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updateLinks="never" codeName="ThisWorkbook" hidePivotFieldList="1" defaultThemeVersion="124226"/>
  <mc:AlternateContent xmlns:mc="http://schemas.openxmlformats.org/markup-compatibility/2006">
    <mc:Choice Requires="x15">
      <x15ac:absPath xmlns:x15ac="http://schemas.microsoft.com/office/spreadsheetml/2010/11/ac" url="https://provgroningen-my.sharepoint.com/personal/s_scholte_provinciegroningen_nl2/Documents/Bureaublad/Isolatie/Maatregelencatalogus/"/>
    </mc:Choice>
  </mc:AlternateContent>
  <xr:revisionPtr revIDLastSave="0" documentId="8_{76035827-12A1-45E5-83D0-9410378F710E}" xr6:coauthVersionLast="47" xr6:coauthVersionMax="47" xr10:uidLastSave="{00000000-0000-0000-0000-000000000000}"/>
  <bookViews>
    <workbookView xWindow="-120" yWindow="-120" windowWidth="29040" windowHeight="17520" xr2:uid="{7CE8AA80-9161-46E3-AF02-CEBA00E2B599}"/>
  </bookViews>
  <sheets>
    <sheet name="Isolatieaanpak " sheetId="1" r:id="rId1"/>
    <sheet name="Prijsonderbouwing" sheetId="16" r:id="rId2"/>
    <sheet name=" Uittrekstaten" sheetId="2" r:id="rId3"/>
    <sheet name="Afwerking_kosten " sheetId="17" state="hidden" r:id="rId4"/>
    <sheet name="Tabellen" sheetId="12" state="hidden" r:id="rId5"/>
  </sheets>
  <definedNames>
    <definedName name="_______________ruw1" hidden="1">{#N/A,#N/A,TRUE,"kopblad";#N/A,#N/A,TRUE,"alg";#N/A,#N/A,TRUE,"verz";#N/A,#N/A,TRUE,"ruwbouw";#N/A,#N/A,TRUE,"gevel";#N/A,#N/A,TRUE,"afbouw kant";#N/A,#N/A,TRUE,"afbouw kern";#N/A,#N/A,TRUE,"vert verkeer";#N/A,#N/A,TRUE,"hor afw";#N/A,#N/A,TRUE,"sanitair"}</definedName>
    <definedName name="_______________ruw2" hidden="1">{#N/A,#N/A,TRUE,"kopblad";#N/A,#N/A,TRUE,"alg";#N/A,#N/A,TRUE,"verz";#N/A,#N/A,TRUE,"ruwbouw";#N/A,#N/A,TRUE,"gevel";#N/A,#N/A,TRUE,"afbouw kant";#N/A,#N/A,TRUE,"afbouw kern";#N/A,#N/A,TRUE,"vert verkeer";#N/A,#N/A,TRUE,"hor afw";#N/A,#N/A,TRUE,"sanitair"}</definedName>
    <definedName name="____________ruw1" hidden="1">{#N/A,#N/A,TRUE,"kopblad";#N/A,#N/A,TRUE,"alg";#N/A,#N/A,TRUE,"verz";#N/A,#N/A,TRUE,"ruwbouw";#N/A,#N/A,TRUE,"gevel";#N/A,#N/A,TRUE,"afbouw kant";#N/A,#N/A,TRUE,"afbouw kern";#N/A,#N/A,TRUE,"vert verkeer";#N/A,#N/A,TRUE,"hor afw";#N/A,#N/A,TRUE,"sanitair"}</definedName>
    <definedName name="____________ruw1_1" hidden="1">{#N/A,#N/A,TRUE,"kopblad";#N/A,#N/A,TRUE,"alg";#N/A,#N/A,TRUE,"verz";#N/A,#N/A,TRUE,"ruwbouw";#N/A,#N/A,TRUE,"gevel";#N/A,#N/A,TRUE,"afbouw kant";#N/A,#N/A,TRUE,"afbouw kern";#N/A,#N/A,TRUE,"vert verkeer";#N/A,#N/A,TRUE,"hor afw";#N/A,#N/A,TRUE,"sanitair"}</definedName>
    <definedName name="__________ruw1" hidden="1">{#N/A,#N/A,TRUE,"kopblad";#N/A,#N/A,TRUE,"alg";#N/A,#N/A,TRUE,"verz";#N/A,#N/A,TRUE,"ruwbouw";#N/A,#N/A,TRUE,"gevel";#N/A,#N/A,TRUE,"afbouw kant";#N/A,#N/A,TRUE,"afbouw kern";#N/A,#N/A,TRUE,"vert verkeer";#N/A,#N/A,TRUE,"hor afw";#N/A,#N/A,TRUE,"sanitair"}</definedName>
    <definedName name="__________ruw1_1" hidden="1">{#N/A,#N/A,TRUE,"kopblad";#N/A,#N/A,TRUE,"alg";#N/A,#N/A,TRUE,"verz";#N/A,#N/A,TRUE,"ruwbouw";#N/A,#N/A,TRUE,"gevel";#N/A,#N/A,TRUE,"afbouw kant";#N/A,#N/A,TRUE,"afbouw kern";#N/A,#N/A,TRUE,"vert verkeer";#N/A,#N/A,TRUE,"hor afw";#N/A,#N/A,TRUE,"sanitair"}</definedName>
    <definedName name="_________ruw1" hidden="1">{#N/A,#N/A,TRUE,"kopblad";#N/A,#N/A,TRUE,"alg";#N/A,#N/A,TRUE,"verz";#N/A,#N/A,TRUE,"ruwbouw";#N/A,#N/A,TRUE,"gevel";#N/A,#N/A,TRUE,"afbouw kant";#N/A,#N/A,TRUE,"afbouw kern";#N/A,#N/A,TRUE,"vert verkeer";#N/A,#N/A,TRUE,"hor afw";#N/A,#N/A,TRUE,"sanitair"}</definedName>
    <definedName name="_________ruw1_1" hidden="1">{#N/A,#N/A,TRUE,"kopblad";#N/A,#N/A,TRUE,"alg";#N/A,#N/A,TRUE,"verz";#N/A,#N/A,TRUE,"ruwbouw";#N/A,#N/A,TRUE,"gevel";#N/A,#N/A,TRUE,"afbouw kant";#N/A,#N/A,TRUE,"afbouw kern";#N/A,#N/A,TRUE,"vert verkeer";#N/A,#N/A,TRUE,"hor afw";#N/A,#N/A,TRUE,"sanitair"}</definedName>
    <definedName name="________ruw1" hidden="1">{#N/A,#N/A,TRUE,"kopblad";#N/A,#N/A,TRUE,"alg";#N/A,#N/A,TRUE,"verz";#N/A,#N/A,TRUE,"ruwbouw";#N/A,#N/A,TRUE,"gevel";#N/A,#N/A,TRUE,"afbouw kant";#N/A,#N/A,TRUE,"afbouw kern";#N/A,#N/A,TRUE,"vert verkeer";#N/A,#N/A,TRUE,"hor afw";#N/A,#N/A,TRUE,"sanitair"}</definedName>
    <definedName name="________ruw1_1" hidden="1">{#N/A,#N/A,TRUE,"kopblad";#N/A,#N/A,TRUE,"alg";#N/A,#N/A,TRUE,"verz";#N/A,#N/A,TRUE,"ruwbouw";#N/A,#N/A,TRUE,"gevel";#N/A,#N/A,TRUE,"afbouw kant";#N/A,#N/A,TRUE,"afbouw kern";#N/A,#N/A,TRUE,"vert verkeer";#N/A,#N/A,TRUE,"hor afw";#N/A,#N/A,TRUE,"sanitair"}</definedName>
    <definedName name="_______ruw1" hidden="1">{#N/A,#N/A,TRUE,"kopblad";#N/A,#N/A,TRUE,"alg";#N/A,#N/A,TRUE,"verz";#N/A,#N/A,TRUE,"ruwbouw";#N/A,#N/A,TRUE,"gevel";#N/A,#N/A,TRUE,"afbouw kant";#N/A,#N/A,TRUE,"afbouw kern";#N/A,#N/A,TRUE,"vert verkeer";#N/A,#N/A,TRUE,"hor afw";#N/A,#N/A,TRUE,"sanitair"}</definedName>
    <definedName name="_______ruw1_1" hidden="1">{#N/A,#N/A,TRUE,"kopblad";#N/A,#N/A,TRUE,"alg";#N/A,#N/A,TRUE,"verz";#N/A,#N/A,TRUE,"ruwbouw";#N/A,#N/A,TRUE,"gevel";#N/A,#N/A,TRUE,"afbouw kant";#N/A,#N/A,TRUE,"afbouw kern";#N/A,#N/A,TRUE,"vert verkeer";#N/A,#N/A,TRUE,"hor afw";#N/A,#N/A,TRUE,"sanitair"}</definedName>
    <definedName name="_______ruw2" hidden="1">{#N/A,#N/A,TRUE,"kopblad";#N/A,#N/A,TRUE,"alg";#N/A,#N/A,TRUE,"verz";#N/A,#N/A,TRUE,"ruwbouw";#N/A,#N/A,TRUE,"gevel";#N/A,#N/A,TRUE,"afbouw kant";#N/A,#N/A,TRUE,"afbouw kern";#N/A,#N/A,TRUE,"vert verkeer";#N/A,#N/A,TRUE,"hor afw";#N/A,#N/A,TRUE,"sanitair"}</definedName>
    <definedName name="______ruw1" hidden="1">{#N/A,#N/A,TRUE,"kopblad";#N/A,#N/A,TRUE,"alg";#N/A,#N/A,TRUE,"verz";#N/A,#N/A,TRUE,"ruwbouw";#N/A,#N/A,TRUE,"gevel";#N/A,#N/A,TRUE,"afbouw kant";#N/A,#N/A,TRUE,"afbouw kern";#N/A,#N/A,TRUE,"vert verkeer";#N/A,#N/A,TRUE,"hor afw";#N/A,#N/A,TRUE,"sanitair"}</definedName>
    <definedName name="______ruw1_1" hidden="1">{#N/A,#N/A,TRUE,"kopblad";#N/A,#N/A,TRUE,"alg";#N/A,#N/A,TRUE,"verz";#N/A,#N/A,TRUE,"ruwbouw";#N/A,#N/A,TRUE,"gevel";#N/A,#N/A,TRUE,"afbouw kant";#N/A,#N/A,TRUE,"afbouw kern";#N/A,#N/A,TRUE,"vert verkeer";#N/A,#N/A,TRUE,"hor afw";#N/A,#N/A,TRUE,"sanitair"}</definedName>
    <definedName name="______ruw2" hidden="1">{#N/A,#N/A,TRUE,"kopblad";#N/A,#N/A,TRUE,"alg";#N/A,#N/A,TRUE,"verz";#N/A,#N/A,TRUE,"ruwbouw";#N/A,#N/A,TRUE,"gevel";#N/A,#N/A,TRUE,"afbouw kant";#N/A,#N/A,TRUE,"afbouw kern";#N/A,#N/A,TRUE,"vert verkeer";#N/A,#N/A,TRUE,"hor afw";#N/A,#N/A,TRUE,"sanitair"}</definedName>
    <definedName name="______ruw2_1" hidden="1">{#N/A,#N/A,TRUE,"kopblad";#N/A,#N/A,TRUE,"alg";#N/A,#N/A,TRUE,"verz";#N/A,#N/A,TRUE,"ruwbouw";#N/A,#N/A,TRUE,"gevel";#N/A,#N/A,TRUE,"afbouw kant";#N/A,#N/A,TRUE,"afbouw kern";#N/A,#N/A,TRUE,"vert verkeer";#N/A,#N/A,TRUE,"hor afw";#N/A,#N/A,TRUE,"sanitair"}</definedName>
    <definedName name="_____ruw1" hidden="1">{#N/A,#N/A,TRUE,"kopblad";#N/A,#N/A,TRUE,"alg";#N/A,#N/A,TRUE,"verz";#N/A,#N/A,TRUE,"ruwbouw";#N/A,#N/A,TRUE,"gevel";#N/A,#N/A,TRUE,"afbouw kant";#N/A,#N/A,TRUE,"afbouw kern";#N/A,#N/A,TRUE,"vert verkeer";#N/A,#N/A,TRUE,"hor afw";#N/A,#N/A,TRUE,"sanitair"}</definedName>
    <definedName name="_____ruw1_1" hidden="1">{#N/A,#N/A,TRUE,"kopblad";#N/A,#N/A,TRUE,"alg";#N/A,#N/A,TRUE,"verz";#N/A,#N/A,TRUE,"ruwbouw";#N/A,#N/A,TRUE,"gevel";#N/A,#N/A,TRUE,"afbouw kant";#N/A,#N/A,TRUE,"afbouw kern";#N/A,#N/A,TRUE,"vert verkeer";#N/A,#N/A,TRUE,"hor afw";#N/A,#N/A,TRUE,"sanitair"}</definedName>
    <definedName name="_____ruw2" hidden="1">{#N/A,#N/A,TRUE,"kopblad";#N/A,#N/A,TRUE,"alg";#N/A,#N/A,TRUE,"verz";#N/A,#N/A,TRUE,"ruwbouw";#N/A,#N/A,TRUE,"gevel";#N/A,#N/A,TRUE,"afbouw kant";#N/A,#N/A,TRUE,"afbouw kern";#N/A,#N/A,TRUE,"vert verkeer";#N/A,#N/A,TRUE,"hor afw";#N/A,#N/A,TRUE,"sanitair"}</definedName>
    <definedName name="_____ruw2_1" hidden="1">{#N/A,#N/A,TRUE,"kopblad";#N/A,#N/A,TRUE,"alg";#N/A,#N/A,TRUE,"verz";#N/A,#N/A,TRUE,"ruwbouw";#N/A,#N/A,TRUE,"gevel";#N/A,#N/A,TRUE,"afbouw kant";#N/A,#N/A,TRUE,"afbouw kern";#N/A,#N/A,TRUE,"vert verkeer";#N/A,#N/A,TRUE,"hor afw";#N/A,#N/A,TRUE,"sanitair"}</definedName>
    <definedName name="____ruw1" hidden="1">{#N/A,#N/A,TRUE,"kopblad";#N/A,#N/A,TRUE,"alg";#N/A,#N/A,TRUE,"verz";#N/A,#N/A,TRUE,"ruwbouw";#N/A,#N/A,TRUE,"gevel";#N/A,#N/A,TRUE,"afbouw kant";#N/A,#N/A,TRUE,"afbouw kern";#N/A,#N/A,TRUE,"vert verkeer";#N/A,#N/A,TRUE,"hor afw";#N/A,#N/A,TRUE,"sanitair"}</definedName>
    <definedName name="____ruw1_1" hidden="1">{#N/A,#N/A,TRUE,"kopblad";#N/A,#N/A,TRUE,"alg";#N/A,#N/A,TRUE,"verz";#N/A,#N/A,TRUE,"ruwbouw";#N/A,#N/A,TRUE,"gevel";#N/A,#N/A,TRUE,"afbouw kant";#N/A,#N/A,TRUE,"afbouw kern";#N/A,#N/A,TRUE,"vert verkeer";#N/A,#N/A,TRUE,"hor afw";#N/A,#N/A,TRUE,"sanitair"}</definedName>
    <definedName name="____ruw2" hidden="1">{#N/A,#N/A,TRUE,"kopblad";#N/A,#N/A,TRUE,"alg";#N/A,#N/A,TRUE,"verz";#N/A,#N/A,TRUE,"ruwbouw";#N/A,#N/A,TRUE,"gevel";#N/A,#N/A,TRUE,"afbouw kant";#N/A,#N/A,TRUE,"afbouw kern";#N/A,#N/A,TRUE,"vert verkeer";#N/A,#N/A,TRUE,"hor afw";#N/A,#N/A,TRUE,"sanitair"}</definedName>
    <definedName name="____ruw2_1" hidden="1">{#N/A,#N/A,TRUE,"kopblad";#N/A,#N/A,TRUE,"alg";#N/A,#N/A,TRUE,"verz";#N/A,#N/A,TRUE,"ruwbouw";#N/A,#N/A,TRUE,"gevel";#N/A,#N/A,TRUE,"afbouw kant";#N/A,#N/A,TRUE,"afbouw kern";#N/A,#N/A,TRUE,"vert verkeer";#N/A,#N/A,TRUE,"hor afw";#N/A,#N/A,TRUE,"sanitair"}</definedName>
    <definedName name="___ruw1" hidden="1">{#N/A,#N/A,TRUE,"kopblad";#N/A,#N/A,TRUE,"alg";#N/A,#N/A,TRUE,"verz";#N/A,#N/A,TRUE,"ruwbouw";#N/A,#N/A,TRUE,"gevel";#N/A,#N/A,TRUE,"afbouw kant";#N/A,#N/A,TRUE,"afbouw kern";#N/A,#N/A,TRUE,"vert verkeer";#N/A,#N/A,TRUE,"hor afw";#N/A,#N/A,TRUE,"sanitair"}</definedName>
    <definedName name="___ruw1_1" hidden="1">{#N/A,#N/A,TRUE,"kopblad";#N/A,#N/A,TRUE,"alg";#N/A,#N/A,TRUE,"verz";#N/A,#N/A,TRUE,"ruwbouw";#N/A,#N/A,TRUE,"gevel";#N/A,#N/A,TRUE,"afbouw kant";#N/A,#N/A,TRUE,"afbouw kern";#N/A,#N/A,TRUE,"vert verkeer";#N/A,#N/A,TRUE,"hor afw";#N/A,#N/A,TRUE,"sanitair"}</definedName>
    <definedName name="___ruw2" hidden="1">{#N/A,#N/A,TRUE,"kopblad";#N/A,#N/A,TRUE,"alg";#N/A,#N/A,TRUE,"verz";#N/A,#N/A,TRUE,"ruwbouw";#N/A,#N/A,TRUE,"gevel";#N/A,#N/A,TRUE,"afbouw kant";#N/A,#N/A,TRUE,"afbouw kern";#N/A,#N/A,TRUE,"vert verkeer";#N/A,#N/A,TRUE,"hor afw";#N/A,#N/A,TRUE,"sanitair"}</definedName>
    <definedName name="___ruw2_1" hidden="1">{#N/A,#N/A,TRUE,"kopblad";#N/A,#N/A,TRUE,"alg";#N/A,#N/A,TRUE,"verz";#N/A,#N/A,TRUE,"ruwbouw";#N/A,#N/A,TRUE,"gevel";#N/A,#N/A,TRUE,"afbouw kant";#N/A,#N/A,TRUE,"afbouw kern";#N/A,#N/A,TRUE,"vert verkeer";#N/A,#N/A,TRUE,"hor afw";#N/A,#N/A,TRUE,"sanitair"}</definedName>
    <definedName name="__123Graph_A" hidden="1">#REF!</definedName>
    <definedName name="__123Graph_B" hidden="1">#REF!</definedName>
    <definedName name="__123Graph_C" hidden="1">#REF!</definedName>
    <definedName name="__123Graph_D" hidden="1">#REF!</definedName>
    <definedName name="__123Graph_X" hidden="1">#REF!</definedName>
    <definedName name="__ruw1" hidden="1">{#N/A,#N/A,TRUE,"kopblad";#N/A,#N/A,TRUE,"alg";#N/A,#N/A,TRUE,"verz";#N/A,#N/A,TRUE,"ruwbouw";#N/A,#N/A,TRUE,"gevel";#N/A,#N/A,TRUE,"afbouw kant";#N/A,#N/A,TRUE,"afbouw kern";#N/A,#N/A,TRUE,"vert verkeer";#N/A,#N/A,TRUE,"hor afw";#N/A,#N/A,TRUE,"sanitair"}</definedName>
    <definedName name="__ruw1_1" hidden="1">{#N/A,#N/A,TRUE,"kopblad";#N/A,#N/A,TRUE,"alg";#N/A,#N/A,TRUE,"verz";#N/A,#N/A,TRUE,"ruwbouw";#N/A,#N/A,TRUE,"gevel";#N/A,#N/A,TRUE,"afbouw kant";#N/A,#N/A,TRUE,"afbouw kern";#N/A,#N/A,TRUE,"vert verkeer";#N/A,#N/A,TRUE,"hor afw";#N/A,#N/A,TRUE,"sanitair"}</definedName>
    <definedName name="__ruw2" hidden="1">{#N/A,#N/A,TRUE,"kopblad";#N/A,#N/A,TRUE,"alg";#N/A,#N/A,TRUE,"verz";#N/A,#N/A,TRUE,"ruwbouw";#N/A,#N/A,TRUE,"gevel";#N/A,#N/A,TRUE,"afbouw kant";#N/A,#N/A,TRUE,"afbouw kern";#N/A,#N/A,TRUE,"vert verkeer";#N/A,#N/A,TRUE,"hor afw";#N/A,#N/A,TRUE,"sanitair"}</definedName>
    <definedName name="__ruw2_1" hidden="1">{#N/A,#N/A,TRUE,"kopblad";#N/A,#N/A,TRUE,"alg";#N/A,#N/A,TRUE,"verz";#N/A,#N/A,TRUE,"ruwbouw";#N/A,#N/A,TRUE,"gevel";#N/A,#N/A,TRUE,"afbouw kant";#N/A,#N/A,TRUE,"afbouw kern";#N/A,#N/A,TRUE,"vert verkeer";#N/A,#N/A,TRUE,"hor afw";#N/A,#N/A,TRUE,"sanitair"}</definedName>
    <definedName name="_xlnm._FilterDatabase" localSheetId="0" hidden="1">'Isolatieaanpak '!$A$1:$B$718</definedName>
    <definedName name="_xlnm._FilterDatabase" localSheetId="1" hidden="1">Prijsonderbouwing!$B$6:$Y$2724</definedName>
    <definedName name="_xlnm._FilterDatabase" localSheetId="4" hidden="1">Tabellen!#REF!</definedName>
    <definedName name="_Hlk175842881" localSheetId="3">'Afwerking_kosten '!$B$2</definedName>
    <definedName name="_Hlk9341218" localSheetId="0">'Isolatieaanpak '!#REF!</definedName>
    <definedName name="_Key2" hidden="1">#REF!</definedName>
    <definedName name="_Order1" hidden="1">255</definedName>
    <definedName name="_Order2" hidden="1">255</definedName>
    <definedName name="_pro2" hidden="1">{#N/A,#N/A,TRUE,"Kopblad";#N/A,#N/A,TRUE,"ALG";#N/A,#N/A,TRUE,"BVO en VORMfactoren";#N/A,#N/A,TRUE,"TOTAAL";#N/A,#N/A,TRUE,"FUND";#N/A,#N/A,TRUE,"RUWBOUW";#N/A,#N/A,TRUE,"GEVEL";#N/A,#N/A,TRUE,"AFBOUW";#N/A,#N/A,TRUE,"HOR VERT";#N/A,#N/A,TRUE,"INSTALLATIES"}</definedName>
    <definedName name="_ruw1" hidden="1">{#N/A,#N/A,TRUE,"kopblad";#N/A,#N/A,TRUE,"alg";#N/A,#N/A,TRUE,"verz";#N/A,#N/A,TRUE,"ruwbouw";#N/A,#N/A,TRUE,"gevel";#N/A,#N/A,TRUE,"afbouw kant";#N/A,#N/A,TRUE,"afbouw kern";#N/A,#N/A,TRUE,"vert verkeer";#N/A,#N/A,TRUE,"hor afw";#N/A,#N/A,TRUE,"sanitair"}</definedName>
    <definedName name="_ruw1_1" hidden="1">{#N/A,#N/A,TRUE,"kopblad";#N/A,#N/A,TRUE,"alg";#N/A,#N/A,TRUE,"verz";#N/A,#N/A,TRUE,"ruwbouw";#N/A,#N/A,TRUE,"gevel";#N/A,#N/A,TRUE,"afbouw kant";#N/A,#N/A,TRUE,"afbouw kern";#N/A,#N/A,TRUE,"vert verkeer";#N/A,#N/A,TRUE,"hor afw";#N/A,#N/A,TRUE,"sanitair"}</definedName>
    <definedName name="_ruw2" hidden="1">{#N/A,#N/A,TRUE,"kopblad";#N/A,#N/A,TRUE,"alg";#N/A,#N/A,TRUE,"verz";#N/A,#N/A,TRUE,"ruwbouw";#N/A,#N/A,TRUE,"gevel";#N/A,#N/A,TRUE,"afbouw kant";#N/A,#N/A,TRUE,"afbouw kern";#N/A,#N/A,TRUE,"vert verkeer";#N/A,#N/A,TRUE,"hor afw";#N/A,#N/A,TRUE,"sanitair"}</definedName>
    <definedName name="_ruw2_1" hidden="1">{#N/A,#N/A,TRUE,"kopblad";#N/A,#N/A,TRUE,"alg";#N/A,#N/A,TRUE,"verz";#N/A,#N/A,TRUE,"ruwbouw";#N/A,#N/A,TRUE,"gevel";#N/A,#N/A,TRUE,"afbouw kant";#N/A,#N/A,TRUE,"afbouw kern";#N/A,#N/A,TRUE,"vert verkeer";#N/A,#N/A,TRUE,"hor afw";#N/A,#N/A,TRUE,"sanitair"}</definedName>
    <definedName name="_ruw3" hidden="1">{#N/A,#N/A,TRUE,"kopblad";#N/A,#N/A,TRUE,"alg";#N/A,#N/A,TRUE,"verz";#N/A,#N/A,TRUE,"ruwbouw";#N/A,#N/A,TRUE,"gevel";#N/A,#N/A,TRUE,"afbouw kant";#N/A,#N/A,TRUE,"afbouw kern";#N/A,#N/A,TRUE,"vert verkeer";#N/A,#N/A,TRUE,"hor afw";#N/A,#N/A,TRUE,"sanitair"}</definedName>
    <definedName name="_Toc132285006" localSheetId="2">' Uittrekstaten'!#REF!</definedName>
    <definedName name="_Toc132285007" localSheetId="2">' Uittrekstaten'!#REF!</definedName>
    <definedName name="_Toc132285008" localSheetId="2">' Uittrekstaten'!#REF!</definedName>
    <definedName name="_Toc132285009" localSheetId="2">' Uittrekstaten'!#REF!</definedName>
    <definedName name="_tot2" hidden="1">{#N/A,#N/A,TRUE,"kopblad";#N/A,#N/A,TRUE,"alg";#N/A,#N/A,TRUE,"verz";#N/A,#N/A,TRUE,"ruwbouw";#N/A,#N/A,TRUE,"gevel";#N/A,#N/A,TRUE,"afbouw kant";#N/A,#N/A,TRUE,"afbouw kern";#N/A,#N/A,TRUE,"vert verkeer";#N/A,#N/A,TRUE,"hor afw";#N/A,#N/A,TRUE,"sanitair"}</definedName>
    <definedName name="a" hidden="1">{#N/A,#N/A,TRUE,"A";#N/A,#N/A,TRUE,"E";#N/A,#N/A,TRUE,"V1";#N/A,#N/A,TRUE,"V2";#N/A,#N/A,TRUE,"BVO";#N/A,#N/A,TRUE,"A1";#N/A,#N/A,TRUE,"1-P";#N/A,#N/A,TRUE,"1-st k 5lg";#N/A,#N/A,TRUE,"1-st k 6lg";#N/A,#N/A,TRUE,"1-st k 6lg kop";#N/A,#N/A,TRUE,"1-k 10lg";#N/A,#N/A,TRUE,"1-Dek";#N/A,#N/A,TRUE,"2-P";#N/A,#N/A,TRUE,"2-k 10lg";#N/A,#N/A,TRUE,"2-st k 6lg";#N/A,#N/A,TRUE,"2-k 6lg";#N/A,#N/A,TRUE,"2-k 7lg";#N/A,#N/A,TRUE,"2-Dek"}</definedName>
    <definedName name="a_1" hidden="1">{#N/A,#N/A,TRUE,"A";#N/A,#N/A,TRUE,"E";#N/A,#N/A,TRUE,"V1";#N/A,#N/A,TRUE,"V2";#N/A,#N/A,TRUE,"BVO";#N/A,#N/A,TRUE,"A1";#N/A,#N/A,TRUE,"1-P";#N/A,#N/A,TRUE,"1-st k 5lg";#N/A,#N/A,TRUE,"1-st k 6lg";#N/A,#N/A,TRUE,"1-st k 6lg kop";#N/A,#N/A,TRUE,"1-k 10lg";#N/A,#N/A,TRUE,"1-Dek";#N/A,#N/A,TRUE,"2-P";#N/A,#N/A,TRUE,"2-k 10lg";#N/A,#N/A,TRUE,"2-st k 6lg";#N/A,#N/A,TRUE,"2-k 6lg";#N/A,#N/A,TRUE,"2-k 7lg";#N/A,#N/A,TRUE,"2-Dek"}</definedName>
    <definedName name="_xlnm.Print_Area" localSheetId="2">' Uittrekstaten'!$A$1:$AJ$202</definedName>
    <definedName name="_xlnm.Print_Area" localSheetId="0">'Isolatieaanpak '!$C$1:$S$718</definedName>
    <definedName name="_xlnm.Print_Area" localSheetId="1">Prijsonderbouwing!$B$2:$M$2724</definedName>
    <definedName name="_xlnm.Print_Titles" localSheetId="2">' Uittrekstaten'!$2:$163</definedName>
    <definedName name="_xlnm.Print_Titles" localSheetId="0">'Isolatieaanpak '!$1:$5</definedName>
    <definedName name="_xlnm.Print_Titles" localSheetId="1">Prijsonderbouwing!$1:$7</definedName>
    <definedName name="bk" hidden="1">#REF!</definedName>
    <definedName name="BVO">'Isolatieaanpak '!#REF!</definedName>
    <definedName name="conflikt" hidden="1">{#N/A,#N/A,TRUE,"A";#N/A,#N/A,TRUE,"E";#N/A,#N/A,TRUE,"V1";#N/A,#N/A,TRUE,"V2";#N/A,#N/A,TRUE,"BVO";#N/A,#N/A,TRUE,"A1";#N/A,#N/A,TRUE,"1-P";#N/A,#N/A,TRUE,"1-st k 5lg";#N/A,#N/A,TRUE,"1-st k 6lg";#N/A,#N/A,TRUE,"1-st k 6lg kop";#N/A,#N/A,TRUE,"1-k 10lg";#N/A,#N/A,TRUE,"1-Dek";#N/A,#N/A,TRUE,"2-P";#N/A,#N/A,TRUE,"2-k 10lg";#N/A,#N/A,TRUE,"2-st k 6lg";#N/A,#N/A,TRUE,"2-k 6lg";#N/A,#N/A,TRUE,"2-k 7lg";#N/A,#N/A,TRUE,"2-Dek"}</definedName>
    <definedName name="conflikt_1" hidden="1">{#N/A,#N/A,TRUE,"A";#N/A,#N/A,TRUE,"E";#N/A,#N/A,TRUE,"V1";#N/A,#N/A,TRUE,"V2";#N/A,#N/A,TRUE,"BVO";#N/A,#N/A,TRUE,"A1";#N/A,#N/A,TRUE,"1-P";#N/A,#N/A,TRUE,"1-st k 5lg";#N/A,#N/A,TRUE,"1-st k 6lg";#N/A,#N/A,TRUE,"1-st k 6lg kop";#N/A,#N/A,TRUE,"1-k 10lg";#N/A,#N/A,TRUE,"1-Dek";#N/A,#N/A,TRUE,"2-P";#N/A,#N/A,TRUE,"2-k 10lg";#N/A,#N/A,TRUE,"2-st k 6lg";#N/A,#N/A,TRUE,"2-k 6lg";#N/A,#N/A,TRUE,"2-k 7lg";#N/A,#N/A,TRUE,"2-Dek"}</definedName>
    <definedName name="cv" hidden="1">{#N/A,#N/A,TRUE,"kopblad";#N/A,#N/A,TRUE,"alg";#N/A,#N/A,TRUE,"verz";#N/A,#N/A,TRUE,"ruwbouw";#N/A,#N/A,TRUE,"gevel";#N/A,#N/A,TRUE,"afbouw kant";#N/A,#N/A,TRUE,"afbouw kern";#N/A,#N/A,TRUE,"vert verkeer";#N/A,#N/A,TRUE,"hor afw";#N/A,#N/A,TRUE,"sanitair"}</definedName>
    <definedName name="cv_1" hidden="1">{#N/A,#N/A,TRUE,"kopblad";#N/A,#N/A,TRUE,"alg";#N/A,#N/A,TRUE,"verz";#N/A,#N/A,TRUE,"ruwbouw";#N/A,#N/A,TRUE,"gevel";#N/A,#N/A,TRUE,"afbouw kant";#N/A,#N/A,TRUE,"afbouw kern";#N/A,#N/A,TRUE,"vert verkeer";#N/A,#N/A,TRUE,"hor afw";#N/A,#N/A,TRUE,"sanitair"}</definedName>
    <definedName name="d" hidden="1">{#N/A,#N/A,TRUE,"A";#N/A,#N/A,TRUE,"E";#N/A,#N/A,TRUE,"V1";#N/A,#N/A,TRUE,"V2";#N/A,#N/A,TRUE,"BVO";#N/A,#N/A,TRUE,"A1";#N/A,#N/A,TRUE,"1-P";#N/A,#N/A,TRUE,"1-st k 5lg";#N/A,#N/A,TRUE,"1-st k 6lg";#N/A,#N/A,TRUE,"1-st k 6lg kop";#N/A,#N/A,TRUE,"1-k 10lg";#N/A,#N/A,TRUE,"1-Dek";#N/A,#N/A,TRUE,"2-P";#N/A,#N/A,TRUE,"2-k 10lg";#N/A,#N/A,TRUE,"2-st k 6lg";#N/A,#N/A,TRUE,"2-k 6lg";#N/A,#N/A,TRUE,"2-k 7lg";#N/A,#N/A,TRUE,"2-Dek"}</definedName>
    <definedName name="d_1" hidden="1">{#N/A,#N/A,TRUE,"A";#N/A,#N/A,TRUE,"E";#N/A,#N/A,TRUE,"V1";#N/A,#N/A,TRUE,"V2";#N/A,#N/A,TRUE,"BVO";#N/A,#N/A,TRUE,"A1";#N/A,#N/A,TRUE,"1-P";#N/A,#N/A,TRUE,"1-st k 5lg";#N/A,#N/A,TRUE,"1-st k 6lg";#N/A,#N/A,TRUE,"1-st k 6lg kop";#N/A,#N/A,TRUE,"1-k 10lg";#N/A,#N/A,TRUE,"1-Dek";#N/A,#N/A,TRUE,"2-P";#N/A,#N/A,TRUE,"2-k 10lg";#N/A,#N/A,TRUE,"2-st k 6lg";#N/A,#N/A,TRUE,"2-k 6lg";#N/A,#N/A,TRUE,"2-k 7lg";#N/A,#N/A,TRUE,"2-Dek"}</definedName>
    <definedName name="de" hidden="1">{#N/A,#N/A,TRUE,"A";#N/A,#N/A,TRUE,"E";#N/A,#N/A,TRUE,"V1";#N/A,#N/A,TRUE,"V2";#N/A,#N/A,TRUE,"BVO";#N/A,#N/A,TRUE,"A1";#N/A,#N/A,TRUE,"1-P";#N/A,#N/A,TRUE,"1-st k 5lg";#N/A,#N/A,TRUE,"1-st k 6lg";#N/A,#N/A,TRUE,"1-st k 6lg kop";#N/A,#N/A,TRUE,"1-k 10lg";#N/A,#N/A,TRUE,"1-Dek";#N/A,#N/A,TRUE,"2-P";#N/A,#N/A,TRUE,"2-k 10lg";#N/A,#N/A,TRUE,"2-st k 6lg";#N/A,#N/A,TRUE,"2-k 6lg";#N/A,#N/A,TRUE,"2-k 7lg";#N/A,#N/A,TRUE,"2-Dek"}</definedName>
    <definedName name="de_1" hidden="1">{#N/A,#N/A,TRUE,"A";#N/A,#N/A,TRUE,"E";#N/A,#N/A,TRUE,"V1";#N/A,#N/A,TRUE,"V2";#N/A,#N/A,TRUE,"BVO";#N/A,#N/A,TRUE,"A1";#N/A,#N/A,TRUE,"1-P";#N/A,#N/A,TRUE,"1-st k 5lg";#N/A,#N/A,TRUE,"1-st k 6lg";#N/A,#N/A,TRUE,"1-st k 6lg kop";#N/A,#N/A,TRUE,"1-k 10lg";#N/A,#N/A,TRUE,"1-Dek";#N/A,#N/A,TRUE,"2-P";#N/A,#N/A,TRUE,"2-k 10lg";#N/A,#N/A,TRUE,"2-st k 6lg";#N/A,#N/A,TRUE,"2-k 6lg";#N/A,#N/A,TRUE,"2-k 7lg";#N/A,#N/A,TRUE,"2-Dek"}</definedName>
    <definedName name="dstk" hidden="1">{#N/A,#N/A,TRUE,"A";#N/A,#N/A,TRUE,"E";#N/A,#N/A,TRUE,"V1";#N/A,#N/A,TRUE,"V2";#N/A,#N/A,TRUE,"BVO";#N/A,#N/A,TRUE,"A1";#N/A,#N/A,TRUE,"1-P";#N/A,#N/A,TRUE,"1-st k 5lg";#N/A,#N/A,TRUE,"1-st k 6lg";#N/A,#N/A,TRUE,"1-st k 6lg kop";#N/A,#N/A,TRUE,"1-k 10lg";#N/A,#N/A,TRUE,"1-Dek";#N/A,#N/A,TRUE,"2-P";#N/A,#N/A,TRUE,"2-k 10lg";#N/A,#N/A,TRUE,"2-st k 6lg";#N/A,#N/A,TRUE,"2-k 6lg";#N/A,#N/A,TRUE,"2-k 7lg";#N/A,#N/A,TRUE,"2-Dek"}</definedName>
    <definedName name="dstk_1" hidden="1">{#N/A,#N/A,TRUE,"A";#N/A,#N/A,TRUE,"E";#N/A,#N/A,TRUE,"V1";#N/A,#N/A,TRUE,"V2";#N/A,#N/A,TRUE,"BVO";#N/A,#N/A,TRUE,"A1";#N/A,#N/A,TRUE,"1-P";#N/A,#N/A,TRUE,"1-st k 5lg";#N/A,#N/A,TRUE,"1-st k 6lg";#N/A,#N/A,TRUE,"1-st k 6lg kop";#N/A,#N/A,TRUE,"1-k 10lg";#N/A,#N/A,TRUE,"1-Dek";#N/A,#N/A,TRUE,"2-P";#N/A,#N/A,TRUE,"2-k 10lg";#N/A,#N/A,TRUE,"2-st k 6lg";#N/A,#N/A,TRUE,"2-k 6lg";#N/A,#N/A,TRUE,"2-k 7lg";#N/A,#N/A,TRUE,"2-Dek"}</definedName>
    <definedName name="dstk2" hidden="1">{#N/A,#N/A,TRUE,"A";#N/A,#N/A,TRUE,"E";#N/A,#N/A,TRUE,"V1";#N/A,#N/A,TRUE,"V2";#N/A,#N/A,TRUE,"BVO";#N/A,#N/A,TRUE,"A1";#N/A,#N/A,TRUE,"1-P";#N/A,#N/A,TRUE,"1-st k 5lg";#N/A,#N/A,TRUE,"1-st k 6lg";#N/A,#N/A,TRUE,"1-st k 6lg kop";#N/A,#N/A,TRUE,"1-k 10lg";#N/A,#N/A,TRUE,"1-Dek";#N/A,#N/A,TRUE,"2-P";#N/A,#N/A,TRUE,"2-k 10lg";#N/A,#N/A,TRUE,"2-st k 6lg";#N/A,#N/A,TRUE,"2-k 6lg";#N/A,#N/A,TRUE,"2-k 7lg";#N/A,#N/A,TRUE,"2-Dek"}</definedName>
    <definedName name="dstk2_1" hidden="1">{#N/A,#N/A,TRUE,"A";#N/A,#N/A,TRUE,"E";#N/A,#N/A,TRUE,"V1";#N/A,#N/A,TRUE,"V2";#N/A,#N/A,TRUE,"BVO";#N/A,#N/A,TRUE,"A1";#N/A,#N/A,TRUE,"1-P";#N/A,#N/A,TRUE,"1-st k 5lg";#N/A,#N/A,TRUE,"1-st k 6lg";#N/A,#N/A,TRUE,"1-st k 6lg kop";#N/A,#N/A,TRUE,"1-k 10lg";#N/A,#N/A,TRUE,"1-Dek";#N/A,#N/A,TRUE,"2-P";#N/A,#N/A,TRUE,"2-k 10lg";#N/A,#N/A,TRUE,"2-st k 6lg";#N/A,#N/A,TRUE,"2-k 6lg";#N/A,#N/A,TRUE,"2-k 7lg";#N/A,#N/A,TRUE,"2-Dek"}</definedName>
    <definedName name="dstk21" hidden="1">{#N/A,#N/A,TRUE,"A";#N/A,#N/A,TRUE,"E";#N/A,#N/A,TRUE,"V1";#N/A,#N/A,TRUE,"V2";#N/A,#N/A,TRUE,"BVO";#N/A,#N/A,TRUE,"A1";#N/A,#N/A,TRUE,"1-P";#N/A,#N/A,TRUE,"1-st k 5lg";#N/A,#N/A,TRUE,"1-st k 6lg";#N/A,#N/A,TRUE,"1-st k 6lg kop";#N/A,#N/A,TRUE,"1-k 10lg";#N/A,#N/A,TRUE,"1-Dek";#N/A,#N/A,TRUE,"2-P";#N/A,#N/A,TRUE,"2-k 10lg";#N/A,#N/A,TRUE,"2-st k 6lg";#N/A,#N/A,TRUE,"2-k 6lg";#N/A,#N/A,TRUE,"2-k 7lg";#N/A,#N/A,TRUE,"2-Dek"}</definedName>
    <definedName name="dstk21_1" hidden="1">{#N/A,#N/A,TRUE,"A";#N/A,#N/A,TRUE,"E";#N/A,#N/A,TRUE,"V1";#N/A,#N/A,TRUE,"V2";#N/A,#N/A,TRUE,"BVO";#N/A,#N/A,TRUE,"A1";#N/A,#N/A,TRUE,"1-P";#N/A,#N/A,TRUE,"1-st k 5lg";#N/A,#N/A,TRUE,"1-st k 6lg";#N/A,#N/A,TRUE,"1-st k 6lg kop";#N/A,#N/A,TRUE,"1-k 10lg";#N/A,#N/A,TRUE,"1-Dek";#N/A,#N/A,TRUE,"2-P";#N/A,#N/A,TRUE,"2-k 10lg";#N/A,#N/A,TRUE,"2-st k 6lg";#N/A,#N/A,TRUE,"2-k 6lg";#N/A,#N/A,TRUE,"2-k 7lg";#N/A,#N/A,TRUE,"2-Dek"}</definedName>
    <definedName name="e" hidden="1">{#N/A,#N/A,TRUE,"A";#N/A,#N/A,TRUE,"E";#N/A,#N/A,TRUE,"V1";#N/A,#N/A,TRUE,"V2";#N/A,#N/A,TRUE,"BVO";#N/A,#N/A,TRUE,"A1";#N/A,#N/A,TRUE,"1-P";#N/A,#N/A,TRUE,"1-st k 5lg";#N/A,#N/A,TRUE,"1-st k 6lg";#N/A,#N/A,TRUE,"1-st k 6lg kop";#N/A,#N/A,TRUE,"1-k 10lg";#N/A,#N/A,TRUE,"1-Dek";#N/A,#N/A,TRUE,"2-P";#N/A,#N/A,TRUE,"2-k 10lg";#N/A,#N/A,TRUE,"2-st k 6lg";#N/A,#N/A,TRUE,"2-k 6lg";#N/A,#N/A,TRUE,"2-k 7lg";#N/A,#N/A,TRUE,"2-Dek"}</definedName>
    <definedName name="e_1" hidden="1">{#N/A,#N/A,TRUE,"A";#N/A,#N/A,TRUE,"E";#N/A,#N/A,TRUE,"V1";#N/A,#N/A,TRUE,"V2";#N/A,#N/A,TRUE,"BVO";#N/A,#N/A,TRUE,"A1";#N/A,#N/A,TRUE,"1-P";#N/A,#N/A,TRUE,"1-st k 5lg";#N/A,#N/A,TRUE,"1-st k 6lg";#N/A,#N/A,TRUE,"1-st k 6lg kop";#N/A,#N/A,TRUE,"1-k 10lg";#N/A,#N/A,TRUE,"1-Dek";#N/A,#N/A,TRUE,"2-P";#N/A,#N/A,TRUE,"2-k 10lg";#N/A,#N/A,TRUE,"2-st k 6lg";#N/A,#N/A,TRUE,"2-k 6lg";#N/A,#N/A,TRUE,"2-k 7lg";#N/A,#N/A,TRUE,"2-Dek"}</definedName>
    <definedName name="ee" hidden="1">{#N/A,#N/A,TRUE,"A";#N/A,#N/A,TRUE,"E";#N/A,#N/A,TRUE,"V1";#N/A,#N/A,TRUE,"V2";#N/A,#N/A,TRUE,"BVO";#N/A,#N/A,TRUE,"A1";#N/A,#N/A,TRUE,"1-P";#N/A,#N/A,TRUE,"1-st k 5lg";#N/A,#N/A,TRUE,"1-st k 6lg";#N/A,#N/A,TRUE,"1-st k 6lg kop";#N/A,#N/A,TRUE,"1-k 10lg";#N/A,#N/A,TRUE,"1-Dek";#N/A,#N/A,TRUE,"2-P";#N/A,#N/A,TRUE,"2-k 10lg";#N/A,#N/A,TRUE,"2-st k 6lg";#N/A,#N/A,TRUE,"2-k 6lg";#N/A,#N/A,TRUE,"2-k 7lg";#N/A,#N/A,TRUE,"2-Dek"}</definedName>
    <definedName name="ee_1" hidden="1">{#N/A,#N/A,TRUE,"A";#N/A,#N/A,TRUE,"E";#N/A,#N/A,TRUE,"V1";#N/A,#N/A,TRUE,"V2";#N/A,#N/A,TRUE,"BVO";#N/A,#N/A,TRUE,"A1";#N/A,#N/A,TRUE,"1-P";#N/A,#N/A,TRUE,"1-st k 5lg";#N/A,#N/A,TRUE,"1-st k 6lg";#N/A,#N/A,TRUE,"1-st k 6lg kop";#N/A,#N/A,TRUE,"1-k 10lg";#N/A,#N/A,TRUE,"1-Dek";#N/A,#N/A,TRUE,"2-P";#N/A,#N/A,TRUE,"2-k 10lg";#N/A,#N/A,TRUE,"2-st k 6lg";#N/A,#N/A,TRUE,"2-k 6lg";#N/A,#N/A,TRUE,"2-k 7lg";#N/A,#N/A,TRUE,"2-Dek"}</definedName>
    <definedName name="ExterneGegevens_1" localSheetId="2" hidden="1">' Uittrekstaten'!#REF!</definedName>
    <definedName name="f" hidden="1">{#N/A,#N/A,TRUE,"A";#N/A,#N/A,TRUE,"E";#N/A,#N/A,TRUE,"V1";#N/A,#N/A,TRUE,"V2";#N/A,#N/A,TRUE,"BVO";#N/A,#N/A,TRUE,"A1";#N/A,#N/A,TRUE,"1-P";#N/A,#N/A,TRUE,"1-st k 5lg";#N/A,#N/A,TRUE,"1-st k 6lg";#N/A,#N/A,TRUE,"1-st k 6lg kop";#N/A,#N/A,TRUE,"1-k 10lg";#N/A,#N/A,TRUE,"1-Dek";#N/A,#N/A,TRUE,"2-P";#N/A,#N/A,TRUE,"2-k 10lg";#N/A,#N/A,TRUE,"2-st k 6lg";#N/A,#N/A,TRUE,"2-k 6lg";#N/A,#N/A,TRUE,"2-k 7lg";#N/A,#N/A,TRUE,"2-Dek"}</definedName>
    <definedName name="ff" hidden="1">{#N/A,#N/A,TRUE,"kopblad";#N/A,#N/A,TRUE,"alg";#N/A,#N/A,TRUE,"verz";#N/A,#N/A,TRUE,"ruwbouw";#N/A,#N/A,TRUE,"gevel";#N/A,#N/A,TRUE,"afbouw kant";#N/A,#N/A,TRUE,"afbouw kern";#N/A,#N/A,TRUE,"vert verkeer";#N/A,#N/A,TRUE,"hor afw";#N/A,#N/A,TRUE,"sanitair"}</definedName>
    <definedName name="ff_1" hidden="1">{#N/A,#N/A,TRUE,"kopblad";#N/A,#N/A,TRUE,"alg";#N/A,#N/A,TRUE,"verz";#N/A,#N/A,TRUE,"ruwbouw";#N/A,#N/A,TRUE,"gevel";#N/A,#N/A,TRUE,"afbouw kant";#N/A,#N/A,TRUE,"afbouw kern";#N/A,#N/A,TRUE,"vert verkeer";#N/A,#N/A,TRUE,"hor afw";#N/A,#N/A,TRUE,"sanitair"}</definedName>
    <definedName name="fff" hidden="1">{#N/A,#N/A,TRUE,"A";#N/A,#N/A,TRUE,"E";#N/A,#N/A,TRUE,"V1";#N/A,#N/A,TRUE,"V2";#N/A,#N/A,TRUE,"BVO";#N/A,#N/A,TRUE,"A1";#N/A,#N/A,TRUE,"1-P";#N/A,#N/A,TRUE,"1-st k 5lg";#N/A,#N/A,TRUE,"1-st k 6lg";#N/A,#N/A,TRUE,"1-st k 6lg kop";#N/A,#N/A,TRUE,"1-k 10lg";#N/A,#N/A,TRUE,"1-Dek";#N/A,#N/A,TRUE,"2-P";#N/A,#N/A,TRUE,"2-k 10lg";#N/A,#N/A,TRUE,"2-st k 6lg";#N/A,#N/A,TRUE,"2-k 6lg";#N/A,#N/A,TRUE,"2-k 7lg";#N/A,#N/A,TRUE,"2-Dek"}</definedName>
    <definedName name="fff_1" hidden="1">{#N/A,#N/A,TRUE,"A";#N/A,#N/A,TRUE,"E";#N/A,#N/A,TRUE,"V1";#N/A,#N/A,TRUE,"V2";#N/A,#N/A,TRUE,"BVO";#N/A,#N/A,TRUE,"A1";#N/A,#N/A,TRUE,"1-P";#N/A,#N/A,TRUE,"1-st k 5lg";#N/A,#N/A,TRUE,"1-st k 6lg";#N/A,#N/A,TRUE,"1-st k 6lg kop";#N/A,#N/A,TRUE,"1-k 10lg";#N/A,#N/A,TRUE,"1-Dek";#N/A,#N/A,TRUE,"2-P";#N/A,#N/A,TRUE,"2-k 10lg";#N/A,#N/A,TRUE,"2-st k 6lg";#N/A,#N/A,TRUE,"2-k 6lg";#N/A,#N/A,TRUE,"2-k 7lg";#N/A,#N/A,TRUE,"2-Dek"}</definedName>
    <definedName name="g" hidden="1">{#N/A,#N/A,TRUE,"A";#N/A,#N/A,TRUE,"E";#N/A,#N/A,TRUE,"V1";#N/A,#N/A,TRUE,"V2";#N/A,#N/A,TRUE,"BVO";#N/A,#N/A,TRUE,"A1";#N/A,#N/A,TRUE,"1-P";#N/A,#N/A,TRUE,"1-st k 5lg";#N/A,#N/A,TRUE,"1-st k 6lg";#N/A,#N/A,TRUE,"1-st k 6lg kop";#N/A,#N/A,TRUE,"1-k 10lg";#N/A,#N/A,TRUE,"1-Dek";#N/A,#N/A,TRUE,"2-P";#N/A,#N/A,TRUE,"2-k 10lg";#N/A,#N/A,TRUE,"2-st k 6lg";#N/A,#N/A,TRUE,"2-k 6lg";#N/A,#N/A,TRUE,"2-k 7lg";#N/A,#N/A,TRUE,"2-Dek"}</definedName>
    <definedName name="g_1" hidden="1">{#N/A,#N/A,TRUE,"A";#N/A,#N/A,TRUE,"E";#N/A,#N/A,TRUE,"V1";#N/A,#N/A,TRUE,"V2";#N/A,#N/A,TRUE,"BVO";#N/A,#N/A,TRUE,"A1";#N/A,#N/A,TRUE,"1-P";#N/A,#N/A,TRUE,"1-st k 5lg";#N/A,#N/A,TRUE,"1-st k 6lg";#N/A,#N/A,TRUE,"1-st k 6lg kop";#N/A,#N/A,TRUE,"1-k 10lg";#N/A,#N/A,TRUE,"1-Dek";#N/A,#N/A,TRUE,"2-P";#N/A,#N/A,TRUE,"2-k 10lg";#N/A,#N/A,TRUE,"2-st k 6lg";#N/A,#N/A,TRUE,"2-k 6lg";#N/A,#N/A,TRUE,"2-k 7lg";#N/A,#N/A,TRUE,"2-Dek"}</definedName>
    <definedName name="ggggg" hidden="1">{#N/A,#N/A,TRUE,"kopbl";#N/A,#N/A,TRUE,"proj geg";#N/A,#N/A,TRUE,"uitg punt";#N/A,#N/A,TRUE,"totaalblad";#N/A,#N/A,TRUE,"bedrijf 1";#N/A,#N/A,TRUE,"bedrijf 2";#N/A,#N/A,TRUE,"fund";#N/A,#N/A,TRUE,"pa";#N/A,#N/A,TRUE,"com1";#N/A,#N/A,TRUE,"com2";#N/A,#N/A,TRUE,"app1";#N/A,#N/A,TRUE,"app2";#N/A,#N/A,TRUE,"dakafw";#N/A,#N/A,TRUE,"terrein";#N/A,#N/A,TRUE,"installaties"}</definedName>
    <definedName name="ggggg_1" hidden="1">{#N/A,#N/A,TRUE,"kopbl";#N/A,#N/A,TRUE,"proj geg";#N/A,#N/A,TRUE,"uitg punt";#N/A,#N/A,TRUE,"totaalblad";#N/A,#N/A,TRUE,"bedrijf 1";#N/A,#N/A,TRUE,"bedrijf 2";#N/A,#N/A,TRUE,"fund";#N/A,#N/A,TRUE,"pa";#N/A,#N/A,TRUE,"com1";#N/A,#N/A,TRUE,"com2";#N/A,#N/A,TRUE,"app1";#N/A,#N/A,TRUE,"app2";#N/A,#N/A,TRUE,"dakafw";#N/A,#N/A,TRUE,"terrein";#N/A,#N/A,TRUE,"installaties"}</definedName>
    <definedName name="ggggggggggggggggg" hidden="1">{#N/A,#N/A,TRUE,"kopblad";#N/A,#N/A,TRUE,"alg";#N/A,#N/A,TRUE,"verzP";#N/A,#N/A,TRUE,"Park";#N/A,#N/A,TRUE,"verzK";#N/A,#N/A,TRUE,"gevel";#N/A,#N/A,TRUE,"afb";#N/A,#N/A,TRUE,"san";#N/A,#N/A,TRUE,"vert verk";#N/A,#N/A,TRUE,"hor afw";#N/A,#N/A,TRUE,"buit";#N/A,#N/A,TRUE,"div"}</definedName>
    <definedName name="ggggggggggggggggg_1" hidden="1">{#N/A,#N/A,TRUE,"kopblad";#N/A,#N/A,TRUE,"alg";#N/A,#N/A,TRUE,"verzP";#N/A,#N/A,TRUE,"Park";#N/A,#N/A,TRUE,"verzK";#N/A,#N/A,TRUE,"gevel";#N/A,#N/A,TRUE,"afb";#N/A,#N/A,TRUE,"san";#N/A,#N/A,TRUE,"vert verk";#N/A,#N/A,TRUE,"hor afw";#N/A,#N/A,TRUE,"buit";#N/A,#N/A,TRUE,"div"}</definedName>
    <definedName name="hgh" hidden="1">{#N/A,#N/A,TRUE,"A";#N/A,#N/A,TRUE,"E";#N/A,#N/A,TRUE,"V1";#N/A,#N/A,TRUE,"V2";#N/A,#N/A,TRUE,"BVO";#N/A,#N/A,TRUE,"A1";#N/A,#N/A,TRUE,"1-P";#N/A,#N/A,TRUE,"1-st k 5lg";#N/A,#N/A,TRUE,"1-st k 6lg";#N/A,#N/A,TRUE,"1-st k 6lg kop";#N/A,#N/A,TRUE,"1-k 10lg";#N/A,#N/A,TRUE,"1-Dek";#N/A,#N/A,TRUE,"2-P";#N/A,#N/A,TRUE,"2-k 10lg";#N/A,#N/A,TRUE,"2-st k 6lg";#N/A,#N/A,TRUE,"2-k 6lg";#N/A,#N/A,TRUE,"2-k 7lg";#N/A,#N/A,TRUE,"2-Dek"}</definedName>
    <definedName name="hgh_1" hidden="1">{#N/A,#N/A,TRUE,"A";#N/A,#N/A,TRUE,"E";#N/A,#N/A,TRUE,"V1";#N/A,#N/A,TRUE,"V2";#N/A,#N/A,TRUE,"BVO";#N/A,#N/A,TRUE,"A1";#N/A,#N/A,TRUE,"1-P";#N/A,#N/A,TRUE,"1-st k 5lg";#N/A,#N/A,TRUE,"1-st k 6lg";#N/A,#N/A,TRUE,"1-st k 6lg kop";#N/A,#N/A,TRUE,"1-k 10lg";#N/A,#N/A,TRUE,"1-Dek";#N/A,#N/A,TRUE,"2-P";#N/A,#N/A,TRUE,"2-k 10lg";#N/A,#N/A,TRUE,"2-st k 6lg";#N/A,#N/A,TRUE,"2-k 6lg";#N/A,#N/A,TRUE,"2-k 7lg";#N/A,#N/A,TRUE,"2-Dek"}</definedName>
    <definedName name="hoekwoning" hidden="1">{#N/A,#N/A,TRUE,"Kopblad";#N/A,#N/A,TRUE,"ALG";#N/A,#N/A,TRUE,"BVO en VORMfactoren";#N/A,#N/A,TRUE,"TOTAAL";#N/A,#N/A,TRUE,"FUND";#N/A,#N/A,TRUE,"RUWBOUW";#N/A,#N/A,TRUE,"GEVEL";#N/A,#N/A,TRUE,"AFBOUW";#N/A,#N/A,TRUE,"HOR VERT";#N/A,#N/A,TRUE,"INSTALLATIES"}</definedName>
    <definedName name="hoekwoning_1" hidden="1">{#N/A,#N/A,TRUE,"Kopblad";#N/A,#N/A,TRUE,"ALG";#N/A,#N/A,TRUE,"BVO en VORMfactoren";#N/A,#N/A,TRUE,"TOTAAL";#N/A,#N/A,TRUE,"FUND";#N/A,#N/A,TRUE,"RUWBOUW";#N/A,#N/A,TRUE,"GEVEL";#N/A,#N/A,TRUE,"AFBOUW";#N/A,#N/A,TRUE,"HOR VERT";#N/A,#N/A,TRUE,"INSTALLATIES"}</definedName>
    <definedName name="hoekwoningbbbbbbbbbbbbbb" hidden="1">{#N/A,#N/A,TRUE,"kopblad";#N/A,#N/A,TRUE,"alg";#N/A,#N/A,TRUE,"VerzP";#N/A,#N/A,TRUE,"parkeren totaal";#N/A,#N/A,TRUE,"VerzK";#N/A,#N/A,TRUE,"ruwbouw";#N/A,#N/A,TRUE,"gevel";#N/A,#N/A,TRUE,"afbouw";#N/A,#N/A,TRUE,"VV";#N/A,#N/A,TRUE,"sanitair";#N/A,#N/A,TRUE,"horz";#N/A,#N/A,TRUE,"diversen";#N/A,#N/A,TRUE,"instal"}</definedName>
    <definedName name="hoekwoningbbbbbbbbbbbbbb_1" hidden="1">{#N/A,#N/A,TRUE,"kopblad";#N/A,#N/A,TRUE,"alg";#N/A,#N/A,TRUE,"VerzP";#N/A,#N/A,TRUE,"parkeren totaal";#N/A,#N/A,TRUE,"VerzK";#N/A,#N/A,TRUE,"ruwbouw";#N/A,#N/A,TRUE,"gevel";#N/A,#N/A,TRUE,"afbouw";#N/A,#N/A,TRUE,"VV";#N/A,#N/A,TRUE,"sanitair";#N/A,#N/A,TRUE,"horz";#N/A,#N/A,TRUE,"diversen";#N/A,#N/A,TRUE,"instal"}</definedName>
    <definedName name="i" hidden="1">{#N/A,#N/A,TRUE,"A";#N/A,#N/A,TRUE,"E";#N/A,#N/A,TRUE,"V1";#N/A,#N/A,TRUE,"V2";#N/A,#N/A,TRUE,"BVO";#N/A,#N/A,TRUE,"A1";#N/A,#N/A,TRUE,"1-P";#N/A,#N/A,TRUE,"1-st k 5lg";#N/A,#N/A,TRUE,"1-st k 6lg";#N/A,#N/A,TRUE,"1-st k 6lg kop";#N/A,#N/A,TRUE,"1-k 10lg";#N/A,#N/A,TRUE,"1-Dek";#N/A,#N/A,TRUE,"2-P";#N/A,#N/A,TRUE,"2-k 10lg";#N/A,#N/A,TRUE,"2-st k 6lg";#N/A,#N/A,TRUE,"2-k 6lg";#N/A,#N/A,TRUE,"2-k 7lg";#N/A,#N/A,TRUE,"2-Dek"}</definedName>
    <definedName name="i_1" hidden="1">{#N/A,#N/A,TRUE,"A";#N/A,#N/A,TRUE,"E";#N/A,#N/A,TRUE,"V1";#N/A,#N/A,TRUE,"V2";#N/A,#N/A,TRUE,"BVO";#N/A,#N/A,TRUE,"A1";#N/A,#N/A,TRUE,"1-P";#N/A,#N/A,TRUE,"1-st k 5lg";#N/A,#N/A,TRUE,"1-st k 6lg";#N/A,#N/A,TRUE,"1-st k 6lg kop";#N/A,#N/A,TRUE,"1-k 10lg";#N/A,#N/A,TRUE,"1-Dek";#N/A,#N/A,TRUE,"2-P";#N/A,#N/A,TRUE,"2-k 10lg";#N/A,#N/A,TRUE,"2-st k 6lg";#N/A,#N/A,TRUE,"2-k 6lg";#N/A,#N/A,TRUE,"2-k 7lg";#N/A,#N/A,TRUE,"2-Dek"}</definedName>
    <definedName name="jooo" hidden="1">{#N/A,#N/A,TRUE,"Kopblad";#N/A,#N/A,TRUE,"ALG";#N/A,#N/A,TRUE,"BVO en VORMfactoren";#N/A,#N/A,TRUE,"TOTAAL";#N/A,#N/A,TRUE,"FUND";#N/A,#N/A,TRUE,"RUWBOUW";#N/A,#N/A,TRUE,"GEVEL";#N/A,#N/A,TRUE,"AFBOUW";#N/A,#N/A,TRUE,"HOR VERT";#N/A,#N/A,TRUE,"INSTALLATIES"}</definedName>
    <definedName name="jooo_1" hidden="1">{#N/A,#N/A,TRUE,"Kopblad";#N/A,#N/A,TRUE,"ALG";#N/A,#N/A,TRUE,"BVO en VORMfactoren";#N/A,#N/A,TRUE,"TOTAAL";#N/A,#N/A,TRUE,"FUND";#N/A,#N/A,TRUE,"RUWBOUW";#N/A,#N/A,TRUE,"GEVEL";#N/A,#N/A,TRUE,"AFBOUW";#N/A,#N/A,TRUE,"HOR VERT";#N/A,#N/A,TRUE,"INSTALLATIES"}</definedName>
    <definedName name="leon" hidden="1">{#N/A,#N/A,TRUE,"A";#N/A,#N/A,TRUE,"E";#N/A,#N/A,TRUE,"V1";#N/A,#N/A,TRUE,"V2";#N/A,#N/A,TRUE,"BVO";#N/A,#N/A,TRUE,"A1";#N/A,#N/A,TRUE,"1-P";#N/A,#N/A,TRUE,"1-st k 5lg";#N/A,#N/A,TRUE,"1-st k 6lg";#N/A,#N/A,TRUE,"1-st k 6lg kop";#N/A,#N/A,TRUE,"1-k 10lg";#N/A,#N/A,TRUE,"1-Dek";#N/A,#N/A,TRUE,"2-P";#N/A,#N/A,TRUE,"2-k 10lg";#N/A,#N/A,TRUE,"2-st k 6lg";#N/A,#N/A,TRUE,"2-k 6lg";#N/A,#N/A,TRUE,"2-k 7lg";#N/A,#N/A,TRUE,"2-Dek"}</definedName>
    <definedName name="leon_1" hidden="1">{#N/A,#N/A,TRUE,"A";#N/A,#N/A,TRUE,"E";#N/A,#N/A,TRUE,"V1";#N/A,#N/A,TRUE,"V2";#N/A,#N/A,TRUE,"BVO";#N/A,#N/A,TRUE,"A1";#N/A,#N/A,TRUE,"1-P";#N/A,#N/A,TRUE,"1-st k 5lg";#N/A,#N/A,TRUE,"1-st k 6lg";#N/A,#N/A,TRUE,"1-st k 6lg kop";#N/A,#N/A,TRUE,"1-k 10lg";#N/A,#N/A,TRUE,"1-Dek";#N/A,#N/A,TRUE,"2-P";#N/A,#N/A,TRUE,"2-k 10lg";#N/A,#N/A,TRUE,"2-st k 6lg";#N/A,#N/A,TRUE,"2-k 6lg";#N/A,#N/A,TRUE,"2-k 7lg";#N/A,#N/A,TRUE,"2-Dek"}</definedName>
    <definedName name="m" hidden="1">{#N/A,#N/A,TRUE,"A";#N/A,#N/A,TRUE,"E";#N/A,#N/A,TRUE,"V1";#N/A,#N/A,TRUE,"V2";#N/A,#N/A,TRUE,"BVO";#N/A,#N/A,TRUE,"A1";#N/A,#N/A,TRUE,"1-P";#N/A,#N/A,TRUE,"1-st k 5lg";#N/A,#N/A,TRUE,"1-st k 6lg";#N/A,#N/A,TRUE,"1-st k 6lg kop";#N/A,#N/A,TRUE,"1-k 10lg";#N/A,#N/A,TRUE,"1-Dek";#N/A,#N/A,TRUE,"2-P";#N/A,#N/A,TRUE,"2-k 10lg";#N/A,#N/A,TRUE,"2-st k 6lg";#N/A,#N/A,TRUE,"2-k 6lg";#N/A,#N/A,TRUE,"2-k 7lg";#N/A,#N/A,TRUE,"2-Dek"}</definedName>
    <definedName name="m_1" hidden="1">{#N/A,#N/A,TRUE,"A";#N/A,#N/A,TRUE,"E";#N/A,#N/A,TRUE,"V1";#N/A,#N/A,TRUE,"V2";#N/A,#N/A,TRUE,"BVO";#N/A,#N/A,TRUE,"A1";#N/A,#N/A,TRUE,"1-P";#N/A,#N/A,TRUE,"1-st k 5lg";#N/A,#N/A,TRUE,"1-st k 6lg";#N/A,#N/A,TRUE,"1-st k 6lg kop";#N/A,#N/A,TRUE,"1-k 10lg";#N/A,#N/A,TRUE,"1-Dek";#N/A,#N/A,TRUE,"2-P";#N/A,#N/A,TRUE,"2-k 10lg";#N/A,#N/A,TRUE,"2-st k 6lg";#N/A,#N/A,TRUE,"2-k 6lg";#N/A,#N/A,TRUE,"2-k 7lg";#N/A,#N/A,TRUE,"2-Dek"}</definedName>
    <definedName name="n" hidden="1">{#N/A,#N/A,TRUE,"A";#N/A,#N/A,TRUE,"E";#N/A,#N/A,TRUE,"V1";#N/A,#N/A,TRUE,"V2";#N/A,#N/A,TRUE,"BVO";#N/A,#N/A,TRUE,"A1";#N/A,#N/A,TRUE,"1-P";#N/A,#N/A,TRUE,"1-st k 5lg";#N/A,#N/A,TRUE,"1-st k 6lg";#N/A,#N/A,TRUE,"1-st k 6lg kop";#N/A,#N/A,TRUE,"1-k 10lg";#N/A,#N/A,TRUE,"1-Dek";#N/A,#N/A,TRUE,"2-P";#N/A,#N/A,TRUE,"2-k 10lg";#N/A,#N/A,TRUE,"2-st k 6lg";#N/A,#N/A,TRUE,"2-k 6lg";#N/A,#N/A,TRUE,"2-k 7lg";#N/A,#N/A,TRUE,"2-Dek"}</definedName>
    <definedName name="n_1" hidden="1">{#N/A,#N/A,TRUE,"A";#N/A,#N/A,TRUE,"E";#N/A,#N/A,TRUE,"V1";#N/A,#N/A,TRUE,"V2";#N/A,#N/A,TRUE,"BVO";#N/A,#N/A,TRUE,"A1";#N/A,#N/A,TRUE,"1-P";#N/A,#N/A,TRUE,"1-st k 5lg";#N/A,#N/A,TRUE,"1-st k 6lg";#N/A,#N/A,TRUE,"1-st k 6lg kop";#N/A,#N/A,TRUE,"1-k 10lg";#N/A,#N/A,TRUE,"1-Dek";#N/A,#N/A,TRUE,"2-P";#N/A,#N/A,TRUE,"2-k 10lg";#N/A,#N/A,TRUE,"2-st k 6lg";#N/A,#N/A,TRUE,"2-k 6lg";#N/A,#N/A,TRUE,"2-k 7lg";#N/A,#N/A,TRUE,"2-Dek"}</definedName>
    <definedName name="oppervlakte" hidden="1">{#N/A,#N/A,TRUE,"alg";#N/A,#N/A,TRUE,"verzamelblad";#N/A,#N/A,TRUE,"kostenverd";#N/A,#N/A,TRUE,"fund";#N/A,#N/A,TRUE,"ruwbouw";#N/A,#N/A,TRUE,"gevelsl";#N/A,#N/A,TRUE,"afbouw";#N/A,#N/A,TRUE,"hor afw";#N/A,#N/A,TRUE,"diversen"}</definedName>
    <definedName name="oppervlakte_1" hidden="1">{#N/A,#N/A,TRUE,"alg";#N/A,#N/A,TRUE,"verzamelblad";#N/A,#N/A,TRUE,"kostenverd";#N/A,#N/A,TRUE,"fund";#N/A,#N/A,TRUE,"ruwbouw";#N/A,#N/A,TRUE,"gevelsl";#N/A,#N/A,TRUE,"afbouw";#N/A,#N/A,TRUE,"hor afw";#N/A,#N/A,TRUE,"diversen"}</definedName>
    <definedName name="pro" hidden="1">{#N/A,#N/A,TRUE,"Kopblad";#N/A,#N/A,TRUE,"ALG";#N/A,#N/A,TRUE,"BVO en VORMfactoren";#N/A,#N/A,TRUE,"TOTAAL";#N/A,#N/A,TRUE,"FUND";#N/A,#N/A,TRUE,"RUWBOUW";#N/A,#N/A,TRUE,"GEVEL";#N/A,#N/A,TRUE,"AFBOUW";#N/A,#N/A,TRUE,"HOR VERT";#N/A,#N/A,TRUE,"INSTALLATIES"}</definedName>
    <definedName name="pro_1" hidden="1">{#N/A,#N/A,TRUE,"Kopblad";#N/A,#N/A,TRUE,"ALG";#N/A,#N/A,TRUE,"BVO en VORMfactoren";#N/A,#N/A,TRUE,"TOTAAL";#N/A,#N/A,TRUE,"FUND";#N/A,#N/A,TRUE,"RUWBOUW";#N/A,#N/A,TRUE,"GEVEL";#N/A,#N/A,TRUE,"AFBOUW";#N/A,#N/A,TRUE,"HOR VERT";#N/A,#N/A,TRUE,"INSTALLATIES"}</definedName>
    <definedName name="q" hidden="1">{#N/A,#N/A,TRUE,"A";#N/A,#N/A,TRUE,"E";#N/A,#N/A,TRUE,"V1";#N/A,#N/A,TRUE,"V2";#N/A,#N/A,TRUE,"BVO";#N/A,#N/A,TRUE,"A1";#N/A,#N/A,TRUE,"1-P";#N/A,#N/A,TRUE,"1-st k 5lg";#N/A,#N/A,TRUE,"1-st k 6lg";#N/A,#N/A,TRUE,"1-st k 6lg kop";#N/A,#N/A,TRUE,"1-k 10lg";#N/A,#N/A,TRUE,"1-Dek";#N/A,#N/A,TRUE,"2-P";#N/A,#N/A,TRUE,"2-k 10lg";#N/A,#N/A,TRUE,"2-st k 6lg";#N/A,#N/A,TRUE,"2-k 6lg";#N/A,#N/A,TRUE,"2-k 7lg";#N/A,#N/A,TRUE,"2-Dek"}</definedName>
    <definedName name="q_1" hidden="1">{#N/A,#N/A,TRUE,"A";#N/A,#N/A,TRUE,"E";#N/A,#N/A,TRUE,"V1";#N/A,#N/A,TRUE,"V2";#N/A,#N/A,TRUE,"BVO";#N/A,#N/A,TRUE,"A1";#N/A,#N/A,TRUE,"1-P";#N/A,#N/A,TRUE,"1-st k 5lg";#N/A,#N/A,TRUE,"1-st k 6lg";#N/A,#N/A,TRUE,"1-st k 6lg kop";#N/A,#N/A,TRUE,"1-k 10lg";#N/A,#N/A,TRUE,"1-Dek";#N/A,#N/A,TRUE,"2-P";#N/A,#N/A,TRUE,"2-k 10lg";#N/A,#N/A,TRUE,"2-st k 6lg";#N/A,#N/A,TRUE,"2-k 6lg";#N/A,#N/A,TRUE,"2-k 7lg";#N/A,#N/A,TRUE,"2-Dek"}</definedName>
    <definedName name="qqqq" hidden="1">{#N/A,#N/A,TRUE,"A";#N/A,#N/A,TRUE,"E";#N/A,#N/A,TRUE,"V1";#N/A,#N/A,TRUE,"V2";#N/A,#N/A,TRUE,"BVO";#N/A,#N/A,TRUE,"A1";#N/A,#N/A,TRUE,"1-P";#N/A,#N/A,TRUE,"1-st k 5lg";#N/A,#N/A,TRUE,"1-st k 6lg";#N/A,#N/A,TRUE,"1-st k 6lg kop";#N/A,#N/A,TRUE,"1-k 10lg";#N/A,#N/A,TRUE,"1-Dek";#N/A,#N/A,TRUE,"2-P";#N/A,#N/A,TRUE,"2-k 10lg";#N/A,#N/A,TRUE,"2-st k 6lg";#N/A,#N/A,TRUE,"2-k 6lg";#N/A,#N/A,TRUE,"2-k 7lg";#N/A,#N/A,TRUE,"2-Dek"}</definedName>
    <definedName name="qqqq_1" hidden="1">{#N/A,#N/A,TRUE,"A";#N/A,#N/A,TRUE,"E";#N/A,#N/A,TRUE,"V1";#N/A,#N/A,TRUE,"V2";#N/A,#N/A,TRUE,"BVO";#N/A,#N/A,TRUE,"A1";#N/A,#N/A,TRUE,"1-P";#N/A,#N/A,TRUE,"1-st k 5lg";#N/A,#N/A,TRUE,"1-st k 6lg";#N/A,#N/A,TRUE,"1-st k 6lg kop";#N/A,#N/A,TRUE,"1-k 10lg";#N/A,#N/A,TRUE,"1-Dek";#N/A,#N/A,TRUE,"2-P";#N/A,#N/A,TRUE,"2-k 10lg";#N/A,#N/A,TRUE,"2-st k 6lg";#N/A,#N/A,TRUE,"2-k 6lg";#N/A,#N/A,TRUE,"2-k 7lg";#N/A,#N/A,TRUE,"2-Dek"}</definedName>
    <definedName name="qwe" hidden="1">{#N/A,#N/A,TRUE,"kopblad";#N/A,#N/A,TRUE,"alg";#N/A,#N/A,TRUE,"verz";#N/A,#N/A,TRUE,"ruwbouw";#N/A,#N/A,TRUE,"gevel";#N/A,#N/A,TRUE,"afbouw kant";#N/A,#N/A,TRUE,"afbouw kern";#N/A,#N/A,TRUE,"vert verkeer";#N/A,#N/A,TRUE,"hor afw";#N/A,#N/A,TRUE,"sanitair"}</definedName>
    <definedName name="qwe_1" hidden="1">{#N/A,#N/A,TRUE,"kopblad";#N/A,#N/A,TRUE,"alg";#N/A,#N/A,TRUE,"verz";#N/A,#N/A,TRUE,"ruwbouw";#N/A,#N/A,TRUE,"gevel";#N/A,#N/A,TRUE,"afbouw kant";#N/A,#N/A,TRUE,"afbouw kern";#N/A,#N/A,TRUE,"vert verkeer";#N/A,#N/A,TRUE,"hor afw";#N/A,#N/A,TRUE,"sanitair"}</definedName>
    <definedName name="ramining" hidden="1">{#N/A,#N/A,TRUE,"kopbl";#N/A,#N/A,TRUE,"proj geg";#N/A,#N/A,TRUE,"uitg punt";#N/A,#N/A,TRUE,"totaalblad";#N/A,#N/A,TRUE,"bedrijf 1";#N/A,#N/A,TRUE,"bedrijf 2";#N/A,#N/A,TRUE,"fund";#N/A,#N/A,TRUE,"pa";#N/A,#N/A,TRUE,"com1";#N/A,#N/A,TRUE,"com2";#N/A,#N/A,TRUE,"app1";#N/A,#N/A,TRUE,"app2";#N/A,#N/A,TRUE,"dakafw";#N/A,#N/A,TRUE,"terrein";#N/A,#N/A,TRUE,"installaties"}</definedName>
    <definedName name="ramining_1" hidden="1">{#N/A,#N/A,TRUE,"kopbl";#N/A,#N/A,TRUE,"proj geg";#N/A,#N/A,TRUE,"uitg punt";#N/A,#N/A,TRUE,"totaalblad";#N/A,#N/A,TRUE,"bedrijf 1";#N/A,#N/A,TRUE,"bedrijf 2";#N/A,#N/A,TRUE,"fund";#N/A,#N/A,TRUE,"pa";#N/A,#N/A,TRUE,"com1";#N/A,#N/A,TRUE,"com2";#N/A,#N/A,TRUE,"app1";#N/A,#N/A,TRUE,"app2";#N/A,#N/A,TRUE,"dakafw";#N/A,#N/A,TRUE,"terrein";#N/A,#N/A,TRUE,"installaties"}</definedName>
    <definedName name="re" hidden="1">{#N/A,#N/A,TRUE,"Kopblad";#N/A,#N/A,TRUE,"ALG";#N/A,#N/A,TRUE,"BVO en VORMfactoren";#N/A,#N/A,TRUE,"TOTAAL";#N/A,#N/A,TRUE,"FUND";#N/A,#N/A,TRUE,"RUWBOUW";#N/A,#N/A,TRUE,"GEVEL";#N/A,#N/A,TRUE,"AFBOUW";#N/A,#N/A,TRUE,"HOR VERT";#N/A,#N/A,TRUE,"INSTALLATIES"}</definedName>
    <definedName name="ruw" hidden="1">{#N/A,#N/A,TRUE,"kopblad";#N/A,#N/A,TRUE,"alg";#N/A,#N/A,TRUE,"verz";#N/A,#N/A,TRUE,"ruwbouw";#N/A,#N/A,TRUE,"gevel";#N/A,#N/A,TRUE,"afbouw kant";#N/A,#N/A,TRUE,"afbouw kern";#N/A,#N/A,TRUE,"vert verkeer";#N/A,#N/A,TRUE,"hor afw";#N/A,#N/A,TRUE,"sanitair"}</definedName>
    <definedName name="ruw_1" hidden="1">{#N/A,#N/A,TRUE,"kopblad";#N/A,#N/A,TRUE,"alg";#N/A,#N/A,TRUE,"verz";#N/A,#N/A,TRUE,"ruwbouw";#N/A,#N/A,TRUE,"gevel";#N/A,#N/A,TRUE,"afbouw kant";#N/A,#N/A,TRUE,"afbouw kern";#N/A,#N/A,TRUE,"vert verkeer";#N/A,#N/A,TRUE,"hor afw";#N/A,#N/A,TRUE,"sanitair"}</definedName>
    <definedName name="ruwb" hidden="1">{#N/A,#N/A,TRUE,"Kopblad";#N/A,#N/A,TRUE,"ALG";#N/A,#N/A,TRUE,"BVO en VORMfactoren";#N/A,#N/A,TRUE,"TOTAAL";#N/A,#N/A,TRUE,"FUND";#N/A,#N/A,TRUE,"RUWBOUW";#N/A,#N/A,TRUE,"GEVEL";#N/A,#N/A,TRUE,"AFBOUW";#N/A,#N/A,TRUE,"HOR VERT";#N/A,#N/A,TRUE,"INSTALLATIES"}</definedName>
    <definedName name="ruwb_1" hidden="1">{#N/A,#N/A,TRUE,"Kopblad";#N/A,#N/A,TRUE,"ALG";#N/A,#N/A,TRUE,"BVO en VORMfactoren";#N/A,#N/A,TRUE,"TOTAAL";#N/A,#N/A,TRUE,"FUND";#N/A,#N/A,TRUE,"RUWBOUW";#N/A,#N/A,TRUE,"GEVEL";#N/A,#N/A,TRUE,"AFBOUW";#N/A,#N/A,TRUE,"HOR VERT";#N/A,#N/A,TRUE,"INSTALLATIES"}</definedName>
    <definedName name="s" hidden="1">{#N/A,#N/A,TRUE,"kopblad";#N/A,#N/A,TRUE,"alg";#N/A,#N/A,TRUE,"verz";#N/A,#N/A,TRUE,"ruwbouw";#N/A,#N/A,TRUE,"gevel";#N/A,#N/A,TRUE,"afbouw kant";#N/A,#N/A,TRUE,"afbouw kern";#N/A,#N/A,TRUE,"vert verkeer";#N/A,#N/A,TRUE,"hor afw";#N/A,#N/A,TRUE,"sanitair"}</definedName>
    <definedName name="s_1" hidden="1">{#N/A,#N/A,TRUE,"kopblad";#N/A,#N/A,TRUE,"alg";#N/A,#N/A,TRUE,"verz";#N/A,#N/A,TRUE,"ruwbouw";#N/A,#N/A,TRUE,"gevel";#N/A,#N/A,TRUE,"afbouw kant";#N/A,#N/A,TRUE,"afbouw kern";#N/A,#N/A,TRUE,"vert verkeer";#N/A,#N/A,TRUE,"hor afw";#N/A,#N/A,TRUE,"sanitair"}</definedName>
    <definedName name="ss" hidden="1">{#N/A,#N/A,TRUE,"kopblad";#N/A,#N/A,TRUE,"alg";#N/A,#N/A,TRUE,"verz";#N/A,#N/A,TRUE,"ruwbouw";#N/A,#N/A,TRUE,"gevel";#N/A,#N/A,TRUE,"afbouw kant";#N/A,#N/A,TRUE,"afbouw kern";#N/A,#N/A,TRUE,"vert verkeer";#N/A,#N/A,TRUE,"hor afw";#N/A,#N/A,TRUE,"sanitair"}</definedName>
    <definedName name="ss_1" hidden="1">{#N/A,#N/A,TRUE,"kopblad";#N/A,#N/A,TRUE,"alg";#N/A,#N/A,TRUE,"verz";#N/A,#N/A,TRUE,"ruwbouw";#N/A,#N/A,TRUE,"gevel";#N/A,#N/A,TRUE,"afbouw kant";#N/A,#N/A,TRUE,"afbouw kern";#N/A,#N/A,TRUE,"vert verkeer";#N/A,#N/A,TRUE,"hor afw";#N/A,#N/A,TRUE,"sanitair"}</definedName>
    <definedName name="sss" hidden="1">{#N/A,#N/A,TRUE,"alg";#N/A,#N/A,TRUE,"verzamelblad";#N/A,#N/A,TRUE,"fund tm beg grond";#N/A,#N/A,TRUE,"ruwbouw";#N/A,#N/A,TRUE,"gevel";#N/A,#N/A,TRUE,"afbouw";#N/A,#N/A,TRUE,"hor afw"}</definedName>
    <definedName name="sss_1" hidden="1">{#N/A,#N/A,TRUE,"alg";#N/A,#N/A,TRUE,"verzamelblad";#N/A,#N/A,TRUE,"fund tm beg grond";#N/A,#N/A,TRUE,"ruwbouw";#N/A,#N/A,TRUE,"gevel";#N/A,#N/A,TRUE,"afbouw";#N/A,#N/A,TRUE,"hor afw"}</definedName>
    <definedName name="ssss" hidden="1">{#N/A,#N/A,TRUE,"alg";#N/A,#N/A,TRUE,"verzamelblad";#N/A,#N/A,TRUE,"kostenverd";#N/A,#N/A,TRUE,"fund";#N/A,#N/A,TRUE,"ruwbouw";#N/A,#N/A,TRUE,"gevelsl";#N/A,#N/A,TRUE,"afbouw";#N/A,#N/A,TRUE,"hor afw";#N/A,#N/A,TRUE,"diversen"}</definedName>
    <definedName name="ssss_1" hidden="1">{#N/A,#N/A,TRUE,"alg";#N/A,#N/A,TRUE,"verzamelblad";#N/A,#N/A,TRUE,"kostenverd";#N/A,#N/A,TRUE,"fund";#N/A,#N/A,TRUE,"ruwbouw";#N/A,#N/A,TRUE,"gevelsl";#N/A,#N/A,TRUE,"afbouw";#N/A,#N/A,TRUE,"hor afw";#N/A,#N/A,TRUE,"diversen"}</definedName>
    <definedName name="sssss" hidden="1">{#N/A,#N/A,TRUE,"kopblad";#N/A,#N/A,TRUE,"alg";#N/A,#N/A,TRUE,"VerzP";#N/A,#N/A,TRUE,"parkeren totaal";#N/A,#N/A,TRUE,"VerzK";#N/A,#N/A,TRUE,"ruwbouw";#N/A,#N/A,TRUE,"gevel";#N/A,#N/A,TRUE,"afbouw";#N/A,#N/A,TRUE,"VV";#N/A,#N/A,TRUE,"sanitair";#N/A,#N/A,TRUE,"horz";#N/A,#N/A,TRUE,"diversen";#N/A,#N/A,TRUE,"instal"}</definedName>
    <definedName name="sssss_1" hidden="1">{#N/A,#N/A,TRUE,"kopblad";#N/A,#N/A,TRUE,"alg";#N/A,#N/A,TRUE,"VerzP";#N/A,#N/A,TRUE,"parkeren totaal";#N/A,#N/A,TRUE,"VerzK";#N/A,#N/A,TRUE,"ruwbouw";#N/A,#N/A,TRUE,"gevel";#N/A,#N/A,TRUE,"afbouw";#N/A,#N/A,TRUE,"VV";#N/A,#N/A,TRUE,"sanitair";#N/A,#N/A,TRUE,"horz";#N/A,#N/A,TRUE,"diversen";#N/A,#N/A,TRUE,"instal"}</definedName>
    <definedName name="ssssss" hidden="1">{#N/A,#N/A,TRUE,"kopblad";#N/A,#N/A,TRUE,"projectgegevens";#N/A,#N/A,TRUE,"uitganspunten";#N/A,#N/A,TRUE,"vormanalyse";#N/A,#N/A,TRUE,"kengetallen";#N/A,#N/A,TRUE,"eindblad comm";#N/A,#N/A,TRUE,"eindblad won";#N/A,#N/A,TRUE,"verz bl comm";#N/A,#N/A,TRUE,"verz bl won";#N/A,#N/A,TRUE,"comm";#N/A,#N/A,TRUE,"won"}</definedName>
    <definedName name="ssssss_1" hidden="1">{#N/A,#N/A,TRUE,"kopblad";#N/A,#N/A,TRUE,"projectgegevens";#N/A,#N/A,TRUE,"uitganspunten";#N/A,#N/A,TRUE,"vormanalyse";#N/A,#N/A,TRUE,"kengetallen";#N/A,#N/A,TRUE,"eindblad comm";#N/A,#N/A,TRUE,"eindblad won";#N/A,#N/A,TRUE,"verz bl comm";#N/A,#N/A,TRUE,"verz bl won";#N/A,#N/A,TRUE,"comm";#N/A,#N/A,TRUE,"won"}</definedName>
    <definedName name="temp" hidden="1">{#N/A,#N/A,TRUE,"Kopblad";#N/A,#N/A,TRUE,"ALG";#N/A,#N/A,TRUE,"BVO en VORMfactoren";#N/A,#N/A,TRUE,"TOTAAL";#N/A,#N/A,TRUE,"FUND";#N/A,#N/A,TRUE,"RUWBOUW";#N/A,#N/A,TRUE,"GEVEL";#N/A,#N/A,TRUE,"AFBOUW";#N/A,#N/A,TRUE,"HOR VERT";#N/A,#N/A,TRUE,"INSTALLATIES"}</definedName>
    <definedName name="temp_1" hidden="1">{#N/A,#N/A,TRUE,"Kopblad";#N/A,#N/A,TRUE,"ALG";#N/A,#N/A,TRUE,"BVO en VORMfactoren";#N/A,#N/A,TRUE,"TOTAAL";#N/A,#N/A,TRUE,"FUND";#N/A,#N/A,TRUE,"RUWBOUW";#N/A,#N/A,TRUE,"GEVEL";#N/A,#N/A,TRUE,"AFBOUW";#N/A,#N/A,TRUE,"HOR VERT";#N/A,#N/A,TRUE,"INSTALLATIES"}</definedName>
    <definedName name="temp2" hidden="1">{#N/A,#N/A,TRUE,"kopblad";#N/A,#N/A,TRUE,"alg";#N/A,#N/A,TRUE,"verz";#N/A,#N/A,TRUE,"ruwbouw";#N/A,#N/A,TRUE,"gevel";#N/A,#N/A,TRUE,"afbouw kant";#N/A,#N/A,TRUE,"afbouw kern";#N/A,#N/A,TRUE,"vert verkeer";#N/A,#N/A,TRUE,"hor afw";#N/A,#N/A,TRUE,"sanitair"}</definedName>
    <definedName name="temp2_1" hidden="1">{#N/A,#N/A,TRUE,"kopblad";#N/A,#N/A,TRUE,"alg";#N/A,#N/A,TRUE,"verz";#N/A,#N/A,TRUE,"ruwbouw";#N/A,#N/A,TRUE,"gevel";#N/A,#N/A,TRUE,"afbouw kant";#N/A,#N/A,TRUE,"afbouw kern";#N/A,#N/A,TRUE,"vert verkeer";#N/A,#N/A,TRUE,"hor afw";#N/A,#N/A,TRUE,"sanitair"}</definedName>
    <definedName name="test" hidden="1">{#N/A,#N/A,TRUE,"1 ALG";#N/A,#N/A,TRUE,"2 SK";#N/A,#N/A,TRUE,"3 BWK";#N/A,#N/A,TRUE,"4 INST";#N/A,#N/A,TRUE,"5 TECHN";#N/A,#N/A,TRUE,"6 INR";#N/A,#N/A,TRUE,"7 TERR"}</definedName>
    <definedName name="test_1" hidden="1">{#N/A,#N/A,TRUE,"1 ALG";#N/A,#N/A,TRUE,"2 SK";#N/A,#N/A,TRUE,"3 BWK";#N/A,#N/A,TRUE,"4 INST";#N/A,#N/A,TRUE,"5 TECHN";#N/A,#N/A,TRUE,"6 INR";#N/A,#N/A,TRUE,"7 TERR"}</definedName>
    <definedName name="test1" hidden="1">{#N/A,#N/A,TRUE,"1 ALG";#N/A,#N/A,TRUE,"2 SK";#N/A,#N/A,TRUE,"3 BWK";#N/A,#N/A,TRUE,"4 INST";#N/A,#N/A,TRUE,"5 TECHN";#N/A,#N/A,TRUE,"6 INR";#N/A,#N/A,TRUE,"7 TERR"}</definedName>
    <definedName name="test1_1" hidden="1">{#N/A,#N/A,TRUE,"1 ALG";#N/A,#N/A,TRUE,"2 SK";#N/A,#N/A,TRUE,"3 BWK";#N/A,#N/A,TRUE,"4 INST";#N/A,#N/A,TRUE,"5 TECHN";#N/A,#N/A,TRUE,"6 INR";#N/A,#N/A,TRUE,"7 TERR"}</definedName>
    <definedName name="testje" hidden="1">{#N/A,#N/A,TRUE,"A";#N/A,#N/A,TRUE,"E";#N/A,#N/A,TRUE,"V1";#N/A,#N/A,TRUE,"V2";#N/A,#N/A,TRUE,"BVO";#N/A,#N/A,TRUE,"A1";#N/A,#N/A,TRUE,"1-P";#N/A,#N/A,TRUE,"1-st k 5lg";#N/A,#N/A,TRUE,"1-st k 6lg";#N/A,#N/A,TRUE,"1-st k 6lg kop";#N/A,#N/A,TRUE,"1-k 10lg";#N/A,#N/A,TRUE,"1-Dek";#N/A,#N/A,TRUE,"2-P";#N/A,#N/A,TRUE,"2-k 10lg";#N/A,#N/A,TRUE,"2-st k 6lg";#N/A,#N/A,TRUE,"2-k 6lg";#N/A,#N/A,TRUE,"2-k 7lg";#N/A,#N/A,TRUE,"2-Dek"}</definedName>
    <definedName name="testje_1" hidden="1">{#N/A,#N/A,TRUE,"A";#N/A,#N/A,TRUE,"E";#N/A,#N/A,TRUE,"V1";#N/A,#N/A,TRUE,"V2";#N/A,#N/A,TRUE,"BVO";#N/A,#N/A,TRUE,"A1";#N/A,#N/A,TRUE,"1-P";#N/A,#N/A,TRUE,"1-st k 5lg";#N/A,#N/A,TRUE,"1-st k 6lg";#N/A,#N/A,TRUE,"1-st k 6lg kop";#N/A,#N/A,TRUE,"1-k 10lg";#N/A,#N/A,TRUE,"1-Dek";#N/A,#N/A,TRUE,"2-P";#N/A,#N/A,TRUE,"2-k 10lg";#N/A,#N/A,TRUE,"2-st k 6lg";#N/A,#N/A,TRUE,"2-k 6lg";#N/A,#N/A,TRUE,"2-k 7lg";#N/A,#N/A,TRUE,"2-Dek"}</definedName>
    <definedName name="tot" hidden="1">{#N/A,#N/A,TRUE,"kopblad";#N/A,#N/A,TRUE,"alg";#N/A,#N/A,TRUE,"verz";#N/A,#N/A,TRUE,"ruwbouw";#N/A,#N/A,TRUE,"gevel";#N/A,#N/A,TRUE,"afbouw kant";#N/A,#N/A,TRUE,"afbouw kern";#N/A,#N/A,TRUE,"vert verkeer";#N/A,#N/A,TRUE,"hor afw";#N/A,#N/A,TRUE,"sanitair"}</definedName>
    <definedName name="tot_1" hidden="1">{#N/A,#N/A,TRUE,"kopblad";#N/A,#N/A,TRUE,"alg";#N/A,#N/A,TRUE,"verz";#N/A,#N/A,TRUE,"ruwbouw";#N/A,#N/A,TRUE,"gevel";#N/A,#N/A,TRUE,"afbouw kant";#N/A,#N/A,TRUE,"afbouw kern";#N/A,#N/A,TRUE,"vert verkeer";#N/A,#N/A,TRUE,"hor afw";#N/A,#N/A,TRUE,"sanitair"}</definedName>
    <definedName name="TypeB_hw" hidden="1">{#N/A,#N/A,TRUE,"A";#N/A,#N/A,TRUE,"E";#N/A,#N/A,TRUE,"V1";#N/A,#N/A,TRUE,"V2";#N/A,#N/A,TRUE,"BVO";#N/A,#N/A,TRUE,"A1";#N/A,#N/A,TRUE,"1-P";#N/A,#N/A,TRUE,"1-st k 5lg";#N/A,#N/A,TRUE,"1-st k 6lg";#N/A,#N/A,TRUE,"1-st k 6lg kop";#N/A,#N/A,TRUE,"1-k 10lg";#N/A,#N/A,TRUE,"1-Dek";#N/A,#N/A,TRUE,"2-P";#N/A,#N/A,TRUE,"2-k 10lg";#N/A,#N/A,TRUE,"2-st k 6lg";#N/A,#N/A,TRUE,"2-k 6lg";#N/A,#N/A,TRUE,"2-k 7lg";#N/A,#N/A,TRUE,"2-Dek"}</definedName>
    <definedName name="TypeB_hw_1" hidden="1">{#N/A,#N/A,TRUE,"A";#N/A,#N/A,TRUE,"E";#N/A,#N/A,TRUE,"V1";#N/A,#N/A,TRUE,"V2";#N/A,#N/A,TRUE,"BVO";#N/A,#N/A,TRUE,"A1";#N/A,#N/A,TRUE,"1-P";#N/A,#N/A,TRUE,"1-st k 5lg";#N/A,#N/A,TRUE,"1-st k 6lg";#N/A,#N/A,TRUE,"1-st k 6lg kop";#N/A,#N/A,TRUE,"1-k 10lg";#N/A,#N/A,TRUE,"1-Dek";#N/A,#N/A,TRUE,"2-P";#N/A,#N/A,TRUE,"2-k 10lg";#N/A,#N/A,TRUE,"2-st k 6lg";#N/A,#N/A,TRUE,"2-k 6lg";#N/A,#N/A,TRUE,"2-k 7lg";#N/A,#N/A,TRUE,"2-Dek"}</definedName>
    <definedName name="TypeB_tw" hidden="1">{#N/A,#N/A,TRUE,"A";#N/A,#N/A,TRUE,"E";#N/A,#N/A,TRUE,"V1";#N/A,#N/A,TRUE,"V2";#N/A,#N/A,TRUE,"BVO";#N/A,#N/A,TRUE,"A1";#N/A,#N/A,TRUE,"1-P";#N/A,#N/A,TRUE,"1-st k 5lg";#N/A,#N/A,TRUE,"1-st k 6lg";#N/A,#N/A,TRUE,"1-st k 6lg kop";#N/A,#N/A,TRUE,"1-k 10lg";#N/A,#N/A,TRUE,"1-Dek";#N/A,#N/A,TRUE,"2-P";#N/A,#N/A,TRUE,"2-k 10lg";#N/A,#N/A,TRUE,"2-st k 6lg";#N/A,#N/A,TRUE,"2-k 6lg";#N/A,#N/A,TRUE,"2-k 7lg";#N/A,#N/A,TRUE,"2-Dek"}</definedName>
    <definedName name="TypeB_tw_1" hidden="1">{#N/A,#N/A,TRUE,"A";#N/A,#N/A,TRUE,"E";#N/A,#N/A,TRUE,"V1";#N/A,#N/A,TRUE,"V2";#N/A,#N/A,TRUE,"BVO";#N/A,#N/A,TRUE,"A1";#N/A,#N/A,TRUE,"1-P";#N/A,#N/A,TRUE,"1-st k 5lg";#N/A,#N/A,TRUE,"1-st k 6lg";#N/A,#N/A,TRUE,"1-st k 6lg kop";#N/A,#N/A,TRUE,"1-k 10lg";#N/A,#N/A,TRUE,"1-Dek";#N/A,#N/A,TRUE,"2-P";#N/A,#N/A,TRUE,"2-k 10lg";#N/A,#N/A,TRUE,"2-st k 6lg";#N/A,#N/A,TRUE,"2-k 6lg";#N/A,#N/A,TRUE,"2-k 7lg";#N/A,#N/A,TRUE,"2-Dek"}</definedName>
    <definedName name="Uurloon_bouwplaatsmedewerker">#REF!</definedName>
    <definedName name="wat" hidden="1">{#N/A,#N/A,TRUE,"Kopblad";#N/A,#N/A,TRUE,"ALG";#N/A,#N/A,TRUE,"BVO en VORMfactoren";#N/A,#N/A,TRUE,"TOTAAL";#N/A,#N/A,TRUE,"FUND";#N/A,#N/A,TRUE,"RUWBOUW";#N/A,#N/A,TRUE,"GEVEL";#N/A,#N/A,TRUE,"AFBOUW";#N/A,#N/A,TRUE,"HOR VERT";#N/A,#N/A,TRUE,"INSTALLATIES"}</definedName>
    <definedName name="wat_1" hidden="1">{#N/A,#N/A,TRUE,"Kopblad";#N/A,#N/A,TRUE,"ALG";#N/A,#N/A,TRUE,"BVO en VORMfactoren";#N/A,#N/A,TRUE,"TOTAAL";#N/A,#N/A,TRUE,"FUND";#N/A,#N/A,TRUE,"RUWBOUW";#N/A,#N/A,TRUE,"GEVEL";#N/A,#N/A,TRUE,"AFBOUW";#N/A,#N/A,TRUE,"HOR VERT";#N/A,#N/A,TRUE,"INSTALLATIES"}</definedName>
    <definedName name="wrn" hidden="1">{#N/A,#N/A,FALSE,"won B";#N/A,#N/A,FALSE,"won B1";#N/A,#N/A,FALSE,"won B2";#N/A,#N/A,FALSE,"kopgB";#N/A,#N/A,FALSE,"berg1";#N/A,#N/A,FALSE,"berg2ko";#N/A,#N/A,FALSE,"dakjes B";#N/A,#N/A,FALSE,"terreinB";#N/A,#N/A,FALSE,"installB";#N/A,#N/A,FALSE,"heiwB"}</definedName>
    <definedName name="wrn.A10_totaal." hidden="1">{#N/A,#N/A,TRUE,"kopblad";#N/A,#N/A,TRUE,"alg";#N/A,#N/A,TRUE,"verzP";#N/A,#N/A,TRUE,"verzW";#N/A,#N/A,TRUE,"Verd";#N/A,#N/A,TRUE,"P";#N/A,#N/A,TRUE,"Fund";#N/A,#N/A,TRUE,"RB";#N/A,#N/A,TRUE,"Gevel";#N/A,#N/A,TRUE,"Afbouw";#N/A,#N/A,TRUE,"Horiz";#N/A,#N/A,TRUE,"BP";#N/A,#N/A,TRUE,"Diversen";#N/A,#N/A,TRUE,"Instal"}</definedName>
    <definedName name="wrn.A10_totaal._1" hidden="1">{#N/A,#N/A,TRUE,"kopblad";#N/A,#N/A,TRUE,"alg";#N/A,#N/A,TRUE,"verzP";#N/A,#N/A,TRUE,"verzW";#N/A,#N/A,TRUE,"Verd";#N/A,#N/A,TRUE,"P";#N/A,#N/A,TRUE,"Fund";#N/A,#N/A,TRUE,"RB";#N/A,#N/A,TRUE,"Gevel";#N/A,#N/A,TRUE,"Afbouw";#N/A,#N/A,TRUE,"Horiz";#N/A,#N/A,TRUE,"BP";#N/A,#N/A,TRUE,"Diversen";#N/A,#N/A,TRUE,"Instal"}</definedName>
    <definedName name="wrn.ADRUKKEN._.GEHEEL." hidden="1">{#N/A,#N/A,TRUE,"alg";#N/A,#N/A,TRUE,"verzamelblad";#N/A,#N/A,TRUE,"fund tm beg grond";#N/A,#N/A,TRUE,"ruwbouw";#N/A,#N/A,TRUE,"gevel";#N/A,#N/A,TRUE,"afbouw";#N/A,#N/A,TRUE,"hor afw"}</definedName>
    <definedName name="wrn.ADRUKKEN._.GEHEEL._1" hidden="1">{#N/A,#N/A,TRUE,"alg";#N/A,#N/A,TRUE,"verzamelblad";#N/A,#N/A,TRUE,"fund tm beg grond";#N/A,#N/A,TRUE,"ruwbouw";#N/A,#N/A,TRUE,"gevel";#N/A,#N/A,TRUE,"afbouw";#N/A,#N/A,TRUE,"hor afw"}</definedName>
    <definedName name="wrn.afdruk._.febr._.2001." hidden="1">{#N/A,#N/A,TRUE,"uitg.pnt.";#N/A,#N/A,TRUE,"alg";#N/A,#N/A,TRUE,"verzamelblad";#N/A,#N/A,TRUE,"fund";#N/A,#N/A,TRUE,"ruwb";#N/A,#N/A,TRUE,"gevel";#N/A,#N/A,TRUE,"afbouw";#N/A,#N/A,TRUE,"horz.afw";#N/A,#N/A,TRUE,"trappen";#N/A,#N/A,TRUE,"divers";#N/A,#N/A,TRUE,"Renovatie";#N/A,#N/A,TRUE,"Restauratie"}</definedName>
    <definedName name="wrn.afdruk._.febr._.2001._1" hidden="1">{#N/A,#N/A,TRUE,"uitg.pnt.";#N/A,#N/A,TRUE,"alg";#N/A,#N/A,TRUE,"verzamelblad";#N/A,#N/A,TRUE,"fund";#N/A,#N/A,TRUE,"ruwb";#N/A,#N/A,TRUE,"gevel";#N/A,#N/A,TRUE,"afbouw";#N/A,#N/A,TRUE,"horz.afw";#N/A,#N/A,TRUE,"trappen";#N/A,#N/A,TRUE,"divers";#N/A,#N/A,TRUE,"Renovatie";#N/A,#N/A,TRUE,"Restauratie"}</definedName>
    <definedName name="wrn.AFDRUKKEN._.GEHEEL." hidden="1">{#N/A,#N/A,TRUE,"alg";#N/A,#N/A,TRUE,"verzamelblad";#N/A,#N/A,TRUE,"kostenverd";#N/A,#N/A,TRUE,"fund";#N/A,#N/A,TRUE,"ruwbouw";#N/A,#N/A,TRUE,"gevelsl";#N/A,#N/A,TRUE,"afbouw";#N/A,#N/A,TRUE,"hor afw";#N/A,#N/A,TRUE,"diversen"}</definedName>
    <definedName name="wrn.AFDRUKKEN._.GEHEEL._1" hidden="1">{#N/A,#N/A,TRUE,"alg";#N/A,#N/A,TRUE,"verzamelblad";#N/A,#N/A,TRUE,"kostenverd";#N/A,#N/A,TRUE,"fund";#N/A,#N/A,TRUE,"ruwbouw";#N/A,#N/A,TRUE,"gevelsl";#N/A,#N/A,TRUE,"afbouw";#N/A,#N/A,TRUE,"hor afw";#N/A,#N/A,TRUE,"diversen"}</definedName>
    <definedName name="wrn.alle._.tabbladen." hidden="1">{#N/A,#N/A,FALSE,"uitg.pnt.";#N/A,#N/A,FALSE,"alg";#N/A,#N/A,FALSE,"verzamelblad";#N/A,#N/A,FALSE,"fund";#N/A,#N/A,FALSE,"ruwb";#N/A,#N/A,FALSE,"gevel";#N/A,#N/A,FALSE,"afbouw";#N/A,#N/A,FALSE,"horz.afw";#N/A,#N/A,FALSE,"trappen";#N/A,#N/A,FALSE,"divers";#N/A,#N/A,FALSE,"Renovatie";#N/A,#N/A,FALSE,"Restauratie"}</definedName>
    <definedName name="wrn.alle._.tabbladen._1" hidden="1">{#N/A,#N/A,FALSE,"uitg.pnt.";#N/A,#N/A,FALSE,"alg";#N/A,#N/A,FALSE,"verzamelblad";#N/A,#N/A,FALSE,"fund";#N/A,#N/A,FALSE,"ruwb";#N/A,#N/A,FALSE,"gevel";#N/A,#N/A,FALSE,"afbouw";#N/A,#N/A,FALSE,"horz.afw";#N/A,#N/A,FALSE,"trappen";#N/A,#N/A,FALSE,"divers";#N/A,#N/A,FALSE,"Renovatie";#N/A,#N/A,FALSE,"Restauratie"}</definedName>
    <definedName name="wrn.Aura._.35." hidden="1">{#N/A,#N/A,TRUE,"kopblad";#N/A,#N/A,TRUE,"projectgeg";#N/A,#N/A,TRUE,"uitganspunten";#N/A,#N/A,TRUE,"vormanalyse";#N/A,#N/A,TRUE,"eindblad";#N/A,#N/A,TRUE,"A";#N/A,#N/A,TRUE,"AP";#N/A,#N/A,TRUE,"C";#N/A,#N/A,TRUE,"kop C";#N/A,#N/A,TRUE,"dil A";#N/A,#N/A,TRUE,"dil C";#N/A,#N/A,TRUE,"terrein"}</definedName>
    <definedName name="wrn.Aura._.35._1" hidden="1">{#N/A,#N/A,TRUE,"kopblad";#N/A,#N/A,TRUE,"projectgeg";#N/A,#N/A,TRUE,"uitganspunten";#N/A,#N/A,TRUE,"vormanalyse";#N/A,#N/A,TRUE,"eindblad";#N/A,#N/A,TRUE,"A";#N/A,#N/A,TRUE,"AP";#N/A,#N/A,TRUE,"C";#N/A,#N/A,TRUE,"kop C";#N/A,#N/A,TRUE,"dil A";#N/A,#N/A,TRUE,"dil C";#N/A,#N/A,TRUE,"terrein"}</definedName>
    <definedName name="wrn.CKC._.NV." hidden="1">{#N/A,#N/A,TRUE,"kopblad";#N/A,#N/A,TRUE,"projectgegevens";#N/A,#N/A,TRUE,"uitganspunten";#N/A,#N/A,TRUE,"vormanalyse";#N/A,#N/A,TRUE,"verz";#N/A,#N/A,TRUE,"bouwk";#N/A,#N/A,TRUE,"instal";#N/A,#N/A,TRUE,"extra eisen"}</definedName>
    <definedName name="wrn.CKC._.NV._1" hidden="1">{#N/A,#N/A,TRUE,"kopblad";#N/A,#N/A,TRUE,"projectgegevens";#N/A,#N/A,TRUE,"uitganspunten";#N/A,#N/A,TRUE,"vormanalyse";#N/A,#N/A,TRUE,"verz";#N/A,#N/A,TRUE,"bouwk";#N/A,#N/A,TRUE,"instal";#N/A,#N/A,TRUE,"extra eisen"}</definedName>
    <definedName name="wrn.de._.nollen._.totaal." hidden="1">{#N/A,#N/A,TRUE,"kopblad";#N/A,#N/A,TRUE,"alg";#N/A,#N/A,TRUE,"verzBarth";#N/A,#N/A,TRUE,"A1";#N/A,#N/A,TRUE,"A2";#N/A,#N/A,TRUE,"Kopgevels A";#N/A,#N/A,TRUE,"C1";#N/A,#N/A,TRUE,"C2";#N/A,#N/A,TRUE,"F";#N/A,#N/A,TRUE,"verzS2";#N/A,#N/A,TRUE,"B";#N/A,#N/A,TRUE,"B kopg";#N/A,#N/A,TRUE,"D1";#N/A,#N/A,TRUE,"D2";#N/A,#N/A,TRUE,"Kopgevels D2";#N/A,#N/A,TRUE,"E"}</definedName>
    <definedName name="wrn.de._.nollen._.totaal._1" hidden="1">{#N/A,#N/A,TRUE,"kopblad";#N/A,#N/A,TRUE,"alg";#N/A,#N/A,TRUE,"verzBarth";#N/A,#N/A,TRUE,"A1";#N/A,#N/A,TRUE,"A2";#N/A,#N/A,TRUE,"Kopgevels A";#N/A,#N/A,TRUE,"C1";#N/A,#N/A,TRUE,"C2";#N/A,#N/A,TRUE,"F";#N/A,#N/A,TRUE,"verzS2";#N/A,#N/A,TRUE,"B";#N/A,#N/A,TRUE,"B kopg";#N/A,#N/A,TRUE,"D1";#N/A,#N/A,TRUE,"D2";#N/A,#N/A,TRUE,"Kopgevels D2";#N/A,#N/A,TRUE,"E"}</definedName>
    <definedName name="wrn.DHM_totaal." hidden="1">{#N/A,#N/A,TRUE,"kopblad";#N/A,#N/A,TRUE,"alg";#N/A,#N/A,TRUE,"VerzP";#N/A,#N/A,TRUE,"parkeren totaal";#N/A,#N/A,TRUE,"VerzK";#N/A,#N/A,TRUE,"ruwbouw";#N/A,#N/A,TRUE,"gevel";#N/A,#N/A,TRUE,"afbouw";#N/A,#N/A,TRUE,"VV";#N/A,#N/A,TRUE,"sanitair";#N/A,#N/A,TRUE,"horz";#N/A,#N/A,TRUE,"diversen";#N/A,#N/A,TRUE,"instal"}</definedName>
    <definedName name="wrn.DHM_totaal._1" hidden="1">{#N/A,#N/A,TRUE,"kopblad";#N/A,#N/A,TRUE,"alg";#N/A,#N/A,TRUE,"VerzP";#N/A,#N/A,TRUE,"parkeren totaal";#N/A,#N/A,TRUE,"VerzK";#N/A,#N/A,TRUE,"ruwbouw";#N/A,#N/A,TRUE,"gevel";#N/A,#N/A,TRUE,"afbouw";#N/A,#N/A,TRUE,"VV";#N/A,#N/A,TRUE,"sanitair";#N/A,#N/A,TRUE,"horz";#N/A,#N/A,TRUE,"diversen";#N/A,#N/A,TRUE,"instal"}</definedName>
    <definedName name="wrn.hoofddorp._.totaal." hidden="1">{#N/A,#N/A,TRUE,"kopblad";#N/A,#N/A,TRUE,"projectgegevens";#N/A,#N/A,TRUE,"uitgangspunten";#N/A,#N/A,TRUE,"verdeling";#N/A,#N/A,TRUE,"parkeren";#N/A,#N/A,TRUE,"apotheek";#N/A,#N/A,TRUE,"health centre";#N/A,#N/A,TRUE,"appartementen"}</definedName>
    <definedName name="wrn.hoofddorp._.totaal._1" hidden="1">{#N/A,#N/A,TRUE,"kopblad";#N/A,#N/A,TRUE,"projectgegevens";#N/A,#N/A,TRUE,"uitgangspunten";#N/A,#N/A,TRUE,"verdeling";#N/A,#N/A,TRUE,"parkeren";#N/A,#N/A,TRUE,"apotheek";#N/A,#N/A,TRUE,"health centre";#N/A,#N/A,TRUE,"appartementen"}</definedName>
    <definedName name="wrn.kavel._.12._.totaal." hidden="1">{#N/A,#N/A,TRUE,"kopblad";#N/A,#N/A,TRUE,"projectgegevens";#N/A,#N/A,TRUE,"uitganspunten";#N/A,#N/A,TRUE,"vormanalyse";#N/A,#N/A,TRUE,"kengetallen";#N/A,#N/A,TRUE,"verz bl comm";#N/A,#N/A,TRUE,"verz bl won";#N/A,#N/A,TRUE,"comm";#N/A,#N/A,TRUE,"won"}</definedName>
    <definedName name="wrn.kavel._.12._.totaal._1" hidden="1">{#N/A,#N/A,TRUE,"kopblad";#N/A,#N/A,TRUE,"projectgegevens";#N/A,#N/A,TRUE,"uitganspunten";#N/A,#N/A,TRUE,"vormanalyse";#N/A,#N/A,TRUE,"kengetallen";#N/A,#N/A,TRUE,"eindblad comm";#N/A,#N/A,TRUE,"eindblad won";#N/A,#N/A,TRUE,"verz bl comm";#N/A,#N/A,TRUE,"verz bl won";#N/A,#N/A,TRUE,"comm";#N/A,#N/A,TRUE,"won"}</definedName>
    <definedName name="wrn.KMAR." hidden="1">{#N/A,#N/A,TRUE,"kopblad";#N/A,#N/A,TRUE,"projectgegevens";#N/A,#N/A,TRUE,"uitganspunten";#N/A,#N/A,TRUE,"verzamelblad";#N/A,#N/A,TRUE,"kantoor";#N/A,#N/A,TRUE,"TOTAAL";#N/A,#N/A,TRUE,"inrichting"}</definedName>
    <definedName name="wrn.KMAR._1" hidden="1">{#N/A,#N/A,TRUE,"kopblad";#N/A,#N/A,TRUE,"projectgegevens";#N/A,#N/A,TRUE,"uitganspunten";#N/A,#N/A,TRUE,"verzamelblad";#N/A,#N/A,TRUE,"kantoor";#N/A,#N/A,TRUE,"TOTAAL";#N/A,#N/A,TRUE,"inrichting"}</definedName>
    <definedName name="wrn.Programmaraming._.10._.sep._.01." hidden="1">{#N/A,#N/A,TRUE,"Kopblad";#N/A,#N/A,TRUE,"ALG";#N/A,#N/A,TRUE,"BVO en VORMfactoren";#N/A,#N/A,TRUE,"TOTAAL";#N/A,#N/A,TRUE,"FUND";#N/A,#N/A,TRUE,"RUWBOUW";#N/A,#N/A,TRUE,"GEVEL";#N/A,#N/A,TRUE,"AFBOUW";#N/A,#N/A,TRUE,"HOR VERT";#N/A,#N/A,TRUE,"INSTALLATIES"}</definedName>
    <definedName name="wrn.Programmaraming._.10._.sep._.01._1" hidden="1">{#N/A,#N/A,TRUE,"Kopblad";#N/A,#N/A,TRUE,"ALG";#N/A,#N/A,TRUE,"BVO en VORMfactoren";#N/A,#N/A,TRUE,"TOTAAL";#N/A,#N/A,TRUE,"FUND";#N/A,#N/A,TRUE,"RUWBOUW";#N/A,#N/A,TRUE,"GEVEL";#N/A,#N/A,TRUE,"AFBOUW";#N/A,#N/A,TRUE,"HOR VERT";#N/A,#N/A,TRUE,"INSTALLATIES"}</definedName>
    <definedName name="wrn.raming._.02._.april._.2003." hidden="1">{#N/A,#N/A,TRUE,"kopbl";#N/A,#N/A,TRUE,"proj geg";#N/A,#N/A,TRUE,"uitg punt";#N/A,#N/A,TRUE,"totaalblad";#N/A,#N/A,TRUE,"bedrijf 1";#N/A,#N/A,TRUE,"bedrijf 2";#N/A,#N/A,TRUE,"fund";#N/A,#N/A,TRUE,"pa";#N/A,#N/A,TRUE,"com1";#N/A,#N/A,TRUE,"com2";#N/A,#N/A,TRUE,"app1";#N/A,#N/A,TRUE,"app2";#N/A,#N/A,TRUE,"dakafw";#N/A,#N/A,TRUE,"terrein";#N/A,#N/A,TRUE,"installaties"}</definedName>
    <definedName name="wrn.raming._.02._.april._.2003._1" hidden="1">{#N/A,#N/A,TRUE,"kopbl";#N/A,#N/A,TRUE,"proj geg";#N/A,#N/A,TRUE,"uitg punt";#N/A,#N/A,TRUE,"totaalblad";#N/A,#N/A,TRUE,"bedrijf 1";#N/A,#N/A,TRUE,"bedrijf 2";#N/A,#N/A,TRUE,"fund";#N/A,#N/A,TRUE,"pa";#N/A,#N/A,TRUE,"com1";#N/A,#N/A,TRUE,"com2";#N/A,#N/A,TRUE,"app1";#N/A,#N/A,TRUE,"app2";#N/A,#N/A,TRUE,"dakafw";#N/A,#N/A,TRUE,"terrein";#N/A,#N/A,TRUE,"installaties"}</definedName>
    <definedName name="wrn.rapport._.onderdelen." hidden="1">{#N/A,#N/A,FALSE,"won B";#N/A,#N/A,FALSE,"won B1";#N/A,#N/A,FALSE,"won B2";#N/A,#N/A,FALSE,"kopgB";#N/A,#N/A,FALSE,"berg1";#N/A,#N/A,FALSE,"berg2ko";#N/A,#N/A,FALSE,"dakjes B";#N/A,#N/A,FALSE,"terreinB";#N/A,#N/A,FALSE,"installB";#N/A,#N/A,FALSE,"heiwB"}</definedName>
    <definedName name="wrn.rapport._.onderdelen._1" hidden="1">{#N/A,#N/A,FALSE,"won B";#N/A,#N/A,FALSE,"won B1";#N/A,#N/A,FALSE,"won B2";#N/A,#N/A,FALSE,"kopgB";#N/A,#N/A,FALSE,"berg1";#N/A,#N/A,FALSE,"berg2ko";#N/A,#N/A,FALSE,"dakjes B";#N/A,#N/A,FALSE,"terreinB";#N/A,#N/A,FALSE,"installB";#N/A,#N/A,FALSE,"heiwB"}</definedName>
    <definedName name="wrn.SoHo._.totaal." hidden="1">{#N/A,#N/A,TRUE,"kopblad";#N/A,#N/A,TRUE,"alg";#N/A,#N/A,TRUE,"verz P";#N/A,#N/A,TRUE,"P";#N/A,#N/A,TRUE,"verz F";#N/A,#N/A,TRUE,"F";#N/A,#N/A,TRUE,"verz WW";#N/A,#N/A,TRUE,"WW";#N/A,#N/A,TRUE,"verz AFB";#N/A,#N/A,TRUE,"AFB";#N/A,#N/A,TRUE,"verz ROB";#N/A,#N/A,TRUE,"ROB";#N/A,#N/A,TRUE,"INST"}</definedName>
    <definedName name="wrn.SoHo._.totaal._1" hidden="1">{#N/A,#N/A,TRUE,"kopblad";#N/A,#N/A,TRUE,"alg";#N/A,#N/A,TRUE,"verz P";#N/A,#N/A,TRUE,"P";#N/A,#N/A,TRUE,"verz F";#N/A,#N/A,TRUE,"F";#N/A,#N/A,TRUE,"verz WW";#N/A,#N/A,TRUE,"WW";#N/A,#N/A,TRUE,"verz AFB";#N/A,#N/A,TRUE,"AFB";#N/A,#N/A,TRUE,"verz ROB";#N/A,#N/A,TRUE,"ROB";#N/A,#N/A,TRUE,"INST"}</definedName>
    <definedName name="wrn.test." hidden="1">{#N/A,#N/A,FALSE,"offerte"}</definedName>
    <definedName name="wrn.test._1" hidden="1">{#N/A,#N/A,FALSE,"offerte"}</definedName>
    <definedName name="wrn.totaal." hidden="1">{#N/A,#N/A,TRUE,"kopblad";#N/A,#N/A,TRUE,"projectgeg";#N/A,#N/A,TRUE,"uitgangsp";#N/A,#N/A,TRUE,"vormanalyse";#N/A,#N/A,TRUE,"eindbl tot";#N/A,#N/A,TRUE,"eindbl P";#N/A,#N/A,TRUE,"eindbl com";#N/A,#N/A,TRUE,"eindbl bios";#N/A,#N/A,TRUE,"eindbl won";#N/A,#N/A,TRUE,"P gar";#N/A,#N/A,TRUE,"commercieel";#N/A,#N/A,TRUE,"bios";#N/A,#N/A,TRUE,"won pak";#N/A,#N/A,TRUE,"won gracht";#N/A,#N/A,TRUE,"won zaag";#N/A,#N/A,TRUE,"won toren";#N/A,#N/A,TRUE,"terrein"}</definedName>
    <definedName name="wrn.totaal._.blok._.3." hidden="1">{#N/A,#N/A,TRUE,"kopblad";#N/A,#N/A,TRUE,"projectgegevens";#N/A,#N/A,TRUE,"uitganspunten";#N/A,#N/A,TRUE,"resul123";#N/A,#N/A,TRUE,"resul456";#N/A,#N/A,TRUE,"t1";#N/A,#N/A,TRUE,"vz1";#N/A,#N/A,TRUE,"r1";#N/A,#N/A,TRUE,"t2";#N/A,#N/A,TRUE,"vz2";#N/A,#N/A,TRUE,"r2";#N/A,#N/A,TRUE,"t3";#N/A,#N/A,TRUE,"vz3";#N/A,#N/A,TRUE,"r3";#N/A,#N/A,TRUE,"t4";#N/A,#N/A,TRUE,"vz4";#N/A,#N/A,TRUE,"r4";#N/A,#N/A,TRUE,"t5";#N/A,#N/A,TRUE,"vz5";#N/A,#N/A,TRUE,"r5";#N/A,#N/A,TRUE,"t6";#N/A,#N/A,TRUE,"vz6";#N/A,#N/A,TRUE,"r6"}</definedName>
    <definedName name="wrn.totaal._.blok._.3._1" hidden="1">{#N/A,#N/A,TRUE,"kopblad";#N/A,#N/A,TRUE,"projectgegevens";#N/A,#N/A,TRUE,"uitganspunten";#N/A,#N/A,TRUE,"resul123";#N/A,#N/A,TRUE,"resul456";#N/A,#N/A,TRUE,"t1";#N/A,#N/A,TRUE,"vz1";#N/A,#N/A,TRUE,"r1";#N/A,#N/A,TRUE,"t2";#N/A,#N/A,TRUE,"vz2";#N/A,#N/A,TRUE,"r2";#N/A,#N/A,TRUE,"t3";#N/A,#N/A,TRUE,"vz3";#N/A,#N/A,TRUE,"r3";#N/A,#N/A,TRUE,"t4";#N/A,#N/A,TRUE,"vz4";#N/A,#N/A,TRUE,"r4";#N/A,#N/A,TRUE,"t5";#N/A,#N/A,TRUE,"vz5";#N/A,#N/A,TRUE,"r5";#N/A,#N/A,TRUE,"t6";#N/A,#N/A,TRUE,"vz6";#N/A,#N/A,TRUE,"r6"}</definedName>
    <definedName name="wrn.totaal._.blok._.5." hidden="1">{#N/A,#N/A,TRUE,"kopblad";#N/A,#N/A,TRUE,"alg";#N/A,#N/A,TRUE,"verz winkels";#N/A,#N/A,TRUE,"winkels";#N/A,#N/A,TRUE,"verz woningen";#N/A,#N/A,TRUE,"woningen"}</definedName>
    <definedName name="wrn.totaal._.blok._.5._1" hidden="1">{#N/A,#N/A,TRUE,"kopblad";#N/A,#N/A,TRUE,"alg";#N/A,#N/A,TRUE,"verz winkels";#N/A,#N/A,TRUE,"winkels";#N/A,#N/A,TRUE,"verz woningen";#N/A,#N/A,TRUE,"woningen"}</definedName>
    <definedName name="wrn.totaal._.DO_DWR." hidden="1">{#N/A,#N/A,TRUE,"kopblad";#N/A,#N/A,TRUE,"alg";#N/A,#N/A,TRUE,"verzP";#N/A,#N/A,TRUE,"Park";#N/A,#N/A,TRUE,"verzK";#N/A,#N/A,TRUE,"gevel";#N/A,#N/A,TRUE,"afb";#N/A,#N/A,TRUE,"san";#N/A,#N/A,TRUE,"vert verk";#N/A,#N/A,TRUE,"hor afw";#N/A,#N/A,TRUE,"buit";#N/A,#N/A,TRUE,"div"}</definedName>
    <definedName name="wrn.totaal._.DO_DWR._1" hidden="1">{#N/A,#N/A,TRUE,"kopblad";#N/A,#N/A,TRUE,"alg";#N/A,#N/A,TRUE,"verzP";#N/A,#N/A,TRUE,"Park";#N/A,#N/A,TRUE,"verzK";#N/A,#N/A,TRUE,"gevel";#N/A,#N/A,TRUE,"afb";#N/A,#N/A,TRUE,"san";#N/A,#N/A,TRUE,"vert verk";#N/A,#N/A,TRUE,"hor afw";#N/A,#N/A,TRUE,"buit";#N/A,#N/A,TRUE,"div"}</definedName>
    <definedName name="wrn.totaal._.Lucas." hidden="1">{#N/A,#N/A,TRUE,"kopblad";#N/A,#N/A,TRUE,"projectgegevens";#N/A,#N/A,TRUE,"uitganspunten";#N/A,#N/A,TRUE,"vormanalyse";#N/A,#N/A,TRUE,"eindbl tot";#N/A,#N/A,TRUE,"eindblad fund";#N/A,#N/A,TRUE,"eindblad park";#N/A,#N/A,TRUE,"eindblad kant";#N/A,#N/A,TRUE,"eindblad won a";#N/A,#N/A,TRUE,"eindblad won b";#N/A,#N/A,TRUE,"eindblad won c";#N/A,#N/A,TRUE,"eindblad won d";#N/A,#N/A,TRUE,"fund";#N/A,#N/A,TRUE,"park";#N/A,#N/A,TRUE,"kant";#N/A,#N/A,TRUE,"won a";#N/A,#N/A,TRUE,"won b";#N/A,#N/A,TRUE,"won c";#N/A,#N/A,TRUE,"won d"}</definedName>
    <definedName name="wrn.totaal._.Lucas._1" hidden="1">{#N/A,#N/A,TRUE,"kopblad";#N/A,#N/A,TRUE,"projectgegevens";#N/A,#N/A,TRUE,"uitganspunten";#N/A,#N/A,TRUE,"vormanalyse";#N/A,#N/A,TRUE,"eindbl tot";#N/A,#N/A,TRUE,"eindblad fund";#N/A,#N/A,TRUE,"eindblad park";#N/A,#N/A,TRUE,"eindblad kant";#N/A,#N/A,TRUE,"eindblad won a";#N/A,#N/A,TRUE,"eindblad won b";#N/A,#N/A,TRUE,"eindblad won c";#N/A,#N/A,TRUE,"eindblad won d";#N/A,#N/A,TRUE,"fund";#N/A,#N/A,TRUE,"park";#N/A,#N/A,TRUE,"kant";#N/A,#N/A,TRUE,"won a";#N/A,#N/A,TRUE,"won b";#N/A,#N/A,TRUE,"won c";#N/A,#N/A,TRUE,"won d"}</definedName>
    <definedName name="wrn.totaal._.roc." hidden="1">{#N/A,#N/A,TRUE,"kopblad";#N/A,#N/A,TRUE,"projectgeg";#N/A,#N/A,TRUE,"uitgangsp";#N/A,#N/A,TRUE,"vorm";#N/A,#N/A,TRUE,"eind p-kelder";#N/A,#N/A,TRUE,"eind p-maai";#N/A,#N/A,TRUE,"eind ROC";#N/A,#N/A,TRUE,"p-kelder";#N/A,#N/A,TRUE,"p-maai";#N/A,#N/A,TRUE,"ROC";#N/A,#N/A,TRUE,"ROC"}</definedName>
    <definedName name="wrn.totaal._.roc._1" hidden="1">{#N/A,#N/A,TRUE,"kopblad";#N/A,#N/A,TRUE,"projectgeg";#N/A,#N/A,TRUE,"uitgangsp";#N/A,#N/A,TRUE,"vorm";#N/A,#N/A,TRUE,"eind p-kelder";#N/A,#N/A,TRUE,"eind p-maai";#N/A,#N/A,TRUE,"eind ROC";#N/A,#N/A,TRUE,"p-kelder";#N/A,#N/A,TRUE,"p-maai";#N/A,#N/A,TRUE,"ROC";#N/A,#N/A,TRUE,"ROC"}</definedName>
    <definedName name="wrn.totaal._.Uithoorn." hidden="1">{#N/A,#N/A,TRUE,"kopblad";#N/A,#N/A,TRUE,"projectgegevens";#N/A,#N/A,TRUE,"vz school";#N/A,#N/A,TRUE,"school";#N/A,#N/A,TRUE,"vz won";#N/A,#N/A,TRUE,"won";#N/A,#N/A,TRUE,"uitganspunten school";#N/A,#N/A,TRUE,"uitganspunten woningen"}</definedName>
    <definedName name="wrn.totaal._.Uithoorn._1" hidden="1">{#N/A,#N/A,TRUE,"kopblad";#N/A,#N/A,TRUE,"projectgegevens";#N/A,#N/A,TRUE,"vz school";#N/A,#N/A,TRUE,"school";#N/A,#N/A,TRUE,"vz won";#N/A,#N/A,TRUE,"won";#N/A,#N/A,TRUE,"uitganspunten school";#N/A,#N/A,TRUE,"uitganspunten woningen"}</definedName>
    <definedName name="wrn.totaal._1" hidden="1">{#N/A,#N/A,TRUE,"kopblad";#N/A,#N/A,TRUE,"projectgegevens";#N/A,#N/A,TRUE,"uitgangspunten";#N/A,#N/A,TRUE,"vormanalyse";#N/A,#N/A,TRUE,"verzamelblad parkeren";#N/A,#N/A,TRUE,"verzamelblad kantoor";#N/A,#N/A,TRUE,"parkeren";#N/A,#N/A,TRUE,"kantoor";#N/A,#N/A,TRUE,"luchtbrug"}</definedName>
    <definedName name="wrn_1" hidden="1">{#N/A,#N/A,FALSE,"won B";#N/A,#N/A,FALSE,"won B1";#N/A,#N/A,FALSE,"won B2";#N/A,#N/A,FALSE,"kopgB";#N/A,#N/A,FALSE,"berg1";#N/A,#N/A,FALSE,"berg2ko";#N/A,#N/A,FALSE,"dakjes B";#N/A,#N/A,FALSE,"terreinB";#N/A,#N/A,FALSE,"installB";#N/A,#N/A,FALSE,"heiwB"}</definedName>
    <definedName name="wwwwwwwwwww" hidden="1">{#N/A,#N/A,TRUE,"1 ALG";#N/A,#N/A,TRUE,"2 SK";#N/A,#N/A,TRUE,"3 BWK";#N/A,#N/A,TRUE,"4 INST";#N/A,#N/A,TRUE,"5 TECHN";#N/A,#N/A,TRUE,"6 INR";#N/A,#N/A,TRUE,"7 TERR"}</definedName>
    <definedName name="wwwwwwwwwww_1" hidden="1">{#N/A,#N/A,TRUE,"1 ALG";#N/A,#N/A,TRUE,"2 SK";#N/A,#N/A,TRUE,"3 BWK";#N/A,#N/A,TRUE,"4 INST";#N/A,#N/A,TRUE,"5 TECHN";#N/A,#N/A,TRUE,"6 INR";#N/A,#N/A,TRUE,"7 TERR"}</definedName>
    <definedName name="x" hidden="1">#REF!</definedName>
    <definedName name="xx" hidden="1">#REF!</definedName>
    <definedName name="y" hidden="1">#REF!</definedName>
    <definedName name="z" hidden="1">#REF!</definedName>
    <definedName name="Z_6FFCD583_56CA_4420_AC43_EFE10261B2DF_.wvu.Cols" localSheetId="4" hidden="1">Tabellen!#REF!</definedName>
    <definedName name="Z_6FFCD583_56CA_4420_AC43_EFE10261B2DF_.wvu.FilterData" localSheetId="0" hidden="1">'Isolatieaanpak '!$A$5:$A$701</definedName>
    <definedName name="Z_6FFCD583_56CA_4420_AC43_EFE10261B2DF_.wvu.FilterData" localSheetId="1" hidden="1">Prijsonderbouwing!$A$4:$BR$2724</definedName>
    <definedName name="Z_6FFCD583_56CA_4420_AC43_EFE10261B2DF_.wvu.PrintArea" localSheetId="2" hidden="1">' Uittrekstaten'!$A$1:$AJ$202</definedName>
    <definedName name="Z_6FFCD583_56CA_4420_AC43_EFE10261B2DF_.wvu.PrintArea" localSheetId="0" hidden="1">'Isolatieaanpak '!$C$1:$S$702</definedName>
    <definedName name="Z_6FFCD583_56CA_4420_AC43_EFE10261B2DF_.wvu.PrintArea" localSheetId="1" hidden="1">Prijsonderbouwing!#REF!</definedName>
    <definedName name="Z_6FFCD583_56CA_4420_AC43_EFE10261B2DF_.wvu.PrintTitles" localSheetId="2" hidden="1">' Uittrekstaten'!$2:$163</definedName>
    <definedName name="Z_6FFCD583_56CA_4420_AC43_EFE10261B2DF_.wvu.PrintTitles" localSheetId="0" hidden="1">'Isolatieaanpak '!#REF!</definedName>
    <definedName name="Z_6FFCD583_56CA_4420_AC43_EFE10261B2DF_.wvu.PrintTitles" localSheetId="1" hidden="1">Prijsonderbouwing!$1:$7</definedName>
    <definedName name="Z_6FFCD583_56CA_4420_AC43_EFE10261B2DF_.wvu.Rows" localSheetId="1" hidden="1">Prijsonderbouwing!$7:$7,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definedName>
    <definedName name="Z_6FFCD583_56CA_4420_AC43_EFE10261B2DF_.wvu.Rows" localSheetId="4" hidden="1">Tabellen!$48:$63</definedName>
  </definedNames>
  <calcPr calcId="191028"/>
  <customWorkbookViews>
    <customWorkbookView name="Martin Eleveld | Visser &amp; Smit Bouw - Persoonlijke weergave" guid="{6FFCD583-56CA-4420-AC43-EFE10261B2DF}" mergeInterval="0" personalView="1" maximized="1" xWindow="1912" yWindow="-8" windowWidth="2576" windowHeight="1416" tabRatio="856" activeSheetId="1" showComments="commIndAndComment"/>
  </customWorkbookViews>
  <pivotCaches>
    <pivotCache cacheId="0" r:id="rId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640" i="1" l="1"/>
  <c r="F640" i="1"/>
  <c r="E640" i="1"/>
  <c r="M630" i="1"/>
  <c r="F630" i="1"/>
  <c r="E630" i="1"/>
  <c r="M622" i="1"/>
  <c r="F622" i="1"/>
  <c r="E622" i="1"/>
  <c r="L2515" i="16"/>
  <c r="J2515" i="16"/>
  <c r="H2515" i="16"/>
  <c r="D2515" i="16"/>
  <c r="P2513" i="16"/>
  <c r="L2513" i="16"/>
  <c r="J2513" i="16"/>
  <c r="H2513" i="16"/>
  <c r="L2413" i="16"/>
  <c r="J2413" i="16"/>
  <c r="H2413" i="16"/>
  <c r="D2413" i="16"/>
  <c r="P2411" i="16"/>
  <c r="L2411" i="16"/>
  <c r="J2411" i="16"/>
  <c r="H2411" i="16"/>
  <c r="L2327" i="16"/>
  <c r="J2327" i="16"/>
  <c r="H2327" i="16"/>
  <c r="D2327" i="16"/>
  <c r="P2325" i="16"/>
  <c r="L2325" i="16"/>
  <c r="J2325" i="16"/>
  <c r="H2325" i="16"/>
  <c r="A640" i="1"/>
  <c r="A630" i="1"/>
  <c r="A622" i="1"/>
  <c r="A446" i="1"/>
  <c r="J983" i="16"/>
  <c r="J997" i="16"/>
  <c r="E991" i="16"/>
  <c r="E977" i="16"/>
  <c r="E191" i="16"/>
  <c r="E170" i="16"/>
  <c r="E149" i="16"/>
  <c r="E150" i="16" s="1"/>
  <c r="J149" i="16"/>
  <c r="L149" i="16"/>
  <c r="R39" i="16"/>
  <c r="K5" i="12"/>
  <c r="K2" i="12"/>
  <c r="L2686" i="16"/>
  <c r="J2686" i="16"/>
  <c r="H2686" i="16"/>
  <c r="L2685" i="16"/>
  <c r="J2685" i="16"/>
  <c r="H2685" i="16"/>
  <c r="P2682" i="16"/>
  <c r="L2682" i="16"/>
  <c r="J2682" i="16"/>
  <c r="H2682" i="16"/>
  <c r="L2679" i="16"/>
  <c r="J2679" i="16"/>
  <c r="H2679" i="16"/>
  <c r="L2678" i="16"/>
  <c r="J2678" i="16"/>
  <c r="H2678" i="16"/>
  <c r="L2677" i="16"/>
  <c r="J2677" i="16"/>
  <c r="H2677" i="16"/>
  <c r="L2676" i="16"/>
  <c r="J2676" i="16"/>
  <c r="H2676" i="16"/>
  <c r="P2674" i="16"/>
  <c r="L2674" i="16"/>
  <c r="J2674" i="16"/>
  <c r="H2674" i="16"/>
  <c r="L2672" i="16"/>
  <c r="J2672" i="16"/>
  <c r="H2672" i="16"/>
  <c r="D2672" i="16"/>
  <c r="P2670" i="16"/>
  <c r="O2670" i="16"/>
  <c r="L2670" i="16"/>
  <c r="J2670" i="16"/>
  <c r="H2670" i="16"/>
  <c r="L2666" i="16"/>
  <c r="J2666" i="16"/>
  <c r="H2666" i="16"/>
  <c r="L2665" i="16"/>
  <c r="J2665" i="16"/>
  <c r="H2665" i="16"/>
  <c r="F2664" i="16"/>
  <c r="E2664" i="16"/>
  <c r="D2664" i="16"/>
  <c r="P2662" i="16"/>
  <c r="O2662" i="16"/>
  <c r="L2658" i="16"/>
  <c r="J2658" i="16"/>
  <c r="H2658" i="16"/>
  <c r="L2657" i="16"/>
  <c r="J2657" i="16"/>
  <c r="H2657" i="16"/>
  <c r="F2656" i="16"/>
  <c r="E2656" i="16"/>
  <c r="D2656" i="16"/>
  <c r="P2654" i="16"/>
  <c r="O2654" i="16"/>
  <c r="M651" i="1"/>
  <c r="F621" i="1"/>
  <c r="L2590" i="16"/>
  <c r="L2575" i="16"/>
  <c r="L2560" i="16"/>
  <c r="L2545" i="16"/>
  <c r="L2530" i="16"/>
  <c r="L2488" i="16"/>
  <c r="L2473" i="16"/>
  <c r="L2458" i="16"/>
  <c r="L2443" i="16"/>
  <c r="L2428" i="16"/>
  <c r="L2397" i="16"/>
  <c r="L2383" i="16"/>
  <c r="L2369" i="16"/>
  <c r="L2355" i="16"/>
  <c r="L2341" i="16"/>
  <c r="M635" i="1"/>
  <c r="M634" i="1"/>
  <c r="M633" i="1"/>
  <c r="M632" i="1"/>
  <c r="F635" i="1"/>
  <c r="F634" i="1"/>
  <c r="F633" i="1"/>
  <c r="F632" i="1"/>
  <c r="M645" i="1"/>
  <c r="M644" i="1"/>
  <c r="M643" i="1"/>
  <c r="M642" i="1"/>
  <c r="F645" i="1"/>
  <c r="F644" i="1"/>
  <c r="F643" i="1"/>
  <c r="F642" i="1"/>
  <c r="E645" i="1"/>
  <c r="E644" i="1"/>
  <c r="E643" i="1"/>
  <c r="E642" i="1"/>
  <c r="F639" i="1"/>
  <c r="E639" i="1"/>
  <c r="E629" i="1"/>
  <c r="F629" i="1"/>
  <c r="E637" i="1"/>
  <c r="E636" i="1"/>
  <c r="E635" i="1"/>
  <c r="E634" i="1"/>
  <c r="E633" i="1"/>
  <c r="E632" i="1"/>
  <c r="E631" i="1"/>
  <c r="M627" i="1"/>
  <c r="F627" i="1"/>
  <c r="M626" i="1"/>
  <c r="F626" i="1"/>
  <c r="M625" i="1"/>
  <c r="F624" i="1"/>
  <c r="F625" i="1"/>
  <c r="M624" i="1"/>
  <c r="E627" i="1"/>
  <c r="E626" i="1"/>
  <c r="E625" i="1"/>
  <c r="E624" i="1"/>
  <c r="E623" i="1"/>
  <c r="E650" i="1"/>
  <c r="F650" i="1"/>
  <c r="M282" i="1"/>
  <c r="M283" i="1"/>
  <c r="F283" i="1"/>
  <c r="F282" i="1"/>
  <c r="E283" i="1"/>
  <c r="E282" i="1"/>
  <c r="A283" i="1"/>
  <c r="A282" i="1"/>
  <c r="O1063" i="16"/>
  <c r="S1063" i="16" s="1"/>
  <c r="M274" i="1"/>
  <c r="E274" i="1"/>
  <c r="F274" i="1"/>
  <c r="O1043" i="16"/>
  <c r="S1043" i="16"/>
  <c r="T1043" i="16"/>
  <c r="U1043" i="16"/>
  <c r="V1043" i="16"/>
  <c r="W1043" i="16"/>
  <c r="X1043" i="16"/>
  <c r="L1044" i="16"/>
  <c r="O1045" i="16"/>
  <c r="S1045" i="16" s="1"/>
  <c r="F651" i="1"/>
  <c r="E651" i="1"/>
  <c r="L2651" i="16"/>
  <c r="J2651" i="16"/>
  <c r="H2651" i="16"/>
  <c r="L2650" i="16"/>
  <c r="J2650" i="16"/>
  <c r="H2650" i="16"/>
  <c r="P2647" i="16"/>
  <c r="L2647" i="16"/>
  <c r="J2647" i="16"/>
  <c r="H2647" i="16"/>
  <c r="A651" i="1"/>
  <c r="U617" i="1"/>
  <c r="E618" i="1"/>
  <c r="U616" i="1"/>
  <c r="A645" i="1"/>
  <c r="A644" i="1"/>
  <c r="A643" i="1"/>
  <c r="A642" i="1"/>
  <c r="A635" i="1"/>
  <c r="A627" i="1"/>
  <c r="J2590" i="16"/>
  <c r="H2590" i="16"/>
  <c r="D2590" i="16"/>
  <c r="P2588" i="16"/>
  <c r="L2588" i="16"/>
  <c r="J2588" i="16"/>
  <c r="H2588" i="16"/>
  <c r="J2575" i="16"/>
  <c r="H2575" i="16"/>
  <c r="D2575" i="16"/>
  <c r="P2573" i="16"/>
  <c r="L2573" i="16"/>
  <c r="J2573" i="16"/>
  <c r="H2573" i="16"/>
  <c r="J2560" i="16"/>
  <c r="H2560" i="16"/>
  <c r="D2560" i="16"/>
  <c r="P2558" i="16"/>
  <c r="L2558" i="16"/>
  <c r="J2558" i="16"/>
  <c r="H2558" i="16"/>
  <c r="J2545" i="16"/>
  <c r="H2545" i="16"/>
  <c r="D2545" i="16"/>
  <c r="P2543" i="16"/>
  <c r="L2543" i="16"/>
  <c r="J2543" i="16"/>
  <c r="H2543" i="16"/>
  <c r="J2488" i="16"/>
  <c r="H2488" i="16"/>
  <c r="D2488" i="16"/>
  <c r="P2486" i="16"/>
  <c r="L2486" i="16"/>
  <c r="J2486" i="16"/>
  <c r="H2486" i="16"/>
  <c r="J2397" i="16"/>
  <c r="H2397" i="16"/>
  <c r="D2397" i="16"/>
  <c r="P2395" i="16"/>
  <c r="L2395" i="16"/>
  <c r="J2395" i="16"/>
  <c r="H2395" i="16"/>
  <c r="A634" i="1"/>
  <c r="A633" i="1"/>
  <c r="A632" i="1"/>
  <c r="A626" i="1"/>
  <c r="A625" i="1"/>
  <c r="A624" i="1"/>
  <c r="J2473" i="16"/>
  <c r="H2473" i="16"/>
  <c r="D2473" i="16"/>
  <c r="P2471" i="16"/>
  <c r="L2471" i="16"/>
  <c r="J2471" i="16"/>
  <c r="H2471" i="16"/>
  <c r="J2458" i="16"/>
  <c r="H2458" i="16"/>
  <c r="D2458" i="16"/>
  <c r="P2456" i="16"/>
  <c r="L2456" i="16"/>
  <c r="J2456" i="16"/>
  <c r="H2456" i="16"/>
  <c r="J2443" i="16"/>
  <c r="H2443" i="16"/>
  <c r="D2443" i="16"/>
  <c r="P2441" i="16"/>
  <c r="L2441" i="16"/>
  <c r="J2441" i="16"/>
  <c r="H2441" i="16"/>
  <c r="J2383" i="16"/>
  <c r="H2383" i="16"/>
  <c r="D2383" i="16"/>
  <c r="P2381" i="16"/>
  <c r="L2381" i="16"/>
  <c r="J2381" i="16"/>
  <c r="H2381" i="16"/>
  <c r="J2369" i="16"/>
  <c r="H2369" i="16"/>
  <c r="D2369" i="16"/>
  <c r="P2367" i="16"/>
  <c r="L2367" i="16"/>
  <c r="J2367" i="16"/>
  <c r="H2367" i="16"/>
  <c r="J2355" i="16"/>
  <c r="H2355" i="16"/>
  <c r="D2355" i="16"/>
  <c r="P2353" i="16"/>
  <c r="L2353" i="16"/>
  <c r="J2353" i="16"/>
  <c r="H2353" i="16"/>
  <c r="E1645" i="16"/>
  <c r="E604" i="16"/>
  <c r="E588" i="16"/>
  <c r="E572" i="16"/>
  <c r="M281" i="1"/>
  <c r="F281" i="1"/>
  <c r="E281" i="1"/>
  <c r="A281" i="1"/>
  <c r="M2515" i="16" l="1"/>
  <c r="M2413" i="16"/>
  <c r="M2327" i="16"/>
  <c r="M149" i="16"/>
  <c r="E192" i="16"/>
  <c r="L191" i="16"/>
  <c r="J191" i="16"/>
  <c r="E171" i="16"/>
  <c r="L170" i="16"/>
  <c r="J170" i="16"/>
  <c r="L150" i="16"/>
  <c r="J150" i="16"/>
  <c r="L2656" i="16"/>
  <c r="L2654" i="16" s="1"/>
  <c r="J2656" i="16"/>
  <c r="H2656" i="16"/>
  <c r="H2654" i="16" s="1"/>
  <c r="L2664" i="16"/>
  <c r="L2662" i="16" s="1"/>
  <c r="J2664" i="16"/>
  <c r="H2664" i="16"/>
  <c r="H2662" i="16" s="1"/>
  <c r="L1062" i="16"/>
  <c r="J1062" i="16"/>
  <c r="H1062" i="16"/>
  <c r="L604" i="16"/>
  <c r="J604" i="16"/>
  <c r="H604" i="16"/>
  <c r="L588" i="16"/>
  <c r="J588" i="16"/>
  <c r="H588" i="16"/>
  <c r="L572" i="16"/>
  <c r="J572" i="16"/>
  <c r="H572" i="16"/>
  <c r="M619" i="1"/>
  <c r="M618" i="1"/>
  <c r="F619" i="1"/>
  <c r="F618" i="1"/>
  <c r="E619" i="1"/>
  <c r="J2308" i="16"/>
  <c r="H2308" i="16"/>
  <c r="J2307" i="16"/>
  <c r="H2307" i="16"/>
  <c r="A619" i="1"/>
  <c r="A618" i="1"/>
  <c r="M647" i="1"/>
  <c r="M646" i="1"/>
  <c r="F647" i="1"/>
  <c r="F646" i="1"/>
  <c r="E647" i="1"/>
  <c r="E646" i="1"/>
  <c r="D2530" i="16"/>
  <c r="J2530" i="16"/>
  <c r="H2530" i="16"/>
  <c r="J2606" i="16"/>
  <c r="H2606" i="16"/>
  <c r="J2605" i="16"/>
  <c r="H2605" i="16"/>
  <c r="L2603" i="16"/>
  <c r="A647" i="1"/>
  <c r="A646" i="1"/>
  <c r="M636" i="1"/>
  <c r="M637" i="1"/>
  <c r="A610" i="1"/>
  <c r="F636" i="1"/>
  <c r="F637" i="1"/>
  <c r="A637" i="1"/>
  <c r="A636" i="1"/>
  <c r="L2505" i="16"/>
  <c r="L2502" i="16" s="1"/>
  <c r="J2505" i="16"/>
  <c r="H2505" i="16"/>
  <c r="J2504" i="16"/>
  <c r="H2504" i="16"/>
  <c r="L2426" i="16"/>
  <c r="J2428" i="16"/>
  <c r="H2428" i="16"/>
  <c r="D2428" i="16"/>
  <c r="J2341" i="16"/>
  <c r="H2341" i="16"/>
  <c r="D2341" i="16"/>
  <c r="O2515" i="16" l="1"/>
  <c r="M2513" i="16"/>
  <c r="O2413" i="16"/>
  <c r="M2411" i="16"/>
  <c r="O2327" i="16"/>
  <c r="M2325" i="16"/>
  <c r="M191" i="16"/>
  <c r="L192" i="16"/>
  <c r="J192" i="16"/>
  <c r="M170" i="16"/>
  <c r="L171" i="16"/>
  <c r="J171" i="16"/>
  <c r="M150" i="16"/>
  <c r="A617" i="1"/>
  <c r="A620" i="1" s="1"/>
  <c r="J2662" i="16"/>
  <c r="J2654" i="16"/>
  <c r="F491" i="1"/>
  <c r="E491" i="1"/>
  <c r="L1651" i="16"/>
  <c r="J1651" i="16"/>
  <c r="H1651" i="16"/>
  <c r="H1612" i="16"/>
  <c r="H1622" i="16"/>
  <c r="H1632" i="16"/>
  <c r="L1642" i="16"/>
  <c r="J1642" i="16"/>
  <c r="H1642" i="16"/>
  <c r="D1642" i="16"/>
  <c r="P1640" i="16"/>
  <c r="V2515" i="16" l="1"/>
  <c r="W2515" i="16" s="1"/>
  <c r="X2515" i="16" s="1"/>
  <c r="X2513" i="16" s="1"/>
  <c r="O640" i="1" s="1"/>
  <c r="P640" i="1" s="1"/>
  <c r="S2515" i="16"/>
  <c r="T2515" i="16" s="1"/>
  <c r="O2513" i="16"/>
  <c r="N640" i="1" s="1"/>
  <c r="U640" i="1" s="1"/>
  <c r="V2413" i="16"/>
  <c r="W2413" i="16" s="1"/>
  <c r="X2413" i="16" s="1"/>
  <c r="X2411" i="16" s="1"/>
  <c r="O630" i="1" s="1"/>
  <c r="P630" i="1" s="1"/>
  <c r="S2413" i="16"/>
  <c r="T2413" i="16" s="1"/>
  <c r="O2411" i="16"/>
  <c r="N630" i="1" s="1"/>
  <c r="U630" i="1" s="1"/>
  <c r="V2327" i="16"/>
  <c r="W2327" i="16" s="1"/>
  <c r="X2327" i="16" s="1"/>
  <c r="X2325" i="16" s="1"/>
  <c r="O622" i="1" s="1"/>
  <c r="P622" i="1" s="1"/>
  <c r="S2327" i="16"/>
  <c r="T2327" i="16" s="1"/>
  <c r="O2325" i="16"/>
  <c r="N622" i="1" s="1"/>
  <c r="U622" i="1" s="1"/>
  <c r="M192" i="16"/>
  <c r="M171" i="16"/>
  <c r="L1643" i="16"/>
  <c r="J1643" i="16"/>
  <c r="H1643" i="16"/>
  <c r="L1644" i="16"/>
  <c r="J1644" i="16"/>
  <c r="H1644" i="16"/>
  <c r="L1646" i="16"/>
  <c r="J1646" i="16"/>
  <c r="H1646" i="16"/>
  <c r="L1647" i="16"/>
  <c r="J1647" i="16"/>
  <c r="H1647" i="16"/>
  <c r="L1648" i="16"/>
  <c r="H1648" i="16"/>
  <c r="L1649" i="16"/>
  <c r="J1649" i="16"/>
  <c r="H1649" i="16"/>
  <c r="L1650" i="16"/>
  <c r="J1650" i="16"/>
  <c r="H1650" i="16"/>
  <c r="L1645" i="16" l="1"/>
  <c r="J1645" i="16"/>
  <c r="H1645" i="16"/>
  <c r="H1640" i="16"/>
  <c r="J1640" i="16"/>
  <c r="L1640" i="16"/>
  <c r="U492" i="1" l="1"/>
  <c r="M491" i="1"/>
  <c r="A491" i="1"/>
  <c r="U490" i="1"/>
  <c r="A490" i="1"/>
  <c r="A489" i="1" s="1"/>
  <c r="U489" i="1"/>
  <c r="E2096" i="16"/>
  <c r="E2084" i="16"/>
  <c r="E2072" i="16"/>
  <c r="E1868" i="16"/>
  <c r="E1784" i="16"/>
  <c r="L2097" i="16"/>
  <c r="J2097" i="16"/>
  <c r="H2097" i="16"/>
  <c r="H2096" i="16"/>
  <c r="L2095" i="16"/>
  <c r="J2095" i="16"/>
  <c r="H2095" i="16"/>
  <c r="L2094" i="16"/>
  <c r="J2094" i="16"/>
  <c r="H2094" i="16"/>
  <c r="E1808" i="16"/>
  <c r="L1809" i="16"/>
  <c r="J1809" i="16"/>
  <c r="H1809" i="16"/>
  <c r="H1808" i="16"/>
  <c r="L1807" i="16"/>
  <c r="J1807" i="16"/>
  <c r="H1807" i="16"/>
  <c r="L1806" i="16"/>
  <c r="L1804" i="16" s="1"/>
  <c r="J1806" i="16"/>
  <c r="J1804" i="16" s="1"/>
  <c r="H1806" i="16"/>
  <c r="H1804" i="16" s="1"/>
  <c r="L2266" i="16"/>
  <c r="J2266" i="16"/>
  <c r="H2266" i="16"/>
  <c r="E2265" i="16"/>
  <c r="H2265" i="16" s="1"/>
  <c r="L2264" i="16"/>
  <c r="J2264" i="16"/>
  <c r="H2264" i="16"/>
  <c r="L2263" i="16"/>
  <c r="L2261" i="16" s="1"/>
  <c r="J2263" i="16"/>
  <c r="J2261" i="16" s="1"/>
  <c r="H2263" i="16"/>
  <c r="H2261" i="16" s="1"/>
  <c r="I1833" i="16"/>
  <c r="M593" i="1"/>
  <c r="F593" i="1"/>
  <c r="M592" i="1"/>
  <c r="F592" i="1"/>
  <c r="M591" i="1"/>
  <c r="F591" i="1"/>
  <c r="M590" i="1"/>
  <c r="F590" i="1"/>
  <c r="M589" i="1"/>
  <c r="F589" i="1"/>
  <c r="M588" i="1"/>
  <c r="F588" i="1"/>
  <c r="M587" i="1"/>
  <c r="F587" i="1"/>
  <c r="E587" i="1"/>
  <c r="M586" i="1"/>
  <c r="F586" i="1"/>
  <c r="M585" i="1"/>
  <c r="F585" i="1"/>
  <c r="M584" i="1"/>
  <c r="F584" i="1"/>
  <c r="M583" i="1"/>
  <c r="F583" i="1"/>
  <c r="M582" i="1"/>
  <c r="F582" i="1"/>
  <c r="M581" i="1"/>
  <c r="F581" i="1"/>
  <c r="M580" i="1"/>
  <c r="F580" i="1"/>
  <c r="M579" i="1"/>
  <c r="F579" i="1"/>
  <c r="M578" i="1"/>
  <c r="F578" i="1"/>
  <c r="E593" i="1"/>
  <c r="E592" i="1"/>
  <c r="E591" i="1"/>
  <c r="E590" i="1"/>
  <c r="E589" i="1"/>
  <c r="E588" i="1"/>
  <c r="E586" i="1"/>
  <c r="E585" i="1"/>
  <c r="E584" i="1"/>
  <c r="E583" i="1"/>
  <c r="E582" i="1"/>
  <c r="E581" i="1"/>
  <c r="E580" i="1"/>
  <c r="E579" i="1"/>
  <c r="E578" i="1"/>
  <c r="L2290" i="16"/>
  <c r="J2290" i="16"/>
  <c r="H2290" i="16"/>
  <c r="E2289" i="16"/>
  <c r="H2289" i="16" s="1"/>
  <c r="L2288" i="16"/>
  <c r="J2288" i="16"/>
  <c r="H2288" i="16"/>
  <c r="L2287" i="16"/>
  <c r="L2285" i="16" s="1"/>
  <c r="J2287" i="16"/>
  <c r="J2285" i="16" s="1"/>
  <c r="H2287" i="16"/>
  <c r="H2285" i="16" s="1"/>
  <c r="P2285" i="16"/>
  <c r="L2278" i="16"/>
  <c r="J2278" i="16"/>
  <c r="H2278" i="16"/>
  <c r="E2277" i="16"/>
  <c r="H2277" i="16" s="1"/>
  <c r="L2276" i="16"/>
  <c r="J2276" i="16"/>
  <c r="H2276" i="16"/>
  <c r="L2275" i="16"/>
  <c r="L2273" i="16" s="1"/>
  <c r="J2275" i="16"/>
  <c r="H2275" i="16"/>
  <c r="P2273" i="16"/>
  <c r="H2273" i="16"/>
  <c r="P2261" i="16"/>
  <c r="L2254" i="16"/>
  <c r="J2254" i="16"/>
  <c r="H2254" i="16"/>
  <c r="E2253" i="16"/>
  <c r="H2253" i="16" s="1"/>
  <c r="L2252" i="16"/>
  <c r="J2252" i="16"/>
  <c r="H2252" i="16"/>
  <c r="L2251" i="16"/>
  <c r="L2249" i="16" s="1"/>
  <c r="J2251" i="16"/>
  <c r="H2251" i="16"/>
  <c r="P2249" i="16"/>
  <c r="H2249" i="16"/>
  <c r="L2242" i="16"/>
  <c r="J2242" i="16"/>
  <c r="H2242" i="16"/>
  <c r="E2241" i="16"/>
  <c r="H2241" i="16" s="1"/>
  <c r="L2240" i="16"/>
  <c r="J2240" i="16"/>
  <c r="H2240" i="16"/>
  <c r="L2239" i="16"/>
  <c r="J2239" i="16"/>
  <c r="H2239" i="16"/>
  <c r="P2237" i="16"/>
  <c r="L2237" i="16"/>
  <c r="H2237" i="16"/>
  <c r="L2230" i="16"/>
  <c r="J2230" i="16"/>
  <c r="H2230" i="16"/>
  <c r="E2229" i="16"/>
  <c r="H2229" i="16" s="1"/>
  <c r="L2228" i="16"/>
  <c r="J2228" i="16"/>
  <c r="H2228" i="16"/>
  <c r="L2227" i="16"/>
  <c r="J2227" i="16"/>
  <c r="H2227" i="16"/>
  <c r="P2225" i="16"/>
  <c r="L2225" i="16"/>
  <c r="H2225" i="16"/>
  <c r="L2218" i="16"/>
  <c r="J2218" i="16"/>
  <c r="H2218" i="16"/>
  <c r="E2217" i="16"/>
  <c r="H2217" i="16" s="1"/>
  <c r="L2216" i="16"/>
  <c r="J2216" i="16"/>
  <c r="H2216" i="16"/>
  <c r="L2215" i="16"/>
  <c r="J2215" i="16"/>
  <c r="H2215" i="16"/>
  <c r="P2213" i="16"/>
  <c r="L2213" i="16"/>
  <c r="H2213" i="16"/>
  <c r="L2206" i="16"/>
  <c r="J2206" i="16"/>
  <c r="H2206" i="16"/>
  <c r="E2205" i="16"/>
  <c r="H2205" i="16" s="1"/>
  <c r="L2204" i="16"/>
  <c r="J2204" i="16"/>
  <c r="H2204" i="16"/>
  <c r="L2203" i="16"/>
  <c r="L2201" i="16" s="1"/>
  <c r="J2203" i="16"/>
  <c r="H2203" i="16"/>
  <c r="P2201" i="16"/>
  <c r="H2201" i="16"/>
  <c r="L2194" i="16"/>
  <c r="J2194" i="16"/>
  <c r="H2194" i="16"/>
  <c r="E2193" i="16"/>
  <c r="H2193" i="16" s="1"/>
  <c r="L2192" i="16"/>
  <c r="J2192" i="16"/>
  <c r="H2192" i="16"/>
  <c r="L2191" i="16"/>
  <c r="L2189" i="16" s="1"/>
  <c r="J2191" i="16"/>
  <c r="H2191" i="16"/>
  <c r="P2189" i="16"/>
  <c r="H2189" i="16"/>
  <c r="L2182" i="16"/>
  <c r="J2182" i="16"/>
  <c r="H2182" i="16"/>
  <c r="E2181" i="16"/>
  <c r="H2181" i="16" s="1"/>
  <c r="L2180" i="16"/>
  <c r="J2180" i="16"/>
  <c r="H2180" i="16"/>
  <c r="L2179" i="16"/>
  <c r="J2179" i="16"/>
  <c r="H2179" i="16"/>
  <c r="P2177" i="16"/>
  <c r="L2177" i="16"/>
  <c r="H2177" i="16"/>
  <c r="L2170" i="16"/>
  <c r="J2170" i="16"/>
  <c r="H2170" i="16"/>
  <c r="E2169" i="16"/>
  <c r="H2169" i="16" s="1"/>
  <c r="L2168" i="16"/>
  <c r="J2168" i="16"/>
  <c r="H2168" i="16"/>
  <c r="L2167" i="16"/>
  <c r="J2167" i="16"/>
  <c r="H2167" i="16"/>
  <c r="P2165" i="16"/>
  <c r="L2165" i="16"/>
  <c r="H2165" i="16"/>
  <c r="L2158" i="16"/>
  <c r="J2158" i="16"/>
  <c r="H2158" i="16"/>
  <c r="E2157" i="16"/>
  <c r="H2157" i="16" s="1"/>
  <c r="L2156" i="16"/>
  <c r="J2156" i="16"/>
  <c r="H2156" i="16"/>
  <c r="L2155" i="16"/>
  <c r="L2153" i="16" s="1"/>
  <c r="J2155" i="16"/>
  <c r="H2155" i="16"/>
  <c r="P2153" i="16"/>
  <c r="H2153" i="16"/>
  <c r="L2146" i="16"/>
  <c r="J2146" i="16"/>
  <c r="H2146" i="16"/>
  <c r="E2145" i="16"/>
  <c r="H2145" i="16" s="1"/>
  <c r="L2144" i="16"/>
  <c r="J2144" i="16"/>
  <c r="H2144" i="16"/>
  <c r="L2143" i="16"/>
  <c r="J2143" i="16"/>
  <c r="H2143" i="16"/>
  <c r="P2141" i="16"/>
  <c r="L2141" i="16"/>
  <c r="H2141" i="16"/>
  <c r="L2134" i="16"/>
  <c r="J2134" i="16"/>
  <c r="H2134" i="16"/>
  <c r="E2133" i="16"/>
  <c r="H2133" i="16" s="1"/>
  <c r="L2132" i="16"/>
  <c r="J2132" i="16"/>
  <c r="H2132" i="16"/>
  <c r="L2131" i="16"/>
  <c r="J2131" i="16"/>
  <c r="H2131" i="16"/>
  <c r="P2129" i="16"/>
  <c r="L2129" i="16"/>
  <c r="H2129" i="16"/>
  <c r="L2122" i="16"/>
  <c r="J2122" i="16"/>
  <c r="H2122" i="16"/>
  <c r="E2121" i="16"/>
  <c r="H2121" i="16" s="1"/>
  <c r="L2120" i="16"/>
  <c r="J2120" i="16"/>
  <c r="H2120" i="16"/>
  <c r="L2119" i="16"/>
  <c r="L2117" i="16" s="1"/>
  <c r="J2119" i="16"/>
  <c r="H2119" i="16"/>
  <c r="P2117" i="16"/>
  <c r="H2117" i="16"/>
  <c r="L2110" i="16"/>
  <c r="J2110" i="16"/>
  <c r="H2110" i="16"/>
  <c r="E2109" i="16"/>
  <c r="H2109" i="16" s="1"/>
  <c r="L2108" i="16"/>
  <c r="J2108" i="16"/>
  <c r="H2108" i="16"/>
  <c r="L2107" i="16"/>
  <c r="J2107" i="16"/>
  <c r="H2107" i="16"/>
  <c r="P2105" i="16"/>
  <c r="L2105" i="16"/>
  <c r="H2105" i="16"/>
  <c r="A593" i="1"/>
  <c r="A592" i="1"/>
  <c r="A591" i="1"/>
  <c r="A590" i="1"/>
  <c r="A589" i="1"/>
  <c r="A588" i="1"/>
  <c r="A587" i="1"/>
  <c r="A586" i="1"/>
  <c r="A585" i="1"/>
  <c r="A584" i="1"/>
  <c r="A583" i="1"/>
  <c r="A582" i="1"/>
  <c r="A581" i="1"/>
  <c r="A580" i="1"/>
  <c r="A579" i="1"/>
  <c r="A578" i="1"/>
  <c r="E1928" i="16"/>
  <c r="M572" i="1"/>
  <c r="F572" i="1"/>
  <c r="M571" i="1"/>
  <c r="F571" i="1"/>
  <c r="M570" i="1"/>
  <c r="F570" i="1"/>
  <c r="M569" i="1"/>
  <c r="F569" i="1"/>
  <c r="M568" i="1"/>
  <c r="F568" i="1"/>
  <c r="M567" i="1"/>
  <c r="F567" i="1"/>
  <c r="M566" i="1"/>
  <c r="F566" i="1"/>
  <c r="M565" i="1"/>
  <c r="F565" i="1"/>
  <c r="M564" i="1"/>
  <c r="F564" i="1"/>
  <c r="M563" i="1"/>
  <c r="F563" i="1"/>
  <c r="M562" i="1"/>
  <c r="F562" i="1"/>
  <c r="M561" i="1"/>
  <c r="F561" i="1"/>
  <c r="M560" i="1"/>
  <c r="F560" i="1"/>
  <c r="M559" i="1"/>
  <c r="F559" i="1"/>
  <c r="M558" i="1"/>
  <c r="F558" i="1"/>
  <c r="M557" i="1"/>
  <c r="F557" i="1"/>
  <c r="M556" i="1"/>
  <c r="F556" i="1"/>
  <c r="M555" i="1"/>
  <c r="F555" i="1"/>
  <c r="M554" i="1"/>
  <c r="F554" i="1"/>
  <c r="M553" i="1"/>
  <c r="F553" i="1"/>
  <c r="M552" i="1"/>
  <c r="F552" i="1"/>
  <c r="E572" i="1"/>
  <c r="A572" i="1"/>
  <c r="E571" i="1"/>
  <c r="E570" i="1"/>
  <c r="E569" i="1"/>
  <c r="E568" i="1"/>
  <c r="E567" i="1"/>
  <c r="E566" i="1"/>
  <c r="E565" i="1"/>
  <c r="E564" i="1"/>
  <c r="E563" i="1"/>
  <c r="E562" i="1"/>
  <c r="E561" i="1"/>
  <c r="E560" i="1"/>
  <c r="E559" i="1"/>
  <c r="E558" i="1"/>
  <c r="E557" i="1"/>
  <c r="E556" i="1"/>
  <c r="E555" i="1"/>
  <c r="E554" i="1"/>
  <c r="E553" i="1"/>
  <c r="E552" i="1"/>
  <c r="A565" i="1"/>
  <c r="A564" i="1"/>
  <c r="A563" i="1"/>
  <c r="A562" i="1"/>
  <c r="A561" i="1"/>
  <c r="A560" i="1"/>
  <c r="A559" i="1"/>
  <c r="A558" i="1"/>
  <c r="A571" i="1"/>
  <c r="A570" i="1"/>
  <c r="A569" i="1"/>
  <c r="A568" i="1"/>
  <c r="A567" i="1"/>
  <c r="A566" i="1"/>
  <c r="A557" i="1"/>
  <c r="A556" i="1"/>
  <c r="A555" i="1"/>
  <c r="A554" i="1"/>
  <c r="A553" i="1"/>
  <c r="A552" i="1"/>
  <c r="E2060" i="16" l="1"/>
  <c r="E2048" i="16"/>
  <c r="E2036" i="16"/>
  <c r="E2024" i="16"/>
  <c r="E2012" i="16"/>
  <c r="E2000" i="16"/>
  <c r="L1927" i="16"/>
  <c r="J1927" i="16"/>
  <c r="H1927" i="16"/>
  <c r="L1783" i="16"/>
  <c r="J1783" i="16"/>
  <c r="H1783" i="16"/>
  <c r="L2047" i="16"/>
  <c r="J2047" i="16"/>
  <c r="H2047" i="16"/>
  <c r="L1963" i="16"/>
  <c r="J1963" i="16"/>
  <c r="H1963" i="16"/>
  <c r="L1891" i="16"/>
  <c r="J1891" i="16"/>
  <c r="H1891" i="16"/>
  <c r="L1879" i="16"/>
  <c r="J1879" i="16"/>
  <c r="H1879" i="16"/>
  <c r="L1855" i="16"/>
  <c r="J1855" i="16"/>
  <c r="H1855" i="16"/>
  <c r="L1819" i="16"/>
  <c r="J1819" i="16"/>
  <c r="H1819" i="16"/>
  <c r="E1988" i="16"/>
  <c r="E1976" i="16"/>
  <c r="E1964" i="16"/>
  <c r="E1952" i="16"/>
  <c r="E1940" i="16"/>
  <c r="E1916" i="16"/>
  <c r="E1796" i="16"/>
  <c r="E1904" i="16"/>
  <c r="E1892" i="16"/>
  <c r="E1880" i="16"/>
  <c r="E1856" i="16"/>
  <c r="E1844" i="16"/>
  <c r="E1832" i="16"/>
  <c r="E1820" i="16"/>
  <c r="L2061" i="16" l="1"/>
  <c r="J2061" i="16"/>
  <c r="H2061" i="16"/>
  <c r="H2060" i="16"/>
  <c r="L2059" i="16"/>
  <c r="J2059" i="16"/>
  <c r="H2059" i="16"/>
  <c r="L2058" i="16"/>
  <c r="L2056" i="16" s="1"/>
  <c r="J2058" i="16"/>
  <c r="H2058" i="16"/>
  <c r="P2056" i="16"/>
  <c r="L2049" i="16"/>
  <c r="J2049" i="16"/>
  <c r="H2049" i="16"/>
  <c r="H2048" i="16"/>
  <c r="L2046" i="16"/>
  <c r="L2044" i="16" s="1"/>
  <c r="J2046" i="16"/>
  <c r="H2046" i="16"/>
  <c r="P2044" i="16"/>
  <c r="L2037" i="16"/>
  <c r="J2037" i="16"/>
  <c r="H2037" i="16"/>
  <c r="H2036" i="16"/>
  <c r="L2035" i="16"/>
  <c r="J2035" i="16"/>
  <c r="H2035" i="16"/>
  <c r="L2034" i="16"/>
  <c r="J2034" i="16"/>
  <c r="H2034" i="16"/>
  <c r="P2032" i="16"/>
  <c r="L2032" i="16"/>
  <c r="H2032" i="16"/>
  <c r="L2023" i="16"/>
  <c r="J2023" i="16"/>
  <c r="H2023" i="16"/>
  <c r="L2025" i="16"/>
  <c r="J2025" i="16"/>
  <c r="H2025" i="16"/>
  <c r="H2024" i="16"/>
  <c r="L2022" i="16"/>
  <c r="J2022" i="16"/>
  <c r="H2022" i="16"/>
  <c r="P2020" i="16"/>
  <c r="L2020" i="16"/>
  <c r="H2020" i="16"/>
  <c r="L2013" i="16"/>
  <c r="J2013" i="16"/>
  <c r="H2013" i="16"/>
  <c r="H2012" i="16"/>
  <c r="L2011" i="16"/>
  <c r="J2011" i="16"/>
  <c r="H2011" i="16"/>
  <c r="L2010" i="16"/>
  <c r="L2008" i="16" s="1"/>
  <c r="J2010" i="16"/>
  <c r="H2010" i="16"/>
  <c r="P2008" i="16"/>
  <c r="L2001" i="16"/>
  <c r="J2001" i="16"/>
  <c r="H2001" i="16"/>
  <c r="H2000" i="16"/>
  <c r="L1999" i="16"/>
  <c r="J1999" i="16"/>
  <c r="H1999" i="16"/>
  <c r="L1998" i="16"/>
  <c r="J1998" i="16"/>
  <c r="H1998" i="16"/>
  <c r="P1996" i="16"/>
  <c r="L1996" i="16"/>
  <c r="H1996" i="16"/>
  <c r="L1987" i="16"/>
  <c r="J1987" i="16"/>
  <c r="H1987" i="16"/>
  <c r="L1989" i="16"/>
  <c r="J1989" i="16"/>
  <c r="H1989" i="16"/>
  <c r="H1988" i="16"/>
  <c r="L1986" i="16"/>
  <c r="J1986" i="16"/>
  <c r="H1986" i="16"/>
  <c r="P1984" i="16"/>
  <c r="L1984" i="16"/>
  <c r="H1984" i="16"/>
  <c r="L1977" i="16"/>
  <c r="J1977" i="16"/>
  <c r="H1977" i="16"/>
  <c r="H1976" i="16"/>
  <c r="L1975" i="16"/>
  <c r="J1975" i="16"/>
  <c r="H1975" i="16"/>
  <c r="L1974" i="16"/>
  <c r="J1974" i="16"/>
  <c r="H1974" i="16"/>
  <c r="P1972" i="16"/>
  <c r="L1972" i="16"/>
  <c r="L1965" i="16"/>
  <c r="J1965" i="16"/>
  <c r="H1965" i="16"/>
  <c r="H1964" i="16"/>
  <c r="L1962" i="16"/>
  <c r="J1962" i="16"/>
  <c r="H1962" i="16"/>
  <c r="P1960" i="16"/>
  <c r="L1960" i="16"/>
  <c r="H1960" i="16"/>
  <c r="L1953" i="16"/>
  <c r="J1953" i="16"/>
  <c r="H1953" i="16"/>
  <c r="H1952" i="16"/>
  <c r="L1951" i="16"/>
  <c r="J1951" i="16"/>
  <c r="H1951" i="16"/>
  <c r="L1950" i="16"/>
  <c r="L1948" i="16" s="1"/>
  <c r="J1950" i="16"/>
  <c r="H1950" i="16"/>
  <c r="P1948" i="16"/>
  <c r="L1941" i="16"/>
  <c r="J1941" i="16"/>
  <c r="H1941" i="16"/>
  <c r="H1940" i="16"/>
  <c r="L1939" i="16"/>
  <c r="J1939" i="16"/>
  <c r="H1939" i="16"/>
  <c r="L1938" i="16"/>
  <c r="J1938" i="16"/>
  <c r="H1938" i="16"/>
  <c r="P1936" i="16"/>
  <c r="L1936" i="16"/>
  <c r="L1929" i="16"/>
  <c r="J1929" i="16"/>
  <c r="H1929" i="16"/>
  <c r="H1928" i="16"/>
  <c r="L1926" i="16"/>
  <c r="J1926" i="16"/>
  <c r="H1926" i="16"/>
  <c r="P1924" i="16"/>
  <c r="L1924" i="16"/>
  <c r="H1924" i="16"/>
  <c r="L1917" i="16"/>
  <c r="J1917" i="16"/>
  <c r="H1917" i="16"/>
  <c r="H1916" i="16"/>
  <c r="L1915" i="16"/>
  <c r="J1915" i="16"/>
  <c r="H1915" i="16"/>
  <c r="L1914" i="16"/>
  <c r="L1912" i="16" s="1"/>
  <c r="J1914" i="16"/>
  <c r="H1914" i="16"/>
  <c r="P1912" i="16"/>
  <c r="L1905" i="16"/>
  <c r="J1905" i="16"/>
  <c r="H1905" i="16"/>
  <c r="H1904" i="16"/>
  <c r="L1903" i="16"/>
  <c r="J1903" i="16"/>
  <c r="H1903" i="16"/>
  <c r="L1902" i="16"/>
  <c r="J1902" i="16"/>
  <c r="H1902" i="16"/>
  <c r="P1900" i="16"/>
  <c r="L1900" i="16"/>
  <c r="L1893" i="16"/>
  <c r="J1893" i="16"/>
  <c r="H1893" i="16"/>
  <c r="H1892" i="16"/>
  <c r="L1890" i="16"/>
  <c r="J1890" i="16"/>
  <c r="H1890" i="16"/>
  <c r="P1888" i="16"/>
  <c r="L1888" i="16"/>
  <c r="H1888" i="16"/>
  <c r="L1881" i="16"/>
  <c r="J1881" i="16"/>
  <c r="H1881" i="16"/>
  <c r="H1880" i="16"/>
  <c r="L1878" i="16"/>
  <c r="L1876" i="16" s="1"/>
  <c r="J1878" i="16"/>
  <c r="H1878" i="16"/>
  <c r="P1876" i="16"/>
  <c r="L1869" i="16"/>
  <c r="J1869" i="16"/>
  <c r="H1869" i="16"/>
  <c r="H1868" i="16"/>
  <c r="L1867" i="16"/>
  <c r="J1867" i="16"/>
  <c r="H1867" i="16"/>
  <c r="L1866" i="16"/>
  <c r="J1866" i="16"/>
  <c r="H1866" i="16"/>
  <c r="P1864" i="16"/>
  <c r="L1864" i="16"/>
  <c r="L1857" i="16"/>
  <c r="J1857" i="16"/>
  <c r="H1857" i="16"/>
  <c r="H1856" i="16"/>
  <c r="L1854" i="16"/>
  <c r="J1854" i="16"/>
  <c r="H1854" i="16"/>
  <c r="P1852" i="16"/>
  <c r="L1852" i="16"/>
  <c r="H1852" i="16"/>
  <c r="L1845" i="16"/>
  <c r="J1845" i="16"/>
  <c r="H1845" i="16"/>
  <c r="H1844" i="16"/>
  <c r="L1843" i="16"/>
  <c r="J1843" i="16"/>
  <c r="H1843" i="16"/>
  <c r="L1842" i="16"/>
  <c r="L1840" i="16" s="1"/>
  <c r="J1842" i="16"/>
  <c r="H1842" i="16"/>
  <c r="P1840" i="16"/>
  <c r="L1833" i="16"/>
  <c r="J1833" i="16"/>
  <c r="H1833" i="16"/>
  <c r="H1832" i="16"/>
  <c r="L1831" i="16"/>
  <c r="J1831" i="16"/>
  <c r="H1831" i="16"/>
  <c r="L1830" i="16"/>
  <c r="J1830" i="16"/>
  <c r="H1830" i="16"/>
  <c r="P1828" i="16"/>
  <c r="L1828" i="16"/>
  <c r="H1828" i="16"/>
  <c r="L1821" i="16"/>
  <c r="J1821" i="16"/>
  <c r="H1821" i="16"/>
  <c r="H1820" i="16"/>
  <c r="L1818" i="16"/>
  <c r="J1818" i="16"/>
  <c r="H1818" i="16"/>
  <c r="P1816" i="16"/>
  <c r="L1816" i="16"/>
  <c r="H1816" i="16"/>
  <c r="H1972" i="16" l="1"/>
  <c r="H1936" i="16"/>
  <c r="H1900" i="16"/>
  <c r="H1864" i="16"/>
  <c r="H1840" i="16"/>
  <c r="H1876" i="16"/>
  <c r="H1912" i="16"/>
  <c r="H1948" i="16"/>
  <c r="H2008" i="16"/>
  <c r="H2044" i="16"/>
  <c r="M299" i="1" l="1"/>
  <c r="F299" i="1"/>
  <c r="E299" i="1"/>
  <c r="F298" i="1"/>
  <c r="L1123" i="16"/>
  <c r="J1123" i="16"/>
  <c r="H1123" i="16"/>
  <c r="L1120" i="16"/>
  <c r="J1120" i="16"/>
  <c r="H1120" i="16"/>
  <c r="E1117" i="16"/>
  <c r="E1118" i="16" s="1"/>
  <c r="L1114" i="16"/>
  <c r="J1114" i="16"/>
  <c r="H1114" i="16"/>
  <c r="P1112" i="16"/>
  <c r="E1112" i="16"/>
  <c r="U300" i="1"/>
  <c r="A299" i="1"/>
  <c r="A300" i="1" s="1"/>
  <c r="U298" i="1"/>
  <c r="A298" i="1"/>
  <c r="F263" i="1"/>
  <c r="F264" i="1"/>
  <c r="F265" i="1"/>
  <c r="F266" i="1"/>
  <c r="M103" i="1"/>
  <c r="F103" i="1"/>
  <c r="E103" i="1"/>
  <c r="A103" i="1"/>
  <c r="R118" i="16"/>
  <c r="L118" i="16"/>
  <c r="J118" i="16"/>
  <c r="H118" i="16"/>
  <c r="F507" i="1"/>
  <c r="L1118" i="16" l="1"/>
  <c r="J1118" i="16"/>
  <c r="H1118" i="16"/>
  <c r="E1119" i="16"/>
  <c r="E1116" i="16"/>
  <c r="E1115" i="16"/>
  <c r="E1122" i="16"/>
  <c r="E1121" i="16"/>
  <c r="L1117" i="16"/>
  <c r="J1117" i="16"/>
  <c r="L122" i="16"/>
  <c r="J122" i="16"/>
  <c r="H122" i="16"/>
  <c r="D1239" i="16"/>
  <c r="E96" i="1"/>
  <c r="F96" i="1"/>
  <c r="M96" i="1"/>
  <c r="E97" i="1"/>
  <c r="F97" i="1"/>
  <c r="M97" i="1"/>
  <c r="E98" i="1"/>
  <c r="F98" i="1"/>
  <c r="M98" i="1"/>
  <c r="E99" i="1"/>
  <c r="F99" i="1"/>
  <c r="G99" i="1"/>
  <c r="M99" i="1"/>
  <c r="G390" i="1"/>
  <c r="G488" i="1"/>
  <c r="G482" i="1"/>
  <c r="G476" i="1"/>
  <c r="G470" i="1"/>
  <c r="G464" i="1"/>
  <c r="G458" i="1"/>
  <c r="G452" i="1"/>
  <c r="M507" i="1"/>
  <c r="E507" i="1"/>
  <c r="R1683" i="16"/>
  <c r="L1683" i="16"/>
  <c r="J1683" i="16"/>
  <c r="H1683" i="16"/>
  <c r="A507" i="1"/>
  <c r="E529" i="1"/>
  <c r="F529" i="1"/>
  <c r="M529" i="1"/>
  <c r="L1751" i="16"/>
  <c r="H1751" i="16"/>
  <c r="A529" i="1"/>
  <c r="K1239" i="16"/>
  <c r="F377" i="1"/>
  <c r="B1239" i="16"/>
  <c r="E378" i="1"/>
  <c r="E379" i="1"/>
  <c r="E380" i="1"/>
  <c r="A377" i="1"/>
  <c r="A378" i="1"/>
  <c r="A379" i="1"/>
  <c r="A380" i="1"/>
  <c r="M321" i="1"/>
  <c r="M320" i="1"/>
  <c r="M319" i="1"/>
  <c r="F319" i="1"/>
  <c r="F320" i="1"/>
  <c r="F321" i="1"/>
  <c r="E321" i="1"/>
  <c r="E320" i="1"/>
  <c r="E319" i="1"/>
  <c r="F318" i="1"/>
  <c r="A321" i="1"/>
  <c r="A320" i="1"/>
  <c r="A319" i="1"/>
  <c r="A318" i="1" s="1"/>
  <c r="U322" i="1"/>
  <c r="U318" i="1"/>
  <c r="U317" i="1"/>
  <c r="E886" i="16"/>
  <c r="E634" i="16"/>
  <c r="E936" i="16"/>
  <c r="E920" i="16"/>
  <c r="E904" i="16"/>
  <c r="E868" i="16"/>
  <c r="E850" i="16"/>
  <c r="E832" i="16"/>
  <c r="E814" i="16"/>
  <c r="E796" i="16"/>
  <c r="E778" i="16"/>
  <c r="E760" i="16"/>
  <c r="E742" i="16"/>
  <c r="E724" i="16"/>
  <c r="E706" i="16"/>
  <c r="E688" i="16"/>
  <c r="E670" i="16"/>
  <c r="E652" i="16"/>
  <c r="E113" i="1"/>
  <c r="F113" i="1"/>
  <c r="M113" i="1"/>
  <c r="L138" i="16"/>
  <c r="J138" i="16"/>
  <c r="H138" i="16"/>
  <c r="J251" i="16"/>
  <c r="J253" i="16"/>
  <c r="J255" i="16"/>
  <c r="J257" i="16"/>
  <c r="J259" i="16"/>
  <c r="J249" i="16"/>
  <c r="L259" i="16"/>
  <c r="H259" i="16"/>
  <c r="M143" i="1"/>
  <c r="F143" i="1"/>
  <c r="E143" i="1"/>
  <c r="A143" i="1"/>
  <c r="A113" i="1"/>
  <c r="M343" i="1"/>
  <c r="M342" i="1"/>
  <c r="E343" i="1"/>
  <c r="F343" i="1"/>
  <c r="F342" i="1"/>
  <c r="E342" i="1"/>
  <c r="A343" i="1"/>
  <c r="A342" i="1"/>
  <c r="M280" i="1"/>
  <c r="M279" i="1"/>
  <c r="F280" i="1"/>
  <c r="F279" i="1"/>
  <c r="E280" i="1"/>
  <c r="E279" i="1"/>
  <c r="A280" i="1"/>
  <c r="A279" i="1"/>
  <c r="R1206" i="16"/>
  <c r="L1206" i="16"/>
  <c r="J1206" i="16"/>
  <c r="H1206" i="16"/>
  <c r="O1205" i="16"/>
  <c r="R1204" i="16"/>
  <c r="L1204" i="16"/>
  <c r="J1204" i="16"/>
  <c r="H1204" i="16"/>
  <c r="U382" i="1"/>
  <c r="M112" i="1"/>
  <c r="F112" i="1"/>
  <c r="E112" i="1"/>
  <c r="A112" i="1"/>
  <c r="M111" i="1"/>
  <c r="F111" i="1"/>
  <c r="E111" i="1"/>
  <c r="A111" i="1"/>
  <c r="R136" i="16"/>
  <c r="L136" i="16"/>
  <c r="J136" i="16"/>
  <c r="H136" i="16"/>
  <c r="R134" i="16"/>
  <c r="L134" i="16"/>
  <c r="J134" i="16"/>
  <c r="H134" i="16"/>
  <c r="F217" i="1"/>
  <c r="A317" i="1" l="1"/>
  <c r="A322" i="1"/>
  <c r="L1121" i="16"/>
  <c r="J1121" i="16"/>
  <c r="H1121" i="16"/>
  <c r="L1122" i="16"/>
  <c r="J1122" i="16"/>
  <c r="H1122" i="16"/>
  <c r="L1115" i="16"/>
  <c r="J1115" i="16"/>
  <c r="H1115" i="16"/>
  <c r="L1116" i="16"/>
  <c r="J1116" i="16"/>
  <c r="H1116" i="16"/>
  <c r="L1119" i="16"/>
  <c r="J1119" i="16"/>
  <c r="H1119" i="16"/>
  <c r="L886" i="16"/>
  <c r="J886" i="16"/>
  <c r="H886" i="16"/>
  <c r="L634" i="16"/>
  <c r="J634" i="16"/>
  <c r="H634" i="16"/>
  <c r="L936" i="16"/>
  <c r="J936" i="16"/>
  <c r="H936" i="16"/>
  <c r="L920" i="16"/>
  <c r="J920" i="16"/>
  <c r="H920" i="16"/>
  <c r="L904" i="16"/>
  <c r="J904" i="16"/>
  <c r="H904" i="16"/>
  <c r="L868" i="16"/>
  <c r="J868" i="16"/>
  <c r="H868" i="16"/>
  <c r="L850" i="16"/>
  <c r="J850" i="16"/>
  <c r="H850" i="16"/>
  <c r="L832" i="16"/>
  <c r="J832" i="16"/>
  <c r="H832" i="16"/>
  <c r="L814" i="16"/>
  <c r="J814" i="16"/>
  <c r="H814" i="16"/>
  <c r="L796" i="16"/>
  <c r="J796" i="16"/>
  <c r="H796" i="16"/>
  <c r="L778" i="16"/>
  <c r="J778" i="16"/>
  <c r="H778" i="16"/>
  <c r="L760" i="16"/>
  <c r="J760" i="16"/>
  <c r="H760" i="16"/>
  <c r="L742" i="16"/>
  <c r="J742" i="16"/>
  <c r="H742" i="16"/>
  <c r="L724" i="16"/>
  <c r="J724" i="16"/>
  <c r="H724" i="16"/>
  <c r="L706" i="16"/>
  <c r="J706" i="16"/>
  <c r="H706" i="16"/>
  <c r="L688" i="16"/>
  <c r="J688" i="16"/>
  <c r="H688" i="16"/>
  <c r="L670" i="16"/>
  <c r="J670" i="16"/>
  <c r="H670" i="16"/>
  <c r="L652" i="16"/>
  <c r="J652" i="16"/>
  <c r="H652" i="16"/>
  <c r="F314" i="1"/>
  <c r="F311" i="1"/>
  <c r="F312" i="1"/>
  <c r="F315" i="1"/>
  <c r="F305" i="1"/>
  <c r="F306" i="1"/>
  <c r="R1597" i="16"/>
  <c r="L1597" i="16"/>
  <c r="J1597" i="16"/>
  <c r="H1597" i="16"/>
  <c r="R1596" i="16"/>
  <c r="L1596" i="16"/>
  <c r="J1596" i="16"/>
  <c r="H1596" i="16"/>
  <c r="R1587" i="16"/>
  <c r="L1587" i="16"/>
  <c r="J1587" i="16"/>
  <c r="H1587" i="16"/>
  <c r="R1586" i="16"/>
  <c r="L1586" i="16"/>
  <c r="J1586" i="16"/>
  <c r="H1586" i="16"/>
  <c r="R1577" i="16"/>
  <c r="L1577" i="16"/>
  <c r="J1577" i="16"/>
  <c r="H1577" i="16"/>
  <c r="R1576" i="16"/>
  <c r="L1576" i="16"/>
  <c r="J1576" i="16"/>
  <c r="H1576" i="16"/>
  <c r="M488" i="1"/>
  <c r="M487" i="1"/>
  <c r="M486" i="1"/>
  <c r="M485" i="1"/>
  <c r="F486" i="1"/>
  <c r="F487" i="1"/>
  <c r="F488" i="1"/>
  <c r="E488" i="1"/>
  <c r="E487" i="1"/>
  <c r="E486" i="1"/>
  <c r="F485" i="1"/>
  <c r="E485" i="1"/>
  <c r="L1638" i="16"/>
  <c r="J1638" i="16"/>
  <c r="H1638" i="16"/>
  <c r="R1637" i="16"/>
  <c r="L1637" i="16"/>
  <c r="J1637" i="16"/>
  <c r="H1637" i="16"/>
  <c r="D1637" i="16"/>
  <c r="P1635" i="16"/>
  <c r="L1635" i="16"/>
  <c r="H1635" i="16"/>
  <c r="R1632" i="16"/>
  <c r="L1632" i="16"/>
  <c r="J1632" i="16"/>
  <c r="R1631" i="16"/>
  <c r="L1631" i="16"/>
  <c r="J1631" i="16"/>
  <c r="H1631" i="16"/>
  <c r="R1630" i="16"/>
  <c r="L1630" i="16"/>
  <c r="J1630" i="16"/>
  <c r="H1630" i="16"/>
  <c r="R1629" i="16"/>
  <c r="L1629" i="16"/>
  <c r="J1629" i="16"/>
  <c r="H1629" i="16"/>
  <c r="R1628" i="16"/>
  <c r="S1628" i="16" s="1"/>
  <c r="R1627" i="16"/>
  <c r="L1627" i="16"/>
  <c r="J1627" i="16"/>
  <c r="H1627" i="16"/>
  <c r="D1627" i="16"/>
  <c r="P1625" i="16"/>
  <c r="L1625" i="16"/>
  <c r="H1625" i="16"/>
  <c r="L1623" i="16"/>
  <c r="J1623" i="16"/>
  <c r="H1623" i="16"/>
  <c r="R1622" i="16"/>
  <c r="L1622" i="16"/>
  <c r="J1622" i="16"/>
  <c r="R1621" i="16"/>
  <c r="L1621" i="16"/>
  <c r="J1621" i="16"/>
  <c r="H1621" i="16"/>
  <c r="R1620" i="16"/>
  <c r="L1620" i="16"/>
  <c r="J1620" i="16"/>
  <c r="H1620" i="16"/>
  <c r="R1619" i="16"/>
  <c r="L1619" i="16"/>
  <c r="J1619" i="16"/>
  <c r="H1619" i="16"/>
  <c r="R1618" i="16"/>
  <c r="S1618" i="16" s="1"/>
  <c r="R1617" i="16"/>
  <c r="L1617" i="16"/>
  <c r="J1617" i="16"/>
  <c r="H1617" i="16"/>
  <c r="D1617" i="16"/>
  <c r="P1615" i="16"/>
  <c r="L1615" i="16"/>
  <c r="H1615" i="16"/>
  <c r="L1613" i="16"/>
  <c r="J1613" i="16"/>
  <c r="H1613" i="16"/>
  <c r="R1612" i="16"/>
  <c r="L1612" i="16"/>
  <c r="J1612" i="16"/>
  <c r="R1611" i="16"/>
  <c r="L1611" i="16"/>
  <c r="J1611" i="16"/>
  <c r="H1611" i="16"/>
  <c r="R1610" i="16"/>
  <c r="L1610" i="16"/>
  <c r="J1610" i="16"/>
  <c r="H1610" i="16"/>
  <c r="R1609" i="16"/>
  <c r="L1609" i="16"/>
  <c r="J1609" i="16"/>
  <c r="H1609" i="16"/>
  <c r="R1608" i="16"/>
  <c r="S1608" i="16" s="1"/>
  <c r="R1607" i="16"/>
  <c r="L1607" i="16"/>
  <c r="J1607" i="16"/>
  <c r="H1607" i="16"/>
  <c r="D1607" i="16"/>
  <c r="P1605" i="16"/>
  <c r="L1605" i="16"/>
  <c r="H1605" i="16"/>
  <c r="A488" i="1"/>
  <c r="A487" i="1"/>
  <c r="A486" i="1"/>
  <c r="A485" i="1"/>
  <c r="U484" i="1"/>
  <c r="A484" i="1"/>
  <c r="A483" i="1" s="1"/>
  <c r="U483" i="1"/>
  <c r="M246" i="1"/>
  <c r="M243" i="1"/>
  <c r="M309" i="1"/>
  <c r="M308" i="1"/>
  <c r="M307" i="1"/>
  <c r="M306" i="1"/>
  <c r="F307" i="1"/>
  <c r="F308" i="1"/>
  <c r="F309" i="1"/>
  <c r="E309" i="1"/>
  <c r="E308" i="1"/>
  <c r="E307" i="1"/>
  <c r="E306" i="1"/>
  <c r="E305" i="1"/>
  <c r="U310" i="1"/>
  <c r="A309" i="1"/>
  <c r="A308" i="1"/>
  <c r="A307" i="1"/>
  <c r="A306" i="1"/>
  <c r="A305" i="1" s="1"/>
  <c r="U305" i="1"/>
  <c r="F349" i="1"/>
  <c r="L1137" i="16"/>
  <c r="J1137" i="16"/>
  <c r="H1137" i="16"/>
  <c r="O1136" i="16"/>
  <c r="L1135" i="16"/>
  <c r="J1135" i="16"/>
  <c r="H1135" i="16"/>
  <c r="O1134" i="16"/>
  <c r="L1133" i="16"/>
  <c r="J1133" i="16"/>
  <c r="H1133" i="16"/>
  <c r="O1132" i="16"/>
  <c r="L1131" i="16"/>
  <c r="J1131" i="16"/>
  <c r="H1131" i="16"/>
  <c r="O1162" i="16"/>
  <c r="E1161" i="16"/>
  <c r="O1160" i="16"/>
  <c r="L1159" i="16"/>
  <c r="J1159" i="16"/>
  <c r="H1159" i="16"/>
  <c r="O1158" i="16"/>
  <c r="L1157" i="16"/>
  <c r="J1157" i="16"/>
  <c r="H1157" i="16"/>
  <c r="M353" i="1"/>
  <c r="M352" i="1"/>
  <c r="M351" i="1"/>
  <c r="M350" i="1"/>
  <c r="M358" i="1"/>
  <c r="M357" i="1"/>
  <c r="M356" i="1"/>
  <c r="F356" i="1"/>
  <c r="F357" i="1"/>
  <c r="F358" i="1"/>
  <c r="F350" i="1"/>
  <c r="F351" i="1"/>
  <c r="F352" i="1"/>
  <c r="F353" i="1"/>
  <c r="E353" i="1"/>
  <c r="A353" i="1"/>
  <c r="E352" i="1"/>
  <c r="E351" i="1"/>
  <c r="E350" i="1"/>
  <c r="E358" i="1"/>
  <c r="E357" i="1"/>
  <c r="E356" i="1"/>
  <c r="A352" i="1"/>
  <c r="A351" i="1"/>
  <c r="A350" i="1"/>
  <c r="A349" i="1" s="1"/>
  <c r="A354" i="1" s="1"/>
  <c r="A358" i="1"/>
  <c r="A357" i="1"/>
  <c r="L1218" i="16"/>
  <c r="J1218" i="16"/>
  <c r="H1218" i="16"/>
  <c r="O1217" i="16"/>
  <c r="L1216" i="16"/>
  <c r="J1216" i="16"/>
  <c r="H1216" i="16"/>
  <c r="O1215" i="16"/>
  <c r="L1214" i="16"/>
  <c r="J1214" i="16"/>
  <c r="H1214" i="16"/>
  <c r="O1213" i="16"/>
  <c r="L1212" i="16"/>
  <c r="J1212" i="16"/>
  <c r="H1212" i="16"/>
  <c r="O1211" i="16"/>
  <c r="E1227" i="16"/>
  <c r="O1226" i="16"/>
  <c r="L1225" i="16"/>
  <c r="J1225" i="16"/>
  <c r="H1225" i="16"/>
  <c r="O1224" i="16"/>
  <c r="L1223" i="16"/>
  <c r="J1223" i="16"/>
  <c r="H1223" i="16"/>
  <c r="J2" i="12"/>
  <c r="F2" i="12"/>
  <c r="C2" i="12"/>
  <c r="M184" i="1"/>
  <c r="F184" i="1"/>
  <c r="E184" i="1"/>
  <c r="A184" i="1"/>
  <c r="U183" i="1"/>
  <c r="A183" i="1"/>
  <c r="U182" i="1"/>
  <c r="L622" i="16"/>
  <c r="J622" i="16"/>
  <c r="H622" i="16"/>
  <c r="D618" i="16"/>
  <c r="L612" i="16"/>
  <c r="J612" i="16"/>
  <c r="H612" i="16"/>
  <c r="P610" i="16"/>
  <c r="L1166" i="16"/>
  <c r="J1166" i="16"/>
  <c r="H1166" i="16"/>
  <c r="L1165" i="16"/>
  <c r="J1165" i="16"/>
  <c r="H1165" i="16"/>
  <c r="L1164" i="16"/>
  <c r="J1164" i="16"/>
  <c r="H1164" i="16"/>
  <c r="D602" i="16"/>
  <c r="D586" i="16"/>
  <c r="D570" i="16"/>
  <c r="D550" i="16"/>
  <c r="D530" i="16"/>
  <c r="D510" i="16"/>
  <c r="D490" i="16"/>
  <c r="D470" i="16"/>
  <c r="D450" i="16"/>
  <c r="D430" i="16"/>
  <c r="D410" i="16"/>
  <c r="D390" i="16"/>
  <c r="D370" i="16"/>
  <c r="D350" i="16"/>
  <c r="D330" i="16"/>
  <c r="D310" i="16"/>
  <c r="D290" i="16"/>
  <c r="M413" i="1"/>
  <c r="M412" i="1"/>
  <c r="F413" i="1"/>
  <c r="F412" i="1"/>
  <c r="E412" i="1"/>
  <c r="E413" i="1"/>
  <c r="A412" i="1"/>
  <c r="R1312" i="16"/>
  <c r="O1313" i="16"/>
  <c r="R1313" i="16"/>
  <c r="S1313" i="16"/>
  <c r="T1313" i="16"/>
  <c r="U1313" i="16"/>
  <c r="V1313" i="16"/>
  <c r="W1313" i="16"/>
  <c r="X1313" i="16"/>
  <c r="O1314" i="16"/>
  <c r="R1314" i="16"/>
  <c r="S1314" i="16"/>
  <c r="T1314" i="16"/>
  <c r="U1314" i="16"/>
  <c r="V1314" i="16"/>
  <c r="W1314" i="16"/>
  <c r="X1314" i="16"/>
  <c r="R1315" i="16"/>
  <c r="R1316" i="16"/>
  <c r="R1317" i="16"/>
  <c r="R1311" i="16"/>
  <c r="R1322" i="16"/>
  <c r="R1349" i="16"/>
  <c r="R1351" i="16"/>
  <c r="D1363" i="16"/>
  <c r="F142" i="1"/>
  <c r="T999" i="16" l="1"/>
  <c r="V999" i="16" s="1"/>
  <c r="R999" i="16"/>
  <c r="T149" i="16"/>
  <c r="V149" i="16" s="1"/>
  <c r="R192" i="16"/>
  <c r="R191" i="16"/>
  <c r="R171" i="16"/>
  <c r="R170" i="16"/>
  <c r="R150" i="16"/>
  <c r="R149" i="16"/>
  <c r="T191" i="16"/>
  <c r="V191" i="16" s="1"/>
  <c r="T170" i="16"/>
  <c r="V170" i="16" s="1"/>
  <c r="T150" i="16"/>
  <c r="V150" i="16" s="1"/>
  <c r="T192" i="16"/>
  <c r="V192" i="16" s="1"/>
  <c r="T171" i="16"/>
  <c r="V171" i="16" s="1"/>
  <c r="T2683" i="16"/>
  <c r="R2683" i="16"/>
  <c r="O2683" i="16" s="1"/>
  <c r="T2675" i="16"/>
  <c r="R2675" i="16"/>
  <c r="O2675" i="16" s="1"/>
  <c r="T2684" i="16"/>
  <c r="V2684" i="16" s="1"/>
  <c r="T2676" i="16"/>
  <c r="V2676" i="16" s="1"/>
  <c r="T2677" i="16"/>
  <c r="V2677" i="16" s="1"/>
  <c r="T2678" i="16"/>
  <c r="V2678" i="16" s="1"/>
  <c r="T2679" i="16"/>
  <c r="V2679" i="16" s="1"/>
  <c r="T2685" i="16"/>
  <c r="V2685" i="16" s="1"/>
  <c r="T2686" i="16"/>
  <c r="V2686" i="16" s="1"/>
  <c r="M2428" i="16"/>
  <c r="O2428" i="16" s="1"/>
  <c r="R2684" i="16"/>
  <c r="R2676" i="16"/>
  <c r="R2677" i="16"/>
  <c r="R2678" i="16"/>
  <c r="R2679" i="16"/>
  <c r="R2685" i="16"/>
  <c r="R2686" i="16"/>
  <c r="M2672" i="16"/>
  <c r="M2670" i="16" s="1"/>
  <c r="M2677" i="16"/>
  <c r="M2678" i="16"/>
  <c r="M2679" i="16"/>
  <c r="M2685" i="16"/>
  <c r="M2686" i="16"/>
  <c r="M2657" i="16"/>
  <c r="M2658" i="16"/>
  <c r="M2665" i="16"/>
  <c r="M2666" i="16"/>
  <c r="M2664" i="16"/>
  <c r="M2662" i="16" s="1"/>
  <c r="M2656" i="16"/>
  <c r="M2654" i="16" s="1"/>
  <c r="T2648" i="16"/>
  <c r="R2648" i="16"/>
  <c r="O2648" i="16" s="1"/>
  <c r="T2649" i="16"/>
  <c r="V2649" i="16" s="1"/>
  <c r="T2650" i="16"/>
  <c r="V2650" i="16" s="1"/>
  <c r="T2651" i="16"/>
  <c r="V2651" i="16" s="1"/>
  <c r="R2649" i="16"/>
  <c r="R2650" i="16"/>
  <c r="R2651" i="16"/>
  <c r="M1044" i="16"/>
  <c r="M2650" i="16"/>
  <c r="M2651" i="16"/>
  <c r="M1062" i="16"/>
  <c r="M2575" i="16"/>
  <c r="M2590" i="16"/>
  <c r="M2560" i="16"/>
  <c r="M2545" i="16"/>
  <c r="M2488" i="16"/>
  <c r="M2397" i="16"/>
  <c r="M2473" i="16"/>
  <c r="M2458" i="16"/>
  <c r="M2443" i="16"/>
  <c r="M2383" i="16"/>
  <c r="M2369" i="16"/>
  <c r="M2355" i="16"/>
  <c r="T604" i="16"/>
  <c r="V604" i="16" s="1"/>
  <c r="T588" i="16"/>
  <c r="V588" i="16" s="1"/>
  <c r="T572" i="16"/>
  <c r="V572" i="16" s="1"/>
  <c r="R572" i="16"/>
  <c r="R588" i="16"/>
  <c r="R604" i="16"/>
  <c r="M604" i="16"/>
  <c r="M588" i="16"/>
  <c r="M572" i="16"/>
  <c r="M2307" i="16"/>
  <c r="O2307" i="16" s="1"/>
  <c r="M2308" i="16"/>
  <c r="O2308" i="16" s="1"/>
  <c r="M2530" i="16"/>
  <c r="O2530" i="16" s="1"/>
  <c r="M2605" i="16"/>
  <c r="O2605" i="16" s="1"/>
  <c r="N646" i="1" s="1"/>
  <c r="U646" i="1" s="1"/>
  <c r="M2606" i="16"/>
  <c r="O2606" i="16" s="1"/>
  <c r="N647" i="1" s="1"/>
  <c r="U647" i="1" s="1"/>
  <c r="M2505" i="16"/>
  <c r="O2505" i="16" s="1"/>
  <c r="N637" i="1" s="1"/>
  <c r="U637" i="1" s="1"/>
  <c r="M2504" i="16"/>
  <c r="M2341" i="16"/>
  <c r="O2341" i="16" s="1"/>
  <c r="T1651" i="16"/>
  <c r="V1651" i="16" s="1"/>
  <c r="T1650" i="16"/>
  <c r="V1650" i="16" s="1"/>
  <c r="T1649" i="16"/>
  <c r="V1649" i="16" s="1"/>
  <c r="T1648" i="16"/>
  <c r="V1648" i="16" s="1"/>
  <c r="T1647" i="16"/>
  <c r="V1647" i="16" s="1"/>
  <c r="T1646" i="16"/>
  <c r="V1646" i="16" s="1"/>
  <c r="T1644" i="16"/>
  <c r="V1644" i="16" s="1"/>
  <c r="T1643" i="16"/>
  <c r="V1643" i="16" s="1"/>
  <c r="T1645" i="16"/>
  <c r="V1645" i="16" s="1"/>
  <c r="K1681" i="16"/>
  <c r="L1681" i="16" s="1"/>
  <c r="R1651" i="16"/>
  <c r="M1651" i="16"/>
  <c r="M1642" i="16"/>
  <c r="O1642" i="16" s="1"/>
  <c r="R1650" i="16"/>
  <c r="R1649" i="16"/>
  <c r="R1648" i="16"/>
  <c r="R1647" i="16"/>
  <c r="R1646" i="16"/>
  <c r="R1644" i="16"/>
  <c r="M1650" i="16"/>
  <c r="M1649" i="16"/>
  <c r="M1648" i="16"/>
  <c r="M1647" i="16"/>
  <c r="M1646" i="16"/>
  <c r="M1644" i="16"/>
  <c r="R1643" i="16"/>
  <c r="M1643" i="16"/>
  <c r="R1645" i="16"/>
  <c r="M1645" i="16"/>
  <c r="M1640" i="16" s="1"/>
  <c r="T2093" i="16"/>
  <c r="R2093" i="16"/>
  <c r="O2093" i="16" s="1"/>
  <c r="T2096" i="16"/>
  <c r="V2096" i="16" s="1"/>
  <c r="T2094" i="16"/>
  <c r="V2094" i="16" s="1"/>
  <c r="T2095" i="16"/>
  <c r="V2095" i="16" s="1"/>
  <c r="T2097" i="16"/>
  <c r="V2097" i="16" s="1"/>
  <c r="R2094" i="16"/>
  <c r="R2095" i="16"/>
  <c r="R2097" i="16"/>
  <c r="M2094" i="16"/>
  <c r="M2095" i="16"/>
  <c r="R2096" i="16"/>
  <c r="M2096" i="16"/>
  <c r="M2097" i="16"/>
  <c r="T1806" i="16"/>
  <c r="V1806" i="16" s="1"/>
  <c r="R1806" i="16"/>
  <c r="R1807" i="16"/>
  <c r="R1809" i="16"/>
  <c r="M1806" i="16"/>
  <c r="R1808" i="16"/>
  <c r="T2286" i="16"/>
  <c r="R2286" i="16"/>
  <c r="O2286" i="16" s="1"/>
  <c r="T2274" i="16"/>
  <c r="R2274" i="16"/>
  <c r="O2274" i="16" s="1"/>
  <c r="T2262" i="16"/>
  <c r="R2262" i="16"/>
  <c r="O2262" i="16" s="1"/>
  <c r="T2250" i="16"/>
  <c r="R2250" i="16"/>
  <c r="O2250" i="16" s="1"/>
  <c r="T2238" i="16"/>
  <c r="R2238" i="16"/>
  <c r="O2238" i="16" s="1"/>
  <c r="T2226" i="16"/>
  <c r="R2226" i="16"/>
  <c r="O2226" i="16" s="1"/>
  <c r="T2214" i="16"/>
  <c r="R2214" i="16"/>
  <c r="O2214" i="16" s="1"/>
  <c r="T2202" i="16"/>
  <c r="R2202" i="16"/>
  <c r="O2202" i="16" s="1"/>
  <c r="T2190" i="16"/>
  <c r="R2190" i="16"/>
  <c r="O2190" i="16" s="1"/>
  <c r="T2178" i="16"/>
  <c r="R2178" i="16"/>
  <c r="O2178" i="16" s="1"/>
  <c r="T2166" i="16"/>
  <c r="R2166" i="16"/>
  <c r="O2166" i="16" s="1"/>
  <c r="T2154" i="16"/>
  <c r="R2154" i="16"/>
  <c r="O2154" i="16" s="1"/>
  <c r="T2142" i="16"/>
  <c r="R2142" i="16"/>
  <c r="O2142" i="16" s="1"/>
  <c r="T2130" i="16"/>
  <c r="R2130" i="16"/>
  <c r="O2130" i="16" s="1"/>
  <c r="T2118" i="16"/>
  <c r="R2118" i="16"/>
  <c r="O2118" i="16" s="1"/>
  <c r="T2106" i="16"/>
  <c r="R2106" i="16"/>
  <c r="O2106" i="16" s="1"/>
  <c r="T2289" i="16"/>
  <c r="V2289" i="16" s="1"/>
  <c r="T2277" i="16"/>
  <c r="V2277" i="16" s="1"/>
  <c r="T2265" i="16"/>
  <c r="V2265" i="16" s="1"/>
  <c r="T2253" i="16"/>
  <c r="V2253" i="16" s="1"/>
  <c r="T2241" i="16"/>
  <c r="V2241" i="16" s="1"/>
  <c r="T2229" i="16"/>
  <c r="V2229" i="16" s="1"/>
  <c r="T2217" i="16"/>
  <c r="V2217" i="16" s="1"/>
  <c r="T2205" i="16"/>
  <c r="V2205" i="16" s="1"/>
  <c r="T2193" i="16"/>
  <c r="V2193" i="16" s="1"/>
  <c r="T2181" i="16"/>
  <c r="V2181" i="16" s="1"/>
  <c r="T2169" i="16"/>
  <c r="V2169" i="16" s="1"/>
  <c r="T2157" i="16"/>
  <c r="V2157" i="16" s="1"/>
  <c r="T2145" i="16"/>
  <c r="V2145" i="16" s="1"/>
  <c r="T2133" i="16"/>
  <c r="V2133" i="16" s="1"/>
  <c r="T2121" i="16"/>
  <c r="V2121" i="16" s="1"/>
  <c r="T2109" i="16"/>
  <c r="V2109" i="16" s="1"/>
  <c r="T2107" i="16"/>
  <c r="V2107" i="16" s="1"/>
  <c r="T2108" i="16"/>
  <c r="V2108" i="16" s="1"/>
  <c r="T2110" i="16"/>
  <c r="V2110" i="16" s="1"/>
  <c r="T2119" i="16"/>
  <c r="V2119" i="16" s="1"/>
  <c r="T2120" i="16"/>
  <c r="V2120" i="16" s="1"/>
  <c r="T2122" i="16"/>
  <c r="V2122" i="16" s="1"/>
  <c r="T2131" i="16"/>
  <c r="V2131" i="16" s="1"/>
  <c r="T2132" i="16"/>
  <c r="V2132" i="16" s="1"/>
  <c r="T2134" i="16"/>
  <c r="V2134" i="16" s="1"/>
  <c r="T2143" i="16"/>
  <c r="V2143" i="16" s="1"/>
  <c r="T2144" i="16"/>
  <c r="V2144" i="16" s="1"/>
  <c r="T2146" i="16"/>
  <c r="V2146" i="16" s="1"/>
  <c r="T2155" i="16"/>
  <c r="V2155" i="16" s="1"/>
  <c r="T2156" i="16"/>
  <c r="V2156" i="16" s="1"/>
  <c r="T2158" i="16"/>
  <c r="V2158" i="16" s="1"/>
  <c r="T2167" i="16"/>
  <c r="V2167" i="16" s="1"/>
  <c r="T2168" i="16"/>
  <c r="V2168" i="16" s="1"/>
  <c r="T2170" i="16"/>
  <c r="V2170" i="16" s="1"/>
  <c r="T2179" i="16"/>
  <c r="V2179" i="16" s="1"/>
  <c r="T2180" i="16"/>
  <c r="V2180" i="16" s="1"/>
  <c r="T2182" i="16"/>
  <c r="V2182" i="16" s="1"/>
  <c r="T2191" i="16"/>
  <c r="V2191" i="16" s="1"/>
  <c r="T2192" i="16"/>
  <c r="V2192" i="16" s="1"/>
  <c r="T2194" i="16"/>
  <c r="V2194" i="16" s="1"/>
  <c r="T2203" i="16"/>
  <c r="V2203" i="16" s="1"/>
  <c r="T2204" i="16"/>
  <c r="V2204" i="16" s="1"/>
  <c r="T2206" i="16"/>
  <c r="V2206" i="16" s="1"/>
  <c r="T2215" i="16"/>
  <c r="V2215" i="16" s="1"/>
  <c r="T2216" i="16"/>
  <c r="V2216" i="16" s="1"/>
  <c r="T2218" i="16"/>
  <c r="V2218" i="16" s="1"/>
  <c r="T2227" i="16"/>
  <c r="V2227" i="16" s="1"/>
  <c r="T2228" i="16"/>
  <c r="V2228" i="16" s="1"/>
  <c r="T2230" i="16"/>
  <c r="V2230" i="16" s="1"/>
  <c r="T2239" i="16"/>
  <c r="V2239" i="16" s="1"/>
  <c r="T2240" i="16"/>
  <c r="V2240" i="16" s="1"/>
  <c r="T2242" i="16"/>
  <c r="V2242" i="16" s="1"/>
  <c r="T2251" i="16"/>
  <c r="V2251" i="16" s="1"/>
  <c r="T2252" i="16"/>
  <c r="V2252" i="16" s="1"/>
  <c r="T2254" i="16"/>
  <c r="V2254" i="16" s="1"/>
  <c r="T2263" i="16"/>
  <c r="V2263" i="16" s="1"/>
  <c r="T2264" i="16"/>
  <c r="V2264" i="16" s="1"/>
  <c r="T2266" i="16"/>
  <c r="V2266" i="16" s="1"/>
  <c r="T2275" i="16"/>
  <c r="V2275" i="16" s="1"/>
  <c r="T2276" i="16"/>
  <c r="V2276" i="16" s="1"/>
  <c r="T2278" i="16"/>
  <c r="V2278" i="16" s="1"/>
  <c r="T2287" i="16"/>
  <c r="V2287" i="16" s="1"/>
  <c r="T2288" i="16"/>
  <c r="V2288" i="16" s="1"/>
  <c r="T2290" i="16"/>
  <c r="V2290" i="16" s="1"/>
  <c r="R2107" i="16"/>
  <c r="R2108" i="16"/>
  <c r="R2110" i="16"/>
  <c r="R2119" i="16"/>
  <c r="R2120" i="16"/>
  <c r="R2122" i="16"/>
  <c r="R2131" i="16"/>
  <c r="R2132" i="16"/>
  <c r="R2134" i="16"/>
  <c r="R2143" i="16"/>
  <c r="R2144" i="16"/>
  <c r="R2146" i="16"/>
  <c r="R2155" i="16"/>
  <c r="R2156" i="16"/>
  <c r="R2158" i="16"/>
  <c r="R2167" i="16"/>
  <c r="R2168" i="16"/>
  <c r="R2170" i="16"/>
  <c r="R2179" i="16"/>
  <c r="R2180" i="16"/>
  <c r="R2182" i="16"/>
  <c r="R2191" i="16"/>
  <c r="R2192" i="16"/>
  <c r="R2194" i="16"/>
  <c r="R2203" i="16"/>
  <c r="R2204" i="16"/>
  <c r="R2206" i="16"/>
  <c r="R2215" i="16"/>
  <c r="R2216" i="16"/>
  <c r="R2218" i="16"/>
  <c r="R2227" i="16"/>
  <c r="R2228" i="16"/>
  <c r="R2230" i="16"/>
  <c r="R2239" i="16"/>
  <c r="R2240" i="16"/>
  <c r="R2242" i="16"/>
  <c r="R2251" i="16"/>
  <c r="R2252" i="16"/>
  <c r="R2254" i="16"/>
  <c r="R2263" i="16"/>
  <c r="R2264" i="16"/>
  <c r="R2266" i="16"/>
  <c r="R2275" i="16"/>
  <c r="R2276" i="16"/>
  <c r="R2278" i="16"/>
  <c r="R2287" i="16"/>
  <c r="R2288" i="16"/>
  <c r="R2290" i="16"/>
  <c r="M2107" i="16"/>
  <c r="M2108" i="16"/>
  <c r="R2109" i="16"/>
  <c r="M2109" i="16"/>
  <c r="M2110" i="16"/>
  <c r="M2119" i="16"/>
  <c r="M2120" i="16"/>
  <c r="R2121" i="16"/>
  <c r="M2121" i="16"/>
  <c r="M2122" i="16"/>
  <c r="M2131" i="16"/>
  <c r="M2132" i="16"/>
  <c r="R2133" i="16"/>
  <c r="M2133" i="16"/>
  <c r="M2134" i="16"/>
  <c r="M2143" i="16"/>
  <c r="M2144" i="16"/>
  <c r="R2145" i="16"/>
  <c r="M2145" i="16"/>
  <c r="M2146" i="16"/>
  <c r="M2155" i="16"/>
  <c r="M2156" i="16"/>
  <c r="R2157" i="16"/>
  <c r="M2157" i="16"/>
  <c r="M2158" i="16"/>
  <c r="M2167" i="16"/>
  <c r="M2168" i="16"/>
  <c r="R2169" i="16"/>
  <c r="M2169" i="16"/>
  <c r="M2170" i="16"/>
  <c r="M2179" i="16"/>
  <c r="M2180" i="16"/>
  <c r="R2181" i="16"/>
  <c r="M2181" i="16"/>
  <c r="M2182" i="16"/>
  <c r="M2191" i="16"/>
  <c r="M2192" i="16"/>
  <c r="R2193" i="16"/>
  <c r="M2193" i="16"/>
  <c r="M2194" i="16"/>
  <c r="M2203" i="16"/>
  <c r="M2204" i="16"/>
  <c r="R2205" i="16"/>
  <c r="M2205" i="16"/>
  <c r="M2206" i="16"/>
  <c r="M2215" i="16"/>
  <c r="M2216" i="16"/>
  <c r="R2217" i="16"/>
  <c r="M2217" i="16"/>
  <c r="M2218" i="16"/>
  <c r="M2227" i="16"/>
  <c r="M2228" i="16"/>
  <c r="R2229" i="16"/>
  <c r="M2229" i="16"/>
  <c r="M2230" i="16"/>
  <c r="M2239" i="16"/>
  <c r="M2240" i="16"/>
  <c r="R2241" i="16"/>
  <c r="M2241" i="16"/>
  <c r="M2242" i="16"/>
  <c r="M2251" i="16"/>
  <c r="M2252" i="16"/>
  <c r="R2253" i="16"/>
  <c r="M2253" i="16"/>
  <c r="M2254" i="16"/>
  <c r="M2263" i="16"/>
  <c r="M2264" i="16"/>
  <c r="R2265" i="16"/>
  <c r="M2265" i="16"/>
  <c r="M2266" i="16"/>
  <c r="M2275" i="16"/>
  <c r="M2276" i="16"/>
  <c r="R2277" i="16"/>
  <c r="M2277" i="16"/>
  <c r="M2278" i="16"/>
  <c r="M2287" i="16"/>
  <c r="M2288" i="16"/>
  <c r="R2289" i="16"/>
  <c r="M2289" i="16"/>
  <c r="M2290" i="16"/>
  <c r="T2057" i="16"/>
  <c r="R2057" i="16"/>
  <c r="O2057" i="16" s="1"/>
  <c r="T2045" i="16"/>
  <c r="R2045" i="16"/>
  <c r="O2045" i="16" s="1"/>
  <c r="T2033" i="16"/>
  <c r="R2033" i="16"/>
  <c r="O2033" i="16" s="1"/>
  <c r="T2021" i="16"/>
  <c r="R2021" i="16"/>
  <c r="O2021" i="16" s="1"/>
  <c r="T2009" i="16"/>
  <c r="R2009" i="16"/>
  <c r="O2009" i="16" s="1"/>
  <c r="T1997" i="16"/>
  <c r="R1997" i="16"/>
  <c r="O1997" i="16" s="1"/>
  <c r="T1985" i="16"/>
  <c r="R1985" i="16"/>
  <c r="O1985" i="16" s="1"/>
  <c r="T1973" i="16"/>
  <c r="R1973" i="16"/>
  <c r="O1973" i="16" s="1"/>
  <c r="T1961" i="16"/>
  <c r="R1961" i="16"/>
  <c r="O1961" i="16" s="1"/>
  <c r="T1949" i="16"/>
  <c r="R1949" i="16"/>
  <c r="O1949" i="16" s="1"/>
  <c r="T1937" i="16"/>
  <c r="R1937" i="16"/>
  <c r="O1937" i="16" s="1"/>
  <c r="T1925" i="16"/>
  <c r="R1925" i="16"/>
  <c r="O1925" i="16" s="1"/>
  <c r="T1913" i="16"/>
  <c r="R1913" i="16"/>
  <c r="O1913" i="16" s="1"/>
  <c r="T1901" i="16"/>
  <c r="R1901" i="16"/>
  <c r="O1901" i="16" s="1"/>
  <c r="T1889" i="16"/>
  <c r="R1889" i="16"/>
  <c r="O1889" i="16" s="1"/>
  <c r="T1877" i="16"/>
  <c r="R1877" i="16"/>
  <c r="O1877" i="16" s="1"/>
  <c r="T1865" i="16"/>
  <c r="R1865" i="16"/>
  <c r="O1865" i="16" s="1"/>
  <c r="T1853" i="16"/>
  <c r="R1853" i="16"/>
  <c r="O1853" i="16" s="1"/>
  <c r="T1841" i="16"/>
  <c r="R1841" i="16"/>
  <c r="O1841" i="16" s="1"/>
  <c r="T1829" i="16"/>
  <c r="R1829" i="16"/>
  <c r="O1829" i="16" s="1"/>
  <c r="T1817" i="16"/>
  <c r="R1817" i="16"/>
  <c r="O1817" i="16" s="1"/>
  <c r="T1927" i="16"/>
  <c r="V1927" i="16" s="1"/>
  <c r="T2047" i="16"/>
  <c r="V2047" i="16" s="1"/>
  <c r="T1963" i="16"/>
  <c r="V1963" i="16" s="1"/>
  <c r="T1891" i="16"/>
  <c r="V1891" i="16" s="1"/>
  <c r="T1879" i="16"/>
  <c r="V1879" i="16" s="1"/>
  <c r="T1855" i="16"/>
  <c r="V1855" i="16" s="1"/>
  <c r="T1819" i="16"/>
  <c r="V1819" i="16" s="1"/>
  <c r="T2060" i="16"/>
  <c r="V2060" i="16" s="1"/>
  <c r="T2048" i="16"/>
  <c r="V2048" i="16" s="1"/>
  <c r="T2036" i="16"/>
  <c r="V2036" i="16" s="1"/>
  <c r="T2024" i="16"/>
  <c r="V2024" i="16" s="1"/>
  <c r="T2012" i="16"/>
  <c r="V2012" i="16" s="1"/>
  <c r="T2000" i="16"/>
  <c r="V2000" i="16" s="1"/>
  <c r="T1988" i="16"/>
  <c r="V1988" i="16" s="1"/>
  <c r="T1976" i="16"/>
  <c r="V1976" i="16" s="1"/>
  <c r="T1964" i="16"/>
  <c r="V1964" i="16" s="1"/>
  <c r="T1952" i="16"/>
  <c r="V1952" i="16" s="1"/>
  <c r="T1940" i="16"/>
  <c r="V1940" i="16" s="1"/>
  <c r="T1928" i="16"/>
  <c r="V1928" i="16" s="1"/>
  <c r="T1916" i="16"/>
  <c r="V1916" i="16" s="1"/>
  <c r="T1904" i="16"/>
  <c r="V1904" i="16" s="1"/>
  <c r="T1892" i="16"/>
  <c r="V1892" i="16" s="1"/>
  <c r="T1880" i="16"/>
  <c r="V1880" i="16" s="1"/>
  <c r="T1868" i="16"/>
  <c r="V1868" i="16" s="1"/>
  <c r="T1856" i="16"/>
  <c r="V1856" i="16" s="1"/>
  <c r="T1844" i="16"/>
  <c r="V1844" i="16" s="1"/>
  <c r="T1832" i="16"/>
  <c r="V1832" i="16" s="1"/>
  <c r="T1820" i="16"/>
  <c r="V1820" i="16" s="1"/>
  <c r="T2058" i="16"/>
  <c r="V2058" i="16" s="1"/>
  <c r="T2059" i="16"/>
  <c r="V2059" i="16" s="1"/>
  <c r="T2061" i="16"/>
  <c r="V2061" i="16" s="1"/>
  <c r="T1926" i="16"/>
  <c r="V1926" i="16" s="1"/>
  <c r="T1929" i="16"/>
  <c r="V1929" i="16" s="1"/>
  <c r="T1938" i="16"/>
  <c r="V1938" i="16" s="1"/>
  <c r="T1939" i="16"/>
  <c r="V1939" i="16" s="1"/>
  <c r="T1941" i="16"/>
  <c r="V1941" i="16" s="1"/>
  <c r="T1950" i="16"/>
  <c r="V1950" i="16" s="1"/>
  <c r="T1951" i="16"/>
  <c r="V1951" i="16" s="1"/>
  <c r="T1953" i="16"/>
  <c r="V1953" i="16" s="1"/>
  <c r="T1962" i="16"/>
  <c r="V1962" i="16" s="1"/>
  <c r="T1965" i="16"/>
  <c r="V1965" i="16" s="1"/>
  <c r="T1974" i="16"/>
  <c r="V1974" i="16" s="1"/>
  <c r="T1975" i="16"/>
  <c r="V1975" i="16" s="1"/>
  <c r="T1977" i="16"/>
  <c r="V1977" i="16" s="1"/>
  <c r="T1986" i="16"/>
  <c r="V1986" i="16" s="1"/>
  <c r="T1989" i="16"/>
  <c r="V1989" i="16" s="1"/>
  <c r="T1987" i="16"/>
  <c r="V1987" i="16" s="1"/>
  <c r="T1998" i="16"/>
  <c r="V1998" i="16" s="1"/>
  <c r="T1999" i="16"/>
  <c r="V1999" i="16" s="1"/>
  <c r="T2001" i="16"/>
  <c r="V2001" i="16" s="1"/>
  <c r="T2010" i="16"/>
  <c r="V2010" i="16" s="1"/>
  <c r="T2011" i="16"/>
  <c r="V2011" i="16" s="1"/>
  <c r="T2013" i="16"/>
  <c r="V2013" i="16" s="1"/>
  <c r="T2022" i="16"/>
  <c r="V2022" i="16" s="1"/>
  <c r="T2025" i="16"/>
  <c r="V2025" i="16" s="1"/>
  <c r="T2023" i="16"/>
  <c r="V2023" i="16" s="1"/>
  <c r="T2034" i="16"/>
  <c r="V2034" i="16" s="1"/>
  <c r="T2035" i="16"/>
  <c r="V2035" i="16" s="1"/>
  <c r="T2037" i="16"/>
  <c r="V2037" i="16" s="1"/>
  <c r="T2046" i="16"/>
  <c r="V2046" i="16" s="1"/>
  <c r="T2049" i="16"/>
  <c r="V2049" i="16" s="1"/>
  <c r="T1854" i="16"/>
  <c r="V1854" i="16" s="1"/>
  <c r="T1857" i="16"/>
  <c r="V1857" i="16" s="1"/>
  <c r="T1866" i="16"/>
  <c r="V1866" i="16" s="1"/>
  <c r="T1867" i="16"/>
  <c r="V1867" i="16" s="1"/>
  <c r="T1869" i="16"/>
  <c r="V1869" i="16" s="1"/>
  <c r="T1878" i="16"/>
  <c r="V1878" i="16" s="1"/>
  <c r="T1881" i="16"/>
  <c r="V1881" i="16" s="1"/>
  <c r="T1890" i="16"/>
  <c r="V1890" i="16" s="1"/>
  <c r="T1893" i="16"/>
  <c r="V1893" i="16" s="1"/>
  <c r="T1902" i="16"/>
  <c r="V1902" i="16" s="1"/>
  <c r="T1903" i="16"/>
  <c r="V1903" i="16" s="1"/>
  <c r="T1905" i="16"/>
  <c r="V1905" i="16" s="1"/>
  <c r="T1914" i="16"/>
  <c r="V1914" i="16" s="1"/>
  <c r="T1915" i="16"/>
  <c r="V1915" i="16" s="1"/>
  <c r="T1917" i="16"/>
  <c r="V1917" i="16" s="1"/>
  <c r="T1818" i="16"/>
  <c r="V1818" i="16" s="1"/>
  <c r="T1830" i="16"/>
  <c r="V1830" i="16" s="1"/>
  <c r="T1831" i="16"/>
  <c r="V1831" i="16" s="1"/>
  <c r="T1842" i="16"/>
  <c r="V1842" i="16" s="1"/>
  <c r="T1843" i="16"/>
  <c r="V1843" i="16" s="1"/>
  <c r="T1845" i="16"/>
  <c r="V1845" i="16" s="1"/>
  <c r="R1819" i="16"/>
  <c r="R1855" i="16"/>
  <c r="R1879" i="16"/>
  <c r="R1891" i="16"/>
  <c r="R1963" i="16"/>
  <c r="R2047" i="16"/>
  <c r="R1783" i="16"/>
  <c r="R1927" i="16"/>
  <c r="M1927" i="16"/>
  <c r="M2047" i="16"/>
  <c r="M1963" i="16"/>
  <c r="M1891" i="16"/>
  <c r="M1879" i="16"/>
  <c r="M1855" i="16"/>
  <c r="M1819" i="16"/>
  <c r="R1818" i="16"/>
  <c r="R1821" i="16"/>
  <c r="R1830" i="16"/>
  <c r="R1831" i="16"/>
  <c r="R1833" i="16"/>
  <c r="R1842" i="16"/>
  <c r="R1843" i="16"/>
  <c r="R1845" i="16"/>
  <c r="R1854" i="16"/>
  <c r="R1857" i="16"/>
  <c r="R1866" i="16"/>
  <c r="R1867" i="16"/>
  <c r="R1869" i="16"/>
  <c r="R1878" i="16"/>
  <c r="R1881" i="16"/>
  <c r="R1890" i="16"/>
  <c r="R1893" i="16"/>
  <c r="R1902" i="16"/>
  <c r="R1903" i="16"/>
  <c r="R1905" i="16"/>
  <c r="R1914" i="16"/>
  <c r="R1915" i="16"/>
  <c r="R1917" i="16"/>
  <c r="R1926" i="16"/>
  <c r="R1929" i="16"/>
  <c r="R1938" i="16"/>
  <c r="R1939" i="16"/>
  <c r="R1941" i="16"/>
  <c r="R1950" i="16"/>
  <c r="R1951" i="16"/>
  <c r="R1953" i="16"/>
  <c r="R1962" i="16"/>
  <c r="R1965" i="16"/>
  <c r="R1974" i="16"/>
  <c r="R1975" i="16"/>
  <c r="R1977" i="16"/>
  <c r="R1986" i="16"/>
  <c r="R1989" i="16"/>
  <c r="R1987" i="16"/>
  <c r="R1998" i="16"/>
  <c r="R1999" i="16"/>
  <c r="R2001" i="16"/>
  <c r="R2011" i="16"/>
  <c r="R2013" i="16"/>
  <c r="R2022" i="16"/>
  <c r="R2025" i="16"/>
  <c r="R2023" i="16"/>
  <c r="R2034" i="16"/>
  <c r="R2035" i="16"/>
  <c r="R2037" i="16"/>
  <c r="R2049" i="16"/>
  <c r="R2058" i="16"/>
  <c r="R2059" i="16"/>
  <c r="R2061" i="16"/>
  <c r="R2010" i="16"/>
  <c r="R2046" i="16"/>
  <c r="M2058" i="16"/>
  <c r="M2059" i="16"/>
  <c r="R2060" i="16"/>
  <c r="M2060" i="16"/>
  <c r="M2061" i="16"/>
  <c r="M1926" i="16"/>
  <c r="R1928" i="16"/>
  <c r="M1928" i="16"/>
  <c r="M1929" i="16"/>
  <c r="M1938" i="16"/>
  <c r="M1939" i="16"/>
  <c r="R1940" i="16"/>
  <c r="M1940" i="16"/>
  <c r="M1941" i="16"/>
  <c r="M1950" i="16"/>
  <c r="M1951" i="16"/>
  <c r="R1952" i="16"/>
  <c r="M1952" i="16"/>
  <c r="M1953" i="16"/>
  <c r="M1962" i="16"/>
  <c r="R1964" i="16"/>
  <c r="M1964" i="16"/>
  <c r="M1965" i="16"/>
  <c r="M1974" i="16"/>
  <c r="M1975" i="16"/>
  <c r="R1976" i="16"/>
  <c r="M1976" i="16"/>
  <c r="M1977" i="16"/>
  <c r="M1986" i="16"/>
  <c r="R1988" i="16"/>
  <c r="M1988" i="16"/>
  <c r="M1989" i="16"/>
  <c r="M1987" i="16"/>
  <c r="M1998" i="16"/>
  <c r="M1999" i="16"/>
  <c r="R2000" i="16"/>
  <c r="M2000" i="16"/>
  <c r="M2001" i="16"/>
  <c r="M2010" i="16"/>
  <c r="M2011" i="16"/>
  <c r="R2012" i="16"/>
  <c r="M2012" i="16"/>
  <c r="M2013" i="16"/>
  <c r="M2022" i="16"/>
  <c r="R2024" i="16"/>
  <c r="M2024" i="16"/>
  <c r="M2025" i="16"/>
  <c r="M2023" i="16"/>
  <c r="M2034" i="16"/>
  <c r="M2035" i="16"/>
  <c r="R2036" i="16"/>
  <c r="M2036" i="16"/>
  <c r="M2037" i="16"/>
  <c r="M2046" i="16"/>
  <c r="R2048" i="16"/>
  <c r="M2048" i="16"/>
  <c r="M2049" i="16"/>
  <c r="M1854" i="16"/>
  <c r="R1856" i="16"/>
  <c r="M1856" i="16"/>
  <c r="M1857" i="16"/>
  <c r="M1866" i="16"/>
  <c r="M1867" i="16"/>
  <c r="R1868" i="16"/>
  <c r="M1868" i="16"/>
  <c r="M1869" i="16"/>
  <c r="M1878" i="16"/>
  <c r="R1880" i="16"/>
  <c r="M1880" i="16"/>
  <c r="M1881" i="16"/>
  <c r="M1890" i="16"/>
  <c r="R1892" i="16"/>
  <c r="M1892" i="16"/>
  <c r="M1893" i="16"/>
  <c r="M1902" i="16"/>
  <c r="M1903" i="16"/>
  <c r="R1904" i="16"/>
  <c r="M1904" i="16"/>
  <c r="M1905" i="16"/>
  <c r="M1914" i="16"/>
  <c r="M1915" i="16"/>
  <c r="R1916" i="16"/>
  <c r="M1916" i="16"/>
  <c r="M1917" i="16"/>
  <c r="M1818" i="16"/>
  <c r="R1820" i="16"/>
  <c r="M1820" i="16"/>
  <c r="M1830" i="16"/>
  <c r="M1831" i="16"/>
  <c r="R1832" i="16"/>
  <c r="M1832" i="16"/>
  <c r="M1842" i="16"/>
  <c r="M1843" i="16"/>
  <c r="R1844" i="16"/>
  <c r="M1844" i="16"/>
  <c r="M1845" i="16"/>
  <c r="T1113" i="16"/>
  <c r="R1113" i="16"/>
  <c r="O1113" i="16" s="1"/>
  <c r="T1118" i="16"/>
  <c r="R1117" i="16"/>
  <c r="U1117" i="16" s="1"/>
  <c r="R1114" i="16"/>
  <c r="R1120" i="16"/>
  <c r="R1123" i="16"/>
  <c r="R1118" i="16"/>
  <c r="U1118" i="16" s="1"/>
  <c r="M1118" i="16"/>
  <c r="R1119" i="16"/>
  <c r="R1116" i="16"/>
  <c r="R1122" i="16"/>
  <c r="R1121" i="16"/>
  <c r="V1118" i="16"/>
  <c r="O1118" i="16"/>
  <c r="W1118" i="16"/>
  <c r="U1119" i="16"/>
  <c r="U1116" i="16"/>
  <c r="R1115" i="16"/>
  <c r="H1112" i="16"/>
  <c r="L1112" i="16"/>
  <c r="U1122" i="16"/>
  <c r="U1121" i="16"/>
  <c r="M1683" i="16"/>
  <c r="O1683" i="16" s="1"/>
  <c r="N507" i="1" s="1"/>
  <c r="U507" i="1" s="1"/>
  <c r="R122" i="16"/>
  <c r="S1683" i="16"/>
  <c r="R1751" i="16"/>
  <c r="U1751" i="16" s="1"/>
  <c r="T259" i="16"/>
  <c r="V259" i="16" s="1"/>
  <c r="T138" i="16"/>
  <c r="R138" i="16"/>
  <c r="U138" i="16" s="1"/>
  <c r="M259" i="16"/>
  <c r="R259" i="16"/>
  <c r="M138" i="16"/>
  <c r="R652" i="16"/>
  <c r="R670" i="16"/>
  <c r="R688" i="16"/>
  <c r="R706" i="16"/>
  <c r="R724" i="16"/>
  <c r="R742" i="16"/>
  <c r="R760" i="16"/>
  <c r="R778" i="16"/>
  <c r="R796" i="16"/>
  <c r="R814" i="16"/>
  <c r="R832" i="16"/>
  <c r="R850" i="16"/>
  <c r="R868" i="16"/>
  <c r="R904" i="16"/>
  <c r="R920" i="16"/>
  <c r="R936" i="16"/>
  <c r="R634" i="16"/>
  <c r="R886" i="16"/>
  <c r="U886" i="16"/>
  <c r="U634" i="16"/>
  <c r="U936" i="16"/>
  <c r="T936" i="16"/>
  <c r="M936" i="16"/>
  <c r="U920" i="16"/>
  <c r="U904" i="16"/>
  <c r="U868" i="16"/>
  <c r="T868" i="16"/>
  <c r="M868" i="16"/>
  <c r="U850" i="16"/>
  <c r="T850" i="16"/>
  <c r="M850" i="16"/>
  <c r="U832" i="16"/>
  <c r="T832" i="16"/>
  <c r="M832" i="16"/>
  <c r="U814" i="16"/>
  <c r="T814" i="16"/>
  <c r="M814" i="16"/>
  <c r="U796" i="16"/>
  <c r="U778" i="16"/>
  <c r="U760" i="16"/>
  <c r="U742" i="16"/>
  <c r="U724" i="16"/>
  <c r="U706" i="16"/>
  <c r="T706" i="16"/>
  <c r="M706" i="16"/>
  <c r="U688" i="16"/>
  <c r="T688" i="16"/>
  <c r="M688" i="16"/>
  <c r="U670" i="16"/>
  <c r="T670" i="16"/>
  <c r="M670" i="16"/>
  <c r="U652" i="16"/>
  <c r="T652" i="16"/>
  <c r="M652" i="16"/>
  <c r="V138" i="16"/>
  <c r="O138" i="16"/>
  <c r="N113" i="1" s="1"/>
  <c r="W138" i="16"/>
  <c r="U113" i="1"/>
  <c r="M1204" i="16"/>
  <c r="M1206" i="16"/>
  <c r="O1206" i="16"/>
  <c r="N343" i="1" s="1"/>
  <c r="O1204" i="16"/>
  <c r="N342" i="1" s="1"/>
  <c r="M1597" i="16"/>
  <c r="O1597" i="16" s="1"/>
  <c r="M1576" i="16"/>
  <c r="O1576" i="16" s="1"/>
  <c r="U1608" i="16"/>
  <c r="T1608" i="16"/>
  <c r="V1608" i="16" s="1"/>
  <c r="M1609" i="16"/>
  <c r="O1609" i="16" s="1"/>
  <c r="M1610" i="16"/>
  <c r="O1610" i="16" s="1"/>
  <c r="M1612" i="16"/>
  <c r="O1612" i="16" s="1"/>
  <c r="M1617" i="16"/>
  <c r="U1618" i="16"/>
  <c r="T1618" i="16"/>
  <c r="V1618" i="16" s="1"/>
  <c r="M1620" i="16"/>
  <c r="O1620" i="16" s="1"/>
  <c r="U1628" i="16"/>
  <c r="T1628" i="16"/>
  <c r="V1628" i="16" s="1"/>
  <c r="M1629" i="16"/>
  <c r="O1629" i="16" s="1"/>
  <c r="M1630" i="16"/>
  <c r="O1630" i="16" s="1"/>
  <c r="M1632" i="16"/>
  <c r="O1632" i="16" s="1"/>
  <c r="M1637" i="16"/>
  <c r="M1157" i="16"/>
  <c r="M1159" i="16"/>
  <c r="L1161" i="16"/>
  <c r="J1161" i="16"/>
  <c r="H1161" i="16"/>
  <c r="M1133" i="16"/>
  <c r="M1135" i="16"/>
  <c r="M1223" i="16"/>
  <c r="M1225" i="16"/>
  <c r="L1227" i="16"/>
  <c r="J1227" i="16"/>
  <c r="H1227" i="16"/>
  <c r="R1793" i="16"/>
  <c r="O1793" i="16" s="1"/>
  <c r="T1793" i="16"/>
  <c r="T611" i="16"/>
  <c r="R611" i="16"/>
  <c r="O611" i="16" s="1"/>
  <c r="R612" i="16"/>
  <c r="T612" i="16"/>
  <c r="V612" i="16" s="1"/>
  <c r="M612" i="16"/>
  <c r="L613" i="16"/>
  <c r="J613" i="16"/>
  <c r="H613" i="16"/>
  <c r="L614" i="16"/>
  <c r="J614" i="16"/>
  <c r="H614" i="16"/>
  <c r="R614" i="16" s="1"/>
  <c r="L615" i="16"/>
  <c r="J615" i="16"/>
  <c r="H615" i="16"/>
  <c r="R615" i="16" s="1"/>
  <c r="L617" i="16"/>
  <c r="J617" i="16"/>
  <c r="H617" i="16"/>
  <c r="R617" i="16" s="1"/>
  <c r="L618" i="16"/>
  <c r="J618" i="16"/>
  <c r="H618" i="16"/>
  <c r="R618" i="16" s="1"/>
  <c r="L619" i="16"/>
  <c r="J619" i="16"/>
  <c r="H619" i="16"/>
  <c r="R619" i="16" s="1"/>
  <c r="L620" i="16"/>
  <c r="J620" i="16"/>
  <c r="H620" i="16"/>
  <c r="R620" i="16" s="1"/>
  <c r="L621" i="16"/>
  <c r="J621" i="16"/>
  <c r="H621" i="16"/>
  <c r="R621" i="16" s="1"/>
  <c r="R622" i="16"/>
  <c r="T1156" i="16"/>
  <c r="R1156" i="16"/>
  <c r="R1164" i="16"/>
  <c r="R1165" i="16"/>
  <c r="T1165" i="16"/>
  <c r="V1165" i="16" s="1"/>
  <c r="M1165" i="16"/>
  <c r="R1166" i="16"/>
  <c r="T1166" i="16"/>
  <c r="V1166" i="16" s="1"/>
  <c r="M1166" i="16"/>
  <c r="U304" i="1"/>
  <c r="U328" i="1"/>
  <c r="G398" i="1"/>
  <c r="J8" i="12"/>
  <c r="F398" i="1"/>
  <c r="M398" i="1"/>
  <c r="E398" i="1"/>
  <c r="M397" i="1"/>
  <c r="F397" i="1"/>
  <c r="E397" i="1"/>
  <c r="P1320" i="16"/>
  <c r="E1315" i="16"/>
  <c r="U999" i="16" l="1"/>
  <c r="W999" i="16" s="1"/>
  <c r="O999" i="16"/>
  <c r="X999" i="16" s="1"/>
  <c r="U149" i="16"/>
  <c r="W149" i="16" s="1"/>
  <c r="O149" i="16"/>
  <c r="X149" i="16" s="1"/>
  <c r="U150" i="16"/>
  <c r="W150" i="16" s="1"/>
  <c r="O150" i="16"/>
  <c r="X150" i="16" s="1"/>
  <c r="U170" i="16"/>
  <c r="W170" i="16" s="1"/>
  <c r="O170" i="16"/>
  <c r="X170" i="16" s="1"/>
  <c r="U171" i="16"/>
  <c r="W171" i="16" s="1"/>
  <c r="O171" i="16"/>
  <c r="X171" i="16" s="1"/>
  <c r="U191" i="16"/>
  <c r="W191" i="16" s="1"/>
  <c r="O191" i="16"/>
  <c r="X191" i="16" s="1"/>
  <c r="U192" i="16"/>
  <c r="W192" i="16" s="1"/>
  <c r="O192" i="16"/>
  <c r="X192" i="16" s="1"/>
  <c r="M2682" i="16"/>
  <c r="M2674" i="16"/>
  <c r="U2686" i="16"/>
  <c r="W2686" i="16" s="1"/>
  <c r="O2686" i="16"/>
  <c r="X2686" i="16" s="1"/>
  <c r="U2685" i="16"/>
  <c r="W2685" i="16" s="1"/>
  <c r="O2685" i="16"/>
  <c r="X2685" i="16" s="1"/>
  <c r="U2679" i="16"/>
  <c r="W2679" i="16" s="1"/>
  <c r="O2679" i="16"/>
  <c r="X2679" i="16" s="1"/>
  <c r="U2678" i="16"/>
  <c r="W2678" i="16" s="1"/>
  <c r="O2678" i="16"/>
  <c r="X2678" i="16" s="1"/>
  <c r="U2677" i="16"/>
  <c r="W2677" i="16" s="1"/>
  <c r="O2677" i="16"/>
  <c r="X2677" i="16" s="1"/>
  <c r="U2676" i="16"/>
  <c r="W2676" i="16" s="1"/>
  <c r="O2676" i="16"/>
  <c r="X2676" i="16" s="1"/>
  <c r="X2674" i="16" s="1"/>
  <c r="U2684" i="16"/>
  <c r="W2684" i="16" s="1"/>
  <c r="O2684" i="16"/>
  <c r="X2684" i="16" s="1"/>
  <c r="X2682" i="16" s="1"/>
  <c r="O2674" i="16"/>
  <c r="O2682" i="16"/>
  <c r="O1062" i="16"/>
  <c r="M2647" i="16"/>
  <c r="O1044" i="16"/>
  <c r="U2651" i="16"/>
  <c r="W2651" i="16" s="1"/>
  <c r="O2651" i="16"/>
  <c r="X2651" i="16" s="1"/>
  <c r="U2650" i="16"/>
  <c r="W2650" i="16" s="1"/>
  <c r="O2650" i="16"/>
  <c r="X2650" i="16" s="1"/>
  <c r="U2649" i="16"/>
  <c r="W2649" i="16" s="1"/>
  <c r="O2649" i="16"/>
  <c r="X2649" i="16" s="1"/>
  <c r="X2647" i="16" s="1"/>
  <c r="O651" i="1" s="1"/>
  <c r="O2647" i="16"/>
  <c r="N651" i="1" s="1"/>
  <c r="U651" i="1" s="1"/>
  <c r="O2397" i="16"/>
  <c r="M2395" i="16"/>
  <c r="O2488" i="16"/>
  <c r="M2486" i="16"/>
  <c r="O2545" i="16"/>
  <c r="M2543" i="16"/>
  <c r="O2560" i="16"/>
  <c r="M2558" i="16"/>
  <c r="O2590" i="16"/>
  <c r="M2588" i="16"/>
  <c r="O2575" i="16"/>
  <c r="M2573" i="16"/>
  <c r="O2355" i="16"/>
  <c r="M2353" i="16"/>
  <c r="O2369" i="16"/>
  <c r="M2367" i="16"/>
  <c r="O2383" i="16"/>
  <c r="M2381" i="16"/>
  <c r="O2443" i="16"/>
  <c r="M2441" i="16"/>
  <c r="O2458" i="16"/>
  <c r="M2456" i="16"/>
  <c r="O2473" i="16"/>
  <c r="M2471" i="16"/>
  <c r="U604" i="16"/>
  <c r="W604" i="16" s="1"/>
  <c r="O604" i="16"/>
  <c r="X604" i="16" s="1"/>
  <c r="U588" i="16"/>
  <c r="W588" i="16" s="1"/>
  <c r="O588" i="16"/>
  <c r="X588" i="16" s="1"/>
  <c r="U572" i="16"/>
  <c r="W572" i="16" s="1"/>
  <c r="O572" i="16"/>
  <c r="X572" i="16" s="1"/>
  <c r="N619" i="1"/>
  <c r="U619" i="1" s="1"/>
  <c r="V2308" i="16"/>
  <c r="W2308" i="16" s="1"/>
  <c r="X2308" i="16" s="1"/>
  <c r="O619" i="1" s="1"/>
  <c r="S2308" i="16"/>
  <c r="T2308" i="16" s="1"/>
  <c r="N618" i="1"/>
  <c r="U618" i="1" s="1"/>
  <c r="V2307" i="16"/>
  <c r="W2307" i="16" s="1"/>
  <c r="X2307" i="16" s="1"/>
  <c r="O618" i="1" s="1"/>
  <c r="S2307" i="16"/>
  <c r="T2307" i="16" s="1"/>
  <c r="V2606" i="16"/>
  <c r="W2606" i="16" s="1"/>
  <c r="X2606" i="16" s="1"/>
  <c r="O647" i="1" s="1"/>
  <c r="S2606" i="16"/>
  <c r="T2606" i="16" s="1"/>
  <c r="V2605" i="16"/>
  <c r="W2605" i="16" s="1"/>
  <c r="X2605" i="16" s="1"/>
  <c r="O646" i="1" s="1"/>
  <c r="S2605" i="16"/>
  <c r="T2605" i="16" s="1"/>
  <c r="V2530" i="16"/>
  <c r="W2530" i="16" s="1"/>
  <c r="X2530" i="16" s="1"/>
  <c r="S2530" i="16"/>
  <c r="T2530" i="16" s="1"/>
  <c r="V2341" i="16"/>
  <c r="W2341" i="16" s="1"/>
  <c r="X2341" i="16" s="1"/>
  <c r="S2341" i="16"/>
  <c r="T2341" i="16" s="1"/>
  <c r="M2426" i="16"/>
  <c r="O2504" i="16"/>
  <c r="N636" i="1" s="1"/>
  <c r="V2505" i="16"/>
  <c r="W2505" i="16" s="1"/>
  <c r="X2505" i="16" s="1"/>
  <c r="O637" i="1" s="1"/>
  <c r="S2505" i="16"/>
  <c r="T2505" i="16" s="1"/>
  <c r="U1645" i="16"/>
  <c r="W1645" i="16" s="1"/>
  <c r="O1645" i="16"/>
  <c r="X1645" i="16" s="1"/>
  <c r="U1643" i="16"/>
  <c r="W1643" i="16" s="1"/>
  <c r="O1643" i="16"/>
  <c r="X1643" i="16" s="1"/>
  <c r="U1644" i="16"/>
  <c r="W1644" i="16" s="1"/>
  <c r="O1644" i="16"/>
  <c r="X1644" i="16" s="1"/>
  <c r="U1646" i="16"/>
  <c r="W1646" i="16" s="1"/>
  <c r="O1646" i="16"/>
  <c r="X1646" i="16" s="1"/>
  <c r="U1647" i="16"/>
  <c r="W1647" i="16" s="1"/>
  <c r="O1647" i="16"/>
  <c r="X1647" i="16" s="1"/>
  <c r="U1648" i="16"/>
  <c r="W1648" i="16" s="1"/>
  <c r="O1648" i="16"/>
  <c r="X1648" i="16" s="1"/>
  <c r="U1649" i="16"/>
  <c r="W1649" i="16" s="1"/>
  <c r="O1649" i="16"/>
  <c r="X1649" i="16" s="1"/>
  <c r="U1650" i="16"/>
  <c r="W1650" i="16" s="1"/>
  <c r="O1650" i="16"/>
  <c r="X1650" i="16" s="1"/>
  <c r="U1651" i="16"/>
  <c r="W1651" i="16" s="1"/>
  <c r="O1651" i="16"/>
  <c r="M2092" i="16"/>
  <c r="M2285" i="16"/>
  <c r="T760" i="16"/>
  <c r="M760" i="16"/>
  <c r="M2056" i="16"/>
  <c r="U2096" i="16"/>
  <c r="W2096" i="16" s="1"/>
  <c r="O2096" i="16"/>
  <c r="X2096" i="16" s="1"/>
  <c r="U2097" i="16"/>
  <c r="W2097" i="16" s="1"/>
  <c r="O2097" i="16"/>
  <c r="X2097" i="16" s="1"/>
  <c r="U2095" i="16"/>
  <c r="W2095" i="16" s="1"/>
  <c r="O2095" i="16"/>
  <c r="X2095" i="16" s="1"/>
  <c r="U2094" i="16"/>
  <c r="W2094" i="16" s="1"/>
  <c r="O2094" i="16"/>
  <c r="U1808" i="16"/>
  <c r="U1809" i="16"/>
  <c r="U1807" i="16"/>
  <c r="U1806" i="16"/>
  <c r="W1806" i="16" s="1"/>
  <c r="O1806" i="16"/>
  <c r="X1806" i="16" s="1"/>
  <c r="U2289" i="16"/>
  <c r="W2289" i="16" s="1"/>
  <c r="O2289" i="16"/>
  <c r="X2289" i="16" s="1"/>
  <c r="U2277" i="16"/>
  <c r="W2277" i="16" s="1"/>
  <c r="O2277" i="16"/>
  <c r="X2277" i="16" s="1"/>
  <c r="M2273" i="16"/>
  <c r="U2265" i="16"/>
  <c r="W2265" i="16" s="1"/>
  <c r="O2265" i="16"/>
  <c r="X2265" i="16" s="1"/>
  <c r="M2261" i="16"/>
  <c r="U2253" i="16"/>
  <c r="W2253" i="16" s="1"/>
  <c r="O2253" i="16"/>
  <c r="X2253" i="16" s="1"/>
  <c r="M2249" i="16"/>
  <c r="U2241" i="16"/>
  <c r="W2241" i="16" s="1"/>
  <c r="O2241" i="16"/>
  <c r="X2241" i="16" s="1"/>
  <c r="M2237" i="16"/>
  <c r="U2229" i="16"/>
  <c r="W2229" i="16" s="1"/>
  <c r="O2229" i="16"/>
  <c r="X2229" i="16" s="1"/>
  <c r="M2225" i="16"/>
  <c r="U2217" i="16"/>
  <c r="W2217" i="16" s="1"/>
  <c r="O2217" i="16"/>
  <c r="X2217" i="16" s="1"/>
  <c r="M2213" i="16"/>
  <c r="U2205" i="16"/>
  <c r="W2205" i="16" s="1"/>
  <c r="O2205" i="16"/>
  <c r="X2205" i="16" s="1"/>
  <c r="M2201" i="16"/>
  <c r="U2193" i="16"/>
  <c r="W2193" i="16" s="1"/>
  <c r="O2193" i="16"/>
  <c r="X2193" i="16" s="1"/>
  <c r="M2189" i="16"/>
  <c r="U2181" i="16"/>
  <c r="W2181" i="16" s="1"/>
  <c r="O2181" i="16"/>
  <c r="X2181" i="16" s="1"/>
  <c r="M2177" i="16"/>
  <c r="U2169" i="16"/>
  <c r="W2169" i="16" s="1"/>
  <c r="O2169" i="16"/>
  <c r="X2169" i="16" s="1"/>
  <c r="M2165" i="16"/>
  <c r="U2157" i="16"/>
  <c r="W2157" i="16" s="1"/>
  <c r="O2157" i="16"/>
  <c r="X2157" i="16" s="1"/>
  <c r="M2153" i="16"/>
  <c r="U2145" i="16"/>
  <c r="W2145" i="16" s="1"/>
  <c r="O2145" i="16"/>
  <c r="X2145" i="16" s="1"/>
  <c r="M2141" i="16"/>
  <c r="U2133" i="16"/>
  <c r="W2133" i="16" s="1"/>
  <c r="O2133" i="16"/>
  <c r="X2133" i="16" s="1"/>
  <c r="M2129" i="16"/>
  <c r="U2121" i="16"/>
  <c r="W2121" i="16" s="1"/>
  <c r="O2121" i="16"/>
  <c r="X2121" i="16" s="1"/>
  <c r="M2117" i="16"/>
  <c r="U2109" i="16"/>
  <c r="W2109" i="16" s="1"/>
  <c r="O2109" i="16"/>
  <c r="X2109" i="16" s="1"/>
  <c r="M2105" i="16"/>
  <c r="U2290" i="16"/>
  <c r="W2290" i="16" s="1"/>
  <c r="O2290" i="16"/>
  <c r="X2290" i="16" s="1"/>
  <c r="U2288" i="16"/>
  <c r="W2288" i="16" s="1"/>
  <c r="O2288" i="16"/>
  <c r="X2288" i="16" s="1"/>
  <c r="U2287" i="16"/>
  <c r="W2287" i="16" s="1"/>
  <c r="O2287" i="16"/>
  <c r="X2287" i="16" s="1"/>
  <c r="X2285" i="16" s="1"/>
  <c r="O593" i="1" s="1"/>
  <c r="U2278" i="16"/>
  <c r="W2278" i="16" s="1"/>
  <c r="O2278" i="16"/>
  <c r="X2278" i="16" s="1"/>
  <c r="U2276" i="16"/>
  <c r="W2276" i="16" s="1"/>
  <c r="O2276" i="16"/>
  <c r="X2276" i="16" s="1"/>
  <c r="U2275" i="16"/>
  <c r="W2275" i="16" s="1"/>
  <c r="O2275" i="16"/>
  <c r="X2275" i="16" s="1"/>
  <c r="X2273" i="16" s="1"/>
  <c r="O592" i="1" s="1"/>
  <c r="U2266" i="16"/>
  <c r="W2266" i="16" s="1"/>
  <c r="O2266" i="16"/>
  <c r="X2266" i="16" s="1"/>
  <c r="U2264" i="16"/>
  <c r="W2264" i="16" s="1"/>
  <c r="O2264" i="16"/>
  <c r="X2264" i="16" s="1"/>
  <c r="U2263" i="16"/>
  <c r="W2263" i="16" s="1"/>
  <c r="O2263" i="16"/>
  <c r="X2263" i="16" s="1"/>
  <c r="X2261" i="16" s="1"/>
  <c r="O591" i="1" s="1"/>
  <c r="U2254" i="16"/>
  <c r="W2254" i="16" s="1"/>
  <c r="O2254" i="16"/>
  <c r="X2254" i="16" s="1"/>
  <c r="U2252" i="16"/>
  <c r="W2252" i="16" s="1"/>
  <c r="O2252" i="16"/>
  <c r="X2252" i="16" s="1"/>
  <c r="U2251" i="16"/>
  <c r="W2251" i="16" s="1"/>
  <c r="O2251" i="16"/>
  <c r="X2251" i="16" s="1"/>
  <c r="X2249" i="16" s="1"/>
  <c r="O590" i="1" s="1"/>
  <c r="U2242" i="16"/>
  <c r="W2242" i="16" s="1"/>
  <c r="O2242" i="16"/>
  <c r="X2242" i="16" s="1"/>
  <c r="U2240" i="16"/>
  <c r="W2240" i="16" s="1"/>
  <c r="O2240" i="16"/>
  <c r="X2240" i="16" s="1"/>
  <c r="U2239" i="16"/>
  <c r="W2239" i="16" s="1"/>
  <c r="O2239" i="16"/>
  <c r="X2239" i="16" s="1"/>
  <c r="X2237" i="16" s="1"/>
  <c r="O589" i="1" s="1"/>
  <c r="U2230" i="16"/>
  <c r="W2230" i="16" s="1"/>
  <c r="O2230" i="16"/>
  <c r="X2230" i="16" s="1"/>
  <c r="U2228" i="16"/>
  <c r="W2228" i="16" s="1"/>
  <c r="O2228" i="16"/>
  <c r="X2228" i="16" s="1"/>
  <c r="U2227" i="16"/>
  <c r="W2227" i="16" s="1"/>
  <c r="O2227" i="16"/>
  <c r="X2227" i="16" s="1"/>
  <c r="X2225" i="16" s="1"/>
  <c r="O588" i="1" s="1"/>
  <c r="U2218" i="16"/>
  <c r="W2218" i="16" s="1"/>
  <c r="O2218" i="16"/>
  <c r="X2218" i="16" s="1"/>
  <c r="U2216" i="16"/>
  <c r="W2216" i="16" s="1"/>
  <c r="O2216" i="16"/>
  <c r="X2216" i="16" s="1"/>
  <c r="U2215" i="16"/>
  <c r="W2215" i="16" s="1"/>
  <c r="O2215" i="16"/>
  <c r="X2215" i="16" s="1"/>
  <c r="X2213" i="16" s="1"/>
  <c r="O587" i="1" s="1"/>
  <c r="U2206" i="16"/>
  <c r="W2206" i="16" s="1"/>
  <c r="O2206" i="16"/>
  <c r="X2206" i="16" s="1"/>
  <c r="U2204" i="16"/>
  <c r="W2204" i="16" s="1"/>
  <c r="O2204" i="16"/>
  <c r="X2204" i="16" s="1"/>
  <c r="U2203" i="16"/>
  <c r="W2203" i="16" s="1"/>
  <c r="O2203" i="16"/>
  <c r="X2203" i="16" s="1"/>
  <c r="X2201" i="16" s="1"/>
  <c r="O586" i="1" s="1"/>
  <c r="U2194" i="16"/>
  <c r="W2194" i="16" s="1"/>
  <c r="O2194" i="16"/>
  <c r="X2194" i="16" s="1"/>
  <c r="U2192" i="16"/>
  <c r="W2192" i="16" s="1"/>
  <c r="O2192" i="16"/>
  <c r="X2192" i="16" s="1"/>
  <c r="U2191" i="16"/>
  <c r="W2191" i="16" s="1"/>
  <c r="O2191" i="16"/>
  <c r="X2191" i="16" s="1"/>
  <c r="X2189" i="16" s="1"/>
  <c r="O585" i="1" s="1"/>
  <c r="U2182" i="16"/>
  <c r="W2182" i="16" s="1"/>
  <c r="O2182" i="16"/>
  <c r="X2182" i="16" s="1"/>
  <c r="U2180" i="16"/>
  <c r="W2180" i="16" s="1"/>
  <c r="O2180" i="16"/>
  <c r="X2180" i="16" s="1"/>
  <c r="U2179" i="16"/>
  <c r="W2179" i="16" s="1"/>
  <c r="O2179" i="16"/>
  <c r="X2179" i="16" s="1"/>
  <c r="X2177" i="16" s="1"/>
  <c r="O584" i="1" s="1"/>
  <c r="U2170" i="16"/>
  <c r="W2170" i="16" s="1"/>
  <c r="O2170" i="16"/>
  <c r="X2170" i="16" s="1"/>
  <c r="U2168" i="16"/>
  <c r="W2168" i="16" s="1"/>
  <c r="O2168" i="16"/>
  <c r="X2168" i="16" s="1"/>
  <c r="U2167" i="16"/>
  <c r="W2167" i="16" s="1"/>
  <c r="O2167" i="16"/>
  <c r="X2167" i="16" s="1"/>
  <c r="X2165" i="16" s="1"/>
  <c r="O583" i="1" s="1"/>
  <c r="U2158" i="16"/>
  <c r="W2158" i="16" s="1"/>
  <c r="O2158" i="16"/>
  <c r="X2158" i="16" s="1"/>
  <c r="U2156" i="16"/>
  <c r="W2156" i="16" s="1"/>
  <c r="O2156" i="16"/>
  <c r="X2156" i="16" s="1"/>
  <c r="U2155" i="16"/>
  <c r="W2155" i="16" s="1"/>
  <c r="O2155" i="16"/>
  <c r="X2155" i="16" s="1"/>
  <c r="X2153" i="16" s="1"/>
  <c r="O582" i="1" s="1"/>
  <c r="U2146" i="16"/>
  <c r="W2146" i="16" s="1"/>
  <c r="O2146" i="16"/>
  <c r="X2146" i="16" s="1"/>
  <c r="U2144" i="16"/>
  <c r="W2144" i="16" s="1"/>
  <c r="O2144" i="16"/>
  <c r="X2144" i="16" s="1"/>
  <c r="U2143" i="16"/>
  <c r="W2143" i="16" s="1"/>
  <c r="O2143" i="16"/>
  <c r="X2143" i="16" s="1"/>
  <c r="X2141" i="16" s="1"/>
  <c r="O581" i="1" s="1"/>
  <c r="U2134" i="16"/>
  <c r="W2134" i="16" s="1"/>
  <c r="O2134" i="16"/>
  <c r="X2134" i="16" s="1"/>
  <c r="U2132" i="16"/>
  <c r="W2132" i="16" s="1"/>
  <c r="O2132" i="16"/>
  <c r="X2132" i="16" s="1"/>
  <c r="U2131" i="16"/>
  <c r="W2131" i="16" s="1"/>
  <c r="O2131" i="16"/>
  <c r="X2131" i="16" s="1"/>
  <c r="X2129" i="16" s="1"/>
  <c r="O580" i="1" s="1"/>
  <c r="U2122" i="16"/>
  <c r="W2122" i="16" s="1"/>
  <c r="O2122" i="16"/>
  <c r="X2122" i="16" s="1"/>
  <c r="U2120" i="16"/>
  <c r="W2120" i="16" s="1"/>
  <c r="O2120" i="16"/>
  <c r="X2120" i="16" s="1"/>
  <c r="U2119" i="16"/>
  <c r="W2119" i="16" s="1"/>
  <c r="O2119" i="16"/>
  <c r="X2119" i="16" s="1"/>
  <c r="X2117" i="16" s="1"/>
  <c r="O579" i="1" s="1"/>
  <c r="U2110" i="16"/>
  <c r="W2110" i="16" s="1"/>
  <c r="O2110" i="16"/>
  <c r="X2110" i="16" s="1"/>
  <c r="U2108" i="16"/>
  <c r="W2108" i="16" s="1"/>
  <c r="O2108" i="16"/>
  <c r="X2108" i="16" s="1"/>
  <c r="U2107" i="16"/>
  <c r="W2107" i="16" s="1"/>
  <c r="O2107" i="16"/>
  <c r="X2107" i="16" s="1"/>
  <c r="X2105" i="16" s="1"/>
  <c r="O578" i="1" s="1"/>
  <c r="O2105" i="16"/>
  <c r="N578" i="1" s="1"/>
  <c r="O2117" i="16"/>
  <c r="N579" i="1" s="1"/>
  <c r="O2129" i="16"/>
  <c r="N580" i="1" s="1"/>
  <c r="O2141" i="16"/>
  <c r="N581" i="1" s="1"/>
  <c r="U581" i="1" s="1"/>
  <c r="O2153" i="16"/>
  <c r="N582" i="1" s="1"/>
  <c r="U582" i="1" s="1"/>
  <c r="O2165" i="16"/>
  <c r="N583" i="1" s="1"/>
  <c r="U583" i="1" s="1"/>
  <c r="O2177" i="16"/>
  <c r="N584" i="1" s="1"/>
  <c r="U584" i="1" s="1"/>
  <c r="O2189" i="16"/>
  <c r="N585" i="1" s="1"/>
  <c r="U585" i="1" s="1"/>
  <c r="O2201" i="16"/>
  <c r="N586" i="1" s="1"/>
  <c r="O2213" i="16"/>
  <c r="N587" i="1" s="1"/>
  <c r="O2225" i="16"/>
  <c r="N588" i="1" s="1"/>
  <c r="U588" i="1" s="1"/>
  <c r="O2237" i="16"/>
  <c r="N589" i="1" s="1"/>
  <c r="U589" i="1" s="1"/>
  <c r="O2249" i="16"/>
  <c r="N590" i="1" s="1"/>
  <c r="U590" i="1" s="1"/>
  <c r="O2261" i="16"/>
  <c r="N591" i="1" s="1"/>
  <c r="U591" i="1" s="1"/>
  <c r="O2273" i="16"/>
  <c r="N592" i="1" s="1"/>
  <c r="U592" i="1" s="1"/>
  <c r="O2285" i="16"/>
  <c r="N593" i="1" s="1"/>
  <c r="U593" i="1" s="1"/>
  <c r="U1844" i="16"/>
  <c r="W1844" i="16" s="1"/>
  <c r="O1844" i="16"/>
  <c r="X1844" i="16" s="1"/>
  <c r="M1840" i="16"/>
  <c r="U1832" i="16"/>
  <c r="W1832" i="16" s="1"/>
  <c r="O1832" i="16"/>
  <c r="X1832" i="16" s="1"/>
  <c r="U1820" i="16"/>
  <c r="W1820" i="16" s="1"/>
  <c r="O1820" i="16"/>
  <c r="X1820" i="16" s="1"/>
  <c r="U1916" i="16"/>
  <c r="W1916" i="16" s="1"/>
  <c r="O1916" i="16"/>
  <c r="X1916" i="16" s="1"/>
  <c r="M1912" i="16"/>
  <c r="U1904" i="16"/>
  <c r="W1904" i="16" s="1"/>
  <c r="O1904" i="16"/>
  <c r="X1904" i="16" s="1"/>
  <c r="M1900" i="16"/>
  <c r="U1892" i="16"/>
  <c r="W1892" i="16" s="1"/>
  <c r="O1892" i="16"/>
  <c r="X1892" i="16" s="1"/>
  <c r="M1888" i="16"/>
  <c r="U1880" i="16"/>
  <c r="W1880" i="16" s="1"/>
  <c r="O1880" i="16"/>
  <c r="X1880" i="16" s="1"/>
  <c r="M1876" i="16"/>
  <c r="U1868" i="16"/>
  <c r="W1868" i="16" s="1"/>
  <c r="O1868" i="16"/>
  <c r="X1868" i="16" s="1"/>
  <c r="M1864" i="16"/>
  <c r="U1856" i="16"/>
  <c r="W1856" i="16" s="1"/>
  <c r="O1856" i="16"/>
  <c r="X1856" i="16" s="1"/>
  <c r="M1852" i="16"/>
  <c r="U2048" i="16"/>
  <c r="W2048" i="16" s="1"/>
  <c r="O2048" i="16"/>
  <c r="X2048" i="16" s="1"/>
  <c r="M2044" i="16"/>
  <c r="U2036" i="16"/>
  <c r="W2036" i="16" s="1"/>
  <c r="O2036" i="16"/>
  <c r="X2036" i="16" s="1"/>
  <c r="M2032" i="16"/>
  <c r="U2024" i="16"/>
  <c r="W2024" i="16" s="1"/>
  <c r="O2024" i="16"/>
  <c r="X2024" i="16" s="1"/>
  <c r="M2020" i="16"/>
  <c r="U2012" i="16"/>
  <c r="W2012" i="16" s="1"/>
  <c r="O2012" i="16"/>
  <c r="X2012" i="16" s="1"/>
  <c r="M2008" i="16"/>
  <c r="U2000" i="16"/>
  <c r="W2000" i="16" s="1"/>
  <c r="O2000" i="16"/>
  <c r="X2000" i="16" s="1"/>
  <c r="M1996" i="16"/>
  <c r="U1988" i="16"/>
  <c r="W1988" i="16" s="1"/>
  <c r="O1988" i="16"/>
  <c r="X1988" i="16" s="1"/>
  <c r="M1984" i="16"/>
  <c r="U1976" i="16"/>
  <c r="W1976" i="16" s="1"/>
  <c r="O1976" i="16"/>
  <c r="X1976" i="16" s="1"/>
  <c r="M1972" i="16"/>
  <c r="U1964" i="16"/>
  <c r="W1964" i="16" s="1"/>
  <c r="O1964" i="16"/>
  <c r="X1964" i="16" s="1"/>
  <c r="M1960" i="16"/>
  <c r="U1952" i="16"/>
  <c r="W1952" i="16" s="1"/>
  <c r="O1952" i="16"/>
  <c r="X1952" i="16" s="1"/>
  <c r="M1948" i="16"/>
  <c r="U1940" i="16"/>
  <c r="W1940" i="16" s="1"/>
  <c r="O1940" i="16"/>
  <c r="X1940" i="16" s="1"/>
  <c r="M1936" i="16"/>
  <c r="U1928" i="16"/>
  <c r="W1928" i="16" s="1"/>
  <c r="O1928" i="16"/>
  <c r="X1928" i="16" s="1"/>
  <c r="M1924" i="16"/>
  <c r="U2060" i="16"/>
  <c r="W2060" i="16" s="1"/>
  <c r="O2060" i="16"/>
  <c r="X2060" i="16" s="1"/>
  <c r="U2046" i="16"/>
  <c r="W2046" i="16" s="1"/>
  <c r="O2046" i="16"/>
  <c r="U2010" i="16"/>
  <c r="W2010" i="16" s="1"/>
  <c r="O2010" i="16"/>
  <c r="U2061" i="16"/>
  <c r="W2061" i="16" s="1"/>
  <c r="O2061" i="16"/>
  <c r="X2061" i="16" s="1"/>
  <c r="U2059" i="16"/>
  <c r="W2059" i="16" s="1"/>
  <c r="O2059" i="16"/>
  <c r="X2059" i="16" s="1"/>
  <c r="U2058" i="16"/>
  <c r="W2058" i="16" s="1"/>
  <c r="O2058" i="16"/>
  <c r="U2049" i="16"/>
  <c r="W2049" i="16" s="1"/>
  <c r="O2049" i="16"/>
  <c r="X2049" i="16" s="1"/>
  <c r="U2037" i="16"/>
  <c r="W2037" i="16" s="1"/>
  <c r="O2037" i="16"/>
  <c r="X2037" i="16" s="1"/>
  <c r="U2035" i="16"/>
  <c r="W2035" i="16" s="1"/>
  <c r="O2035" i="16"/>
  <c r="X2035" i="16" s="1"/>
  <c r="U2034" i="16"/>
  <c r="W2034" i="16" s="1"/>
  <c r="O2034" i="16"/>
  <c r="U2023" i="16"/>
  <c r="W2023" i="16" s="1"/>
  <c r="O2023" i="16"/>
  <c r="X2023" i="16" s="1"/>
  <c r="U2025" i="16"/>
  <c r="W2025" i="16" s="1"/>
  <c r="O2025" i="16"/>
  <c r="X2025" i="16" s="1"/>
  <c r="U2022" i="16"/>
  <c r="W2022" i="16" s="1"/>
  <c r="O2022" i="16"/>
  <c r="U2013" i="16"/>
  <c r="W2013" i="16" s="1"/>
  <c r="O2013" i="16"/>
  <c r="X2013" i="16" s="1"/>
  <c r="U2011" i="16"/>
  <c r="W2011" i="16" s="1"/>
  <c r="O2011" i="16"/>
  <c r="X2011" i="16" s="1"/>
  <c r="U2001" i="16"/>
  <c r="W2001" i="16" s="1"/>
  <c r="O2001" i="16"/>
  <c r="X2001" i="16" s="1"/>
  <c r="U1999" i="16"/>
  <c r="W1999" i="16" s="1"/>
  <c r="O1999" i="16"/>
  <c r="X1999" i="16" s="1"/>
  <c r="U1998" i="16"/>
  <c r="W1998" i="16" s="1"/>
  <c r="O1998" i="16"/>
  <c r="U1987" i="16"/>
  <c r="W1987" i="16" s="1"/>
  <c r="O1987" i="16"/>
  <c r="X1987" i="16" s="1"/>
  <c r="U1989" i="16"/>
  <c r="W1989" i="16" s="1"/>
  <c r="O1989" i="16"/>
  <c r="X1989" i="16" s="1"/>
  <c r="U1986" i="16"/>
  <c r="W1986" i="16" s="1"/>
  <c r="O1986" i="16"/>
  <c r="X1986" i="16" s="1"/>
  <c r="X1984" i="16" s="1"/>
  <c r="O566" i="1" s="1"/>
  <c r="U1977" i="16"/>
  <c r="W1977" i="16" s="1"/>
  <c r="O1977" i="16"/>
  <c r="X1977" i="16" s="1"/>
  <c r="U1975" i="16"/>
  <c r="W1975" i="16" s="1"/>
  <c r="O1975" i="16"/>
  <c r="X1975" i="16" s="1"/>
  <c r="U1974" i="16"/>
  <c r="W1974" i="16" s="1"/>
  <c r="O1974" i="16"/>
  <c r="X1974" i="16" s="1"/>
  <c r="X1972" i="16" s="1"/>
  <c r="O565" i="1" s="1"/>
  <c r="U1965" i="16"/>
  <c r="W1965" i="16" s="1"/>
  <c r="O1965" i="16"/>
  <c r="X1965" i="16" s="1"/>
  <c r="U1962" i="16"/>
  <c r="W1962" i="16" s="1"/>
  <c r="O1962" i="16"/>
  <c r="U1953" i="16"/>
  <c r="W1953" i="16" s="1"/>
  <c r="O1953" i="16"/>
  <c r="U1951" i="16"/>
  <c r="W1951" i="16" s="1"/>
  <c r="O1951" i="16"/>
  <c r="X1951" i="16" s="1"/>
  <c r="U1950" i="16"/>
  <c r="W1950" i="16" s="1"/>
  <c r="O1950" i="16"/>
  <c r="X1950" i="16" s="1"/>
  <c r="U1941" i="16"/>
  <c r="W1941" i="16" s="1"/>
  <c r="O1941" i="16"/>
  <c r="U1939" i="16"/>
  <c r="W1939" i="16" s="1"/>
  <c r="O1939" i="16"/>
  <c r="X1939" i="16" s="1"/>
  <c r="U1938" i="16"/>
  <c r="W1938" i="16" s="1"/>
  <c r="O1938" i="16"/>
  <c r="X1938" i="16" s="1"/>
  <c r="U1929" i="16"/>
  <c r="W1929" i="16" s="1"/>
  <c r="O1929" i="16"/>
  <c r="X1929" i="16" s="1"/>
  <c r="U1926" i="16"/>
  <c r="W1926" i="16" s="1"/>
  <c r="O1926" i="16"/>
  <c r="U1917" i="16"/>
  <c r="W1917" i="16" s="1"/>
  <c r="O1917" i="16"/>
  <c r="X1917" i="16" s="1"/>
  <c r="U1915" i="16"/>
  <c r="W1915" i="16" s="1"/>
  <c r="O1915" i="16"/>
  <c r="X1915" i="16" s="1"/>
  <c r="U1914" i="16"/>
  <c r="W1914" i="16" s="1"/>
  <c r="O1914" i="16"/>
  <c r="X1914" i="16" s="1"/>
  <c r="X1912" i="16" s="1"/>
  <c r="O560" i="1" s="1"/>
  <c r="U1905" i="16"/>
  <c r="W1905" i="16" s="1"/>
  <c r="O1905" i="16"/>
  <c r="X1905" i="16" s="1"/>
  <c r="U1903" i="16"/>
  <c r="W1903" i="16" s="1"/>
  <c r="O1903" i="16"/>
  <c r="X1903" i="16" s="1"/>
  <c r="U1902" i="16"/>
  <c r="W1902" i="16" s="1"/>
  <c r="O1902" i="16"/>
  <c r="X1902" i="16" s="1"/>
  <c r="X1900" i="16" s="1"/>
  <c r="O559" i="1" s="1"/>
  <c r="U1893" i="16"/>
  <c r="W1893" i="16" s="1"/>
  <c r="O1893" i="16"/>
  <c r="X1893" i="16" s="1"/>
  <c r="U1890" i="16"/>
  <c r="W1890" i="16" s="1"/>
  <c r="O1890" i="16"/>
  <c r="U1881" i="16"/>
  <c r="W1881" i="16" s="1"/>
  <c r="O1881" i="16"/>
  <c r="X1881" i="16" s="1"/>
  <c r="U1878" i="16"/>
  <c r="W1878" i="16" s="1"/>
  <c r="O1878" i="16"/>
  <c r="X1878" i="16" s="1"/>
  <c r="U1869" i="16"/>
  <c r="W1869" i="16" s="1"/>
  <c r="O1869" i="16"/>
  <c r="X1869" i="16" s="1"/>
  <c r="U1867" i="16"/>
  <c r="W1867" i="16" s="1"/>
  <c r="O1867" i="16"/>
  <c r="X1867" i="16" s="1"/>
  <c r="U1866" i="16"/>
  <c r="W1866" i="16" s="1"/>
  <c r="O1866" i="16"/>
  <c r="X1866" i="16" s="1"/>
  <c r="X1864" i="16" s="1"/>
  <c r="O556" i="1" s="1"/>
  <c r="U1857" i="16"/>
  <c r="W1857" i="16" s="1"/>
  <c r="O1857" i="16"/>
  <c r="X1857" i="16" s="1"/>
  <c r="U1854" i="16"/>
  <c r="W1854" i="16" s="1"/>
  <c r="O1854" i="16"/>
  <c r="U1845" i="16"/>
  <c r="W1845" i="16" s="1"/>
  <c r="O1845" i="16"/>
  <c r="U1843" i="16"/>
  <c r="W1843" i="16" s="1"/>
  <c r="O1843" i="16"/>
  <c r="X1843" i="16" s="1"/>
  <c r="U1842" i="16"/>
  <c r="W1842" i="16" s="1"/>
  <c r="O1842" i="16"/>
  <c r="X1842" i="16" s="1"/>
  <c r="U1833" i="16"/>
  <c r="U1831" i="16"/>
  <c r="W1831" i="16" s="1"/>
  <c r="O1831" i="16"/>
  <c r="X1831" i="16" s="1"/>
  <c r="U1830" i="16"/>
  <c r="W1830" i="16" s="1"/>
  <c r="O1830" i="16"/>
  <c r="X1830" i="16" s="1"/>
  <c r="U1821" i="16"/>
  <c r="U1818" i="16"/>
  <c r="W1818" i="16" s="1"/>
  <c r="O1818" i="16"/>
  <c r="X1818" i="16" s="1"/>
  <c r="U1927" i="16"/>
  <c r="W1927" i="16" s="1"/>
  <c r="O1927" i="16"/>
  <c r="X1927" i="16" s="1"/>
  <c r="U1783" i="16"/>
  <c r="U2047" i="16"/>
  <c r="W2047" i="16" s="1"/>
  <c r="O2047" i="16"/>
  <c r="X2047" i="16" s="1"/>
  <c r="U1963" i="16"/>
  <c r="W1963" i="16" s="1"/>
  <c r="O1963" i="16"/>
  <c r="X1963" i="16" s="1"/>
  <c r="U1891" i="16"/>
  <c r="W1891" i="16" s="1"/>
  <c r="O1891" i="16"/>
  <c r="X1891" i="16" s="1"/>
  <c r="U1879" i="16"/>
  <c r="W1879" i="16" s="1"/>
  <c r="O1879" i="16"/>
  <c r="X1879" i="16" s="1"/>
  <c r="U1855" i="16"/>
  <c r="W1855" i="16" s="1"/>
  <c r="O1855" i="16"/>
  <c r="X1855" i="16" s="1"/>
  <c r="U1819" i="16"/>
  <c r="W1819" i="16" s="1"/>
  <c r="O1819" i="16"/>
  <c r="O1840" i="16"/>
  <c r="N554" i="1" s="1"/>
  <c r="O1864" i="16"/>
  <c r="N556" i="1" s="1"/>
  <c r="U556" i="1" s="1"/>
  <c r="O1876" i="16"/>
  <c r="N557" i="1" s="1"/>
  <c r="U557" i="1" s="1"/>
  <c r="O1900" i="16"/>
  <c r="N559" i="1" s="1"/>
  <c r="U559" i="1" s="1"/>
  <c r="O1912" i="16"/>
  <c r="N560" i="1" s="1"/>
  <c r="U560" i="1" s="1"/>
  <c r="O1936" i="16"/>
  <c r="N562" i="1" s="1"/>
  <c r="O1948" i="16"/>
  <c r="N563" i="1" s="1"/>
  <c r="O1972" i="16"/>
  <c r="N565" i="1" s="1"/>
  <c r="O1984" i="16"/>
  <c r="N566" i="1" s="1"/>
  <c r="U566" i="1" s="1"/>
  <c r="U1123" i="16"/>
  <c r="U1120" i="16"/>
  <c r="U1114" i="16"/>
  <c r="X1118" i="16"/>
  <c r="U1115" i="16"/>
  <c r="A304" i="1"/>
  <c r="U122" i="16"/>
  <c r="U1683" i="16"/>
  <c r="T1683" i="16"/>
  <c r="V1683" i="16" s="1"/>
  <c r="U259" i="16"/>
  <c r="W259" i="16" s="1"/>
  <c r="O259" i="16"/>
  <c r="V936" i="16"/>
  <c r="O936" i="16"/>
  <c r="W936" i="16"/>
  <c r="V868" i="16"/>
  <c r="O868" i="16"/>
  <c r="W868" i="16"/>
  <c r="V850" i="16"/>
  <c r="O850" i="16"/>
  <c r="W850" i="16"/>
  <c r="V832" i="16"/>
  <c r="O832" i="16"/>
  <c r="W832" i="16"/>
  <c r="V814" i="16"/>
  <c r="O814" i="16"/>
  <c r="W814" i="16"/>
  <c r="V760" i="16"/>
  <c r="O760" i="16"/>
  <c r="W760" i="16"/>
  <c r="V706" i="16"/>
  <c r="O706" i="16"/>
  <c r="W706" i="16"/>
  <c r="V688" i="16"/>
  <c r="O688" i="16"/>
  <c r="W688" i="16"/>
  <c r="V670" i="16"/>
  <c r="O670" i="16"/>
  <c r="W670" i="16"/>
  <c r="V652" i="16"/>
  <c r="O652" i="16"/>
  <c r="W652" i="16"/>
  <c r="X138" i="16"/>
  <c r="O113" i="1" s="1"/>
  <c r="S1206" i="16"/>
  <c r="S1204" i="16"/>
  <c r="U343" i="1"/>
  <c r="U1204" i="16"/>
  <c r="T1204" i="16"/>
  <c r="V1204" i="16" s="1"/>
  <c r="U1206" i="16"/>
  <c r="T1206" i="16"/>
  <c r="V1206" i="16" s="1"/>
  <c r="S1597" i="16"/>
  <c r="S1576" i="16"/>
  <c r="O1637" i="16"/>
  <c r="S1632" i="16"/>
  <c r="S1630" i="16"/>
  <c r="S1629" i="16"/>
  <c r="W1628" i="16"/>
  <c r="X1628" i="16" s="1"/>
  <c r="S1620" i="16"/>
  <c r="W1618" i="16"/>
  <c r="X1618" i="16" s="1"/>
  <c r="O1617" i="16"/>
  <c r="S1612" i="16"/>
  <c r="S1610" i="16"/>
  <c r="S1609" i="16"/>
  <c r="W1608" i="16"/>
  <c r="X1608" i="16" s="1"/>
  <c r="O1135" i="16"/>
  <c r="O1133" i="16"/>
  <c r="M1161" i="16"/>
  <c r="O1159" i="16"/>
  <c r="N320" i="1" s="1"/>
  <c r="O1157" i="16"/>
  <c r="N319" i="1" s="1"/>
  <c r="M1227" i="16"/>
  <c r="O1225" i="16"/>
  <c r="O1223" i="16"/>
  <c r="U622" i="16"/>
  <c r="U621" i="16"/>
  <c r="U620" i="16"/>
  <c r="U619" i="16"/>
  <c r="U618" i="16"/>
  <c r="U617" i="16"/>
  <c r="U615" i="16"/>
  <c r="L616" i="16"/>
  <c r="J616" i="16"/>
  <c r="H616" i="16"/>
  <c r="U614" i="16"/>
  <c r="T614" i="16"/>
  <c r="M614" i="16"/>
  <c r="R613" i="16"/>
  <c r="T613" i="16"/>
  <c r="V613" i="16" s="1"/>
  <c r="M613" i="16"/>
  <c r="L610" i="16"/>
  <c r="U612" i="16"/>
  <c r="W612" i="16" s="1"/>
  <c r="O612" i="16"/>
  <c r="X612" i="16" s="1"/>
  <c r="U1166" i="16"/>
  <c r="W1166" i="16" s="1"/>
  <c r="O1166" i="16"/>
  <c r="X1166" i="16" s="1"/>
  <c r="U1165" i="16"/>
  <c r="W1165" i="16" s="1"/>
  <c r="O1165" i="16"/>
  <c r="U1164" i="16"/>
  <c r="L1322" i="16"/>
  <c r="J1322" i="16"/>
  <c r="H1322" i="16"/>
  <c r="L1317" i="16"/>
  <c r="J1317" i="16"/>
  <c r="H1317" i="16"/>
  <c r="L1351" i="16"/>
  <c r="H1351" i="16"/>
  <c r="L1349" i="16"/>
  <c r="H1349" i="16"/>
  <c r="L1316" i="16"/>
  <c r="J1316" i="16"/>
  <c r="H1316" i="16"/>
  <c r="L1315" i="16"/>
  <c r="J1315" i="16"/>
  <c r="H1315" i="16"/>
  <c r="L1312" i="16"/>
  <c r="J1312" i="16"/>
  <c r="H1312" i="16"/>
  <c r="L1311" i="16"/>
  <c r="J1311" i="16"/>
  <c r="H1311" i="16"/>
  <c r="P1308" i="16"/>
  <c r="L1308" i="16"/>
  <c r="H1308" i="16"/>
  <c r="U391" i="1"/>
  <c r="A398" i="1"/>
  <c r="A397" i="1"/>
  <c r="U396" i="1"/>
  <c r="A396" i="1"/>
  <c r="A399" i="1" s="1"/>
  <c r="M421" i="1"/>
  <c r="F421" i="1"/>
  <c r="O1361" i="16"/>
  <c r="G421" i="1"/>
  <c r="F444" i="1"/>
  <c r="G446" i="1"/>
  <c r="G381" i="1"/>
  <c r="J17" i="12"/>
  <c r="P113" i="1" l="1"/>
  <c r="P556" i="1"/>
  <c r="P559" i="1"/>
  <c r="P560" i="1"/>
  <c r="P566" i="1"/>
  <c r="P578" i="1"/>
  <c r="P581" i="1"/>
  <c r="P582" i="1"/>
  <c r="P583" i="1"/>
  <c r="P584" i="1"/>
  <c r="P585" i="1"/>
  <c r="P588" i="1"/>
  <c r="P589" i="1"/>
  <c r="P590" i="1"/>
  <c r="P591" i="1"/>
  <c r="P592" i="1"/>
  <c r="P593" i="1"/>
  <c r="P637" i="1"/>
  <c r="P646" i="1"/>
  <c r="P647" i="1"/>
  <c r="P618" i="1"/>
  <c r="P619" i="1"/>
  <c r="P651" i="1"/>
  <c r="S1062" i="16"/>
  <c r="N283" i="1"/>
  <c r="N274" i="1"/>
  <c r="S1044" i="16"/>
  <c r="X2528" i="16"/>
  <c r="O641" i="1" s="1"/>
  <c r="V2575" i="16"/>
  <c r="W2575" i="16" s="1"/>
  <c r="X2575" i="16" s="1"/>
  <c r="X2573" i="16" s="1"/>
  <c r="O644" i="1" s="1"/>
  <c r="S2575" i="16"/>
  <c r="T2575" i="16" s="1"/>
  <c r="O2573" i="16"/>
  <c r="N644" i="1" s="1"/>
  <c r="U644" i="1" s="1"/>
  <c r="V2590" i="16"/>
  <c r="W2590" i="16" s="1"/>
  <c r="X2590" i="16" s="1"/>
  <c r="X2588" i="16" s="1"/>
  <c r="O645" i="1" s="1"/>
  <c r="S2590" i="16"/>
  <c r="T2590" i="16" s="1"/>
  <c r="O2588" i="16"/>
  <c r="N645" i="1" s="1"/>
  <c r="U645" i="1" s="1"/>
  <c r="V2560" i="16"/>
  <c r="W2560" i="16" s="1"/>
  <c r="X2560" i="16" s="1"/>
  <c r="X2558" i="16" s="1"/>
  <c r="O643" i="1" s="1"/>
  <c r="S2560" i="16"/>
  <c r="T2560" i="16" s="1"/>
  <c r="O2558" i="16"/>
  <c r="N643" i="1" s="1"/>
  <c r="U643" i="1" s="1"/>
  <c r="V2545" i="16"/>
  <c r="W2545" i="16" s="1"/>
  <c r="X2545" i="16" s="1"/>
  <c r="X2543" i="16" s="1"/>
  <c r="O642" i="1" s="1"/>
  <c r="S2545" i="16"/>
  <c r="T2545" i="16" s="1"/>
  <c r="O2543" i="16"/>
  <c r="N642" i="1" s="1"/>
  <c r="U642" i="1" s="1"/>
  <c r="V2488" i="16"/>
  <c r="W2488" i="16" s="1"/>
  <c r="X2488" i="16" s="1"/>
  <c r="X2486" i="16" s="1"/>
  <c r="O635" i="1" s="1"/>
  <c r="S2488" i="16"/>
  <c r="T2488" i="16" s="1"/>
  <c r="O2486" i="16"/>
  <c r="N635" i="1" s="1"/>
  <c r="U635" i="1" s="1"/>
  <c r="V2397" i="16"/>
  <c r="W2397" i="16" s="1"/>
  <c r="X2397" i="16" s="1"/>
  <c r="X2395" i="16" s="1"/>
  <c r="O627" i="1" s="1"/>
  <c r="S2397" i="16"/>
  <c r="T2397" i="16" s="1"/>
  <c r="O2395" i="16"/>
  <c r="N627" i="1" s="1"/>
  <c r="U627" i="1" s="1"/>
  <c r="V2473" i="16"/>
  <c r="W2473" i="16" s="1"/>
  <c r="X2473" i="16" s="1"/>
  <c r="X2471" i="16" s="1"/>
  <c r="O634" i="1" s="1"/>
  <c r="S2473" i="16"/>
  <c r="T2473" i="16" s="1"/>
  <c r="O2471" i="16"/>
  <c r="N634" i="1" s="1"/>
  <c r="U634" i="1" s="1"/>
  <c r="V2458" i="16"/>
  <c r="W2458" i="16" s="1"/>
  <c r="X2458" i="16" s="1"/>
  <c r="X2456" i="16" s="1"/>
  <c r="O633" i="1" s="1"/>
  <c r="S2458" i="16"/>
  <c r="T2458" i="16" s="1"/>
  <c r="O2456" i="16"/>
  <c r="N633" i="1" s="1"/>
  <c r="U633" i="1" s="1"/>
  <c r="V2443" i="16"/>
  <c r="W2443" i="16" s="1"/>
  <c r="X2443" i="16" s="1"/>
  <c r="X2441" i="16" s="1"/>
  <c r="O632" i="1" s="1"/>
  <c r="S2443" i="16"/>
  <c r="T2443" i="16" s="1"/>
  <c r="O2441" i="16"/>
  <c r="N632" i="1" s="1"/>
  <c r="U632" i="1" s="1"/>
  <c r="V2383" i="16"/>
  <c r="W2383" i="16" s="1"/>
  <c r="X2383" i="16" s="1"/>
  <c r="X2381" i="16" s="1"/>
  <c r="O626" i="1" s="1"/>
  <c r="S2383" i="16"/>
  <c r="T2383" i="16" s="1"/>
  <c r="O2381" i="16"/>
  <c r="N626" i="1" s="1"/>
  <c r="U626" i="1" s="1"/>
  <c r="V2369" i="16"/>
  <c r="W2369" i="16" s="1"/>
  <c r="X2369" i="16" s="1"/>
  <c r="X2367" i="16" s="1"/>
  <c r="O625" i="1" s="1"/>
  <c r="S2369" i="16"/>
  <c r="T2369" i="16" s="1"/>
  <c r="O2367" i="16"/>
  <c r="N625" i="1" s="1"/>
  <c r="U625" i="1" s="1"/>
  <c r="V2355" i="16"/>
  <c r="W2355" i="16" s="1"/>
  <c r="X2355" i="16" s="1"/>
  <c r="X2353" i="16" s="1"/>
  <c r="O624" i="1" s="1"/>
  <c r="S2355" i="16"/>
  <c r="T2355" i="16" s="1"/>
  <c r="O2353" i="16"/>
  <c r="N624" i="1" s="1"/>
  <c r="U624" i="1" s="1"/>
  <c r="V2504" i="16"/>
  <c r="W2504" i="16" s="1"/>
  <c r="X2504" i="16" s="1"/>
  <c r="O636" i="1" s="1"/>
  <c r="S2504" i="16"/>
  <c r="T2504" i="16" s="1"/>
  <c r="V2428" i="16"/>
  <c r="W2428" i="16" s="1"/>
  <c r="X2428" i="16" s="1"/>
  <c r="S2428" i="16"/>
  <c r="T2428" i="16" s="1"/>
  <c r="X1651" i="16"/>
  <c r="O1640" i="16"/>
  <c r="N491" i="1" s="1"/>
  <c r="U491" i="1" s="1"/>
  <c r="X1640" i="16"/>
  <c r="O491" i="1" s="1"/>
  <c r="X2094" i="16"/>
  <c r="X2092" i="16" s="1"/>
  <c r="O2092" i="16"/>
  <c r="U578" i="1"/>
  <c r="U579" i="1"/>
  <c r="X1845" i="16"/>
  <c r="U580" i="1"/>
  <c r="X1941" i="16"/>
  <c r="U586" i="1"/>
  <c r="X1953" i="16"/>
  <c r="U587" i="1"/>
  <c r="X1854" i="16"/>
  <c r="X1852" i="16" s="1"/>
  <c r="O555" i="1" s="1"/>
  <c r="O1852" i="16"/>
  <c r="N555" i="1" s="1"/>
  <c r="X1890" i="16"/>
  <c r="X1888" i="16" s="1"/>
  <c r="O558" i="1" s="1"/>
  <c r="O1888" i="16"/>
  <c r="N558" i="1" s="1"/>
  <c r="U558" i="1" s="1"/>
  <c r="X1926" i="16"/>
  <c r="X1924" i="16" s="1"/>
  <c r="O561" i="1" s="1"/>
  <c r="O1924" i="16"/>
  <c r="N561" i="1" s="1"/>
  <c r="U561" i="1" s="1"/>
  <c r="X1962" i="16"/>
  <c r="X1960" i="16" s="1"/>
  <c r="O564" i="1" s="1"/>
  <c r="O1960" i="16"/>
  <c r="N564" i="1" s="1"/>
  <c r="U563" i="1"/>
  <c r="X1819" i="16"/>
  <c r="X1876" i="16"/>
  <c r="O557" i="1" s="1"/>
  <c r="O1996" i="16"/>
  <c r="N567" i="1" s="1"/>
  <c r="U567" i="1" s="1"/>
  <c r="X1998" i="16"/>
  <c r="X1996" i="16" s="1"/>
  <c r="O567" i="1" s="1"/>
  <c r="O2020" i="16"/>
  <c r="N569" i="1" s="1"/>
  <c r="U569" i="1" s="1"/>
  <c r="X2022" i="16"/>
  <c r="X2020" i="16" s="1"/>
  <c r="O569" i="1" s="1"/>
  <c r="O2032" i="16"/>
  <c r="N570" i="1" s="1"/>
  <c r="X2034" i="16"/>
  <c r="X2032" i="16" s="1"/>
  <c r="O570" i="1" s="1"/>
  <c r="O2056" i="16"/>
  <c r="N572" i="1" s="1"/>
  <c r="U572" i="1" s="1"/>
  <c r="X2058" i="16"/>
  <c r="X2056" i="16" s="1"/>
  <c r="O572" i="1" s="1"/>
  <c r="O2008" i="16"/>
  <c r="N568" i="1" s="1"/>
  <c r="U568" i="1" s="1"/>
  <c r="X2010" i="16"/>
  <c r="X2008" i="16" s="1"/>
  <c r="O568" i="1" s="1"/>
  <c r="O2044" i="16"/>
  <c r="N571" i="1" s="1"/>
  <c r="U571" i="1" s="1"/>
  <c r="X2046" i="16"/>
  <c r="X2044" i="16" s="1"/>
  <c r="O571" i="1" s="1"/>
  <c r="W1683" i="16"/>
  <c r="X1683" i="16" s="1"/>
  <c r="O507" i="1" s="1"/>
  <c r="X259" i="16"/>
  <c r="O143" i="1" s="1"/>
  <c r="N143" i="1"/>
  <c r="U143" i="1" s="1"/>
  <c r="X936" i="16"/>
  <c r="X868" i="16"/>
  <c r="X850" i="16"/>
  <c r="X832" i="16"/>
  <c r="X814" i="16"/>
  <c r="X760" i="16"/>
  <c r="X706" i="16"/>
  <c r="X688" i="16"/>
  <c r="X670" i="16"/>
  <c r="X652" i="16"/>
  <c r="W1206" i="16"/>
  <c r="X1206" i="16" s="1"/>
  <c r="O343" i="1" s="1"/>
  <c r="W1204" i="16"/>
  <c r="X1204" i="16" s="1"/>
  <c r="O342" i="1" s="1"/>
  <c r="U1597" i="16"/>
  <c r="T1597" i="16"/>
  <c r="V1597" i="16" s="1"/>
  <c r="U1576" i="16"/>
  <c r="T1576" i="16"/>
  <c r="V1576" i="16" s="1"/>
  <c r="U1609" i="16"/>
  <c r="T1609" i="16"/>
  <c r="V1609" i="16" s="1"/>
  <c r="U1610" i="16"/>
  <c r="T1610" i="16"/>
  <c r="V1610" i="16" s="1"/>
  <c r="U1612" i="16"/>
  <c r="T1612" i="16"/>
  <c r="V1612" i="16" s="1"/>
  <c r="S1617" i="16"/>
  <c r="U1620" i="16"/>
  <c r="T1620" i="16"/>
  <c r="V1620" i="16" s="1"/>
  <c r="U1629" i="16"/>
  <c r="T1629" i="16"/>
  <c r="V1629" i="16" s="1"/>
  <c r="U1630" i="16"/>
  <c r="T1630" i="16"/>
  <c r="V1630" i="16" s="1"/>
  <c r="U1632" i="16"/>
  <c r="T1632" i="16"/>
  <c r="V1632" i="16" s="1"/>
  <c r="S1637" i="16"/>
  <c r="O1635" i="16"/>
  <c r="S1157" i="16"/>
  <c r="S1159" i="16"/>
  <c r="S1133" i="16"/>
  <c r="N307" i="1"/>
  <c r="S1135" i="16"/>
  <c r="N308" i="1"/>
  <c r="X1165" i="16"/>
  <c r="U1157" i="16"/>
  <c r="T1157" i="16"/>
  <c r="V1157" i="16" s="1"/>
  <c r="U1159" i="16"/>
  <c r="T1159" i="16"/>
  <c r="V1159" i="16" s="1"/>
  <c r="O1161" i="16"/>
  <c r="N321" i="1" s="1"/>
  <c r="U1133" i="16"/>
  <c r="T1133" i="16"/>
  <c r="V1133" i="16" s="1"/>
  <c r="U1135" i="16"/>
  <c r="T1135" i="16"/>
  <c r="V1135" i="16" s="1"/>
  <c r="S1223" i="16"/>
  <c r="N356" i="1"/>
  <c r="S1225" i="16"/>
  <c r="N357" i="1"/>
  <c r="U1223" i="16"/>
  <c r="T1223" i="16"/>
  <c r="V1223" i="16" s="1"/>
  <c r="U1225" i="16"/>
  <c r="T1225" i="16"/>
  <c r="V1225" i="16" s="1"/>
  <c r="O1227" i="16"/>
  <c r="R616" i="16"/>
  <c r="H610" i="16"/>
  <c r="U613" i="16"/>
  <c r="W613" i="16" s="1"/>
  <c r="O613" i="16"/>
  <c r="V614" i="16"/>
  <c r="O614" i="16"/>
  <c r="W614" i="16"/>
  <c r="U616" i="16"/>
  <c r="H1320" i="16"/>
  <c r="J1320" i="16"/>
  <c r="L1320" i="16"/>
  <c r="G93" i="1"/>
  <c r="F26" i="12"/>
  <c r="F8" i="12"/>
  <c r="F17" i="12"/>
  <c r="G87" i="1"/>
  <c r="R1526" i="16"/>
  <c r="S1526" i="16" s="1"/>
  <c r="T1526" i="16" s="1"/>
  <c r="R1527" i="16"/>
  <c r="R1528" i="16"/>
  <c r="R1529" i="16"/>
  <c r="O109" i="16"/>
  <c r="O1508" i="16"/>
  <c r="R1681" i="16"/>
  <c r="O2306" i="16"/>
  <c r="O2635" i="16"/>
  <c r="O2627" i="16"/>
  <c r="O2619" i="16"/>
  <c r="O1387" i="16"/>
  <c r="O1397" i="16"/>
  <c r="O1407" i="16"/>
  <c r="O1328" i="16"/>
  <c r="O1330" i="16"/>
  <c r="O1332" i="16"/>
  <c r="O1334" i="16"/>
  <c r="O1336" i="16"/>
  <c r="O1338" i="16"/>
  <c r="O1340" i="16"/>
  <c r="O1342" i="16"/>
  <c r="O1344" i="16"/>
  <c r="O1230" i="16"/>
  <c r="O1193" i="16"/>
  <c r="O1195" i="16"/>
  <c r="O1197" i="16"/>
  <c r="O1199" i="16"/>
  <c r="O1201" i="16"/>
  <c r="O1041" i="16"/>
  <c r="S1041" i="16" s="1"/>
  <c r="O1061" i="16"/>
  <c r="S1061" i="16" s="1"/>
  <c r="O1047" i="16"/>
  <c r="S1047" i="16" s="1"/>
  <c r="O1049" i="16"/>
  <c r="S1049" i="16" s="1"/>
  <c r="O1051" i="16"/>
  <c r="S1051" i="16" s="1"/>
  <c r="O1053" i="16"/>
  <c r="S1053" i="16" s="1"/>
  <c r="O1035" i="16"/>
  <c r="O1037" i="16"/>
  <c r="O1039" i="16"/>
  <c r="O1019" i="16"/>
  <c r="O1021" i="16"/>
  <c r="O1023" i="16"/>
  <c r="M688" i="1"/>
  <c r="H2721" i="16"/>
  <c r="J2721" i="16"/>
  <c r="L2721" i="16"/>
  <c r="R2721" i="16"/>
  <c r="J2720" i="16"/>
  <c r="P2718" i="16"/>
  <c r="P2713" i="16"/>
  <c r="P2706" i="16"/>
  <c r="P2698" i="16"/>
  <c r="P2690" i="16"/>
  <c r="P2639" i="16"/>
  <c r="P2612" i="16"/>
  <c r="P2092" i="16"/>
  <c r="P2080" i="16"/>
  <c r="P2068" i="16"/>
  <c r="P1804" i="16"/>
  <c r="P1792" i="16"/>
  <c r="P1780" i="16"/>
  <c r="L2083" i="16"/>
  <c r="J2083" i="16"/>
  <c r="H2083" i="16"/>
  <c r="L2071" i="16"/>
  <c r="J2071" i="16"/>
  <c r="H2071" i="16"/>
  <c r="P2297" i="16"/>
  <c r="P1775" i="16"/>
  <c r="L1777" i="16"/>
  <c r="L1775" i="16" s="1"/>
  <c r="J1777" i="16"/>
  <c r="H1777" i="16"/>
  <c r="H1775" i="16" s="1"/>
  <c r="P1764" i="16"/>
  <c r="P1754" i="16"/>
  <c r="P1745" i="16"/>
  <c r="P1733" i="16"/>
  <c r="H1735" i="16"/>
  <c r="J1735" i="16"/>
  <c r="L1735" i="16"/>
  <c r="P1740" i="16"/>
  <c r="P1728" i="16"/>
  <c r="P1705" i="16"/>
  <c r="P1710" i="16"/>
  <c r="P1687" i="16"/>
  <c r="P1366" i="16"/>
  <c r="P1361" i="16"/>
  <c r="P1373" i="16"/>
  <c r="P1168" i="16"/>
  <c r="H1170" i="16"/>
  <c r="J1170" i="16"/>
  <c r="L1170" i="16"/>
  <c r="H1172" i="16"/>
  <c r="J1172" i="16"/>
  <c r="L1172" i="16"/>
  <c r="H1175" i="16"/>
  <c r="J1175" i="16"/>
  <c r="L1175" i="16"/>
  <c r="H1176" i="16"/>
  <c r="J1176" i="16"/>
  <c r="L1176" i="16"/>
  <c r="P1179" i="16"/>
  <c r="P1148" i="16"/>
  <c r="P1141" i="16"/>
  <c r="P1096" i="16"/>
  <c r="P1080" i="16"/>
  <c r="P1065" i="16"/>
  <c r="T1006" i="16"/>
  <c r="R1006" i="16"/>
  <c r="O1006" i="16"/>
  <c r="P1005" i="16"/>
  <c r="T992" i="16"/>
  <c r="R992" i="16"/>
  <c r="O992" i="16"/>
  <c r="P991" i="16"/>
  <c r="T978" i="16"/>
  <c r="R978" i="16"/>
  <c r="O978" i="16"/>
  <c r="P977" i="16"/>
  <c r="T956" i="16"/>
  <c r="R956" i="16"/>
  <c r="O956" i="16"/>
  <c r="T929" i="16"/>
  <c r="R929" i="16"/>
  <c r="O929" i="16"/>
  <c r="P928" i="16"/>
  <c r="T913" i="16"/>
  <c r="R913" i="16"/>
  <c r="O913" i="16"/>
  <c r="P912" i="16"/>
  <c r="T897" i="16"/>
  <c r="R897" i="16"/>
  <c r="O897" i="16"/>
  <c r="P896" i="16"/>
  <c r="T879" i="16"/>
  <c r="R879" i="16"/>
  <c r="O879" i="16"/>
  <c r="P878" i="16"/>
  <c r="T861" i="16"/>
  <c r="R861" i="16"/>
  <c r="O861" i="16"/>
  <c r="P860" i="16"/>
  <c r="T843" i="16"/>
  <c r="R843" i="16"/>
  <c r="O843" i="16"/>
  <c r="P842" i="16"/>
  <c r="T825" i="16"/>
  <c r="R825" i="16"/>
  <c r="O825" i="16"/>
  <c r="P824" i="16"/>
  <c r="T807" i="16"/>
  <c r="R807" i="16"/>
  <c r="O807" i="16"/>
  <c r="P806" i="16"/>
  <c r="T789" i="16"/>
  <c r="R789" i="16"/>
  <c r="O789" i="16"/>
  <c r="P788" i="16"/>
  <c r="T771" i="16"/>
  <c r="R771" i="16"/>
  <c r="O771" i="16"/>
  <c r="P770" i="16"/>
  <c r="T753" i="16"/>
  <c r="R753" i="16"/>
  <c r="O753" i="16"/>
  <c r="P752" i="16"/>
  <c r="T735" i="16"/>
  <c r="R735" i="16"/>
  <c r="O735" i="16"/>
  <c r="P734" i="16"/>
  <c r="P680" i="16"/>
  <c r="P716" i="16"/>
  <c r="P698" i="16"/>
  <c r="P662" i="16"/>
  <c r="P644" i="16"/>
  <c r="P626" i="16"/>
  <c r="P594" i="16"/>
  <c r="P578" i="16"/>
  <c r="P562" i="16"/>
  <c r="P542" i="16"/>
  <c r="P522" i="16"/>
  <c r="P502" i="16"/>
  <c r="P482" i="16"/>
  <c r="P462" i="16"/>
  <c r="P442" i="16"/>
  <c r="P422" i="16"/>
  <c r="P402" i="16"/>
  <c r="P382" i="16"/>
  <c r="P362" i="16"/>
  <c r="P342" i="16"/>
  <c r="P322" i="16"/>
  <c r="P302" i="16"/>
  <c r="P282" i="16"/>
  <c r="P226" i="16"/>
  <c r="P204" i="16"/>
  <c r="P183" i="16"/>
  <c r="E995" i="16"/>
  <c r="P143" i="1" l="1"/>
  <c r="P507" i="1"/>
  <c r="P568" i="1"/>
  <c r="P572" i="1"/>
  <c r="P569" i="1"/>
  <c r="P567" i="1"/>
  <c r="P557" i="1"/>
  <c r="P561" i="1"/>
  <c r="P558" i="1"/>
  <c r="P636" i="1"/>
  <c r="P624" i="1"/>
  <c r="P625" i="1"/>
  <c r="P626" i="1"/>
  <c r="P632" i="1"/>
  <c r="P634" i="1"/>
  <c r="P627" i="1"/>
  <c r="P635" i="1"/>
  <c r="P642" i="1"/>
  <c r="P643" i="1"/>
  <c r="P645" i="1"/>
  <c r="P644" i="1"/>
  <c r="U1062" i="16"/>
  <c r="T1062" i="16"/>
  <c r="V1062" i="16" s="1"/>
  <c r="U1044" i="16"/>
  <c r="T1044" i="16"/>
  <c r="V1044" i="16" s="1"/>
  <c r="X2426" i="16"/>
  <c r="O631" i="1" s="1"/>
  <c r="P633" i="1"/>
  <c r="P587" i="1"/>
  <c r="X1948" i="16"/>
  <c r="O563" i="1" s="1"/>
  <c r="P586" i="1"/>
  <c r="X1936" i="16"/>
  <c r="O562" i="1" s="1"/>
  <c r="P580" i="1"/>
  <c r="X1840" i="16"/>
  <c r="O554" i="1" s="1"/>
  <c r="P579" i="1"/>
  <c r="P571" i="1"/>
  <c r="P563" i="1"/>
  <c r="N488" i="1"/>
  <c r="U488" i="1" s="1"/>
  <c r="P343" i="1"/>
  <c r="W1597" i="16"/>
  <c r="X1597" i="16" s="1"/>
  <c r="W1576" i="16"/>
  <c r="X1576" i="16" s="1"/>
  <c r="U1637" i="16"/>
  <c r="T1637" i="16"/>
  <c r="V1637" i="16" s="1"/>
  <c r="W1632" i="16"/>
  <c r="X1632" i="16" s="1"/>
  <c r="W1630" i="16"/>
  <c r="X1630" i="16" s="1"/>
  <c r="W1629" i="16"/>
  <c r="X1629" i="16" s="1"/>
  <c r="W1620" i="16"/>
  <c r="X1620" i="16" s="1"/>
  <c r="U1617" i="16"/>
  <c r="T1617" i="16"/>
  <c r="V1617" i="16" s="1"/>
  <c r="W1612" i="16"/>
  <c r="X1612" i="16" s="1"/>
  <c r="P491" i="1" s="1"/>
  <c r="W1610" i="16"/>
  <c r="X1610" i="16" s="1"/>
  <c r="W1609" i="16"/>
  <c r="X1609" i="16" s="1"/>
  <c r="S1161" i="16"/>
  <c r="W1135" i="16"/>
  <c r="X1135" i="16" s="1"/>
  <c r="O308" i="1" s="1"/>
  <c r="W1133" i="16"/>
  <c r="X1133" i="16" s="1"/>
  <c r="O307" i="1" s="1"/>
  <c r="U1161" i="16"/>
  <c r="T1161" i="16"/>
  <c r="V1161" i="16" s="1"/>
  <c r="W1159" i="16"/>
  <c r="X1159" i="16" s="1"/>
  <c r="O320" i="1" s="1"/>
  <c r="W1157" i="16"/>
  <c r="X1157" i="16" s="1"/>
  <c r="O319" i="1" s="1"/>
  <c r="S1227" i="16"/>
  <c r="N358" i="1"/>
  <c r="U1227" i="16"/>
  <c r="T1227" i="16"/>
  <c r="V1227" i="16" s="1"/>
  <c r="W1225" i="16"/>
  <c r="X1225" i="16" s="1"/>
  <c r="O357" i="1" s="1"/>
  <c r="W1223" i="16"/>
  <c r="X1223" i="16" s="1"/>
  <c r="O356" i="1" s="1"/>
  <c r="X614" i="16"/>
  <c r="X613" i="16"/>
  <c r="T1321" i="16"/>
  <c r="R1321" i="16"/>
  <c r="O1321" i="16" s="1"/>
  <c r="T1309" i="16"/>
  <c r="R1309" i="16"/>
  <c r="O1309" i="16" s="1"/>
  <c r="T2714" i="16"/>
  <c r="R2714" i="16"/>
  <c r="O2714" i="16" s="1"/>
  <c r="T2707" i="16"/>
  <c r="R2707" i="16"/>
  <c r="O2707" i="16" s="1"/>
  <c r="T2699" i="16"/>
  <c r="R2699" i="16"/>
  <c r="O2699" i="16" s="1"/>
  <c r="T2691" i="16"/>
  <c r="R2691" i="16"/>
  <c r="O2691" i="16" s="1"/>
  <c r="T2640" i="16"/>
  <c r="R2640" i="16"/>
  <c r="O2640" i="16" s="1"/>
  <c r="T2613" i="16"/>
  <c r="R2613" i="16"/>
  <c r="O2613" i="16" s="1"/>
  <c r="T2103" i="16"/>
  <c r="R2103" i="16"/>
  <c r="O2103" i="16" s="1"/>
  <c r="T2081" i="16"/>
  <c r="R2081" i="16"/>
  <c r="O2081" i="16" s="1"/>
  <c r="T2069" i="16"/>
  <c r="R2069" i="16"/>
  <c r="O2069" i="16" s="1"/>
  <c r="T1805" i="16"/>
  <c r="R1805" i="16"/>
  <c r="O1805" i="16" s="1"/>
  <c r="T1781" i="16"/>
  <c r="R1781" i="16"/>
  <c r="O1781" i="16" s="1"/>
  <c r="T2298" i="16"/>
  <c r="R2298" i="16"/>
  <c r="O2298" i="16" s="1"/>
  <c r="T1776" i="16"/>
  <c r="R1776" i="16"/>
  <c r="O1776" i="16" s="1"/>
  <c r="T1765" i="16"/>
  <c r="R1765" i="16"/>
  <c r="O1765" i="16" s="1"/>
  <c r="T1755" i="16"/>
  <c r="R1755" i="16"/>
  <c r="O1755" i="16" s="1"/>
  <c r="T1746" i="16"/>
  <c r="R1746" i="16"/>
  <c r="O1746" i="16" s="1"/>
  <c r="T1741" i="16"/>
  <c r="R1741" i="16"/>
  <c r="O1741" i="16" s="1"/>
  <c r="T1734" i="16"/>
  <c r="R1734" i="16"/>
  <c r="O1734" i="16" s="1"/>
  <c r="T1729" i="16"/>
  <c r="R1729" i="16"/>
  <c r="O1729" i="16" s="1"/>
  <c r="T1706" i="16"/>
  <c r="R1706" i="16"/>
  <c r="O1706" i="16" s="1"/>
  <c r="T1711" i="16"/>
  <c r="R1711" i="16"/>
  <c r="O1711" i="16" s="1"/>
  <c r="T1688" i="16"/>
  <c r="R1688" i="16"/>
  <c r="O1688" i="16" s="1"/>
  <c r="T1367" i="16"/>
  <c r="R1367" i="16"/>
  <c r="O1367" i="16" s="1"/>
  <c r="U357" i="1"/>
  <c r="T1180" i="16"/>
  <c r="R1180" i="16"/>
  <c r="O1180" i="16" s="1"/>
  <c r="T1169" i="16"/>
  <c r="R1169" i="16"/>
  <c r="O1169" i="16" s="1"/>
  <c r="T1149" i="16"/>
  <c r="R1149" i="16"/>
  <c r="O1149" i="16" s="1"/>
  <c r="T1142" i="16"/>
  <c r="R1142" i="16"/>
  <c r="O1142" i="16" s="1"/>
  <c r="T1097" i="16"/>
  <c r="R1097" i="16"/>
  <c r="O1097" i="16" s="1"/>
  <c r="T1081" i="16"/>
  <c r="R1081" i="16"/>
  <c r="O1081" i="16" s="1"/>
  <c r="T1066" i="16"/>
  <c r="R1066" i="16"/>
  <c r="O1066" i="16" s="1"/>
  <c r="T681" i="16"/>
  <c r="R681" i="16"/>
  <c r="O681" i="16" s="1"/>
  <c r="T717" i="16"/>
  <c r="R717" i="16"/>
  <c r="O717" i="16" s="1"/>
  <c r="T699" i="16"/>
  <c r="R699" i="16"/>
  <c r="O699" i="16" s="1"/>
  <c r="T663" i="16"/>
  <c r="R663" i="16"/>
  <c r="O663" i="16" s="1"/>
  <c r="T645" i="16"/>
  <c r="R645" i="16"/>
  <c r="O645" i="16" s="1"/>
  <c r="T627" i="16"/>
  <c r="R627" i="16"/>
  <c r="O627" i="16" s="1"/>
  <c r="T595" i="16"/>
  <c r="R595" i="16"/>
  <c r="O595" i="16" s="1"/>
  <c r="T579" i="16"/>
  <c r="R579" i="16"/>
  <c r="O579" i="16" s="1"/>
  <c r="T563" i="16"/>
  <c r="R563" i="16"/>
  <c r="O563" i="16" s="1"/>
  <c r="T543" i="16"/>
  <c r="R543" i="16"/>
  <c r="O543" i="16" s="1"/>
  <c r="T523" i="16"/>
  <c r="R523" i="16"/>
  <c r="O523" i="16" s="1"/>
  <c r="T503" i="16"/>
  <c r="R503" i="16"/>
  <c r="O503" i="16" s="1"/>
  <c r="T483" i="16"/>
  <c r="R483" i="16"/>
  <c r="O483" i="16" s="1"/>
  <c r="T463" i="16"/>
  <c r="R463" i="16"/>
  <c r="O463" i="16" s="1"/>
  <c r="T443" i="16"/>
  <c r="R443" i="16"/>
  <c r="O443" i="16" s="1"/>
  <c r="T423" i="16"/>
  <c r="R423" i="16"/>
  <c r="O423" i="16" s="1"/>
  <c r="T403" i="16"/>
  <c r="R403" i="16"/>
  <c r="O403" i="16" s="1"/>
  <c r="T383" i="16"/>
  <c r="R383" i="16"/>
  <c r="O383" i="16" s="1"/>
  <c r="T363" i="16"/>
  <c r="R363" i="16"/>
  <c r="O363" i="16" s="1"/>
  <c r="T343" i="16"/>
  <c r="R343" i="16"/>
  <c r="O343" i="16" s="1"/>
  <c r="T323" i="16"/>
  <c r="R323" i="16"/>
  <c r="O323" i="16" s="1"/>
  <c r="T303" i="16"/>
  <c r="R303" i="16"/>
  <c r="O303" i="16" s="1"/>
  <c r="T283" i="16"/>
  <c r="R283" i="16"/>
  <c r="O283" i="16" s="1"/>
  <c r="T228" i="16"/>
  <c r="R228" i="16"/>
  <c r="O228" i="16" s="1"/>
  <c r="T206" i="16"/>
  <c r="R206" i="16"/>
  <c r="O206" i="16" s="1"/>
  <c r="T185" i="16"/>
  <c r="R185" i="16"/>
  <c r="O185" i="16" s="1"/>
  <c r="T164" i="16"/>
  <c r="R164" i="16"/>
  <c r="O164" i="16" s="1"/>
  <c r="T263" i="16"/>
  <c r="R263" i="16"/>
  <c r="O263" i="16" s="1"/>
  <c r="T248" i="16"/>
  <c r="R248" i="16"/>
  <c r="O248" i="16" s="1"/>
  <c r="E457" i="1"/>
  <c r="T143" i="16"/>
  <c r="R143" i="16"/>
  <c r="O143" i="16" s="1"/>
  <c r="J144" i="16"/>
  <c r="P357" i="1" l="1"/>
  <c r="W1062" i="16"/>
  <c r="X1062" i="16" s="1"/>
  <c r="O283" i="1" s="1"/>
  <c r="W1044" i="16"/>
  <c r="X1044" i="16" s="1"/>
  <c r="O274" i="1" s="1"/>
  <c r="W1617" i="16"/>
  <c r="X1617" i="16" s="1"/>
  <c r="W1637" i="16"/>
  <c r="X1637" i="16" s="1"/>
  <c r="X1635" i="16" s="1"/>
  <c r="W1161" i="16"/>
  <c r="X1161" i="16" s="1"/>
  <c r="O321" i="1" s="1"/>
  <c r="W1227" i="16"/>
  <c r="X1227" i="16" s="1"/>
  <c r="O358" i="1" s="1"/>
  <c r="T2084" i="16"/>
  <c r="V2084" i="16" s="1"/>
  <c r="T2072" i="16"/>
  <c r="V2072" i="16" s="1"/>
  <c r="T1796" i="16"/>
  <c r="V1796" i="16" s="1"/>
  <c r="T2071" i="16"/>
  <c r="V2071" i="16" s="1"/>
  <c r="T2083" i="16"/>
  <c r="V2083" i="16" s="1"/>
  <c r="T1735" i="16"/>
  <c r="V1735" i="16" s="1"/>
  <c r="T1777" i="16"/>
  <c r="V1777" i="16" s="1"/>
  <c r="T1175" i="16"/>
  <c r="V1175" i="16" s="1"/>
  <c r="T251" i="16"/>
  <c r="V251" i="16" s="1"/>
  <c r="T253" i="16"/>
  <c r="T255" i="16"/>
  <c r="V255" i="16" s="1"/>
  <c r="T257" i="16"/>
  <c r="V257" i="16" s="1"/>
  <c r="T249" i="16"/>
  <c r="V249" i="16" s="1"/>
  <c r="E420" i="1"/>
  <c r="F1730" i="16"/>
  <c r="F1742" i="16"/>
  <c r="M296" i="1"/>
  <c r="F296" i="1"/>
  <c r="M293" i="1"/>
  <c r="F293" i="1"/>
  <c r="M290" i="1"/>
  <c r="F290" i="1"/>
  <c r="E296" i="1"/>
  <c r="E293" i="1"/>
  <c r="E290" i="1"/>
  <c r="L1106" i="16"/>
  <c r="J1106" i="16"/>
  <c r="H1106" i="16"/>
  <c r="L1103" i="16"/>
  <c r="J1103" i="16"/>
  <c r="H1103" i="16"/>
  <c r="E1101" i="16"/>
  <c r="L1098" i="16"/>
  <c r="J1098" i="16"/>
  <c r="H1098" i="16"/>
  <c r="L1074" i="16"/>
  <c r="J1074" i="16"/>
  <c r="H1074" i="16"/>
  <c r="L1067" i="16"/>
  <c r="J1067" i="16"/>
  <c r="H1067" i="16"/>
  <c r="L1090" i="16"/>
  <c r="J1090" i="16"/>
  <c r="H1090" i="16"/>
  <c r="L1082" i="16"/>
  <c r="J1082" i="16"/>
  <c r="H1082" i="16"/>
  <c r="E1096" i="16"/>
  <c r="E1085" i="16"/>
  <c r="E1080" i="16"/>
  <c r="E1072" i="16"/>
  <c r="E1073" i="16" s="1"/>
  <c r="E1065" i="16"/>
  <c r="L1087" i="16"/>
  <c r="J1087" i="16"/>
  <c r="T1087" i="16" s="1"/>
  <c r="V1087" i="16" s="1"/>
  <c r="H1087" i="16"/>
  <c r="L1073" i="16"/>
  <c r="J1073" i="16"/>
  <c r="H1073" i="16"/>
  <c r="L1072" i="16"/>
  <c r="J1072" i="16"/>
  <c r="H1072" i="16"/>
  <c r="U297" i="1"/>
  <c r="A296" i="1"/>
  <c r="A297" i="1" s="1"/>
  <c r="U295" i="1"/>
  <c r="F295" i="1"/>
  <c r="A295" i="1"/>
  <c r="U294" i="1"/>
  <c r="A293" i="1"/>
  <c r="A294" i="1" s="1"/>
  <c r="U292" i="1"/>
  <c r="F292" i="1"/>
  <c r="A292" i="1"/>
  <c r="U291" i="1"/>
  <c r="A290" i="1"/>
  <c r="A291" i="1" s="1"/>
  <c r="U289" i="1"/>
  <c r="F289" i="1"/>
  <c r="A289" i="1"/>
  <c r="O488" i="1" l="1"/>
  <c r="M1218" i="16"/>
  <c r="T1067" i="16"/>
  <c r="V1067" i="16" s="1"/>
  <c r="T1098" i="16"/>
  <c r="V1098" i="16" s="1"/>
  <c r="E1102" i="16"/>
  <c r="E1100" i="16"/>
  <c r="E1099" i="16"/>
  <c r="E1105" i="16"/>
  <c r="E1104" i="16"/>
  <c r="L1101" i="16"/>
  <c r="J1101" i="16"/>
  <c r="J1085" i="16"/>
  <c r="T1085" i="16" s="1"/>
  <c r="V1085" i="16" s="1"/>
  <c r="L1085" i="16"/>
  <c r="E1086" i="16"/>
  <c r="E1084" i="16"/>
  <c r="E1083" i="16"/>
  <c r="E1089" i="16"/>
  <c r="E1088" i="16"/>
  <c r="E1070" i="16"/>
  <c r="E1069" i="16"/>
  <c r="E1068" i="16"/>
  <c r="P488" i="1" l="1"/>
  <c r="O1218" i="16"/>
  <c r="L1104" i="16"/>
  <c r="J1104" i="16"/>
  <c r="H1104" i="16"/>
  <c r="L1105" i="16"/>
  <c r="J1105" i="16"/>
  <c r="T1105" i="16" s="1"/>
  <c r="V1105" i="16" s="1"/>
  <c r="H1105" i="16"/>
  <c r="L1099" i="16"/>
  <c r="J1099" i="16"/>
  <c r="H1099" i="16"/>
  <c r="L1100" i="16"/>
  <c r="J1100" i="16"/>
  <c r="H1100" i="16"/>
  <c r="L1102" i="16"/>
  <c r="J1102" i="16"/>
  <c r="H1102" i="16"/>
  <c r="E1071" i="16"/>
  <c r="H1070" i="16"/>
  <c r="J1070" i="16"/>
  <c r="L1070" i="16"/>
  <c r="L1088" i="16"/>
  <c r="J1088" i="16"/>
  <c r="H1088" i="16"/>
  <c r="L1089" i="16"/>
  <c r="H1089" i="16"/>
  <c r="J1089" i="16"/>
  <c r="T1089" i="16" s="1"/>
  <c r="V1089" i="16" s="1"/>
  <c r="L1083" i="16"/>
  <c r="J1083" i="16"/>
  <c r="H1083" i="16"/>
  <c r="L1084" i="16"/>
  <c r="J1084" i="16"/>
  <c r="H1084" i="16"/>
  <c r="L1086" i="16"/>
  <c r="J1086" i="16"/>
  <c r="H1086" i="16"/>
  <c r="L1068" i="16"/>
  <c r="J1068" i="16"/>
  <c r="H1068" i="16"/>
  <c r="L1069" i="16"/>
  <c r="J1069" i="16"/>
  <c r="T1069" i="16" s="1"/>
  <c r="V1069" i="16" s="1"/>
  <c r="H1069" i="16"/>
  <c r="L1071" i="16"/>
  <c r="J1071" i="16"/>
  <c r="H1071" i="16"/>
  <c r="M1214" i="16" l="1"/>
  <c r="T1100" i="16"/>
  <c r="V1100" i="16" s="1"/>
  <c r="M1212" i="16"/>
  <c r="M1216" i="16"/>
  <c r="S1218" i="16"/>
  <c r="N353" i="1"/>
  <c r="H1065" i="16"/>
  <c r="T1068" i="16"/>
  <c r="V1068" i="16" s="1"/>
  <c r="L1065" i="16"/>
  <c r="H1080" i="16"/>
  <c r="T1083" i="16"/>
  <c r="V1083" i="16" s="1"/>
  <c r="L1080" i="16"/>
  <c r="H1096" i="16"/>
  <c r="T1099" i="16"/>
  <c r="V1099" i="16" s="1"/>
  <c r="L1096" i="16"/>
  <c r="M523" i="1"/>
  <c r="F523" i="1"/>
  <c r="E523" i="1"/>
  <c r="M519" i="1"/>
  <c r="F519" i="1"/>
  <c r="E519" i="1"/>
  <c r="L1730" i="16"/>
  <c r="L1728" i="16" s="1"/>
  <c r="J1730" i="16"/>
  <c r="H1730" i="16"/>
  <c r="D1730" i="16"/>
  <c r="M515" i="1"/>
  <c r="E515" i="1"/>
  <c r="F515" i="1"/>
  <c r="F1707" i="16"/>
  <c r="D1707" i="16"/>
  <c r="L1742" i="16"/>
  <c r="L1740" i="16" s="1"/>
  <c r="J1742" i="16"/>
  <c r="H1742" i="16"/>
  <c r="D1742" i="16"/>
  <c r="L1707" i="16"/>
  <c r="J1707" i="16"/>
  <c r="T1707" i="16" s="1"/>
  <c r="V1707" i="16" s="1"/>
  <c r="H1707" i="16"/>
  <c r="L1705" i="16"/>
  <c r="H1705" i="16"/>
  <c r="A519" i="1"/>
  <c r="A515" i="1"/>
  <c r="A518" i="1"/>
  <c r="A517" i="1" s="1"/>
  <c r="A520" i="1" s="1"/>
  <c r="A514" i="1"/>
  <c r="A513" i="1" s="1"/>
  <c r="A516" i="1" s="1"/>
  <c r="A673" i="1"/>
  <c r="A672" i="1" s="1"/>
  <c r="A675" i="1" s="1"/>
  <c r="U684" i="1"/>
  <c r="U680" i="1"/>
  <c r="U676" i="1"/>
  <c r="U672" i="1"/>
  <c r="U1218" i="16" l="1"/>
  <c r="T1218" i="16"/>
  <c r="V1218" i="16" s="1"/>
  <c r="O1216" i="16"/>
  <c r="O1212" i="16"/>
  <c r="O1214" i="16"/>
  <c r="H1740" i="16"/>
  <c r="H1728" i="16"/>
  <c r="T1730" i="16"/>
  <c r="V1730" i="16" s="1"/>
  <c r="S1214" i="16" l="1"/>
  <c r="N351" i="1"/>
  <c r="S1212" i="16"/>
  <c r="N350" i="1"/>
  <c r="S1216" i="16"/>
  <c r="N352" i="1"/>
  <c r="W1218" i="16"/>
  <c r="X1218" i="16" s="1"/>
  <c r="O353" i="1" s="1"/>
  <c r="A523" i="1"/>
  <c r="L2616" i="16"/>
  <c r="J2616" i="16"/>
  <c r="T2616" i="16" s="1"/>
  <c r="V2616" i="16" s="1"/>
  <c r="H2616" i="16"/>
  <c r="L2615" i="16"/>
  <c r="J2615" i="16"/>
  <c r="T2615" i="16" s="1"/>
  <c r="V2615" i="16" s="1"/>
  <c r="H2615" i="16"/>
  <c r="L2614" i="16"/>
  <c r="J2614" i="16"/>
  <c r="T2614" i="16" s="1"/>
  <c r="V2614" i="16" s="1"/>
  <c r="H2614" i="16"/>
  <c r="L2612" i="16"/>
  <c r="M650" i="1"/>
  <c r="H2643" i="16"/>
  <c r="J2643" i="16"/>
  <c r="T2643" i="16" s="1"/>
  <c r="V2643" i="16" s="1"/>
  <c r="L2643" i="16"/>
  <c r="H2644" i="16"/>
  <c r="J2644" i="16"/>
  <c r="T2644" i="16" s="1"/>
  <c r="V2644" i="16" s="1"/>
  <c r="L2644" i="16"/>
  <c r="L2641" i="16"/>
  <c r="J2641" i="16"/>
  <c r="H2641" i="16"/>
  <c r="F688" i="1"/>
  <c r="E688" i="1"/>
  <c r="H2720" i="16"/>
  <c r="A650" i="1"/>
  <c r="A649" i="1" s="1"/>
  <c r="A652" i="1" s="1"/>
  <c r="A688" i="1"/>
  <c r="A687" i="1" s="1"/>
  <c r="A689" i="1" s="1"/>
  <c r="U683" i="1"/>
  <c r="U679" i="1"/>
  <c r="U675" i="1"/>
  <c r="U620" i="1"/>
  <c r="L2306" i="16"/>
  <c r="J2306" i="16"/>
  <c r="H2306" i="16"/>
  <c r="P2306" i="16"/>
  <c r="U652" i="1"/>
  <c r="U649" i="1"/>
  <c r="U615" i="1"/>
  <c r="M685" i="1"/>
  <c r="F685" i="1"/>
  <c r="F684" i="1" s="1"/>
  <c r="E685" i="1"/>
  <c r="A685" i="1"/>
  <c r="A684" i="1" s="1"/>
  <c r="A686" i="1" s="1"/>
  <c r="U682" i="1"/>
  <c r="E2698" i="16"/>
  <c r="E2700" i="16" s="1"/>
  <c r="E2701" i="16" s="1"/>
  <c r="E2715" i="16"/>
  <c r="E2708" i="16"/>
  <c r="H2710" i="16"/>
  <c r="J2710" i="16"/>
  <c r="T2710" i="16" s="1"/>
  <c r="V2710" i="16" s="1"/>
  <c r="L2710" i="16"/>
  <c r="L2715" i="16"/>
  <c r="L2713" i="16" s="1"/>
  <c r="J2715" i="16"/>
  <c r="H2715" i="16"/>
  <c r="H2713" i="16" s="1"/>
  <c r="L2701" i="16"/>
  <c r="J2701" i="16"/>
  <c r="T2701" i="16" s="1"/>
  <c r="V2701" i="16" s="1"/>
  <c r="H2701" i="16"/>
  <c r="L2693" i="16"/>
  <c r="J2693" i="16"/>
  <c r="T2693" i="16" s="1"/>
  <c r="V2693" i="16" s="1"/>
  <c r="H2693" i="16"/>
  <c r="H2695" i="16"/>
  <c r="J2695" i="16"/>
  <c r="T2695" i="16" s="1"/>
  <c r="V2695" i="16" s="1"/>
  <c r="L2695" i="16"/>
  <c r="H2703" i="16"/>
  <c r="J2703" i="16"/>
  <c r="T2703" i="16" s="1"/>
  <c r="V2703" i="16" s="1"/>
  <c r="L2703" i="16"/>
  <c r="H2702" i="16"/>
  <c r="H2700" i="16"/>
  <c r="M209" i="1"/>
  <c r="F209" i="1"/>
  <c r="M208" i="1"/>
  <c r="F208" i="1"/>
  <c r="M207" i="1"/>
  <c r="F207" i="1"/>
  <c r="E209" i="1"/>
  <c r="E208" i="1"/>
  <c r="E207" i="1"/>
  <c r="L892" i="16"/>
  <c r="J892" i="16"/>
  <c r="T892" i="16" s="1"/>
  <c r="V892" i="16" s="1"/>
  <c r="H892" i="16"/>
  <c r="E891" i="16"/>
  <c r="E890" i="16"/>
  <c r="E889" i="16"/>
  <c r="E888" i="16"/>
  <c r="E887" i="16"/>
  <c r="E885" i="16"/>
  <c r="E884" i="16"/>
  <c r="E883" i="16"/>
  <c r="E882" i="16"/>
  <c r="E881" i="16"/>
  <c r="L880" i="16"/>
  <c r="J880" i="16"/>
  <c r="H880" i="16"/>
  <c r="L874" i="16"/>
  <c r="J874" i="16"/>
  <c r="H874" i="16"/>
  <c r="E873" i="16"/>
  <c r="E872" i="16"/>
  <c r="E871" i="16"/>
  <c r="E870" i="16"/>
  <c r="E869" i="16"/>
  <c r="E867" i="16"/>
  <c r="E866" i="16"/>
  <c r="E865" i="16"/>
  <c r="E864" i="16"/>
  <c r="E863" i="16"/>
  <c r="L862" i="16"/>
  <c r="J862" i="16"/>
  <c r="H862" i="16"/>
  <c r="L856" i="16"/>
  <c r="J856" i="16"/>
  <c r="H856" i="16"/>
  <c r="E855" i="16"/>
  <c r="E854" i="16"/>
  <c r="E853" i="16"/>
  <c r="E852" i="16"/>
  <c r="E851" i="16"/>
  <c r="E849" i="16"/>
  <c r="E848" i="16"/>
  <c r="E847" i="16"/>
  <c r="E846" i="16"/>
  <c r="E845" i="16"/>
  <c r="L844" i="16"/>
  <c r="J844" i="16"/>
  <c r="H844" i="16"/>
  <c r="U210" i="1"/>
  <c r="A209" i="1"/>
  <c r="A208" i="1"/>
  <c r="A207" i="1"/>
  <c r="U206" i="1"/>
  <c r="A206" i="1"/>
  <c r="A210" i="1" s="1"/>
  <c r="M176" i="1"/>
  <c r="M175" i="1"/>
  <c r="F176" i="1"/>
  <c r="F175" i="1"/>
  <c r="E176" i="1"/>
  <c r="E175" i="1"/>
  <c r="M174" i="1"/>
  <c r="F174" i="1"/>
  <c r="E174" i="1"/>
  <c r="L558" i="16"/>
  <c r="J558" i="16"/>
  <c r="H558" i="16"/>
  <c r="E557" i="16"/>
  <c r="E556" i="16"/>
  <c r="E555" i="16"/>
  <c r="E554" i="16"/>
  <c r="E553" i="16"/>
  <c r="E552" i="16"/>
  <c r="E551" i="16"/>
  <c r="E550" i="16"/>
  <c r="E549" i="16"/>
  <c r="E547" i="16"/>
  <c r="E546" i="16"/>
  <c r="E545" i="16"/>
  <c r="L544" i="16"/>
  <c r="J544" i="16"/>
  <c r="H544" i="16"/>
  <c r="L538" i="16"/>
  <c r="J538" i="16"/>
  <c r="H538" i="16"/>
  <c r="E537" i="16"/>
  <c r="E536" i="16"/>
  <c r="E535" i="16"/>
  <c r="E534" i="16"/>
  <c r="E533" i="16"/>
  <c r="E532" i="16"/>
  <c r="E531" i="16"/>
  <c r="E530" i="16"/>
  <c r="E529" i="16"/>
  <c r="E527" i="16"/>
  <c r="E526" i="16"/>
  <c r="E525" i="16"/>
  <c r="L524" i="16"/>
  <c r="J524" i="16"/>
  <c r="H524" i="16"/>
  <c r="L518" i="16"/>
  <c r="J518" i="16"/>
  <c r="H518" i="16"/>
  <c r="E517" i="16"/>
  <c r="E516" i="16"/>
  <c r="E515" i="16"/>
  <c r="E514" i="16"/>
  <c r="E513" i="16"/>
  <c r="E512" i="16"/>
  <c r="E511" i="16"/>
  <c r="E510" i="16"/>
  <c r="E509" i="16"/>
  <c r="E507" i="16"/>
  <c r="E506" i="16"/>
  <c r="E505" i="16"/>
  <c r="L504" i="16"/>
  <c r="J504" i="16"/>
  <c r="H504" i="16"/>
  <c r="U177" i="1"/>
  <c r="A176" i="1"/>
  <c r="A175" i="1"/>
  <c r="A174" i="1"/>
  <c r="U173" i="1"/>
  <c r="A173" i="1"/>
  <c r="A177" i="1" s="1"/>
  <c r="T983" i="16" l="1"/>
  <c r="V983" i="16" s="1"/>
  <c r="U1216" i="16"/>
  <c r="T1216" i="16"/>
  <c r="V1216" i="16" s="1"/>
  <c r="U1212" i="16"/>
  <c r="T1212" i="16"/>
  <c r="V1212" i="16" s="1"/>
  <c r="U1214" i="16"/>
  <c r="T1214" i="16"/>
  <c r="V1214" i="16" s="1"/>
  <c r="T2715" i="16"/>
  <c r="V2715" i="16" s="1"/>
  <c r="J2713" i="16"/>
  <c r="H2698" i="16"/>
  <c r="T2641" i="16"/>
  <c r="V2641" i="16" s="1"/>
  <c r="H2612" i="16"/>
  <c r="H2603" i="16" s="1"/>
  <c r="J2612" i="16"/>
  <c r="J2603" i="16" s="1"/>
  <c r="L2642" i="16"/>
  <c r="L2639" i="16" s="1"/>
  <c r="J2642" i="16"/>
  <c r="H2642" i="16"/>
  <c r="A653" i="1"/>
  <c r="A611" i="1"/>
  <c r="A612" i="1" s="1"/>
  <c r="L845" i="16"/>
  <c r="J845" i="16"/>
  <c r="H845" i="16"/>
  <c r="L846" i="16"/>
  <c r="J846" i="16"/>
  <c r="H846" i="16"/>
  <c r="L847" i="16"/>
  <c r="J847" i="16"/>
  <c r="H847" i="16"/>
  <c r="L848" i="16"/>
  <c r="J848" i="16"/>
  <c r="T848" i="16" s="1"/>
  <c r="V848" i="16" s="1"/>
  <c r="H848" i="16"/>
  <c r="L849" i="16"/>
  <c r="J849" i="16"/>
  <c r="T849" i="16" s="1"/>
  <c r="V849" i="16" s="1"/>
  <c r="H849" i="16"/>
  <c r="L851" i="16"/>
  <c r="J851" i="16"/>
  <c r="T851" i="16" s="1"/>
  <c r="V851" i="16" s="1"/>
  <c r="H851" i="16"/>
  <c r="L852" i="16"/>
  <c r="J852" i="16"/>
  <c r="H852" i="16"/>
  <c r="L853" i="16"/>
  <c r="J853" i="16"/>
  <c r="H853" i="16"/>
  <c r="L854" i="16"/>
  <c r="J854" i="16"/>
  <c r="H854" i="16"/>
  <c r="L855" i="16"/>
  <c r="J855" i="16"/>
  <c r="H855" i="16"/>
  <c r="L863" i="16"/>
  <c r="J863" i="16"/>
  <c r="H863" i="16"/>
  <c r="L864" i="16"/>
  <c r="J864" i="16"/>
  <c r="H864" i="16"/>
  <c r="L865" i="16"/>
  <c r="J865" i="16"/>
  <c r="T865" i="16" s="1"/>
  <c r="V865" i="16" s="1"/>
  <c r="H865" i="16"/>
  <c r="L866" i="16"/>
  <c r="J866" i="16"/>
  <c r="T866" i="16" s="1"/>
  <c r="V866" i="16" s="1"/>
  <c r="H866" i="16"/>
  <c r="L867" i="16"/>
  <c r="J867" i="16"/>
  <c r="T867" i="16" s="1"/>
  <c r="V867" i="16" s="1"/>
  <c r="H867" i="16"/>
  <c r="L869" i="16"/>
  <c r="J869" i="16"/>
  <c r="H869" i="16"/>
  <c r="L870" i="16"/>
  <c r="J870" i="16"/>
  <c r="H870" i="16"/>
  <c r="L871" i="16"/>
  <c r="J871" i="16"/>
  <c r="H871" i="16"/>
  <c r="L872" i="16"/>
  <c r="J872" i="16"/>
  <c r="H872" i="16"/>
  <c r="L873" i="16"/>
  <c r="J873" i="16"/>
  <c r="H873" i="16"/>
  <c r="L881" i="16"/>
  <c r="J881" i="16"/>
  <c r="H881" i="16"/>
  <c r="L882" i="16"/>
  <c r="J882" i="16"/>
  <c r="H882" i="16"/>
  <c r="L883" i="16"/>
  <c r="J883" i="16"/>
  <c r="T883" i="16" s="1"/>
  <c r="V883" i="16" s="1"/>
  <c r="H883" i="16"/>
  <c r="L884" i="16"/>
  <c r="J884" i="16"/>
  <c r="H884" i="16"/>
  <c r="L885" i="16"/>
  <c r="J885" i="16"/>
  <c r="T885" i="16" s="1"/>
  <c r="V885" i="16" s="1"/>
  <c r="H885" i="16"/>
  <c r="L887" i="16"/>
  <c r="J887" i="16"/>
  <c r="H887" i="16"/>
  <c r="L888" i="16"/>
  <c r="J888" i="16"/>
  <c r="H888" i="16"/>
  <c r="L889" i="16"/>
  <c r="J889" i="16"/>
  <c r="H889" i="16"/>
  <c r="L890" i="16"/>
  <c r="J890" i="16"/>
  <c r="H890" i="16"/>
  <c r="L891" i="16"/>
  <c r="J891" i="16"/>
  <c r="H891" i="16"/>
  <c r="L505" i="16"/>
  <c r="J505" i="16"/>
  <c r="H505" i="16"/>
  <c r="L506" i="16"/>
  <c r="J506" i="16"/>
  <c r="H506" i="16"/>
  <c r="E508" i="16"/>
  <c r="L507" i="16"/>
  <c r="J507" i="16"/>
  <c r="H507" i="16"/>
  <c r="L509" i="16"/>
  <c r="J509" i="16"/>
  <c r="H509" i="16"/>
  <c r="L510" i="16"/>
  <c r="J510" i="16"/>
  <c r="H510" i="16"/>
  <c r="L511" i="16"/>
  <c r="J511" i="16"/>
  <c r="H511" i="16"/>
  <c r="L512" i="16"/>
  <c r="J512" i="16"/>
  <c r="H512" i="16"/>
  <c r="L513" i="16"/>
  <c r="J513" i="16"/>
  <c r="T513" i="16" s="1"/>
  <c r="V513" i="16" s="1"/>
  <c r="H513" i="16"/>
  <c r="L514" i="16"/>
  <c r="J514" i="16"/>
  <c r="T514" i="16" s="1"/>
  <c r="V514" i="16" s="1"/>
  <c r="H514" i="16"/>
  <c r="L515" i="16"/>
  <c r="J515" i="16"/>
  <c r="T515" i="16" s="1"/>
  <c r="V515" i="16" s="1"/>
  <c r="H515" i="16"/>
  <c r="L516" i="16"/>
  <c r="J516" i="16"/>
  <c r="T516" i="16" s="1"/>
  <c r="V516" i="16" s="1"/>
  <c r="H516" i="16"/>
  <c r="L517" i="16"/>
  <c r="J517" i="16"/>
  <c r="H517" i="16"/>
  <c r="L525" i="16"/>
  <c r="J525" i="16"/>
  <c r="H525" i="16"/>
  <c r="L526" i="16"/>
  <c r="J526" i="16"/>
  <c r="H526" i="16"/>
  <c r="E528" i="16"/>
  <c r="L527" i="16"/>
  <c r="J527" i="16"/>
  <c r="H527" i="16"/>
  <c r="L529" i="16"/>
  <c r="J529" i="16"/>
  <c r="H529" i="16"/>
  <c r="L530" i="16"/>
  <c r="J530" i="16"/>
  <c r="H530" i="16"/>
  <c r="L531" i="16"/>
  <c r="J531" i="16"/>
  <c r="H531" i="16"/>
  <c r="L532" i="16"/>
  <c r="J532" i="16"/>
  <c r="T532" i="16" s="1"/>
  <c r="V532" i="16" s="1"/>
  <c r="H532" i="16"/>
  <c r="L533" i="16"/>
  <c r="J533" i="16"/>
  <c r="T533" i="16" s="1"/>
  <c r="V533" i="16" s="1"/>
  <c r="H533" i="16"/>
  <c r="L534" i="16"/>
  <c r="J534" i="16"/>
  <c r="T534" i="16" s="1"/>
  <c r="V534" i="16" s="1"/>
  <c r="H534" i="16"/>
  <c r="L535" i="16"/>
  <c r="J535" i="16"/>
  <c r="T535" i="16" s="1"/>
  <c r="V535" i="16" s="1"/>
  <c r="H535" i="16"/>
  <c r="L536" i="16"/>
  <c r="J536" i="16"/>
  <c r="H536" i="16"/>
  <c r="L537" i="16"/>
  <c r="J537" i="16"/>
  <c r="H537" i="16"/>
  <c r="L545" i="16"/>
  <c r="J545" i="16"/>
  <c r="H545" i="16"/>
  <c r="L546" i="16"/>
  <c r="J546" i="16"/>
  <c r="H546" i="16"/>
  <c r="E548" i="16"/>
  <c r="L547" i="16"/>
  <c r="J547" i="16"/>
  <c r="H547" i="16"/>
  <c r="L549" i="16"/>
  <c r="J549" i="16"/>
  <c r="H549" i="16"/>
  <c r="L550" i="16"/>
  <c r="J550" i="16"/>
  <c r="H550" i="16"/>
  <c r="L551" i="16"/>
  <c r="J551" i="16"/>
  <c r="T551" i="16" s="1"/>
  <c r="V551" i="16" s="1"/>
  <c r="H551" i="16"/>
  <c r="L552" i="16"/>
  <c r="J552" i="16"/>
  <c r="T552" i="16" s="1"/>
  <c r="V552" i="16" s="1"/>
  <c r="H552" i="16"/>
  <c r="L553" i="16"/>
  <c r="J553" i="16"/>
  <c r="T553" i="16" s="1"/>
  <c r="V553" i="16" s="1"/>
  <c r="H553" i="16"/>
  <c r="L554" i="16"/>
  <c r="J554" i="16"/>
  <c r="T554" i="16" s="1"/>
  <c r="V554" i="16" s="1"/>
  <c r="H554" i="16"/>
  <c r="L555" i="16"/>
  <c r="J555" i="16"/>
  <c r="H555" i="16"/>
  <c r="L556" i="16"/>
  <c r="J556" i="16"/>
  <c r="H556" i="16"/>
  <c r="L557" i="16"/>
  <c r="J557" i="16"/>
  <c r="H557" i="16"/>
  <c r="E1174" i="16"/>
  <c r="L223" i="16"/>
  <c r="J223" i="16"/>
  <c r="T223" i="16" s="1"/>
  <c r="H223" i="16"/>
  <c r="L222" i="16"/>
  <c r="J222" i="16"/>
  <c r="T222" i="16" s="1"/>
  <c r="H222" i="16"/>
  <c r="L221" i="16"/>
  <c r="J221" i="16"/>
  <c r="H221" i="16"/>
  <c r="L220" i="16"/>
  <c r="J220" i="16"/>
  <c r="T220" i="16" s="1"/>
  <c r="V220" i="16" s="1"/>
  <c r="H220" i="16"/>
  <c r="L219" i="16"/>
  <c r="J219" i="16"/>
  <c r="T219" i="16" s="1"/>
  <c r="V219" i="16" s="1"/>
  <c r="H219" i="16"/>
  <c r="L217" i="16"/>
  <c r="J217" i="16"/>
  <c r="H217" i="16"/>
  <c r="L216" i="16"/>
  <c r="J216" i="16"/>
  <c r="T216" i="16" s="1"/>
  <c r="V216" i="16" s="1"/>
  <c r="H216" i="16"/>
  <c r="M577" i="1"/>
  <c r="F577" i="1"/>
  <c r="E577" i="1"/>
  <c r="M576" i="1"/>
  <c r="F576" i="1"/>
  <c r="E576" i="1"/>
  <c r="M575" i="1"/>
  <c r="F575" i="1"/>
  <c r="E575" i="1"/>
  <c r="L2085" i="16"/>
  <c r="J2085" i="16"/>
  <c r="T2085" i="16" s="1"/>
  <c r="V2085" i="16" s="1"/>
  <c r="H2085" i="16"/>
  <c r="H2084" i="16"/>
  <c r="L2082" i="16"/>
  <c r="L2080" i="16" s="1"/>
  <c r="J2082" i="16"/>
  <c r="H2082" i="16"/>
  <c r="H2080" i="16" s="1"/>
  <c r="L2073" i="16"/>
  <c r="J2073" i="16"/>
  <c r="T2073" i="16" s="1"/>
  <c r="V2073" i="16" s="1"/>
  <c r="H2073" i="16"/>
  <c r="H2072" i="16"/>
  <c r="L2070" i="16"/>
  <c r="L2068" i="16" s="1"/>
  <c r="J2070" i="16"/>
  <c r="H2070" i="16"/>
  <c r="H2068" i="16" s="1"/>
  <c r="M551" i="1"/>
  <c r="F551" i="1"/>
  <c r="E551" i="1"/>
  <c r="M550" i="1"/>
  <c r="F550" i="1"/>
  <c r="E550" i="1"/>
  <c r="L1795" i="16"/>
  <c r="J1795" i="16"/>
  <c r="T1795" i="16" s="1"/>
  <c r="V1795" i="16" s="1"/>
  <c r="H1795" i="16"/>
  <c r="L1797" i="16"/>
  <c r="J1797" i="16"/>
  <c r="T1797" i="16" s="1"/>
  <c r="V1797" i="16" s="1"/>
  <c r="H1797" i="16"/>
  <c r="H1796" i="16"/>
  <c r="L1794" i="16"/>
  <c r="L1792" i="16" s="1"/>
  <c r="J1794" i="16"/>
  <c r="H1794" i="16"/>
  <c r="M549" i="1"/>
  <c r="F549" i="1"/>
  <c r="E549" i="1"/>
  <c r="H1782" i="16"/>
  <c r="H1784" i="16"/>
  <c r="L1782" i="16"/>
  <c r="J1782" i="16"/>
  <c r="M596" i="1"/>
  <c r="F596" i="1"/>
  <c r="E596" i="1"/>
  <c r="L2299" i="16"/>
  <c r="J2299" i="16"/>
  <c r="H2299" i="16"/>
  <c r="M542" i="1"/>
  <c r="F542" i="1"/>
  <c r="E542" i="1"/>
  <c r="A542" i="1"/>
  <c r="A541" i="1" s="1"/>
  <c r="A543" i="1" s="1"/>
  <c r="H1768" i="16"/>
  <c r="J1768" i="16"/>
  <c r="L1768" i="16"/>
  <c r="L1767" i="16"/>
  <c r="J1767" i="16"/>
  <c r="H1767" i="16"/>
  <c r="L1766" i="16"/>
  <c r="L1764" i="16" s="1"/>
  <c r="J1766" i="16"/>
  <c r="H1766" i="16"/>
  <c r="A616" i="1" l="1"/>
  <c r="A613" i="1"/>
  <c r="A614" i="1" s="1"/>
  <c r="A615" i="1" s="1"/>
  <c r="T1807" i="16"/>
  <c r="M1807" i="16"/>
  <c r="T1808" i="16"/>
  <c r="M1808" i="16"/>
  <c r="T1809" i="16"/>
  <c r="M1809" i="16"/>
  <c r="T1782" i="16"/>
  <c r="V1782" i="16" s="1"/>
  <c r="T1821" i="16"/>
  <c r="M1821" i="16"/>
  <c r="M1816" i="16" s="1"/>
  <c r="T1833" i="16"/>
  <c r="M1833" i="16"/>
  <c r="M1828" i="16" s="1"/>
  <c r="T1014" i="16"/>
  <c r="V1014" i="16" s="1"/>
  <c r="T1013" i="16"/>
  <c r="V1013" i="16" s="1"/>
  <c r="T884" i="16"/>
  <c r="V884" i="16" s="1"/>
  <c r="T1009" i="16"/>
  <c r="V1009" i="16" s="1"/>
  <c r="T882" i="16"/>
  <c r="V882" i="16" s="1"/>
  <c r="T1007" i="16"/>
  <c r="V1007" i="16" s="1"/>
  <c r="T997" i="16"/>
  <c r="V997" i="16" s="1"/>
  <c r="W1214" i="16"/>
  <c r="X1214" i="16" s="1"/>
  <c r="O351" i="1" s="1"/>
  <c r="W1212" i="16"/>
  <c r="X1212" i="16" s="1"/>
  <c r="O350" i="1" s="1"/>
  <c r="W1216" i="16"/>
  <c r="X1216" i="16" s="1"/>
  <c r="O352" i="1" s="1"/>
  <c r="T2070" i="16"/>
  <c r="V2070" i="16" s="1"/>
  <c r="T2082" i="16"/>
  <c r="V2082" i="16" s="1"/>
  <c r="T2299" i="16"/>
  <c r="V2299" i="16" s="1"/>
  <c r="J2297" i="16"/>
  <c r="H1792" i="16"/>
  <c r="H2639" i="16"/>
  <c r="T2642" i="16"/>
  <c r="V2642" i="16" s="1"/>
  <c r="J2639" i="16"/>
  <c r="H2092" i="16"/>
  <c r="L2092" i="16"/>
  <c r="H1764" i="16"/>
  <c r="H1174" i="16"/>
  <c r="J1174" i="16"/>
  <c r="L1174" i="16"/>
  <c r="H878" i="16"/>
  <c r="L878" i="16"/>
  <c r="H860" i="16"/>
  <c r="L860" i="16"/>
  <c r="H842" i="16"/>
  <c r="L842" i="16"/>
  <c r="L548" i="16"/>
  <c r="L542" i="16" s="1"/>
  <c r="J548" i="16"/>
  <c r="H548" i="16"/>
  <c r="L528" i="16"/>
  <c r="L522" i="16" s="1"/>
  <c r="J528" i="16"/>
  <c r="H528" i="16"/>
  <c r="L508" i="16"/>
  <c r="L502" i="16" s="1"/>
  <c r="J508" i="16"/>
  <c r="H508" i="16"/>
  <c r="L218" i="16"/>
  <c r="J218" i="16"/>
  <c r="T218" i="16" s="1"/>
  <c r="V218" i="16" s="1"/>
  <c r="H218" i="16"/>
  <c r="V222" i="16"/>
  <c r="V223" i="16"/>
  <c r="V1833" i="16" l="1"/>
  <c r="W1833" i="16" s="1"/>
  <c r="O1833" i="16"/>
  <c r="V1821" i="16"/>
  <c r="W1821" i="16" s="1"/>
  <c r="O1821" i="16"/>
  <c r="V1809" i="16"/>
  <c r="W1809" i="16" s="1"/>
  <c r="O1809" i="16"/>
  <c r="X1809" i="16" s="1"/>
  <c r="V1808" i="16"/>
  <c r="W1808" i="16" s="1"/>
  <c r="O1808" i="16"/>
  <c r="X1808" i="16" s="1"/>
  <c r="M1804" i="16"/>
  <c r="V1807" i="16"/>
  <c r="W1807" i="16" s="1"/>
  <c r="O1807" i="16"/>
  <c r="X1807" i="16" s="1"/>
  <c r="H502" i="16"/>
  <c r="H522" i="16"/>
  <c r="H542" i="16"/>
  <c r="X1821" i="16" l="1"/>
  <c r="X1816" i="16" s="1"/>
  <c r="O552" i="1" s="1"/>
  <c r="O1816" i="16"/>
  <c r="N552" i="1" s="1"/>
  <c r="U552" i="1" s="1"/>
  <c r="O1828" i="16"/>
  <c r="N553" i="1" s="1"/>
  <c r="X1833" i="16"/>
  <c r="X1828" i="16" s="1"/>
  <c r="O553" i="1" s="1"/>
  <c r="M518" i="1"/>
  <c r="F518" i="1"/>
  <c r="E518" i="1"/>
  <c r="L1725" i="16"/>
  <c r="J1725" i="16"/>
  <c r="H1725" i="16"/>
  <c r="L1724" i="16"/>
  <c r="J1724" i="16"/>
  <c r="T1724" i="16" s="1"/>
  <c r="V1724" i="16" s="1"/>
  <c r="H1724" i="16"/>
  <c r="L1723" i="16"/>
  <c r="J1723" i="16"/>
  <c r="H1723" i="16"/>
  <c r="L1722" i="16"/>
  <c r="J1722" i="16"/>
  <c r="T1722" i="16" s="1"/>
  <c r="V1722" i="16" s="1"/>
  <c r="H1722" i="16"/>
  <c r="L1721" i="16"/>
  <c r="J1721" i="16"/>
  <c r="H1721" i="16"/>
  <c r="L1720" i="16"/>
  <c r="J1720" i="16"/>
  <c r="T1720" i="16" s="1"/>
  <c r="V1720" i="16" s="1"/>
  <c r="H1720" i="16"/>
  <c r="L1719" i="16"/>
  <c r="J1719" i="16"/>
  <c r="H1719" i="16"/>
  <c r="L1718" i="16"/>
  <c r="J1718" i="16"/>
  <c r="H1718" i="16"/>
  <c r="L1717" i="16"/>
  <c r="J1717" i="16"/>
  <c r="H1717" i="16"/>
  <c r="L1716" i="16"/>
  <c r="J1716" i="16"/>
  <c r="T1716" i="16" s="1"/>
  <c r="V1716" i="16" s="1"/>
  <c r="H1716" i="16"/>
  <c r="L1715" i="16"/>
  <c r="J1715" i="16"/>
  <c r="H1715" i="16"/>
  <c r="L1714" i="16"/>
  <c r="J1714" i="16"/>
  <c r="T1714" i="16" s="1"/>
  <c r="V1714" i="16" s="1"/>
  <c r="H1714" i="16"/>
  <c r="L1713" i="16"/>
  <c r="J1713" i="16"/>
  <c r="H1713" i="16"/>
  <c r="L1710" i="16"/>
  <c r="U520" i="1"/>
  <c r="U517" i="1"/>
  <c r="M514" i="1"/>
  <c r="F514" i="1"/>
  <c r="E514" i="1"/>
  <c r="L1726" i="16"/>
  <c r="J1726" i="16"/>
  <c r="H1726" i="16"/>
  <c r="L1701" i="16"/>
  <c r="J1701" i="16"/>
  <c r="T1701" i="16" s="1"/>
  <c r="V1701" i="16" s="1"/>
  <c r="H1701" i="16"/>
  <c r="L1700" i="16"/>
  <c r="J1700" i="16"/>
  <c r="H1700" i="16"/>
  <c r="L1699" i="16"/>
  <c r="J1699" i="16"/>
  <c r="T1699" i="16" s="1"/>
  <c r="V1699" i="16" s="1"/>
  <c r="H1699" i="16"/>
  <c r="L1698" i="16"/>
  <c r="J1698" i="16"/>
  <c r="T1698" i="16" s="1"/>
  <c r="V1698" i="16" s="1"/>
  <c r="H1698" i="16"/>
  <c r="L1697" i="16"/>
  <c r="J1697" i="16"/>
  <c r="T1697" i="16" s="1"/>
  <c r="V1697" i="16" s="1"/>
  <c r="H1697" i="16"/>
  <c r="M527" i="1"/>
  <c r="M528" i="1"/>
  <c r="M526" i="1"/>
  <c r="F527" i="1"/>
  <c r="F528" i="1"/>
  <c r="F526" i="1"/>
  <c r="E527" i="1"/>
  <c r="E528" i="1"/>
  <c r="E526" i="1"/>
  <c r="A528" i="1"/>
  <c r="H1750" i="16"/>
  <c r="J1750" i="16"/>
  <c r="L1750" i="16"/>
  <c r="L1749" i="16"/>
  <c r="J1749" i="16"/>
  <c r="T1749" i="16" s="1"/>
  <c r="V1749" i="16" s="1"/>
  <c r="H1749" i="16"/>
  <c r="L1748" i="16"/>
  <c r="J1748" i="16"/>
  <c r="T1748" i="16" s="1"/>
  <c r="V1748" i="16" s="1"/>
  <c r="H1748" i="16"/>
  <c r="E1379" i="16"/>
  <c r="E1378" i="16"/>
  <c r="E1377" i="16"/>
  <c r="E1376" i="16"/>
  <c r="E1369" i="16"/>
  <c r="L1370" i="16"/>
  <c r="J1370" i="16"/>
  <c r="H1370" i="16"/>
  <c r="L1369" i="16"/>
  <c r="J1369" i="16"/>
  <c r="T1369" i="16" s="1"/>
  <c r="V1369" i="16" s="1"/>
  <c r="H1369" i="16"/>
  <c r="L1368" i="16"/>
  <c r="J1368" i="16"/>
  <c r="H1368" i="16"/>
  <c r="E400" i="1"/>
  <c r="P552" i="1" l="1"/>
  <c r="T1750" i="16"/>
  <c r="V1750" i="16" s="1"/>
  <c r="T1794" i="16"/>
  <c r="V1794" i="16" s="1"/>
  <c r="T1700" i="16"/>
  <c r="V1700" i="16" s="1"/>
  <c r="T1751" i="16"/>
  <c r="M1751" i="16"/>
  <c r="T1766" i="16"/>
  <c r="V1766" i="16" s="1"/>
  <c r="T1718" i="16"/>
  <c r="V1718" i="16" s="1"/>
  <c r="T1767" i="16"/>
  <c r="V1767" i="16" s="1"/>
  <c r="T1768" i="16"/>
  <c r="V1768" i="16" s="1"/>
  <c r="H1710" i="16"/>
  <c r="H1366" i="16"/>
  <c r="T1368" i="16"/>
  <c r="V1368" i="16" s="1"/>
  <c r="L1366" i="16"/>
  <c r="E938" i="16"/>
  <c r="E922" i="16"/>
  <c r="E906" i="16"/>
  <c r="E836" i="16"/>
  <c r="E818" i="16"/>
  <c r="E800" i="16"/>
  <c r="E782" i="16"/>
  <c r="E764" i="16"/>
  <c r="E746" i="16"/>
  <c r="E728" i="16"/>
  <c r="E710" i="16"/>
  <c r="E692" i="16"/>
  <c r="E934" i="16"/>
  <c r="E933" i="16"/>
  <c r="E932" i="16"/>
  <c r="E918" i="16"/>
  <c r="E917" i="16"/>
  <c r="E916" i="16"/>
  <c r="E902" i="16"/>
  <c r="E901" i="16"/>
  <c r="E900" i="16"/>
  <c r="E830" i="16"/>
  <c r="E829" i="16"/>
  <c r="E828" i="16"/>
  <c r="E812" i="16"/>
  <c r="E811" i="16"/>
  <c r="E810" i="16"/>
  <c r="E794" i="16"/>
  <c r="E793" i="16"/>
  <c r="E792" i="16"/>
  <c r="E776" i="16"/>
  <c r="E775" i="16"/>
  <c r="E774" i="16"/>
  <c r="E758" i="16"/>
  <c r="E757" i="16"/>
  <c r="E756" i="16"/>
  <c r="E740" i="16"/>
  <c r="E739" i="16"/>
  <c r="E738" i="16"/>
  <c r="E722" i="16"/>
  <c r="E721" i="16"/>
  <c r="E720" i="16"/>
  <c r="E704" i="16"/>
  <c r="E703" i="16"/>
  <c r="E702" i="16"/>
  <c r="E705" i="16"/>
  <c r="H705" i="16"/>
  <c r="J705" i="16"/>
  <c r="T705" i="16" s="1"/>
  <c r="V705" i="16" s="1"/>
  <c r="L705" i="16"/>
  <c r="E707" i="16"/>
  <c r="H707" i="16"/>
  <c r="J707" i="16"/>
  <c r="T707" i="16" s="1"/>
  <c r="V707" i="16" s="1"/>
  <c r="L707" i="16"/>
  <c r="E686" i="16"/>
  <c r="E685" i="16"/>
  <c r="E684" i="16"/>
  <c r="M212" i="1"/>
  <c r="M213" i="1"/>
  <c r="M214" i="1"/>
  <c r="F214" i="1"/>
  <c r="F213" i="1"/>
  <c r="F212" i="1"/>
  <c r="M204" i="1"/>
  <c r="F204" i="1"/>
  <c r="F203" i="1"/>
  <c r="F202" i="1"/>
  <c r="M203" i="1"/>
  <c r="M202" i="1"/>
  <c r="M199" i="1"/>
  <c r="M198" i="1"/>
  <c r="M197" i="1"/>
  <c r="F199" i="1"/>
  <c r="F198" i="1"/>
  <c r="F197" i="1"/>
  <c r="M194" i="1"/>
  <c r="M193" i="1"/>
  <c r="M192" i="1"/>
  <c r="F194" i="1"/>
  <c r="F193" i="1"/>
  <c r="F192" i="1"/>
  <c r="E214" i="1"/>
  <c r="E213" i="1"/>
  <c r="E212" i="1"/>
  <c r="E204" i="1"/>
  <c r="E203" i="1"/>
  <c r="E202" i="1"/>
  <c r="E199" i="1"/>
  <c r="E198" i="1"/>
  <c r="E197" i="1"/>
  <c r="E194" i="1"/>
  <c r="E193" i="1"/>
  <c r="E192" i="1"/>
  <c r="L940" i="16"/>
  <c r="J940" i="16"/>
  <c r="H940" i="16"/>
  <c r="E939" i="16"/>
  <c r="E937" i="16"/>
  <c r="E935" i="16"/>
  <c r="E931" i="16"/>
  <c r="L930" i="16"/>
  <c r="J930" i="16"/>
  <c r="H930" i="16"/>
  <c r="L924" i="16"/>
  <c r="J924" i="16"/>
  <c r="H924" i="16"/>
  <c r="E923" i="16"/>
  <c r="E921" i="16"/>
  <c r="E919" i="16"/>
  <c r="E915" i="16"/>
  <c r="L914" i="16"/>
  <c r="J914" i="16"/>
  <c r="H914" i="16"/>
  <c r="L908" i="16"/>
  <c r="J908" i="16"/>
  <c r="H908" i="16"/>
  <c r="E907" i="16"/>
  <c r="E905" i="16"/>
  <c r="E903" i="16"/>
  <c r="E899" i="16"/>
  <c r="L898" i="16"/>
  <c r="J898" i="16"/>
  <c r="H898" i="16"/>
  <c r="L838" i="16"/>
  <c r="J838" i="16"/>
  <c r="H838" i="16"/>
  <c r="E837" i="16"/>
  <c r="E835" i="16"/>
  <c r="E834" i="16"/>
  <c r="E833" i="16"/>
  <c r="E831" i="16"/>
  <c r="E827" i="16"/>
  <c r="L826" i="16"/>
  <c r="J826" i="16"/>
  <c r="H826" i="16"/>
  <c r="L820" i="16"/>
  <c r="J820" i="16"/>
  <c r="H820" i="16"/>
  <c r="E819" i="16"/>
  <c r="E817" i="16"/>
  <c r="E816" i="16"/>
  <c r="E815" i="16"/>
  <c r="E813" i="16"/>
  <c r="E809" i="16"/>
  <c r="L808" i="16"/>
  <c r="J808" i="16"/>
  <c r="H808" i="16"/>
  <c r="L802" i="16"/>
  <c r="J802" i="16"/>
  <c r="H802" i="16"/>
  <c r="E801" i="16"/>
  <c r="E799" i="16"/>
  <c r="E798" i="16"/>
  <c r="E797" i="16"/>
  <c r="E795" i="16"/>
  <c r="E791" i="16"/>
  <c r="L790" i="16"/>
  <c r="J790" i="16"/>
  <c r="H790" i="16"/>
  <c r="L784" i="16"/>
  <c r="J784" i="16"/>
  <c r="H784" i="16"/>
  <c r="E783" i="16"/>
  <c r="E781" i="16"/>
  <c r="E780" i="16"/>
  <c r="E779" i="16"/>
  <c r="E777" i="16"/>
  <c r="E773" i="16"/>
  <c r="L772" i="16"/>
  <c r="J772" i="16"/>
  <c r="H772" i="16"/>
  <c r="L766" i="16"/>
  <c r="J766" i="16"/>
  <c r="T766" i="16" s="1"/>
  <c r="V766" i="16" s="1"/>
  <c r="H766" i="16"/>
  <c r="E765" i="16"/>
  <c r="E763" i="16"/>
  <c r="E762" i="16"/>
  <c r="E761" i="16"/>
  <c r="E759" i="16"/>
  <c r="E755" i="16"/>
  <c r="L754" i="16"/>
  <c r="J754" i="16"/>
  <c r="H754" i="16"/>
  <c r="L748" i="16"/>
  <c r="J748" i="16"/>
  <c r="H748" i="16"/>
  <c r="E747" i="16"/>
  <c r="E745" i="16"/>
  <c r="E744" i="16"/>
  <c r="E743" i="16"/>
  <c r="E741" i="16"/>
  <c r="E737" i="16"/>
  <c r="L736" i="16"/>
  <c r="J736" i="16"/>
  <c r="H736" i="16"/>
  <c r="L730" i="16"/>
  <c r="J730" i="16"/>
  <c r="H730" i="16"/>
  <c r="E729" i="16"/>
  <c r="E727" i="16"/>
  <c r="E726" i="16"/>
  <c r="E725" i="16"/>
  <c r="E723" i="16"/>
  <c r="E719" i="16"/>
  <c r="L718" i="16"/>
  <c r="J718" i="16"/>
  <c r="T852" i="16" s="1"/>
  <c r="V852" i="16" s="1"/>
  <c r="H718" i="16"/>
  <c r="L712" i="16"/>
  <c r="J712" i="16"/>
  <c r="H712" i="16"/>
  <c r="E711" i="16"/>
  <c r="E709" i="16"/>
  <c r="E708" i="16"/>
  <c r="E701" i="16"/>
  <c r="L700" i="16"/>
  <c r="J700" i="16"/>
  <c r="H700" i="16"/>
  <c r="L694" i="16"/>
  <c r="J694" i="16"/>
  <c r="T694" i="16" s="1"/>
  <c r="V694" i="16" s="1"/>
  <c r="H694" i="16"/>
  <c r="E693" i="16"/>
  <c r="E691" i="16"/>
  <c r="E690" i="16"/>
  <c r="E689" i="16"/>
  <c r="E687" i="16"/>
  <c r="E683" i="16"/>
  <c r="L682" i="16"/>
  <c r="J682" i="16"/>
  <c r="H682" i="16"/>
  <c r="E666" i="16"/>
  <c r="E648" i="16"/>
  <c r="E630" i="16"/>
  <c r="E632" i="16"/>
  <c r="E631" i="16"/>
  <c r="E650" i="16"/>
  <c r="E649" i="16"/>
  <c r="E667" i="16"/>
  <c r="E668" i="16"/>
  <c r="L676" i="16"/>
  <c r="J676" i="16"/>
  <c r="T676" i="16" s="1"/>
  <c r="V676" i="16" s="1"/>
  <c r="H676" i="16"/>
  <c r="E675" i="16"/>
  <c r="E674" i="16"/>
  <c r="E673" i="16"/>
  <c r="E672" i="16"/>
  <c r="E671" i="16"/>
  <c r="E669" i="16"/>
  <c r="E665" i="16"/>
  <c r="L664" i="16"/>
  <c r="J664" i="16"/>
  <c r="H664" i="16"/>
  <c r="L658" i="16"/>
  <c r="J658" i="16"/>
  <c r="H658" i="16"/>
  <c r="E657" i="16"/>
  <c r="E656" i="16"/>
  <c r="E655" i="16"/>
  <c r="E654" i="16"/>
  <c r="E653" i="16"/>
  <c r="E651" i="16"/>
  <c r="E647" i="16"/>
  <c r="L646" i="16"/>
  <c r="J646" i="16"/>
  <c r="H646" i="16"/>
  <c r="E638" i="16"/>
  <c r="E639" i="16"/>
  <c r="E637" i="16"/>
  <c r="E636" i="16"/>
  <c r="E635" i="16"/>
  <c r="E633" i="16"/>
  <c r="L640" i="16"/>
  <c r="J640" i="16"/>
  <c r="H640" i="16"/>
  <c r="E629" i="16"/>
  <c r="L628" i="16"/>
  <c r="J628" i="16"/>
  <c r="H628" i="16"/>
  <c r="M180" i="1"/>
  <c r="M181" i="1"/>
  <c r="F181" i="1"/>
  <c r="F180" i="1"/>
  <c r="M179" i="1"/>
  <c r="F179" i="1"/>
  <c r="E181" i="1"/>
  <c r="E180" i="1"/>
  <c r="E179" i="1"/>
  <c r="L606" i="16"/>
  <c r="J606" i="16"/>
  <c r="H606" i="16"/>
  <c r="E605" i="16"/>
  <c r="E603" i="16"/>
  <c r="E602" i="16"/>
  <c r="E601" i="16"/>
  <c r="E599" i="16"/>
  <c r="E598" i="16"/>
  <c r="E597" i="16"/>
  <c r="L596" i="16"/>
  <c r="J596" i="16"/>
  <c r="H596" i="16"/>
  <c r="L590" i="16"/>
  <c r="J590" i="16"/>
  <c r="H590" i="16"/>
  <c r="E589" i="16"/>
  <c r="E587" i="16"/>
  <c r="E586" i="16"/>
  <c r="E585" i="16"/>
  <c r="E583" i="16"/>
  <c r="E582" i="16"/>
  <c r="E581" i="16"/>
  <c r="L580" i="16"/>
  <c r="J580" i="16"/>
  <c r="H580" i="16"/>
  <c r="L574" i="16"/>
  <c r="J574" i="16"/>
  <c r="T574" i="16" s="1"/>
  <c r="V574" i="16" s="1"/>
  <c r="H574" i="16"/>
  <c r="E573" i="16"/>
  <c r="E571" i="16"/>
  <c r="E570" i="16"/>
  <c r="E569" i="16"/>
  <c r="E567" i="16"/>
  <c r="E566" i="16"/>
  <c r="E565" i="16"/>
  <c r="L564" i="16"/>
  <c r="J564" i="16"/>
  <c r="H564" i="16"/>
  <c r="M171" i="1"/>
  <c r="F171" i="1"/>
  <c r="M170" i="1"/>
  <c r="F170" i="1"/>
  <c r="M169" i="1"/>
  <c r="F169" i="1"/>
  <c r="E171" i="1"/>
  <c r="E170" i="1"/>
  <c r="E169" i="1"/>
  <c r="L498" i="16"/>
  <c r="J498" i="16"/>
  <c r="H498" i="16"/>
  <c r="E497" i="16"/>
  <c r="E496" i="16"/>
  <c r="E495" i="16"/>
  <c r="E494" i="16"/>
  <c r="E493" i="16"/>
  <c r="E492" i="16"/>
  <c r="E491" i="16"/>
  <c r="E490" i="16"/>
  <c r="E489" i="16"/>
  <c r="E487" i="16"/>
  <c r="E486" i="16"/>
  <c r="E485" i="16"/>
  <c r="L484" i="16"/>
  <c r="J484" i="16"/>
  <c r="H484" i="16"/>
  <c r="L478" i="16"/>
  <c r="J478" i="16"/>
  <c r="T478" i="16" s="1"/>
  <c r="V478" i="16" s="1"/>
  <c r="H478" i="16"/>
  <c r="E477" i="16"/>
  <c r="E476" i="16"/>
  <c r="E475" i="16"/>
  <c r="E474" i="16"/>
  <c r="E473" i="16"/>
  <c r="E472" i="16"/>
  <c r="E471" i="16"/>
  <c r="E470" i="16"/>
  <c r="E469" i="16"/>
  <c r="E467" i="16"/>
  <c r="E466" i="16"/>
  <c r="E465" i="16"/>
  <c r="L464" i="16"/>
  <c r="J464" i="16"/>
  <c r="H464" i="16"/>
  <c r="L458" i="16"/>
  <c r="J458" i="16"/>
  <c r="T458" i="16" s="1"/>
  <c r="V458" i="16" s="1"/>
  <c r="H458" i="16"/>
  <c r="E457" i="16"/>
  <c r="E456" i="16"/>
  <c r="E455" i="16"/>
  <c r="E454" i="16"/>
  <c r="E453" i="16"/>
  <c r="E452" i="16"/>
  <c r="E451" i="16"/>
  <c r="E450" i="16"/>
  <c r="E449" i="16"/>
  <c r="E447" i="16"/>
  <c r="E446" i="16"/>
  <c r="E445" i="16"/>
  <c r="L444" i="16"/>
  <c r="J444" i="16"/>
  <c r="H444" i="16"/>
  <c r="M166" i="1"/>
  <c r="F166" i="1"/>
  <c r="E166" i="1"/>
  <c r="E406" i="16"/>
  <c r="E426" i="16"/>
  <c r="L438" i="16"/>
  <c r="J438" i="16"/>
  <c r="T438" i="16" s="1"/>
  <c r="V438" i="16" s="1"/>
  <c r="H438" i="16"/>
  <c r="E437" i="16"/>
  <c r="E436" i="16"/>
  <c r="E435" i="16"/>
  <c r="E434" i="16"/>
  <c r="E433" i="16"/>
  <c r="E432" i="16"/>
  <c r="E431" i="16"/>
  <c r="E430" i="16"/>
  <c r="E429" i="16"/>
  <c r="E427" i="16"/>
  <c r="E428" i="16" s="1"/>
  <c r="E425" i="16"/>
  <c r="L424" i="16"/>
  <c r="J424" i="16"/>
  <c r="H424" i="16"/>
  <c r="L418" i="16"/>
  <c r="J418" i="16"/>
  <c r="H418" i="16"/>
  <c r="E417" i="16"/>
  <c r="E416" i="16"/>
  <c r="E415" i="16"/>
  <c r="E414" i="16"/>
  <c r="E413" i="16"/>
  <c r="E412" i="16"/>
  <c r="E411" i="16"/>
  <c r="E410" i="16"/>
  <c r="E409" i="16"/>
  <c r="E407" i="16"/>
  <c r="E408" i="16" s="1"/>
  <c r="E405" i="16"/>
  <c r="L404" i="16"/>
  <c r="J404" i="16"/>
  <c r="T555" i="16" s="1"/>
  <c r="V555" i="16" s="1"/>
  <c r="H404" i="16"/>
  <c r="L398" i="16"/>
  <c r="J398" i="16"/>
  <c r="H398" i="16"/>
  <c r="E397" i="16"/>
  <c r="E396" i="16"/>
  <c r="E395" i="16"/>
  <c r="E394" i="16"/>
  <c r="E393" i="16"/>
  <c r="E392" i="16"/>
  <c r="E391" i="16"/>
  <c r="E390" i="16"/>
  <c r="E389" i="16"/>
  <c r="E387" i="16"/>
  <c r="E386" i="16"/>
  <c r="E385" i="16"/>
  <c r="L384" i="16"/>
  <c r="J384" i="16"/>
  <c r="T536" i="16" s="1"/>
  <c r="V536" i="16" s="1"/>
  <c r="H384" i="16"/>
  <c r="M161" i="1"/>
  <c r="M160" i="1"/>
  <c r="F161" i="1"/>
  <c r="F160" i="1"/>
  <c r="E161" i="1"/>
  <c r="E160" i="1"/>
  <c r="L378" i="16"/>
  <c r="J378" i="16"/>
  <c r="H378" i="16"/>
  <c r="E377" i="16"/>
  <c r="E376" i="16"/>
  <c r="E375" i="16"/>
  <c r="E374" i="16"/>
  <c r="E373" i="16"/>
  <c r="E372" i="16"/>
  <c r="E371" i="16"/>
  <c r="E370" i="16"/>
  <c r="E369" i="16"/>
  <c r="E367" i="16"/>
  <c r="E366" i="16"/>
  <c r="E365" i="16"/>
  <c r="L364" i="16"/>
  <c r="J364" i="16"/>
  <c r="T517" i="16" s="1"/>
  <c r="V517" i="16" s="1"/>
  <c r="H364" i="16"/>
  <c r="L358" i="16"/>
  <c r="J358" i="16"/>
  <c r="H358" i="16"/>
  <c r="E357" i="16"/>
  <c r="E356" i="16"/>
  <c r="E355" i="16"/>
  <c r="E354" i="16"/>
  <c r="E353" i="16"/>
  <c r="E352" i="16"/>
  <c r="E351" i="16"/>
  <c r="E350" i="16"/>
  <c r="E349" i="16"/>
  <c r="E347" i="16"/>
  <c r="E346" i="16"/>
  <c r="E345" i="16"/>
  <c r="L344" i="16"/>
  <c r="J344" i="16"/>
  <c r="H344" i="16"/>
  <c r="E337" i="16"/>
  <c r="E336" i="16"/>
  <c r="E335" i="16"/>
  <c r="E334" i="16"/>
  <c r="E333" i="16"/>
  <c r="E332" i="16"/>
  <c r="E331" i="16"/>
  <c r="E330" i="16"/>
  <c r="E329" i="16"/>
  <c r="E327" i="16"/>
  <c r="E326" i="16"/>
  <c r="E325" i="16"/>
  <c r="L338" i="16"/>
  <c r="J338" i="16"/>
  <c r="H338" i="16"/>
  <c r="L324" i="16"/>
  <c r="J324" i="16"/>
  <c r="H324" i="16"/>
  <c r="M156" i="1"/>
  <c r="E156" i="1"/>
  <c r="F156" i="1"/>
  <c r="T512" i="16" l="1"/>
  <c r="V512" i="16" s="1"/>
  <c r="T378" i="16"/>
  <c r="V378" i="16" s="1"/>
  <c r="T531" i="16"/>
  <c r="V531" i="16" s="1"/>
  <c r="T398" i="16"/>
  <c r="V398" i="16" s="1"/>
  <c r="T550" i="16"/>
  <c r="V550" i="16" s="1"/>
  <c r="T615" i="16"/>
  <c r="M615" i="16"/>
  <c r="T634" i="16"/>
  <c r="M634" i="16"/>
  <c r="T498" i="16"/>
  <c r="V498" i="16" s="1"/>
  <c r="T724" i="16"/>
  <c r="M724" i="16"/>
  <c r="T590" i="16"/>
  <c r="V590" i="16" s="1"/>
  <c r="T658" i="16"/>
  <c r="V658" i="16" s="1"/>
  <c r="T796" i="16"/>
  <c r="M796" i="16"/>
  <c r="T847" i="16"/>
  <c r="V847" i="16" s="1"/>
  <c r="T864" i="16"/>
  <c r="V864" i="16" s="1"/>
  <c r="T736" i="16"/>
  <c r="V736" i="16" s="1"/>
  <c r="T869" i="16"/>
  <c r="V869" i="16" s="1"/>
  <c r="T748" i="16"/>
  <c r="V748" i="16" s="1"/>
  <c r="T881" i="16"/>
  <c r="V881" i="16" s="1"/>
  <c r="T886" i="16"/>
  <c r="M886" i="16"/>
  <c r="T784" i="16"/>
  <c r="V784" i="16" s="1"/>
  <c r="T920" i="16"/>
  <c r="M920" i="16"/>
  <c r="V1751" i="16"/>
  <c r="W1751" i="16" s="1"/>
  <c r="O1751" i="16"/>
  <c r="T754" i="16"/>
  <c r="V754" i="16" s="1"/>
  <c r="T790" i="16"/>
  <c r="V790" i="16" s="1"/>
  <c r="T898" i="16"/>
  <c r="V898" i="16" s="1"/>
  <c r="T324" i="16"/>
  <c r="V324" i="16" s="1"/>
  <c r="T344" i="16"/>
  <c r="V344" i="16" s="1"/>
  <c r="T664" i="16"/>
  <c r="V664" i="16" s="1"/>
  <c r="T682" i="16"/>
  <c r="V682" i="16" s="1"/>
  <c r="T700" i="16"/>
  <c r="V700" i="16" s="1"/>
  <c r="L938" i="16"/>
  <c r="J938" i="16"/>
  <c r="H938" i="16"/>
  <c r="L922" i="16"/>
  <c r="J922" i="16"/>
  <c r="H922" i="16"/>
  <c r="L906" i="16"/>
  <c r="J906" i="16"/>
  <c r="H906" i="16"/>
  <c r="L836" i="16"/>
  <c r="J836" i="16"/>
  <c r="H836" i="16"/>
  <c r="L818" i="16"/>
  <c r="J818" i="16"/>
  <c r="T818" i="16" s="1"/>
  <c r="V818" i="16" s="1"/>
  <c r="H818" i="16"/>
  <c r="L800" i="16"/>
  <c r="J800" i="16"/>
  <c r="H800" i="16"/>
  <c r="L782" i="16"/>
  <c r="J782" i="16"/>
  <c r="T782" i="16" s="1"/>
  <c r="V782" i="16" s="1"/>
  <c r="H782" i="16"/>
  <c r="L764" i="16"/>
  <c r="J764" i="16"/>
  <c r="T764" i="16" s="1"/>
  <c r="V764" i="16" s="1"/>
  <c r="H764" i="16"/>
  <c r="L746" i="16"/>
  <c r="J746" i="16"/>
  <c r="H746" i="16"/>
  <c r="L728" i="16"/>
  <c r="J728" i="16"/>
  <c r="H728" i="16"/>
  <c r="L710" i="16"/>
  <c r="J710" i="16"/>
  <c r="H710" i="16"/>
  <c r="L692" i="16"/>
  <c r="J692" i="16"/>
  <c r="T692" i="16" s="1"/>
  <c r="V692" i="16" s="1"/>
  <c r="H692" i="16"/>
  <c r="L932" i="16"/>
  <c r="J932" i="16"/>
  <c r="T932" i="16" s="1"/>
  <c r="V932" i="16" s="1"/>
  <c r="H932" i="16"/>
  <c r="L933" i="16"/>
  <c r="J933" i="16"/>
  <c r="T933" i="16" s="1"/>
  <c r="V933" i="16" s="1"/>
  <c r="H933" i="16"/>
  <c r="L934" i="16"/>
  <c r="J934" i="16"/>
  <c r="T934" i="16" s="1"/>
  <c r="V934" i="16" s="1"/>
  <c r="H934" i="16"/>
  <c r="L916" i="16"/>
  <c r="J916" i="16"/>
  <c r="T916" i="16" s="1"/>
  <c r="V916" i="16" s="1"/>
  <c r="H916" i="16"/>
  <c r="L917" i="16"/>
  <c r="J917" i="16"/>
  <c r="T917" i="16" s="1"/>
  <c r="V917" i="16" s="1"/>
  <c r="H917" i="16"/>
  <c r="L918" i="16"/>
  <c r="J918" i="16"/>
  <c r="T918" i="16" s="1"/>
  <c r="V918" i="16" s="1"/>
  <c r="H918" i="16"/>
  <c r="L900" i="16"/>
  <c r="J900" i="16"/>
  <c r="T900" i="16" s="1"/>
  <c r="V900" i="16" s="1"/>
  <c r="H900" i="16"/>
  <c r="L901" i="16"/>
  <c r="J901" i="16"/>
  <c r="T901" i="16" s="1"/>
  <c r="V901" i="16" s="1"/>
  <c r="H901" i="16"/>
  <c r="L902" i="16"/>
  <c r="J902" i="16"/>
  <c r="T902" i="16" s="1"/>
  <c r="V902" i="16" s="1"/>
  <c r="H902" i="16"/>
  <c r="L828" i="16"/>
  <c r="J828" i="16"/>
  <c r="T828" i="16" s="1"/>
  <c r="V828" i="16" s="1"/>
  <c r="H828" i="16"/>
  <c r="L829" i="16"/>
  <c r="J829" i="16"/>
  <c r="H829" i="16"/>
  <c r="L830" i="16"/>
  <c r="J830" i="16"/>
  <c r="T830" i="16" s="1"/>
  <c r="V830" i="16" s="1"/>
  <c r="H830" i="16"/>
  <c r="L810" i="16"/>
  <c r="J810" i="16"/>
  <c r="H810" i="16"/>
  <c r="L811" i="16"/>
  <c r="J811" i="16"/>
  <c r="H811" i="16"/>
  <c r="L812" i="16"/>
  <c r="J812" i="16"/>
  <c r="H812" i="16"/>
  <c r="L792" i="16"/>
  <c r="J792" i="16"/>
  <c r="H792" i="16"/>
  <c r="L793" i="16"/>
  <c r="J793" i="16"/>
  <c r="H793" i="16"/>
  <c r="L794" i="16"/>
  <c r="J794" i="16"/>
  <c r="H794" i="16"/>
  <c r="L774" i="16"/>
  <c r="J774" i="16"/>
  <c r="H774" i="16"/>
  <c r="L775" i="16"/>
  <c r="J775" i="16"/>
  <c r="H775" i="16"/>
  <c r="L776" i="16"/>
  <c r="J776" i="16"/>
  <c r="H776" i="16"/>
  <c r="L756" i="16"/>
  <c r="J756" i="16"/>
  <c r="H756" i="16"/>
  <c r="L757" i="16"/>
  <c r="J757" i="16"/>
  <c r="H757" i="16"/>
  <c r="L758" i="16"/>
  <c r="J758" i="16"/>
  <c r="H758" i="16"/>
  <c r="L738" i="16"/>
  <c r="J738" i="16"/>
  <c r="H738" i="16"/>
  <c r="L739" i="16"/>
  <c r="J739" i="16"/>
  <c r="H739" i="16"/>
  <c r="L740" i="16"/>
  <c r="J740" i="16"/>
  <c r="H740" i="16"/>
  <c r="L720" i="16"/>
  <c r="J720" i="16"/>
  <c r="H720" i="16"/>
  <c r="L721" i="16"/>
  <c r="J721" i="16"/>
  <c r="H721" i="16"/>
  <c r="L722" i="16"/>
  <c r="J722" i="16"/>
  <c r="H722" i="16"/>
  <c r="L702" i="16"/>
  <c r="J702" i="16"/>
  <c r="T702" i="16" s="1"/>
  <c r="V702" i="16" s="1"/>
  <c r="H702" i="16"/>
  <c r="L703" i="16"/>
  <c r="J703" i="16"/>
  <c r="H703" i="16"/>
  <c r="L704" i="16"/>
  <c r="J704" i="16"/>
  <c r="H704" i="16"/>
  <c r="L684" i="16"/>
  <c r="J684" i="16"/>
  <c r="H684" i="16"/>
  <c r="L685" i="16"/>
  <c r="J685" i="16"/>
  <c r="H685" i="16"/>
  <c r="L686" i="16"/>
  <c r="J686" i="16"/>
  <c r="T686" i="16" s="1"/>
  <c r="V686" i="16" s="1"/>
  <c r="H686" i="16"/>
  <c r="L683" i="16"/>
  <c r="J683" i="16"/>
  <c r="H683" i="16"/>
  <c r="L687" i="16"/>
  <c r="J687" i="16"/>
  <c r="T687" i="16" s="1"/>
  <c r="V687" i="16" s="1"/>
  <c r="H687" i="16"/>
  <c r="L689" i="16"/>
  <c r="J689" i="16"/>
  <c r="T689" i="16" s="1"/>
  <c r="V689" i="16" s="1"/>
  <c r="H689" i="16"/>
  <c r="L690" i="16"/>
  <c r="J690" i="16"/>
  <c r="H690" i="16"/>
  <c r="L691" i="16"/>
  <c r="J691" i="16"/>
  <c r="T691" i="16" s="1"/>
  <c r="V691" i="16" s="1"/>
  <c r="H691" i="16"/>
  <c r="L693" i="16"/>
  <c r="J693" i="16"/>
  <c r="T693" i="16" s="1"/>
  <c r="V693" i="16" s="1"/>
  <c r="H693" i="16"/>
  <c r="L701" i="16"/>
  <c r="J701" i="16"/>
  <c r="H701" i="16"/>
  <c r="L708" i="16"/>
  <c r="J708" i="16"/>
  <c r="T708" i="16" s="1"/>
  <c r="V708" i="16" s="1"/>
  <c r="H708" i="16"/>
  <c r="L709" i="16"/>
  <c r="J709" i="16"/>
  <c r="H709" i="16"/>
  <c r="L711" i="16"/>
  <c r="J711" i="16"/>
  <c r="H711" i="16"/>
  <c r="L719" i="16"/>
  <c r="J719" i="16"/>
  <c r="T853" i="16" s="1"/>
  <c r="V853" i="16" s="1"/>
  <c r="H719" i="16"/>
  <c r="L723" i="16"/>
  <c r="J723" i="16"/>
  <c r="H723" i="16"/>
  <c r="L725" i="16"/>
  <c r="J725" i="16"/>
  <c r="H725" i="16"/>
  <c r="L726" i="16"/>
  <c r="J726" i="16"/>
  <c r="H726" i="16"/>
  <c r="L727" i="16"/>
  <c r="J727" i="16"/>
  <c r="H727" i="16"/>
  <c r="L729" i="16"/>
  <c r="J729" i="16"/>
  <c r="H729" i="16"/>
  <c r="L737" i="16"/>
  <c r="J737" i="16"/>
  <c r="H737" i="16"/>
  <c r="L741" i="16"/>
  <c r="J741" i="16"/>
  <c r="H741" i="16"/>
  <c r="L743" i="16"/>
  <c r="J743" i="16"/>
  <c r="H743" i="16"/>
  <c r="L744" i="16"/>
  <c r="J744" i="16"/>
  <c r="H744" i="16"/>
  <c r="L745" i="16"/>
  <c r="J745" i="16"/>
  <c r="H745" i="16"/>
  <c r="L747" i="16"/>
  <c r="J747" i="16"/>
  <c r="H747" i="16"/>
  <c r="L755" i="16"/>
  <c r="J755" i="16"/>
  <c r="T887" i="16" s="1"/>
  <c r="V887" i="16" s="1"/>
  <c r="H755" i="16"/>
  <c r="L759" i="16"/>
  <c r="J759" i="16"/>
  <c r="H759" i="16"/>
  <c r="L761" i="16"/>
  <c r="J761" i="16"/>
  <c r="H761" i="16"/>
  <c r="L762" i="16"/>
  <c r="J762" i="16"/>
  <c r="T762" i="16" s="1"/>
  <c r="V762" i="16" s="1"/>
  <c r="H762" i="16"/>
  <c r="L763" i="16"/>
  <c r="J763" i="16"/>
  <c r="T763" i="16" s="1"/>
  <c r="V763" i="16" s="1"/>
  <c r="H763" i="16"/>
  <c r="L765" i="16"/>
  <c r="J765" i="16"/>
  <c r="T765" i="16" s="1"/>
  <c r="V765" i="16" s="1"/>
  <c r="H765" i="16"/>
  <c r="L773" i="16"/>
  <c r="J773" i="16"/>
  <c r="H773" i="16"/>
  <c r="L777" i="16"/>
  <c r="J777" i="16"/>
  <c r="H777" i="16"/>
  <c r="L779" i="16"/>
  <c r="J779" i="16"/>
  <c r="T779" i="16" s="1"/>
  <c r="V779" i="16" s="1"/>
  <c r="H779" i="16"/>
  <c r="L780" i="16"/>
  <c r="J780" i="16"/>
  <c r="T780" i="16" s="1"/>
  <c r="V780" i="16" s="1"/>
  <c r="H780" i="16"/>
  <c r="L781" i="16"/>
  <c r="J781" i="16"/>
  <c r="T781" i="16" s="1"/>
  <c r="V781" i="16" s="1"/>
  <c r="H781" i="16"/>
  <c r="L783" i="16"/>
  <c r="J783" i="16"/>
  <c r="H783" i="16"/>
  <c r="L791" i="16"/>
  <c r="J791" i="16"/>
  <c r="H791" i="16"/>
  <c r="L795" i="16"/>
  <c r="J795" i="16"/>
  <c r="H795" i="16"/>
  <c r="L797" i="16"/>
  <c r="J797" i="16"/>
  <c r="T797" i="16" s="1"/>
  <c r="V797" i="16" s="1"/>
  <c r="H797" i="16"/>
  <c r="L798" i="16"/>
  <c r="J798" i="16"/>
  <c r="T798" i="16" s="1"/>
  <c r="V798" i="16" s="1"/>
  <c r="H798" i="16"/>
  <c r="L799" i="16"/>
  <c r="J799" i="16"/>
  <c r="T799" i="16" s="1"/>
  <c r="V799" i="16" s="1"/>
  <c r="H799" i="16"/>
  <c r="L801" i="16"/>
  <c r="J801" i="16"/>
  <c r="T801" i="16" s="1"/>
  <c r="V801" i="16" s="1"/>
  <c r="H801" i="16"/>
  <c r="L809" i="16"/>
  <c r="J809" i="16"/>
  <c r="H809" i="16"/>
  <c r="L813" i="16"/>
  <c r="J813" i="16"/>
  <c r="T813" i="16" s="1"/>
  <c r="V813" i="16" s="1"/>
  <c r="H813" i="16"/>
  <c r="L815" i="16"/>
  <c r="J815" i="16"/>
  <c r="T815" i="16" s="1"/>
  <c r="V815" i="16" s="1"/>
  <c r="H815" i="16"/>
  <c r="L816" i="16"/>
  <c r="J816" i="16"/>
  <c r="T816" i="16" s="1"/>
  <c r="V816" i="16" s="1"/>
  <c r="H816" i="16"/>
  <c r="L817" i="16"/>
  <c r="J817" i="16"/>
  <c r="T817" i="16" s="1"/>
  <c r="V817" i="16" s="1"/>
  <c r="H817" i="16"/>
  <c r="L819" i="16"/>
  <c r="J819" i="16"/>
  <c r="T819" i="16" s="1"/>
  <c r="V819" i="16" s="1"/>
  <c r="H819" i="16"/>
  <c r="L827" i="16"/>
  <c r="J827" i="16"/>
  <c r="H827" i="16"/>
  <c r="L831" i="16"/>
  <c r="J831" i="16"/>
  <c r="T831" i="16" s="1"/>
  <c r="V831" i="16" s="1"/>
  <c r="H831" i="16"/>
  <c r="L833" i="16"/>
  <c r="J833" i="16"/>
  <c r="T833" i="16" s="1"/>
  <c r="V833" i="16" s="1"/>
  <c r="H833" i="16"/>
  <c r="L834" i="16"/>
  <c r="J834" i="16"/>
  <c r="T834" i="16" s="1"/>
  <c r="V834" i="16" s="1"/>
  <c r="H834" i="16"/>
  <c r="L835" i="16"/>
  <c r="J835" i="16"/>
  <c r="T835" i="16" s="1"/>
  <c r="V835" i="16" s="1"/>
  <c r="H835" i="16"/>
  <c r="L837" i="16"/>
  <c r="J837" i="16"/>
  <c r="T837" i="16" s="1"/>
  <c r="V837" i="16" s="1"/>
  <c r="H837" i="16"/>
  <c r="L899" i="16"/>
  <c r="J899" i="16"/>
  <c r="H899" i="16"/>
  <c r="L903" i="16"/>
  <c r="J903" i="16"/>
  <c r="T903" i="16" s="1"/>
  <c r="V903" i="16" s="1"/>
  <c r="H903" i="16"/>
  <c r="L905" i="16"/>
  <c r="J905" i="16"/>
  <c r="T905" i="16" s="1"/>
  <c r="V905" i="16" s="1"/>
  <c r="H905" i="16"/>
  <c r="L907" i="16"/>
  <c r="J907" i="16"/>
  <c r="T907" i="16" s="1"/>
  <c r="V907" i="16" s="1"/>
  <c r="H907" i="16"/>
  <c r="L915" i="16"/>
  <c r="J915" i="16"/>
  <c r="H915" i="16"/>
  <c r="L919" i="16"/>
  <c r="J919" i="16"/>
  <c r="T919" i="16" s="1"/>
  <c r="V919" i="16" s="1"/>
  <c r="H919" i="16"/>
  <c r="L921" i="16"/>
  <c r="J921" i="16"/>
  <c r="T921" i="16" s="1"/>
  <c r="V921" i="16" s="1"/>
  <c r="H921" i="16"/>
  <c r="L923" i="16"/>
  <c r="J923" i="16"/>
  <c r="T923" i="16" s="1"/>
  <c r="V923" i="16" s="1"/>
  <c r="H923" i="16"/>
  <c r="L931" i="16"/>
  <c r="J931" i="16"/>
  <c r="H931" i="16"/>
  <c r="L935" i="16"/>
  <c r="J935" i="16"/>
  <c r="T935" i="16" s="1"/>
  <c r="V935" i="16" s="1"/>
  <c r="H935" i="16"/>
  <c r="L937" i="16"/>
  <c r="J937" i="16"/>
  <c r="T937" i="16" s="1"/>
  <c r="V937" i="16" s="1"/>
  <c r="H937" i="16"/>
  <c r="L939" i="16"/>
  <c r="J939" i="16"/>
  <c r="T939" i="16" s="1"/>
  <c r="V939" i="16" s="1"/>
  <c r="H939" i="16"/>
  <c r="L666" i="16"/>
  <c r="J666" i="16"/>
  <c r="H666" i="16"/>
  <c r="L648" i="16"/>
  <c r="J648" i="16"/>
  <c r="T648" i="16" s="1"/>
  <c r="V648" i="16" s="1"/>
  <c r="H648" i="16"/>
  <c r="L630" i="16"/>
  <c r="J630" i="16"/>
  <c r="T630" i="16" s="1"/>
  <c r="V630" i="16" s="1"/>
  <c r="H630" i="16"/>
  <c r="L665" i="16"/>
  <c r="J665" i="16"/>
  <c r="T802" i="16" s="1"/>
  <c r="V802" i="16" s="1"/>
  <c r="H665" i="16"/>
  <c r="L667" i="16"/>
  <c r="J667" i="16"/>
  <c r="T667" i="16" s="1"/>
  <c r="V667" i="16" s="1"/>
  <c r="H667" i="16"/>
  <c r="L668" i="16"/>
  <c r="J668" i="16"/>
  <c r="T668" i="16" s="1"/>
  <c r="V668" i="16" s="1"/>
  <c r="H668" i="16"/>
  <c r="L669" i="16"/>
  <c r="J669" i="16"/>
  <c r="T669" i="16" s="1"/>
  <c r="V669" i="16" s="1"/>
  <c r="H669" i="16"/>
  <c r="L671" i="16"/>
  <c r="J671" i="16"/>
  <c r="H671" i="16"/>
  <c r="L672" i="16"/>
  <c r="J672" i="16"/>
  <c r="T672" i="16" s="1"/>
  <c r="V672" i="16" s="1"/>
  <c r="H672" i="16"/>
  <c r="L673" i="16"/>
  <c r="J673" i="16"/>
  <c r="T673" i="16" s="1"/>
  <c r="V673" i="16" s="1"/>
  <c r="H673" i="16"/>
  <c r="L674" i="16"/>
  <c r="J674" i="16"/>
  <c r="T674" i="16" s="1"/>
  <c r="V674" i="16" s="1"/>
  <c r="H674" i="16"/>
  <c r="L675" i="16"/>
  <c r="J675" i="16"/>
  <c r="T675" i="16" s="1"/>
  <c r="V675" i="16" s="1"/>
  <c r="H675" i="16"/>
  <c r="L647" i="16"/>
  <c r="J647" i="16"/>
  <c r="H647" i="16"/>
  <c r="L649" i="16"/>
  <c r="J649" i="16"/>
  <c r="T649" i="16" s="1"/>
  <c r="V649" i="16" s="1"/>
  <c r="H649" i="16"/>
  <c r="L650" i="16"/>
  <c r="J650" i="16"/>
  <c r="T650" i="16" s="1"/>
  <c r="V650" i="16" s="1"/>
  <c r="H650" i="16"/>
  <c r="L651" i="16"/>
  <c r="J651" i="16"/>
  <c r="T651" i="16" s="1"/>
  <c r="V651" i="16" s="1"/>
  <c r="H651" i="16"/>
  <c r="L653" i="16"/>
  <c r="J653" i="16"/>
  <c r="T653" i="16" s="1"/>
  <c r="V653" i="16" s="1"/>
  <c r="H653" i="16"/>
  <c r="L654" i="16"/>
  <c r="J654" i="16"/>
  <c r="T654" i="16" s="1"/>
  <c r="V654" i="16" s="1"/>
  <c r="H654" i="16"/>
  <c r="L655" i="16"/>
  <c r="J655" i="16"/>
  <c r="T655" i="16" s="1"/>
  <c r="V655" i="16" s="1"/>
  <c r="H655" i="16"/>
  <c r="L656" i="16"/>
  <c r="J656" i="16"/>
  <c r="T656" i="16" s="1"/>
  <c r="V656" i="16" s="1"/>
  <c r="H656" i="16"/>
  <c r="L657" i="16"/>
  <c r="J657" i="16"/>
  <c r="T657" i="16" s="1"/>
  <c r="V657" i="16" s="1"/>
  <c r="H657" i="16"/>
  <c r="L638" i="16"/>
  <c r="J638" i="16"/>
  <c r="H638" i="16"/>
  <c r="L629" i="16"/>
  <c r="J629" i="16"/>
  <c r="H629" i="16"/>
  <c r="L633" i="16"/>
  <c r="J633" i="16"/>
  <c r="H633" i="16"/>
  <c r="L635" i="16"/>
  <c r="J635" i="16"/>
  <c r="H635" i="16"/>
  <c r="L636" i="16"/>
  <c r="J636" i="16"/>
  <c r="H636" i="16"/>
  <c r="L637" i="16"/>
  <c r="J637" i="16"/>
  <c r="H637" i="16"/>
  <c r="L639" i="16"/>
  <c r="J639" i="16"/>
  <c r="H639" i="16"/>
  <c r="L565" i="16"/>
  <c r="J565" i="16"/>
  <c r="H565" i="16"/>
  <c r="L566" i="16"/>
  <c r="J566" i="16"/>
  <c r="H566" i="16"/>
  <c r="E568" i="16"/>
  <c r="L567" i="16"/>
  <c r="J567" i="16"/>
  <c r="H567" i="16"/>
  <c r="L569" i="16"/>
  <c r="J569" i="16"/>
  <c r="T569" i="16" s="1"/>
  <c r="V569" i="16" s="1"/>
  <c r="H569" i="16"/>
  <c r="L570" i="16"/>
  <c r="J570" i="16"/>
  <c r="T570" i="16" s="1"/>
  <c r="V570" i="16" s="1"/>
  <c r="H570" i="16"/>
  <c r="L571" i="16"/>
  <c r="J571" i="16"/>
  <c r="T571" i="16" s="1"/>
  <c r="V571" i="16" s="1"/>
  <c r="H571" i="16"/>
  <c r="L573" i="16"/>
  <c r="J573" i="16"/>
  <c r="H573" i="16"/>
  <c r="L581" i="16"/>
  <c r="J581" i="16"/>
  <c r="H581" i="16"/>
  <c r="L582" i="16"/>
  <c r="J582" i="16"/>
  <c r="H582" i="16"/>
  <c r="E584" i="16"/>
  <c r="L583" i="16"/>
  <c r="J583" i="16"/>
  <c r="H583" i="16"/>
  <c r="L585" i="16"/>
  <c r="J585" i="16"/>
  <c r="H585" i="16"/>
  <c r="L586" i="16"/>
  <c r="J586" i="16"/>
  <c r="H586" i="16"/>
  <c r="L587" i="16"/>
  <c r="J587" i="16"/>
  <c r="H587" i="16"/>
  <c r="L589" i="16"/>
  <c r="J589" i="16"/>
  <c r="H589" i="16"/>
  <c r="L597" i="16"/>
  <c r="J597" i="16"/>
  <c r="H597" i="16"/>
  <c r="L598" i="16"/>
  <c r="J598" i="16"/>
  <c r="H598" i="16"/>
  <c r="E600" i="16"/>
  <c r="L599" i="16"/>
  <c r="J599" i="16"/>
  <c r="H599" i="16"/>
  <c r="L601" i="16"/>
  <c r="J601" i="16"/>
  <c r="H601" i="16"/>
  <c r="L602" i="16"/>
  <c r="J602" i="16"/>
  <c r="H602" i="16"/>
  <c r="L603" i="16"/>
  <c r="J603" i="16"/>
  <c r="H603" i="16"/>
  <c r="L605" i="16"/>
  <c r="J605" i="16"/>
  <c r="H605" i="16"/>
  <c r="L445" i="16"/>
  <c r="J445" i="16"/>
  <c r="T596" i="16" s="1"/>
  <c r="V596" i="16" s="1"/>
  <c r="H445" i="16"/>
  <c r="L446" i="16"/>
  <c r="J446" i="16"/>
  <c r="H446" i="16"/>
  <c r="E448" i="16"/>
  <c r="L447" i="16"/>
  <c r="J447" i="16"/>
  <c r="H447" i="16"/>
  <c r="L449" i="16"/>
  <c r="J449" i="16"/>
  <c r="H449" i="16"/>
  <c r="L450" i="16"/>
  <c r="J450" i="16"/>
  <c r="H450" i="16"/>
  <c r="L451" i="16"/>
  <c r="J451" i="16"/>
  <c r="H451" i="16"/>
  <c r="L452" i="16"/>
  <c r="J452" i="16"/>
  <c r="H452" i="16"/>
  <c r="L453" i="16"/>
  <c r="J453" i="16"/>
  <c r="H453" i="16"/>
  <c r="L454" i="16"/>
  <c r="J454" i="16"/>
  <c r="H454" i="16"/>
  <c r="L455" i="16"/>
  <c r="J455" i="16"/>
  <c r="H455" i="16"/>
  <c r="L456" i="16"/>
  <c r="J456" i="16"/>
  <c r="T456" i="16" s="1"/>
  <c r="V456" i="16" s="1"/>
  <c r="H456" i="16"/>
  <c r="L457" i="16"/>
  <c r="J457" i="16"/>
  <c r="T457" i="16" s="1"/>
  <c r="V457" i="16" s="1"/>
  <c r="H457" i="16"/>
  <c r="L465" i="16"/>
  <c r="J465" i="16"/>
  <c r="H465" i="16"/>
  <c r="L466" i="16"/>
  <c r="J466" i="16"/>
  <c r="H466" i="16"/>
  <c r="E468" i="16"/>
  <c r="L467" i="16"/>
  <c r="J467" i="16"/>
  <c r="H467" i="16"/>
  <c r="L469" i="16"/>
  <c r="J469" i="16"/>
  <c r="H469" i="16"/>
  <c r="L470" i="16"/>
  <c r="J470" i="16"/>
  <c r="H470" i="16"/>
  <c r="L471" i="16"/>
  <c r="J471" i="16"/>
  <c r="H471" i="16"/>
  <c r="L472" i="16"/>
  <c r="J472" i="16"/>
  <c r="H472" i="16"/>
  <c r="L473" i="16"/>
  <c r="J473" i="16"/>
  <c r="H473" i="16"/>
  <c r="L474" i="16"/>
  <c r="J474" i="16"/>
  <c r="H474" i="16"/>
  <c r="L475" i="16"/>
  <c r="J475" i="16"/>
  <c r="T475" i="16" s="1"/>
  <c r="V475" i="16" s="1"/>
  <c r="H475" i="16"/>
  <c r="L476" i="16"/>
  <c r="J476" i="16"/>
  <c r="T476" i="16" s="1"/>
  <c r="V476" i="16" s="1"/>
  <c r="H476" i="16"/>
  <c r="L477" i="16"/>
  <c r="J477" i="16"/>
  <c r="H477" i="16"/>
  <c r="L485" i="16"/>
  <c r="J485" i="16"/>
  <c r="H485" i="16"/>
  <c r="L486" i="16"/>
  <c r="J486" i="16"/>
  <c r="H486" i="16"/>
  <c r="E488" i="16"/>
  <c r="L487" i="16"/>
  <c r="J487" i="16"/>
  <c r="H487" i="16"/>
  <c r="L489" i="16"/>
  <c r="J489" i="16"/>
  <c r="H489" i="16"/>
  <c r="L490" i="16"/>
  <c r="J490" i="16"/>
  <c r="H490" i="16"/>
  <c r="L491" i="16"/>
  <c r="J491" i="16"/>
  <c r="H491" i="16"/>
  <c r="L492" i="16"/>
  <c r="J492" i="16"/>
  <c r="H492" i="16"/>
  <c r="L493" i="16"/>
  <c r="J493" i="16"/>
  <c r="T493" i="16" s="1"/>
  <c r="V493" i="16" s="1"/>
  <c r="H493" i="16"/>
  <c r="L494" i="16"/>
  <c r="J494" i="16"/>
  <c r="T494" i="16" s="1"/>
  <c r="V494" i="16" s="1"/>
  <c r="H494" i="16"/>
  <c r="L495" i="16"/>
  <c r="J495" i="16"/>
  <c r="T495" i="16" s="1"/>
  <c r="V495" i="16" s="1"/>
  <c r="H495" i="16"/>
  <c r="L496" i="16"/>
  <c r="J496" i="16"/>
  <c r="H496" i="16"/>
  <c r="L497" i="16"/>
  <c r="J497" i="16"/>
  <c r="T497" i="16" s="1"/>
  <c r="V497" i="16" s="1"/>
  <c r="H497" i="16"/>
  <c r="L426" i="16"/>
  <c r="J426" i="16"/>
  <c r="H426" i="16"/>
  <c r="L406" i="16"/>
  <c r="J406" i="16"/>
  <c r="H406" i="16"/>
  <c r="L425" i="16"/>
  <c r="J425" i="16"/>
  <c r="H425" i="16"/>
  <c r="L427" i="16"/>
  <c r="J427" i="16"/>
  <c r="H427" i="16"/>
  <c r="L429" i="16"/>
  <c r="J429" i="16"/>
  <c r="H429" i="16"/>
  <c r="L430" i="16"/>
  <c r="J430" i="16"/>
  <c r="H430" i="16"/>
  <c r="L431" i="16"/>
  <c r="J431" i="16"/>
  <c r="H431" i="16"/>
  <c r="L432" i="16"/>
  <c r="J432" i="16"/>
  <c r="H432" i="16"/>
  <c r="L433" i="16"/>
  <c r="J433" i="16"/>
  <c r="H433" i="16"/>
  <c r="L434" i="16"/>
  <c r="J434" i="16"/>
  <c r="H434" i="16"/>
  <c r="L435" i="16"/>
  <c r="J435" i="16"/>
  <c r="H435" i="16"/>
  <c r="L436" i="16"/>
  <c r="J436" i="16"/>
  <c r="H436" i="16"/>
  <c r="L437" i="16"/>
  <c r="J437" i="16"/>
  <c r="T437" i="16" s="1"/>
  <c r="V437" i="16" s="1"/>
  <c r="H437" i="16"/>
  <c r="L405" i="16"/>
  <c r="J405" i="16"/>
  <c r="T556" i="16" s="1"/>
  <c r="V556" i="16" s="1"/>
  <c r="H405" i="16"/>
  <c r="L407" i="16"/>
  <c r="J407" i="16"/>
  <c r="H407" i="16"/>
  <c r="L409" i="16"/>
  <c r="J409" i="16"/>
  <c r="H409" i="16"/>
  <c r="L410" i="16"/>
  <c r="J410" i="16"/>
  <c r="H410" i="16"/>
  <c r="L411" i="16"/>
  <c r="J411" i="16"/>
  <c r="H411" i="16"/>
  <c r="L412" i="16"/>
  <c r="J412" i="16"/>
  <c r="H412" i="16"/>
  <c r="L413" i="16"/>
  <c r="J413" i="16"/>
  <c r="H413" i="16"/>
  <c r="L414" i="16"/>
  <c r="J414" i="16"/>
  <c r="H414" i="16"/>
  <c r="L415" i="16"/>
  <c r="J415" i="16"/>
  <c r="H415" i="16"/>
  <c r="L416" i="16"/>
  <c r="J416" i="16"/>
  <c r="H416" i="16"/>
  <c r="L417" i="16"/>
  <c r="J417" i="16"/>
  <c r="H417" i="16"/>
  <c r="L385" i="16"/>
  <c r="J385" i="16"/>
  <c r="T537" i="16" s="1"/>
  <c r="V537" i="16" s="1"/>
  <c r="H385" i="16"/>
  <c r="L386" i="16"/>
  <c r="J386" i="16"/>
  <c r="H386" i="16"/>
  <c r="E388" i="16"/>
  <c r="L387" i="16"/>
  <c r="J387" i="16"/>
  <c r="H387" i="16"/>
  <c r="L389" i="16"/>
  <c r="J389" i="16"/>
  <c r="H389" i="16"/>
  <c r="L390" i="16"/>
  <c r="J390" i="16"/>
  <c r="T390" i="16" s="1"/>
  <c r="V390" i="16" s="1"/>
  <c r="H390" i="16"/>
  <c r="L391" i="16"/>
  <c r="J391" i="16"/>
  <c r="T391" i="16" s="1"/>
  <c r="V391" i="16" s="1"/>
  <c r="H391" i="16"/>
  <c r="L392" i="16"/>
  <c r="J392" i="16"/>
  <c r="H392" i="16"/>
  <c r="L393" i="16"/>
  <c r="J393" i="16"/>
  <c r="H393" i="16"/>
  <c r="L394" i="16"/>
  <c r="J394" i="16"/>
  <c r="H394" i="16"/>
  <c r="L395" i="16"/>
  <c r="J395" i="16"/>
  <c r="H395" i="16"/>
  <c r="L396" i="16"/>
  <c r="J396" i="16"/>
  <c r="H396" i="16"/>
  <c r="L397" i="16"/>
  <c r="J397" i="16"/>
  <c r="H397" i="16"/>
  <c r="L345" i="16"/>
  <c r="J345" i="16"/>
  <c r="H345" i="16"/>
  <c r="L346" i="16"/>
  <c r="J346" i="16"/>
  <c r="H346" i="16"/>
  <c r="E348" i="16"/>
  <c r="L347" i="16"/>
  <c r="J347" i="16"/>
  <c r="H347" i="16"/>
  <c r="L349" i="16"/>
  <c r="J349" i="16"/>
  <c r="H349" i="16"/>
  <c r="L350" i="16"/>
  <c r="J350" i="16"/>
  <c r="H350" i="16"/>
  <c r="L351" i="16"/>
  <c r="J351" i="16"/>
  <c r="H351" i="16"/>
  <c r="L352" i="16"/>
  <c r="J352" i="16"/>
  <c r="H352" i="16"/>
  <c r="L353" i="16"/>
  <c r="J353" i="16"/>
  <c r="H353" i="16"/>
  <c r="L354" i="16"/>
  <c r="J354" i="16"/>
  <c r="H354" i="16"/>
  <c r="L355" i="16"/>
  <c r="J355" i="16"/>
  <c r="H355" i="16"/>
  <c r="L356" i="16"/>
  <c r="J356" i="16"/>
  <c r="H356" i="16"/>
  <c r="L357" i="16"/>
  <c r="J357" i="16"/>
  <c r="H357" i="16"/>
  <c r="L365" i="16"/>
  <c r="J365" i="16"/>
  <c r="T518" i="16" s="1"/>
  <c r="V518" i="16" s="1"/>
  <c r="H365" i="16"/>
  <c r="L366" i="16"/>
  <c r="J366" i="16"/>
  <c r="H366" i="16"/>
  <c r="E368" i="16"/>
  <c r="L367" i="16"/>
  <c r="J367" i="16"/>
  <c r="H367" i="16"/>
  <c r="L369" i="16"/>
  <c r="J369" i="16"/>
  <c r="H369" i="16"/>
  <c r="L370" i="16"/>
  <c r="J370" i="16"/>
  <c r="H370" i="16"/>
  <c r="L371" i="16"/>
  <c r="J371" i="16"/>
  <c r="H371" i="16"/>
  <c r="L372" i="16"/>
  <c r="J372" i="16"/>
  <c r="H372" i="16"/>
  <c r="L373" i="16"/>
  <c r="J373" i="16"/>
  <c r="H373" i="16"/>
  <c r="L374" i="16"/>
  <c r="J374" i="16"/>
  <c r="H374" i="16"/>
  <c r="L375" i="16"/>
  <c r="J375" i="16"/>
  <c r="H375" i="16"/>
  <c r="L376" i="16"/>
  <c r="J376" i="16"/>
  <c r="H376" i="16"/>
  <c r="L377" i="16"/>
  <c r="J377" i="16"/>
  <c r="H377" i="16"/>
  <c r="E328" i="16"/>
  <c r="L325" i="16"/>
  <c r="J325" i="16"/>
  <c r="H325" i="16"/>
  <c r="L326" i="16"/>
  <c r="J326" i="16"/>
  <c r="T326" i="16" s="1"/>
  <c r="V326" i="16" s="1"/>
  <c r="H326" i="16"/>
  <c r="L327" i="16"/>
  <c r="J327" i="16"/>
  <c r="T327" i="16" s="1"/>
  <c r="V327" i="16" s="1"/>
  <c r="H327" i="16"/>
  <c r="L329" i="16"/>
  <c r="J329" i="16"/>
  <c r="H329" i="16"/>
  <c r="L330" i="16"/>
  <c r="J330" i="16"/>
  <c r="H330" i="16"/>
  <c r="L331" i="16"/>
  <c r="J331" i="16"/>
  <c r="H331" i="16"/>
  <c r="L332" i="16"/>
  <c r="J332" i="16"/>
  <c r="H332" i="16"/>
  <c r="L333" i="16"/>
  <c r="J333" i="16"/>
  <c r="H333" i="16"/>
  <c r="L334" i="16"/>
  <c r="J334" i="16"/>
  <c r="H334" i="16"/>
  <c r="L335" i="16"/>
  <c r="J335" i="16"/>
  <c r="H335" i="16"/>
  <c r="L336" i="16"/>
  <c r="J336" i="16"/>
  <c r="H336" i="16"/>
  <c r="L337" i="16"/>
  <c r="J337" i="16"/>
  <c r="H337" i="16"/>
  <c r="L318" i="16"/>
  <c r="J318" i="16"/>
  <c r="T318" i="16" s="1"/>
  <c r="V318" i="16" s="1"/>
  <c r="H318" i="16"/>
  <c r="E317" i="16"/>
  <c r="E316" i="16"/>
  <c r="E315" i="16"/>
  <c r="E314" i="16"/>
  <c r="E313" i="16"/>
  <c r="E312" i="16"/>
  <c r="E311" i="16"/>
  <c r="E310" i="16"/>
  <c r="E309" i="16"/>
  <c r="E307" i="16"/>
  <c r="E306" i="16"/>
  <c r="E305" i="16"/>
  <c r="L304" i="16"/>
  <c r="J304" i="16"/>
  <c r="H304" i="16"/>
  <c r="L298" i="16"/>
  <c r="J298" i="16"/>
  <c r="H298" i="16"/>
  <c r="E297" i="16"/>
  <c r="E296" i="16"/>
  <c r="E295" i="16"/>
  <c r="E294" i="16"/>
  <c r="E293" i="16"/>
  <c r="E292" i="16"/>
  <c r="E291" i="16"/>
  <c r="E290" i="16"/>
  <c r="E289" i="16"/>
  <c r="E287" i="16"/>
  <c r="E286" i="16"/>
  <c r="E285" i="16"/>
  <c r="L284" i="16"/>
  <c r="J284" i="16"/>
  <c r="T284" i="16" s="1"/>
  <c r="V284" i="16" s="1"/>
  <c r="H284" i="16"/>
  <c r="E275" i="16"/>
  <c r="E274" i="16"/>
  <c r="E273" i="16"/>
  <c r="E272" i="16"/>
  <c r="E271" i="16"/>
  <c r="E277" i="16"/>
  <c r="E276" i="16"/>
  <c r="E270" i="16"/>
  <c r="E269" i="16"/>
  <c r="E267" i="16"/>
  <c r="E266" i="16"/>
  <c r="E265" i="16"/>
  <c r="M217" i="1"/>
  <c r="E217" i="1"/>
  <c r="A217" i="1"/>
  <c r="A218" i="1"/>
  <c r="T484" i="16" l="1"/>
  <c r="V484" i="16" s="1"/>
  <c r="T377" i="16"/>
  <c r="V377" i="16" s="1"/>
  <c r="T530" i="16"/>
  <c r="V530" i="16" s="1"/>
  <c r="T529" i="16"/>
  <c r="V529" i="16" s="1"/>
  <c r="T528" i="16"/>
  <c r="V528" i="16" s="1"/>
  <c r="T527" i="16"/>
  <c r="V527" i="16" s="1"/>
  <c r="T526" i="16"/>
  <c r="V526" i="16" s="1"/>
  <c r="T525" i="16"/>
  <c r="V525" i="16" s="1"/>
  <c r="T524" i="16"/>
  <c r="V524" i="16" s="1"/>
  <c r="T511" i="16"/>
  <c r="V511" i="16" s="1"/>
  <c r="T510" i="16"/>
  <c r="V510" i="16" s="1"/>
  <c r="T509" i="16"/>
  <c r="V509" i="16" s="1"/>
  <c r="T508" i="16"/>
  <c r="V508" i="16" s="1"/>
  <c r="T507" i="16"/>
  <c r="V507" i="16" s="1"/>
  <c r="T506" i="16"/>
  <c r="V506" i="16" s="1"/>
  <c r="T505" i="16"/>
  <c r="V505" i="16" s="1"/>
  <c r="T504" i="16"/>
  <c r="V504" i="16" s="1"/>
  <c r="T397" i="16"/>
  <c r="V397" i="16" s="1"/>
  <c r="T549" i="16"/>
  <c r="V549" i="16" s="1"/>
  <c r="T396" i="16"/>
  <c r="V396" i="16" s="1"/>
  <c r="T548" i="16"/>
  <c r="V548" i="16" s="1"/>
  <c r="T395" i="16"/>
  <c r="V395" i="16" s="1"/>
  <c r="T547" i="16"/>
  <c r="V547" i="16" s="1"/>
  <c r="T394" i="16"/>
  <c r="V394" i="16" s="1"/>
  <c r="T546" i="16"/>
  <c r="V546" i="16" s="1"/>
  <c r="T393" i="16"/>
  <c r="V393" i="16" s="1"/>
  <c r="T545" i="16"/>
  <c r="V545" i="16" s="1"/>
  <c r="T392" i="16"/>
  <c r="V392" i="16" s="1"/>
  <c r="T544" i="16"/>
  <c r="V544" i="16" s="1"/>
  <c r="T538" i="16"/>
  <c r="V538" i="16" s="1"/>
  <c r="T564" i="16"/>
  <c r="V564" i="16" s="1"/>
  <c r="T558" i="16"/>
  <c r="V558" i="16" s="1"/>
  <c r="T580" i="16"/>
  <c r="V580" i="16" s="1"/>
  <c r="T557" i="16"/>
  <c r="V557" i="16" s="1"/>
  <c r="T496" i="16"/>
  <c r="V496" i="16" s="1"/>
  <c r="T646" i="16"/>
  <c r="V646" i="16" s="1"/>
  <c r="T492" i="16"/>
  <c r="V492" i="16" s="1"/>
  <c r="T491" i="16"/>
  <c r="V491" i="16" s="1"/>
  <c r="T490" i="16"/>
  <c r="V490" i="16" s="1"/>
  <c r="T640" i="16"/>
  <c r="V640" i="16" s="1"/>
  <c r="T489" i="16"/>
  <c r="V489" i="16" s="1"/>
  <c r="T487" i="16"/>
  <c r="V487" i="16" s="1"/>
  <c r="T486" i="16"/>
  <c r="V486" i="16" s="1"/>
  <c r="T477" i="16"/>
  <c r="V477" i="16" s="1"/>
  <c r="T628" i="16"/>
  <c r="V628" i="16" s="1"/>
  <c r="T474" i="16"/>
  <c r="V474" i="16" s="1"/>
  <c r="T622" i="16"/>
  <c r="M622" i="16"/>
  <c r="T621" i="16"/>
  <c r="M621" i="16"/>
  <c r="T620" i="16"/>
  <c r="M620" i="16"/>
  <c r="T618" i="16"/>
  <c r="M618" i="16"/>
  <c r="T617" i="16"/>
  <c r="M617" i="16"/>
  <c r="T616" i="16"/>
  <c r="M616" i="16"/>
  <c r="T455" i="16"/>
  <c r="V455" i="16" s="1"/>
  <c r="T606" i="16"/>
  <c r="V606" i="16" s="1"/>
  <c r="T605" i="16"/>
  <c r="V605" i="16" s="1"/>
  <c r="T603" i="16"/>
  <c r="V603" i="16" s="1"/>
  <c r="T602" i="16"/>
  <c r="V602" i="16" s="1"/>
  <c r="T601" i="16"/>
  <c r="V601" i="16" s="1"/>
  <c r="T598" i="16"/>
  <c r="V598" i="16" s="1"/>
  <c r="T589" i="16"/>
  <c r="V589" i="16" s="1"/>
  <c r="T587" i="16"/>
  <c r="V587" i="16" s="1"/>
  <c r="T586" i="16"/>
  <c r="V586" i="16" s="1"/>
  <c r="T730" i="16"/>
  <c r="V730" i="16" s="1"/>
  <c r="T585" i="16"/>
  <c r="V585" i="16" s="1"/>
  <c r="T583" i="16"/>
  <c r="V583" i="16" s="1"/>
  <c r="T582" i="16"/>
  <c r="V582" i="16" s="1"/>
  <c r="T573" i="16"/>
  <c r="V573" i="16" s="1"/>
  <c r="T718" i="16"/>
  <c r="V718" i="16" s="1"/>
  <c r="T567" i="16"/>
  <c r="V567" i="16" s="1"/>
  <c r="T566" i="16"/>
  <c r="V566" i="16" s="1"/>
  <c r="T712" i="16"/>
  <c r="V712" i="16" s="1"/>
  <c r="T639" i="16"/>
  <c r="V639" i="16" s="1"/>
  <c r="T778" i="16"/>
  <c r="M778" i="16"/>
  <c r="T637" i="16"/>
  <c r="V637" i="16" s="1"/>
  <c r="T636" i="16"/>
  <c r="V636" i="16" s="1"/>
  <c r="T635" i="16"/>
  <c r="V635" i="16" s="1"/>
  <c r="T633" i="16"/>
  <c r="V633" i="16" s="1"/>
  <c r="T772" i="16"/>
  <c r="V772" i="16" s="1"/>
  <c r="T671" i="16"/>
  <c r="V671" i="16" s="1"/>
  <c r="T808" i="16"/>
  <c r="V808" i="16" s="1"/>
  <c r="T666" i="16"/>
  <c r="V666" i="16" s="1"/>
  <c r="T795" i="16"/>
  <c r="V795" i="16" s="1"/>
  <c r="T783" i="16"/>
  <c r="V783" i="16" s="1"/>
  <c r="T914" i="16"/>
  <c r="V914" i="16" s="1"/>
  <c r="T777" i="16"/>
  <c r="V777" i="16" s="1"/>
  <c r="T908" i="16"/>
  <c r="V908" i="16" s="1"/>
  <c r="T904" i="16"/>
  <c r="M904" i="16"/>
  <c r="T761" i="16"/>
  <c r="V761" i="16" s="1"/>
  <c r="T759" i="16"/>
  <c r="V759" i="16" s="1"/>
  <c r="T891" i="16"/>
  <c r="V891" i="16" s="1"/>
  <c r="T747" i="16"/>
  <c r="V747" i="16" s="1"/>
  <c r="T880" i="16"/>
  <c r="V880" i="16" s="1"/>
  <c r="T745" i="16"/>
  <c r="V745" i="16" s="1"/>
  <c r="T744" i="16"/>
  <c r="V744" i="16" s="1"/>
  <c r="T743" i="16"/>
  <c r="V743" i="16" s="1"/>
  <c r="T741" i="16"/>
  <c r="V741" i="16" s="1"/>
  <c r="T874" i="16"/>
  <c r="V874" i="16" s="1"/>
  <c r="T737" i="16"/>
  <c r="V737" i="16" s="1"/>
  <c r="T870" i="16"/>
  <c r="V870" i="16" s="1"/>
  <c r="T729" i="16"/>
  <c r="V729" i="16" s="1"/>
  <c r="T863" i="16"/>
  <c r="V863" i="16" s="1"/>
  <c r="T727" i="16"/>
  <c r="V727" i="16" s="1"/>
  <c r="T726" i="16"/>
  <c r="V726" i="16" s="1"/>
  <c r="T725" i="16"/>
  <c r="V725" i="16" s="1"/>
  <c r="T723" i="16"/>
  <c r="V723" i="16" s="1"/>
  <c r="T711" i="16"/>
  <c r="V711" i="16" s="1"/>
  <c r="T846" i="16"/>
  <c r="V846" i="16" s="1"/>
  <c r="T709" i="16"/>
  <c r="V709" i="16" s="1"/>
  <c r="T844" i="16"/>
  <c r="V844" i="16" s="1"/>
  <c r="T690" i="16"/>
  <c r="V690" i="16" s="1"/>
  <c r="T826" i="16"/>
  <c r="V826" i="16" s="1"/>
  <c r="T685" i="16"/>
  <c r="V685" i="16" s="1"/>
  <c r="T684" i="16"/>
  <c r="V684" i="16" s="1"/>
  <c r="T820" i="16"/>
  <c r="V820" i="16" s="1"/>
  <c r="T704" i="16"/>
  <c r="V704" i="16" s="1"/>
  <c r="T703" i="16"/>
  <c r="V703" i="16" s="1"/>
  <c r="T838" i="16"/>
  <c r="V838" i="16" s="1"/>
  <c r="T722" i="16"/>
  <c r="V722" i="16" s="1"/>
  <c r="T856" i="16"/>
  <c r="V856" i="16" s="1"/>
  <c r="T721" i="16"/>
  <c r="V721" i="16" s="1"/>
  <c r="T855" i="16"/>
  <c r="V855" i="16" s="1"/>
  <c r="T720" i="16"/>
  <c r="V720" i="16" s="1"/>
  <c r="T854" i="16"/>
  <c r="V854" i="16" s="1"/>
  <c r="T740" i="16"/>
  <c r="V740" i="16" s="1"/>
  <c r="T873" i="16"/>
  <c r="V873" i="16" s="1"/>
  <c r="T739" i="16"/>
  <c r="V739" i="16" s="1"/>
  <c r="T872" i="16"/>
  <c r="V872" i="16" s="1"/>
  <c r="T738" i="16"/>
  <c r="V738" i="16" s="1"/>
  <c r="T871" i="16"/>
  <c r="V871" i="16" s="1"/>
  <c r="T758" i="16"/>
  <c r="V758" i="16" s="1"/>
  <c r="T890" i="16"/>
  <c r="V890" i="16" s="1"/>
  <c r="T757" i="16"/>
  <c r="V757" i="16" s="1"/>
  <c r="T889" i="16"/>
  <c r="V889" i="16" s="1"/>
  <c r="T756" i="16"/>
  <c r="V756" i="16" s="1"/>
  <c r="T888" i="16"/>
  <c r="V888" i="16" s="1"/>
  <c r="T776" i="16"/>
  <c r="V776" i="16" s="1"/>
  <c r="T775" i="16"/>
  <c r="V775" i="16" s="1"/>
  <c r="T774" i="16"/>
  <c r="V774" i="16" s="1"/>
  <c r="T794" i="16"/>
  <c r="V794" i="16" s="1"/>
  <c r="T924" i="16"/>
  <c r="V924" i="16" s="1"/>
  <c r="T793" i="16"/>
  <c r="V793" i="16" s="1"/>
  <c r="T792" i="16"/>
  <c r="V792" i="16" s="1"/>
  <c r="T812" i="16"/>
  <c r="V812" i="16" s="1"/>
  <c r="T811" i="16"/>
  <c r="V811" i="16" s="1"/>
  <c r="T940" i="16"/>
  <c r="V940" i="16" s="1"/>
  <c r="T810" i="16"/>
  <c r="V810" i="16" s="1"/>
  <c r="T829" i="16"/>
  <c r="V829" i="16" s="1"/>
  <c r="T710" i="16"/>
  <c r="V710" i="16" s="1"/>
  <c r="T845" i="16"/>
  <c r="V845" i="16" s="1"/>
  <c r="T862" i="16"/>
  <c r="V862" i="16" s="1"/>
  <c r="T746" i="16"/>
  <c r="V746" i="16" s="1"/>
  <c r="T800" i="16"/>
  <c r="V800" i="16" s="1"/>
  <c r="T930" i="16"/>
  <c r="V930" i="16" s="1"/>
  <c r="T836" i="16"/>
  <c r="V836" i="16" s="1"/>
  <c r="T906" i="16"/>
  <c r="V906" i="16" s="1"/>
  <c r="T922" i="16"/>
  <c r="V922" i="16" s="1"/>
  <c r="T938" i="16"/>
  <c r="V938" i="16" s="1"/>
  <c r="N529" i="1"/>
  <c r="U529" i="1" s="1"/>
  <c r="X1751" i="16"/>
  <c r="O529" i="1" s="1"/>
  <c r="V920" i="16"/>
  <c r="W920" i="16" s="1"/>
  <c r="O920" i="16"/>
  <c r="X920" i="16" s="1"/>
  <c r="V886" i="16"/>
  <c r="W886" i="16" s="1"/>
  <c r="O886" i="16"/>
  <c r="X886" i="16" s="1"/>
  <c r="V796" i="16"/>
  <c r="W796" i="16" s="1"/>
  <c r="O796" i="16"/>
  <c r="X796" i="16" s="1"/>
  <c r="V724" i="16"/>
  <c r="W724" i="16" s="1"/>
  <c r="O724" i="16"/>
  <c r="X724" i="16" s="1"/>
  <c r="V634" i="16"/>
  <c r="W634" i="16" s="1"/>
  <c r="O634" i="16"/>
  <c r="X634" i="16" s="1"/>
  <c r="V615" i="16"/>
  <c r="W615" i="16" s="1"/>
  <c r="O615" i="16"/>
  <c r="H928" i="16"/>
  <c r="T931" i="16"/>
  <c r="V931" i="16" s="1"/>
  <c r="H912" i="16"/>
  <c r="T915" i="16"/>
  <c r="V915" i="16" s="1"/>
  <c r="H896" i="16"/>
  <c r="T899" i="16"/>
  <c r="V899" i="16" s="1"/>
  <c r="H824" i="16"/>
  <c r="T827" i="16"/>
  <c r="V827" i="16" s="1"/>
  <c r="L824" i="16"/>
  <c r="H806" i="16"/>
  <c r="T809" i="16"/>
  <c r="V809" i="16" s="1"/>
  <c r="L806" i="16"/>
  <c r="H788" i="16"/>
  <c r="T791" i="16"/>
  <c r="V791" i="16" s="1"/>
  <c r="L788" i="16"/>
  <c r="H770" i="16"/>
  <c r="T773" i="16"/>
  <c r="V773" i="16" s="1"/>
  <c r="L770" i="16"/>
  <c r="H752" i="16"/>
  <c r="T755" i="16"/>
  <c r="V755" i="16" s="1"/>
  <c r="L752" i="16"/>
  <c r="T304" i="16"/>
  <c r="V304" i="16" s="1"/>
  <c r="T325" i="16"/>
  <c r="V325" i="16" s="1"/>
  <c r="T485" i="16"/>
  <c r="V485" i="16" s="1"/>
  <c r="T597" i="16"/>
  <c r="V597" i="16" s="1"/>
  <c r="T581" i="16"/>
  <c r="V581" i="16" s="1"/>
  <c r="T565" i="16"/>
  <c r="V565" i="16" s="1"/>
  <c r="T629" i="16"/>
  <c r="V629" i="16" s="1"/>
  <c r="H644" i="16"/>
  <c r="T647" i="16"/>
  <c r="V647" i="16" s="1"/>
  <c r="L644" i="16"/>
  <c r="H662" i="16"/>
  <c r="T665" i="16"/>
  <c r="V665" i="16" s="1"/>
  <c r="L662" i="16"/>
  <c r="H734" i="16"/>
  <c r="L734" i="16"/>
  <c r="H716" i="16"/>
  <c r="T719" i="16"/>
  <c r="V719" i="16" s="1"/>
  <c r="L716" i="16"/>
  <c r="H698" i="16"/>
  <c r="T701" i="16"/>
  <c r="V701" i="16" s="1"/>
  <c r="L698" i="16"/>
  <c r="H680" i="16"/>
  <c r="T683" i="16"/>
  <c r="V683" i="16" s="1"/>
  <c r="L680" i="16"/>
  <c r="L631" i="16"/>
  <c r="J631" i="16"/>
  <c r="H631" i="16"/>
  <c r="L632" i="16"/>
  <c r="J632" i="16"/>
  <c r="T632" i="16" s="1"/>
  <c r="V632" i="16" s="1"/>
  <c r="H632" i="16"/>
  <c r="L600" i="16"/>
  <c r="J600" i="16"/>
  <c r="H600" i="16"/>
  <c r="L584" i="16"/>
  <c r="J584" i="16"/>
  <c r="T728" i="16" s="1"/>
  <c r="V728" i="16" s="1"/>
  <c r="H584" i="16"/>
  <c r="L568" i="16"/>
  <c r="J568" i="16"/>
  <c r="H568" i="16"/>
  <c r="L488" i="16"/>
  <c r="L482" i="16" s="1"/>
  <c r="J488" i="16"/>
  <c r="T638" i="16" s="1"/>
  <c r="V638" i="16" s="1"/>
  <c r="H488" i="16"/>
  <c r="L468" i="16"/>
  <c r="J468" i="16"/>
  <c r="H468" i="16"/>
  <c r="L462" i="16"/>
  <c r="L448" i="16"/>
  <c r="L442" i="16" s="1"/>
  <c r="J448" i="16"/>
  <c r="T599" i="16" s="1"/>
  <c r="V599" i="16" s="1"/>
  <c r="H448" i="16"/>
  <c r="L428" i="16"/>
  <c r="L422" i="16" s="1"/>
  <c r="J428" i="16"/>
  <c r="H428" i="16"/>
  <c r="L408" i="16"/>
  <c r="J408" i="16"/>
  <c r="H408" i="16"/>
  <c r="L388" i="16"/>
  <c r="L382" i="16" s="1"/>
  <c r="J388" i="16"/>
  <c r="H388" i="16"/>
  <c r="L368" i="16"/>
  <c r="J368" i="16"/>
  <c r="H368" i="16"/>
  <c r="L362" i="16"/>
  <c r="L348" i="16"/>
  <c r="J348" i="16"/>
  <c r="H348" i="16"/>
  <c r="L342" i="16"/>
  <c r="L328" i="16"/>
  <c r="L322" i="16" s="1"/>
  <c r="J328" i="16"/>
  <c r="H328" i="16"/>
  <c r="L305" i="16"/>
  <c r="J305" i="16"/>
  <c r="H305" i="16"/>
  <c r="L306" i="16"/>
  <c r="J306" i="16"/>
  <c r="T306" i="16" s="1"/>
  <c r="V306" i="16" s="1"/>
  <c r="H306" i="16"/>
  <c r="E308" i="16"/>
  <c r="L307" i="16"/>
  <c r="J307" i="16"/>
  <c r="T307" i="16" s="1"/>
  <c r="V307" i="16" s="1"/>
  <c r="H307" i="16"/>
  <c r="L309" i="16"/>
  <c r="J309" i="16"/>
  <c r="H309" i="16"/>
  <c r="L310" i="16"/>
  <c r="J310" i="16"/>
  <c r="H310" i="16"/>
  <c r="L311" i="16"/>
  <c r="J311" i="16"/>
  <c r="H311" i="16"/>
  <c r="L312" i="16"/>
  <c r="J312" i="16"/>
  <c r="T312" i="16" s="1"/>
  <c r="V312" i="16" s="1"/>
  <c r="H312" i="16"/>
  <c r="L313" i="16"/>
  <c r="J313" i="16"/>
  <c r="H313" i="16"/>
  <c r="L314" i="16"/>
  <c r="J314" i="16"/>
  <c r="H314" i="16"/>
  <c r="L315" i="16"/>
  <c r="J315" i="16"/>
  <c r="H315" i="16"/>
  <c r="L316" i="16"/>
  <c r="J316" i="16"/>
  <c r="H316" i="16"/>
  <c r="L317" i="16"/>
  <c r="J317" i="16"/>
  <c r="H317" i="16"/>
  <c r="L285" i="16"/>
  <c r="J285" i="16"/>
  <c r="T285" i="16" s="1"/>
  <c r="V285" i="16" s="1"/>
  <c r="H285" i="16"/>
  <c r="L286" i="16"/>
  <c r="J286" i="16"/>
  <c r="T286" i="16" s="1"/>
  <c r="V286" i="16" s="1"/>
  <c r="H286" i="16"/>
  <c r="E288" i="16"/>
  <c r="L287" i="16"/>
  <c r="J287" i="16"/>
  <c r="H287" i="16"/>
  <c r="L289" i="16"/>
  <c r="J289" i="16"/>
  <c r="H289" i="16"/>
  <c r="L290" i="16"/>
  <c r="J290" i="16"/>
  <c r="H290" i="16"/>
  <c r="L291" i="16"/>
  <c r="J291" i="16"/>
  <c r="T291" i="16" s="1"/>
  <c r="V291" i="16" s="1"/>
  <c r="H291" i="16"/>
  <c r="L292" i="16"/>
  <c r="J292" i="16"/>
  <c r="H292" i="16"/>
  <c r="L293" i="16"/>
  <c r="J293" i="16"/>
  <c r="H293" i="16"/>
  <c r="L294" i="16"/>
  <c r="J294" i="16"/>
  <c r="H294" i="16"/>
  <c r="L295" i="16"/>
  <c r="J295" i="16"/>
  <c r="H295" i="16"/>
  <c r="L296" i="16"/>
  <c r="J296" i="16"/>
  <c r="H296" i="16"/>
  <c r="L297" i="16"/>
  <c r="J297" i="16"/>
  <c r="H297" i="16"/>
  <c r="L273" i="16"/>
  <c r="J273" i="16"/>
  <c r="H273" i="16"/>
  <c r="L274" i="16"/>
  <c r="J274" i="16"/>
  <c r="H274" i="16"/>
  <c r="L278" i="16"/>
  <c r="J278" i="16"/>
  <c r="H278" i="16"/>
  <c r="L264" i="16"/>
  <c r="J264" i="16"/>
  <c r="T264" i="16" s="1"/>
  <c r="H264" i="16"/>
  <c r="L265" i="16"/>
  <c r="J265" i="16"/>
  <c r="H265" i="16"/>
  <c r="P529" i="1" l="1"/>
  <c r="T278" i="16"/>
  <c r="V278" i="16" s="1"/>
  <c r="T436" i="16"/>
  <c r="V436" i="16" s="1"/>
  <c r="T274" i="16"/>
  <c r="V274" i="16" s="1"/>
  <c r="T432" i="16"/>
  <c r="V432" i="16" s="1"/>
  <c r="T431" i="16"/>
  <c r="V431" i="16" s="1"/>
  <c r="T454" i="16"/>
  <c r="V454" i="16" s="1"/>
  <c r="T296" i="16"/>
  <c r="V296" i="16" s="1"/>
  <c r="T453" i="16"/>
  <c r="V453" i="16" s="1"/>
  <c r="T295" i="16"/>
  <c r="V295" i="16" s="1"/>
  <c r="T452" i="16"/>
  <c r="V452" i="16" s="1"/>
  <c r="T451" i="16"/>
  <c r="V451" i="16" s="1"/>
  <c r="T293" i="16"/>
  <c r="V293" i="16" s="1"/>
  <c r="T450" i="16"/>
  <c r="V450" i="16" s="1"/>
  <c r="T449" i="16"/>
  <c r="V449" i="16" s="1"/>
  <c r="T290" i="16"/>
  <c r="V290" i="16" s="1"/>
  <c r="T447" i="16"/>
  <c r="V447" i="16" s="1"/>
  <c r="T446" i="16"/>
  <c r="V446" i="16" s="1"/>
  <c r="T287" i="16"/>
  <c r="V287" i="16" s="1"/>
  <c r="T444" i="16"/>
  <c r="V444" i="16" s="1"/>
  <c r="T473" i="16"/>
  <c r="V473" i="16" s="1"/>
  <c r="T316" i="16"/>
  <c r="V316" i="16" s="1"/>
  <c r="T472" i="16"/>
  <c r="V472" i="16" s="1"/>
  <c r="T471" i="16"/>
  <c r="V471" i="16" s="1"/>
  <c r="T314" i="16"/>
  <c r="V314" i="16" s="1"/>
  <c r="T470" i="16"/>
  <c r="V470" i="16" s="1"/>
  <c r="T469" i="16"/>
  <c r="V469" i="16" s="1"/>
  <c r="T467" i="16"/>
  <c r="V467" i="16" s="1"/>
  <c r="T310" i="16"/>
  <c r="V310" i="16" s="1"/>
  <c r="T466" i="16"/>
  <c r="V466" i="16" s="1"/>
  <c r="T465" i="16"/>
  <c r="V465" i="16" s="1"/>
  <c r="T619" i="16"/>
  <c r="M619" i="16"/>
  <c r="T742" i="16"/>
  <c r="M742" i="16"/>
  <c r="X615" i="16"/>
  <c r="V904" i="16"/>
  <c r="W904" i="16" s="1"/>
  <c r="O904" i="16"/>
  <c r="X904" i="16" s="1"/>
  <c r="V778" i="16"/>
  <c r="W778" i="16" s="1"/>
  <c r="O778" i="16"/>
  <c r="X778" i="16" s="1"/>
  <c r="M610" i="16"/>
  <c r="V616" i="16"/>
  <c r="W616" i="16" s="1"/>
  <c r="O616" i="16"/>
  <c r="V617" i="16"/>
  <c r="W617" i="16" s="1"/>
  <c r="O617" i="16"/>
  <c r="X617" i="16" s="1"/>
  <c r="V618" i="16"/>
  <c r="W618" i="16" s="1"/>
  <c r="O618" i="16"/>
  <c r="X618" i="16" s="1"/>
  <c r="V620" i="16"/>
  <c r="W620" i="16" s="1"/>
  <c r="O620" i="16"/>
  <c r="X620" i="16" s="1"/>
  <c r="V621" i="16"/>
  <c r="W621" i="16" s="1"/>
  <c r="O621" i="16"/>
  <c r="X621" i="16" s="1"/>
  <c r="V622" i="16"/>
  <c r="W622" i="16" s="1"/>
  <c r="O622" i="16"/>
  <c r="X622" i="16" s="1"/>
  <c r="H322" i="16"/>
  <c r="H342" i="16"/>
  <c r="H362" i="16"/>
  <c r="H382" i="16"/>
  <c r="H422" i="16"/>
  <c r="H442" i="16"/>
  <c r="T448" i="16"/>
  <c r="V448" i="16" s="1"/>
  <c r="H462" i="16"/>
  <c r="T468" i="16"/>
  <c r="V468" i="16" s="1"/>
  <c r="H482" i="16"/>
  <c r="T488" i="16"/>
  <c r="V488" i="16" s="1"/>
  <c r="H562" i="16"/>
  <c r="T568" i="16"/>
  <c r="V568" i="16" s="1"/>
  <c r="H578" i="16"/>
  <c r="T584" i="16"/>
  <c r="V584" i="16" s="1"/>
  <c r="H594" i="16"/>
  <c r="T600" i="16"/>
  <c r="V600" i="16" s="1"/>
  <c r="H626" i="16"/>
  <c r="T631" i="16"/>
  <c r="V631" i="16" s="1"/>
  <c r="L626" i="16"/>
  <c r="L308" i="16"/>
  <c r="J308" i="16"/>
  <c r="T464" i="16" s="1"/>
  <c r="V464" i="16" s="1"/>
  <c r="H308" i="16"/>
  <c r="L302" i="16"/>
  <c r="L288" i="16"/>
  <c r="L282" i="16" s="1"/>
  <c r="J288" i="16"/>
  <c r="T445" i="16" s="1"/>
  <c r="V445" i="16" s="1"/>
  <c r="H288" i="16"/>
  <c r="V264" i="16"/>
  <c r="X616" i="16" l="1"/>
  <c r="V742" i="16"/>
  <c r="W742" i="16" s="1"/>
  <c r="O742" i="16"/>
  <c r="X742" i="16" s="1"/>
  <c r="V619" i="16"/>
  <c r="W619" i="16" s="1"/>
  <c r="O619" i="16"/>
  <c r="H282" i="16"/>
  <c r="H302" i="16"/>
  <c r="T308" i="16"/>
  <c r="V308" i="16" s="1"/>
  <c r="X619" i="16" l="1"/>
  <c r="O610" i="16"/>
  <c r="N184" i="1" s="1"/>
  <c r="X610" i="16"/>
  <c r="O184" i="1" s="1"/>
  <c r="L957" i="16"/>
  <c r="J957" i="16"/>
  <c r="T957" i="16" s="1"/>
  <c r="V957" i="16" s="1"/>
  <c r="H957" i="16"/>
  <c r="L277" i="16"/>
  <c r="J277" i="16"/>
  <c r="H277" i="16"/>
  <c r="L276" i="16"/>
  <c r="J276" i="16"/>
  <c r="H276" i="16"/>
  <c r="L275" i="16"/>
  <c r="J275" i="16"/>
  <c r="H275" i="16"/>
  <c r="L272" i="16"/>
  <c r="J272" i="16"/>
  <c r="H272" i="16"/>
  <c r="L271" i="16"/>
  <c r="J271" i="16"/>
  <c r="H271" i="16"/>
  <c r="L270" i="16"/>
  <c r="J270" i="16"/>
  <c r="H270" i="16"/>
  <c r="L269" i="16"/>
  <c r="J269" i="16"/>
  <c r="H269" i="16"/>
  <c r="T269" i="16" l="1"/>
  <c r="V269" i="16" s="1"/>
  <c r="T427" i="16"/>
  <c r="V427" i="16" s="1"/>
  <c r="T270" i="16"/>
  <c r="V270" i="16" s="1"/>
  <c r="T428" i="16"/>
  <c r="V428" i="16" s="1"/>
  <c r="T271" i="16"/>
  <c r="V271" i="16" s="1"/>
  <c r="T429" i="16"/>
  <c r="V429" i="16" s="1"/>
  <c r="T430" i="16"/>
  <c r="V430" i="16" s="1"/>
  <c r="T275" i="16"/>
  <c r="V275" i="16" s="1"/>
  <c r="T433" i="16"/>
  <c r="V433" i="16" s="1"/>
  <c r="T276" i="16"/>
  <c r="V276" i="16" s="1"/>
  <c r="T434" i="16"/>
  <c r="V434" i="16" s="1"/>
  <c r="T277" i="16"/>
  <c r="V277" i="16" s="1"/>
  <c r="T435" i="16"/>
  <c r="V435" i="16" s="1"/>
  <c r="L266" i="16"/>
  <c r="J266" i="16"/>
  <c r="H266" i="16"/>
  <c r="E268" i="16"/>
  <c r="L267" i="16"/>
  <c r="J267" i="16"/>
  <c r="H267" i="16"/>
  <c r="E246" i="1"/>
  <c r="E998" i="16"/>
  <c r="E981" i="16"/>
  <c r="E984" i="16" s="1"/>
  <c r="F246" i="1"/>
  <c r="U247" i="1"/>
  <c r="A246" i="1"/>
  <c r="A247" i="1" s="1"/>
  <c r="U245" i="1"/>
  <c r="F245" i="1"/>
  <c r="A245" i="1"/>
  <c r="E986" i="16"/>
  <c r="T267" i="16" l="1"/>
  <c r="V267" i="16" s="1"/>
  <c r="T425" i="16"/>
  <c r="V425" i="16" s="1"/>
  <c r="T266" i="16"/>
  <c r="V266" i="16" s="1"/>
  <c r="T424" i="16"/>
  <c r="V424" i="16" s="1"/>
  <c r="L268" i="16"/>
  <c r="L262" i="16" s="1"/>
  <c r="J268" i="16"/>
  <c r="T426" i="16" s="1"/>
  <c r="V426" i="16" s="1"/>
  <c r="H268" i="16"/>
  <c r="H262" i="16" s="1"/>
  <c r="T268" i="16" l="1"/>
  <c r="V268" i="16" s="1"/>
  <c r="M360" i="1"/>
  <c r="M359" i="1"/>
  <c r="F359" i="1"/>
  <c r="F360" i="1"/>
  <c r="E360" i="1"/>
  <c r="E359" i="1"/>
  <c r="L1231" i="16"/>
  <c r="J1231" i="16"/>
  <c r="H1231" i="16"/>
  <c r="L1229" i="16"/>
  <c r="J1229" i="16"/>
  <c r="H1229" i="16"/>
  <c r="A360" i="1"/>
  <c r="A359" i="1"/>
  <c r="F335" i="1"/>
  <c r="L1186" i="16"/>
  <c r="J1186" i="16"/>
  <c r="T1186" i="16" s="1"/>
  <c r="V1186" i="16" s="1"/>
  <c r="H1186" i="16"/>
  <c r="L1181" i="16"/>
  <c r="J1181" i="16"/>
  <c r="H1181" i="16"/>
  <c r="F339" i="1"/>
  <c r="F341" i="1"/>
  <c r="M341" i="1"/>
  <c r="E341" i="1"/>
  <c r="M340" i="1"/>
  <c r="F340" i="1"/>
  <c r="E340" i="1"/>
  <c r="M339" i="1"/>
  <c r="E339" i="1"/>
  <c r="M338" i="1"/>
  <c r="F338" i="1"/>
  <c r="E338" i="1"/>
  <c r="M337" i="1"/>
  <c r="F337" i="1"/>
  <c r="E337" i="1"/>
  <c r="M336" i="1"/>
  <c r="F336" i="1"/>
  <c r="E336" i="1"/>
  <c r="R1202" i="16"/>
  <c r="L1202" i="16"/>
  <c r="J1202" i="16"/>
  <c r="H1202" i="16"/>
  <c r="R1200" i="16"/>
  <c r="L1200" i="16"/>
  <c r="J1200" i="16"/>
  <c r="H1200" i="16"/>
  <c r="R1198" i="16"/>
  <c r="L1198" i="16"/>
  <c r="L1196" i="16"/>
  <c r="J1196" i="16"/>
  <c r="H1196" i="16"/>
  <c r="L1194" i="16"/>
  <c r="J1194" i="16"/>
  <c r="H1194" i="16"/>
  <c r="L1192" i="16"/>
  <c r="J1192" i="16"/>
  <c r="H1192" i="16"/>
  <c r="U344" i="1"/>
  <c r="A341" i="1"/>
  <c r="A340" i="1"/>
  <c r="A339" i="1"/>
  <c r="A338" i="1"/>
  <c r="A337" i="1"/>
  <c r="A336" i="1"/>
  <c r="A335" i="1" s="1"/>
  <c r="U335" i="1"/>
  <c r="A344" i="1"/>
  <c r="L1152" i="16"/>
  <c r="J1152" i="16"/>
  <c r="H1152" i="16"/>
  <c r="L1151" i="16"/>
  <c r="J1151" i="16"/>
  <c r="T1151" i="16" s="1"/>
  <c r="V1151" i="16" s="1"/>
  <c r="H1151" i="16"/>
  <c r="L1150" i="16"/>
  <c r="L1148" i="16" s="1"/>
  <c r="J1150" i="16"/>
  <c r="H1150" i="16"/>
  <c r="L1145" i="16"/>
  <c r="J1145" i="16"/>
  <c r="T1145" i="16" s="1"/>
  <c r="H1145" i="16"/>
  <c r="L1144" i="16"/>
  <c r="J1144" i="16"/>
  <c r="T1144" i="16" s="1"/>
  <c r="H1144" i="16"/>
  <c r="L1143" i="16"/>
  <c r="L1141" i="16" s="1"/>
  <c r="J1143" i="16"/>
  <c r="H1143" i="16"/>
  <c r="M312" i="1"/>
  <c r="E312" i="1"/>
  <c r="A312" i="1"/>
  <c r="A311" i="1" s="1"/>
  <c r="U311" i="1"/>
  <c r="U288" i="1"/>
  <c r="A313" i="1" l="1"/>
  <c r="A310" i="1"/>
  <c r="H1141" i="16"/>
  <c r="H1148" i="16"/>
  <c r="T1150" i="16"/>
  <c r="T1181" i="16"/>
  <c r="V1181" i="16" s="1"/>
  <c r="L244" i="16"/>
  <c r="J244" i="16"/>
  <c r="H244" i="16"/>
  <c r="L243" i="16"/>
  <c r="J243" i="16"/>
  <c r="H243" i="16"/>
  <c r="L242" i="16"/>
  <c r="J242" i="16"/>
  <c r="H242" i="16"/>
  <c r="L241" i="16"/>
  <c r="J241" i="16"/>
  <c r="H241" i="16"/>
  <c r="L240" i="16"/>
  <c r="J240" i="16"/>
  <c r="H240" i="16"/>
  <c r="L239" i="16"/>
  <c r="J239" i="16"/>
  <c r="H239" i="16"/>
  <c r="L238" i="16"/>
  <c r="J238" i="16"/>
  <c r="H238" i="16"/>
  <c r="L237" i="16"/>
  <c r="J237" i="16"/>
  <c r="H237" i="16"/>
  <c r="L236" i="16"/>
  <c r="J236" i="16"/>
  <c r="H236" i="16"/>
  <c r="L235" i="16"/>
  <c r="J235" i="16"/>
  <c r="H235" i="16"/>
  <c r="L234" i="16"/>
  <c r="J234" i="16"/>
  <c r="H234" i="16"/>
  <c r="L233" i="16"/>
  <c r="J233" i="16"/>
  <c r="H233" i="16"/>
  <c r="L232" i="16"/>
  <c r="J232" i="16"/>
  <c r="H232" i="16"/>
  <c r="L231" i="16"/>
  <c r="J231" i="16"/>
  <c r="H231" i="16"/>
  <c r="L230" i="16"/>
  <c r="J230" i="16"/>
  <c r="H230" i="16"/>
  <c r="L229" i="16"/>
  <c r="J229" i="16"/>
  <c r="T229" i="16" s="1"/>
  <c r="V229" i="16" s="1"/>
  <c r="H229" i="16"/>
  <c r="L201" i="16"/>
  <c r="J201" i="16"/>
  <c r="H201" i="16"/>
  <c r="L200" i="16"/>
  <c r="J200" i="16"/>
  <c r="H200" i="16"/>
  <c r="L199" i="16"/>
  <c r="J199" i="16"/>
  <c r="H199" i="16"/>
  <c r="L198" i="16"/>
  <c r="J198" i="16"/>
  <c r="H198" i="16"/>
  <c r="L197" i="16"/>
  <c r="J197" i="16"/>
  <c r="H197" i="16"/>
  <c r="L196" i="16"/>
  <c r="J196" i="16"/>
  <c r="H196" i="16"/>
  <c r="L195" i="16"/>
  <c r="J195" i="16"/>
  <c r="H195" i="16"/>
  <c r="L194" i="16"/>
  <c r="J194" i="16"/>
  <c r="H194" i="16"/>
  <c r="L193" i="16"/>
  <c r="J193" i="16"/>
  <c r="H193" i="16"/>
  <c r="L190" i="16"/>
  <c r="J190" i="16"/>
  <c r="H190" i="16"/>
  <c r="L189" i="16"/>
  <c r="J189" i="16"/>
  <c r="H189" i="16"/>
  <c r="L188" i="16"/>
  <c r="J188" i="16"/>
  <c r="H188" i="16"/>
  <c r="L187" i="16"/>
  <c r="J187" i="16"/>
  <c r="H187" i="16"/>
  <c r="L186" i="16"/>
  <c r="J186" i="16"/>
  <c r="H186" i="16"/>
  <c r="L180" i="16"/>
  <c r="J180" i="16"/>
  <c r="H180" i="16"/>
  <c r="L179" i="16"/>
  <c r="J179" i="16"/>
  <c r="H179" i="16"/>
  <c r="L178" i="16"/>
  <c r="J178" i="16"/>
  <c r="H178" i="16"/>
  <c r="L177" i="16"/>
  <c r="J177" i="16"/>
  <c r="H177" i="16"/>
  <c r="L176" i="16"/>
  <c r="J176" i="16"/>
  <c r="H176" i="16"/>
  <c r="L175" i="16"/>
  <c r="J175" i="16"/>
  <c r="H175" i="16"/>
  <c r="L174" i="16"/>
  <c r="J174" i="16"/>
  <c r="H174" i="16"/>
  <c r="L173" i="16"/>
  <c r="J173" i="16"/>
  <c r="H173" i="16"/>
  <c r="L172" i="16"/>
  <c r="J172" i="16"/>
  <c r="H172" i="16"/>
  <c r="L169" i="16"/>
  <c r="J169" i="16"/>
  <c r="H169" i="16"/>
  <c r="L168" i="16"/>
  <c r="J168" i="16"/>
  <c r="H168" i="16"/>
  <c r="L167" i="16"/>
  <c r="J167" i="16"/>
  <c r="H167" i="16"/>
  <c r="L166" i="16"/>
  <c r="J166" i="16"/>
  <c r="H166" i="16"/>
  <c r="L165" i="16"/>
  <c r="J165" i="16"/>
  <c r="T345" i="16" s="1"/>
  <c r="V345" i="16" s="1"/>
  <c r="H165" i="16"/>
  <c r="H162" i="16" s="1"/>
  <c r="T346" i="16" l="1"/>
  <c r="V346" i="16" s="1"/>
  <c r="T347" i="16"/>
  <c r="V347" i="16" s="1"/>
  <c r="T348" i="16"/>
  <c r="V348" i="16" s="1"/>
  <c r="T349" i="16"/>
  <c r="V349" i="16" s="1"/>
  <c r="T350" i="16"/>
  <c r="V350" i="16" s="1"/>
  <c r="T351" i="16"/>
  <c r="V351" i="16" s="1"/>
  <c r="T352" i="16"/>
  <c r="V352" i="16" s="1"/>
  <c r="T353" i="16"/>
  <c r="V353" i="16" s="1"/>
  <c r="T354" i="16"/>
  <c r="V354" i="16" s="1"/>
  <c r="T355" i="16"/>
  <c r="V355" i="16" s="1"/>
  <c r="T356" i="16"/>
  <c r="V356" i="16" s="1"/>
  <c r="T357" i="16"/>
  <c r="V357" i="16" s="1"/>
  <c r="T358" i="16"/>
  <c r="V358" i="16" s="1"/>
  <c r="T364" i="16"/>
  <c r="V364" i="16" s="1"/>
  <c r="T188" i="16"/>
  <c r="V188" i="16" s="1"/>
  <c r="T365" i="16"/>
  <c r="V365" i="16" s="1"/>
  <c r="T366" i="16"/>
  <c r="V366" i="16" s="1"/>
  <c r="T190" i="16"/>
  <c r="V190" i="16" s="1"/>
  <c r="T367" i="16"/>
  <c r="V367" i="16" s="1"/>
  <c r="T193" i="16"/>
  <c r="V193" i="16" s="1"/>
  <c r="T368" i="16"/>
  <c r="V368" i="16" s="1"/>
  <c r="T194" i="16"/>
  <c r="V194" i="16" s="1"/>
  <c r="T369" i="16"/>
  <c r="V369" i="16" s="1"/>
  <c r="T195" i="16"/>
  <c r="V195" i="16" s="1"/>
  <c r="T370" i="16"/>
  <c r="V370" i="16" s="1"/>
  <c r="T196" i="16"/>
  <c r="V196" i="16" s="1"/>
  <c r="T371" i="16"/>
  <c r="V371" i="16" s="1"/>
  <c r="T197" i="16"/>
  <c r="V197" i="16" s="1"/>
  <c r="T372" i="16"/>
  <c r="V372" i="16" s="1"/>
  <c r="T198" i="16"/>
  <c r="V198" i="16" s="1"/>
  <c r="T373" i="16"/>
  <c r="V373" i="16" s="1"/>
  <c r="T199" i="16"/>
  <c r="V199" i="16" s="1"/>
  <c r="T374" i="16"/>
  <c r="V374" i="16" s="1"/>
  <c r="T200" i="16"/>
  <c r="V200" i="16" s="1"/>
  <c r="T375" i="16"/>
  <c r="V375" i="16" s="1"/>
  <c r="T376" i="16"/>
  <c r="V376" i="16" s="1"/>
  <c r="T231" i="16"/>
  <c r="V231" i="16" s="1"/>
  <c r="T404" i="16"/>
  <c r="V404" i="16" s="1"/>
  <c r="T232" i="16"/>
  <c r="V232" i="16" s="1"/>
  <c r="T405" i="16"/>
  <c r="V405" i="16" s="1"/>
  <c r="T233" i="16"/>
  <c r="V233" i="16" s="1"/>
  <c r="T406" i="16"/>
  <c r="V406" i="16" s="1"/>
  <c r="T234" i="16"/>
  <c r="V234" i="16" s="1"/>
  <c r="T407" i="16"/>
  <c r="V407" i="16" s="1"/>
  <c r="T235" i="16"/>
  <c r="V235" i="16" s="1"/>
  <c r="T408" i="16"/>
  <c r="V408" i="16" s="1"/>
  <c r="T236" i="16"/>
  <c r="V236" i="16" s="1"/>
  <c r="T409" i="16"/>
  <c r="V409" i="16" s="1"/>
  <c r="T237" i="16"/>
  <c r="V237" i="16" s="1"/>
  <c r="T410" i="16"/>
  <c r="V410" i="16" s="1"/>
  <c r="T411" i="16"/>
  <c r="V411" i="16" s="1"/>
  <c r="T412" i="16"/>
  <c r="V412" i="16" s="1"/>
  <c r="T240" i="16"/>
  <c r="V240" i="16" s="1"/>
  <c r="T413" i="16"/>
  <c r="V413" i="16" s="1"/>
  <c r="T241" i="16"/>
  <c r="V241" i="16" s="1"/>
  <c r="T414" i="16"/>
  <c r="V414" i="16" s="1"/>
  <c r="T242" i="16"/>
  <c r="V242" i="16" s="1"/>
  <c r="T415" i="16"/>
  <c r="V415" i="16" s="1"/>
  <c r="T243" i="16"/>
  <c r="V243" i="16" s="1"/>
  <c r="T416" i="16"/>
  <c r="V416" i="16" s="1"/>
  <c r="T244" i="16"/>
  <c r="V244" i="16" s="1"/>
  <c r="T417" i="16"/>
  <c r="V417" i="16" s="1"/>
  <c r="L159" i="16" l="1"/>
  <c r="J159" i="16"/>
  <c r="H159" i="16"/>
  <c r="L158" i="16"/>
  <c r="J158" i="16"/>
  <c r="H158" i="16"/>
  <c r="L157" i="16"/>
  <c r="J157" i="16"/>
  <c r="H157" i="16"/>
  <c r="L156" i="16"/>
  <c r="J156" i="16"/>
  <c r="H156" i="16"/>
  <c r="L155" i="16"/>
  <c r="J155" i="16"/>
  <c r="H155" i="16"/>
  <c r="L154" i="16"/>
  <c r="J154" i="16"/>
  <c r="H154" i="16"/>
  <c r="T335" i="16" l="1"/>
  <c r="V335" i="16" s="1"/>
  <c r="T336" i="16"/>
  <c r="V336" i="16" s="1"/>
  <c r="T337" i="16"/>
  <c r="V337" i="16" s="1"/>
  <c r="T338" i="16"/>
  <c r="V338" i="16" s="1"/>
  <c r="E139" i="1" l="1"/>
  <c r="E140" i="1"/>
  <c r="E141" i="1"/>
  <c r="E142" i="1"/>
  <c r="E138" i="1"/>
  <c r="H993" i="16"/>
  <c r="J993" i="16"/>
  <c r="L993" i="16"/>
  <c r="H994" i="16"/>
  <c r="J994" i="16"/>
  <c r="L994" i="16"/>
  <c r="H995" i="16"/>
  <c r="J995" i="16"/>
  <c r="L995" i="16"/>
  <c r="H996" i="16"/>
  <c r="J996" i="16"/>
  <c r="L996" i="16"/>
  <c r="H997" i="16"/>
  <c r="L997" i="16"/>
  <c r="H998" i="16"/>
  <c r="J998" i="16"/>
  <c r="L998" i="16"/>
  <c r="E1000" i="16"/>
  <c r="H1000" i="16"/>
  <c r="J1000" i="16"/>
  <c r="L1000" i="16"/>
  <c r="H1001" i="16"/>
  <c r="J1001" i="16"/>
  <c r="L1001" i="16"/>
  <c r="H1002" i="16"/>
  <c r="J1002" i="16"/>
  <c r="L1002" i="16"/>
  <c r="T1002" i="16" l="1"/>
  <c r="V1002" i="16" s="1"/>
  <c r="T1123" i="16"/>
  <c r="M1123" i="16"/>
  <c r="T1001" i="16"/>
  <c r="V1001" i="16" s="1"/>
  <c r="T1122" i="16"/>
  <c r="M1122" i="16"/>
  <c r="T1000" i="16"/>
  <c r="V1000" i="16" s="1"/>
  <c r="T1121" i="16"/>
  <c r="M1121" i="16"/>
  <c r="T1120" i="16"/>
  <c r="M1120" i="16"/>
  <c r="T998" i="16"/>
  <c r="V998" i="16" s="1"/>
  <c r="T1119" i="16"/>
  <c r="M1119" i="16"/>
  <c r="T996" i="16"/>
  <c r="V996" i="16" s="1"/>
  <c r="T1117" i="16"/>
  <c r="M1117" i="16"/>
  <c r="T995" i="16"/>
  <c r="V995" i="16" s="1"/>
  <c r="T1116" i="16"/>
  <c r="M1116" i="16"/>
  <c r="T994" i="16"/>
  <c r="V994" i="16" s="1"/>
  <c r="T1115" i="16"/>
  <c r="M1115" i="16"/>
  <c r="T1114" i="16"/>
  <c r="M1114" i="16"/>
  <c r="M1112" i="16" s="1"/>
  <c r="T993" i="16"/>
  <c r="V993" i="16" s="1"/>
  <c r="H991" i="16"/>
  <c r="H983" i="16"/>
  <c r="H987" i="16"/>
  <c r="J987" i="16"/>
  <c r="T987" i="16" s="1"/>
  <c r="V987" i="16" s="1"/>
  <c r="L987" i="16"/>
  <c r="H988" i="16"/>
  <c r="J988" i="16"/>
  <c r="T988" i="16" s="1"/>
  <c r="V988" i="16" s="1"/>
  <c r="L988" i="16"/>
  <c r="H979" i="16"/>
  <c r="J979" i="16"/>
  <c r="T1101" i="16" s="1"/>
  <c r="V1101" i="16" s="1"/>
  <c r="L979" i="16"/>
  <c r="H980" i="16"/>
  <c r="J980" i="16"/>
  <c r="L980" i="16"/>
  <c r="H981" i="16"/>
  <c r="J981" i="16"/>
  <c r="L981" i="16"/>
  <c r="M273" i="1"/>
  <c r="F273" i="1"/>
  <c r="T981" i="16" l="1"/>
  <c r="V981" i="16" s="1"/>
  <c r="T1103" i="16"/>
  <c r="V1103" i="16" s="1"/>
  <c r="T980" i="16"/>
  <c r="V980" i="16" s="1"/>
  <c r="T1102" i="16"/>
  <c r="V1102" i="16" s="1"/>
  <c r="V1114" i="16"/>
  <c r="W1114" i="16" s="1"/>
  <c r="O1114" i="16"/>
  <c r="V1115" i="16"/>
  <c r="W1115" i="16" s="1"/>
  <c r="O1115" i="16"/>
  <c r="X1115" i="16" s="1"/>
  <c r="V1116" i="16"/>
  <c r="W1116" i="16" s="1"/>
  <c r="O1116" i="16"/>
  <c r="X1116" i="16" s="1"/>
  <c r="V1117" i="16"/>
  <c r="W1117" i="16" s="1"/>
  <c r="O1117" i="16"/>
  <c r="X1117" i="16" s="1"/>
  <c r="V1119" i="16"/>
  <c r="W1119" i="16" s="1"/>
  <c r="O1119" i="16"/>
  <c r="X1119" i="16" s="1"/>
  <c r="V1120" i="16"/>
  <c r="W1120" i="16" s="1"/>
  <c r="O1120" i="16"/>
  <c r="X1120" i="16" s="1"/>
  <c r="V1121" i="16"/>
  <c r="W1121" i="16" s="1"/>
  <c r="O1121" i="16"/>
  <c r="X1121" i="16" s="1"/>
  <c r="V1122" i="16"/>
  <c r="W1122" i="16" s="1"/>
  <c r="O1122" i="16"/>
  <c r="X1122" i="16" s="1"/>
  <c r="V1123" i="16"/>
  <c r="W1123" i="16" s="1"/>
  <c r="O1123" i="16"/>
  <c r="X1123" i="16" s="1"/>
  <c r="T979" i="16"/>
  <c r="V979" i="16" s="1"/>
  <c r="F275" i="1"/>
  <c r="M278" i="1"/>
  <c r="F277" i="1"/>
  <c r="F276" i="1"/>
  <c r="X1114" i="16" l="1"/>
  <c r="X1112" i="16" s="1"/>
  <c r="O299" i="1" s="1"/>
  <c r="O1112" i="16"/>
  <c r="N299" i="1" s="1"/>
  <c r="M271" i="1"/>
  <c r="F271" i="1"/>
  <c r="E271" i="1"/>
  <c r="A271" i="1"/>
  <c r="M270" i="1"/>
  <c r="F270" i="1"/>
  <c r="E270" i="1"/>
  <c r="A270" i="1"/>
  <c r="M269" i="1"/>
  <c r="F269" i="1"/>
  <c r="E269" i="1"/>
  <c r="A269" i="1"/>
  <c r="E1038" i="16"/>
  <c r="L1036" i="16"/>
  <c r="J1036" i="16"/>
  <c r="H1036" i="16"/>
  <c r="L1034" i="16"/>
  <c r="J1034" i="16"/>
  <c r="T1152" i="16" s="1"/>
  <c r="V1152" i="16" s="1"/>
  <c r="H1034" i="16"/>
  <c r="M139" i="1"/>
  <c r="M140" i="1"/>
  <c r="M141" i="1"/>
  <c r="M142" i="1"/>
  <c r="M138" i="1"/>
  <c r="F139" i="1"/>
  <c r="F140" i="1"/>
  <c r="F141" i="1"/>
  <c r="F138" i="1"/>
  <c r="A142" i="1"/>
  <c r="A141" i="1"/>
  <c r="A140" i="1"/>
  <c r="A139" i="1"/>
  <c r="A138" i="1"/>
  <c r="A137" i="1" s="1"/>
  <c r="U134" i="1"/>
  <c r="U131" i="1"/>
  <c r="U128" i="1"/>
  <c r="U125" i="1"/>
  <c r="U594" i="1"/>
  <c r="F595" i="1"/>
  <c r="A596" i="1"/>
  <c r="U595" i="1"/>
  <c r="L574" i="1"/>
  <c r="A577" i="1"/>
  <c r="A576" i="1"/>
  <c r="A575" i="1"/>
  <c r="A551" i="1"/>
  <c r="A550" i="1"/>
  <c r="A549" i="1"/>
  <c r="A548" i="1" s="1"/>
  <c r="A573" i="1" s="1"/>
  <c r="U573" i="1"/>
  <c r="O2304" i="16"/>
  <c r="U538" i="1"/>
  <c r="U535" i="1"/>
  <c r="U639" i="1"/>
  <c r="U629" i="1"/>
  <c r="U621" i="1"/>
  <c r="A527" i="1"/>
  <c r="A526" i="1"/>
  <c r="A525" i="1" s="1"/>
  <c r="U521" i="1"/>
  <c r="U513" i="1"/>
  <c r="E424" i="1"/>
  <c r="M522" i="1"/>
  <c r="F522" i="1"/>
  <c r="E522" i="1"/>
  <c r="L1737" i="16"/>
  <c r="J1737" i="16"/>
  <c r="H1737" i="16"/>
  <c r="L1736" i="16"/>
  <c r="L1733" i="16" s="1"/>
  <c r="J1736" i="16"/>
  <c r="H1736" i="16"/>
  <c r="U524" i="1"/>
  <c r="A522" i="1"/>
  <c r="A521" i="1" s="1"/>
  <c r="A524" i="1" s="1"/>
  <c r="U349" i="1"/>
  <c r="E333" i="1"/>
  <c r="U332" i="1"/>
  <c r="U329" i="1"/>
  <c r="U314" i="1"/>
  <c r="U259" i="1"/>
  <c r="E253" i="1"/>
  <c r="U252" i="1"/>
  <c r="E243" i="1"/>
  <c r="U242" i="1"/>
  <c r="U478" i="1"/>
  <c r="U472" i="1"/>
  <c r="U466" i="1"/>
  <c r="U460" i="1"/>
  <c r="U454" i="1"/>
  <c r="U448" i="1"/>
  <c r="U442" i="1"/>
  <c r="E265" i="1"/>
  <c r="U426" i="1"/>
  <c r="U423" i="1"/>
  <c r="U419" i="1"/>
  <c r="B951" i="16"/>
  <c r="R1295" i="16"/>
  <c r="R1294" i="16"/>
  <c r="R1289" i="16"/>
  <c r="R1288" i="16"/>
  <c r="U392" i="1"/>
  <c r="U388" i="1"/>
  <c r="U383" i="1"/>
  <c r="U375" i="1"/>
  <c r="U211" i="1"/>
  <c r="U201" i="1"/>
  <c r="U196" i="1"/>
  <c r="U191" i="1"/>
  <c r="U186" i="1"/>
  <c r="U178" i="1"/>
  <c r="U168" i="1"/>
  <c r="U163" i="1"/>
  <c r="U158" i="1"/>
  <c r="U95" i="1"/>
  <c r="U83" i="1"/>
  <c r="U239" i="1"/>
  <c r="W238" i="1"/>
  <c r="H2426" i="16"/>
  <c r="J2426" i="16"/>
  <c r="L2528" i="16"/>
  <c r="A595" i="1" l="1"/>
  <c r="A597" i="1" s="1"/>
  <c r="T1783" i="16"/>
  <c r="M1783" i="16"/>
  <c r="T1737" i="16"/>
  <c r="V1737" i="16" s="1"/>
  <c r="T1784" i="16"/>
  <c r="V1784" i="16" s="1"/>
  <c r="A574" i="1"/>
  <c r="A594" i="1" s="1"/>
  <c r="H1733" i="16"/>
  <c r="T1736" i="16"/>
  <c r="V1736" i="16" s="1"/>
  <c r="L1038" i="16"/>
  <c r="J1038" i="16"/>
  <c r="H1038" i="16"/>
  <c r="A695" i="1"/>
  <c r="U94" i="1"/>
  <c r="U114" i="1"/>
  <c r="U116" i="1"/>
  <c r="U118" i="1"/>
  <c r="U119" i="1"/>
  <c r="U120" i="1"/>
  <c r="U121" i="1"/>
  <c r="U124" i="1"/>
  <c r="U127" i="1"/>
  <c r="U130" i="1"/>
  <c r="U133" i="1"/>
  <c r="U136" i="1"/>
  <c r="U144" i="1"/>
  <c r="U146" i="1"/>
  <c r="U148" i="1"/>
  <c r="U149" i="1"/>
  <c r="U157" i="1"/>
  <c r="U162" i="1"/>
  <c r="U167" i="1"/>
  <c r="U172" i="1"/>
  <c r="U185" i="1"/>
  <c r="U190" i="1"/>
  <c r="U195" i="1"/>
  <c r="U200" i="1"/>
  <c r="U205" i="1"/>
  <c r="U215" i="1"/>
  <c r="U216" i="1"/>
  <c r="U226" i="1"/>
  <c r="U228" i="1"/>
  <c r="U230" i="1"/>
  <c r="U231" i="1"/>
  <c r="U232" i="1"/>
  <c r="U233" i="1"/>
  <c r="U234" i="1"/>
  <c r="U235" i="1"/>
  <c r="U236" i="1"/>
  <c r="U237" i="1"/>
  <c r="U241" i="1"/>
  <c r="U244" i="1"/>
  <c r="U249" i="1"/>
  <c r="U251" i="1"/>
  <c r="U254" i="1"/>
  <c r="U256" i="1"/>
  <c r="U258" i="1"/>
  <c r="U267" i="1"/>
  <c r="U268" i="1"/>
  <c r="U284" i="1"/>
  <c r="U286" i="1"/>
  <c r="U302" i="1"/>
  <c r="U313" i="1"/>
  <c r="U316" i="1"/>
  <c r="U324" i="1"/>
  <c r="U326" i="1"/>
  <c r="U331" i="1"/>
  <c r="U334" i="1"/>
  <c r="U346" i="1"/>
  <c r="U348" i="1"/>
  <c r="U354" i="1"/>
  <c r="U361" i="1"/>
  <c r="U363" i="1"/>
  <c r="U365" i="1"/>
  <c r="U366" i="1"/>
  <c r="U367" i="1"/>
  <c r="U368" i="1"/>
  <c r="U369" i="1"/>
  <c r="U370" i="1"/>
  <c r="U371" i="1"/>
  <c r="U372" i="1"/>
  <c r="U374" i="1"/>
  <c r="U387" i="1"/>
  <c r="U395" i="1"/>
  <c r="U399" i="1"/>
  <c r="U400" i="1"/>
  <c r="U411" i="1"/>
  <c r="U414" i="1"/>
  <c r="U416" i="1"/>
  <c r="U418" i="1"/>
  <c r="U422" i="1"/>
  <c r="U425" i="1"/>
  <c r="U428" i="1"/>
  <c r="U430" i="1"/>
  <c r="U432" i="1"/>
  <c r="U433" i="1"/>
  <c r="U434" i="1"/>
  <c r="U435" i="1"/>
  <c r="U436" i="1"/>
  <c r="U437" i="1"/>
  <c r="U438" i="1"/>
  <c r="U439" i="1"/>
  <c r="U441" i="1"/>
  <c r="U447" i="1"/>
  <c r="U453" i="1"/>
  <c r="U459" i="1"/>
  <c r="U465" i="1"/>
  <c r="U471" i="1"/>
  <c r="U477" i="1"/>
  <c r="U493" i="1"/>
  <c r="U508" i="1"/>
  <c r="U510" i="1"/>
  <c r="U512" i="1"/>
  <c r="U516" i="1"/>
  <c r="U530" i="1"/>
  <c r="U532" i="1"/>
  <c r="U534" i="1"/>
  <c r="U537" i="1"/>
  <c r="U540" i="1"/>
  <c r="U541" i="1"/>
  <c r="U543" i="1"/>
  <c r="U545" i="1"/>
  <c r="U547" i="1"/>
  <c r="U597" i="1"/>
  <c r="U599" i="1"/>
  <c r="U601" i="1"/>
  <c r="U602" i="1"/>
  <c r="U603" i="1"/>
  <c r="U604" i="1"/>
  <c r="U605" i="1"/>
  <c r="U606" i="1"/>
  <c r="U607" i="1"/>
  <c r="U609" i="1"/>
  <c r="U611" i="1"/>
  <c r="U614" i="1"/>
  <c r="U628" i="1"/>
  <c r="U638" i="1"/>
  <c r="U648" i="1"/>
  <c r="U654" i="1"/>
  <c r="U656" i="1"/>
  <c r="U658" i="1"/>
  <c r="U660" i="1"/>
  <c r="U662" i="1"/>
  <c r="U663" i="1"/>
  <c r="U664" i="1"/>
  <c r="U665" i="1"/>
  <c r="U666" i="1"/>
  <c r="U668" i="1"/>
  <c r="U669" i="1"/>
  <c r="U670" i="1"/>
  <c r="U671" i="1"/>
  <c r="U674" i="1"/>
  <c r="U678" i="1"/>
  <c r="U686" i="1"/>
  <c r="U689" i="1"/>
  <c r="B1263" i="16"/>
  <c r="D1263" i="16"/>
  <c r="H1263" i="16"/>
  <c r="J1263" i="16"/>
  <c r="L1263" i="16"/>
  <c r="R1263" i="16"/>
  <c r="L950" i="16"/>
  <c r="J950" i="16"/>
  <c r="T1074" i="16" s="1"/>
  <c r="V1074" i="16" s="1"/>
  <c r="H950" i="16"/>
  <c r="L949" i="16"/>
  <c r="J949" i="16"/>
  <c r="T1073" i="16" s="1"/>
  <c r="V1073" i="16" s="1"/>
  <c r="H949" i="16"/>
  <c r="L948" i="16"/>
  <c r="J948" i="16"/>
  <c r="T1072" i="16" s="1"/>
  <c r="V1072" i="16" s="1"/>
  <c r="H948" i="16"/>
  <c r="L947" i="16"/>
  <c r="J947" i="16"/>
  <c r="T1071" i="16" s="1"/>
  <c r="V1071" i="16" s="1"/>
  <c r="H947" i="16"/>
  <c r="L946" i="16"/>
  <c r="J946" i="16"/>
  <c r="T1070" i="16" s="1"/>
  <c r="V1070" i="16" s="1"/>
  <c r="H946" i="16"/>
  <c r="M225" i="1"/>
  <c r="M224" i="1"/>
  <c r="M223" i="1"/>
  <c r="M222" i="1"/>
  <c r="M221" i="1"/>
  <c r="M220" i="1"/>
  <c r="M219" i="1"/>
  <c r="M218" i="1"/>
  <c r="F225" i="1"/>
  <c r="F224" i="1"/>
  <c r="F223" i="1"/>
  <c r="F222" i="1"/>
  <c r="F221" i="1"/>
  <c r="F220" i="1"/>
  <c r="F219" i="1"/>
  <c r="F218" i="1"/>
  <c r="E225" i="1"/>
  <c r="E224" i="1"/>
  <c r="E223" i="1"/>
  <c r="E222" i="1"/>
  <c r="E221" i="1"/>
  <c r="E220" i="1"/>
  <c r="E219" i="1"/>
  <c r="E218" i="1"/>
  <c r="L971" i="16"/>
  <c r="J971" i="16"/>
  <c r="T971" i="16" s="1"/>
  <c r="V971" i="16" s="1"/>
  <c r="H971" i="16"/>
  <c r="L969" i="16"/>
  <c r="J969" i="16"/>
  <c r="T969" i="16" s="1"/>
  <c r="V969" i="16" s="1"/>
  <c r="H969" i="16"/>
  <c r="L967" i="16"/>
  <c r="J967" i="16"/>
  <c r="H967" i="16"/>
  <c r="L965" i="16"/>
  <c r="J965" i="16"/>
  <c r="H965" i="16"/>
  <c r="L963" i="16"/>
  <c r="J963" i="16"/>
  <c r="H963" i="16"/>
  <c r="L961" i="16"/>
  <c r="J961" i="16"/>
  <c r="H961" i="16"/>
  <c r="L959" i="16"/>
  <c r="J959" i="16"/>
  <c r="H959" i="16"/>
  <c r="A225" i="1"/>
  <c r="A224" i="1"/>
  <c r="A223" i="1"/>
  <c r="A222" i="1"/>
  <c r="A221" i="1"/>
  <c r="A220" i="1"/>
  <c r="A219" i="1"/>
  <c r="A216" i="1"/>
  <c r="B105" i="16"/>
  <c r="D105" i="16"/>
  <c r="H105" i="16"/>
  <c r="J105" i="16"/>
  <c r="T292" i="16" s="1"/>
  <c r="V292" i="16" s="1"/>
  <c r="L105" i="16"/>
  <c r="R105" i="16"/>
  <c r="H107" i="16"/>
  <c r="J107" i="16"/>
  <c r="T294" i="16" s="1"/>
  <c r="V294" i="16" s="1"/>
  <c r="L107" i="16"/>
  <c r="P109" i="16"/>
  <c r="P944" i="16"/>
  <c r="D951" i="16"/>
  <c r="H951" i="16"/>
  <c r="J951" i="16"/>
  <c r="L951" i="16"/>
  <c r="R951" i="16"/>
  <c r="L952" i="16"/>
  <c r="J952" i="16"/>
  <c r="H952" i="16"/>
  <c r="M277" i="1"/>
  <c r="M276" i="1"/>
  <c r="M275" i="1"/>
  <c r="M272" i="1"/>
  <c r="F278" i="1"/>
  <c r="F272" i="1"/>
  <c r="E278" i="1"/>
  <c r="E277" i="1"/>
  <c r="E276" i="1"/>
  <c r="E275" i="1"/>
  <c r="E273" i="1"/>
  <c r="E272" i="1"/>
  <c r="A278" i="1"/>
  <c r="A277" i="1"/>
  <c r="A276" i="1"/>
  <c r="R1048" i="16"/>
  <c r="R1050" i="16"/>
  <c r="R1052" i="16"/>
  <c r="R1054" i="16"/>
  <c r="R1056" i="16"/>
  <c r="L1048" i="16"/>
  <c r="L1046" i="16"/>
  <c r="E1060" i="16"/>
  <c r="L1040" i="16"/>
  <c r="J1040" i="16"/>
  <c r="H1040" i="16"/>
  <c r="L1058" i="16"/>
  <c r="J1058" i="16"/>
  <c r="T1176" i="16" s="1"/>
  <c r="V1176" i="16" s="1"/>
  <c r="H1058" i="16"/>
  <c r="L1056" i="16"/>
  <c r="J1056" i="16"/>
  <c r="T1174" i="16" s="1"/>
  <c r="V1174" i="16" s="1"/>
  <c r="H1056" i="16"/>
  <c r="L1054" i="16"/>
  <c r="J1054" i="16"/>
  <c r="T1172" i="16" s="1"/>
  <c r="V1172" i="16" s="1"/>
  <c r="H1054" i="16"/>
  <c r="J1046" i="16"/>
  <c r="H1046" i="16"/>
  <c r="L1060" i="16"/>
  <c r="J1060" i="16"/>
  <c r="H1060" i="16"/>
  <c r="L1042" i="16"/>
  <c r="J1042" i="16"/>
  <c r="H1042" i="16"/>
  <c r="F268" i="1"/>
  <c r="E268" i="1"/>
  <c r="L1052" i="16"/>
  <c r="J1052" i="16"/>
  <c r="T1170" i="16" s="1"/>
  <c r="V1170" i="16" s="1"/>
  <c r="H1052" i="16"/>
  <c r="L1050" i="16"/>
  <c r="J1050" i="16"/>
  <c r="H1050" i="16"/>
  <c r="H1031" i="16"/>
  <c r="E266" i="1"/>
  <c r="E264" i="1"/>
  <c r="E263" i="1"/>
  <c r="M266" i="1"/>
  <c r="M265" i="1"/>
  <c r="M264" i="1"/>
  <c r="M263" i="1"/>
  <c r="A275" i="1"/>
  <c r="A274" i="1"/>
  <c r="A273" i="1"/>
  <c r="A272" i="1"/>
  <c r="A268" i="1" s="1"/>
  <c r="A266" i="1"/>
  <c r="A265" i="1"/>
  <c r="H1022" i="16"/>
  <c r="H1020" i="16"/>
  <c r="H1018" i="16"/>
  <c r="M189" i="1"/>
  <c r="M188" i="1"/>
  <c r="M187" i="1"/>
  <c r="M165" i="1"/>
  <c r="M164" i="1"/>
  <c r="M159" i="1"/>
  <c r="M155" i="1"/>
  <c r="M154" i="1"/>
  <c r="F216" i="1"/>
  <c r="A198" i="1"/>
  <c r="F187" i="1"/>
  <c r="F189" i="1"/>
  <c r="F188" i="1"/>
  <c r="F165" i="1"/>
  <c r="F164" i="1"/>
  <c r="F159" i="1"/>
  <c r="E216" i="1"/>
  <c r="E189" i="1"/>
  <c r="E188" i="1"/>
  <c r="E187" i="1"/>
  <c r="E165" i="1"/>
  <c r="E164" i="1"/>
  <c r="E159" i="1"/>
  <c r="F155" i="1"/>
  <c r="E155" i="1"/>
  <c r="F154" i="1"/>
  <c r="E154" i="1"/>
  <c r="A214" i="1"/>
  <c r="A213" i="1"/>
  <c r="A212" i="1"/>
  <c r="A204" i="1"/>
  <c r="A203" i="1"/>
  <c r="A202" i="1"/>
  <c r="A199" i="1"/>
  <c r="A197" i="1"/>
  <c r="A194" i="1"/>
  <c r="A195" i="1" s="1"/>
  <c r="A193" i="1"/>
  <c r="A192" i="1"/>
  <c r="A189" i="1"/>
  <c r="A190" i="1" s="1"/>
  <c r="A188" i="1"/>
  <c r="A187" i="1"/>
  <c r="A181" i="1"/>
  <c r="A180" i="1"/>
  <c r="A179" i="1"/>
  <c r="A171" i="1"/>
  <c r="A170" i="1"/>
  <c r="A169" i="1"/>
  <c r="A166" i="1"/>
  <c r="A165" i="1"/>
  <c r="A164" i="1"/>
  <c r="A161" i="1"/>
  <c r="A160" i="1"/>
  <c r="A159" i="1"/>
  <c r="A158" i="1" s="1"/>
  <c r="A162" i="1" s="1"/>
  <c r="H1024" i="16"/>
  <c r="P262" i="16"/>
  <c r="L594" i="16"/>
  <c r="L578" i="16" s="1"/>
  <c r="L562" i="16" s="1"/>
  <c r="L402" i="16"/>
  <c r="H402" i="16"/>
  <c r="T1164" i="16" l="1"/>
  <c r="M1164" i="16"/>
  <c r="T959" i="16"/>
  <c r="V959" i="16" s="1"/>
  <c r="T1082" i="16"/>
  <c r="V1082" i="16" s="1"/>
  <c r="T961" i="16"/>
  <c r="V961" i="16" s="1"/>
  <c r="T1084" i="16"/>
  <c r="V1084" i="16" s="1"/>
  <c r="T963" i="16"/>
  <c r="V963" i="16" s="1"/>
  <c r="T1086" i="16"/>
  <c r="V1086" i="16" s="1"/>
  <c r="T965" i="16"/>
  <c r="V965" i="16" s="1"/>
  <c r="T1088" i="16"/>
  <c r="V1088" i="16" s="1"/>
  <c r="T967" i="16"/>
  <c r="V967" i="16" s="1"/>
  <c r="T1090" i="16"/>
  <c r="V1090" i="16" s="1"/>
  <c r="V1783" i="16"/>
  <c r="W1783" i="16" s="1"/>
  <c r="O1783" i="16"/>
  <c r="X1783" i="16" s="1"/>
  <c r="A226" i="1"/>
  <c r="A163" i="1"/>
  <c r="A167" i="1" s="1"/>
  <c r="A168" i="1"/>
  <c r="A172" i="1" s="1"/>
  <c r="A178" i="1"/>
  <c r="A186" i="1"/>
  <c r="A191" i="1"/>
  <c r="A196" i="1"/>
  <c r="A200" i="1" s="1"/>
  <c r="A201" i="1"/>
  <c r="A205" i="1" s="1"/>
  <c r="A211" i="1"/>
  <c r="A215" i="1" s="1"/>
  <c r="L944" i="16"/>
  <c r="L928" i="16" s="1"/>
  <c r="L912" i="16" s="1"/>
  <c r="L896" i="16" s="1"/>
  <c r="H944" i="16"/>
  <c r="L1010" i="16"/>
  <c r="J1010" i="16"/>
  <c r="T1010" i="16" s="1"/>
  <c r="V1010" i="16" s="1"/>
  <c r="H1010" i="16"/>
  <c r="V1164" i="16" l="1"/>
  <c r="W1164" i="16" s="1"/>
  <c r="O1164" i="16"/>
  <c r="X1164" i="16" s="1"/>
  <c r="A185" i="1"/>
  <c r="A182" i="1"/>
  <c r="P2304" i="16"/>
  <c r="L1486" i="16"/>
  <c r="R1423" i="16"/>
  <c r="S1423" i="16" s="1"/>
  <c r="T1423" i="16" s="1"/>
  <c r="R1424" i="16"/>
  <c r="R1425" i="16"/>
  <c r="R1426" i="16"/>
  <c r="R1432" i="16"/>
  <c r="S1432" i="16" s="1"/>
  <c r="T1432" i="16" s="1"/>
  <c r="R1433" i="16"/>
  <c r="R1434" i="16"/>
  <c r="R1435" i="16"/>
  <c r="R1441" i="16"/>
  <c r="S1441" i="16" s="1"/>
  <c r="T1441" i="16" s="1"/>
  <c r="R1442" i="16"/>
  <c r="R1443" i="16"/>
  <c r="R1444" i="16"/>
  <c r="R1476" i="16"/>
  <c r="S1476" i="16" s="1"/>
  <c r="T1476" i="16" s="1"/>
  <c r="R1477" i="16"/>
  <c r="R1478" i="16"/>
  <c r="R1479" i="16"/>
  <c r="R1485" i="16"/>
  <c r="S1485" i="16" s="1"/>
  <c r="T1485" i="16" s="1"/>
  <c r="R1486" i="16"/>
  <c r="R1487" i="16"/>
  <c r="R1488" i="16"/>
  <c r="R1494" i="16"/>
  <c r="S1494" i="16" s="1"/>
  <c r="T1494" i="16" s="1"/>
  <c r="R1495" i="16"/>
  <c r="R1496" i="16"/>
  <c r="R1497" i="16"/>
  <c r="R1508" i="16"/>
  <c r="S1508" i="16" s="1"/>
  <c r="T1508" i="16" s="1"/>
  <c r="R1509" i="16"/>
  <c r="R1510" i="16"/>
  <c r="R1511" i="16"/>
  <c r="R1517" i="16"/>
  <c r="S1517" i="16" s="1"/>
  <c r="T1517" i="16" s="1"/>
  <c r="R1518" i="16"/>
  <c r="R1519" i="16"/>
  <c r="R1520" i="16"/>
  <c r="R1540" i="16"/>
  <c r="S1540" i="16" s="1"/>
  <c r="T1540" i="16" s="1"/>
  <c r="R1541" i="16"/>
  <c r="R1542" i="16"/>
  <c r="R1543" i="16"/>
  <c r="R1549" i="16"/>
  <c r="S1549" i="16" s="1"/>
  <c r="T1549" i="16" s="1"/>
  <c r="R1550" i="16"/>
  <c r="R1551" i="16"/>
  <c r="R1552" i="16"/>
  <c r="R1558" i="16"/>
  <c r="S1558" i="16" s="1"/>
  <c r="T1558" i="16" s="1"/>
  <c r="R1559" i="16"/>
  <c r="R1560" i="16"/>
  <c r="R1561" i="16"/>
  <c r="R1572" i="16"/>
  <c r="S1572" i="16" s="1"/>
  <c r="T1572" i="16" s="1"/>
  <c r="R1573" i="16"/>
  <c r="R1574" i="16"/>
  <c r="R1575" i="16"/>
  <c r="R1583" i="16"/>
  <c r="S1583" i="16" s="1"/>
  <c r="T1583" i="16" s="1"/>
  <c r="R1584" i="16"/>
  <c r="R1585" i="16"/>
  <c r="R1593" i="16"/>
  <c r="S1593" i="16" s="1"/>
  <c r="T1593" i="16" s="1"/>
  <c r="R1594" i="16"/>
  <c r="R1595" i="16"/>
  <c r="R1659" i="16"/>
  <c r="R1661" i="16"/>
  <c r="R1663" i="16"/>
  <c r="R1665" i="16"/>
  <c r="R1667" i="16"/>
  <c r="R1669" i="16"/>
  <c r="R1671" i="16"/>
  <c r="R1675" i="16"/>
  <c r="R1677" i="16"/>
  <c r="R1679" i="16"/>
  <c r="R1657" i="16"/>
  <c r="R1602" i="16"/>
  <c r="R1592" i="16"/>
  <c r="R1582" i="16"/>
  <c r="R1571" i="16"/>
  <c r="R1566" i="16"/>
  <c r="R1557" i="16"/>
  <c r="R1548" i="16"/>
  <c r="R1539" i="16"/>
  <c r="R1534" i="16"/>
  <c r="R1525" i="16"/>
  <c r="R1516" i="16"/>
  <c r="R1507" i="16"/>
  <c r="R1502" i="16"/>
  <c r="R1493" i="16"/>
  <c r="R1484" i="16"/>
  <c r="R1475" i="16"/>
  <c r="R1470" i="16"/>
  <c r="R1464" i="16"/>
  <c r="R1459" i="16"/>
  <c r="R1454" i="16"/>
  <c r="R1449" i="16"/>
  <c r="R1440" i="16"/>
  <c r="R1431" i="16"/>
  <c r="R1422" i="16"/>
  <c r="R1417" i="16"/>
  <c r="R1407" i="16"/>
  <c r="S1407" i="16" s="1"/>
  <c r="T1407" i="16" s="1"/>
  <c r="R1408" i="16"/>
  <c r="R1410" i="16"/>
  <c r="R1411" i="16"/>
  <c r="R1406" i="16"/>
  <c r="R1397" i="16"/>
  <c r="S1397" i="16" s="1"/>
  <c r="T1397" i="16" s="1"/>
  <c r="R1398" i="16"/>
  <c r="R1400" i="16"/>
  <c r="R1401" i="16"/>
  <c r="R1396" i="16"/>
  <c r="R1387" i="16"/>
  <c r="S1387" i="16" s="1"/>
  <c r="T1387" i="16" s="1"/>
  <c r="R1388" i="16"/>
  <c r="R1390" i="16"/>
  <c r="R1391" i="16"/>
  <c r="R1386" i="16"/>
  <c r="R1329" i="16"/>
  <c r="R1331" i="16"/>
  <c r="R1333" i="16"/>
  <c r="R1335" i="16"/>
  <c r="R1337" i="16"/>
  <c r="R1339" i="16"/>
  <c r="R1341" i="16"/>
  <c r="R1343" i="16"/>
  <c r="R1345" i="16"/>
  <c r="R1327" i="16"/>
  <c r="R1305" i="16"/>
  <c r="R1300" i="16"/>
  <c r="R1283" i="16"/>
  <c r="R1273" i="16"/>
  <c r="R1253" i="16"/>
  <c r="R1239" i="16"/>
  <c r="R120" i="16"/>
  <c r="R124" i="16"/>
  <c r="R128" i="16"/>
  <c r="R130" i="16"/>
  <c r="R132" i="16"/>
  <c r="R116" i="16"/>
  <c r="R111" i="16"/>
  <c r="S111" i="16" s="1"/>
  <c r="T111" i="16" s="1"/>
  <c r="R100" i="16"/>
  <c r="R91" i="16"/>
  <c r="R82" i="16"/>
  <c r="R72" i="16"/>
  <c r="R67" i="16"/>
  <c r="R58" i="16"/>
  <c r="R49" i="16"/>
  <c r="R34" i="16"/>
  <c r="R25" i="16"/>
  <c r="R16" i="16"/>
  <c r="M458" i="1"/>
  <c r="L1679" i="16"/>
  <c r="L1677" i="16"/>
  <c r="L1675" i="16"/>
  <c r="L1673" i="16"/>
  <c r="L1671" i="16"/>
  <c r="L1669" i="16"/>
  <c r="L1667" i="16"/>
  <c r="L1665" i="16"/>
  <c r="L1663" i="16"/>
  <c r="L1661" i="16"/>
  <c r="L1659" i="16"/>
  <c r="L1657" i="16"/>
  <c r="J1681" i="16"/>
  <c r="J1679" i="16"/>
  <c r="J1677" i="16"/>
  <c r="J1675" i="16"/>
  <c r="J1673" i="16"/>
  <c r="T1725" i="16" s="1"/>
  <c r="V1725" i="16" s="1"/>
  <c r="J1671" i="16"/>
  <c r="T1723" i="16" s="1"/>
  <c r="V1723" i="16" s="1"/>
  <c r="J1669" i="16"/>
  <c r="T1721" i="16" s="1"/>
  <c r="V1721" i="16" s="1"/>
  <c r="J1667" i="16"/>
  <c r="T1719" i="16" s="1"/>
  <c r="V1719" i="16" s="1"/>
  <c r="J1665" i="16"/>
  <c r="T1717" i="16" s="1"/>
  <c r="V1717" i="16" s="1"/>
  <c r="J1663" i="16"/>
  <c r="T1715" i="16" s="1"/>
  <c r="V1715" i="16" s="1"/>
  <c r="J1661" i="16"/>
  <c r="T1713" i="16" s="1"/>
  <c r="V1713" i="16" s="1"/>
  <c r="J1659" i="16"/>
  <c r="J1657" i="16"/>
  <c r="H1681" i="16"/>
  <c r="H1679" i="16"/>
  <c r="H1677" i="16"/>
  <c r="H1675" i="16"/>
  <c r="H1673" i="16"/>
  <c r="H1671" i="16"/>
  <c r="H1669" i="16"/>
  <c r="H1667" i="16"/>
  <c r="H1665" i="16"/>
  <c r="H1663" i="16"/>
  <c r="H1661" i="16"/>
  <c r="H1659" i="16"/>
  <c r="H1657" i="16"/>
  <c r="M498" i="1"/>
  <c r="F498" i="1"/>
  <c r="E498" i="1"/>
  <c r="A498" i="1"/>
  <c r="L1575" i="16"/>
  <c r="J1575" i="16"/>
  <c r="H1575" i="16"/>
  <c r="L1595" i="16"/>
  <c r="J1595" i="16"/>
  <c r="H1595" i="16"/>
  <c r="L1594" i="16"/>
  <c r="J1594" i="16"/>
  <c r="H1594" i="16"/>
  <c r="L1585" i="16"/>
  <c r="J1585" i="16"/>
  <c r="H1585" i="16"/>
  <c r="L1584" i="16"/>
  <c r="J1584" i="16"/>
  <c r="H1584" i="16"/>
  <c r="L1574" i="16"/>
  <c r="J1574" i="16"/>
  <c r="H1574" i="16"/>
  <c r="L1573" i="16"/>
  <c r="J1573" i="16"/>
  <c r="H1573" i="16"/>
  <c r="L1561" i="16"/>
  <c r="J1561" i="16"/>
  <c r="M1623" i="16" s="1"/>
  <c r="H1561" i="16"/>
  <c r="L1560" i="16"/>
  <c r="J1560" i="16"/>
  <c r="M1622" i="16" s="1"/>
  <c r="O1622" i="16" s="1"/>
  <c r="H1560" i="16"/>
  <c r="L1559" i="16"/>
  <c r="J1559" i="16"/>
  <c r="M1621" i="16" s="1"/>
  <c r="O1621" i="16" s="1"/>
  <c r="H1559" i="16"/>
  <c r="L1552" i="16"/>
  <c r="J1552" i="16"/>
  <c r="H1552" i="16"/>
  <c r="L1551" i="16"/>
  <c r="J1551" i="16"/>
  <c r="H1551" i="16"/>
  <c r="L1550" i="16"/>
  <c r="J1550" i="16"/>
  <c r="M1613" i="16" s="1"/>
  <c r="H1550" i="16"/>
  <c r="L1543" i="16"/>
  <c r="J1543" i="16"/>
  <c r="M1607" i="16" s="1"/>
  <c r="H1543" i="16"/>
  <c r="L1542" i="16"/>
  <c r="J1542" i="16"/>
  <c r="H1542" i="16"/>
  <c r="L1541" i="16"/>
  <c r="J1541" i="16"/>
  <c r="H1541" i="16"/>
  <c r="L1529" i="16"/>
  <c r="J1529" i="16"/>
  <c r="H1529" i="16"/>
  <c r="L1528" i="16"/>
  <c r="J1528" i="16"/>
  <c r="H1528" i="16"/>
  <c r="L1527" i="16"/>
  <c r="J1527" i="16"/>
  <c r="H1527" i="16"/>
  <c r="L1520" i="16"/>
  <c r="J1520" i="16"/>
  <c r="M1587" i="16" s="1"/>
  <c r="O1587" i="16" s="1"/>
  <c r="H1520" i="16"/>
  <c r="L1519" i="16"/>
  <c r="J1519" i="16"/>
  <c r="M1586" i="16" s="1"/>
  <c r="O1586" i="16" s="1"/>
  <c r="H1519" i="16"/>
  <c r="L1518" i="16"/>
  <c r="J1518" i="16"/>
  <c r="H1518" i="16"/>
  <c r="L1511" i="16"/>
  <c r="J1511" i="16"/>
  <c r="H1511" i="16"/>
  <c r="L1510" i="16"/>
  <c r="J1510" i="16"/>
  <c r="H1510" i="16"/>
  <c r="L1509" i="16"/>
  <c r="J1509" i="16"/>
  <c r="M1577" i="16" s="1"/>
  <c r="O1577" i="16" s="1"/>
  <c r="H1509" i="16"/>
  <c r="L1497" i="16"/>
  <c r="J1497" i="16"/>
  <c r="H1497" i="16"/>
  <c r="L1496" i="16"/>
  <c r="J1496" i="16"/>
  <c r="H1496" i="16"/>
  <c r="L1495" i="16"/>
  <c r="J1495" i="16"/>
  <c r="H1495" i="16"/>
  <c r="L1488" i="16"/>
  <c r="J1488" i="16"/>
  <c r="H1488" i="16"/>
  <c r="L1487" i="16"/>
  <c r="J1487" i="16"/>
  <c r="H1487" i="16"/>
  <c r="J1486" i="16"/>
  <c r="H1486" i="16"/>
  <c r="L1479" i="16"/>
  <c r="J1479" i="16"/>
  <c r="H1479" i="16"/>
  <c r="L1478" i="16"/>
  <c r="J1478" i="16"/>
  <c r="H1478" i="16"/>
  <c r="L1477" i="16"/>
  <c r="J1477" i="16"/>
  <c r="H1477" i="16"/>
  <c r="P1482" i="16"/>
  <c r="L1444" i="16"/>
  <c r="J1444" i="16"/>
  <c r="H1444" i="16"/>
  <c r="L1443" i="16"/>
  <c r="J1443" i="16"/>
  <c r="H1443" i="16"/>
  <c r="L1442" i="16"/>
  <c r="J1442" i="16"/>
  <c r="H1442" i="16"/>
  <c r="L1435" i="16"/>
  <c r="J1435" i="16"/>
  <c r="H1435" i="16"/>
  <c r="L1434" i="16"/>
  <c r="J1434" i="16"/>
  <c r="H1434" i="16"/>
  <c r="L1433" i="16"/>
  <c r="J1433" i="16"/>
  <c r="H1433" i="16"/>
  <c r="L1426" i="16"/>
  <c r="J1426" i="16"/>
  <c r="H1426" i="16"/>
  <c r="L1425" i="16"/>
  <c r="J1425" i="16"/>
  <c r="H1425" i="16"/>
  <c r="L1424" i="16"/>
  <c r="J1424" i="16"/>
  <c r="H1424" i="16"/>
  <c r="L1410" i="16"/>
  <c r="J1410" i="16"/>
  <c r="H1410" i="16"/>
  <c r="L1411" i="16"/>
  <c r="J1411" i="16"/>
  <c r="H1411" i="16"/>
  <c r="L1408" i="16"/>
  <c r="J1408" i="16"/>
  <c r="H1408" i="16"/>
  <c r="L1400" i="16"/>
  <c r="J1400" i="16"/>
  <c r="H1400" i="16"/>
  <c r="L1401" i="16"/>
  <c r="J1401" i="16"/>
  <c r="H1401" i="16"/>
  <c r="L1398" i="16"/>
  <c r="J1398" i="16"/>
  <c r="H1398" i="16"/>
  <c r="H1390" i="16"/>
  <c r="L1390" i="16"/>
  <c r="J1390" i="16"/>
  <c r="L1391" i="16"/>
  <c r="J1391" i="16"/>
  <c r="H1391" i="16"/>
  <c r="L1388" i="16"/>
  <c r="J1388" i="16"/>
  <c r="H1388" i="16"/>
  <c r="S1577" i="16" l="1"/>
  <c r="U1577" i="16" s="1"/>
  <c r="T1577" i="16"/>
  <c r="V1577" i="16" s="1"/>
  <c r="S1586" i="16"/>
  <c r="U1586" i="16" s="1"/>
  <c r="T1586" i="16"/>
  <c r="V1586" i="16" s="1"/>
  <c r="S1587" i="16"/>
  <c r="U1587" i="16" s="1"/>
  <c r="T1587" i="16"/>
  <c r="V1587" i="16" s="1"/>
  <c r="O1607" i="16"/>
  <c r="S1621" i="16"/>
  <c r="U1621" i="16" s="1"/>
  <c r="T1621" i="16"/>
  <c r="V1621" i="16" s="1"/>
  <c r="S1622" i="16"/>
  <c r="U1622" i="16" s="1"/>
  <c r="T1622" i="16"/>
  <c r="V1622" i="16" s="1"/>
  <c r="V1423" i="16"/>
  <c r="U1423" i="16"/>
  <c r="W1423" i="16" s="1"/>
  <c r="X1423" i="16" s="1"/>
  <c r="V1432" i="16"/>
  <c r="U1432" i="16"/>
  <c r="W1432" i="16" s="1"/>
  <c r="X1432" i="16" s="1"/>
  <c r="V1441" i="16"/>
  <c r="U1441" i="16"/>
  <c r="W1441" i="16" s="1"/>
  <c r="X1441" i="16" s="1"/>
  <c r="V1476" i="16"/>
  <c r="U1476" i="16"/>
  <c r="W1476" i="16" s="1"/>
  <c r="X1476" i="16" s="1"/>
  <c r="V1485" i="16"/>
  <c r="U1485" i="16"/>
  <c r="W1485" i="16" s="1"/>
  <c r="X1485" i="16" s="1"/>
  <c r="V1494" i="16"/>
  <c r="U1494" i="16"/>
  <c r="W1494" i="16" s="1"/>
  <c r="X1494" i="16" s="1"/>
  <c r="V1508" i="16"/>
  <c r="U1508" i="16"/>
  <c r="W1508" i="16" s="1"/>
  <c r="X1508" i="16" s="1"/>
  <c r="V1517" i="16"/>
  <c r="U1517" i="16"/>
  <c r="V1526" i="16"/>
  <c r="U1526" i="16"/>
  <c r="W1526" i="16" s="1"/>
  <c r="X1526" i="16" s="1"/>
  <c r="V1540" i="16"/>
  <c r="U1540" i="16"/>
  <c r="W1540" i="16" s="1"/>
  <c r="X1540" i="16" s="1"/>
  <c r="V1549" i="16"/>
  <c r="U1549" i="16"/>
  <c r="W1549" i="16" s="1"/>
  <c r="X1549" i="16" s="1"/>
  <c r="V1558" i="16"/>
  <c r="U1558" i="16"/>
  <c r="W1558" i="16" s="1"/>
  <c r="X1558" i="16" s="1"/>
  <c r="V1572" i="16"/>
  <c r="U1572" i="16"/>
  <c r="W1572" i="16" s="1"/>
  <c r="X1572" i="16" s="1"/>
  <c r="V1583" i="16"/>
  <c r="U1583" i="16"/>
  <c r="W1583" i="16" s="1"/>
  <c r="X1583" i="16" s="1"/>
  <c r="V1593" i="16"/>
  <c r="U1593" i="16"/>
  <c r="W1593" i="16" s="1"/>
  <c r="X1593" i="16" s="1"/>
  <c r="V1407" i="16"/>
  <c r="U1407" i="16"/>
  <c r="V1397" i="16"/>
  <c r="U1397" i="16"/>
  <c r="W1397" i="16" s="1"/>
  <c r="X1397" i="16" s="1"/>
  <c r="V1387" i="16"/>
  <c r="U1387" i="16"/>
  <c r="F404" i="1"/>
  <c r="BN31" i="2"/>
  <c r="BM31" i="2"/>
  <c r="BN30" i="2"/>
  <c r="BM30" i="2"/>
  <c r="L1377" i="16"/>
  <c r="J1377" i="16"/>
  <c r="T1377" i="16" s="1"/>
  <c r="V1377" i="16" s="1"/>
  <c r="H1377" i="16"/>
  <c r="W1622" i="16" l="1"/>
  <c r="X1622" i="16" s="1"/>
  <c r="W1621" i="16"/>
  <c r="X1621" i="16" s="1"/>
  <c r="S1607" i="16"/>
  <c r="U1607" i="16" s="1"/>
  <c r="T1607" i="16"/>
  <c r="V1607" i="16" s="1"/>
  <c r="W1587" i="16"/>
  <c r="X1587" i="16" s="1"/>
  <c r="W1586" i="16"/>
  <c r="X1586" i="16" s="1"/>
  <c r="W1577" i="16"/>
  <c r="X1577" i="16" s="1"/>
  <c r="W1517" i="16"/>
  <c r="X1517" i="16" s="1"/>
  <c r="W1407" i="16"/>
  <c r="X1407" i="16" s="1"/>
  <c r="W1387" i="16"/>
  <c r="X1387" i="16" s="1"/>
  <c r="A499" i="1"/>
  <c r="A506" i="1"/>
  <c r="A505" i="1"/>
  <c r="A504" i="1"/>
  <c r="A503" i="1"/>
  <c r="A502" i="1"/>
  <c r="A501" i="1"/>
  <c r="A500" i="1"/>
  <c r="A497" i="1"/>
  <c r="A102" i="1"/>
  <c r="A104" i="1"/>
  <c r="A403" i="1"/>
  <c r="A402" i="1"/>
  <c r="A401" i="1"/>
  <c r="M403" i="1"/>
  <c r="F403" i="1"/>
  <c r="E403" i="1"/>
  <c r="M402" i="1"/>
  <c r="F402" i="1"/>
  <c r="E402" i="1"/>
  <c r="M401" i="1"/>
  <c r="F401" i="1"/>
  <c r="E401" i="1"/>
  <c r="L1331" i="16"/>
  <c r="J1331" i="16"/>
  <c r="H1331" i="16"/>
  <c r="L1329" i="16"/>
  <c r="J1329" i="16"/>
  <c r="H1329" i="16"/>
  <c r="L1327" i="16"/>
  <c r="J1327" i="16"/>
  <c r="H1327" i="16"/>
  <c r="M104" i="1"/>
  <c r="F104" i="1"/>
  <c r="E104" i="1"/>
  <c r="M102" i="1"/>
  <c r="F102" i="1"/>
  <c r="E102" i="1"/>
  <c r="L120" i="16"/>
  <c r="J120" i="16"/>
  <c r="T305" i="16" s="1"/>
  <c r="V305" i="16" s="1"/>
  <c r="H120" i="16"/>
  <c r="L116" i="16"/>
  <c r="J116" i="16"/>
  <c r="H116" i="16"/>
  <c r="F506" i="1"/>
  <c r="E506" i="1"/>
  <c r="M505" i="1"/>
  <c r="F505" i="1"/>
  <c r="E505" i="1"/>
  <c r="M504" i="1"/>
  <c r="F504" i="1"/>
  <c r="E504" i="1"/>
  <c r="M503" i="1"/>
  <c r="F503" i="1"/>
  <c r="E503" i="1"/>
  <c r="M502" i="1"/>
  <c r="F502" i="1"/>
  <c r="E502" i="1"/>
  <c r="M501" i="1"/>
  <c r="F501" i="1"/>
  <c r="E501" i="1"/>
  <c r="M500" i="1"/>
  <c r="F500" i="1"/>
  <c r="E500" i="1"/>
  <c r="M499" i="1"/>
  <c r="F499" i="1"/>
  <c r="E499" i="1"/>
  <c r="M497" i="1"/>
  <c r="F497" i="1"/>
  <c r="E497" i="1"/>
  <c r="B1305" i="16"/>
  <c r="B1300" i="16"/>
  <c r="L1295" i="16"/>
  <c r="J1295" i="16"/>
  <c r="B1283" i="16"/>
  <c r="B1273" i="16"/>
  <c r="B1253" i="16"/>
  <c r="B100" i="16"/>
  <c r="B91" i="16"/>
  <c r="B82" i="16"/>
  <c r="B72" i="16"/>
  <c r="B67" i="16"/>
  <c r="B58" i="16"/>
  <c r="B49" i="16"/>
  <c r="B39" i="16"/>
  <c r="B34" i="16"/>
  <c r="B25" i="16"/>
  <c r="B16" i="16"/>
  <c r="M411" i="1"/>
  <c r="F411" i="1"/>
  <c r="E411" i="1"/>
  <c r="M406" i="1"/>
  <c r="F406" i="1"/>
  <c r="E406" i="1"/>
  <c r="A406" i="1"/>
  <c r="M405" i="1"/>
  <c r="F405" i="1"/>
  <c r="E405" i="1"/>
  <c r="A405" i="1"/>
  <c r="L1337" i="16"/>
  <c r="J1337" i="16"/>
  <c r="H1337" i="16"/>
  <c r="L1335" i="16"/>
  <c r="J1335" i="16"/>
  <c r="H1335" i="16"/>
  <c r="E110" i="1"/>
  <c r="F109" i="1"/>
  <c r="M109" i="1"/>
  <c r="E109" i="1"/>
  <c r="A109" i="1"/>
  <c r="L130" i="16"/>
  <c r="J130" i="16"/>
  <c r="T315" i="16" s="1"/>
  <c r="V315" i="16" s="1"/>
  <c r="H130" i="16"/>
  <c r="M394" i="1"/>
  <c r="F394" i="1"/>
  <c r="E394" i="1"/>
  <c r="A394" i="1"/>
  <c r="L1306" i="16"/>
  <c r="J1306" i="16"/>
  <c r="H1306" i="16"/>
  <c r="L1305" i="16"/>
  <c r="J1305" i="16"/>
  <c r="H1305" i="16"/>
  <c r="F1305" i="16"/>
  <c r="D1305" i="16"/>
  <c r="P1303" i="16"/>
  <c r="F446" i="1"/>
  <c r="J26" i="12" s="1"/>
  <c r="F385" i="1"/>
  <c r="D16" i="16"/>
  <c r="D25" i="16"/>
  <c r="D34" i="16"/>
  <c r="W1607" i="16" l="1"/>
  <c r="X1607" i="16" s="1"/>
  <c r="L1303" i="16"/>
  <c r="H1303" i="16"/>
  <c r="A536" i="1"/>
  <c r="A539" i="1"/>
  <c r="A538" i="1" s="1"/>
  <c r="A540" i="1" s="1"/>
  <c r="M539" i="1"/>
  <c r="F539" i="1"/>
  <c r="E539" i="1"/>
  <c r="A427" i="1"/>
  <c r="A426" i="1" s="1"/>
  <c r="A428" i="1" s="1"/>
  <c r="A424" i="1"/>
  <c r="A423" i="1" s="1"/>
  <c r="A425" i="1" s="1"/>
  <c r="A421" i="1"/>
  <c r="A420" i="1"/>
  <c r="A419" i="1" s="1"/>
  <c r="A422" i="1" s="1"/>
  <c r="M427" i="1"/>
  <c r="M424" i="1"/>
  <c r="M420" i="1"/>
  <c r="F420" i="1"/>
  <c r="F424" i="1"/>
  <c r="E421" i="1"/>
  <c r="L1364" i="16"/>
  <c r="J1364" i="16"/>
  <c r="H1364" i="16"/>
  <c r="L1361" i="16"/>
  <c r="P1354" i="16"/>
  <c r="M457" i="1"/>
  <c r="F457" i="1"/>
  <c r="M482" i="1"/>
  <c r="E482" i="1"/>
  <c r="F482" i="1"/>
  <c r="J71" i="12" s="1"/>
  <c r="M476" i="1"/>
  <c r="E476" i="1"/>
  <c r="F476" i="1"/>
  <c r="J62" i="12" s="1"/>
  <c r="M470" i="1"/>
  <c r="F470" i="1"/>
  <c r="J53" i="12" s="1"/>
  <c r="E470" i="1"/>
  <c r="M464" i="1"/>
  <c r="E464" i="1"/>
  <c r="F464" i="1"/>
  <c r="J44" i="12" s="1"/>
  <c r="E458" i="1"/>
  <c r="F458" i="1"/>
  <c r="J35" i="12" s="1"/>
  <c r="M452" i="1"/>
  <c r="F452" i="1"/>
  <c r="E452" i="1"/>
  <c r="M446" i="1"/>
  <c r="E446" i="1"/>
  <c r="M390" i="1"/>
  <c r="E390" i="1"/>
  <c r="F390" i="1"/>
  <c r="F45" i="12" s="1"/>
  <c r="M381" i="1"/>
  <c r="F381" i="1"/>
  <c r="E381" i="1"/>
  <c r="L1294" i="16"/>
  <c r="L1292" i="16" s="1"/>
  <c r="D1294" i="16"/>
  <c r="P1292" i="16"/>
  <c r="H1292" i="16"/>
  <c r="L1253" i="16"/>
  <c r="L1250" i="16" s="1"/>
  <c r="J1253" i="16"/>
  <c r="H1253" i="16"/>
  <c r="H1250" i="16" s="1"/>
  <c r="D1253" i="16"/>
  <c r="P1250" i="16"/>
  <c r="L1603" i="16"/>
  <c r="J1603" i="16"/>
  <c r="H1603" i="16"/>
  <c r="L1602" i="16"/>
  <c r="J1602" i="16"/>
  <c r="H1602" i="16"/>
  <c r="D1602" i="16"/>
  <c r="P1600" i="16"/>
  <c r="L1567" i="16"/>
  <c r="J1567" i="16"/>
  <c r="H1567" i="16"/>
  <c r="L1566" i="16"/>
  <c r="J1566" i="16"/>
  <c r="M1627" i="16" s="1"/>
  <c r="H1566" i="16"/>
  <c r="D1566" i="16"/>
  <c r="P1564" i="16"/>
  <c r="L1535" i="16"/>
  <c r="J1535" i="16"/>
  <c r="H1535" i="16"/>
  <c r="L1534" i="16"/>
  <c r="J1534" i="16"/>
  <c r="H1534" i="16"/>
  <c r="D1534" i="16"/>
  <c r="P1532" i="16"/>
  <c r="L1503" i="16"/>
  <c r="J1503" i="16"/>
  <c r="H1503" i="16"/>
  <c r="L1502" i="16"/>
  <c r="J1502" i="16"/>
  <c r="H1502" i="16"/>
  <c r="D1502" i="16"/>
  <c r="P1500" i="16"/>
  <c r="L1464" i="16"/>
  <c r="J1464" i="16"/>
  <c r="H1464" i="16"/>
  <c r="D1464" i="16"/>
  <c r="P1462" i="16"/>
  <c r="L1449" i="16"/>
  <c r="J1449" i="16"/>
  <c r="H1449" i="16"/>
  <c r="D1449" i="16"/>
  <c r="P1447" i="16"/>
  <c r="L1418" i="16"/>
  <c r="J1418" i="16"/>
  <c r="H1418" i="16"/>
  <c r="L1417" i="16"/>
  <c r="J1417" i="16"/>
  <c r="H1417" i="16"/>
  <c r="D1417" i="16"/>
  <c r="P1414" i="16"/>
  <c r="A482" i="1"/>
  <c r="A476" i="1"/>
  <c r="A470" i="1"/>
  <c r="A464" i="1"/>
  <c r="A458" i="1"/>
  <c r="A452" i="1"/>
  <c r="A381" i="1"/>
  <c r="A390" i="1"/>
  <c r="M87" i="1"/>
  <c r="M93" i="1"/>
  <c r="F93" i="1"/>
  <c r="E93" i="1"/>
  <c r="E87" i="1"/>
  <c r="F87" i="1"/>
  <c r="P103" i="16"/>
  <c r="L74" i="16"/>
  <c r="J74" i="16"/>
  <c r="T265" i="16" s="1"/>
  <c r="V265" i="16" s="1"/>
  <c r="H74" i="16"/>
  <c r="L72" i="16"/>
  <c r="J72" i="16"/>
  <c r="H72" i="16"/>
  <c r="D72" i="16"/>
  <c r="P70" i="16"/>
  <c r="D39" i="16"/>
  <c r="L39" i="16"/>
  <c r="J39" i="16"/>
  <c r="T221" i="16" s="1"/>
  <c r="V221" i="16" s="1"/>
  <c r="H39" i="16"/>
  <c r="P37" i="16"/>
  <c r="F496" i="1"/>
  <c r="E494" i="1"/>
  <c r="F494" i="1"/>
  <c r="O1627" i="16" l="1"/>
  <c r="H1361" i="16"/>
  <c r="A535" i="1"/>
  <c r="A537" i="1" s="1"/>
  <c r="L1600" i="16"/>
  <c r="H1532" i="16"/>
  <c r="L1564" i="16"/>
  <c r="H1500" i="16"/>
  <c r="H1600" i="16"/>
  <c r="H103" i="16"/>
  <c r="L1414" i="16"/>
  <c r="H1414" i="16"/>
  <c r="H70" i="16"/>
  <c r="L103" i="16"/>
  <c r="H1462" i="16"/>
  <c r="H37" i="16"/>
  <c r="L70" i="16"/>
  <c r="L1462" i="16"/>
  <c r="L37" i="16"/>
  <c r="H1447" i="16"/>
  <c r="L1500" i="16"/>
  <c r="L1447" i="16"/>
  <c r="L1532" i="16"/>
  <c r="H1564" i="16"/>
  <c r="L1654" i="16"/>
  <c r="AF2" i="16"/>
  <c r="F427" i="1"/>
  <c r="E427" i="1"/>
  <c r="J1376" i="16"/>
  <c r="T1376" i="16" s="1"/>
  <c r="V1376" i="16" s="1"/>
  <c r="L1375" i="16"/>
  <c r="J1375" i="16"/>
  <c r="H1375" i="16"/>
  <c r="L1379" i="16"/>
  <c r="J1379" i="16"/>
  <c r="H1379" i="16"/>
  <c r="R1379" i="16" s="1"/>
  <c r="L1378" i="16"/>
  <c r="J1378" i="16"/>
  <c r="T1378" i="16" s="1"/>
  <c r="V1378" i="16" s="1"/>
  <c r="H1378" i="16"/>
  <c r="R1378" i="16" s="1"/>
  <c r="L1376" i="16"/>
  <c r="H1376" i="16"/>
  <c r="R1376" i="16" s="1"/>
  <c r="S1627" i="16" l="1"/>
  <c r="U1627" i="16" s="1"/>
  <c r="T1627" i="16"/>
  <c r="V1627" i="16" s="1"/>
  <c r="M1322" i="16"/>
  <c r="O1322" i="16" s="1"/>
  <c r="M1311" i="16"/>
  <c r="O1311" i="16" s="1"/>
  <c r="M1312" i="16"/>
  <c r="O1312" i="16" s="1"/>
  <c r="M1315" i="16"/>
  <c r="O1315" i="16" s="1"/>
  <c r="M1316" i="16"/>
  <c r="O1316" i="16" s="1"/>
  <c r="M1349" i="16"/>
  <c r="O1349" i="16" s="1"/>
  <c r="N412" i="1" s="1"/>
  <c r="M1351" i="16"/>
  <c r="O1351" i="16" s="1"/>
  <c r="N413" i="1" s="1"/>
  <c r="U413" i="1" s="1"/>
  <c r="M1317" i="16"/>
  <c r="O1317" i="16" s="1"/>
  <c r="M2721" i="16"/>
  <c r="M1681" i="16"/>
  <c r="O1681" i="16" s="1"/>
  <c r="O2721" i="16"/>
  <c r="M2718" i="16"/>
  <c r="R2715" i="16"/>
  <c r="R2071" i="16"/>
  <c r="R2083" i="16"/>
  <c r="R2700" i="16"/>
  <c r="R2702" i="16"/>
  <c r="R2703" i="16"/>
  <c r="R2695" i="16"/>
  <c r="R2693" i="16"/>
  <c r="R2701" i="16"/>
  <c r="R2710" i="16"/>
  <c r="R2641" i="16"/>
  <c r="R2644" i="16"/>
  <c r="R2643" i="16"/>
  <c r="R2614" i="16"/>
  <c r="R2615" i="16"/>
  <c r="R2616" i="16"/>
  <c r="R1794" i="16"/>
  <c r="R1796" i="16"/>
  <c r="R1797" i="16"/>
  <c r="R1795" i="16"/>
  <c r="R2070" i="16"/>
  <c r="R2072" i="16"/>
  <c r="R2073" i="16"/>
  <c r="R2082" i="16"/>
  <c r="R2084" i="16"/>
  <c r="R2085" i="16"/>
  <c r="R2642" i="16"/>
  <c r="R1784" i="16"/>
  <c r="R1782" i="16"/>
  <c r="M2083" i="16"/>
  <c r="M2071" i="16"/>
  <c r="R2299" i="16"/>
  <c r="O2299" i="16" s="1"/>
  <c r="U2299" i="16"/>
  <c r="W2299" i="16" s="1"/>
  <c r="O2297" i="16"/>
  <c r="M1735" i="16"/>
  <c r="R1735" i="16"/>
  <c r="R1777" i="16"/>
  <c r="M1777" i="16"/>
  <c r="M1775" i="16" s="1"/>
  <c r="R1707" i="16"/>
  <c r="R1742" i="16"/>
  <c r="R1730" i="16"/>
  <c r="R1766" i="16"/>
  <c r="R1767" i="16"/>
  <c r="R1768" i="16"/>
  <c r="R1748" i="16"/>
  <c r="R1749" i="16"/>
  <c r="R1750" i="16"/>
  <c r="R1697" i="16"/>
  <c r="R1698" i="16"/>
  <c r="R1699" i="16"/>
  <c r="R1700" i="16"/>
  <c r="R1701" i="16"/>
  <c r="R1713" i="16"/>
  <c r="O1713" i="16" s="1"/>
  <c r="R1714" i="16"/>
  <c r="R1715" i="16"/>
  <c r="R1716" i="16"/>
  <c r="R1717" i="16"/>
  <c r="R1718" i="16"/>
  <c r="R1719" i="16"/>
  <c r="R1720" i="16"/>
  <c r="R1721" i="16"/>
  <c r="R1722" i="16"/>
  <c r="R1723" i="16"/>
  <c r="R1724" i="16"/>
  <c r="R1725" i="16"/>
  <c r="R1736" i="16"/>
  <c r="R1737" i="16"/>
  <c r="U1376" i="16"/>
  <c r="W1376" i="16" s="1"/>
  <c r="O1376" i="16"/>
  <c r="X1376" i="16" s="1"/>
  <c r="U1378" i="16"/>
  <c r="W1378" i="16" s="1"/>
  <c r="O1378" i="16"/>
  <c r="X1378" i="16" s="1"/>
  <c r="U1379" i="16"/>
  <c r="R1375" i="16"/>
  <c r="T1375" i="16"/>
  <c r="V1375" i="16" s="1"/>
  <c r="M1170" i="16"/>
  <c r="M1172" i="16"/>
  <c r="M1175" i="16"/>
  <c r="M1176" i="16"/>
  <c r="R1176" i="16"/>
  <c r="R1175" i="16"/>
  <c r="R1172" i="16"/>
  <c r="R1170" i="16"/>
  <c r="R1101" i="16"/>
  <c r="R1085" i="16"/>
  <c r="R1014" i="16"/>
  <c r="R1013" i="16"/>
  <c r="R1009" i="16"/>
  <c r="R1007" i="16"/>
  <c r="R1072" i="16"/>
  <c r="R1073" i="16"/>
  <c r="R1087" i="16"/>
  <c r="R1082" i="16"/>
  <c r="R1090" i="16"/>
  <c r="R1067" i="16"/>
  <c r="R1074" i="16"/>
  <c r="R1098" i="16"/>
  <c r="R1103" i="16"/>
  <c r="R1106" i="16"/>
  <c r="R1071" i="16"/>
  <c r="R1069" i="16"/>
  <c r="R1068" i="16"/>
  <c r="R1086" i="16"/>
  <c r="R1084" i="16"/>
  <c r="R1083" i="16"/>
  <c r="R1089" i="16"/>
  <c r="R1088" i="16"/>
  <c r="R1070" i="16"/>
  <c r="R1102" i="16"/>
  <c r="R1100" i="16"/>
  <c r="R1099" i="16"/>
  <c r="R1105" i="16"/>
  <c r="R1104" i="16"/>
  <c r="R844" i="16"/>
  <c r="R856" i="16"/>
  <c r="R862" i="16"/>
  <c r="R874" i="16"/>
  <c r="R880" i="16"/>
  <c r="R892" i="16"/>
  <c r="R891" i="16"/>
  <c r="R890" i="16"/>
  <c r="R889" i="16"/>
  <c r="R888" i="16"/>
  <c r="R887" i="16"/>
  <c r="R885" i="16"/>
  <c r="R884" i="16"/>
  <c r="R883" i="16"/>
  <c r="R882" i="16"/>
  <c r="R881" i="16"/>
  <c r="R873" i="16"/>
  <c r="R872" i="16"/>
  <c r="R871" i="16"/>
  <c r="R870" i="16"/>
  <c r="R869" i="16"/>
  <c r="R867" i="16"/>
  <c r="R866" i="16"/>
  <c r="R865" i="16"/>
  <c r="R864" i="16"/>
  <c r="R863" i="16"/>
  <c r="R855" i="16"/>
  <c r="R854" i="16"/>
  <c r="R853" i="16"/>
  <c r="R852" i="16"/>
  <c r="R851" i="16"/>
  <c r="R849" i="16"/>
  <c r="R848" i="16"/>
  <c r="R847" i="16"/>
  <c r="R846" i="16"/>
  <c r="R845" i="16"/>
  <c r="M1174" i="16"/>
  <c r="R1174" i="16"/>
  <c r="R1368" i="16"/>
  <c r="R1369" i="16"/>
  <c r="R1370" i="16"/>
  <c r="R736" i="16"/>
  <c r="R748" i="16"/>
  <c r="R754" i="16"/>
  <c r="R766" i="16"/>
  <c r="R772" i="16"/>
  <c r="R784" i="16"/>
  <c r="R790" i="16"/>
  <c r="R802" i="16"/>
  <c r="R808" i="16"/>
  <c r="R820" i="16"/>
  <c r="R826" i="16"/>
  <c r="R838" i="16"/>
  <c r="R898" i="16"/>
  <c r="R908" i="16"/>
  <c r="R914" i="16"/>
  <c r="R924" i="16"/>
  <c r="R930" i="16"/>
  <c r="R940" i="16"/>
  <c r="R939" i="16"/>
  <c r="R937" i="16"/>
  <c r="R935" i="16"/>
  <c r="R931" i="16"/>
  <c r="R923" i="16"/>
  <c r="R921" i="16"/>
  <c r="R919" i="16"/>
  <c r="R915" i="16"/>
  <c r="R907" i="16"/>
  <c r="R905" i="16"/>
  <c r="R903" i="16"/>
  <c r="R899" i="16"/>
  <c r="R837" i="16"/>
  <c r="R835" i="16"/>
  <c r="R834" i="16"/>
  <c r="R833" i="16"/>
  <c r="R831" i="16"/>
  <c r="R827" i="16"/>
  <c r="R819" i="16"/>
  <c r="R817" i="16"/>
  <c r="R816" i="16"/>
  <c r="R815" i="16"/>
  <c r="R813" i="16"/>
  <c r="R809" i="16"/>
  <c r="R801" i="16"/>
  <c r="R799" i="16"/>
  <c r="R798" i="16"/>
  <c r="R797" i="16"/>
  <c r="R795" i="16"/>
  <c r="R791" i="16"/>
  <c r="R783" i="16"/>
  <c r="R781" i="16"/>
  <c r="R780" i="16"/>
  <c r="R779" i="16"/>
  <c r="R777" i="16"/>
  <c r="R773" i="16"/>
  <c r="R765" i="16"/>
  <c r="R763" i="16"/>
  <c r="R762" i="16"/>
  <c r="R761" i="16"/>
  <c r="R759" i="16"/>
  <c r="R755" i="16"/>
  <c r="R747" i="16"/>
  <c r="R745" i="16"/>
  <c r="R744" i="16"/>
  <c r="R743" i="16"/>
  <c r="R741" i="16"/>
  <c r="R737" i="16"/>
  <c r="R740" i="16"/>
  <c r="R739" i="16"/>
  <c r="R738" i="16"/>
  <c r="R758" i="16"/>
  <c r="R757" i="16"/>
  <c r="R756" i="16"/>
  <c r="R776" i="16"/>
  <c r="R775" i="16"/>
  <c r="R774" i="16"/>
  <c r="R794" i="16"/>
  <c r="R793" i="16"/>
  <c r="R792" i="16"/>
  <c r="R812" i="16"/>
  <c r="R811" i="16"/>
  <c r="R810" i="16"/>
  <c r="R830" i="16"/>
  <c r="R829" i="16"/>
  <c r="R828" i="16"/>
  <c r="R902" i="16"/>
  <c r="R901" i="16"/>
  <c r="R900" i="16"/>
  <c r="R918" i="16"/>
  <c r="R917" i="16"/>
  <c r="R916" i="16"/>
  <c r="R934" i="16"/>
  <c r="R933" i="16"/>
  <c r="R932" i="16"/>
  <c r="R746" i="16"/>
  <c r="R764" i="16"/>
  <c r="R782" i="16"/>
  <c r="R800" i="16"/>
  <c r="R818" i="16"/>
  <c r="R836" i="16"/>
  <c r="R906" i="16"/>
  <c r="R922" i="16"/>
  <c r="R938" i="16"/>
  <c r="R957" i="16"/>
  <c r="R1143" i="16"/>
  <c r="R1144" i="16"/>
  <c r="V1144" i="16" s="1"/>
  <c r="R1145" i="16"/>
  <c r="V1145" i="16" s="1"/>
  <c r="R1150" i="16"/>
  <c r="V1150" i="16" s="1"/>
  <c r="R1151" i="16"/>
  <c r="R1152" i="16"/>
  <c r="R1181" i="16"/>
  <c r="R1186" i="16"/>
  <c r="R1002" i="16"/>
  <c r="R1001" i="16"/>
  <c r="R1000" i="16"/>
  <c r="R998" i="16"/>
  <c r="R997" i="16"/>
  <c r="R996" i="16"/>
  <c r="R995" i="16"/>
  <c r="R994" i="16"/>
  <c r="R993" i="16"/>
  <c r="R981" i="16"/>
  <c r="R980" i="16"/>
  <c r="R979" i="16"/>
  <c r="R988" i="16"/>
  <c r="R987" i="16"/>
  <c r="R983" i="16"/>
  <c r="R959" i="16"/>
  <c r="R961" i="16"/>
  <c r="R963" i="16"/>
  <c r="R965" i="16"/>
  <c r="R967" i="16"/>
  <c r="R969" i="16"/>
  <c r="R971" i="16"/>
  <c r="R1010" i="16"/>
  <c r="R1377" i="16"/>
  <c r="R504" i="16"/>
  <c r="R518" i="16"/>
  <c r="R524" i="16"/>
  <c r="R538" i="16"/>
  <c r="R544" i="16"/>
  <c r="R558" i="16"/>
  <c r="R557" i="16"/>
  <c r="R556" i="16"/>
  <c r="R555" i="16"/>
  <c r="R554" i="16"/>
  <c r="R553" i="16"/>
  <c r="R552" i="16"/>
  <c r="R551" i="16"/>
  <c r="R550" i="16"/>
  <c r="R549" i="16"/>
  <c r="R547" i="16"/>
  <c r="R546" i="16"/>
  <c r="R545" i="16"/>
  <c r="R537" i="16"/>
  <c r="R536" i="16"/>
  <c r="R535" i="16"/>
  <c r="R534" i="16"/>
  <c r="R533" i="16"/>
  <c r="R532" i="16"/>
  <c r="R531" i="16"/>
  <c r="R530" i="16"/>
  <c r="R529" i="16"/>
  <c r="R527" i="16"/>
  <c r="R526" i="16"/>
  <c r="R525" i="16"/>
  <c r="R517" i="16"/>
  <c r="R516" i="16"/>
  <c r="R515" i="16"/>
  <c r="R514" i="16"/>
  <c r="R513" i="16"/>
  <c r="R512" i="16"/>
  <c r="R511" i="16"/>
  <c r="R510" i="16"/>
  <c r="R509" i="16"/>
  <c r="R507" i="16"/>
  <c r="R506" i="16"/>
  <c r="R505" i="16"/>
  <c r="R508" i="16"/>
  <c r="R528" i="16"/>
  <c r="R548" i="16"/>
  <c r="R324" i="16"/>
  <c r="R338" i="16"/>
  <c r="R344" i="16"/>
  <c r="R358" i="16"/>
  <c r="R364" i="16"/>
  <c r="R378" i="16"/>
  <c r="R384" i="16"/>
  <c r="R398" i="16"/>
  <c r="R404" i="16"/>
  <c r="R418" i="16"/>
  <c r="R424" i="16"/>
  <c r="R438" i="16"/>
  <c r="R444" i="16"/>
  <c r="R458" i="16"/>
  <c r="R464" i="16"/>
  <c r="R478" i="16"/>
  <c r="R484" i="16"/>
  <c r="R498" i="16"/>
  <c r="R564" i="16"/>
  <c r="R574" i="16"/>
  <c r="R580" i="16"/>
  <c r="R590" i="16"/>
  <c r="R596" i="16"/>
  <c r="R606" i="16"/>
  <c r="R628" i="16"/>
  <c r="R640" i="16"/>
  <c r="R646" i="16"/>
  <c r="R658" i="16"/>
  <c r="R664" i="16"/>
  <c r="R676" i="16"/>
  <c r="R682" i="16"/>
  <c r="R694" i="16"/>
  <c r="R700" i="16"/>
  <c r="R712" i="16"/>
  <c r="R718" i="16"/>
  <c r="R730" i="16"/>
  <c r="R707" i="16"/>
  <c r="R705" i="16"/>
  <c r="R284" i="16"/>
  <c r="R298" i="16"/>
  <c r="R304" i="16"/>
  <c r="R318" i="16"/>
  <c r="R337" i="16"/>
  <c r="R336" i="16"/>
  <c r="R335" i="16"/>
  <c r="R334" i="16"/>
  <c r="R333" i="16"/>
  <c r="R332" i="16"/>
  <c r="R331" i="16"/>
  <c r="R330" i="16"/>
  <c r="R329" i="16"/>
  <c r="R327" i="16"/>
  <c r="R326" i="16"/>
  <c r="R325" i="16"/>
  <c r="R377" i="16"/>
  <c r="R376" i="16"/>
  <c r="R375" i="16"/>
  <c r="R374" i="16"/>
  <c r="R373" i="16"/>
  <c r="R372" i="16"/>
  <c r="R371" i="16"/>
  <c r="R370" i="16"/>
  <c r="R369" i="16"/>
  <c r="R367" i="16"/>
  <c r="R366" i="16"/>
  <c r="R365" i="16"/>
  <c r="R357" i="16"/>
  <c r="R356" i="16"/>
  <c r="R355" i="16"/>
  <c r="R354" i="16"/>
  <c r="R353" i="16"/>
  <c r="R352" i="16"/>
  <c r="R351" i="16"/>
  <c r="R350" i="16"/>
  <c r="R349" i="16"/>
  <c r="R347" i="16"/>
  <c r="R346" i="16"/>
  <c r="R345" i="16"/>
  <c r="R397" i="16"/>
  <c r="R396" i="16"/>
  <c r="R395" i="16"/>
  <c r="R394" i="16"/>
  <c r="R393" i="16"/>
  <c r="R392" i="16"/>
  <c r="R391" i="16"/>
  <c r="R390" i="16"/>
  <c r="R389" i="16"/>
  <c r="R387" i="16"/>
  <c r="R386" i="16"/>
  <c r="R385" i="16"/>
  <c r="R417" i="16"/>
  <c r="R416" i="16"/>
  <c r="R415" i="16"/>
  <c r="R414" i="16"/>
  <c r="R413" i="16"/>
  <c r="R412" i="16"/>
  <c r="R411" i="16"/>
  <c r="R410" i="16"/>
  <c r="R409" i="16"/>
  <c r="R407" i="16"/>
  <c r="R405" i="16"/>
  <c r="R437" i="16"/>
  <c r="R436" i="16"/>
  <c r="R435" i="16"/>
  <c r="R434" i="16"/>
  <c r="R433" i="16"/>
  <c r="R432" i="16"/>
  <c r="R431" i="16"/>
  <c r="R430" i="16"/>
  <c r="R429" i="16"/>
  <c r="R427" i="16"/>
  <c r="R425" i="16"/>
  <c r="R406" i="16"/>
  <c r="R426" i="16"/>
  <c r="R497" i="16"/>
  <c r="R496" i="16"/>
  <c r="R495" i="16"/>
  <c r="R494" i="16"/>
  <c r="R493" i="16"/>
  <c r="R492" i="16"/>
  <c r="R491" i="16"/>
  <c r="R490" i="16"/>
  <c r="R489" i="16"/>
  <c r="R487" i="16"/>
  <c r="R486" i="16"/>
  <c r="R485" i="16"/>
  <c r="R477" i="16"/>
  <c r="R476" i="16"/>
  <c r="R475" i="16"/>
  <c r="R474" i="16"/>
  <c r="R473" i="16"/>
  <c r="R472" i="16"/>
  <c r="R471" i="16"/>
  <c r="R470" i="16"/>
  <c r="R469" i="16"/>
  <c r="R467" i="16"/>
  <c r="R466" i="16"/>
  <c r="R465" i="16"/>
  <c r="R457" i="16"/>
  <c r="R456" i="16"/>
  <c r="R455" i="16"/>
  <c r="R454" i="16"/>
  <c r="R453" i="16"/>
  <c r="R452" i="16"/>
  <c r="R451" i="16"/>
  <c r="R450" i="16"/>
  <c r="R449" i="16"/>
  <c r="R447" i="16"/>
  <c r="R446" i="16"/>
  <c r="R445" i="16"/>
  <c r="R605" i="16"/>
  <c r="R603" i="16"/>
  <c r="R602" i="16"/>
  <c r="R601" i="16"/>
  <c r="R599" i="16"/>
  <c r="R598" i="16"/>
  <c r="R597" i="16"/>
  <c r="R589" i="16"/>
  <c r="R587" i="16"/>
  <c r="R586" i="16"/>
  <c r="R585" i="16"/>
  <c r="R583" i="16"/>
  <c r="R582" i="16"/>
  <c r="R581" i="16"/>
  <c r="R573" i="16"/>
  <c r="R571" i="16"/>
  <c r="R570" i="16"/>
  <c r="R569" i="16"/>
  <c r="R567" i="16"/>
  <c r="R566" i="16"/>
  <c r="R565" i="16"/>
  <c r="R639" i="16"/>
  <c r="R637" i="16"/>
  <c r="R636" i="16"/>
  <c r="R635" i="16"/>
  <c r="R633" i="16"/>
  <c r="R629" i="16"/>
  <c r="R638" i="16"/>
  <c r="R657" i="16"/>
  <c r="R656" i="16"/>
  <c r="R655" i="16"/>
  <c r="R654" i="16"/>
  <c r="R653" i="16"/>
  <c r="R651" i="16"/>
  <c r="R650" i="16"/>
  <c r="R649" i="16"/>
  <c r="R647" i="16"/>
  <c r="R675" i="16"/>
  <c r="R674" i="16"/>
  <c r="R673" i="16"/>
  <c r="R672" i="16"/>
  <c r="R671" i="16"/>
  <c r="R669" i="16"/>
  <c r="R668" i="16"/>
  <c r="R667" i="16"/>
  <c r="R665" i="16"/>
  <c r="R630" i="16"/>
  <c r="R648" i="16"/>
  <c r="R666" i="16"/>
  <c r="R729" i="16"/>
  <c r="R727" i="16"/>
  <c r="R726" i="16"/>
  <c r="R725" i="16"/>
  <c r="R723" i="16"/>
  <c r="R719" i="16"/>
  <c r="R711" i="16"/>
  <c r="R709" i="16"/>
  <c r="R708" i="16"/>
  <c r="R701" i="16"/>
  <c r="R693" i="16"/>
  <c r="R691" i="16"/>
  <c r="R690" i="16"/>
  <c r="R689" i="16"/>
  <c r="R687" i="16"/>
  <c r="R683" i="16"/>
  <c r="R686" i="16"/>
  <c r="R685" i="16"/>
  <c r="R684" i="16"/>
  <c r="R704" i="16"/>
  <c r="R703" i="16"/>
  <c r="R702" i="16"/>
  <c r="R722" i="16"/>
  <c r="R721" i="16"/>
  <c r="R720" i="16"/>
  <c r="R692" i="16"/>
  <c r="R710" i="16"/>
  <c r="R728" i="16"/>
  <c r="R297" i="16"/>
  <c r="R296" i="16"/>
  <c r="R295" i="16"/>
  <c r="R294" i="16"/>
  <c r="R293" i="16"/>
  <c r="R292" i="16"/>
  <c r="R291" i="16"/>
  <c r="R290" i="16"/>
  <c r="R289" i="16"/>
  <c r="R287" i="16"/>
  <c r="R286" i="16"/>
  <c r="R285" i="16"/>
  <c r="R317" i="16"/>
  <c r="R316" i="16"/>
  <c r="R315" i="16"/>
  <c r="R314" i="16"/>
  <c r="R313" i="16"/>
  <c r="R312" i="16"/>
  <c r="R311" i="16"/>
  <c r="R310" i="16"/>
  <c r="R309" i="16"/>
  <c r="R307" i="16"/>
  <c r="R306" i="16"/>
  <c r="R305" i="16"/>
  <c r="R328" i="16"/>
  <c r="R348" i="16"/>
  <c r="R368" i="16"/>
  <c r="R388" i="16"/>
  <c r="R408" i="16"/>
  <c r="R428" i="16"/>
  <c r="R448" i="16"/>
  <c r="R468" i="16"/>
  <c r="R488" i="16"/>
  <c r="R568" i="16"/>
  <c r="R584" i="16"/>
  <c r="R600" i="16"/>
  <c r="R632" i="16"/>
  <c r="R631" i="16"/>
  <c r="R288" i="16"/>
  <c r="R308" i="16"/>
  <c r="R229" i="16"/>
  <c r="R230" i="16"/>
  <c r="R231" i="16"/>
  <c r="R232" i="16"/>
  <c r="R233" i="16"/>
  <c r="R234" i="16"/>
  <c r="R235" i="16"/>
  <c r="R236" i="16"/>
  <c r="R237" i="16"/>
  <c r="R238" i="16"/>
  <c r="R239" i="16"/>
  <c r="R240" i="16"/>
  <c r="R241" i="16"/>
  <c r="R242" i="16"/>
  <c r="R243" i="16"/>
  <c r="R244" i="16"/>
  <c r="R221" i="16"/>
  <c r="R220" i="16"/>
  <c r="R219" i="16"/>
  <c r="R218" i="16"/>
  <c r="R217" i="16"/>
  <c r="R216" i="16"/>
  <c r="R201" i="16"/>
  <c r="R200" i="16"/>
  <c r="R199" i="16"/>
  <c r="R198" i="16"/>
  <c r="R197" i="16"/>
  <c r="R196" i="16"/>
  <c r="R195" i="16"/>
  <c r="R194" i="16"/>
  <c r="R193" i="16"/>
  <c r="R190" i="16"/>
  <c r="R189" i="16"/>
  <c r="R188" i="16"/>
  <c r="R187" i="16"/>
  <c r="R186" i="16"/>
  <c r="R180" i="16"/>
  <c r="R179" i="16"/>
  <c r="R178" i="16"/>
  <c r="R177" i="16"/>
  <c r="R176" i="16"/>
  <c r="R175" i="16"/>
  <c r="R174" i="16"/>
  <c r="R173" i="16"/>
  <c r="R172" i="16"/>
  <c r="R169" i="16"/>
  <c r="R168" i="16"/>
  <c r="R167" i="16"/>
  <c r="R166" i="16"/>
  <c r="R165" i="16"/>
  <c r="R265" i="16"/>
  <c r="R266" i="16"/>
  <c r="R267" i="16"/>
  <c r="R268" i="16"/>
  <c r="R269" i="16"/>
  <c r="R270" i="16"/>
  <c r="R271" i="16"/>
  <c r="R272" i="16"/>
  <c r="R273" i="16"/>
  <c r="R274" i="16"/>
  <c r="R275" i="16"/>
  <c r="R276" i="16"/>
  <c r="R277" i="16"/>
  <c r="R278" i="16"/>
  <c r="R264" i="16"/>
  <c r="O264" i="16" s="1"/>
  <c r="R222" i="16"/>
  <c r="R223" i="16"/>
  <c r="R154" i="16"/>
  <c r="R155" i="16"/>
  <c r="R156" i="16"/>
  <c r="R157" i="16"/>
  <c r="R158" i="16"/>
  <c r="R159" i="16"/>
  <c r="M1098" i="16"/>
  <c r="M1103" i="16"/>
  <c r="M1101" i="16"/>
  <c r="M1102" i="16"/>
  <c r="M1100" i="16"/>
  <c r="M1099" i="16"/>
  <c r="M1105" i="16"/>
  <c r="M1067" i="16"/>
  <c r="M1074" i="16"/>
  <c r="M1082" i="16"/>
  <c r="M1090" i="16"/>
  <c r="M1085" i="16"/>
  <c r="M1070" i="16"/>
  <c r="M1068" i="16"/>
  <c r="M1069" i="16"/>
  <c r="M1071" i="16"/>
  <c r="M1072" i="16"/>
  <c r="M1073" i="16"/>
  <c r="M1083" i="16"/>
  <c r="M1084" i="16"/>
  <c r="M1086" i="16"/>
  <c r="M1087" i="16"/>
  <c r="M1088" i="16"/>
  <c r="M1089" i="16"/>
  <c r="M1730" i="16"/>
  <c r="M1728" i="16" s="1"/>
  <c r="M1707" i="16"/>
  <c r="M2614" i="16"/>
  <c r="M2615" i="16"/>
  <c r="M2616" i="16"/>
  <c r="M2643" i="16"/>
  <c r="M2644" i="16"/>
  <c r="M2642" i="16"/>
  <c r="M2639" i="16" s="1"/>
  <c r="M2710" i="16"/>
  <c r="M2306" i="16"/>
  <c r="M2715" i="16"/>
  <c r="M2713" i="16" s="1"/>
  <c r="M2701" i="16"/>
  <c r="M2695" i="16"/>
  <c r="M2703" i="16"/>
  <c r="M2693" i="16"/>
  <c r="M844" i="16"/>
  <c r="M856" i="16"/>
  <c r="M862" i="16"/>
  <c r="M874" i="16"/>
  <c r="M880" i="16"/>
  <c r="M892" i="16"/>
  <c r="M891" i="16"/>
  <c r="M890" i="16"/>
  <c r="M889" i="16"/>
  <c r="M888" i="16"/>
  <c r="M887" i="16"/>
  <c r="M885" i="16"/>
  <c r="M884" i="16"/>
  <c r="M883" i="16"/>
  <c r="M882" i="16"/>
  <c r="M881" i="16"/>
  <c r="M873" i="16"/>
  <c r="M872" i="16"/>
  <c r="M871" i="16"/>
  <c r="M870" i="16"/>
  <c r="M869" i="16"/>
  <c r="M867" i="16"/>
  <c r="M866" i="16"/>
  <c r="M865" i="16"/>
  <c r="M864" i="16"/>
  <c r="M863" i="16"/>
  <c r="M855" i="16"/>
  <c r="M854" i="16"/>
  <c r="M853" i="16"/>
  <c r="M852" i="16"/>
  <c r="M851" i="16"/>
  <c r="M849" i="16"/>
  <c r="M848" i="16"/>
  <c r="M847" i="16"/>
  <c r="M846" i="16"/>
  <c r="M845" i="16"/>
  <c r="M504" i="16"/>
  <c r="M518" i="16"/>
  <c r="M524" i="16"/>
  <c r="M538" i="16"/>
  <c r="M544" i="16"/>
  <c r="M558" i="16"/>
  <c r="M557" i="16"/>
  <c r="M556" i="16"/>
  <c r="M555" i="16"/>
  <c r="M554" i="16"/>
  <c r="M553" i="16"/>
  <c r="M552" i="16"/>
  <c r="M551" i="16"/>
  <c r="M550" i="16"/>
  <c r="M549" i="16"/>
  <c r="M547" i="16"/>
  <c r="M546" i="16"/>
  <c r="M545" i="16"/>
  <c r="M537" i="16"/>
  <c r="M536" i="16"/>
  <c r="M535" i="16"/>
  <c r="M534" i="16"/>
  <c r="M533" i="16"/>
  <c r="M532" i="16"/>
  <c r="M531" i="16"/>
  <c r="M530" i="16"/>
  <c r="M529" i="16"/>
  <c r="M527" i="16"/>
  <c r="M526" i="16"/>
  <c r="M525" i="16"/>
  <c r="M517" i="16"/>
  <c r="M516" i="16"/>
  <c r="M515" i="16"/>
  <c r="M514" i="16"/>
  <c r="M513" i="16"/>
  <c r="M512" i="16"/>
  <c r="M511" i="16"/>
  <c r="M510" i="16"/>
  <c r="M509" i="16"/>
  <c r="M507" i="16"/>
  <c r="M506" i="16"/>
  <c r="M505" i="16"/>
  <c r="M508" i="16"/>
  <c r="M528" i="16"/>
  <c r="M548" i="16"/>
  <c r="M216" i="16"/>
  <c r="M219" i="16"/>
  <c r="M220" i="16"/>
  <c r="M221" i="16"/>
  <c r="U222" i="16"/>
  <c r="W222" i="16" s="1"/>
  <c r="M222" i="16"/>
  <c r="X222" i="16" s="1"/>
  <c r="U223" i="16"/>
  <c r="W223" i="16" s="1"/>
  <c r="M223" i="16"/>
  <c r="X223" i="16" s="1"/>
  <c r="M218" i="16"/>
  <c r="M2070" i="16"/>
  <c r="M2072" i="16"/>
  <c r="M2073" i="16"/>
  <c r="M2082" i="16"/>
  <c r="M2084" i="16"/>
  <c r="M2085" i="16"/>
  <c r="M1784" i="16"/>
  <c r="M1794" i="16"/>
  <c r="M1796" i="16"/>
  <c r="M1797" i="16"/>
  <c r="M1795" i="16"/>
  <c r="M1782" i="16"/>
  <c r="M2299" i="16"/>
  <c r="M2297" i="16" s="1"/>
  <c r="M1768" i="16"/>
  <c r="M1766" i="16"/>
  <c r="M1767" i="16"/>
  <c r="M1713" i="16"/>
  <c r="M1714" i="16"/>
  <c r="M1715" i="16"/>
  <c r="M1716" i="16"/>
  <c r="M1717" i="16"/>
  <c r="M1718" i="16"/>
  <c r="M1719" i="16"/>
  <c r="M1720" i="16"/>
  <c r="M1721" i="16"/>
  <c r="M1722" i="16"/>
  <c r="M1723" i="16"/>
  <c r="M1724" i="16"/>
  <c r="M1725" i="16"/>
  <c r="M1726" i="16"/>
  <c r="M1697" i="16"/>
  <c r="M1698" i="16"/>
  <c r="M1699" i="16"/>
  <c r="M1700" i="16"/>
  <c r="M1701" i="16"/>
  <c r="M1750" i="16"/>
  <c r="M1748" i="16"/>
  <c r="M1749" i="16"/>
  <c r="M1368" i="16"/>
  <c r="M1369" i="16"/>
  <c r="M938" i="16"/>
  <c r="M922" i="16"/>
  <c r="M906" i="16"/>
  <c r="M836" i="16"/>
  <c r="M818" i="16"/>
  <c r="M800" i="16"/>
  <c r="M782" i="16"/>
  <c r="M764" i="16"/>
  <c r="M746" i="16"/>
  <c r="M728" i="16"/>
  <c r="M710" i="16"/>
  <c r="M692" i="16"/>
  <c r="M934" i="16"/>
  <c r="M933" i="16"/>
  <c r="M932" i="16"/>
  <c r="M918" i="16"/>
  <c r="M917" i="16"/>
  <c r="M916" i="16"/>
  <c r="M902" i="16"/>
  <c r="M901" i="16"/>
  <c r="M900" i="16"/>
  <c r="M830" i="16"/>
  <c r="M829" i="16"/>
  <c r="M828" i="16"/>
  <c r="M812" i="16"/>
  <c r="M811" i="16"/>
  <c r="M810" i="16"/>
  <c r="M794" i="16"/>
  <c r="M793" i="16"/>
  <c r="M792" i="16"/>
  <c r="M776" i="16"/>
  <c r="M775" i="16"/>
  <c r="M774" i="16"/>
  <c r="M758" i="16"/>
  <c r="M757" i="16"/>
  <c r="M756" i="16"/>
  <c r="M740" i="16"/>
  <c r="M739" i="16"/>
  <c r="M738" i="16"/>
  <c r="M722" i="16"/>
  <c r="M721" i="16"/>
  <c r="M720" i="16"/>
  <c r="M704" i="16"/>
  <c r="M703" i="16"/>
  <c r="M702" i="16"/>
  <c r="M705" i="16"/>
  <c r="M707" i="16"/>
  <c r="M686" i="16"/>
  <c r="M685" i="16"/>
  <c r="M684" i="16"/>
  <c r="M682" i="16"/>
  <c r="M694" i="16"/>
  <c r="M700" i="16"/>
  <c r="M712" i="16"/>
  <c r="M718" i="16"/>
  <c r="M730" i="16"/>
  <c r="M736" i="16"/>
  <c r="M748" i="16"/>
  <c r="M754" i="16"/>
  <c r="M766" i="16"/>
  <c r="M772" i="16"/>
  <c r="M784" i="16"/>
  <c r="M790" i="16"/>
  <c r="M802" i="16"/>
  <c r="M808" i="16"/>
  <c r="M820" i="16"/>
  <c r="M826" i="16"/>
  <c r="M838" i="16"/>
  <c r="M898" i="16"/>
  <c r="M908" i="16"/>
  <c r="M914" i="16"/>
  <c r="M924" i="16"/>
  <c r="M930" i="16"/>
  <c r="M940" i="16"/>
  <c r="M939" i="16"/>
  <c r="M937" i="16"/>
  <c r="M935" i="16"/>
  <c r="M931" i="16"/>
  <c r="M923" i="16"/>
  <c r="M921" i="16"/>
  <c r="M919" i="16"/>
  <c r="M915" i="16"/>
  <c r="M907" i="16"/>
  <c r="M905" i="16"/>
  <c r="M903" i="16"/>
  <c r="M899" i="16"/>
  <c r="M837" i="16"/>
  <c r="M835" i="16"/>
  <c r="M834" i="16"/>
  <c r="M833" i="16"/>
  <c r="M831" i="16"/>
  <c r="M827" i="16"/>
  <c r="M819" i="16"/>
  <c r="M817" i="16"/>
  <c r="M816" i="16"/>
  <c r="M815" i="16"/>
  <c r="M813" i="16"/>
  <c r="M809" i="16"/>
  <c r="M801" i="16"/>
  <c r="M799" i="16"/>
  <c r="M798" i="16"/>
  <c r="M797" i="16"/>
  <c r="M795" i="16"/>
  <c r="M791" i="16"/>
  <c r="M783" i="16"/>
  <c r="M781" i="16"/>
  <c r="M780" i="16"/>
  <c r="M779" i="16"/>
  <c r="M777" i="16"/>
  <c r="M773" i="16"/>
  <c r="M765" i="16"/>
  <c r="M763" i="16"/>
  <c r="M762" i="16"/>
  <c r="M761" i="16"/>
  <c r="M759" i="16"/>
  <c r="M755" i="16"/>
  <c r="M747" i="16"/>
  <c r="M745" i="16"/>
  <c r="M744" i="16"/>
  <c r="M743" i="16"/>
  <c r="M741" i="16"/>
  <c r="M737" i="16"/>
  <c r="M729" i="16"/>
  <c r="M727" i="16"/>
  <c r="M726" i="16"/>
  <c r="M725" i="16"/>
  <c r="M723" i="16"/>
  <c r="M719" i="16"/>
  <c r="M711" i="16"/>
  <c r="M709" i="16"/>
  <c r="M708" i="16"/>
  <c r="M701" i="16"/>
  <c r="M693" i="16"/>
  <c r="M691" i="16"/>
  <c r="M690" i="16"/>
  <c r="M689" i="16"/>
  <c r="M687" i="16"/>
  <c r="M683" i="16"/>
  <c r="M666" i="16"/>
  <c r="M648" i="16"/>
  <c r="M630" i="16"/>
  <c r="M664" i="16"/>
  <c r="M676" i="16"/>
  <c r="M675" i="16"/>
  <c r="M674" i="16"/>
  <c r="M673" i="16"/>
  <c r="M672" i="16"/>
  <c r="M671" i="16"/>
  <c r="M669" i="16"/>
  <c r="M668" i="16"/>
  <c r="M667" i="16"/>
  <c r="M665" i="16"/>
  <c r="M646" i="16"/>
  <c r="M658" i="16"/>
  <c r="M657" i="16"/>
  <c r="M656" i="16"/>
  <c r="M655" i="16"/>
  <c r="M654" i="16"/>
  <c r="M653" i="16"/>
  <c r="M651" i="16"/>
  <c r="M650" i="16"/>
  <c r="M649" i="16"/>
  <c r="M647" i="16"/>
  <c r="M638" i="16"/>
  <c r="M632" i="16"/>
  <c r="M631" i="16"/>
  <c r="M628" i="16"/>
  <c r="M640" i="16"/>
  <c r="M639" i="16"/>
  <c r="M637" i="16"/>
  <c r="M636" i="16"/>
  <c r="M635" i="16"/>
  <c r="M633" i="16"/>
  <c r="M629" i="16"/>
  <c r="M564" i="16"/>
  <c r="M574" i="16"/>
  <c r="M580" i="16"/>
  <c r="M590" i="16"/>
  <c r="M596" i="16"/>
  <c r="M606" i="16"/>
  <c r="M605" i="16"/>
  <c r="M603" i="16"/>
  <c r="M602" i="16"/>
  <c r="M601" i="16"/>
  <c r="M599" i="16"/>
  <c r="M598" i="16"/>
  <c r="M597" i="16"/>
  <c r="M589" i="16"/>
  <c r="M587" i="16"/>
  <c r="M586" i="16"/>
  <c r="M585" i="16"/>
  <c r="M583" i="16"/>
  <c r="M582" i="16"/>
  <c r="M581" i="16"/>
  <c r="M573" i="16"/>
  <c r="M571" i="16"/>
  <c r="M570" i="16"/>
  <c r="M569" i="16"/>
  <c r="M567" i="16"/>
  <c r="M566" i="16"/>
  <c r="M565" i="16"/>
  <c r="M568" i="16"/>
  <c r="M584" i="16"/>
  <c r="M600" i="16"/>
  <c r="M444" i="16"/>
  <c r="M458" i="16"/>
  <c r="M464" i="16"/>
  <c r="M478" i="16"/>
  <c r="M484" i="16"/>
  <c r="M498" i="16"/>
  <c r="M497" i="16"/>
  <c r="M496" i="16"/>
  <c r="M495" i="16"/>
  <c r="M494" i="16"/>
  <c r="M493" i="16"/>
  <c r="M492" i="16"/>
  <c r="M491" i="16"/>
  <c r="M490" i="16"/>
  <c r="M489" i="16"/>
  <c r="M487" i="16"/>
  <c r="M486" i="16"/>
  <c r="M485" i="16"/>
  <c r="M477" i="16"/>
  <c r="M476" i="16"/>
  <c r="M475" i="16"/>
  <c r="M474" i="16"/>
  <c r="M473" i="16"/>
  <c r="M472" i="16"/>
  <c r="M471" i="16"/>
  <c r="M470" i="16"/>
  <c r="M469" i="16"/>
  <c r="M467" i="16"/>
  <c r="M466" i="16"/>
  <c r="M465" i="16"/>
  <c r="M457" i="16"/>
  <c r="M456" i="16"/>
  <c r="M455" i="16"/>
  <c r="M454" i="16"/>
  <c r="M453" i="16"/>
  <c r="M452" i="16"/>
  <c r="M451" i="16"/>
  <c r="M450" i="16"/>
  <c r="M449" i="16"/>
  <c r="M447" i="16"/>
  <c r="M446" i="16"/>
  <c r="M445" i="16"/>
  <c r="M448" i="16"/>
  <c r="M468" i="16"/>
  <c r="M488" i="16"/>
  <c r="M426" i="16"/>
  <c r="M406" i="16"/>
  <c r="M424" i="16"/>
  <c r="M438" i="16"/>
  <c r="M437" i="16"/>
  <c r="M436" i="16"/>
  <c r="M435" i="16"/>
  <c r="M434" i="16"/>
  <c r="M433" i="16"/>
  <c r="M432" i="16"/>
  <c r="M431" i="16"/>
  <c r="M430" i="16"/>
  <c r="M429" i="16"/>
  <c r="M427" i="16"/>
  <c r="M425" i="16"/>
  <c r="M428" i="16"/>
  <c r="M404" i="16"/>
  <c r="M417" i="16"/>
  <c r="M416" i="16"/>
  <c r="M415" i="16"/>
  <c r="M414" i="16"/>
  <c r="M413" i="16"/>
  <c r="M412" i="16"/>
  <c r="M411" i="16"/>
  <c r="M410" i="16"/>
  <c r="M409" i="16"/>
  <c r="M407" i="16"/>
  <c r="M405" i="16"/>
  <c r="M408" i="16"/>
  <c r="M398" i="16"/>
  <c r="M397" i="16"/>
  <c r="M396" i="16"/>
  <c r="M395" i="16"/>
  <c r="M394" i="16"/>
  <c r="M393" i="16"/>
  <c r="M392" i="16"/>
  <c r="M391" i="16"/>
  <c r="M390" i="16"/>
  <c r="M344" i="16"/>
  <c r="M358" i="16"/>
  <c r="M364" i="16"/>
  <c r="M378" i="16"/>
  <c r="M377" i="16"/>
  <c r="M376" i="16"/>
  <c r="M375" i="16"/>
  <c r="M374" i="16"/>
  <c r="M373" i="16"/>
  <c r="M372" i="16"/>
  <c r="M371" i="16"/>
  <c r="M370" i="16"/>
  <c r="M369" i="16"/>
  <c r="M367" i="16"/>
  <c r="M366" i="16"/>
  <c r="M365" i="16"/>
  <c r="M357" i="16"/>
  <c r="M356" i="16"/>
  <c r="M355" i="16"/>
  <c r="M354" i="16"/>
  <c r="M353" i="16"/>
  <c r="M352" i="16"/>
  <c r="M351" i="16"/>
  <c r="M350" i="16"/>
  <c r="M349" i="16"/>
  <c r="M347" i="16"/>
  <c r="M346" i="16"/>
  <c r="M345" i="16"/>
  <c r="M348" i="16"/>
  <c r="M368" i="16"/>
  <c r="M324" i="16"/>
  <c r="M338" i="16"/>
  <c r="M337" i="16"/>
  <c r="M336" i="16"/>
  <c r="M335" i="16"/>
  <c r="M327" i="16"/>
  <c r="M326" i="16"/>
  <c r="M325" i="16"/>
  <c r="M304" i="16"/>
  <c r="M318" i="16"/>
  <c r="M316" i="16"/>
  <c r="M315" i="16"/>
  <c r="M314" i="16"/>
  <c r="M312" i="16"/>
  <c r="M310" i="16"/>
  <c r="M307" i="16"/>
  <c r="M306" i="16"/>
  <c r="M305" i="16"/>
  <c r="M308" i="16"/>
  <c r="M284" i="16"/>
  <c r="M296" i="16"/>
  <c r="M295" i="16"/>
  <c r="M294" i="16"/>
  <c r="M293" i="16"/>
  <c r="M292" i="16"/>
  <c r="M291" i="16"/>
  <c r="M290" i="16"/>
  <c r="M287" i="16"/>
  <c r="M286" i="16"/>
  <c r="M285" i="16"/>
  <c r="M274" i="16"/>
  <c r="M278" i="16"/>
  <c r="U264" i="16"/>
  <c r="W264" i="16" s="1"/>
  <c r="M264" i="16"/>
  <c r="M265" i="16"/>
  <c r="M957" i="16"/>
  <c r="M269" i="16"/>
  <c r="M270" i="16"/>
  <c r="M271" i="16"/>
  <c r="M275" i="16"/>
  <c r="M276" i="16"/>
  <c r="M277" i="16"/>
  <c r="M267" i="16"/>
  <c r="M266" i="16"/>
  <c r="M268" i="16"/>
  <c r="M1229" i="16"/>
  <c r="O1229" i="16" s="1"/>
  <c r="M1231" i="16"/>
  <c r="O1231" i="16" s="1"/>
  <c r="M1186" i="16"/>
  <c r="M1181" i="16"/>
  <c r="M1198" i="16"/>
  <c r="O1198" i="16" s="1"/>
  <c r="N339" i="1" s="1"/>
  <c r="M1192" i="16"/>
  <c r="O1192" i="16" s="1"/>
  <c r="N336" i="1" s="1"/>
  <c r="M1194" i="16"/>
  <c r="O1194" i="16" s="1"/>
  <c r="N337" i="1" s="1"/>
  <c r="M1196" i="16"/>
  <c r="O1196" i="16" s="1"/>
  <c r="N338" i="1" s="1"/>
  <c r="M1200" i="16"/>
  <c r="O1200" i="16" s="1"/>
  <c r="N340" i="1" s="1"/>
  <c r="M1202" i="16"/>
  <c r="O1202" i="16" s="1"/>
  <c r="M1150" i="16"/>
  <c r="M1151" i="16"/>
  <c r="M1152" i="16"/>
  <c r="M1144" i="16"/>
  <c r="M1145" i="16"/>
  <c r="M242" i="16"/>
  <c r="M243" i="16"/>
  <c r="M244" i="16"/>
  <c r="M229" i="16"/>
  <c r="M231" i="16"/>
  <c r="M232" i="16"/>
  <c r="M233" i="16"/>
  <c r="M234" i="16"/>
  <c r="M235" i="16"/>
  <c r="M236" i="16"/>
  <c r="M237" i="16"/>
  <c r="M240" i="16"/>
  <c r="M241" i="16"/>
  <c r="M188" i="16"/>
  <c r="M190" i="16"/>
  <c r="M193" i="16"/>
  <c r="M194" i="16"/>
  <c r="M195" i="16"/>
  <c r="M196" i="16"/>
  <c r="M197" i="16"/>
  <c r="M198" i="16"/>
  <c r="M199" i="16"/>
  <c r="M200" i="16"/>
  <c r="U154" i="16"/>
  <c r="U155" i="16"/>
  <c r="U156" i="16"/>
  <c r="U157" i="16"/>
  <c r="U158" i="16"/>
  <c r="U159" i="16"/>
  <c r="M993" i="16"/>
  <c r="M994" i="16"/>
  <c r="M995" i="16"/>
  <c r="M996" i="16"/>
  <c r="M997" i="16"/>
  <c r="M998" i="16"/>
  <c r="M1000" i="16"/>
  <c r="M1001" i="16"/>
  <c r="M1002" i="16"/>
  <c r="M987" i="16"/>
  <c r="M988" i="16"/>
  <c r="M979" i="16"/>
  <c r="M980" i="16"/>
  <c r="M981" i="16"/>
  <c r="M1034" i="16"/>
  <c r="M1036" i="16"/>
  <c r="M1038" i="16"/>
  <c r="M1736" i="16"/>
  <c r="M1737" i="16"/>
  <c r="M1263" i="16"/>
  <c r="O1263" i="16" s="1"/>
  <c r="M946" i="16"/>
  <c r="O946" i="16" s="1"/>
  <c r="M947" i="16"/>
  <c r="O947" i="16" s="1"/>
  <c r="M948" i="16"/>
  <c r="O948" i="16" s="1"/>
  <c r="M949" i="16"/>
  <c r="O949" i="16" s="1"/>
  <c r="M950" i="16"/>
  <c r="O950" i="16" s="1"/>
  <c r="M959" i="16"/>
  <c r="M961" i="16"/>
  <c r="M963" i="16"/>
  <c r="M965" i="16"/>
  <c r="M967" i="16"/>
  <c r="M969" i="16"/>
  <c r="M971" i="16"/>
  <c r="M951" i="16"/>
  <c r="M952" i="16"/>
  <c r="M1048" i="16"/>
  <c r="M1040" i="16"/>
  <c r="M1054" i="16"/>
  <c r="O1054" i="16" s="1"/>
  <c r="M1056" i="16"/>
  <c r="M1058" i="16"/>
  <c r="M1042" i="16"/>
  <c r="O1042" i="16" s="1"/>
  <c r="M1060" i="16"/>
  <c r="M1046" i="16"/>
  <c r="M1050" i="16"/>
  <c r="M1052" i="16"/>
  <c r="M1010" i="16"/>
  <c r="M1391" i="16"/>
  <c r="O1391" i="16" s="1"/>
  <c r="M1390" i="16"/>
  <c r="O1390" i="16" s="1"/>
  <c r="M1388" i="16"/>
  <c r="O1388" i="16" s="1"/>
  <c r="M1378" i="16"/>
  <c r="M1377" i="16"/>
  <c r="M1376" i="16"/>
  <c r="M1375" i="16"/>
  <c r="M1337" i="16"/>
  <c r="O1337" i="16" s="1"/>
  <c r="M1335" i="16"/>
  <c r="O1335" i="16" s="1"/>
  <c r="M1331" i="16"/>
  <c r="O1331" i="16" s="1"/>
  <c r="M1329" i="16"/>
  <c r="O1329" i="16" s="1"/>
  <c r="M1327" i="16"/>
  <c r="M1305" i="16"/>
  <c r="O1305" i="16" s="1"/>
  <c r="M1297" i="16"/>
  <c r="M1295" i="16"/>
  <c r="O1295" i="16" s="1"/>
  <c r="M1294" i="16"/>
  <c r="O1294" i="16" s="1"/>
  <c r="M1398" i="16"/>
  <c r="O1398" i="16" s="1"/>
  <c r="M1401" i="16"/>
  <c r="O1401" i="16" s="1"/>
  <c r="M1400" i="16"/>
  <c r="O1400" i="16" s="1"/>
  <c r="M1408" i="16"/>
  <c r="O1408" i="16" s="1"/>
  <c r="M1411" i="16"/>
  <c r="O1411" i="16" s="1"/>
  <c r="M1410" i="16"/>
  <c r="O1410" i="16" s="1"/>
  <c r="M1424" i="16"/>
  <c r="O1424" i="16" s="1"/>
  <c r="M1425" i="16"/>
  <c r="O1425" i="16" s="1"/>
  <c r="M1426" i="16"/>
  <c r="O1426" i="16" s="1"/>
  <c r="M1433" i="16"/>
  <c r="O1433" i="16" s="1"/>
  <c r="M1435" i="16"/>
  <c r="O1435" i="16" s="1"/>
  <c r="M1442" i="16"/>
  <c r="O1442" i="16" s="1"/>
  <c r="M1443" i="16"/>
  <c r="O1443" i="16" s="1"/>
  <c r="M1444" i="16"/>
  <c r="O1444" i="16" s="1"/>
  <c r="M1477" i="16"/>
  <c r="O1477" i="16" s="1"/>
  <c r="M1478" i="16"/>
  <c r="O1478" i="16" s="1"/>
  <c r="M1486" i="16"/>
  <c r="O1486" i="16" s="1"/>
  <c r="M1487" i="16"/>
  <c r="O1487" i="16" s="1"/>
  <c r="M1495" i="16"/>
  <c r="O1495" i="16" s="1"/>
  <c r="M1496" i="16"/>
  <c r="O1496" i="16" s="1"/>
  <c r="M1497" i="16"/>
  <c r="O1497" i="16" s="1"/>
  <c r="M1509" i="16"/>
  <c r="O1509" i="16" s="1"/>
  <c r="M1511" i="16"/>
  <c r="O1511" i="16" s="1"/>
  <c r="M1519" i="16"/>
  <c r="O1519" i="16" s="1"/>
  <c r="M1520" i="16"/>
  <c r="O1520" i="16" s="1"/>
  <c r="M1528" i="16"/>
  <c r="O1528" i="16" s="1"/>
  <c r="M1584" i="16"/>
  <c r="O1584" i="16" s="1"/>
  <c r="M1595" i="16"/>
  <c r="O1595" i="16" s="1"/>
  <c r="M1657" i="16"/>
  <c r="O1657" i="16" s="1"/>
  <c r="M1417" i="16"/>
  <c r="O1417" i="16" s="1"/>
  <c r="M1449" i="16"/>
  <c r="O1449" i="16" s="1"/>
  <c r="M1464" i="16"/>
  <c r="O1464" i="16" s="1"/>
  <c r="M1566" i="16"/>
  <c r="O1566" i="16" s="1"/>
  <c r="M1253" i="16"/>
  <c r="O1253" i="16" s="1"/>
  <c r="M1594" i="16"/>
  <c r="O1594" i="16" s="1"/>
  <c r="M1585" i="16"/>
  <c r="O1585" i="16" s="1"/>
  <c r="M1574" i="16"/>
  <c r="O1574" i="16" s="1"/>
  <c r="M1573" i="16"/>
  <c r="O1573" i="16" s="1"/>
  <c r="M1559" i="16"/>
  <c r="O1559" i="16" s="1"/>
  <c r="M1560" i="16"/>
  <c r="O1560" i="16" s="1"/>
  <c r="M1561" i="16"/>
  <c r="O1561" i="16" s="1"/>
  <c r="M1550" i="16"/>
  <c r="O1550" i="16" s="1"/>
  <c r="M1551" i="16"/>
  <c r="O1551" i="16" s="1"/>
  <c r="M1552" i="16"/>
  <c r="O1552" i="16" s="1"/>
  <c r="M1541" i="16"/>
  <c r="O1541" i="16" s="1"/>
  <c r="M1542" i="16"/>
  <c r="O1542" i="16" s="1"/>
  <c r="M1527" i="16"/>
  <c r="O1527" i="16" s="1"/>
  <c r="M1529" i="16"/>
  <c r="M1665" i="16"/>
  <c r="O1665" i="16" s="1"/>
  <c r="M1663" i="16"/>
  <c r="O1663" i="16" s="1"/>
  <c r="M1667" i="16"/>
  <c r="O1667" i="16" s="1"/>
  <c r="M1669" i="16"/>
  <c r="O1669" i="16" s="1"/>
  <c r="M1671" i="16"/>
  <c r="O1671" i="16" s="1"/>
  <c r="M1673" i="16"/>
  <c r="O1673" i="16" s="1"/>
  <c r="M1675" i="16"/>
  <c r="O1675" i="16" s="1"/>
  <c r="M1677" i="16"/>
  <c r="O1677" i="16" s="1"/>
  <c r="M1679" i="16"/>
  <c r="O1679" i="16" s="1"/>
  <c r="M1306" i="16"/>
  <c r="M1364" i="16"/>
  <c r="M1602" i="16"/>
  <c r="O1602" i="16" s="1"/>
  <c r="M1567" i="16"/>
  <c r="M1535" i="16"/>
  <c r="M1503" i="16"/>
  <c r="M1418" i="16"/>
  <c r="M74" i="16"/>
  <c r="L1380" i="16"/>
  <c r="L1373" i="16" s="1"/>
  <c r="J1380" i="16"/>
  <c r="H1380" i="16"/>
  <c r="M431" i="1"/>
  <c r="A86" i="1"/>
  <c r="A85" i="1"/>
  <c r="A84" i="1"/>
  <c r="A87" i="1"/>
  <c r="U342" i="1" l="1"/>
  <c r="N341" i="1"/>
  <c r="O1056" i="16"/>
  <c r="N280" i="1" s="1"/>
  <c r="S1058" i="16"/>
  <c r="O1058" i="16"/>
  <c r="S1681" i="16"/>
  <c r="N506" i="1"/>
  <c r="U506" i="1" s="1"/>
  <c r="W1627" i="16"/>
  <c r="X1627" i="16" s="1"/>
  <c r="U280" i="1"/>
  <c r="N279" i="1"/>
  <c r="S1317" i="16"/>
  <c r="U1317" i="16" s="1"/>
  <c r="T1317" i="16"/>
  <c r="V1317" i="16" s="1"/>
  <c r="S1316" i="16"/>
  <c r="U1316" i="16" s="1"/>
  <c r="T1316" i="16"/>
  <c r="V1316" i="16" s="1"/>
  <c r="S1315" i="16"/>
  <c r="U1315" i="16" s="1"/>
  <c r="T1315" i="16"/>
  <c r="V1315" i="16" s="1"/>
  <c r="S1312" i="16"/>
  <c r="U1312" i="16" s="1"/>
  <c r="T1312" i="16"/>
  <c r="V1312" i="16" s="1"/>
  <c r="S1311" i="16"/>
  <c r="U1311" i="16" s="1"/>
  <c r="T1311" i="16"/>
  <c r="V1311" i="16" s="1"/>
  <c r="S1322" i="16"/>
  <c r="U1322" i="16" s="1"/>
  <c r="T1322" i="16"/>
  <c r="V1322" i="16" s="1"/>
  <c r="S1351" i="16"/>
  <c r="U1351" i="16" s="1"/>
  <c r="T1351" i="16"/>
  <c r="V1351" i="16" s="1"/>
  <c r="S1349" i="16"/>
  <c r="U1349" i="16" s="1"/>
  <c r="T1349" i="16"/>
  <c r="V1349" i="16" s="1"/>
  <c r="M1320" i="16"/>
  <c r="M1308" i="16"/>
  <c r="T1681" i="16"/>
  <c r="V1681" i="16" s="1"/>
  <c r="U1681" i="16"/>
  <c r="W1681" i="16" s="1"/>
  <c r="S1527" i="16"/>
  <c r="T1527" i="16"/>
  <c r="S1528" i="16"/>
  <c r="T1528" i="16"/>
  <c r="S1294" i="16"/>
  <c r="T1294" i="16"/>
  <c r="S1295" i="16"/>
  <c r="T1295" i="16"/>
  <c r="S1305" i="16"/>
  <c r="T1305" i="16"/>
  <c r="S1329" i="16"/>
  <c r="T1329" i="16"/>
  <c r="S1331" i="16"/>
  <c r="T1331" i="16"/>
  <c r="S1335" i="16"/>
  <c r="T1335" i="16"/>
  <c r="S1337" i="16"/>
  <c r="T1337" i="16"/>
  <c r="S2721" i="16"/>
  <c r="T2721" i="16"/>
  <c r="S1542" i="16"/>
  <c r="T1542" i="16" s="1"/>
  <c r="S1541" i="16"/>
  <c r="T1541" i="16" s="1"/>
  <c r="S1552" i="16"/>
  <c r="T1552" i="16" s="1"/>
  <c r="S1551" i="16"/>
  <c r="T1551" i="16" s="1"/>
  <c r="S1550" i="16"/>
  <c r="T1550" i="16" s="1"/>
  <c r="S1561" i="16"/>
  <c r="T1561" i="16" s="1"/>
  <c r="S1560" i="16"/>
  <c r="T1560" i="16" s="1"/>
  <c r="S1559" i="16"/>
  <c r="T1559" i="16" s="1"/>
  <c r="S1573" i="16"/>
  <c r="T1573" i="16" s="1"/>
  <c r="S1574" i="16"/>
  <c r="T1574" i="16" s="1"/>
  <c r="S1585" i="16"/>
  <c r="T1585" i="16" s="1"/>
  <c r="S1594" i="16"/>
  <c r="T1594" i="16" s="1"/>
  <c r="S1595" i="16"/>
  <c r="T1595" i="16" s="1"/>
  <c r="S1584" i="16"/>
  <c r="T1584" i="16" s="1"/>
  <c r="S1520" i="16"/>
  <c r="T1520" i="16" s="1"/>
  <c r="S1519" i="16"/>
  <c r="T1519" i="16" s="1"/>
  <c r="S1511" i="16"/>
  <c r="T1511" i="16" s="1"/>
  <c r="S1509" i="16"/>
  <c r="T1509" i="16" s="1"/>
  <c r="S1497" i="16"/>
  <c r="T1497" i="16" s="1"/>
  <c r="S1496" i="16"/>
  <c r="T1496" i="16" s="1"/>
  <c r="S1495" i="16"/>
  <c r="T1495" i="16" s="1"/>
  <c r="S1487" i="16"/>
  <c r="T1487" i="16" s="1"/>
  <c r="S1486" i="16"/>
  <c r="T1486" i="16" s="1"/>
  <c r="S1478" i="16"/>
  <c r="T1478" i="16" s="1"/>
  <c r="S1477" i="16"/>
  <c r="T1477" i="16" s="1"/>
  <c r="S1444" i="16"/>
  <c r="T1444" i="16" s="1"/>
  <c r="S1443" i="16"/>
  <c r="T1443" i="16" s="1"/>
  <c r="S1442" i="16"/>
  <c r="T1442" i="16" s="1"/>
  <c r="S1435" i="16"/>
  <c r="T1435" i="16" s="1"/>
  <c r="S1433" i="16"/>
  <c r="T1433" i="16" s="1"/>
  <c r="S1426" i="16"/>
  <c r="T1426" i="16" s="1"/>
  <c r="S1425" i="16"/>
  <c r="T1425" i="16" s="1"/>
  <c r="S1424" i="16"/>
  <c r="T1424" i="16" s="1"/>
  <c r="S1410" i="16"/>
  <c r="T1410" i="16" s="1"/>
  <c r="S1411" i="16"/>
  <c r="T1411" i="16" s="1"/>
  <c r="S1408" i="16"/>
  <c r="T1408" i="16" s="1"/>
  <c r="S1400" i="16"/>
  <c r="T1400" i="16" s="1"/>
  <c r="S1401" i="16"/>
  <c r="T1401" i="16" s="1"/>
  <c r="S1398" i="16"/>
  <c r="T1398" i="16" s="1"/>
  <c r="O1292" i="16"/>
  <c r="N390" i="1" s="1"/>
  <c r="O1303" i="16"/>
  <c r="N402" i="1"/>
  <c r="N403" i="1"/>
  <c r="N405" i="1"/>
  <c r="N406" i="1"/>
  <c r="S1388" i="16"/>
  <c r="T1388" i="16" s="1"/>
  <c r="S1390" i="16"/>
  <c r="T1390" i="16" s="1"/>
  <c r="S1391" i="16"/>
  <c r="T1391" i="16" s="1"/>
  <c r="O2528" i="16"/>
  <c r="N641" i="1" s="1"/>
  <c r="O2426" i="16"/>
  <c r="N631" i="1" s="1"/>
  <c r="X1681" i="16"/>
  <c r="O506" i="1" s="1"/>
  <c r="O951" i="16"/>
  <c r="S1602" i="16"/>
  <c r="T1602" i="16" s="1"/>
  <c r="O1600" i="16"/>
  <c r="N482" i="1" s="1"/>
  <c r="S1679" i="16"/>
  <c r="T1679" i="16" s="1"/>
  <c r="N505" i="1"/>
  <c r="S1677" i="16"/>
  <c r="T1677" i="16" s="1"/>
  <c r="N504" i="1"/>
  <c r="S1675" i="16"/>
  <c r="T1675" i="16" s="1"/>
  <c r="N503" i="1"/>
  <c r="S1673" i="16"/>
  <c r="T1673" i="16" s="1"/>
  <c r="N502" i="1"/>
  <c r="S1671" i="16"/>
  <c r="T1671" i="16" s="1"/>
  <c r="N501" i="1"/>
  <c r="S1669" i="16"/>
  <c r="T1669" i="16" s="1"/>
  <c r="N500" i="1"/>
  <c r="S1667" i="16"/>
  <c r="T1667" i="16" s="1"/>
  <c r="N499" i="1"/>
  <c r="S1663" i="16"/>
  <c r="T1663" i="16" s="1"/>
  <c r="N497" i="1"/>
  <c r="S1665" i="16"/>
  <c r="T1665" i="16" s="1"/>
  <c r="N498" i="1"/>
  <c r="O1529" i="16"/>
  <c r="O1250" i="16"/>
  <c r="N381" i="1" s="1"/>
  <c r="U381" i="1" s="1"/>
  <c r="S1253" i="16"/>
  <c r="T1253" i="16" s="1"/>
  <c r="S1566" i="16"/>
  <c r="T1566" i="16" s="1"/>
  <c r="O1564" i="16"/>
  <c r="N476" i="1" s="1"/>
  <c r="O1462" i="16"/>
  <c r="S1464" i="16"/>
  <c r="T1464" i="16" s="1"/>
  <c r="O1447" i="16"/>
  <c r="N452" i="1" s="1"/>
  <c r="S1449" i="16"/>
  <c r="T1449" i="16" s="1"/>
  <c r="O1414" i="16"/>
  <c r="S1417" i="16"/>
  <c r="T1417" i="16" s="1"/>
  <c r="S1657" i="16"/>
  <c r="T1657" i="16" s="1"/>
  <c r="N494" i="1"/>
  <c r="N273" i="1"/>
  <c r="S1042" i="16"/>
  <c r="O1256" i="16"/>
  <c r="S1263" i="16"/>
  <c r="T1263" i="16" s="1"/>
  <c r="S1202" i="16"/>
  <c r="S1200" i="16"/>
  <c r="S1196" i="16"/>
  <c r="S1194" i="16"/>
  <c r="S1192" i="16"/>
  <c r="S1198" i="16"/>
  <c r="N360" i="1"/>
  <c r="S1231" i="16"/>
  <c r="N359" i="1"/>
  <c r="S1229" i="16"/>
  <c r="N688" i="1"/>
  <c r="O2718" i="16"/>
  <c r="N596" i="1"/>
  <c r="O1327" i="16"/>
  <c r="O1052" i="16"/>
  <c r="U279" i="1" s="1"/>
  <c r="O1050" i="16"/>
  <c r="O1046" i="16"/>
  <c r="O1060" i="16"/>
  <c r="O1040" i="16"/>
  <c r="O1048" i="16"/>
  <c r="O944" i="16"/>
  <c r="O1038" i="16"/>
  <c r="O1036" i="16"/>
  <c r="S1036" i="16" s="1"/>
  <c r="O1034" i="16"/>
  <c r="S1034" i="16" s="1"/>
  <c r="U2721" i="16"/>
  <c r="V2721" i="16"/>
  <c r="U2715" i="16"/>
  <c r="W2715" i="16" s="1"/>
  <c r="O2715" i="16"/>
  <c r="M2612" i="16"/>
  <c r="U2642" i="16"/>
  <c r="W2642" i="16" s="1"/>
  <c r="O2642" i="16"/>
  <c r="X2642" i="16" s="1"/>
  <c r="U2085" i="16"/>
  <c r="W2085" i="16" s="1"/>
  <c r="O2085" i="16"/>
  <c r="X2085" i="16" s="1"/>
  <c r="U2084" i="16"/>
  <c r="W2084" i="16" s="1"/>
  <c r="O2084" i="16"/>
  <c r="X2084" i="16" s="1"/>
  <c r="U2082" i="16"/>
  <c r="W2082" i="16" s="1"/>
  <c r="O2082" i="16"/>
  <c r="U2073" i="16"/>
  <c r="W2073" i="16" s="1"/>
  <c r="O2073" i="16"/>
  <c r="X2073" i="16" s="1"/>
  <c r="U2072" i="16"/>
  <c r="W2072" i="16" s="1"/>
  <c r="O2072" i="16"/>
  <c r="X2072" i="16" s="1"/>
  <c r="U2070" i="16"/>
  <c r="W2070" i="16" s="1"/>
  <c r="O2070" i="16"/>
  <c r="U1795" i="16"/>
  <c r="W1795" i="16" s="1"/>
  <c r="O1795" i="16"/>
  <c r="U1797" i="16"/>
  <c r="W1797" i="16" s="1"/>
  <c r="O1797" i="16"/>
  <c r="X1797" i="16" s="1"/>
  <c r="U1796" i="16"/>
  <c r="W1796" i="16" s="1"/>
  <c r="O1796" i="16"/>
  <c r="U1794" i="16"/>
  <c r="W1794" i="16" s="1"/>
  <c r="O1794" i="16"/>
  <c r="U2616" i="16"/>
  <c r="W2616" i="16" s="1"/>
  <c r="O2616" i="16"/>
  <c r="X2616" i="16" s="1"/>
  <c r="U2615" i="16"/>
  <c r="W2615" i="16" s="1"/>
  <c r="O2615" i="16"/>
  <c r="X2615" i="16" s="1"/>
  <c r="U2614" i="16"/>
  <c r="W2614" i="16" s="1"/>
  <c r="O2614" i="16"/>
  <c r="X2614" i="16" s="1"/>
  <c r="O2612" i="16"/>
  <c r="U2643" i="16"/>
  <c r="W2643" i="16" s="1"/>
  <c r="O2643" i="16"/>
  <c r="X2643" i="16" s="1"/>
  <c r="U2644" i="16"/>
  <c r="W2644" i="16" s="1"/>
  <c r="O2644" i="16"/>
  <c r="X2644" i="16" s="1"/>
  <c r="U2641" i="16"/>
  <c r="W2641" i="16" s="1"/>
  <c r="O2641" i="16"/>
  <c r="U2710" i="16"/>
  <c r="W2710" i="16" s="1"/>
  <c r="O2710" i="16"/>
  <c r="X2710" i="16" s="1"/>
  <c r="U2701" i="16"/>
  <c r="W2701" i="16" s="1"/>
  <c r="O2701" i="16"/>
  <c r="X2701" i="16" s="1"/>
  <c r="U2693" i="16"/>
  <c r="W2693" i="16" s="1"/>
  <c r="O2693" i="16"/>
  <c r="X2693" i="16" s="1"/>
  <c r="U2695" i="16"/>
  <c r="W2695" i="16" s="1"/>
  <c r="O2695" i="16"/>
  <c r="X2695" i="16" s="1"/>
  <c r="U2703" i="16"/>
  <c r="W2703" i="16" s="1"/>
  <c r="O2703" i="16"/>
  <c r="X2703" i="16" s="1"/>
  <c r="U2702" i="16"/>
  <c r="U2700" i="16"/>
  <c r="U2083" i="16"/>
  <c r="W2083" i="16" s="1"/>
  <c r="O2083" i="16"/>
  <c r="X2083" i="16" s="1"/>
  <c r="U2071" i="16"/>
  <c r="W2071" i="16" s="1"/>
  <c r="O2071" i="16"/>
  <c r="X2071" i="16" s="1"/>
  <c r="U1782" i="16"/>
  <c r="W1782" i="16" s="1"/>
  <c r="O1782" i="16"/>
  <c r="U1784" i="16"/>
  <c r="W1784" i="16" s="1"/>
  <c r="O1784" i="16"/>
  <c r="X1784" i="16" s="1"/>
  <c r="X2299" i="16"/>
  <c r="X2297" i="16" s="1"/>
  <c r="M1710" i="16"/>
  <c r="M1764" i="16"/>
  <c r="U1737" i="16"/>
  <c r="W1737" i="16" s="1"/>
  <c r="O1737" i="16"/>
  <c r="X1737" i="16" s="1"/>
  <c r="U1736" i="16"/>
  <c r="W1736" i="16" s="1"/>
  <c r="O1736" i="16"/>
  <c r="X1736" i="16" s="1"/>
  <c r="U1725" i="16"/>
  <c r="W1725" i="16" s="1"/>
  <c r="O1725" i="16"/>
  <c r="X1725" i="16" s="1"/>
  <c r="U1724" i="16"/>
  <c r="W1724" i="16" s="1"/>
  <c r="O1724" i="16"/>
  <c r="X1724" i="16" s="1"/>
  <c r="U1723" i="16"/>
  <c r="W1723" i="16" s="1"/>
  <c r="O1723" i="16"/>
  <c r="X1723" i="16" s="1"/>
  <c r="U1722" i="16"/>
  <c r="W1722" i="16" s="1"/>
  <c r="O1722" i="16"/>
  <c r="X1722" i="16" s="1"/>
  <c r="U1721" i="16"/>
  <c r="W1721" i="16" s="1"/>
  <c r="O1721" i="16"/>
  <c r="X1721" i="16" s="1"/>
  <c r="U1720" i="16"/>
  <c r="W1720" i="16" s="1"/>
  <c r="O1720" i="16"/>
  <c r="X1720" i="16" s="1"/>
  <c r="U1719" i="16"/>
  <c r="W1719" i="16" s="1"/>
  <c r="O1719" i="16"/>
  <c r="X1719" i="16" s="1"/>
  <c r="U1718" i="16"/>
  <c r="W1718" i="16" s="1"/>
  <c r="O1718" i="16"/>
  <c r="X1718" i="16" s="1"/>
  <c r="U1717" i="16"/>
  <c r="W1717" i="16" s="1"/>
  <c r="O1717" i="16"/>
  <c r="X1717" i="16" s="1"/>
  <c r="U1716" i="16"/>
  <c r="W1716" i="16" s="1"/>
  <c r="O1716" i="16"/>
  <c r="X1716" i="16" s="1"/>
  <c r="U1715" i="16"/>
  <c r="W1715" i="16" s="1"/>
  <c r="O1715" i="16"/>
  <c r="X1715" i="16" s="1"/>
  <c r="U1714" i="16"/>
  <c r="W1714" i="16" s="1"/>
  <c r="O1714" i="16"/>
  <c r="X1714" i="16" s="1"/>
  <c r="U1713" i="16"/>
  <c r="W1713" i="16" s="1"/>
  <c r="X1713" i="16"/>
  <c r="U1701" i="16"/>
  <c r="W1701" i="16" s="1"/>
  <c r="O1701" i="16"/>
  <c r="X1701" i="16" s="1"/>
  <c r="U1700" i="16"/>
  <c r="W1700" i="16" s="1"/>
  <c r="O1700" i="16"/>
  <c r="X1700" i="16" s="1"/>
  <c r="U1699" i="16"/>
  <c r="W1699" i="16" s="1"/>
  <c r="O1699" i="16"/>
  <c r="X1699" i="16" s="1"/>
  <c r="U1698" i="16"/>
  <c r="W1698" i="16" s="1"/>
  <c r="O1698" i="16"/>
  <c r="X1698" i="16" s="1"/>
  <c r="U1697" i="16"/>
  <c r="W1697" i="16" s="1"/>
  <c r="O1697" i="16"/>
  <c r="X1697" i="16" s="1"/>
  <c r="U1750" i="16"/>
  <c r="W1750" i="16" s="1"/>
  <c r="O1750" i="16"/>
  <c r="U1749" i="16"/>
  <c r="W1749" i="16" s="1"/>
  <c r="O1749" i="16"/>
  <c r="U1748" i="16"/>
  <c r="W1748" i="16" s="1"/>
  <c r="O1748" i="16"/>
  <c r="U1768" i="16"/>
  <c r="W1768" i="16" s="1"/>
  <c r="O1768" i="16"/>
  <c r="X1768" i="16" s="1"/>
  <c r="U1767" i="16"/>
  <c r="W1767" i="16" s="1"/>
  <c r="O1767" i="16"/>
  <c r="X1767" i="16" s="1"/>
  <c r="U1766" i="16"/>
  <c r="W1766" i="16" s="1"/>
  <c r="O1766" i="16"/>
  <c r="U1730" i="16"/>
  <c r="W1730" i="16" s="1"/>
  <c r="O1730" i="16"/>
  <c r="U1742" i="16"/>
  <c r="U1707" i="16"/>
  <c r="W1707" i="16" s="1"/>
  <c r="O1707" i="16"/>
  <c r="O1705" i="16" s="1"/>
  <c r="U1777" i="16"/>
  <c r="W1777" i="16" s="1"/>
  <c r="O1777" i="16"/>
  <c r="N542" i="1" s="1"/>
  <c r="U1735" i="16"/>
  <c r="W1735" i="16" s="1"/>
  <c r="O1735" i="16"/>
  <c r="M1733" i="16"/>
  <c r="R1380" i="16"/>
  <c r="H1373" i="16"/>
  <c r="T1380" i="16"/>
  <c r="V1380" i="16" s="1"/>
  <c r="M1361" i="16"/>
  <c r="M991" i="16"/>
  <c r="M1148" i="16"/>
  <c r="M928" i="16"/>
  <c r="M912" i="16"/>
  <c r="M896" i="16"/>
  <c r="M824" i="16"/>
  <c r="M806" i="16"/>
  <c r="M788" i="16"/>
  <c r="M770" i="16"/>
  <c r="M752" i="16"/>
  <c r="M878" i="16"/>
  <c r="M860" i="16"/>
  <c r="M842" i="16"/>
  <c r="M1080" i="16"/>
  <c r="M1065" i="16"/>
  <c r="U1377" i="16"/>
  <c r="W1377" i="16" s="1"/>
  <c r="O1377" i="16"/>
  <c r="X1377" i="16" s="1"/>
  <c r="U1010" i="16"/>
  <c r="W1010" i="16" s="1"/>
  <c r="O1010" i="16"/>
  <c r="X1010" i="16" s="1"/>
  <c r="U971" i="16"/>
  <c r="W971" i="16" s="1"/>
  <c r="O971" i="16"/>
  <c r="U969" i="16"/>
  <c r="W969" i="16" s="1"/>
  <c r="O969" i="16"/>
  <c r="U967" i="16"/>
  <c r="W967" i="16" s="1"/>
  <c r="O967" i="16"/>
  <c r="U965" i="16"/>
  <c r="W965" i="16" s="1"/>
  <c r="O965" i="16"/>
  <c r="U963" i="16"/>
  <c r="W963" i="16" s="1"/>
  <c r="O963" i="16"/>
  <c r="U961" i="16"/>
  <c r="W961" i="16" s="1"/>
  <c r="O961" i="16"/>
  <c r="U959" i="16"/>
  <c r="W959" i="16" s="1"/>
  <c r="O959" i="16"/>
  <c r="U983" i="16"/>
  <c r="W983" i="16" s="1"/>
  <c r="O983" i="16"/>
  <c r="X983" i="16" s="1"/>
  <c r="U987" i="16"/>
  <c r="W987" i="16" s="1"/>
  <c r="O987" i="16"/>
  <c r="X987" i="16" s="1"/>
  <c r="U988" i="16"/>
  <c r="W988" i="16" s="1"/>
  <c r="O988" i="16"/>
  <c r="X988" i="16" s="1"/>
  <c r="U979" i="16"/>
  <c r="W979" i="16" s="1"/>
  <c r="O979" i="16"/>
  <c r="U980" i="16"/>
  <c r="W980" i="16" s="1"/>
  <c r="O980" i="16"/>
  <c r="X980" i="16" s="1"/>
  <c r="U981" i="16"/>
  <c r="W981" i="16" s="1"/>
  <c r="O981" i="16"/>
  <c r="X981" i="16" s="1"/>
  <c r="U993" i="16"/>
  <c r="W993" i="16" s="1"/>
  <c r="O993" i="16"/>
  <c r="U994" i="16"/>
  <c r="W994" i="16" s="1"/>
  <c r="O994" i="16"/>
  <c r="X994" i="16" s="1"/>
  <c r="U995" i="16"/>
  <c r="W995" i="16" s="1"/>
  <c r="O995" i="16"/>
  <c r="X995" i="16" s="1"/>
  <c r="U996" i="16"/>
  <c r="W996" i="16" s="1"/>
  <c r="O996" i="16"/>
  <c r="X996" i="16" s="1"/>
  <c r="U997" i="16"/>
  <c r="W997" i="16" s="1"/>
  <c r="O997" i="16"/>
  <c r="X997" i="16" s="1"/>
  <c r="U998" i="16"/>
  <c r="W998" i="16" s="1"/>
  <c r="O998" i="16"/>
  <c r="X998" i="16" s="1"/>
  <c r="U1000" i="16"/>
  <c r="W1000" i="16" s="1"/>
  <c r="O1000" i="16"/>
  <c r="X1000" i="16" s="1"/>
  <c r="U1001" i="16"/>
  <c r="W1001" i="16" s="1"/>
  <c r="O1001" i="16"/>
  <c r="X1001" i="16" s="1"/>
  <c r="U1002" i="16"/>
  <c r="W1002" i="16" s="1"/>
  <c r="O1002" i="16"/>
  <c r="X1002" i="16" s="1"/>
  <c r="U358" i="1"/>
  <c r="U1186" i="16"/>
  <c r="W1186" i="16" s="1"/>
  <c r="O1186" i="16"/>
  <c r="X1186" i="16" s="1"/>
  <c r="U1181" i="16"/>
  <c r="W1181" i="16" s="1"/>
  <c r="O1181" i="16"/>
  <c r="W1152" i="16"/>
  <c r="O1152" i="16"/>
  <c r="W1151" i="16"/>
  <c r="O1151" i="16"/>
  <c r="X1151" i="16" s="1"/>
  <c r="W1150" i="16"/>
  <c r="O1150" i="16"/>
  <c r="W1145" i="16"/>
  <c r="O1145" i="16"/>
  <c r="W1144" i="16"/>
  <c r="O1144" i="16"/>
  <c r="X1144" i="16" s="1"/>
  <c r="U957" i="16"/>
  <c r="W957" i="16" s="1"/>
  <c r="O957" i="16"/>
  <c r="U938" i="16"/>
  <c r="W938" i="16" s="1"/>
  <c r="O938" i="16"/>
  <c r="X938" i="16" s="1"/>
  <c r="U922" i="16"/>
  <c r="W922" i="16" s="1"/>
  <c r="O922" i="16"/>
  <c r="X922" i="16" s="1"/>
  <c r="U906" i="16"/>
  <c r="W906" i="16" s="1"/>
  <c r="O906" i="16"/>
  <c r="X906" i="16" s="1"/>
  <c r="U836" i="16"/>
  <c r="W836" i="16" s="1"/>
  <c r="O836" i="16"/>
  <c r="X836" i="16" s="1"/>
  <c r="U818" i="16"/>
  <c r="W818" i="16" s="1"/>
  <c r="O818" i="16"/>
  <c r="X818" i="16" s="1"/>
  <c r="U800" i="16"/>
  <c r="W800" i="16" s="1"/>
  <c r="O800" i="16"/>
  <c r="X800" i="16" s="1"/>
  <c r="U782" i="16"/>
  <c r="W782" i="16" s="1"/>
  <c r="O782" i="16"/>
  <c r="X782" i="16" s="1"/>
  <c r="U764" i="16"/>
  <c r="W764" i="16" s="1"/>
  <c r="O764" i="16"/>
  <c r="X764" i="16" s="1"/>
  <c r="U746" i="16"/>
  <c r="W746" i="16" s="1"/>
  <c r="O746" i="16"/>
  <c r="X746" i="16" s="1"/>
  <c r="U932" i="16"/>
  <c r="W932" i="16" s="1"/>
  <c r="O932" i="16"/>
  <c r="X932" i="16" s="1"/>
  <c r="U933" i="16"/>
  <c r="W933" i="16" s="1"/>
  <c r="O933" i="16"/>
  <c r="X933" i="16" s="1"/>
  <c r="U934" i="16"/>
  <c r="W934" i="16" s="1"/>
  <c r="O934" i="16"/>
  <c r="X934" i="16" s="1"/>
  <c r="U916" i="16"/>
  <c r="W916" i="16" s="1"/>
  <c r="O916" i="16"/>
  <c r="X916" i="16" s="1"/>
  <c r="U917" i="16"/>
  <c r="W917" i="16" s="1"/>
  <c r="O917" i="16"/>
  <c r="X917" i="16" s="1"/>
  <c r="U918" i="16"/>
  <c r="W918" i="16" s="1"/>
  <c r="O918" i="16"/>
  <c r="X918" i="16" s="1"/>
  <c r="U900" i="16"/>
  <c r="W900" i="16" s="1"/>
  <c r="O900" i="16"/>
  <c r="X900" i="16" s="1"/>
  <c r="U901" i="16"/>
  <c r="W901" i="16" s="1"/>
  <c r="O901" i="16"/>
  <c r="X901" i="16" s="1"/>
  <c r="U902" i="16"/>
  <c r="W902" i="16" s="1"/>
  <c r="O902" i="16"/>
  <c r="X902" i="16" s="1"/>
  <c r="U828" i="16"/>
  <c r="W828" i="16" s="1"/>
  <c r="O828" i="16"/>
  <c r="X828" i="16" s="1"/>
  <c r="U829" i="16"/>
  <c r="W829" i="16" s="1"/>
  <c r="O829" i="16"/>
  <c r="X829" i="16" s="1"/>
  <c r="U830" i="16"/>
  <c r="W830" i="16" s="1"/>
  <c r="O830" i="16"/>
  <c r="X830" i="16" s="1"/>
  <c r="U810" i="16"/>
  <c r="W810" i="16" s="1"/>
  <c r="O810" i="16"/>
  <c r="X810" i="16" s="1"/>
  <c r="U811" i="16"/>
  <c r="W811" i="16" s="1"/>
  <c r="O811" i="16"/>
  <c r="X811" i="16" s="1"/>
  <c r="U812" i="16"/>
  <c r="W812" i="16" s="1"/>
  <c r="O812" i="16"/>
  <c r="X812" i="16" s="1"/>
  <c r="U792" i="16"/>
  <c r="W792" i="16" s="1"/>
  <c r="O792" i="16"/>
  <c r="X792" i="16" s="1"/>
  <c r="U793" i="16"/>
  <c r="W793" i="16" s="1"/>
  <c r="O793" i="16"/>
  <c r="X793" i="16" s="1"/>
  <c r="U794" i="16"/>
  <c r="W794" i="16" s="1"/>
  <c r="O794" i="16"/>
  <c r="X794" i="16" s="1"/>
  <c r="U774" i="16"/>
  <c r="W774" i="16" s="1"/>
  <c r="O774" i="16"/>
  <c r="X774" i="16" s="1"/>
  <c r="U775" i="16"/>
  <c r="W775" i="16" s="1"/>
  <c r="O775" i="16"/>
  <c r="X775" i="16" s="1"/>
  <c r="U776" i="16"/>
  <c r="W776" i="16" s="1"/>
  <c r="O776" i="16"/>
  <c r="X776" i="16" s="1"/>
  <c r="U756" i="16"/>
  <c r="W756" i="16" s="1"/>
  <c r="O756" i="16"/>
  <c r="X756" i="16" s="1"/>
  <c r="U757" i="16"/>
  <c r="W757" i="16" s="1"/>
  <c r="O757" i="16"/>
  <c r="X757" i="16" s="1"/>
  <c r="U758" i="16"/>
  <c r="W758" i="16" s="1"/>
  <c r="O758" i="16"/>
  <c r="X758" i="16" s="1"/>
  <c r="U738" i="16"/>
  <c r="W738" i="16" s="1"/>
  <c r="O738" i="16"/>
  <c r="X738" i="16" s="1"/>
  <c r="U739" i="16"/>
  <c r="W739" i="16" s="1"/>
  <c r="O739" i="16"/>
  <c r="X739" i="16" s="1"/>
  <c r="U740" i="16"/>
  <c r="W740" i="16" s="1"/>
  <c r="O740" i="16"/>
  <c r="X740" i="16" s="1"/>
  <c r="U737" i="16"/>
  <c r="W737" i="16" s="1"/>
  <c r="O737" i="16"/>
  <c r="X737" i="16" s="1"/>
  <c r="U741" i="16"/>
  <c r="W741" i="16" s="1"/>
  <c r="O741" i="16"/>
  <c r="X741" i="16" s="1"/>
  <c r="U743" i="16"/>
  <c r="W743" i="16" s="1"/>
  <c r="O743" i="16"/>
  <c r="X743" i="16" s="1"/>
  <c r="U744" i="16"/>
  <c r="W744" i="16" s="1"/>
  <c r="O744" i="16"/>
  <c r="X744" i="16" s="1"/>
  <c r="U745" i="16"/>
  <c r="W745" i="16" s="1"/>
  <c r="O745" i="16"/>
  <c r="X745" i="16" s="1"/>
  <c r="U747" i="16"/>
  <c r="W747" i="16" s="1"/>
  <c r="O747" i="16"/>
  <c r="X747" i="16" s="1"/>
  <c r="U755" i="16"/>
  <c r="W755" i="16" s="1"/>
  <c r="O755" i="16"/>
  <c r="X755" i="16" s="1"/>
  <c r="U759" i="16"/>
  <c r="W759" i="16" s="1"/>
  <c r="O759" i="16"/>
  <c r="X759" i="16" s="1"/>
  <c r="U761" i="16"/>
  <c r="W761" i="16" s="1"/>
  <c r="O761" i="16"/>
  <c r="X761" i="16" s="1"/>
  <c r="U762" i="16"/>
  <c r="W762" i="16" s="1"/>
  <c r="O762" i="16"/>
  <c r="X762" i="16" s="1"/>
  <c r="U763" i="16"/>
  <c r="W763" i="16" s="1"/>
  <c r="O763" i="16"/>
  <c r="X763" i="16" s="1"/>
  <c r="U765" i="16"/>
  <c r="W765" i="16" s="1"/>
  <c r="O765" i="16"/>
  <c r="X765" i="16" s="1"/>
  <c r="U773" i="16"/>
  <c r="W773" i="16" s="1"/>
  <c r="O773" i="16"/>
  <c r="X773" i="16" s="1"/>
  <c r="U777" i="16"/>
  <c r="W777" i="16" s="1"/>
  <c r="O777" i="16"/>
  <c r="X777" i="16" s="1"/>
  <c r="U779" i="16"/>
  <c r="W779" i="16" s="1"/>
  <c r="O779" i="16"/>
  <c r="X779" i="16" s="1"/>
  <c r="U780" i="16"/>
  <c r="W780" i="16" s="1"/>
  <c r="O780" i="16"/>
  <c r="X780" i="16" s="1"/>
  <c r="U781" i="16"/>
  <c r="W781" i="16" s="1"/>
  <c r="O781" i="16"/>
  <c r="X781" i="16" s="1"/>
  <c r="U783" i="16"/>
  <c r="W783" i="16" s="1"/>
  <c r="O783" i="16"/>
  <c r="X783" i="16" s="1"/>
  <c r="U791" i="16"/>
  <c r="W791" i="16" s="1"/>
  <c r="O791" i="16"/>
  <c r="X791" i="16" s="1"/>
  <c r="U795" i="16"/>
  <c r="W795" i="16" s="1"/>
  <c r="O795" i="16"/>
  <c r="X795" i="16" s="1"/>
  <c r="U797" i="16"/>
  <c r="W797" i="16" s="1"/>
  <c r="O797" i="16"/>
  <c r="X797" i="16" s="1"/>
  <c r="U798" i="16"/>
  <c r="W798" i="16" s="1"/>
  <c r="O798" i="16"/>
  <c r="X798" i="16" s="1"/>
  <c r="U799" i="16"/>
  <c r="W799" i="16" s="1"/>
  <c r="O799" i="16"/>
  <c r="X799" i="16" s="1"/>
  <c r="U801" i="16"/>
  <c r="W801" i="16" s="1"/>
  <c r="O801" i="16"/>
  <c r="X801" i="16" s="1"/>
  <c r="U809" i="16"/>
  <c r="W809" i="16" s="1"/>
  <c r="O809" i="16"/>
  <c r="X809" i="16" s="1"/>
  <c r="U813" i="16"/>
  <c r="W813" i="16" s="1"/>
  <c r="O813" i="16"/>
  <c r="X813" i="16" s="1"/>
  <c r="U815" i="16"/>
  <c r="W815" i="16" s="1"/>
  <c r="O815" i="16"/>
  <c r="X815" i="16" s="1"/>
  <c r="U816" i="16"/>
  <c r="W816" i="16" s="1"/>
  <c r="O816" i="16"/>
  <c r="X816" i="16" s="1"/>
  <c r="U817" i="16"/>
  <c r="W817" i="16" s="1"/>
  <c r="O817" i="16"/>
  <c r="X817" i="16" s="1"/>
  <c r="U819" i="16"/>
  <c r="W819" i="16" s="1"/>
  <c r="O819" i="16"/>
  <c r="X819" i="16" s="1"/>
  <c r="U827" i="16"/>
  <c r="W827" i="16" s="1"/>
  <c r="O827" i="16"/>
  <c r="X827" i="16" s="1"/>
  <c r="U831" i="16"/>
  <c r="W831" i="16" s="1"/>
  <c r="O831" i="16"/>
  <c r="X831" i="16" s="1"/>
  <c r="U833" i="16"/>
  <c r="W833" i="16" s="1"/>
  <c r="O833" i="16"/>
  <c r="X833" i="16" s="1"/>
  <c r="U834" i="16"/>
  <c r="W834" i="16" s="1"/>
  <c r="O834" i="16"/>
  <c r="X834" i="16" s="1"/>
  <c r="U835" i="16"/>
  <c r="W835" i="16" s="1"/>
  <c r="O835" i="16"/>
  <c r="X835" i="16" s="1"/>
  <c r="U837" i="16"/>
  <c r="W837" i="16" s="1"/>
  <c r="O837" i="16"/>
  <c r="X837" i="16" s="1"/>
  <c r="U899" i="16"/>
  <c r="W899" i="16" s="1"/>
  <c r="O899" i="16"/>
  <c r="X899" i="16" s="1"/>
  <c r="U903" i="16"/>
  <c r="W903" i="16" s="1"/>
  <c r="O903" i="16"/>
  <c r="X903" i="16" s="1"/>
  <c r="U905" i="16"/>
  <c r="W905" i="16" s="1"/>
  <c r="O905" i="16"/>
  <c r="X905" i="16" s="1"/>
  <c r="U907" i="16"/>
  <c r="W907" i="16" s="1"/>
  <c r="O907" i="16"/>
  <c r="X907" i="16" s="1"/>
  <c r="U915" i="16"/>
  <c r="W915" i="16" s="1"/>
  <c r="O915" i="16"/>
  <c r="X915" i="16" s="1"/>
  <c r="U919" i="16"/>
  <c r="W919" i="16" s="1"/>
  <c r="O919" i="16"/>
  <c r="X919" i="16" s="1"/>
  <c r="U921" i="16"/>
  <c r="W921" i="16" s="1"/>
  <c r="O921" i="16"/>
  <c r="X921" i="16" s="1"/>
  <c r="U923" i="16"/>
  <c r="W923" i="16" s="1"/>
  <c r="O923" i="16"/>
  <c r="X923" i="16" s="1"/>
  <c r="U931" i="16"/>
  <c r="W931" i="16" s="1"/>
  <c r="O931" i="16"/>
  <c r="X931" i="16" s="1"/>
  <c r="U935" i="16"/>
  <c r="W935" i="16" s="1"/>
  <c r="O935" i="16"/>
  <c r="X935" i="16" s="1"/>
  <c r="U937" i="16"/>
  <c r="W937" i="16" s="1"/>
  <c r="O937" i="16"/>
  <c r="X937" i="16" s="1"/>
  <c r="U939" i="16"/>
  <c r="W939" i="16" s="1"/>
  <c r="O939" i="16"/>
  <c r="X939" i="16" s="1"/>
  <c r="U940" i="16"/>
  <c r="W940" i="16" s="1"/>
  <c r="O940" i="16"/>
  <c r="X940" i="16" s="1"/>
  <c r="U930" i="16"/>
  <c r="W930" i="16" s="1"/>
  <c r="O930" i="16"/>
  <c r="U924" i="16"/>
  <c r="W924" i="16" s="1"/>
  <c r="O924" i="16"/>
  <c r="X924" i="16" s="1"/>
  <c r="U914" i="16"/>
  <c r="W914" i="16" s="1"/>
  <c r="O914" i="16"/>
  <c r="U908" i="16"/>
  <c r="W908" i="16" s="1"/>
  <c r="O908" i="16"/>
  <c r="X908" i="16" s="1"/>
  <c r="U898" i="16"/>
  <c r="W898" i="16" s="1"/>
  <c r="O898" i="16"/>
  <c r="U838" i="16"/>
  <c r="W838" i="16" s="1"/>
  <c r="O838" i="16"/>
  <c r="X838" i="16" s="1"/>
  <c r="U826" i="16"/>
  <c r="W826" i="16" s="1"/>
  <c r="O826" i="16"/>
  <c r="U820" i="16"/>
  <c r="W820" i="16" s="1"/>
  <c r="O820" i="16"/>
  <c r="X820" i="16" s="1"/>
  <c r="U808" i="16"/>
  <c r="W808" i="16" s="1"/>
  <c r="O808" i="16"/>
  <c r="U802" i="16"/>
  <c r="W802" i="16" s="1"/>
  <c r="O802" i="16"/>
  <c r="X802" i="16" s="1"/>
  <c r="U790" i="16"/>
  <c r="W790" i="16" s="1"/>
  <c r="O790" i="16"/>
  <c r="U784" i="16"/>
  <c r="W784" i="16" s="1"/>
  <c r="O784" i="16"/>
  <c r="X784" i="16" s="1"/>
  <c r="U772" i="16"/>
  <c r="W772" i="16" s="1"/>
  <c r="O772" i="16"/>
  <c r="U766" i="16"/>
  <c r="W766" i="16" s="1"/>
  <c r="O766" i="16"/>
  <c r="X766" i="16" s="1"/>
  <c r="U754" i="16"/>
  <c r="W754" i="16" s="1"/>
  <c r="O754" i="16"/>
  <c r="U748" i="16"/>
  <c r="W748" i="16" s="1"/>
  <c r="O748" i="16"/>
  <c r="X748" i="16" s="1"/>
  <c r="U736" i="16"/>
  <c r="W736" i="16" s="1"/>
  <c r="O736" i="16"/>
  <c r="U1370" i="16"/>
  <c r="U1369" i="16"/>
  <c r="W1369" i="16" s="1"/>
  <c r="O1369" i="16"/>
  <c r="X1369" i="16" s="1"/>
  <c r="U1368" i="16"/>
  <c r="W1368" i="16" s="1"/>
  <c r="O1368" i="16"/>
  <c r="U1174" i="16"/>
  <c r="W1174" i="16" s="1"/>
  <c r="O1174" i="16"/>
  <c r="X1174" i="16" s="1"/>
  <c r="U845" i="16"/>
  <c r="W845" i="16" s="1"/>
  <c r="O845" i="16"/>
  <c r="X845" i="16" s="1"/>
  <c r="U846" i="16"/>
  <c r="W846" i="16" s="1"/>
  <c r="O846" i="16"/>
  <c r="X846" i="16" s="1"/>
  <c r="U847" i="16"/>
  <c r="W847" i="16" s="1"/>
  <c r="O847" i="16"/>
  <c r="X847" i="16" s="1"/>
  <c r="U848" i="16"/>
  <c r="W848" i="16" s="1"/>
  <c r="O848" i="16"/>
  <c r="X848" i="16" s="1"/>
  <c r="U849" i="16"/>
  <c r="W849" i="16" s="1"/>
  <c r="O849" i="16"/>
  <c r="X849" i="16" s="1"/>
  <c r="U851" i="16"/>
  <c r="W851" i="16" s="1"/>
  <c r="O851" i="16"/>
  <c r="X851" i="16" s="1"/>
  <c r="U852" i="16"/>
  <c r="W852" i="16" s="1"/>
  <c r="O852" i="16"/>
  <c r="X852" i="16" s="1"/>
  <c r="U853" i="16"/>
  <c r="W853" i="16" s="1"/>
  <c r="O853" i="16"/>
  <c r="X853" i="16" s="1"/>
  <c r="U854" i="16"/>
  <c r="W854" i="16" s="1"/>
  <c r="O854" i="16"/>
  <c r="X854" i="16" s="1"/>
  <c r="U855" i="16"/>
  <c r="W855" i="16" s="1"/>
  <c r="O855" i="16"/>
  <c r="X855" i="16" s="1"/>
  <c r="U863" i="16"/>
  <c r="W863" i="16" s="1"/>
  <c r="O863" i="16"/>
  <c r="X863" i="16" s="1"/>
  <c r="U864" i="16"/>
  <c r="W864" i="16" s="1"/>
  <c r="O864" i="16"/>
  <c r="X864" i="16" s="1"/>
  <c r="U865" i="16"/>
  <c r="W865" i="16" s="1"/>
  <c r="O865" i="16"/>
  <c r="X865" i="16" s="1"/>
  <c r="U866" i="16"/>
  <c r="W866" i="16" s="1"/>
  <c r="O866" i="16"/>
  <c r="X866" i="16" s="1"/>
  <c r="U867" i="16"/>
  <c r="W867" i="16" s="1"/>
  <c r="O867" i="16"/>
  <c r="X867" i="16" s="1"/>
  <c r="U869" i="16"/>
  <c r="W869" i="16" s="1"/>
  <c r="O869" i="16"/>
  <c r="X869" i="16" s="1"/>
  <c r="U870" i="16"/>
  <c r="W870" i="16" s="1"/>
  <c r="O870" i="16"/>
  <c r="X870" i="16" s="1"/>
  <c r="U871" i="16"/>
  <c r="W871" i="16" s="1"/>
  <c r="O871" i="16"/>
  <c r="X871" i="16" s="1"/>
  <c r="U872" i="16"/>
  <c r="W872" i="16" s="1"/>
  <c r="O872" i="16"/>
  <c r="X872" i="16" s="1"/>
  <c r="U873" i="16"/>
  <c r="W873" i="16" s="1"/>
  <c r="O873" i="16"/>
  <c r="X873" i="16" s="1"/>
  <c r="U881" i="16"/>
  <c r="W881" i="16" s="1"/>
  <c r="O881" i="16"/>
  <c r="X881" i="16" s="1"/>
  <c r="U882" i="16"/>
  <c r="W882" i="16" s="1"/>
  <c r="O882" i="16"/>
  <c r="X882" i="16" s="1"/>
  <c r="U883" i="16"/>
  <c r="W883" i="16" s="1"/>
  <c r="O883" i="16"/>
  <c r="X883" i="16" s="1"/>
  <c r="U884" i="16"/>
  <c r="W884" i="16" s="1"/>
  <c r="O884" i="16"/>
  <c r="X884" i="16" s="1"/>
  <c r="U885" i="16"/>
  <c r="W885" i="16" s="1"/>
  <c r="O885" i="16"/>
  <c r="X885" i="16" s="1"/>
  <c r="U887" i="16"/>
  <c r="W887" i="16" s="1"/>
  <c r="O887" i="16"/>
  <c r="X887" i="16" s="1"/>
  <c r="U888" i="16"/>
  <c r="W888" i="16" s="1"/>
  <c r="O888" i="16"/>
  <c r="X888" i="16" s="1"/>
  <c r="U889" i="16"/>
  <c r="W889" i="16" s="1"/>
  <c r="O889" i="16"/>
  <c r="X889" i="16" s="1"/>
  <c r="U890" i="16"/>
  <c r="W890" i="16" s="1"/>
  <c r="O890" i="16"/>
  <c r="X890" i="16" s="1"/>
  <c r="U891" i="16"/>
  <c r="W891" i="16" s="1"/>
  <c r="O891" i="16"/>
  <c r="X891" i="16" s="1"/>
  <c r="U892" i="16"/>
  <c r="W892" i="16" s="1"/>
  <c r="O892" i="16"/>
  <c r="X892" i="16" s="1"/>
  <c r="U880" i="16"/>
  <c r="W880" i="16" s="1"/>
  <c r="O880" i="16"/>
  <c r="U874" i="16"/>
  <c r="W874" i="16" s="1"/>
  <c r="O874" i="16"/>
  <c r="X874" i="16" s="1"/>
  <c r="U862" i="16"/>
  <c r="W862" i="16" s="1"/>
  <c r="O862" i="16"/>
  <c r="U856" i="16"/>
  <c r="W856" i="16" s="1"/>
  <c r="O856" i="16"/>
  <c r="X856" i="16" s="1"/>
  <c r="U844" i="16"/>
  <c r="W844" i="16" s="1"/>
  <c r="O844" i="16"/>
  <c r="U1104" i="16"/>
  <c r="U1105" i="16"/>
  <c r="W1105" i="16" s="1"/>
  <c r="O1105" i="16"/>
  <c r="X1105" i="16" s="1"/>
  <c r="U1099" i="16"/>
  <c r="W1099" i="16" s="1"/>
  <c r="O1099" i="16"/>
  <c r="U1100" i="16"/>
  <c r="W1100" i="16" s="1"/>
  <c r="O1100" i="16"/>
  <c r="X1100" i="16" s="1"/>
  <c r="U1102" i="16"/>
  <c r="W1102" i="16" s="1"/>
  <c r="O1102" i="16"/>
  <c r="X1102" i="16" s="1"/>
  <c r="U1070" i="16"/>
  <c r="W1070" i="16" s="1"/>
  <c r="O1070" i="16"/>
  <c r="X1070" i="16" s="1"/>
  <c r="U1088" i="16"/>
  <c r="W1088" i="16" s="1"/>
  <c r="O1088" i="16"/>
  <c r="X1088" i="16" s="1"/>
  <c r="U1089" i="16"/>
  <c r="W1089" i="16" s="1"/>
  <c r="O1089" i="16"/>
  <c r="X1089" i="16" s="1"/>
  <c r="U1083" i="16"/>
  <c r="W1083" i="16" s="1"/>
  <c r="O1083" i="16"/>
  <c r="X1083" i="16" s="1"/>
  <c r="U1084" i="16"/>
  <c r="W1084" i="16" s="1"/>
  <c r="O1084" i="16"/>
  <c r="X1084" i="16" s="1"/>
  <c r="U1086" i="16"/>
  <c r="W1086" i="16" s="1"/>
  <c r="O1086" i="16"/>
  <c r="X1086" i="16" s="1"/>
  <c r="U1068" i="16"/>
  <c r="W1068" i="16" s="1"/>
  <c r="O1068" i="16"/>
  <c r="X1068" i="16" s="1"/>
  <c r="U1069" i="16"/>
  <c r="W1069" i="16" s="1"/>
  <c r="O1069" i="16"/>
  <c r="X1069" i="16" s="1"/>
  <c r="U1071" i="16"/>
  <c r="W1071" i="16" s="1"/>
  <c r="O1071" i="16"/>
  <c r="X1071" i="16" s="1"/>
  <c r="U1106" i="16"/>
  <c r="U1103" i="16"/>
  <c r="W1103" i="16" s="1"/>
  <c r="O1103" i="16"/>
  <c r="X1103" i="16" s="1"/>
  <c r="U1098" i="16"/>
  <c r="W1098" i="16" s="1"/>
  <c r="O1098" i="16"/>
  <c r="U1074" i="16"/>
  <c r="W1074" i="16" s="1"/>
  <c r="O1074" i="16"/>
  <c r="X1074" i="16" s="1"/>
  <c r="U1067" i="16"/>
  <c r="W1067" i="16" s="1"/>
  <c r="O1067" i="16"/>
  <c r="U1090" i="16"/>
  <c r="W1090" i="16" s="1"/>
  <c r="O1090" i="16"/>
  <c r="X1090" i="16" s="1"/>
  <c r="U1082" i="16"/>
  <c r="W1082" i="16" s="1"/>
  <c r="O1082" i="16"/>
  <c r="U1087" i="16"/>
  <c r="W1087" i="16" s="1"/>
  <c r="O1087" i="16"/>
  <c r="X1087" i="16" s="1"/>
  <c r="U1073" i="16"/>
  <c r="W1073" i="16" s="1"/>
  <c r="O1073" i="16"/>
  <c r="X1073" i="16" s="1"/>
  <c r="U1072" i="16"/>
  <c r="W1072" i="16" s="1"/>
  <c r="O1072" i="16"/>
  <c r="X1072" i="16" s="1"/>
  <c r="U1007" i="16"/>
  <c r="W1007" i="16" s="1"/>
  <c r="O1007" i="16"/>
  <c r="U1009" i="16"/>
  <c r="W1009" i="16" s="1"/>
  <c r="O1009" i="16"/>
  <c r="X1009" i="16" s="1"/>
  <c r="U1013" i="16"/>
  <c r="W1013" i="16" s="1"/>
  <c r="O1013" i="16"/>
  <c r="X1013" i="16" s="1"/>
  <c r="U1014" i="16"/>
  <c r="W1014" i="16" s="1"/>
  <c r="O1014" i="16"/>
  <c r="X1014" i="16" s="1"/>
  <c r="U1085" i="16"/>
  <c r="W1085" i="16" s="1"/>
  <c r="O1085" i="16"/>
  <c r="X1085" i="16" s="1"/>
  <c r="U1101" i="16"/>
  <c r="W1101" i="16" s="1"/>
  <c r="O1101" i="16"/>
  <c r="X1101" i="16" s="1"/>
  <c r="U1170" i="16"/>
  <c r="W1170" i="16" s="1"/>
  <c r="O1170" i="16"/>
  <c r="U1172" i="16"/>
  <c r="W1172" i="16" s="1"/>
  <c r="O1172" i="16"/>
  <c r="X1172" i="16" s="1"/>
  <c r="U1175" i="16"/>
  <c r="W1175" i="16" s="1"/>
  <c r="O1175" i="16"/>
  <c r="O1176" i="16"/>
  <c r="U1176" i="16"/>
  <c r="W1176" i="16" s="1"/>
  <c r="U1375" i="16"/>
  <c r="W1375" i="16" s="1"/>
  <c r="O1375" i="16"/>
  <c r="M362" i="16"/>
  <c r="M342" i="16"/>
  <c r="M422" i="16"/>
  <c r="M482" i="16"/>
  <c r="M462" i="16"/>
  <c r="M442" i="16"/>
  <c r="M594" i="16"/>
  <c r="M578" i="16"/>
  <c r="M562" i="16"/>
  <c r="M626" i="16"/>
  <c r="M644" i="16"/>
  <c r="M662" i="16"/>
  <c r="M734" i="16"/>
  <c r="M716" i="16"/>
  <c r="M698" i="16"/>
  <c r="M680" i="16"/>
  <c r="M542" i="16"/>
  <c r="M522" i="16"/>
  <c r="M502" i="16"/>
  <c r="U244" i="16"/>
  <c r="W244" i="16" s="1"/>
  <c r="O244" i="16"/>
  <c r="X244" i="16" s="1"/>
  <c r="U243" i="16"/>
  <c r="W243" i="16" s="1"/>
  <c r="O243" i="16"/>
  <c r="X243" i="16" s="1"/>
  <c r="U242" i="16"/>
  <c r="W242" i="16" s="1"/>
  <c r="O242" i="16"/>
  <c r="X242" i="16" s="1"/>
  <c r="U241" i="16"/>
  <c r="W241" i="16" s="1"/>
  <c r="O241" i="16"/>
  <c r="X241" i="16" s="1"/>
  <c r="U240" i="16"/>
  <c r="W240" i="16" s="1"/>
  <c r="O240" i="16"/>
  <c r="X240" i="16" s="1"/>
  <c r="U239" i="16"/>
  <c r="U238" i="16"/>
  <c r="U237" i="16"/>
  <c r="W237" i="16" s="1"/>
  <c r="O237" i="16"/>
  <c r="X237" i="16" s="1"/>
  <c r="U236" i="16"/>
  <c r="W236" i="16" s="1"/>
  <c r="O236" i="16"/>
  <c r="X236" i="16" s="1"/>
  <c r="U235" i="16"/>
  <c r="W235" i="16" s="1"/>
  <c r="O235" i="16"/>
  <c r="X235" i="16" s="1"/>
  <c r="U234" i="16"/>
  <c r="W234" i="16" s="1"/>
  <c r="O234" i="16"/>
  <c r="X234" i="16" s="1"/>
  <c r="U233" i="16"/>
  <c r="W233" i="16" s="1"/>
  <c r="O233" i="16"/>
  <c r="X233" i="16" s="1"/>
  <c r="U232" i="16"/>
  <c r="W232" i="16" s="1"/>
  <c r="O232" i="16"/>
  <c r="X232" i="16" s="1"/>
  <c r="U231" i="16"/>
  <c r="W231" i="16" s="1"/>
  <c r="O231" i="16"/>
  <c r="X231" i="16" s="1"/>
  <c r="U230" i="16"/>
  <c r="U229" i="16"/>
  <c r="W229" i="16" s="1"/>
  <c r="O229" i="16"/>
  <c r="U308" i="16"/>
  <c r="W308" i="16" s="1"/>
  <c r="O308" i="16"/>
  <c r="X308" i="16" s="1"/>
  <c r="U288" i="16"/>
  <c r="U631" i="16"/>
  <c r="W631" i="16" s="1"/>
  <c r="O631" i="16"/>
  <c r="X631" i="16" s="1"/>
  <c r="U632" i="16"/>
  <c r="W632" i="16" s="1"/>
  <c r="O632" i="16"/>
  <c r="X632" i="16" s="1"/>
  <c r="U600" i="16"/>
  <c r="W600" i="16" s="1"/>
  <c r="O600" i="16"/>
  <c r="X600" i="16" s="1"/>
  <c r="U584" i="16"/>
  <c r="W584" i="16" s="1"/>
  <c r="O584" i="16"/>
  <c r="X584" i="16" s="1"/>
  <c r="U568" i="16"/>
  <c r="W568" i="16" s="1"/>
  <c r="O568" i="16"/>
  <c r="X568" i="16" s="1"/>
  <c r="U488" i="16"/>
  <c r="W488" i="16" s="1"/>
  <c r="O488" i="16"/>
  <c r="X488" i="16" s="1"/>
  <c r="U468" i="16"/>
  <c r="W468" i="16" s="1"/>
  <c r="O468" i="16"/>
  <c r="X468" i="16" s="1"/>
  <c r="U448" i="16"/>
  <c r="W448" i="16" s="1"/>
  <c r="O448" i="16"/>
  <c r="X448" i="16" s="1"/>
  <c r="U428" i="16"/>
  <c r="W428" i="16" s="1"/>
  <c r="O428" i="16"/>
  <c r="X428" i="16" s="1"/>
  <c r="U408" i="16"/>
  <c r="W408" i="16" s="1"/>
  <c r="O408" i="16"/>
  <c r="X408" i="16" s="1"/>
  <c r="U388" i="16"/>
  <c r="U368" i="16"/>
  <c r="W368" i="16" s="1"/>
  <c r="O368" i="16"/>
  <c r="X368" i="16" s="1"/>
  <c r="U348" i="16"/>
  <c r="W348" i="16" s="1"/>
  <c r="O348" i="16"/>
  <c r="X348" i="16" s="1"/>
  <c r="U328" i="16"/>
  <c r="U305" i="16"/>
  <c r="W305" i="16" s="1"/>
  <c r="O305" i="16"/>
  <c r="X305" i="16" s="1"/>
  <c r="U306" i="16"/>
  <c r="W306" i="16" s="1"/>
  <c r="O306" i="16"/>
  <c r="X306" i="16" s="1"/>
  <c r="U307" i="16"/>
  <c r="W307" i="16" s="1"/>
  <c r="O307" i="16"/>
  <c r="X307" i="16" s="1"/>
  <c r="U309" i="16"/>
  <c r="U310" i="16"/>
  <c r="W310" i="16" s="1"/>
  <c r="O310" i="16"/>
  <c r="X310" i="16" s="1"/>
  <c r="U311" i="16"/>
  <c r="U312" i="16"/>
  <c r="W312" i="16" s="1"/>
  <c r="O312" i="16"/>
  <c r="X312" i="16" s="1"/>
  <c r="U313" i="16"/>
  <c r="U314" i="16"/>
  <c r="W314" i="16" s="1"/>
  <c r="O314" i="16"/>
  <c r="X314" i="16" s="1"/>
  <c r="U315" i="16"/>
  <c r="W315" i="16" s="1"/>
  <c r="O315" i="16"/>
  <c r="X315" i="16" s="1"/>
  <c r="U316" i="16"/>
  <c r="W316" i="16" s="1"/>
  <c r="O316" i="16"/>
  <c r="X316" i="16" s="1"/>
  <c r="U317" i="16"/>
  <c r="U285" i="16"/>
  <c r="W285" i="16" s="1"/>
  <c r="O285" i="16"/>
  <c r="X285" i="16" s="1"/>
  <c r="U286" i="16"/>
  <c r="W286" i="16" s="1"/>
  <c r="O286" i="16"/>
  <c r="X286" i="16" s="1"/>
  <c r="U287" i="16"/>
  <c r="W287" i="16" s="1"/>
  <c r="O287" i="16"/>
  <c r="X287" i="16" s="1"/>
  <c r="U289" i="16"/>
  <c r="U290" i="16"/>
  <c r="W290" i="16" s="1"/>
  <c r="O290" i="16"/>
  <c r="X290" i="16" s="1"/>
  <c r="U291" i="16"/>
  <c r="W291" i="16" s="1"/>
  <c r="O291" i="16"/>
  <c r="X291" i="16" s="1"/>
  <c r="U292" i="16"/>
  <c r="W292" i="16" s="1"/>
  <c r="O292" i="16"/>
  <c r="X292" i="16" s="1"/>
  <c r="U293" i="16"/>
  <c r="W293" i="16" s="1"/>
  <c r="O293" i="16"/>
  <c r="X293" i="16" s="1"/>
  <c r="U294" i="16"/>
  <c r="W294" i="16" s="1"/>
  <c r="O294" i="16"/>
  <c r="X294" i="16" s="1"/>
  <c r="U295" i="16"/>
  <c r="W295" i="16" s="1"/>
  <c r="O295" i="16"/>
  <c r="X295" i="16" s="1"/>
  <c r="U296" i="16"/>
  <c r="W296" i="16" s="1"/>
  <c r="O296" i="16"/>
  <c r="X296" i="16" s="1"/>
  <c r="U297" i="16"/>
  <c r="U728" i="16"/>
  <c r="W728" i="16" s="1"/>
  <c r="O728" i="16"/>
  <c r="X728" i="16" s="1"/>
  <c r="U710" i="16"/>
  <c r="W710" i="16" s="1"/>
  <c r="O710" i="16"/>
  <c r="X710" i="16" s="1"/>
  <c r="U692" i="16"/>
  <c r="W692" i="16" s="1"/>
  <c r="O692" i="16"/>
  <c r="X692" i="16" s="1"/>
  <c r="U720" i="16"/>
  <c r="W720" i="16" s="1"/>
  <c r="O720" i="16"/>
  <c r="X720" i="16" s="1"/>
  <c r="U721" i="16"/>
  <c r="W721" i="16" s="1"/>
  <c r="O721" i="16"/>
  <c r="X721" i="16" s="1"/>
  <c r="U722" i="16"/>
  <c r="W722" i="16" s="1"/>
  <c r="O722" i="16"/>
  <c r="X722" i="16" s="1"/>
  <c r="U702" i="16"/>
  <c r="W702" i="16" s="1"/>
  <c r="O702" i="16"/>
  <c r="X702" i="16" s="1"/>
  <c r="U703" i="16"/>
  <c r="W703" i="16" s="1"/>
  <c r="O703" i="16"/>
  <c r="X703" i="16" s="1"/>
  <c r="U704" i="16"/>
  <c r="W704" i="16" s="1"/>
  <c r="O704" i="16"/>
  <c r="X704" i="16" s="1"/>
  <c r="U684" i="16"/>
  <c r="W684" i="16" s="1"/>
  <c r="O684" i="16"/>
  <c r="X684" i="16" s="1"/>
  <c r="U685" i="16"/>
  <c r="W685" i="16" s="1"/>
  <c r="O685" i="16"/>
  <c r="X685" i="16" s="1"/>
  <c r="U686" i="16"/>
  <c r="W686" i="16" s="1"/>
  <c r="O686" i="16"/>
  <c r="X686" i="16" s="1"/>
  <c r="U683" i="16"/>
  <c r="W683" i="16" s="1"/>
  <c r="O683" i="16"/>
  <c r="X683" i="16" s="1"/>
  <c r="U687" i="16"/>
  <c r="W687" i="16" s="1"/>
  <c r="O687" i="16"/>
  <c r="X687" i="16" s="1"/>
  <c r="U689" i="16"/>
  <c r="W689" i="16" s="1"/>
  <c r="O689" i="16"/>
  <c r="X689" i="16" s="1"/>
  <c r="U690" i="16"/>
  <c r="W690" i="16" s="1"/>
  <c r="O690" i="16"/>
  <c r="X690" i="16" s="1"/>
  <c r="U691" i="16"/>
  <c r="W691" i="16" s="1"/>
  <c r="O691" i="16"/>
  <c r="X691" i="16" s="1"/>
  <c r="U693" i="16"/>
  <c r="W693" i="16" s="1"/>
  <c r="O693" i="16"/>
  <c r="X693" i="16" s="1"/>
  <c r="U701" i="16"/>
  <c r="W701" i="16" s="1"/>
  <c r="O701" i="16"/>
  <c r="X701" i="16" s="1"/>
  <c r="U708" i="16"/>
  <c r="W708" i="16" s="1"/>
  <c r="O708" i="16"/>
  <c r="X708" i="16" s="1"/>
  <c r="U709" i="16"/>
  <c r="W709" i="16" s="1"/>
  <c r="O709" i="16"/>
  <c r="X709" i="16" s="1"/>
  <c r="U711" i="16"/>
  <c r="W711" i="16" s="1"/>
  <c r="O711" i="16"/>
  <c r="X711" i="16" s="1"/>
  <c r="U719" i="16"/>
  <c r="W719" i="16" s="1"/>
  <c r="O719" i="16"/>
  <c r="X719" i="16" s="1"/>
  <c r="U723" i="16"/>
  <c r="W723" i="16" s="1"/>
  <c r="O723" i="16"/>
  <c r="X723" i="16" s="1"/>
  <c r="U725" i="16"/>
  <c r="W725" i="16" s="1"/>
  <c r="O725" i="16"/>
  <c r="X725" i="16" s="1"/>
  <c r="U726" i="16"/>
  <c r="W726" i="16" s="1"/>
  <c r="O726" i="16"/>
  <c r="X726" i="16" s="1"/>
  <c r="U727" i="16"/>
  <c r="W727" i="16" s="1"/>
  <c r="O727" i="16"/>
  <c r="X727" i="16" s="1"/>
  <c r="U729" i="16"/>
  <c r="W729" i="16" s="1"/>
  <c r="O729" i="16"/>
  <c r="X729" i="16" s="1"/>
  <c r="U666" i="16"/>
  <c r="W666" i="16" s="1"/>
  <c r="O666" i="16"/>
  <c r="X666" i="16" s="1"/>
  <c r="U648" i="16"/>
  <c r="W648" i="16" s="1"/>
  <c r="O648" i="16"/>
  <c r="X648" i="16" s="1"/>
  <c r="U630" i="16"/>
  <c r="W630" i="16" s="1"/>
  <c r="O630" i="16"/>
  <c r="X630" i="16" s="1"/>
  <c r="U665" i="16"/>
  <c r="W665" i="16" s="1"/>
  <c r="O665" i="16"/>
  <c r="X665" i="16" s="1"/>
  <c r="U667" i="16"/>
  <c r="W667" i="16" s="1"/>
  <c r="O667" i="16"/>
  <c r="X667" i="16" s="1"/>
  <c r="U668" i="16"/>
  <c r="W668" i="16" s="1"/>
  <c r="O668" i="16"/>
  <c r="X668" i="16" s="1"/>
  <c r="U669" i="16"/>
  <c r="W669" i="16" s="1"/>
  <c r="O669" i="16"/>
  <c r="X669" i="16" s="1"/>
  <c r="U671" i="16"/>
  <c r="W671" i="16" s="1"/>
  <c r="O671" i="16"/>
  <c r="X671" i="16" s="1"/>
  <c r="U672" i="16"/>
  <c r="W672" i="16" s="1"/>
  <c r="O672" i="16"/>
  <c r="X672" i="16" s="1"/>
  <c r="U673" i="16"/>
  <c r="W673" i="16" s="1"/>
  <c r="O673" i="16"/>
  <c r="X673" i="16" s="1"/>
  <c r="U674" i="16"/>
  <c r="W674" i="16" s="1"/>
  <c r="O674" i="16"/>
  <c r="X674" i="16" s="1"/>
  <c r="U675" i="16"/>
  <c r="W675" i="16" s="1"/>
  <c r="O675" i="16"/>
  <c r="X675" i="16" s="1"/>
  <c r="U647" i="16"/>
  <c r="W647" i="16" s="1"/>
  <c r="O647" i="16"/>
  <c r="X647" i="16" s="1"/>
  <c r="U649" i="16"/>
  <c r="W649" i="16" s="1"/>
  <c r="O649" i="16"/>
  <c r="X649" i="16" s="1"/>
  <c r="U650" i="16"/>
  <c r="W650" i="16" s="1"/>
  <c r="O650" i="16"/>
  <c r="X650" i="16" s="1"/>
  <c r="U651" i="16"/>
  <c r="W651" i="16" s="1"/>
  <c r="O651" i="16"/>
  <c r="X651" i="16" s="1"/>
  <c r="U653" i="16"/>
  <c r="W653" i="16" s="1"/>
  <c r="O653" i="16"/>
  <c r="X653" i="16" s="1"/>
  <c r="U654" i="16"/>
  <c r="W654" i="16" s="1"/>
  <c r="O654" i="16"/>
  <c r="X654" i="16" s="1"/>
  <c r="U655" i="16"/>
  <c r="W655" i="16" s="1"/>
  <c r="O655" i="16"/>
  <c r="X655" i="16" s="1"/>
  <c r="U656" i="16"/>
  <c r="W656" i="16" s="1"/>
  <c r="O656" i="16"/>
  <c r="X656" i="16" s="1"/>
  <c r="U657" i="16"/>
  <c r="W657" i="16" s="1"/>
  <c r="O657" i="16"/>
  <c r="X657" i="16" s="1"/>
  <c r="U638" i="16"/>
  <c r="W638" i="16" s="1"/>
  <c r="O638" i="16"/>
  <c r="X638" i="16" s="1"/>
  <c r="U629" i="16"/>
  <c r="W629" i="16" s="1"/>
  <c r="O629" i="16"/>
  <c r="X629" i="16" s="1"/>
  <c r="U633" i="16"/>
  <c r="W633" i="16" s="1"/>
  <c r="O633" i="16"/>
  <c r="X633" i="16" s="1"/>
  <c r="U635" i="16"/>
  <c r="W635" i="16" s="1"/>
  <c r="O635" i="16"/>
  <c r="X635" i="16" s="1"/>
  <c r="U636" i="16"/>
  <c r="W636" i="16" s="1"/>
  <c r="O636" i="16"/>
  <c r="X636" i="16" s="1"/>
  <c r="U637" i="16"/>
  <c r="W637" i="16" s="1"/>
  <c r="O637" i="16"/>
  <c r="X637" i="16" s="1"/>
  <c r="U639" i="16"/>
  <c r="W639" i="16" s="1"/>
  <c r="O639" i="16"/>
  <c r="X639" i="16" s="1"/>
  <c r="U565" i="16"/>
  <c r="W565" i="16" s="1"/>
  <c r="O565" i="16"/>
  <c r="X565" i="16" s="1"/>
  <c r="U566" i="16"/>
  <c r="W566" i="16" s="1"/>
  <c r="O566" i="16"/>
  <c r="X566" i="16" s="1"/>
  <c r="U567" i="16"/>
  <c r="W567" i="16" s="1"/>
  <c r="O567" i="16"/>
  <c r="U569" i="16"/>
  <c r="W569" i="16" s="1"/>
  <c r="O569" i="16"/>
  <c r="X569" i="16" s="1"/>
  <c r="U570" i="16"/>
  <c r="W570" i="16" s="1"/>
  <c r="O570" i="16"/>
  <c r="X570" i="16" s="1"/>
  <c r="U571" i="16"/>
  <c r="W571" i="16" s="1"/>
  <c r="O571" i="16"/>
  <c r="X571" i="16" s="1"/>
  <c r="U573" i="16"/>
  <c r="W573" i="16" s="1"/>
  <c r="O573" i="16"/>
  <c r="X573" i="16" s="1"/>
  <c r="U581" i="16"/>
  <c r="W581" i="16" s="1"/>
  <c r="O581" i="16"/>
  <c r="X581" i="16" s="1"/>
  <c r="U582" i="16"/>
  <c r="W582" i="16" s="1"/>
  <c r="O582" i="16"/>
  <c r="X582" i="16" s="1"/>
  <c r="U583" i="16"/>
  <c r="W583" i="16" s="1"/>
  <c r="O583" i="16"/>
  <c r="U585" i="16"/>
  <c r="W585" i="16" s="1"/>
  <c r="O585" i="16"/>
  <c r="X585" i="16" s="1"/>
  <c r="U586" i="16"/>
  <c r="W586" i="16" s="1"/>
  <c r="O586" i="16"/>
  <c r="X586" i="16" s="1"/>
  <c r="U587" i="16"/>
  <c r="W587" i="16" s="1"/>
  <c r="O587" i="16"/>
  <c r="X587" i="16" s="1"/>
  <c r="U589" i="16"/>
  <c r="W589" i="16" s="1"/>
  <c r="O589" i="16"/>
  <c r="X589" i="16" s="1"/>
  <c r="U597" i="16"/>
  <c r="W597" i="16" s="1"/>
  <c r="O597" i="16"/>
  <c r="X597" i="16" s="1"/>
  <c r="U598" i="16"/>
  <c r="W598" i="16" s="1"/>
  <c r="O598" i="16"/>
  <c r="X598" i="16" s="1"/>
  <c r="U599" i="16"/>
  <c r="W599" i="16" s="1"/>
  <c r="O599" i="16"/>
  <c r="U601" i="16"/>
  <c r="W601" i="16" s="1"/>
  <c r="O601" i="16"/>
  <c r="X601" i="16" s="1"/>
  <c r="U602" i="16"/>
  <c r="W602" i="16" s="1"/>
  <c r="O602" i="16"/>
  <c r="X602" i="16" s="1"/>
  <c r="U603" i="16"/>
  <c r="W603" i="16" s="1"/>
  <c r="O603" i="16"/>
  <c r="X603" i="16" s="1"/>
  <c r="U605" i="16"/>
  <c r="W605" i="16" s="1"/>
  <c r="O605" i="16"/>
  <c r="X605" i="16" s="1"/>
  <c r="U445" i="16"/>
  <c r="W445" i="16" s="1"/>
  <c r="O445" i="16"/>
  <c r="X445" i="16" s="1"/>
  <c r="U446" i="16"/>
  <c r="W446" i="16" s="1"/>
  <c r="O446" i="16"/>
  <c r="X446" i="16" s="1"/>
  <c r="U447" i="16"/>
  <c r="W447" i="16" s="1"/>
  <c r="O447" i="16"/>
  <c r="X447" i="16" s="1"/>
  <c r="U449" i="16"/>
  <c r="W449" i="16" s="1"/>
  <c r="O449" i="16"/>
  <c r="X449" i="16" s="1"/>
  <c r="U450" i="16"/>
  <c r="W450" i="16" s="1"/>
  <c r="O450" i="16"/>
  <c r="X450" i="16" s="1"/>
  <c r="U451" i="16"/>
  <c r="W451" i="16" s="1"/>
  <c r="O451" i="16"/>
  <c r="X451" i="16" s="1"/>
  <c r="U452" i="16"/>
  <c r="W452" i="16" s="1"/>
  <c r="O452" i="16"/>
  <c r="X452" i="16" s="1"/>
  <c r="U453" i="16"/>
  <c r="W453" i="16" s="1"/>
  <c r="O453" i="16"/>
  <c r="X453" i="16" s="1"/>
  <c r="U454" i="16"/>
  <c r="W454" i="16" s="1"/>
  <c r="O454" i="16"/>
  <c r="X454" i="16" s="1"/>
  <c r="U455" i="16"/>
  <c r="W455" i="16" s="1"/>
  <c r="O455" i="16"/>
  <c r="X455" i="16" s="1"/>
  <c r="U456" i="16"/>
  <c r="W456" i="16" s="1"/>
  <c r="O456" i="16"/>
  <c r="X456" i="16" s="1"/>
  <c r="U457" i="16"/>
  <c r="W457" i="16" s="1"/>
  <c r="O457" i="16"/>
  <c r="X457" i="16" s="1"/>
  <c r="U465" i="16"/>
  <c r="W465" i="16" s="1"/>
  <c r="O465" i="16"/>
  <c r="X465" i="16" s="1"/>
  <c r="U466" i="16"/>
  <c r="W466" i="16" s="1"/>
  <c r="O466" i="16"/>
  <c r="X466" i="16" s="1"/>
  <c r="U467" i="16"/>
  <c r="W467" i="16" s="1"/>
  <c r="O467" i="16"/>
  <c r="X467" i="16" s="1"/>
  <c r="U469" i="16"/>
  <c r="W469" i="16" s="1"/>
  <c r="O469" i="16"/>
  <c r="X469" i="16" s="1"/>
  <c r="U470" i="16"/>
  <c r="W470" i="16" s="1"/>
  <c r="O470" i="16"/>
  <c r="X470" i="16" s="1"/>
  <c r="U471" i="16"/>
  <c r="W471" i="16" s="1"/>
  <c r="O471" i="16"/>
  <c r="X471" i="16" s="1"/>
  <c r="U472" i="16"/>
  <c r="W472" i="16" s="1"/>
  <c r="O472" i="16"/>
  <c r="X472" i="16" s="1"/>
  <c r="U473" i="16"/>
  <c r="W473" i="16" s="1"/>
  <c r="O473" i="16"/>
  <c r="X473" i="16" s="1"/>
  <c r="U474" i="16"/>
  <c r="W474" i="16" s="1"/>
  <c r="O474" i="16"/>
  <c r="X474" i="16" s="1"/>
  <c r="U475" i="16"/>
  <c r="W475" i="16" s="1"/>
  <c r="O475" i="16"/>
  <c r="X475" i="16" s="1"/>
  <c r="U476" i="16"/>
  <c r="W476" i="16" s="1"/>
  <c r="O476" i="16"/>
  <c r="X476" i="16" s="1"/>
  <c r="U477" i="16"/>
  <c r="W477" i="16" s="1"/>
  <c r="O477" i="16"/>
  <c r="X477" i="16" s="1"/>
  <c r="U485" i="16"/>
  <c r="W485" i="16" s="1"/>
  <c r="O485" i="16"/>
  <c r="X485" i="16" s="1"/>
  <c r="U486" i="16"/>
  <c r="W486" i="16" s="1"/>
  <c r="O486" i="16"/>
  <c r="X486" i="16" s="1"/>
  <c r="U487" i="16"/>
  <c r="W487" i="16" s="1"/>
  <c r="O487" i="16"/>
  <c r="X487" i="16" s="1"/>
  <c r="U489" i="16"/>
  <c r="W489" i="16" s="1"/>
  <c r="O489" i="16"/>
  <c r="X489" i="16" s="1"/>
  <c r="U490" i="16"/>
  <c r="W490" i="16" s="1"/>
  <c r="O490" i="16"/>
  <c r="X490" i="16" s="1"/>
  <c r="U491" i="16"/>
  <c r="W491" i="16" s="1"/>
  <c r="O491" i="16"/>
  <c r="X491" i="16" s="1"/>
  <c r="U492" i="16"/>
  <c r="W492" i="16" s="1"/>
  <c r="O492" i="16"/>
  <c r="X492" i="16" s="1"/>
  <c r="U493" i="16"/>
  <c r="W493" i="16" s="1"/>
  <c r="O493" i="16"/>
  <c r="X493" i="16" s="1"/>
  <c r="U494" i="16"/>
  <c r="W494" i="16" s="1"/>
  <c r="O494" i="16"/>
  <c r="X494" i="16" s="1"/>
  <c r="U495" i="16"/>
  <c r="W495" i="16" s="1"/>
  <c r="O495" i="16"/>
  <c r="X495" i="16" s="1"/>
  <c r="U496" i="16"/>
  <c r="W496" i="16" s="1"/>
  <c r="O496" i="16"/>
  <c r="X496" i="16" s="1"/>
  <c r="U497" i="16"/>
  <c r="W497" i="16" s="1"/>
  <c r="O497" i="16"/>
  <c r="X497" i="16" s="1"/>
  <c r="U426" i="16"/>
  <c r="W426" i="16" s="1"/>
  <c r="O426" i="16"/>
  <c r="X426" i="16" s="1"/>
  <c r="U406" i="16"/>
  <c r="W406" i="16" s="1"/>
  <c r="O406" i="16"/>
  <c r="X406" i="16" s="1"/>
  <c r="U425" i="16"/>
  <c r="W425" i="16" s="1"/>
  <c r="O425" i="16"/>
  <c r="X425" i="16" s="1"/>
  <c r="U427" i="16"/>
  <c r="W427" i="16" s="1"/>
  <c r="O427" i="16"/>
  <c r="X427" i="16" s="1"/>
  <c r="U429" i="16"/>
  <c r="W429" i="16" s="1"/>
  <c r="O429" i="16"/>
  <c r="X429" i="16" s="1"/>
  <c r="U430" i="16"/>
  <c r="W430" i="16" s="1"/>
  <c r="O430" i="16"/>
  <c r="X430" i="16" s="1"/>
  <c r="U431" i="16"/>
  <c r="W431" i="16" s="1"/>
  <c r="O431" i="16"/>
  <c r="X431" i="16" s="1"/>
  <c r="U432" i="16"/>
  <c r="W432" i="16" s="1"/>
  <c r="O432" i="16"/>
  <c r="X432" i="16" s="1"/>
  <c r="U433" i="16"/>
  <c r="W433" i="16" s="1"/>
  <c r="O433" i="16"/>
  <c r="X433" i="16" s="1"/>
  <c r="U434" i="16"/>
  <c r="W434" i="16" s="1"/>
  <c r="O434" i="16"/>
  <c r="X434" i="16" s="1"/>
  <c r="U435" i="16"/>
  <c r="W435" i="16" s="1"/>
  <c r="O435" i="16"/>
  <c r="X435" i="16" s="1"/>
  <c r="U436" i="16"/>
  <c r="W436" i="16" s="1"/>
  <c r="O436" i="16"/>
  <c r="X436" i="16" s="1"/>
  <c r="U437" i="16"/>
  <c r="W437" i="16" s="1"/>
  <c r="O437" i="16"/>
  <c r="X437" i="16" s="1"/>
  <c r="U405" i="16"/>
  <c r="W405" i="16" s="1"/>
  <c r="O405" i="16"/>
  <c r="X405" i="16" s="1"/>
  <c r="U407" i="16"/>
  <c r="W407" i="16" s="1"/>
  <c r="O407" i="16"/>
  <c r="X407" i="16" s="1"/>
  <c r="U409" i="16"/>
  <c r="W409" i="16" s="1"/>
  <c r="O409" i="16"/>
  <c r="X409" i="16" s="1"/>
  <c r="U410" i="16"/>
  <c r="W410" i="16" s="1"/>
  <c r="O410" i="16"/>
  <c r="X410" i="16" s="1"/>
  <c r="U411" i="16"/>
  <c r="W411" i="16" s="1"/>
  <c r="O411" i="16"/>
  <c r="X411" i="16" s="1"/>
  <c r="U412" i="16"/>
  <c r="W412" i="16" s="1"/>
  <c r="O412" i="16"/>
  <c r="X412" i="16" s="1"/>
  <c r="U413" i="16"/>
  <c r="W413" i="16" s="1"/>
  <c r="O413" i="16"/>
  <c r="X413" i="16" s="1"/>
  <c r="U414" i="16"/>
  <c r="W414" i="16" s="1"/>
  <c r="O414" i="16"/>
  <c r="X414" i="16" s="1"/>
  <c r="U415" i="16"/>
  <c r="W415" i="16" s="1"/>
  <c r="O415" i="16"/>
  <c r="X415" i="16" s="1"/>
  <c r="U416" i="16"/>
  <c r="W416" i="16" s="1"/>
  <c r="O416" i="16"/>
  <c r="X416" i="16" s="1"/>
  <c r="U417" i="16"/>
  <c r="W417" i="16" s="1"/>
  <c r="O417" i="16"/>
  <c r="X417" i="16" s="1"/>
  <c r="U385" i="16"/>
  <c r="U386" i="16"/>
  <c r="U387" i="16"/>
  <c r="U389" i="16"/>
  <c r="U390" i="16"/>
  <c r="W390" i="16" s="1"/>
  <c r="O390" i="16"/>
  <c r="X390" i="16" s="1"/>
  <c r="U391" i="16"/>
  <c r="W391" i="16" s="1"/>
  <c r="O391" i="16"/>
  <c r="X391" i="16" s="1"/>
  <c r="U392" i="16"/>
  <c r="W392" i="16" s="1"/>
  <c r="O392" i="16"/>
  <c r="X392" i="16" s="1"/>
  <c r="U393" i="16"/>
  <c r="W393" i="16" s="1"/>
  <c r="O393" i="16"/>
  <c r="X393" i="16" s="1"/>
  <c r="U394" i="16"/>
  <c r="W394" i="16" s="1"/>
  <c r="O394" i="16"/>
  <c r="X394" i="16" s="1"/>
  <c r="U395" i="16"/>
  <c r="W395" i="16" s="1"/>
  <c r="O395" i="16"/>
  <c r="X395" i="16" s="1"/>
  <c r="U396" i="16"/>
  <c r="W396" i="16" s="1"/>
  <c r="O396" i="16"/>
  <c r="X396" i="16" s="1"/>
  <c r="U397" i="16"/>
  <c r="W397" i="16" s="1"/>
  <c r="O397" i="16"/>
  <c r="X397" i="16" s="1"/>
  <c r="U345" i="16"/>
  <c r="W345" i="16" s="1"/>
  <c r="O345" i="16"/>
  <c r="X345" i="16" s="1"/>
  <c r="U346" i="16"/>
  <c r="W346" i="16" s="1"/>
  <c r="O346" i="16"/>
  <c r="X346" i="16" s="1"/>
  <c r="U347" i="16"/>
  <c r="W347" i="16" s="1"/>
  <c r="O347" i="16"/>
  <c r="X347" i="16" s="1"/>
  <c r="U349" i="16"/>
  <c r="W349" i="16" s="1"/>
  <c r="O349" i="16"/>
  <c r="X349" i="16" s="1"/>
  <c r="U350" i="16"/>
  <c r="W350" i="16" s="1"/>
  <c r="O350" i="16"/>
  <c r="X350" i="16" s="1"/>
  <c r="U351" i="16"/>
  <c r="W351" i="16" s="1"/>
  <c r="O351" i="16"/>
  <c r="X351" i="16" s="1"/>
  <c r="U352" i="16"/>
  <c r="W352" i="16" s="1"/>
  <c r="O352" i="16"/>
  <c r="X352" i="16" s="1"/>
  <c r="U353" i="16"/>
  <c r="W353" i="16" s="1"/>
  <c r="O353" i="16"/>
  <c r="X353" i="16" s="1"/>
  <c r="U354" i="16"/>
  <c r="W354" i="16" s="1"/>
  <c r="O354" i="16"/>
  <c r="X354" i="16" s="1"/>
  <c r="U355" i="16"/>
  <c r="W355" i="16" s="1"/>
  <c r="O355" i="16"/>
  <c r="X355" i="16" s="1"/>
  <c r="U356" i="16"/>
  <c r="W356" i="16" s="1"/>
  <c r="O356" i="16"/>
  <c r="X356" i="16" s="1"/>
  <c r="U357" i="16"/>
  <c r="W357" i="16" s="1"/>
  <c r="O357" i="16"/>
  <c r="X357" i="16" s="1"/>
  <c r="U365" i="16"/>
  <c r="W365" i="16" s="1"/>
  <c r="O365" i="16"/>
  <c r="X365" i="16" s="1"/>
  <c r="U366" i="16"/>
  <c r="W366" i="16" s="1"/>
  <c r="O366" i="16"/>
  <c r="X366" i="16" s="1"/>
  <c r="U367" i="16"/>
  <c r="W367" i="16" s="1"/>
  <c r="O367" i="16"/>
  <c r="X367" i="16" s="1"/>
  <c r="U369" i="16"/>
  <c r="W369" i="16" s="1"/>
  <c r="O369" i="16"/>
  <c r="X369" i="16" s="1"/>
  <c r="U370" i="16"/>
  <c r="W370" i="16" s="1"/>
  <c r="O370" i="16"/>
  <c r="X370" i="16" s="1"/>
  <c r="U371" i="16"/>
  <c r="W371" i="16" s="1"/>
  <c r="O371" i="16"/>
  <c r="X371" i="16" s="1"/>
  <c r="U372" i="16"/>
  <c r="W372" i="16" s="1"/>
  <c r="O372" i="16"/>
  <c r="X372" i="16" s="1"/>
  <c r="U373" i="16"/>
  <c r="W373" i="16" s="1"/>
  <c r="O373" i="16"/>
  <c r="X373" i="16" s="1"/>
  <c r="U374" i="16"/>
  <c r="W374" i="16" s="1"/>
  <c r="O374" i="16"/>
  <c r="X374" i="16" s="1"/>
  <c r="U375" i="16"/>
  <c r="W375" i="16" s="1"/>
  <c r="O375" i="16"/>
  <c r="X375" i="16" s="1"/>
  <c r="U376" i="16"/>
  <c r="W376" i="16" s="1"/>
  <c r="O376" i="16"/>
  <c r="X376" i="16" s="1"/>
  <c r="U377" i="16"/>
  <c r="W377" i="16" s="1"/>
  <c r="O377" i="16"/>
  <c r="X377" i="16" s="1"/>
  <c r="U325" i="16"/>
  <c r="W325" i="16" s="1"/>
  <c r="O325" i="16"/>
  <c r="X325" i="16" s="1"/>
  <c r="U326" i="16"/>
  <c r="W326" i="16" s="1"/>
  <c r="O326" i="16"/>
  <c r="X326" i="16" s="1"/>
  <c r="U327" i="16"/>
  <c r="W327" i="16" s="1"/>
  <c r="O327" i="16"/>
  <c r="X327" i="16" s="1"/>
  <c r="U329" i="16"/>
  <c r="U330" i="16"/>
  <c r="U331" i="16"/>
  <c r="U332" i="16"/>
  <c r="U333" i="16"/>
  <c r="U334" i="16"/>
  <c r="U335" i="16"/>
  <c r="W335" i="16" s="1"/>
  <c r="O335" i="16"/>
  <c r="X335" i="16" s="1"/>
  <c r="U336" i="16"/>
  <c r="W336" i="16" s="1"/>
  <c r="O336" i="16"/>
  <c r="X336" i="16" s="1"/>
  <c r="U337" i="16"/>
  <c r="W337" i="16" s="1"/>
  <c r="O337" i="16"/>
  <c r="X337" i="16" s="1"/>
  <c r="U318" i="16"/>
  <c r="W318" i="16" s="1"/>
  <c r="O318" i="16"/>
  <c r="X318" i="16" s="1"/>
  <c r="U304" i="16"/>
  <c r="W304" i="16" s="1"/>
  <c r="O304" i="16"/>
  <c r="U298" i="16"/>
  <c r="U284" i="16"/>
  <c r="W284" i="16" s="1"/>
  <c r="O284" i="16"/>
  <c r="U705" i="16"/>
  <c r="W705" i="16" s="1"/>
  <c r="O705" i="16"/>
  <c r="X705" i="16" s="1"/>
  <c r="U707" i="16"/>
  <c r="W707" i="16" s="1"/>
  <c r="O707" i="16"/>
  <c r="X707" i="16" s="1"/>
  <c r="U730" i="16"/>
  <c r="W730" i="16" s="1"/>
  <c r="O730" i="16"/>
  <c r="X730" i="16" s="1"/>
  <c r="U718" i="16"/>
  <c r="W718" i="16" s="1"/>
  <c r="O718" i="16"/>
  <c r="U712" i="16"/>
  <c r="W712" i="16" s="1"/>
  <c r="O712" i="16"/>
  <c r="X712" i="16" s="1"/>
  <c r="U700" i="16"/>
  <c r="W700" i="16" s="1"/>
  <c r="O700" i="16"/>
  <c r="U694" i="16"/>
  <c r="W694" i="16" s="1"/>
  <c r="O694" i="16"/>
  <c r="X694" i="16" s="1"/>
  <c r="U682" i="16"/>
  <c r="W682" i="16" s="1"/>
  <c r="O682" i="16"/>
  <c r="U676" i="16"/>
  <c r="W676" i="16" s="1"/>
  <c r="O676" i="16"/>
  <c r="X676" i="16" s="1"/>
  <c r="U664" i="16"/>
  <c r="W664" i="16" s="1"/>
  <c r="O664" i="16"/>
  <c r="U658" i="16"/>
  <c r="W658" i="16" s="1"/>
  <c r="O658" i="16"/>
  <c r="X658" i="16" s="1"/>
  <c r="U646" i="16"/>
  <c r="W646" i="16" s="1"/>
  <c r="O646" i="16"/>
  <c r="U640" i="16"/>
  <c r="W640" i="16" s="1"/>
  <c r="O640" i="16"/>
  <c r="X640" i="16" s="1"/>
  <c r="U628" i="16"/>
  <c r="W628" i="16" s="1"/>
  <c r="O628" i="16"/>
  <c r="U606" i="16"/>
  <c r="W606" i="16" s="1"/>
  <c r="O606" i="16"/>
  <c r="X606" i="16" s="1"/>
  <c r="U596" i="16"/>
  <c r="W596" i="16" s="1"/>
  <c r="O596" i="16"/>
  <c r="U590" i="16"/>
  <c r="W590" i="16" s="1"/>
  <c r="O590" i="16"/>
  <c r="X590" i="16" s="1"/>
  <c r="U580" i="16"/>
  <c r="W580" i="16" s="1"/>
  <c r="O580" i="16"/>
  <c r="U574" i="16"/>
  <c r="W574" i="16" s="1"/>
  <c r="O574" i="16"/>
  <c r="X574" i="16" s="1"/>
  <c r="U564" i="16"/>
  <c r="W564" i="16" s="1"/>
  <c r="O564" i="16"/>
  <c r="U498" i="16"/>
  <c r="W498" i="16" s="1"/>
  <c r="O498" i="16"/>
  <c r="X498" i="16" s="1"/>
  <c r="U484" i="16"/>
  <c r="W484" i="16" s="1"/>
  <c r="O484" i="16"/>
  <c r="U478" i="16"/>
  <c r="W478" i="16" s="1"/>
  <c r="O478" i="16"/>
  <c r="X478" i="16" s="1"/>
  <c r="U464" i="16"/>
  <c r="W464" i="16" s="1"/>
  <c r="O464" i="16"/>
  <c r="U458" i="16"/>
  <c r="W458" i="16" s="1"/>
  <c r="O458" i="16"/>
  <c r="X458" i="16" s="1"/>
  <c r="U444" i="16"/>
  <c r="W444" i="16" s="1"/>
  <c r="O444" i="16"/>
  <c r="U438" i="16"/>
  <c r="W438" i="16" s="1"/>
  <c r="O438" i="16"/>
  <c r="X438" i="16" s="1"/>
  <c r="U424" i="16"/>
  <c r="W424" i="16" s="1"/>
  <c r="O424" i="16"/>
  <c r="U418" i="16"/>
  <c r="U404" i="16"/>
  <c r="W404" i="16" s="1"/>
  <c r="O404" i="16"/>
  <c r="U398" i="16"/>
  <c r="W398" i="16" s="1"/>
  <c r="O398" i="16"/>
  <c r="X398" i="16" s="1"/>
  <c r="U384" i="16"/>
  <c r="U378" i="16"/>
  <c r="W378" i="16" s="1"/>
  <c r="O378" i="16"/>
  <c r="X378" i="16" s="1"/>
  <c r="U364" i="16"/>
  <c r="W364" i="16" s="1"/>
  <c r="O364" i="16"/>
  <c r="U358" i="16"/>
  <c r="W358" i="16" s="1"/>
  <c r="O358" i="16"/>
  <c r="X358" i="16" s="1"/>
  <c r="U344" i="16"/>
  <c r="W344" i="16" s="1"/>
  <c r="O344" i="16"/>
  <c r="U338" i="16"/>
  <c r="W338" i="16" s="1"/>
  <c r="O338" i="16"/>
  <c r="X338" i="16" s="1"/>
  <c r="U324" i="16"/>
  <c r="W324" i="16" s="1"/>
  <c r="O324" i="16"/>
  <c r="U548" i="16"/>
  <c r="W548" i="16" s="1"/>
  <c r="O548" i="16"/>
  <c r="X548" i="16" s="1"/>
  <c r="U528" i="16"/>
  <c r="W528" i="16" s="1"/>
  <c r="O528" i="16"/>
  <c r="X528" i="16" s="1"/>
  <c r="U508" i="16"/>
  <c r="W508" i="16" s="1"/>
  <c r="O508" i="16"/>
  <c r="X508" i="16" s="1"/>
  <c r="U505" i="16"/>
  <c r="W505" i="16" s="1"/>
  <c r="O505" i="16"/>
  <c r="X505" i="16" s="1"/>
  <c r="U506" i="16"/>
  <c r="W506" i="16" s="1"/>
  <c r="O506" i="16"/>
  <c r="X506" i="16" s="1"/>
  <c r="U507" i="16"/>
  <c r="W507" i="16" s="1"/>
  <c r="O507" i="16"/>
  <c r="X507" i="16" s="1"/>
  <c r="U509" i="16"/>
  <c r="W509" i="16" s="1"/>
  <c r="O509" i="16"/>
  <c r="X509" i="16" s="1"/>
  <c r="U510" i="16"/>
  <c r="W510" i="16" s="1"/>
  <c r="O510" i="16"/>
  <c r="X510" i="16" s="1"/>
  <c r="U511" i="16"/>
  <c r="W511" i="16" s="1"/>
  <c r="O511" i="16"/>
  <c r="X511" i="16" s="1"/>
  <c r="U512" i="16"/>
  <c r="W512" i="16" s="1"/>
  <c r="O512" i="16"/>
  <c r="X512" i="16" s="1"/>
  <c r="U513" i="16"/>
  <c r="W513" i="16" s="1"/>
  <c r="O513" i="16"/>
  <c r="X513" i="16" s="1"/>
  <c r="U514" i="16"/>
  <c r="W514" i="16" s="1"/>
  <c r="O514" i="16"/>
  <c r="X514" i="16" s="1"/>
  <c r="U515" i="16"/>
  <c r="W515" i="16" s="1"/>
  <c r="O515" i="16"/>
  <c r="X515" i="16" s="1"/>
  <c r="U516" i="16"/>
  <c r="W516" i="16" s="1"/>
  <c r="O516" i="16"/>
  <c r="X516" i="16" s="1"/>
  <c r="U517" i="16"/>
  <c r="W517" i="16" s="1"/>
  <c r="O517" i="16"/>
  <c r="X517" i="16" s="1"/>
  <c r="U525" i="16"/>
  <c r="W525" i="16" s="1"/>
  <c r="O525" i="16"/>
  <c r="X525" i="16" s="1"/>
  <c r="U526" i="16"/>
  <c r="W526" i="16" s="1"/>
  <c r="O526" i="16"/>
  <c r="X526" i="16" s="1"/>
  <c r="U527" i="16"/>
  <c r="W527" i="16" s="1"/>
  <c r="O527" i="16"/>
  <c r="X527" i="16" s="1"/>
  <c r="U529" i="16"/>
  <c r="W529" i="16" s="1"/>
  <c r="O529" i="16"/>
  <c r="X529" i="16" s="1"/>
  <c r="U530" i="16"/>
  <c r="W530" i="16" s="1"/>
  <c r="O530" i="16"/>
  <c r="X530" i="16" s="1"/>
  <c r="U531" i="16"/>
  <c r="W531" i="16" s="1"/>
  <c r="O531" i="16"/>
  <c r="X531" i="16" s="1"/>
  <c r="U532" i="16"/>
  <c r="W532" i="16" s="1"/>
  <c r="O532" i="16"/>
  <c r="X532" i="16" s="1"/>
  <c r="U533" i="16"/>
  <c r="W533" i="16" s="1"/>
  <c r="O533" i="16"/>
  <c r="X533" i="16" s="1"/>
  <c r="U534" i="16"/>
  <c r="W534" i="16" s="1"/>
  <c r="O534" i="16"/>
  <c r="X534" i="16" s="1"/>
  <c r="U535" i="16"/>
  <c r="W535" i="16" s="1"/>
  <c r="O535" i="16"/>
  <c r="X535" i="16" s="1"/>
  <c r="U536" i="16"/>
  <c r="W536" i="16" s="1"/>
  <c r="O536" i="16"/>
  <c r="X536" i="16" s="1"/>
  <c r="U537" i="16"/>
  <c r="W537" i="16" s="1"/>
  <c r="O537" i="16"/>
  <c r="X537" i="16" s="1"/>
  <c r="U545" i="16"/>
  <c r="W545" i="16" s="1"/>
  <c r="O545" i="16"/>
  <c r="X545" i="16" s="1"/>
  <c r="U546" i="16"/>
  <c r="W546" i="16" s="1"/>
  <c r="O546" i="16"/>
  <c r="X546" i="16" s="1"/>
  <c r="U547" i="16"/>
  <c r="W547" i="16" s="1"/>
  <c r="O547" i="16"/>
  <c r="X547" i="16" s="1"/>
  <c r="U549" i="16"/>
  <c r="W549" i="16" s="1"/>
  <c r="O549" i="16"/>
  <c r="X549" i="16" s="1"/>
  <c r="U550" i="16"/>
  <c r="W550" i="16" s="1"/>
  <c r="O550" i="16"/>
  <c r="X550" i="16" s="1"/>
  <c r="U551" i="16"/>
  <c r="W551" i="16" s="1"/>
  <c r="O551" i="16"/>
  <c r="X551" i="16" s="1"/>
  <c r="U552" i="16"/>
  <c r="W552" i="16" s="1"/>
  <c r="O552" i="16"/>
  <c r="X552" i="16" s="1"/>
  <c r="U553" i="16"/>
  <c r="W553" i="16" s="1"/>
  <c r="O553" i="16"/>
  <c r="X553" i="16" s="1"/>
  <c r="U554" i="16"/>
  <c r="W554" i="16" s="1"/>
  <c r="O554" i="16"/>
  <c r="X554" i="16" s="1"/>
  <c r="U555" i="16"/>
  <c r="W555" i="16" s="1"/>
  <c r="O555" i="16"/>
  <c r="X555" i="16" s="1"/>
  <c r="U556" i="16"/>
  <c r="W556" i="16" s="1"/>
  <c r="O556" i="16"/>
  <c r="X556" i="16" s="1"/>
  <c r="U557" i="16"/>
  <c r="W557" i="16" s="1"/>
  <c r="O557" i="16"/>
  <c r="X557" i="16" s="1"/>
  <c r="U558" i="16"/>
  <c r="W558" i="16" s="1"/>
  <c r="O558" i="16"/>
  <c r="X558" i="16" s="1"/>
  <c r="U544" i="16"/>
  <c r="W544" i="16" s="1"/>
  <c r="O544" i="16"/>
  <c r="U538" i="16"/>
  <c r="W538" i="16" s="1"/>
  <c r="O538" i="16"/>
  <c r="X538" i="16" s="1"/>
  <c r="U524" i="16"/>
  <c r="W524" i="16" s="1"/>
  <c r="O524" i="16"/>
  <c r="U518" i="16"/>
  <c r="W518" i="16" s="1"/>
  <c r="O518" i="16"/>
  <c r="X518" i="16" s="1"/>
  <c r="U504" i="16"/>
  <c r="W504" i="16" s="1"/>
  <c r="O504" i="16"/>
  <c r="U165" i="16"/>
  <c r="U166" i="16"/>
  <c r="U167" i="16"/>
  <c r="U168" i="16"/>
  <c r="U169" i="16"/>
  <c r="U172" i="16"/>
  <c r="U173" i="16"/>
  <c r="U174" i="16"/>
  <c r="U175" i="16"/>
  <c r="U176" i="16"/>
  <c r="U177" i="16"/>
  <c r="U178" i="16"/>
  <c r="U179" i="16"/>
  <c r="U180" i="16"/>
  <c r="U186" i="16"/>
  <c r="U187" i="16"/>
  <c r="U188" i="16"/>
  <c r="W188" i="16" s="1"/>
  <c r="O188" i="16"/>
  <c r="X188" i="16" s="1"/>
  <c r="U189" i="16"/>
  <c r="U190" i="16"/>
  <c r="W190" i="16" s="1"/>
  <c r="O190" i="16"/>
  <c r="X190" i="16" s="1"/>
  <c r="U193" i="16"/>
  <c r="W193" i="16" s="1"/>
  <c r="O193" i="16"/>
  <c r="X193" i="16" s="1"/>
  <c r="U194" i="16"/>
  <c r="W194" i="16" s="1"/>
  <c r="O194" i="16"/>
  <c r="X194" i="16" s="1"/>
  <c r="U195" i="16"/>
  <c r="W195" i="16" s="1"/>
  <c r="O195" i="16"/>
  <c r="X195" i="16" s="1"/>
  <c r="U196" i="16"/>
  <c r="W196" i="16" s="1"/>
  <c r="O196" i="16"/>
  <c r="X196" i="16" s="1"/>
  <c r="U197" i="16"/>
  <c r="W197" i="16" s="1"/>
  <c r="O197" i="16"/>
  <c r="X197" i="16" s="1"/>
  <c r="U198" i="16"/>
  <c r="W198" i="16" s="1"/>
  <c r="O198" i="16"/>
  <c r="X198" i="16" s="1"/>
  <c r="U199" i="16"/>
  <c r="W199" i="16" s="1"/>
  <c r="O199" i="16"/>
  <c r="X199" i="16" s="1"/>
  <c r="U200" i="16"/>
  <c r="W200" i="16" s="1"/>
  <c r="O200" i="16"/>
  <c r="X200" i="16" s="1"/>
  <c r="U201" i="16"/>
  <c r="U216" i="16"/>
  <c r="W216" i="16" s="1"/>
  <c r="O216" i="16"/>
  <c r="X216" i="16" s="1"/>
  <c r="U217" i="16"/>
  <c r="U218" i="16"/>
  <c r="W218" i="16" s="1"/>
  <c r="O218" i="16"/>
  <c r="X218" i="16" s="1"/>
  <c r="U219" i="16"/>
  <c r="W219" i="16" s="1"/>
  <c r="O219" i="16"/>
  <c r="X219" i="16" s="1"/>
  <c r="U220" i="16"/>
  <c r="W220" i="16" s="1"/>
  <c r="O220" i="16"/>
  <c r="X220" i="16" s="1"/>
  <c r="U221" i="16"/>
  <c r="W221" i="16" s="1"/>
  <c r="O221" i="16"/>
  <c r="X221" i="16" s="1"/>
  <c r="U278" i="16"/>
  <c r="W278" i="16" s="1"/>
  <c r="O278" i="16"/>
  <c r="X278" i="16" s="1"/>
  <c r="U277" i="16"/>
  <c r="W277" i="16" s="1"/>
  <c r="O277" i="16"/>
  <c r="X277" i="16" s="1"/>
  <c r="U276" i="16"/>
  <c r="W276" i="16" s="1"/>
  <c r="O276" i="16"/>
  <c r="X276" i="16" s="1"/>
  <c r="U275" i="16"/>
  <c r="W275" i="16" s="1"/>
  <c r="O275" i="16"/>
  <c r="X275" i="16" s="1"/>
  <c r="U274" i="16"/>
  <c r="W274" i="16" s="1"/>
  <c r="O274" i="16"/>
  <c r="X274" i="16" s="1"/>
  <c r="U273" i="16"/>
  <c r="U272" i="16"/>
  <c r="U271" i="16"/>
  <c r="W271" i="16" s="1"/>
  <c r="O271" i="16"/>
  <c r="X271" i="16" s="1"/>
  <c r="U270" i="16"/>
  <c r="W270" i="16" s="1"/>
  <c r="O270" i="16"/>
  <c r="X270" i="16" s="1"/>
  <c r="U269" i="16"/>
  <c r="W269" i="16" s="1"/>
  <c r="O269" i="16"/>
  <c r="X269" i="16" s="1"/>
  <c r="U268" i="16"/>
  <c r="W268" i="16" s="1"/>
  <c r="O268" i="16"/>
  <c r="X268" i="16" s="1"/>
  <c r="U267" i="16"/>
  <c r="W267" i="16" s="1"/>
  <c r="O267" i="16"/>
  <c r="X267" i="16" s="1"/>
  <c r="U266" i="16"/>
  <c r="W266" i="16" s="1"/>
  <c r="O266" i="16"/>
  <c r="X266" i="16" s="1"/>
  <c r="U265" i="16"/>
  <c r="W265" i="16" s="1"/>
  <c r="O265" i="16"/>
  <c r="X265" i="16" s="1"/>
  <c r="X264" i="16"/>
  <c r="M1705" i="16"/>
  <c r="M2080" i="16"/>
  <c r="M2068" i="16"/>
  <c r="M1792" i="16"/>
  <c r="O596" i="1"/>
  <c r="U596" i="1"/>
  <c r="U337" i="1"/>
  <c r="U1231" i="16"/>
  <c r="T1231" i="16"/>
  <c r="V1231" i="16" s="1"/>
  <c r="U1229" i="16"/>
  <c r="T1229" i="16"/>
  <c r="V1229" i="16" s="1"/>
  <c r="U336" i="1"/>
  <c r="U273" i="1"/>
  <c r="M1292" i="16"/>
  <c r="U1294" i="16"/>
  <c r="V1294" i="16"/>
  <c r="U1295" i="16"/>
  <c r="V1295" i="16"/>
  <c r="A83" i="1"/>
  <c r="M2528" i="16"/>
  <c r="M944" i="16"/>
  <c r="U1042" i="16"/>
  <c r="T1042" i="16"/>
  <c r="V1042" i="16" s="1"/>
  <c r="U1058" i="16"/>
  <c r="T1058" i="16"/>
  <c r="V1058" i="16" s="1"/>
  <c r="S1056" i="16"/>
  <c r="U1056" i="16" s="1"/>
  <c r="T1056" i="16"/>
  <c r="V1056" i="16" s="1"/>
  <c r="S1054" i="16"/>
  <c r="U1054" i="16" s="1"/>
  <c r="T1054" i="16"/>
  <c r="V1054" i="16" s="1"/>
  <c r="M1380" i="16"/>
  <c r="U1477" i="16"/>
  <c r="U504" i="1"/>
  <c r="U1677" i="16"/>
  <c r="U403" i="1"/>
  <c r="U1331" i="16"/>
  <c r="U1391" i="16"/>
  <c r="U1408" i="16"/>
  <c r="V1511" i="16"/>
  <c r="U1511" i="16"/>
  <c r="V1542" i="16"/>
  <c r="U1542" i="16"/>
  <c r="W1542" i="16" s="1"/>
  <c r="X1542" i="16" s="1"/>
  <c r="U402" i="1"/>
  <c r="U1329" i="16"/>
  <c r="U1388" i="16"/>
  <c r="U1426" i="16"/>
  <c r="V1478" i="16"/>
  <c r="U1478" i="16"/>
  <c r="U1541" i="16"/>
  <c r="U1585" i="16"/>
  <c r="U1566" i="16"/>
  <c r="U1552" i="16"/>
  <c r="U1417" i="16"/>
  <c r="V1417" i="16"/>
  <c r="U1305" i="16"/>
  <c r="U501" i="1"/>
  <c r="U1671" i="16"/>
  <c r="U1400" i="16"/>
  <c r="V1400" i="16"/>
  <c r="U1424" i="16"/>
  <c r="V1520" i="16"/>
  <c r="U1520" i="16"/>
  <c r="U1551" i="16"/>
  <c r="U1584" i="16"/>
  <c r="U500" i="1"/>
  <c r="U1669" i="16"/>
  <c r="V1435" i="16"/>
  <c r="U1435" i="16"/>
  <c r="U1519" i="16"/>
  <c r="U1602" i="16"/>
  <c r="U406" i="1"/>
  <c r="U499" i="1"/>
  <c r="V1401" i="16"/>
  <c r="U1401" i="16"/>
  <c r="U1487" i="16"/>
  <c r="V1561" i="16"/>
  <c r="U1561" i="16"/>
  <c r="U1595" i="16"/>
  <c r="U503" i="1"/>
  <c r="U1675" i="16"/>
  <c r="U1550" i="16"/>
  <c r="U405" i="1"/>
  <c r="U1335" i="16"/>
  <c r="U497" i="1"/>
  <c r="U1663" i="16"/>
  <c r="U1398" i="16"/>
  <c r="U1433" i="16"/>
  <c r="U1486" i="16"/>
  <c r="U1560" i="16"/>
  <c r="U1594" i="16"/>
  <c r="U1464" i="16"/>
  <c r="U498" i="1"/>
  <c r="V1410" i="16"/>
  <c r="U1410" i="16"/>
  <c r="U1444" i="16"/>
  <c r="V1497" i="16"/>
  <c r="U1497" i="16"/>
  <c r="U1528" i="16"/>
  <c r="U1559" i="16"/>
  <c r="U502" i="1"/>
  <c r="U1673" i="16"/>
  <c r="U1425" i="16"/>
  <c r="U1509" i="16"/>
  <c r="U1449" i="16"/>
  <c r="U1253" i="16"/>
  <c r="V1390" i="16"/>
  <c r="U1390" i="16"/>
  <c r="U1443" i="16"/>
  <c r="U1496" i="16"/>
  <c r="U1527" i="16"/>
  <c r="U1573" i="16"/>
  <c r="U505" i="1"/>
  <c r="U1679" i="16"/>
  <c r="U1411" i="16"/>
  <c r="U1442" i="16"/>
  <c r="U1495" i="16"/>
  <c r="U1574" i="16"/>
  <c r="M1250" i="16"/>
  <c r="N394" i="1"/>
  <c r="U394" i="1" s="1"/>
  <c r="M1303" i="16"/>
  <c r="U542" i="1"/>
  <c r="U390" i="1"/>
  <c r="U482" i="1"/>
  <c r="U476" i="1"/>
  <c r="M1564" i="16"/>
  <c r="N457" i="1"/>
  <c r="U457" i="1" s="1"/>
  <c r="M1462" i="16"/>
  <c r="U452" i="1"/>
  <c r="M1447" i="16"/>
  <c r="N446" i="1"/>
  <c r="U446" i="1" s="1"/>
  <c r="M1414" i="16"/>
  <c r="A82" i="1"/>
  <c r="M496" i="1"/>
  <c r="E496" i="1"/>
  <c r="M495" i="1"/>
  <c r="F495" i="1"/>
  <c r="E495" i="1"/>
  <c r="A496" i="1"/>
  <c r="A495" i="1"/>
  <c r="M494" i="1"/>
  <c r="F493" i="1"/>
  <c r="A494" i="1"/>
  <c r="A493" i="1" s="1"/>
  <c r="A492" i="1" s="1"/>
  <c r="A443" i="1"/>
  <c r="M481" i="1"/>
  <c r="F481" i="1"/>
  <c r="E481" i="1"/>
  <c r="A481" i="1"/>
  <c r="M480" i="1"/>
  <c r="F480" i="1"/>
  <c r="E480" i="1"/>
  <c r="A480" i="1"/>
  <c r="M479" i="1"/>
  <c r="F479" i="1"/>
  <c r="E479" i="1"/>
  <c r="A479" i="1"/>
  <c r="M475" i="1"/>
  <c r="F475" i="1"/>
  <c r="E475" i="1"/>
  <c r="M474" i="1"/>
  <c r="F474" i="1"/>
  <c r="E474" i="1"/>
  <c r="A475" i="1"/>
  <c r="A474" i="1"/>
  <c r="M473" i="1"/>
  <c r="F473" i="1"/>
  <c r="E473" i="1"/>
  <c r="M469" i="1"/>
  <c r="F469" i="1"/>
  <c r="E469" i="1"/>
  <c r="M468" i="1"/>
  <c r="F468" i="1"/>
  <c r="E468" i="1"/>
  <c r="M467" i="1"/>
  <c r="F467" i="1"/>
  <c r="E467" i="1"/>
  <c r="M463" i="1"/>
  <c r="F463" i="1"/>
  <c r="E463" i="1"/>
  <c r="M462" i="1"/>
  <c r="F462" i="1"/>
  <c r="E462" i="1"/>
  <c r="F461" i="1"/>
  <c r="M461" i="1"/>
  <c r="E461" i="1"/>
  <c r="M456" i="1"/>
  <c r="F456" i="1"/>
  <c r="E456" i="1"/>
  <c r="M455" i="1"/>
  <c r="F455" i="1"/>
  <c r="E455" i="1"/>
  <c r="F450" i="1"/>
  <c r="E444" i="1"/>
  <c r="M451" i="1"/>
  <c r="F451" i="1"/>
  <c r="E451" i="1"/>
  <c r="M450" i="1"/>
  <c r="E450" i="1"/>
  <c r="M449" i="1"/>
  <c r="F449" i="1"/>
  <c r="E449" i="1"/>
  <c r="M445" i="1"/>
  <c r="F445" i="1"/>
  <c r="E445" i="1"/>
  <c r="M444" i="1"/>
  <c r="A473" i="1"/>
  <c r="A472" i="1" s="1"/>
  <c r="A471" i="1" s="1"/>
  <c r="A469" i="1"/>
  <c r="A468" i="1"/>
  <c r="A467" i="1"/>
  <c r="A466" i="1" s="1"/>
  <c r="A465" i="1" s="1"/>
  <c r="A463" i="1"/>
  <c r="A462" i="1"/>
  <c r="A461" i="1"/>
  <c r="A460" i="1" s="1"/>
  <c r="A459" i="1" s="1"/>
  <c r="A457" i="1"/>
  <c r="A456" i="1"/>
  <c r="A455" i="1"/>
  <c r="A454" i="1" s="1"/>
  <c r="A453" i="1" s="1"/>
  <c r="A451" i="1"/>
  <c r="A450" i="1"/>
  <c r="A449" i="1"/>
  <c r="A448" i="1" s="1"/>
  <c r="A447" i="1" s="1"/>
  <c r="A445" i="1"/>
  <c r="A444" i="1"/>
  <c r="M443" i="1"/>
  <c r="F443" i="1"/>
  <c r="E443" i="1"/>
  <c r="L1598" i="16"/>
  <c r="J1598" i="16"/>
  <c r="H1598" i="16"/>
  <c r="L1592" i="16"/>
  <c r="J1592" i="16"/>
  <c r="H1592" i="16"/>
  <c r="D1592" i="16"/>
  <c r="P1590" i="16"/>
  <c r="L1588" i="16"/>
  <c r="J1588" i="16"/>
  <c r="M1661" i="16" s="1"/>
  <c r="O1661" i="16" s="1"/>
  <c r="H1588" i="16"/>
  <c r="L1582" i="16"/>
  <c r="J1582" i="16"/>
  <c r="H1582" i="16"/>
  <c r="D1582" i="16"/>
  <c r="P1580" i="16"/>
  <c r="L1578" i="16"/>
  <c r="J1578" i="16"/>
  <c r="M1638" i="16" s="1"/>
  <c r="M1635" i="16" s="1"/>
  <c r="H1578" i="16"/>
  <c r="L1571" i="16"/>
  <c r="J1571" i="16"/>
  <c r="M1631" i="16" s="1"/>
  <c r="H1571" i="16"/>
  <c r="D1571" i="16"/>
  <c r="P1569" i="16"/>
  <c r="L1557" i="16"/>
  <c r="J1557" i="16"/>
  <c r="M1619" i="16" s="1"/>
  <c r="H1557" i="16"/>
  <c r="D1557" i="16"/>
  <c r="P1555" i="16"/>
  <c r="L1553" i="16"/>
  <c r="J1553" i="16"/>
  <c r="H1553" i="16"/>
  <c r="L1548" i="16"/>
  <c r="J1548" i="16"/>
  <c r="M1611" i="16" s="1"/>
  <c r="H1548" i="16"/>
  <c r="D1548" i="16"/>
  <c r="P1546" i="16"/>
  <c r="L1544" i="16"/>
  <c r="J1544" i="16"/>
  <c r="H1544" i="16"/>
  <c r="L1539" i="16"/>
  <c r="J1539" i="16"/>
  <c r="M1603" i="16" s="1"/>
  <c r="M1600" i="16" s="1"/>
  <c r="H1539" i="16"/>
  <c r="D1539" i="16"/>
  <c r="P1537" i="16"/>
  <c r="L1530" i="16"/>
  <c r="J1530" i="16"/>
  <c r="M1596" i="16" s="1"/>
  <c r="O1596" i="16" s="1"/>
  <c r="H1530" i="16"/>
  <c r="L1525" i="16"/>
  <c r="J1525" i="16"/>
  <c r="H1525" i="16"/>
  <c r="D1525" i="16"/>
  <c r="P1523" i="16"/>
  <c r="L1521" i="16"/>
  <c r="J1521" i="16"/>
  <c r="H1521" i="16"/>
  <c r="L1516" i="16"/>
  <c r="J1516" i="16"/>
  <c r="H1516" i="16"/>
  <c r="D1516" i="16"/>
  <c r="P1514" i="16"/>
  <c r="L1512" i="16"/>
  <c r="J1512" i="16"/>
  <c r="H1512" i="16"/>
  <c r="L1507" i="16"/>
  <c r="J1507" i="16"/>
  <c r="M1575" i="16" s="1"/>
  <c r="O1575" i="16" s="1"/>
  <c r="H1507" i="16"/>
  <c r="D1507" i="16"/>
  <c r="P1505" i="16"/>
  <c r="L1498" i="16"/>
  <c r="J1498" i="16"/>
  <c r="H1498" i="16"/>
  <c r="L1493" i="16"/>
  <c r="J1493" i="16"/>
  <c r="H1493" i="16"/>
  <c r="D1493" i="16"/>
  <c r="P1491" i="16"/>
  <c r="L1484" i="16"/>
  <c r="J1484" i="16"/>
  <c r="H1484" i="16"/>
  <c r="D1484" i="16"/>
  <c r="L1475" i="16"/>
  <c r="L1473" i="16" s="1"/>
  <c r="J1475" i="16"/>
  <c r="H1475" i="16"/>
  <c r="H1473" i="16" s="1"/>
  <c r="D1475" i="16"/>
  <c r="P1473" i="16"/>
  <c r="L1470" i="16"/>
  <c r="J1470" i="16"/>
  <c r="M1543" i="16" s="1"/>
  <c r="O1543" i="16" s="1"/>
  <c r="S1543" i="16" s="1"/>
  <c r="H1470" i="16"/>
  <c r="D1470" i="16"/>
  <c r="P1467" i="16"/>
  <c r="L1459" i="16"/>
  <c r="J1459" i="16"/>
  <c r="M1534" i="16" s="1"/>
  <c r="H1459" i="16"/>
  <c r="D1459" i="16"/>
  <c r="P1457" i="16"/>
  <c r="L1454" i="16"/>
  <c r="J1454" i="16"/>
  <c r="H1454" i="16"/>
  <c r="D1454" i="16"/>
  <c r="P1452" i="16"/>
  <c r="L1440" i="16"/>
  <c r="J1440" i="16"/>
  <c r="M1518" i="16" s="1"/>
  <c r="O1518" i="16" s="1"/>
  <c r="S1518" i="16" s="1"/>
  <c r="H1440" i="16"/>
  <c r="D1440" i="16"/>
  <c r="P1438" i="16"/>
  <c r="L1436" i="16"/>
  <c r="J1436" i="16"/>
  <c r="H1436" i="16"/>
  <c r="L1431" i="16"/>
  <c r="J1431" i="16"/>
  <c r="M1510" i="16" s="1"/>
  <c r="O1510" i="16" s="1"/>
  <c r="S1510" i="16" s="1"/>
  <c r="H1431" i="16"/>
  <c r="D1431" i="16"/>
  <c r="P1429" i="16"/>
  <c r="L1427" i="16"/>
  <c r="J1427" i="16"/>
  <c r="H1427" i="16"/>
  <c r="L1422" i="16"/>
  <c r="J1422" i="16"/>
  <c r="M1502" i="16" s="1"/>
  <c r="H1422" i="16"/>
  <c r="D1422" i="16"/>
  <c r="P1420" i="16"/>
  <c r="L1412" i="16"/>
  <c r="J1412" i="16"/>
  <c r="H1412" i="16"/>
  <c r="L1406" i="16"/>
  <c r="J1406" i="16"/>
  <c r="M1488" i="16" s="1"/>
  <c r="O1488" i="16" s="1"/>
  <c r="S1488" i="16" s="1"/>
  <c r="H1406" i="16"/>
  <c r="D1406" i="16"/>
  <c r="P1404" i="16"/>
  <c r="L1402" i="16"/>
  <c r="J1402" i="16"/>
  <c r="H1402" i="16"/>
  <c r="L1396" i="16"/>
  <c r="J1396" i="16"/>
  <c r="M1479" i="16" s="1"/>
  <c r="O1479" i="16" s="1"/>
  <c r="S1479" i="16" s="1"/>
  <c r="H1396" i="16"/>
  <c r="D1396" i="16"/>
  <c r="P1394" i="16"/>
  <c r="D1386" i="16"/>
  <c r="L1392" i="16"/>
  <c r="J1392" i="16"/>
  <c r="H1392" i="16"/>
  <c r="L1386" i="16"/>
  <c r="J1386" i="16"/>
  <c r="H1386" i="16"/>
  <c r="P1384" i="16"/>
  <c r="M410" i="1"/>
  <c r="F410" i="1"/>
  <c r="E410" i="1"/>
  <c r="M409" i="1"/>
  <c r="F409" i="1"/>
  <c r="E409" i="1"/>
  <c r="M408" i="1"/>
  <c r="F408" i="1"/>
  <c r="E408" i="1"/>
  <c r="M407" i="1"/>
  <c r="F407" i="1"/>
  <c r="E407" i="1"/>
  <c r="E404" i="1"/>
  <c r="M404" i="1"/>
  <c r="L1347" i="16"/>
  <c r="J1347" i="16"/>
  <c r="H1347" i="16"/>
  <c r="L1345" i="16"/>
  <c r="J1345" i="16"/>
  <c r="M1434" i="16" s="1"/>
  <c r="O1434" i="16" s="1"/>
  <c r="S1434" i="16" s="1"/>
  <c r="H1345" i="16"/>
  <c r="L1343" i="16"/>
  <c r="J1343" i="16"/>
  <c r="H1343" i="16"/>
  <c r="L1341" i="16"/>
  <c r="J1341" i="16"/>
  <c r="H1341" i="16"/>
  <c r="L1339" i="16"/>
  <c r="J1339" i="16"/>
  <c r="H1339" i="16"/>
  <c r="L1333" i="16"/>
  <c r="J1333" i="16"/>
  <c r="H1333" i="16"/>
  <c r="P596" i="1" l="1"/>
  <c r="P506" i="1"/>
  <c r="U283" i="1"/>
  <c r="N282" i="1"/>
  <c r="N281" i="1"/>
  <c r="U281" i="1" s="1"/>
  <c r="U282" i="1"/>
  <c r="U636" i="1"/>
  <c r="T1434" i="16"/>
  <c r="V1434" i="16" s="1"/>
  <c r="U1434" i="16"/>
  <c r="T1479" i="16"/>
  <c r="V1479" i="16" s="1"/>
  <c r="U1479" i="16"/>
  <c r="T1488" i="16"/>
  <c r="V1488" i="16" s="1"/>
  <c r="U1488" i="16"/>
  <c r="O1502" i="16"/>
  <c r="M1500" i="16"/>
  <c r="T1510" i="16"/>
  <c r="V1510" i="16" s="1"/>
  <c r="U1510" i="16"/>
  <c r="W1510" i="16" s="1"/>
  <c r="X1510" i="16" s="1"/>
  <c r="T1518" i="16"/>
  <c r="U1518" i="16"/>
  <c r="O1534" i="16"/>
  <c r="M1532" i="16"/>
  <c r="T1543" i="16"/>
  <c r="U1543" i="16"/>
  <c r="S1575" i="16"/>
  <c r="S1596" i="16"/>
  <c r="U1596" i="16" s="1"/>
  <c r="T1596" i="16"/>
  <c r="V1596" i="16" s="1"/>
  <c r="O1611" i="16"/>
  <c r="M1605" i="16"/>
  <c r="O1619" i="16"/>
  <c r="M1615" i="16"/>
  <c r="O1631" i="16"/>
  <c r="M1625" i="16"/>
  <c r="S1661" i="16"/>
  <c r="T1661" i="16" s="1"/>
  <c r="N496" i="1"/>
  <c r="U565" i="1"/>
  <c r="U564" i="1"/>
  <c r="P555" i="1"/>
  <c r="U555" i="1"/>
  <c r="P565" i="1"/>
  <c r="U554" i="1"/>
  <c r="X1795" i="16"/>
  <c r="P553" i="1" s="1"/>
  <c r="U553" i="1"/>
  <c r="O1804" i="16"/>
  <c r="O2068" i="16"/>
  <c r="X1796" i="16"/>
  <c r="O1792" i="16"/>
  <c r="X1099" i="16"/>
  <c r="P299" i="1" s="1"/>
  <c r="U299" i="1"/>
  <c r="X1145" i="16"/>
  <c r="P321" i="1" s="1"/>
  <c r="U321" i="1"/>
  <c r="X1152" i="16"/>
  <c r="X1175" i="16"/>
  <c r="X599" i="16"/>
  <c r="X583" i="16"/>
  <c r="X567" i="16"/>
  <c r="P184" i="1" s="1"/>
  <c r="U184" i="1"/>
  <c r="W1311" i="16"/>
  <c r="X1311" i="16" s="1"/>
  <c r="W1312" i="16"/>
  <c r="X1312" i="16" s="1"/>
  <c r="W1315" i="16"/>
  <c r="X1315" i="16" s="1"/>
  <c r="W1316" i="16"/>
  <c r="X1316" i="16" s="1"/>
  <c r="W1317" i="16"/>
  <c r="X1317" i="16" s="1"/>
  <c r="W1322" i="16"/>
  <c r="X1322" i="16" s="1"/>
  <c r="W1349" i="16"/>
  <c r="X1349" i="16" s="1"/>
  <c r="O412" i="1" s="1"/>
  <c r="W1351" i="16"/>
  <c r="X1351" i="16" s="1"/>
  <c r="O413" i="1" s="1"/>
  <c r="X1320" i="16"/>
  <c r="O398" i="1" s="1"/>
  <c r="O1320" i="16"/>
  <c r="N398" i="1" s="1"/>
  <c r="U398" i="1" s="1"/>
  <c r="X1308" i="16"/>
  <c r="O397" i="1" s="1"/>
  <c r="O1308" i="16"/>
  <c r="N397" i="1" s="1"/>
  <c r="U397" i="1" s="1"/>
  <c r="M1341" i="16"/>
  <c r="S1327" i="16"/>
  <c r="U1327" i="16" s="1"/>
  <c r="T1327" i="16"/>
  <c r="S1529" i="16"/>
  <c r="U1529" i="16" s="1"/>
  <c r="T1529" i="16"/>
  <c r="V1529" i="16" s="1"/>
  <c r="N401" i="1"/>
  <c r="U401" i="1" s="1"/>
  <c r="S951" i="16"/>
  <c r="T951" i="16" s="1"/>
  <c r="X1748" i="16"/>
  <c r="O526" i="1" s="1"/>
  <c r="N526" i="1"/>
  <c r="X1749" i="16"/>
  <c r="O527" i="1" s="1"/>
  <c r="N527" i="1"/>
  <c r="X1750" i="16"/>
  <c r="O528" i="1" s="1"/>
  <c r="N528" i="1"/>
  <c r="U528" i="1" s="1"/>
  <c r="N271" i="1"/>
  <c r="S1038" i="16"/>
  <c r="N276" i="1"/>
  <c r="U276" i="1" s="1"/>
  <c r="S1048" i="16"/>
  <c r="N272" i="1"/>
  <c r="U272" i="1" s="1"/>
  <c r="S1040" i="16"/>
  <c r="U274" i="1"/>
  <c r="S1060" i="16"/>
  <c r="N275" i="1"/>
  <c r="U275" i="1" s="1"/>
  <c r="S1046" i="16"/>
  <c r="N277" i="1"/>
  <c r="U277" i="1" s="1"/>
  <c r="S1050" i="16"/>
  <c r="N278" i="1"/>
  <c r="U278" i="1" s="1"/>
  <c r="S1052" i="16"/>
  <c r="U1263" i="16"/>
  <c r="V1263" i="16"/>
  <c r="N269" i="1"/>
  <c r="U269" i="1" s="1"/>
  <c r="U271" i="1"/>
  <c r="N270" i="1"/>
  <c r="U270" i="1" s="1"/>
  <c r="W2721" i="16"/>
  <c r="X2721" i="16" s="1"/>
  <c r="X2715" i="16"/>
  <c r="X2713" i="16" s="1"/>
  <c r="O685" i="1" s="1"/>
  <c r="O2713" i="16"/>
  <c r="N685" i="1" s="1"/>
  <c r="U685" i="1" s="1"/>
  <c r="X2641" i="16"/>
  <c r="X2639" i="16" s="1"/>
  <c r="O2639" i="16"/>
  <c r="X2612" i="16"/>
  <c r="X1794" i="16"/>
  <c r="P564" i="1" s="1"/>
  <c r="X1804" i="16"/>
  <c r="P562" i="1" s="1"/>
  <c r="N551" i="1"/>
  <c r="U551" i="1" s="1"/>
  <c r="X2070" i="16"/>
  <c r="X2068" i="16" s="1"/>
  <c r="O575" i="1" s="1"/>
  <c r="N575" i="1"/>
  <c r="U575" i="1" s="1"/>
  <c r="X2082" i="16"/>
  <c r="X2080" i="16" s="1"/>
  <c r="O576" i="1" s="1"/>
  <c r="O2080" i="16"/>
  <c r="N576" i="1" s="1"/>
  <c r="U576" i="1" s="1"/>
  <c r="N577" i="1"/>
  <c r="X1782" i="16"/>
  <c r="X1735" i="16"/>
  <c r="X1733" i="16" s="1"/>
  <c r="O522" i="1" s="1"/>
  <c r="O1733" i="16"/>
  <c r="N522" i="1" s="1"/>
  <c r="X1777" i="16"/>
  <c r="O1775" i="16"/>
  <c r="X1707" i="16"/>
  <c r="X1705" i="16" s="1"/>
  <c r="N515" i="1"/>
  <c r="X1730" i="16"/>
  <c r="X1728" i="16" s="1"/>
  <c r="O1728" i="16"/>
  <c r="N519" i="1" s="1"/>
  <c r="X1766" i="16"/>
  <c r="X1764" i="16" s="1"/>
  <c r="O1764" i="16"/>
  <c r="X1710" i="16"/>
  <c r="O518" i="1" s="1"/>
  <c r="O1710" i="16"/>
  <c r="N518" i="1" s="1"/>
  <c r="X1375" i="16"/>
  <c r="X1176" i="16"/>
  <c r="X1170" i="16"/>
  <c r="X1007" i="16"/>
  <c r="X1082" i="16"/>
  <c r="O1080" i="16"/>
  <c r="N293" i="1" s="1"/>
  <c r="U293" i="1" s="1"/>
  <c r="X1080" i="16"/>
  <c r="O293" i="1" s="1"/>
  <c r="X1067" i="16"/>
  <c r="X1065" i="16" s="1"/>
  <c r="O290" i="1" s="1"/>
  <c r="O1065" i="16"/>
  <c r="N290" i="1" s="1"/>
  <c r="U290" i="1" s="1"/>
  <c r="X1098" i="16"/>
  <c r="X844" i="16"/>
  <c r="X842" i="16" s="1"/>
  <c r="O207" i="1" s="1"/>
  <c r="O842" i="16"/>
  <c r="N207" i="1" s="1"/>
  <c r="U207" i="1" s="1"/>
  <c r="X862" i="16"/>
  <c r="X860" i="16" s="1"/>
  <c r="O208" i="1" s="1"/>
  <c r="O860" i="16"/>
  <c r="N208" i="1" s="1"/>
  <c r="U208" i="1" s="1"/>
  <c r="X880" i="16"/>
  <c r="X878" i="16" s="1"/>
  <c r="O209" i="1" s="1"/>
  <c r="O878" i="16"/>
  <c r="N209" i="1" s="1"/>
  <c r="U209" i="1" s="1"/>
  <c r="X1368" i="16"/>
  <c r="X736" i="16"/>
  <c r="X734" i="16" s="1"/>
  <c r="O197" i="1" s="1"/>
  <c r="O734" i="16"/>
  <c r="N197" i="1" s="1"/>
  <c r="U197" i="1" s="1"/>
  <c r="X754" i="16"/>
  <c r="X752" i="16" s="1"/>
  <c r="O198" i="1" s="1"/>
  <c r="O752" i="16"/>
  <c r="N198" i="1" s="1"/>
  <c r="U198" i="1" s="1"/>
  <c r="X772" i="16"/>
  <c r="X770" i="16" s="1"/>
  <c r="O199" i="1" s="1"/>
  <c r="O770" i="16"/>
  <c r="N199" i="1" s="1"/>
  <c r="U199" i="1" s="1"/>
  <c r="X790" i="16"/>
  <c r="X788" i="16" s="1"/>
  <c r="O202" i="1" s="1"/>
  <c r="O788" i="16"/>
  <c r="N202" i="1" s="1"/>
  <c r="U202" i="1" s="1"/>
  <c r="X808" i="16"/>
  <c r="X806" i="16" s="1"/>
  <c r="O203" i="1" s="1"/>
  <c r="O806" i="16"/>
  <c r="N203" i="1" s="1"/>
  <c r="U203" i="1" s="1"/>
  <c r="X826" i="16"/>
  <c r="X824" i="16" s="1"/>
  <c r="O204" i="1" s="1"/>
  <c r="O824" i="16"/>
  <c r="N204" i="1" s="1"/>
  <c r="U204" i="1" s="1"/>
  <c r="X898" i="16"/>
  <c r="X896" i="16" s="1"/>
  <c r="O212" i="1" s="1"/>
  <c r="O896" i="16"/>
  <c r="N212" i="1" s="1"/>
  <c r="U212" i="1" s="1"/>
  <c r="X914" i="16"/>
  <c r="X912" i="16" s="1"/>
  <c r="O213" i="1" s="1"/>
  <c r="O912" i="16"/>
  <c r="N213" i="1" s="1"/>
  <c r="U213" i="1" s="1"/>
  <c r="X930" i="16"/>
  <c r="X928" i="16" s="1"/>
  <c r="O214" i="1" s="1"/>
  <c r="O928" i="16"/>
  <c r="N214" i="1" s="1"/>
  <c r="U214" i="1" s="1"/>
  <c r="X957" i="16"/>
  <c r="O217" i="1" s="1"/>
  <c r="N217" i="1"/>
  <c r="U217" i="1" s="1"/>
  <c r="X1150" i="16"/>
  <c r="X1148" i="16" s="1"/>
  <c r="O315" i="1" s="1"/>
  <c r="O1148" i="16"/>
  <c r="N315" i="1" s="1"/>
  <c r="X1181" i="16"/>
  <c r="P358" i="1"/>
  <c r="X993" i="16"/>
  <c r="X991" i="16" s="1"/>
  <c r="O991" i="16"/>
  <c r="N246" i="1" s="1"/>
  <c r="X979" i="16"/>
  <c r="X959" i="16"/>
  <c r="O218" i="1" s="1"/>
  <c r="N218" i="1"/>
  <c r="U218" i="1" s="1"/>
  <c r="X961" i="16"/>
  <c r="O219" i="1" s="1"/>
  <c r="N219" i="1"/>
  <c r="U219" i="1" s="1"/>
  <c r="X963" i="16"/>
  <c r="O220" i="1" s="1"/>
  <c r="N220" i="1"/>
  <c r="U220" i="1" s="1"/>
  <c r="X965" i="16"/>
  <c r="O221" i="1" s="1"/>
  <c r="N221" i="1"/>
  <c r="U221" i="1" s="1"/>
  <c r="X967" i="16"/>
  <c r="O222" i="1" s="1"/>
  <c r="N222" i="1"/>
  <c r="U222" i="1" s="1"/>
  <c r="X969" i="16"/>
  <c r="O223" i="1" s="1"/>
  <c r="N223" i="1"/>
  <c r="U223" i="1" s="1"/>
  <c r="X971" i="16"/>
  <c r="O224" i="1" s="1"/>
  <c r="N224" i="1"/>
  <c r="U224" i="1" s="1"/>
  <c r="X1361" i="16"/>
  <c r="U1380" i="16"/>
  <c r="W1380" i="16" s="1"/>
  <c r="O1380" i="16"/>
  <c r="X504" i="16"/>
  <c r="X502" i="16" s="1"/>
  <c r="O174" i="1" s="1"/>
  <c r="O502" i="16"/>
  <c r="N174" i="1" s="1"/>
  <c r="U174" i="1" s="1"/>
  <c r="X524" i="16"/>
  <c r="X522" i="16" s="1"/>
  <c r="O175" i="1" s="1"/>
  <c r="O522" i="16"/>
  <c r="N175" i="1" s="1"/>
  <c r="U175" i="1" s="1"/>
  <c r="X544" i="16"/>
  <c r="X542" i="16" s="1"/>
  <c r="O176" i="1" s="1"/>
  <c r="O542" i="16"/>
  <c r="N176" i="1" s="1"/>
  <c r="U176" i="1" s="1"/>
  <c r="X324" i="16"/>
  <c r="X344" i="16"/>
  <c r="X342" i="16" s="1"/>
  <c r="O160" i="1" s="1"/>
  <c r="O342" i="16"/>
  <c r="N160" i="1" s="1"/>
  <c r="U160" i="1" s="1"/>
  <c r="X364" i="16"/>
  <c r="X362" i="16" s="1"/>
  <c r="O161" i="1" s="1"/>
  <c r="O362" i="16"/>
  <c r="N161" i="1" s="1"/>
  <c r="U161" i="1" s="1"/>
  <c r="X404" i="16"/>
  <c r="X424" i="16"/>
  <c r="X422" i="16" s="1"/>
  <c r="O166" i="1" s="1"/>
  <c r="O422" i="16"/>
  <c r="N166" i="1" s="1"/>
  <c r="U166" i="1" s="1"/>
  <c r="X444" i="16"/>
  <c r="X442" i="16" s="1"/>
  <c r="O169" i="1" s="1"/>
  <c r="O442" i="16"/>
  <c r="N169" i="1" s="1"/>
  <c r="U169" i="1" s="1"/>
  <c r="X464" i="16"/>
  <c r="X462" i="16" s="1"/>
  <c r="O170" i="1" s="1"/>
  <c r="O462" i="16"/>
  <c r="N170" i="1" s="1"/>
  <c r="U170" i="1" s="1"/>
  <c r="X484" i="16"/>
  <c r="X482" i="16" s="1"/>
  <c r="O171" i="1" s="1"/>
  <c r="O482" i="16"/>
  <c r="N171" i="1" s="1"/>
  <c r="U171" i="1" s="1"/>
  <c r="X564" i="16"/>
  <c r="X562" i="16" s="1"/>
  <c r="O179" i="1" s="1"/>
  <c r="O562" i="16"/>
  <c r="N179" i="1" s="1"/>
  <c r="U179" i="1" s="1"/>
  <c r="X580" i="16"/>
  <c r="X578" i="16" s="1"/>
  <c r="O180" i="1" s="1"/>
  <c r="O578" i="16"/>
  <c r="N180" i="1" s="1"/>
  <c r="U180" i="1" s="1"/>
  <c r="X596" i="16"/>
  <c r="X594" i="16" s="1"/>
  <c r="O181" i="1" s="1"/>
  <c r="O594" i="16"/>
  <c r="N181" i="1" s="1"/>
  <c r="U181" i="1" s="1"/>
  <c r="X628" i="16"/>
  <c r="X626" i="16" s="1"/>
  <c r="O626" i="16"/>
  <c r="N187" i="1" s="1"/>
  <c r="U187" i="1" s="1"/>
  <c r="X646" i="16"/>
  <c r="X644" i="16" s="1"/>
  <c r="O644" i="16"/>
  <c r="N188" i="1" s="1"/>
  <c r="U188" i="1" s="1"/>
  <c r="X664" i="16"/>
  <c r="X662" i="16" s="1"/>
  <c r="O662" i="16"/>
  <c r="N189" i="1" s="1"/>
  <c r="U189" i="1" s="1"/>
  <c r="X682" i="16"/>
  <c r="O680" i="16"/>
  <c r="N192" i="1" s="1"/>
  <c r="U192" i="1" s="1"/>
  <c r="X680" i="16"/>
  <c r="O192" i="1" s="1"/>
  <c r="X700" i="16"/>
  <c r="O698" i="16"/>
  <c r="N193" i="1" s="1"/>
  <c r="U193" i="1" s="1"/>
  <c r="X698" i="16"/>
  <c r="O193" i="1" s="1"/>
  <c r="X718" i="16"/>
  <c r="O716" i="16"/>
  <c r="N194" i="1" s="1"/>
  <c r="U194" i="1" s="1"/>
  <c r="X716" i="16"/>
  <c r="O194" i="1" s="1"/>
  <c r="X284" i="16"/>
  <c r="X304" i="16"/>
  <c r="X229" i="16"/>
  <c r="U577" i="1"/>
  <c r="U688" i="1"/>
  <c r="O246" i="1"/>
  <c r="W1229" i="16"/>
  <c r="X1229" i="16" s="1"/>
  <c r="O359" i="1" s="1"/>
  <c r="W1231" i="16"/>
  <c r="X1231" i="16" s="1"/>
  <c r="O360" i="1" s="1"/>
  <c r="U1198" i="16"/>
  <c r="T1198" i="16"/>
  <c r="V1198" i="16" s="1"/>
  <c r="U1192" i="16"/>
  <c r="T1192" i="16"/>
  <c r="V1192" i="16" s="1"/>
  <c r="U1194" i="16"/>
  <c r="T1194" i="16"/>
  <c r="V1194" i="16" s="1"/>
  <c r="U1196" i="16"/>
  <c r="T1196" i="16"/>
  <c r="V1196" i="16" s="1"/>
  <c r="U1200" i="16"/>
  <c r="T1200" i="16"/>
  <c r="V1200" i="16" s="1"/>
  <c r="U1202" i="16"/>
  <c r="T1202" i="16"/>
  <c r="V1202" i="16" s="1"/>
  <c r="U1034" i="16"/>
  <c r="T1034" i="16"/>
  <c r="V1034" i="16" s="1"/>
  <c r="U1036" i="16"/>
  <c r="T1036" i="16"/>
  <c r="V1036" i="16" s="1"/>
  <c r="U1038" i="16"/>
  <c r="T1038" i="16"/>
  <c r="V1038" i="16" s="1"/>
  <c r="P575" i="1"/>
  <c r="P576" i="1"/>
  <c r="U522" i="1"/>
  <c r="A478" i="1"/>
  <c r="A477" i="1" s="1"/>
  <c r="W1295" i="16"/>
  <c r="X1295" i="16" s="1"/>
  <c r="W1294" i="16"/>
  <c r="W1054" i="16"/>
  <c r="X1054" i="16" s="1"/>
  <c r="W1056" i="16"/>
  <c r="X1056" i="16" s="1"/>
  <c r="O280" i="1" s="1"/>
  <c r="W1058" i="16"/>
  <c r="X1058" i="16" s="1"/>
  <c r="W1042" i="16"/>
  <c r="X1042" i="16" s="1"/>
  <c r="M1333" i="16"/>
  <c r="O1333" i="16" s="1"/>
  <c r="N404" i="1" s="1"/>
  <c r="M1339" i="16"/>
  <c r="O1339" i="16" s="1"/>
  <c r="O1341" i="16"/>
  <c r="M1343" i="16"/>
  <c r="O1343" i="16" s="1"/>
  <c r="M1345" i="16"/>
  <c r="O1345" i="16" s="1"/>
  <c r="M1347" i="16"/>
  <c r="O1347" i="16" s="1"/>
  <c r="U412" i="1" s="1"/>
  <c r="M1386" i="16"/>
  <c r="O1386" i="16" s="1"/>
  <c r="M1392" i="16"/>
  <c r="M1396" i="16"/>
  <c r="O1396" i="16" s="1"/>
  <c r="M1406" i="16"/>
  <c r="O1406" i="16" s="1"/>
  <c r="M1422" i="16"/>
  <c r="O1422" i="16" s="1"/>
  <c r="M1431" i="16"/>
  <c r="O1431" i="16" s="1"/>
  <c r="M1440" i="16"/>
  <c r="M1454" i="16"/>
  <c r="O1454" i="16" s="1"/>
  <c r="M1459" i="16"/>
  <c r="O1459" i="16" s="1"/>
  <c r="M1470" i="16"/>
  <c r="O1470" i="16" s="1"/>
  <c r="M1475" i="16"/>
  <c r="O1475" i="16" s="1"/>
  <c r="M1484" i="16"/>
  <c r="O1484" i="16" s="1"/>
  <c r="M1493" i="16"/>
  <c r="O1493" i="16" s="1"/>
  <c r="M1507" i="16"/>
  <c r="O1507" i="16" s="1"/>
  <c r="M1516" i="16"/>
  <c r="O1516" i="16" s="1"/>
  <c r="H1537" i="16"/>
  <c r="W1435" i="16"/>
  <c r="X1435" i="16" s="1"/>
  <c r="V1398" i="16"/>
  <c r="V1675" i="16"/>
  <c r="W1401" i="16"/>
  <c r="X1401" i="16" s="1"/>
  <c r="V1464" i="16"/>
  <c r="V1584" i="16"/>
  <c r="W1584" i="16" s="1"/>
  <c r="X1584" i="16" s="1"/>
  <c r="V1673" i="16"/>
  <c r="W1673" i="16" s="1"/>
  <c r="V1528" i="16"/>
  <c r="W1528" i="16" s="1"/>
  <c r="X1528" i="16" s="1"/>
  <c r="W1497" i="16"/>
  <c r="X1497" i="16" s="1"/>
  <c r="W1488" i="16"/>
  <c r="X1488" i="16" s="1"/>
  <c r="V1585" i="16"/>
  <c r="W1585" i="16" s="1"/>
  <c r="X1585" i="16" s="1"/>
  <c r="V1442" i="16"/>
  <c r="W1442" i="16" s="1"/>
  <c r="X1442" i="16" s="1"/>
  <c r="V1594" i="16"/>
  <c r="W1594" i="16" s="1"/>
  <c r="X1594" i="16" s="1"/>
  <c r="V1543" i="16"/>
  <c r="W1543" i="16" s="1"/>
  <c r="X1543" i="16" s="1"/>
  <c r="V1595" i="16"/>
  <c r="W1595" i="16" s="1"/>
  <c r="X1595" i="16" s="1"/>
  <c r="V1663" i="16"/>
  <c r="W1663" i="16" s="1"/>
  <c r="W1561" i="16"/>
  <c r="X1561" i="16" s="1"/>
  <c r="V1391" i="16"/>
  <c r="W1391" i="16" s="1"/>
  <c r="X1391" i="16" s="1"/>
  <c r="V1411" i="16"/>
  <c r="W1411" i="16" s="1"/>
  <c r="X1411" i="16" s="1"/>
  <c r="W1390" i="16"/>
  <c r="X1390" i="16" s="1"/>
  <c r="V1425" i="16"/>
  <c r="V1560" i="16"/>
  <c r="W1560" i="16" s="1"/>
  <c r="X1560" i="16" s="1"/>
  <c r="V1602" i="16"/>
  <c r="W1602" i="16" s="1"/>
  <c r="V1677" i="16"/>
  <c r="W1677" i="16" s="1"/>
  <c r="V1574" i="16"/>
  <c r="W1574" i="16" s="1"/>
  <c r="X1574" i="16" s="1"/>
  <c r="V1329" i="16"/>
  <c r="W1329" i="16" s="1"/>
  <c r="W1520" i="16"/>
  <c r="X1520" i="16" s="1"/>
  <c r="V1426" i="16"/>
  <c r="W1426" i="16" s="1"/>
  <c r="X1426" i="16" s="1"/>
  <c r="V1527" i="16"/>
  <c r="W1527" i="16" s="1"/>
  <c r="X1527" i="16" s="1"/>
  <c r="V1509" i="16"/>
  <c r="W1509" i="16" s="1"/>
  <c r="X1509" i="16" s="1"/>
  <c r="W1410" i="16"/>
  <c r="X1410" i="16" s="1"/>
  <c r="W1464" i="16"/>
  <c r="W1529" i="16"/>
  <c r="X1529" i="16" s="1"/>
  <c r="V1424" i="16"/>
  <c r="W1424" i="16" s="1"/>
  <c r="X1424" i="16" s="1"/>
  <c r="W1417" i="16"/>
  <c r="V1388" i="16"/>
  <c r="W1388" i="16" s="1"/>
  <c r="X1388" i="16" s="1"/>
  <c r="V1331" i="16"/>
  <c r="W1331" i="16" s="1"/>
  <c r="V1496" i="16"/>
  <c r="W1496" i="16" s="1"/>
  <c r="X1496" i="16" s="1"/>
  <c r="W1425" i="16"/>
  <c r="X1425" i="16" s="1"/>
  <c r="V1559" i="16"/>
  <c r="W1559" i="16" s="1"/>
  <c r="X1559" i="16" s="1"/>
  <c r="V1665" i="16"/>
  <c r="U1665" i="16"/>
  <c r="V1486" i="16"/>
  <c r="W1486" i="16" s="1"/>
  <c r="X1486" i="16" s="1"/>
  <c r="V1335" i="16"/>
  <c r="W1335" i="16" s="1"/>
  <c r="V1667" i="16"/>
  <c r="U1667" i="16"/>
  <c r="V1669" i="16"/>
  <c r="W1669" i="16" s="1"/>
  <c r="V1552" i="16"/>
  <c r="W1552" i="16" s="1"/>
  <c r="X1552" i="16" s="1"/>
  <c r="W1511" i="16"/>
  <c r="X1511" i="16" s="1"/>
  <c r="V1443" i="16"/>
  <c r="W1443" i="16" s="1"/>
  <c r="X1443" i="16" s="1"/>
  <c r="V1253" i="16"/>
  <c r="W1253" i="16" s="1"/>
  <c r="V1337" i="16"/>
  <c r="U1337" i="16"/>
  <c r="W1400" i="16"/>
  <c r="X1400" i="16" s="1"/>
  <c r="V1327" i="16"/>
  <c r="W1327" i="16" s="1"/>
  <c r="V1541" i="16"/>
  <c r="W1541" i="16" s="1"/>
  <c r="X1541" i="16" s="1"/>
  <c r="V1433" i="16"/>
  <c r="W1433" i="16" s="1"/>
  <c r="X1433" i="16" s="1"/>
  <c r="V1518" i="16"/>
  <c r="W1518" i="16" s="1"/>
  <c r="X1518" i="16" s="1"/>
  <c r="W1479" i="16"/>
  <c r="X1479" i="16" s="1"/>
  <c r="V1550" i="16"/>
  <c r="W1550" i="16" s="1"/>
  <c r="X1550" i="16" s="1"/>
  <c r="V1671" i="16"/>
  <c r="W1671" i="16" s="1"/>
  <c r="V1495" i="16"/>
  <c r="W1495" i="16" s="1"/>
  <c r="X1495" i="16" s="1"/>
  <c r="V1449" i="16"/>
  <c r="W1449" i="16" s="1"/>
  <c r="W1398" i="16"/>
  <c r="X1398" i="16" s="1"/>
  <c r="V1487" i="16"/>
  <c r="W1487" i="16" s="1"/>
  <c r="X1487" i="16" s="1"/>
  <c r="W1478" i="16"/>
  <c r="X1478" i="16" s="1"/>
  <c r="V1408" i="16"/>
  <c r="W1408" i="16" s="1"/>
  <c r="X1408" i="16" s="1"/>
  <c r="V1477" i="16"/>
  <c r="W1477" i="16" s="1"/>
  <c r="X1477" i="16" s="1"/>
  <c r="V1679" i="16"/>
  <c r="W1679" i="16" s="1"/>
  <c r="V1573" i="16"/>
  <c r="W1573" i="16" s="1"/>
  <c r="X1573" i="16" s="1"/>
  <c r="V1444" i="16"/>
  <c r="W1444" i="16" s="1"/>
  <c r="X1444" i="16" s="1"/>
  <c r="W1675" i="16"/>
  <c r="W1434" i="16"/>
  <c r="X1434" i="16" s="1"/>
  <c r="V1519" i="16"/>
  <c r="W1519" i="16" s="1"/>
  <c r="X1519" i="16" s="1"/>
  <c r="V1551" i="16"/>
  <c r="W1551" i="16" s="1"/>
  <c r="X1551" i="16" s="1"/>
  <c r="V1305" i="16"/>
  <c r="W1305" i="16" s="1"/>
  <c r="V1566" i="16"/>
  <c r="W1566" i="16" s="1"/>
  <c r="L1546" i="16"/>
  <c r="H1394" i="16"/>
  <c r="L1404" i="16"/>
  <c r="H1452" i="16"/>
  <c r="H1569" i="16"/>
  <c r="L1580" i="16"/>
  <c r="H1420" i="16"/>
  <c r="L1429" i="16"/>
  <c r="H1404" i="16"/>
  <c r="H1457" i="16"/>
  <c r="L1438" i="16"/>
  <c r="L1590" i="16"/>
  <c r="H1438" i="16"/>
  <c r="H1514" i="16"/>
  <c r="L1523" i="16"/>
  <c r="H1467" i="16"/>
  <c r="L1491" i="16"/>
  <c r="H1505" i="16"/>
  <c r="H1523" i="16"/>
  <c r="L1505" i="16"/>
  <c r="H1555" i="16"/>
  <c r="L1569" i="16"/>
  <c r="L1457" i="16"/>
  <c r="L1514" i="16"/>
  <c r="H1384" i="16"/>
  <c r="L1420" i="16"/>
  <c r="L1555" i="16"/>
  <c r="L1394" i="16"/>
  <c r="L1452" i="16"/>
  <c r="L1384" i="16"/>
  <c r="H1546" i="16"/>
  <c r="H1590" i="16"/>
  <c r="L1537" i="16"/>
  <c r="L1467" i="16"/>
  <c r="H1491" i="16"/>
  <c r="H1429" i="16"/>
  <c r="H1580" i="16"/>
  <c r="H1482" i="16"/>
  <c r="L1482" i="16"/>
  <c r="F107" i="1"/>
  <c r="J128" i="16"/>
  <c r="H128" i="16"/>
  <c r="A408" i="1"/>
  <c r="A407" i="1"/>
  <c r="A404" i="1"/>
  <c r="A410" i="1"/>
  <c r="M389" i="1"/>
  <c r="F389" i="1"/>
  <c r="E389" i="1"/>
  <c r="A389" i="1"/>
  <c r="A388" i="1" s="1"/>
  <c r="A391" i="1" s="1"/>
  <c r="D1283" i="16"/>
  <c r="D1273" i="16"/>
  <c r="A409" i="1"/>
  <c r="P360" i="1" l="1"/>
  <c r="P359" i="1"/>
  <c r="P161" i="1"/>
  <c r="P160" i="1"/>
  <c r="P176" i="1"/>
  <c r="P175" i="1"/>
  <c r="P174" i="1"/>
  <c r="P220" i="1"/>
  <c r="P219" i="1"/>
  <c r="P218" i="1"/>
  <c r="P217" i="1"/>
  <c r="P209" i="1"/>
  <c r="P208" i="1"/>
  <c r="P207" i="1"/>
  <c r="P293" i="1"/>
  <c r="P518" i="1"/>
  <c r="P522" i="1"/>
  <c r="P685" i="1"/>
  <c r="P528" i="1"/>
  <c r="P527" i="1"/>
  <c r="P526" i="1"/>
  <c r="P397" i="1"/>
  <c r="P398" i="1"/>
  <c r="P413" i="1"/>
  <c r="P412" i="1"/>
  <c r="O281" i="1"/>
  <c r="T313" i="16"/>
  <c r="M313" i="16"/>
  <c r="S1631" i="16"/>
  <c r="U1631" i="16" s="1"/>
  <c r="T1631" i="16"/>
  <c r="V1631" i="16" s="1"/>
  <c r="O1625" i="16"/>
  <c r="N487" i="1" s="1"/>
  <c r="U487" i="1" s="1"/>
  <c r="S1619" i="16"/>
  <c r="U1619" i="16" s="1"/>
  <c r="O1615" i="16"/>
  <c r="N486" i="1" s="1"/>
  <c r="U486" i="1" s="1"/>
  <c r="T1619" i="16"/>
  <c r="V1619" i="16" s="1"/>
  <c r="S1611" i="16"/>
  <c r="U1611" i="16" s="1"/>
  <c r="T1611" i="16"/>
  <c r="V1611" i="16" s="1"/>
  <c r="O1605" i="16"/>
  <c r="N485" i="1" s="1"/>
  <c r="U485" i="1" s="1"/>
  <c r="W1596" i="16"/>
  <c r="X1596" i="16" s="1"/>
  <c r="T1575" i="16"/>
  <c r="V1575" i="16" s="1"/>
  <c r="U1575" i="16"/>
  <c r="W1575" i="16" s="1"/>
  <c r="X1575" i="16" s="1"/>
  <c r="S1534" i="16"/>
  <c r="O1532" i="16"/>
  <c r="N470" i="1" s="1"/>
  <c r="U470" i="1" s="1"/>
  <c r="S1502" i="16"/>
  <c r="O1500" i="16"/>
  <c r="N464" i="1" s="1"/>
  <c r="U464" i="1" s="1"/>
  <c r="U570" i="1"/>
  <c r="U562" i="1"/>
  <c r="O551" i="1"/>
  <c r="P570" i="1"/>
  <c r="X1792" i="16"/>
  <c r="P554" i="1"/>
  <c r="U319" i="1"/>
  <c r="P320" i="1"/>
  <c r="P280" i="1"/>
  <c r="O279" i="1"/>
  <c r="N650" i="1"/>
  <c r="O650" i="1"/>
  <c r="P650" i="1"/>
  <c r="S1345" i="16"/>
  <c r="T1345" i="16"/>
  <c r="S1343" i="16"/>
  <c r="T1343" i="16"/>
  <c r="S1341" i="16"/>
  <c r="T1341" i="16"/>
  <c r="S1339" i="16"/>
  <c r="T1339" i="16"/>
  <c r="S1333" i="16"/>
  <c r="T1333" i="16"/>
  <c r="X1566" i="16"/>
  <c r="X1564" i="16" s="1"/>
  <c r="X1305" i="16"/>
  <c r="X1303" i="16" s="1"/>
  <c r="O394" i="1" s="1"/>
  <c r="X1675" i="16"/>
  <c r="O503" i="1" s="1"/>
  <c r="X1679" i="16"/>
  <c r="O505" i="1" s="1"/>
  <c r="X1449" i="16"/>
  <c r="X1447" i="16" s="1"/>
  <c r="X1671" i="16"/>
  <c r="O501" i="1" s="1"/>
  <c r="X1327" i="16"/>
  <c r="O401" i="1" s="1"/>
  <c r="X1253" i="16"/>
  <c r="X1250" i="16" s="1"/>
  <c r="O381" i="1" s="1"/>
  <c r="X1669" i="16"/>
  <c r="O500" i="1" s="1"/>
  <c r="X1335" i="16"/>
  <c r="O405" i="1" s="1"/>
  <c r="X1331" i="16"/>
  <c r="O403" i="1" s="1"/>
  <c r="X1417" i="16"/>
  <c r="X1414" i="16" s="1"/>
  <c r="O446" i="1" s="1"/>
  <c r="X1464" i="16"/>
  <c r="X1462" i="16" s="1"/>
  <c r="O457" i="1" s="1"/>
  <c r="X1329" i="16"/>
  <c r="O402" i="1" s="1"/>
  <c r="X1677" i="16"/>
  <c r="O504" i="1" s="1"/>
  <c r="X1602" i="16"/>
  <c r="X1600" i="16" s="1"/>
  <c r="X1663" i="16"/>
  <c r="O497" i="1" s="1"/>
  <c r="X1673" i="16"/>
  <c r="O502" i="1" s="1"/>
  <c r="N410" i="1"/>
  <c r="N409" i="1"/>
  <c r="N408" i="1"/>
  <c r="N407" i="1"/>
  <c r="X1294" i="16"/>
  <c r="X1292" i="16" s="1"/>
  <c r="U951" i="16"/>
  <c r="V951" i="16"/>
  <c r="S1516" i="16"/>
  <c r="T1516" i="16" s="1"/>
  <c r="O1514" i="16"/>
  <c r="S1507" i="16"/>
  <c r="T1507" i="16" s="1"/>
  <c r="O1505" i="16"/>
  <c r="O1491" i="16"/>
  <c r="S1493" i="16"/>
  <c r="T1493" i="16" s="1"/>
  <c r="O1482" i="16"/>
  <c r="S1484" i="16"/>
  <c r="T1484" i="16" s="1"/>
  <c r="O1473" i="16"/>
  <c r="S1475" i="16"/>
  <c r="T1475" i="16" s="1"/>
  <c r="S1470" i="16"/>
  <c r="T1470" i="16" s="1"/>
  <c r="O1467" i="16"/>
  <c r="N421" i="1" s="1"/>
  <c r="O1457" i="16"/>
  <c r="N420" i="1" s="1"/>
  <c r="S1459" i="16"/>
  <c r="T1459" i="16" s="1"/>
  <c r="O1452" i="16"/>
  <c r="S1454" i="16"/>
  <c r="T1454" i="16" s="1"/>
  <c r="O1429" i="16"/>
  <c r="S1431" i="16"/>
  <c r="T1431" i="16" s="1"/>
  <c r="O1420" i="16"/>
  <c r="S1422" i="16"/>
  <c r="T1422" i="16" s="1"/>
  <c r="O1404" i="16"/>
  <c r="S1406" i="16"/>
  <c r="T1406" i="16" s="1"/>
  <c r="O1394" i="16"/>
  <c r="S1396" i="16"/>
  <c r="T1396" i="16" s="1"/>
  <c r="O1384" i="16"/>
  <c r="S1386" i="16"/>
  <c r="T1386" i="16" s="1"/>
  <c r="X2718" i="16"/>
  <c r="O688" i="1"/>
  <c r="W1263" i="16"/>
  <c r="X1263" i="16" s="1"/>
  <c r="U1052" i="16"/>
  <c r="T1052" i="16"/>
  <c r="V1052" i="16" s="1"/>
  <c r="U1050" i="16"/>
  <c r="T1050" i="16"/>
  <c r="V1050" i="16" s="1"/>
  <c r="U1046" i="16"/>
  <c r="T1046" i="16"/>
  <c r="V1046" i="16" s="1"/>
  <c r="U1060" i="16"/>
  <c r="T1060" i="16"/>
  <c r="V1060" i="16" s="1"/>
  <c r="U1040" i="16"/>
  <c r="T1040" i="16"/>
  <c r="V1040" i="16" s="1"/>
  <c r="U1048" i="16"/>
  <c r="T1048" i="16"/>
  <c r="V1048" i="16" s="1"/>
  <c r="U650" i="1"/>
  <c r="M1438" i="16"/>
  <c r="O1440" i="16"/>
  <c r="X1775" i="16"/>
  <c r="O542" i="1"/>
  <c r="X1380" i="16"/>
  <c r="O519" i="1"/>
  <c r="O515" i="1"/>
  <c r="O577" i="1"/>
  <c r="P688" i="1"/>
  <c r="U246" i="1"/>
  <c r="W1202" i="16"/>
  <c r="X1202" i="16" s="1"/>
  <c r="O341" i="1" s="1"/>
  <c r="W1200" i="16"/>
  <c r="X1200" i="16" s="1"/>
  <c r="O340" i="1" s="1"/>
  <c r="W1196" i="16"/>
  <c r="X1196" i="16" s="1"/>
  <c r="O338" i="1" s="1"/>
  <c r="W1194" i="16"/>
  <c r="X1194" i="16" s="1"/>
  <c r="O337" i="1" s="1"/>
  <c r="W1192" i="16"/>
  <c r="X1192" i="16" s="1"/>
  <c r="O336" i="1" s="1"/>
  <c r="W1198" i="16"/>
  <c r="X1198" i="16" s="1"/>
  <c r="O339" i="1" s="1"/>
  <c r="O273" i="1"/>
  <c r="W1038" i="16"/>
  <c r="X1038" i="16" s="1"/>
  <c r="O271" i="1" s="1"/>
  <c r="W1036" i="16"/>
  <c r="X1036" i="16" s="1"/>
  <c r="O270" i="1" s="1"/>
  <c r="W1034" i="16"/>
  <c r="X1034" i="16" s="1"/>
  <c r="O269" i="1" s="1"/>
  <c r="P224" i="1"/>
  <c r="P223" i="1"/>
  <c r="P222" i="1"/>
  <c r="P221" i="1"/>
  <c r="P214" i="1"/>
  <c r="P213" i="1"/>
  <c r="P204" i="1"/>
  <c r="P202" i="1"/>
  <c r="P197" i="1"/>
  <c r="P194" i="1"/>
  <c r="O189" i="1"/>
  <c r="O188" i="1"/>
  <c r="O187" i="1"/>
  <c r="P179" i="1"/>
  <c r="P171" i="1"/>
  <c r="P166" i="1"/>
  <c r="W1337" i="16"/>
  <c r="W1665" i="16"/>
  <c r="W1667" i="16"/>
  <c r="M1659" i="16"/>
  <c r="O1659" i="16" s="1"/>
  <c r="M1571" i="16"/>
  <c r="O1571" i="16" s="1"/>
  <c r="M1578" i="16"/>
  <c r="M1582" i="16"/>
  <c r="O1582" i="16" s="1"/>
  <c r="M1588" i="16"/>
  <c r="M1592" i="16"/>
  <c r="O1592" i="16" s="1"/>
  <c r="M1598" i="16"/>
  <c r="M1539" i="16"/>
  <c r="O1539" i="16" s="1"/>
  <c r="M1544" i="16"/>
  <c r="M1548" i="16"/>
  <c r="O1548" i="16" s="1"/>
  <c r="M1553" i="16"/>
  <c r="M1557" i="16"/>
  <c r="O1557" i="16" s="1"/>
  <c r="M1512" i="16"/>
  <c r="M1521" i="16"/>
  <c r="M1525" i="16"/>
  <c r="O1525" i="16" s="1"/>
  <c r="M1530" i="16"/>
  <c r="M1498" i="16"/>
  <c r="M1457" i="16"/>
  <c r="M1427" i="16"/>
  <c r="M1436" i="16"/>
  <c r="M1412" i="16"/>
  <c r="M1402" i="16"/>
  <c r="F101" i="1"/>
  <c r="M110" i="1"/>
  <c r="M108" i="1"/>
  <c r="M107" i="1"/>
  <c r="M106" i="1"/>
  <c r="M105" i="1"/>
  <c r="F110" i="1"/>
  <c r="F108" i="1"/>
  <c r="F106" i="1"/>
  <c r="F105" i="1"/>
  <c r="E108" i="1"/>
  <c r="E107" i="1"/>
  <c r="E106" i="1"/>
  <c r="E105" i="1"/>
  <c r="A110" i="1"/>
  <c r="A108" i="1"/>
  <c r="A107" i="1"/>
  <c r="A106" i="1"/>
  <c r="A105" i="1"/>
  <c r="A101" i="1" s="1"/>
  <c r="P187" i="1" l="1"/>
  <c r="P188" i="1"/>
  <c r="P189" i="1"/>
  <c r="P269" i="1"/>
  <c r="P270" i="1"/>
  <c r="P271" i="1"/>
  <c r="P273" i="1"/>
  <c r="P577" i="1"/>
  <c r="P515" i="1"/>
  <c r="P519" i="1"/>
  <c r="P542" i="1"/>
  <c r="P502" i="1"/>
  <c r="P497" i="1"/>
  <c r="P504" i="1"/>
  <c r="P402" i="1"/>
  <c r="P457" i="1"/>
  <c r="P446" i="1"/>
  <c r="P403" i="1"/>
  <c r="P405" i="1"/>
  <c r="P500" i="1"/>
  <c r="P381" i="1"/>
  <c r="P401" i="1"/>
  <c r="P501" i="1"/>
  <c r="P505" i="1"/>
  <c r="P503" i="1"/>
  <c r="P394" i="1"/>
  <c r="P551" i="1"/>
  <c r="P281" i="1"/>
  <c r="O482" i="1"/>
  <c r="O452" i="1"/>
  <c r="O476" i="1"/>
  <c r="T1502" i="16"/>
  <c r="V1502" i="16" s="1"/>
  <c r="U1502" i="16"/>
  <c r="T1534" i="16"/>
  <c r="V1534" i="16" s="1"/>
  <c r="U1534" i="16"/>
  <c r="W1611" i="16"/>
  <c r="X1611" i="16" s="1"/>
  <c r="X1605" i="16" s="1"/>
  <c r="O485" i="1" s="1"/>
  <c r="W1619" i="16"/>
  <c r="X1619" i="16" s="1"/>
  <c r="X1615" i="16" s="1"/>
  <c r="O486" i="1" s="1"/>
  <c r="W1631" i="16"/>
  <c r="X1631" i="16" s="1"/>
  <c r="X1625" i="16" s="1"/>
  <c r="O487" i="1" s="1"/>
  <c r="V313" i="16"/>
  <c r="W313" i="16" s="1"/>
  <c r="O313" i="16"/>
  <c r="X313" i="16" s="1"/>
  <c r="O390" i="1"/>
  <c r="P342" i="1"/>
  <c r="X1667" i="16"/>
  <c r="O499" i="1" s="1"/>
  <c r="X1665" i="16"/>
  <c r="O498" i="1" s="1"/>
  <c r="X1337" i="16"/>
  <c r="O406" i="1" s="1"/>
  <c r="X2306" i="16"/>
  <c r="W951" i="16"/>
  <c r="X951" i="16" s="1"/>
  <c r="X944" i="16" s="1"/>
  <c r="S1525" i="16"/>
  <c r="T1525" i="16" s="1"/>
  <c r="O1523" i="16"/>
  <c r="S1557" i="16"/>
  <c r="T1557" i="16" s="1"/>
  <c r="O1555" i="16"/>
  <c r="S1548" i="16"/>
  <c r="T1548" i="16" s="1"/>
  <c r="O1546" i="16"/>
  <c r="S1539" i="16"/>
  <c r="T1539" i="16" s="1"/>
  <c r="O1537" i="16"/>
  <c r="S1592" i="16"/>
  <c r="T1592" i="16" s="1"/>
  <c r="O1590" i="16"/>
  <c r="S1582" i="16"/>
  <c r="T1582" i="16" s="1"/>
  <c r="O1580" i="16"/>
  <c r="S1571" i="16"/>
  <c r="T1571" i="16" s="1"/>
  <c r="O1569" i="16"/>
  <c r="N479" i="1" s="1"/>
  <c r="U479" i="1" s="1"/>
  <c r="S1659" i="16"/>
  <c r="T1659" i="16" s="1"/>
  <c r="N495" i="1"/>
  <c r="O1654" i="16"/>
  <c r="O1438" i="16"/>
  <c r="S1440" i="16"/>
  <c r="T1440" i="16" s="1"/>
  <c r="W1048" i="16"/>
  <c r="X1048" i="16" s="1"/>
  <c r="O276" i="1" s="1"/>
  <c r="W1040" i="16"/>
  <c r="X1040" i="16" s="1"/>
  <c r="O272" i="1" s="1"/>
  <c r="W1060" i="16"/>
  <c r="X1060" i="16" s="1"/>
  <c r="O282" i="1" s="1"/>
  <c r="W1046" i="16"/>
  <c r="X1046" i="16" s="1"/>
  <c r="O275" i="1" s="1"/>
  <c r="W1050" i="16"/>
  <c r="X1050" i="16" s="1"/>
  <c r="O277" i="1" s="1"/>
  <c r="W1052" i="16"/>
  <c r="X1052" i="16" s="1"/>
  <c r="P641" i="1"/>
  <c r="U420" i="1"/>
  <c r="P339" i="1"/>
  <c r="P336" i="1"/>
  <c r="P337" i="1"/>
  <c r="P338" i="1"/>
  <c r="P203" i="1"/>
  <c r="P181" i="1"/>
  <c r="P193" i="1"/>
  <c r="P170" i="1"/>
  <c r="P212" i="1"/>
  <c r="N444" i="1"/>
  <c r="U444" i="1" s="1"/>
  <c r="N443" i="1"/>
  <c r="U443" i="1" s="1"/>
  <c r="M1467" i="16"/>
  <c r="A100" i="1"/>
  <c r="M1569" i="16"/>
  <c r="U1507" i="16"/>
  <c r="U1582" i="16"/>
  <c r="U408" i="1"/>
  <c r="U1396" i="16"/>
  <c r="U1470" i="16"/>
  <c r="U1657" i="16"/>
  <c r="U404" i="1"/>
  <c r="U1333" i="16"/>
  <c r="U1431" i="16"/>
  <c r="U410" i="1"/>
  <c r="U1422" i="16"/>
  <c r="U1484" i="16"/>
  <c r="M1473" i="16"/>
  <c r="U1475" i="16"/>
  <c r="U1548" i="16"/>
  <c r="U495" i="1"/>
  <c r="U1659" i="16"/>
  <c r="N469" i="1"/>
  <c r="U469" i="1" s="1"/>
  <c r="U1525" i="16"/>
  <c r="N473" i="1"/>
  <c r="U473" i="1" s="1"/>
  <c r="U1539" i="16"/>
  <c r="U1406" i="16"/>
  <c r="U1459" i="16"/>
  <c r="U1493" i="16"/>
  <c r="U1571" i="16"/>
  <c r="U496" i="1"/>
  <c r="U1661" i="16"/>
  <c r="U1592" i="16"/>
  <c r="U1557" i="16"/>
  <c r="U1386" i="16"/>
  <c r="U409" i="1"/>
  <c r="U1343" i="16"/>
  <c r="U407" i="1"/>
  <c r="U1339" i="16"/>
  <c r="M1394" i="16"/>
  <c r="U1516" i="16"/>
  <c r="N461" i="1"/>
  <c r="U461" i="1" s="1"/>
  <c r="U1440" i="16"/>
  <c r="V1440" i="16"/>
  <c r="U1454" i="16"/>
  <c r="M1555" i="16"/>
  <c r="N474" i="1"/>
  <c r="U474" i="1" s="1"/>
  <c r="M1384" i="16"/>
  <c r="N468" i="1"/>
  <c r="U468" i="1" s="1"/>
  <c r="N458" i="1"/>
  <c r="U458" i="1" s="1"/>
  <c r="M1580" i="16"/>
  <c r="M1546" i="16"/>
  <c r="N450" i="1"/>
  <c r="U450" i="1" s="1"/>
  <c r="M1523" i="16"/>
  <c r="N445" i="1"/>
  <c r="U445" i="1" s="1"/>
  <c r="N456" i="1"/>
  <c r="U456" i="1" s="1"/>
  <c r="N451" i="1"/>
  <c r="U451" i="1" s="1"/>
  <c r="N455" i="1"/>
  <c r="U455" i="1" s="1"/>
  <c r="N480" i="1"/>
  <c r="U480" i="1" s="1"/>
  <c r="N449" i="1"/>
  <c r="U449" i="1" s="1"/>
  <c r="N481" i="1"/>
  <c r="U481" i="1" s="1"/>
  <c r="N467" i="1"/>
  <c r="U467" i="1" s="1"/>
  <c r="M1429" i="16"/>
  <c r="M1491" i="16"/>
  <c r="N475" i="1"/>
  <c r="U475" i="1" s="1"/>
  <c r="M1404" i="16"/>
  <c r="N463" i="1"/>
  <c r="U463" i="1" s="1"/>
  <c r="M1420" i="16"/>
  <c r="M1514" i="16"/>
  <c r="M1537" i="16"/>
  <c r="M1590" i="16"/>
  <c r="M1452" i="16"/>
  <c r="M1505" i="16"/>
  <c r="U494" i="1"/>
  <c r="M1654" i="16"/>
  <c r="M1482" i="16"/>
  <c r="N462" i="1"/>
  <c r="U462" i="1" s="1"/>
  <c r="H1289" i="16"/>
  <c r="J1289" i="16"/>
  <c r="L1289" i="16"/>
  <c r="L2637" i="16"/>
  <c r="L2635" i="16" s="1"/>
  <c r="J2637" i="16"/>
  <c r="J2635" i="16" s="1"/>
  <c r="H2637" i="16"/>
  <c r="H2635" i="16" s="1"/>
  <c r="D2637" i="16"/>
  <c r="F2629" i="16"/>
  <c r="E2629" i="16"/>
  <c r="D2629" i="16"/>
  <c r="F2621" i="16"/>
  <c r="E2621" i="16"/>
  <c r="D2621" i="16"/>
  <c r="L1756" i="16"/>
  <c r="D1288" i="16"/>
  <c r="D1300" i="16"/>
  <c r="F393" i="1"/>
  <c r="H1288" i="16"/>
  <c r="J1288" i="16"/>
  <c r="L1288" i="16"/>
  <c r="A671" i="1"/>
  <c r="P277" i="1" l="1"/>
  <c r="P275" i="1"/>
  <c r="P282" i="1"/>
  <c r="P272" i="1"/>
  <c r="P276" i="1"/>
  <c r="P406" i="1"/>
  <c r="P498" i="1"/>
  <c r="P499" i="1"/>
  <c r="P390" i="1"/>
  <c r="P487" i="1"/>
  <c r="P486" i="1"/>
  <c r="P485" i="1"/>
  <c r="P476" i="1"/>
  <c r="P452" i="1"/>
  <c r="P482" i="1"/>
  <c r="P274" i="1"/>
  <c r="P283" i="1"/>
  <c r="W1534" i="16"/>
  <c r="X1534" i="16" s="1"/>
  <c r="X1532" i="16" s="1"/>
  <c r="W1502" i="16"/>
  <c r="X1502" i="16" s="1"/>
  <c r="X1500" i="16" s="1"/>
  <c r="O278" i="1"/>
  <c r="P279" i="1"/>
  <c r="U1341" i="16"/>
  <c r="P192" i="1"/>
  <c r="P180" i="1"/>
  <c r="P169" i="1"/>
  <c r="P198" i="1"/>
  <c r="P199" i="1"/>
  <c r="V1539" i="16"/>
  <c r="V1657" i="16"/>
  <c r="V1516" i="16"/>
  <c r="V1484" i="16"/>
  <c r="W1484" i="16" s="1"/>
  <c r="V1459" i="16"/>
  <c r="W1459" i="16" s="1"/>
  <c r="V1548" i="16"/>
  <c r="W1548" i="16" s="1"/>
  <c r="V1339" i="16"/>
  <c r="W1339" i="16" s="1"/>
  <c r="V1659" i="16"/>
  <c r="W1659" i="16" s="1"/>
  <c r="V1386" i="16"/>
  <c r="W1386" i="16" s="1"/>
  <c r="V1475" i="16"/>
  <c r="W1475" i="16" s="1"/>
  <c r="V1333" i="16"/>
  <c r="W1333" i="16" s="1"/>
  <c r="V1431" i="16"/>
  <c r="W1431" i="16" s="1"/>
  <c r="V1406" i="16"/>
  <c r="W1406" i="16" s="1"/>
  <c r="V1345" i="16"/>
  <c r="U1345" i="16"/>
  <c r="W1345" i="16" s="1"/>
  <c r="V1454" i="16"/>
  <c r="W1454" i="16" s="1"/>
  <c r="V1343" i="16"/>
  <c r="W1343" i="16" s="1"/>
  <c r="V1661" i="16"/>
  <c r="W1661" i="16" s="1"/>
  <c r="W1539" i="16"/>
  <c r="V1396" i="16"/>
  <c r="W1396" i="16" s="1"/>
  <c r="W1440" i="16"/>
  <c r="V1341" i="16"/>
  <c r="W1341" i="16" s="1"/>
  <c r="V1571" i="16"/>
  <c r="W1571" i="16" s="1"/>
  <c r="V1525" i="16"/>
  <c r="W1525" i="16" s="1"/>
  <c r="W1516" i="16"/>
  <c r="V1493" i="16"/>
  <c r="W1493" i="16" s="1"/>
  <c r="V1582" i="16"/>
  <c r="W1582" i="16" s="1"/>
  <c r="V1557" i="16"/>
  <c r="W1557" i="16" s="1"/>
  <c r="W1657" i="16"/>
  <c r="V1507" i="16"/>
  <c r="W1507" i="16" s="1"/>
  <c r="V1592" i="16"/>
  <c r="W1592" i="16" s="1"/>
  <c r="V1422" i="16"/>
  <c r="W1422" i="16" s="1"/>
  <c r="V1470" i="16"/>
  <c r="W1470" i="16" s="1"/>
  <c r="M2637" i="16"/>
  <c r="M2635" i="16" s="1"/>
  <c r="L2629" i="16"/>
  <c r="J2629" i="16"/>
  <c r="H2629" i="16"/>
  <c r="L2621" i="16"/>
  <c r="J2621" i="16"/>
  <c r="H2621" i="16"/>
  <c r="M376" i="1"/>
  <c r="F376" i="1"/>
  <c r="E376" i="1"/>
  <c r="A376" i="1"/>
  <c r="L1239" i="16"/>
  <c r="L1236" i="16" s="1"/>
  <c r="J1239" i="16"/>
  <c r="H1239" i="16"/>
  <c r="H1236" i="16" s="1"/>
  <c r="P1236" i="16"/>
  <c r="M92" i="1"/>
  <c r="M91" i="1"/>
  <c r="E92" i="1"/>
  <c r="F92" i="1"/>
  <c r="F91" i="1"/>
  <c r="E91" i="1"/>
  <c r="L92" i="16"/>
  <c r="J92" i="16"/>
  <c r="H92" i="16"/>
  <c r="L91" i="16"/>
  <c r="J91" i="16"/>
  <c r="H91" i="16"/>
  <c r="D91" i="16"/>
  <c r="P85" i="16"/>
  <c r="L101" i="16"/>
  <c r="J101" i="16"/>
  <c r="H101" i="16"/>
  <c r="L100" i="16"/>
  <c r="L94" i="16" s="1"/>
  <c r="J100" i="16"/>
  <c r="H100" i="16"/>
  <c r="D100" i="16"/>
  <c r="P94" i="16"/>
  <c r="L68" i="16"/>
  <c r="J68" i="16"/>
  <c r="H68" i="16"/>
  <c r="L67" i="16"/>
  <c r="J67" i="16"/>
  <c r="H67" i="16"/>
  <c r="D67" i="16"/>
  <c r="P61" i="16"/>
  <c r="L59" i="16"/>
  <c r="J59" i="16"/>
  <c r="H59" i="16"/>
  <c r="L58" i="16"/>
  <c r="J58" i="16"/>
  <c r="H58" i="16"/>
  <c r="H52" i="16" s="1"/>
  <c r="D58" i="16"/>
  <c r="P52" i="16"/>
  <c r="A97" i="1"/>
  <c r="A98" i="1"/>
  <c r="A92" i="1"/>
  <c r="A91" i="1"/>
  <c r="P278" i="1" l="1"/>
  <c r="O464" i="1"/>
  <c r="O470" i="1"/>
  <c r="T238" i="16"/>
  <c r="M238" i="16"/>
  <c r="T239" i="16"/>
  <c r="M239" i="16"/>
  <c r="T288" i="16"/>
  <c r="M288" i="16"/>
  <c r="T289" i="16"/>
  <c r="M289" i="16"/>
  <c r="X1470" i="16"/>
  <c r="X1467" i="16" s="1"/>
  <c r="O458" i="1" s="1"/>
  <c r="X1422" i="16"/>
  <c r="X1420" i="16" s="1"/>
  <c r="O449" i="1" s="1"/>
  <c r="X1592" i="16"/>
  <c r="X1590" i="16" s="1"/>
  <c r="O481" i="1" s="1"/>
  <c r="X1507" i="16"/>
  <c r="X1505" i="16" s="1"/>
  <c r="O467" i="1" s="1"/>
  <c r="X1657" i="16"/>
  <c r="O494" i="1" s="1"/>
  <c r="X1557" i="16"/>
  <c r="X1555" i="16" s="1"/>
  <c r="O475" i="1" s="1"/>
  <c r="X1582" i="16"/>
  <c r="X1580" i="16" s="1"/>
  <c r="O480" i="1" s="1"/>
  <c r="X1493" i="16"/>
  <c r="X1491" i="16" s="1"/>
  <c r="O463" i="1" s="1"/>
  <c r="X1516" i="16"/>
  <c r="X1514" i="16" s="1"/>
  <c r="O468" i="1" s="1"/>
  <c r="X1525" i="16"/>
  <c r="X1523" i="16" s="1"/>
  <c r="O469" i="1" s="1"/>
  <c r="X1571" i="16"/>
  <c r="X1569" i="16" s="1"/>
  <c r="O479" i="1" s="1"/>
  <c r="X1341" i="16"/>
  <c r="O408" i="1" s="1"/>
  <c r="X1440" i="16"/>
  <c r="X1438" i="16" s="1"/>
  <c r="O451" i="1" s="1"/>
  <c r="X1396" i="16"/>
  <c r="X1394" i="16" s="1"/>
  <c r="O444" i="1" s="1"/>
  <c r="X1539" i="16"/>
  <c r="X1537" i="16" s="1"/>
  <c r="O473" i="1" s="1"/>
  <c r="X1661" i="16"/>
  <c r="O496" i="1" s="1"/>
  <c r="X1343" i="16"/>
  <c r="O409" i="1" s="1"/>
  <c r="X1454" i="16"/>
  <c r="X1452" i="16" s="1"/>
  <c r="O455" i="1" s="1"/>
  <c r="X1345" i="16"/>
  <c r="O410" i="1" s="1"/>
  <c r="X1406" i="16"/>
  <c r="X1404" i="16" s="1"/>
  <c r="O445" i="1" s="1"/>
  <c r="X1431" i="16"/>
  <c r="X1429" i="16" s="1"/>
  <c r="O450" i="1" s="1"/>
  <c r="X1333" i="16"/>
  <c r="O404" i="1" s="1"/>
  <c r="X1475" i="16"/>
  <c r="X1473" i="16" s="1"/>
  <c r="O461" i="1" s="1"/>
  <c r="X1386" i="16"/>
  <c r="X1384" i="16" s="1"/>
  <c r="O443" i="1" s="1"/>
  <c r="X1659" i="16"/>
  <c r="O495" i="1" s="1"/>
  <c r="X1339" i="16"/>
  <c r="O407" i="1" s="1"/>
  <c r="X1548" i="16"/>
  <c r="X1546" i="16" s="1"/>
  <c r="O474" i="1" s="1"/>
  <c r="X1459" i="16"/>
  <c r="X1457" i="16" s="1"/>
  <c r="X1484" i="16"/>
  <c r="X1482" i="16" s="1"/>
  <c r="O462" i="1" s="1"/>
  <c r="O456" i="1"/>
  <c r="O420" i="1"/>
  <c r="M1239" i="16"/>
  <c r="O1239" i="16" s="1"/>
  <c r="X1654" i="16"/>
  <c r="H94" i="16"/>
  <c r="L85" i="16"/>
  <c r="H61" i="16"/>
  <c r="L52" i="16"/>
  <c r="L61" i="16"/>
  <c r="H85" i="16"/>
  <c r="M2629" i="16"/>
  <c r="M2621" i="16"/>
  <c r="J1691" i="16"/>
  <c r="L1696" i="16"/>
  <c r="J1696" i="16"/>
  <c r="T1696" i="16" s="1"/>
  <c r="V1696" i="16" s="1"/>
  <c r="H1696" i="16"/>
  <c r="R1696" i="16" s="1"/>
  <c r="L1695" i="16"/>
  <c r="J1695" i="16"/>
  <c r="T1695" i="16" s="1"/>
  <c r="V1695" i="16" s="1"/>
  <c r="H1695" i="16"/>
  <c r="R1695" i="16" s="1"/>
  <c r="L1694" i="16"/>
  <c r="J1694" i="16"/>
  <c r="T1694" i="16" s="1"/>
  <c r="V1694" i="16" s="1"/>
  <c r="H1694" i="16"/>
  <c r="R1694" i="16" s="1"/>
  <c r="L1693" i="16"/>
  <c r="J1693" i="16"/>
  <c r="T1693" i="16" s="1"/>
  <c r="V1693" i="16" s="1"/>
  <c r="H1693" i="16"/>
  <c r="R1693" i="16" s="1"/>
  <c r="L1692" i="16"/>
  <c r="J1692" i="16"/>
  <c r="T1692" i="16" s="1"/>
  <c r="V1692" i="16" s="1"/>
  <c r="H1692" i="16"/>
  <c r="R1692" i="16" s="1"/>
  <c r="L1691" i="16"/>
  <c r="H1691" i="16"/>
  <c r="R1691" i="16" s="1"/>
  <c r="L1690" i="16"/>
  <c r="J1690" i="16"/>
  <c r="H1690" i="16"/>
  <c r="R1690" i="16" s="1"/>
  <c r="U1690" i="16" s="1"/>
  <c r="L1702" i="16"/>
  <c r="J1702" i="16"/>
  <c r="T1702" i="16" s="1"/>
  <c r="V1702" i="16" s="1"/>
  <c r="H1702" i="16"/>
  <c r="R1702" i="16" s="1"/>
  <c r="L1371" i="16"/>
  <c r="J1371" i="16"/>
  <c r="T1371" i="16" s="1"/>
  <c r="V1371" i="16" s="1"/>
  <c r="H1371" i="16"/>
  <c r="R1371" i="16" s="1"/>
  <c r="P420" i="1" l="1"/>
  <c r="P456" i="1"/>
  <c r="P462" i="1"/>
  <c r="P474" i="1"/>
  <c r="P407" i="1"/>
  <c r="P495" i="1"/>
  <c r="P443" i="1"/>
  <c r="P461" i="1"/>
  <c r="P404" i="1"/>
  <c r="P450" i="1"/>
  <c r="P445" i="1"/>
  <c r="P410" i="1"/>
  <c r="P455" i="1"/>
  <c r="P409" i="1"/>
  <c r="P496" i="1"/>
  <c r="P473" i="1"/>
  <c r="P444" i="1"/>
  <c r="P451" i="1"/>
  <c r="P408" i="1"/>
  <c r="P479" i="1"/>
  <c r="P469" i="1"/>
  <c r="P468" i="1"/>
  <c r="P463" i="1"/>
  <c r="P480" i="1"/>
  <c r="P475" i="1"/>
  <c r="P494" i="1"/>
  <c r="P467" i="1"/>
  <c r="P481" i="1"/>
  <c r="P449" i="1"/>
  <c r="P470" i="1"/>
  <c r="P464" i="1"/>
  <c r="T1691" i="16"/>
  <c r="V1691" i="16" s="1"/>
  <c r="T1742" i="16"/>
  <c r="M1742" i="16"/>
  <c r="M1740" i="16" s="1"/>
  <c r="V289" i="16"/>
  <c r="W289" i="16" s="1"/>
  <c r="O289" i="16"/>
  <c r="X289" i="16" s="1"/>
  <c r="V288" i="16"/>
  <c r="W288" i="16" s="1"/>
  <c r="O288" i="16"/>
  <c r="V239" i="16"/>
  <c r="W239" i="16" s="1"/>
  <c r="O239" i="16"/>
  <c r="X239" i="16" s="1"/>
  <c r="V238" i="16"/>
  <c r="W238" i="16" s="1"/>
  <c r="O238" i="16"/>
  <c r="X238" i="16" s="1"/>
  <c r="P458" i="1"/>
  <c r="O421" i="1"/>
  <c r="T1690" i="16"/>
  <c r="V1690" i="16" s="1"/>
  <c r="W1690" i="16" s="1"/>
  <c r="O1236" i="16"/>
  <c r="S1239" i="16"/>
  <c r="T1239" i="16" s="1"/>
  <c r="U1702" i="16"/>
  <c r="W1702" i="16" s="1"/>
  <c r="O1702" i="16"/>
  <c r="X1702" i="16" s="1"/>
  <c r="O1690" i="16"/>
  <c r="X1690" i="16" s="1"/>
  <c r="U1691" i="16"/>
  <c r="W1691" i="16" s="1"/>
  <c r="O1691" i="16"/>
  <c r="X1691" i="16" s="1"/>
  <c r="U1692" i="16"/>
  <c r="W1692" i="16" s="1"/>
  <c r="O1692" i="16"/>
  <c r="X1692" i="16" s="1"/>
  <c r="U1693" i="16"/>
  <c r="W1693" i="16" s="1"/>
  <c r="O1693" i="16"/>
  <c r="X1693" i="16" s="1"/>
  <c r="U1694" i="16"/>
  <c r="W1694" i="16" s="1"/>
  <c r="O1694" i="16"/>
  <c r="X1694" i="16" s="1"/>
  <c r="U1695" i="16"/>
  <c r="W1695" i="16" s="1"/>
  <c r="O1695" i="16"/>
  <c r="X1695" i="16" s="1"/>
  <c r="U1696" i="16"/>
  <c r="W1696" i="16" s="1"/>
  <c r="O1696" i="16"/>
  <c r="X1696" i="16" s="1"/>
  <c r="U1371" i="16"/>
  <c r="W1371" i="16" s="1"/>
  <c r="O1371" i="16"/>
  <c r="P421" i="1" l="1"/>
  <c r="P509" i="1"/>
  <c r="X288" i="16"/>
  <c r="V1742" i="16"/>
  <c r="W1742" i="16" s="1"/>
  <c r="O1742" i="16"/>
  <c r="X1371" i="16"/>
  <c r="L245" i="16"/>
  <c r="J245" i="16"/>
  <c r="H245" i="16"/>
  <c r="L206" i="16"/>
  <c r="L207" i="16"/>
  <c r="T418" i="16" l="1"/>
  <c r="M418" i="16"/>
  <c r="M402" i="16" s="1"/>
  <c r="X1742" i="16"/>
  <c r="X1740" i="16" s="1"/>
  <c r="O523" i="1" s="1"/>
  <c r="O1740" i="16"/>
  <c r="N523" i="1" s="1"/>
  <c r="U523" i="1" s="1"/>
  <c r="W509" i="1"/>
  <c r="U421" i="1"/>
  <c r="M245" i="16"/>
  <c r="F1300" i="16"/>
  <c r="M86" i="1"/>
  <c r="F86" i="1"/>
  <c r="E86" i="1"/>
  <c r="M85" i="1"/>
  <c r="F85" i="1"/>
  <c r="E85" i="1"/>
  <c r="L34" i="16"/>
  <c r="J34" i="16"/>
  <c r="H34" i="16"/>
  <c r="H28" i="16" s="1"/>
  <c r="P28" i="16"/>
  <c r="J25" i="16"/>
  <c r="H25" i="16"/>
  <c r="P19" i="16"/>
  <c r="U5" i="2"/>
  <c r="W5" i="2"/>
  <c r="Y5" i="2"/>
  <c r="U6" i="2"/>
  <c r="W6" i="2"/>
  <c r="Y6" i="2"/>
  <c r="U7" i="2"/>
  <c r="W7" i="2"/>
  <c r="Y7" i="2"/>
  <c r="U8" i="2"/>
  <c r="W8" i="2"/>
  <c r="Y8" i="2"/>
  <c r="U9" i="2"/>
  <c r="W9" i="2"/>
  <c r="Y9" i="2"/>
  <c r="U10" i="2"/>
  <c r="W10" i="2"/>
  <c r="Y10" i="2"/>
  <c r="U11" i="2"/>
  <c r="W11" i="2"/>
  <c r="Y11" i="2"/>
  <c r="U12" i="2"/>
  <c r="W12" i="2"/>
  <c r="Y12" i="2"/>
  <c r="U13" i="2"/>
  <c r="W13" i="2"/>
  <c r="Y13" i="2"/>
  <c r="U14" i="2"/>
  <c r="W14" i="2"/>
  <c r="Y14" i="2"/>
  <c r="U15" i="2"/>
  <c r="W15" i="2"/>
  <c r="Y15" i="2"/>
  <c r="U16" i="2"/>
  <c r="W16" i="2"/>
  <c r="Y16" i="2"/>
  <c r="U17" i="2"/>
  <c r="W17" i="2"/>
  <c r="Y17" i="2"/>
  <c r="U18" i="2"/>
  <c r="W18" i="2"/>
  <c r="Y18" i="2"/>
  <c r="U19" i="2"/>
  <c r="W19" i="2"/>
  <c r="Y19" i="2"/>
  <c r="U20" i="2"/>
  <c r="W20" i="2"/>
  <c r="Y20" i="2"/>
  <c r="U21" i="2"/>
  <c r="W21" i="2"/>
  <c r="Y21" i="2"/>
  <c r="U22" i="2"/>
  <c r="W22" i="2"/>
  <c r="Y22" i="2"/>
  <c r="U23" i="2"/>
  <c r="W23" i="2"/>
  <c r="Y23" i="2"/>
  <c r="U24" i="2"/>
  <c r="W24" i="2"/>
  <c r="Y24" i="2"/>
  <c r="U25" i="2"/>
  <c r="W25" i="2"/>
  <c r="Y25" i="2"/>
  <c r="U26" i="2"/>
  <c r="W26" i="2"/>
  <c r="Y26" i="2"/>
  <c r="U27" i="2"/>
  <c r="W27" i="2"/>
  <c r="Y27" i="2"/>
  <c r="U28" i="2"/>
  <c r="W28" i="2"/>
  <c r="Y28" i="2"/>
  <c r="U29" i="2"/>
  <c r="W29" i="2"/>
  <c r="Y29" i="2"/>
  <c r="U30" i="2"/>
  <c r="W30" i="2"/>
  <c r="Y30" i="2"/>
  <c r="U34" i="2"/>
  <c r="W34" i="2"/>
  <c r="Y34" i="2"/>
  <c r="U40" i="2"/>
  <c r="U41" i="2"/>
  <c r="U42" i="2"/>
  <c r="U43" i="2"/>
  <c r="U44" i="2"/>
  <c r="U45" i="2"/>
  <c r="U46" i="2"/>
  <c r="U47" i="2"/>
  <c r="U48" i="2"/>
  <c r="U49" i="2"/>
  <c r="U50" i="2"/>
  <c r="U51" i="2"/>
  <c r="U52" i="2"/>
  <c r="U53" i="2"/>
  <c r="U54" i="2"/>
  <c r="U55" i="2"/>
  <c r="U56" i="2"/>
  <c r="U57" i="2"/>
  <c r="U58" i="2"/>
  <c r="U59" i="2"/>
  <c r="U60" i="2"/>
  <c r="U61" i="2"/>
  <c r="P523" i="1" l="1"/>
  <c r="T217" i="16"/>
  <c r="M217" i="16"/>
  <c r="V418" i="16"/>
  <c r="W418" i="16" s="1"/>
  <c r="O418" i="16"/>
  <c r="M25" i="16"/>
  <c r="S25" i="16" s="1"/>
  <c r="H19" i="16"/>
  <c r="L28" i="16"/>
  <c r="L19" i="16"/>
  <c r="T25" i="16" l="1"/>
  <c r="O25" i="16" s="1"/>
  <c r="X418" i="16"/>
  <c r="X402" i="16" s="1"/>
  <c r="O165" i="1" s="1"/>
  <c r="O402" i="16"/>
  <c r="N165" i="1" s="1"/>
  <c r="U165" i="1" s="1"/>
  <c r="V217" i="16"/>
  <c r="W217" i="16" s="1"/>
  <c r="O217" i="16"/>
  <c r="X217" i="16" s="1"/>
  <c r="P165" i="1" l="1"/>
  <c r="V25" i="16"/>
  <c r="P290" i="1"/>
  <c r="M386" i="1"/>
  <c r="F386" i="1"/>
  <c r="E386" i="1"/>
  <c r="A386" i="1"/>
  <c r="M385" i="1"/>
  <c r="E385" i="1"/>
  <c r="M384" i="1"/>
  <c r="F384" i="1"/>
  <c r="E384" i="1"/>
  <c r="L1283" i="16"/>
  <c r="J1283" i="16"/>
  <c r="H1283" i="16"/>
  <c r="H1276" i="16" s="1"/>
  <c r="P1276" i="16"/>
  <c r="L1276" i="16"/>
  <c r="L1273" i="16"/>
  <c r="J1273" i="16"/>
  <c r="H1273" i="16"/>
  <c r="H1266" i="16" s="1"/>
  <c r="P1266" i="16"/>
  <c r="P1256" i="16"/>
  <c r="A385" i="1"/>
  <c r="A384" i="1"/>
  <c r="P1298" i="16"/>
  <c r="H1300" i="16"/>
  <c r="J1300" i="16"/>
  <c r="L1300" i="16"/>
  <c r="H1301" i="16"/>
  <c r="J1301" i="16"/>
  <c r="L1301" i="16"/>
  <c r="T1370" i="16" l="1"/>
  <c r="M1370" i="16"/>
  <c r="M1366" i="16" s="1"/>
  <c r="T1379" i="16"/>
  <c r="M1379" i="16"/>
  <c r="M1373" i="16" s="1"/>
  <c r="A383" i="1"/>
  <c r="A387" i="1" s="1"/>
  <c r="A413" i="1"/>
  <c r="M1300" i="16"/>
  <c r="O1300" i="16" s="1"/>
  <c r="M1273" i="16"/>
  <c r="O1273" i="16" s="1"/>
  <c r="M1283" i="16"/>
  <c r="O1283" i="16" s="1"/>
  <c r="L1266" i="16"/>
  <c r="H1256" i="16"/>
  <c r="L1256" i="16"/>
  <c r="L1298" i="16"/>
  <c r="H1298" i="16"/>
  <c r="V1379" i="16" l="1"/>
  <c r="W1379" i="16" s="1"/>
  <c r="O1379" i="16"/>
  <c r="V1370" i="16"/>
  <c r="W1370" i="16" s="1"/>
  <c r="O1370" i="16"/>
  <c r="S1300" i="16"/>
  <c r="T1300" i="16"/>
  <c r="O1298" i="16"/>
  <c r="O1276" i="16"/>
  <c r="S1283" i="16"/>
  <c r="T1283" i="16" s="1"/>
  <c r="O1266" i="16"/>
  <c r="S1273" i="16"/>
  <c r="T1273" i="16" s="1"/>
  <c r="E1185" i="16"/>
  <c r="L1187" i="16"/>
  <c r="J1187" i="16"/>
  <c r="T1187" i="16" s="1"/>
  <c r="V1187" i="16" s="1"/>
  <c r="H1187" i="16"/>
  <c r="R1187" i="16" s="1"/>
  <c r="L1020" i="16"/>
  <c r="J1020" i="16"/>
  <c r="H1011" i="16"/>
  <c r="R1011" i="16" s="1"/>
  <c r="L1008" i="16"/>
  <c r="H1012" i="16"/>
  <c r="R1012" i="16" s="1"/>
  <c r="J1012" i="16"/>
  <c r="T1012" i="16" s="1"/>
  <c r="V1012" i="16" s="1"/>
  <c r="L1012" i="16"/>
  <c r="E9" i="1"/>
  <c r="X1370" i="16" l="1"/>
  <c r="X1366" i="16" s="1"/>
  <c r="O424" i="1" s="1"/>
  <c r="O1366" i="16"/>
  <c r="X1379" i="16"/>
  <c r="X1373" i="16" s="1"/>
  <c r="O427" i="1" s="1"/>
  <c r="O1373" i="16"/>
  <c r="N427" i="1" s="1"/>
  <c r="U427" i="1" s="1"/>
  <c r="U1012" i="16"/>
  <c r="W1012" i="16" s="1"/>
  <c r="O1012" i="16"/>
  <c r="X1012" i="16" s="1"/>
  <c r="U1011" i="16"/>
  <c r="U1187" i="16"/>
  <c r="W1187" i="16" s="1"/>
  <c r="O1187" i="16"/>
  <c r="X1187" i="16" s="1"/>
  <c r="M1020" i="16"/>
  <c r="M1187" i="16"/>
  <c r="J1008" i="16"/>
  <c r="L1011" i="16"/>
  <c r="L1005" i="16" s="1"/>
  <c r="L991" i="16" s="1"/>
  <c r="H1008" i="16"/>
  <c r="J1011" i="16"/>
  <c r="M68" i="16"/>
  <c r="M1690" i="16"/>
  <c r="M1691" i="16"/>
  <c r="M1692" i="16"/>
  <c r="M1693" i="16"/>
  <c r="M1694" i="16"/>
  <c r="M1695" i="16"/>
  <c r="M1696" i="16"/>
  <c r="M1702" i="16"/>
  <c r="M1371" i="16"/>
  <c r="M1301" i="16"/>
  <c r="M1012" i="16"/>
  <c r="E1182" i="16"/>
  <c r="E1173" i="16"/>
  <c r="E1171" i="16"/>
  <c r="L1183" i="16"/>
  <c r="J1183" i="16"/>
  <c r="H1183" i="16"/>
  <c r="R1183" i="16" s="1"/>
  <c r="L1185" i="16"/>
  <c r="J1185" i="16"/>
  <c r="T1185" i="16" s="1"/>
  <c r="V1185" i="16" s="1"/>
  <c r="H1185" i="16"/>
  <c r="R1185" i="16" s="1"/>
  <c r="L1024" i="16"/>
  <c r="L1018" i="16"/>
  <c r="J1018" i="16"/>
  <c r="M1137" i="16" s="1"/>
  <c r="L1022" i="16"/>
  <c r="J1022" i="16"/>
  <c r="P427" i="1" l="1"/>
  <c r="P424" i="1"/>
  <c r="O1137" i="16"/>
  <c r="T1183" i="16"/>
  <c r="V1183" i="16" s="1"/>
  <c r="M1288" i="16"/>
  <c r="T1011" i="16"/>
  <c r="M1131" i="16"/>
  <c r="P429" i="1"/>
  <c r="O1020" i="16"/>
  <c r="U1185" i="16"/>
  <c r="W1185" i="16" s="1"/>
  <c r="O1185" i="16"/>
  <c r="X1185" i="16" s="1"/>
  <c r="U1183" i="16"/>
  <c r="W1183" i="16" s="1"/>
  <c r="O1183" i="16"/>
  <c r="X1183" i="16" s="1"/>
  <c r="H1171" i="16"/>
  <c r="J1171" i="16"/>
  <c r="L1171" i="16"/>
  <c r="H1173" i="16"/>
  <c r="R1173" i="16" s="1"/>
  <c r="J1173" i="16"/>
  <c r="L1173" i="16"/>
  <c r="V1011" i="16"/>
  <c r="O1011" i="16"/>
  <c r="H1005" i="16"/>
  <c r="R1008" i="16"/>
  <c r="T1008" i="16"/>
  <c r="V1008" i="16" s="1"/>
  <c r="W1011" i="16"/>
  <c r="M1022" i="16"/>
  <c r="M1018" i="16"/>
  <c r="M1185" i="16"/>
  <c r="M1183" i="16"/>
  <c r="M1009" i="16"/>
  <c r="M1011" i="16"/>
  <c r="M1008" i="16"/>
  <c r="M1005" i="16" s="1"/>
  <c r="U1239" i="16"/>
  <c r="U1283" i="16"/>
  <c r="U1273" i="16"/>
  <c r="U1300" i="16"/>
  <c r="J1024" i="16"/>
  <c r="J1182" i="16"/>
  <c r="H1182" i="16"/>
  <c r="L1180" i="16"/>
  <c r="E1184" i="16"/>
  <c r="L1184" i="16" s="1"/>
  <c r="N376" i="1"/>
  <c r="M1236" i="16"/>
  <c r="N424" i="1"/>
  <c r="U424" i="1" s="1"/>
  <c r="M19" i="16"/>
  <c r="N384" i="1"/>
  <c r="U384" i="1" s="1"/>
  <c r="M1256" i="16"/>
  <c r="N385" i="1"/>
  <c r="U385" i="1" s="1"/>
  <c r="M1266" i="16"/>
  <c r="N386" i="1"/>
  <c r="U386" i="1" s="1"/>
  <c r="M1276" i="16"/>
  <c r="M1298" i="16"/>
  <c r="N393" i="1"/>
  <c r="U393" i="1" s="1"/>
  <c r="M1024" i="16" l="1"/>
  <c r="T1143" i="16"/>
  <c r="M1143" i="16"/>
  <c r="M1141" i="16" s="1"/>
  <c r="O1131" i="16"/>
  <c r="O1288" i="16"/>
  <c r="S1137" i="16"/>
  <c r="N309" i="1"/>
  <c r="U309" i="1" s="1"/>
  <c r="N380" i="1"/>
  <c r="N379" i="1"/>
  <c r="N378" i="1"/>
  <c r="U376" i="1"/>
  <c r="U380" i="1"/>
  <c r="U379" i="1"/>
  <c r="U378" i="1"/>
  <c r="U377" i="1"/>
  <c r="P353" i="1"/>
  <c r="U353" i="1"/>
  <c r="N264" i="1"/>
  <c r="U264" i="1" s="1"/>
  <c r="S1020" i="16"/>
  <c r="O1024" i="16"/>
  <c r="O1018" i="16"/>
  <c r="S1018" i="16" s="1"/>
  <c r="O1022" i="16"/>
  <c r="R1182" i="16"/>
  <c r="T1182" i="16"/>
  <c r="V1182" i="16" s="1"/>
  <c r="U1008" i="16"/>
  <c r="W1008" i="16" s="1"/>
  <c r="O1008" i="16"/>
  <c r="X1011" i="16"/>
  <c r="M1173" i="16"/>
  <c r="T1173" i="16"/>
  <c r="V1173" i="16" s="1"/>
  <c r="U1173" i="16"/>
  <c r="W1173" i="16" s="1"/>
  <c r="O1173" i="16"/>
  <c r="U350" i="1"/>
  <c r="M1171" i="16"/>
  <c r="M1168" i="16" s="1"/>
  <c r="T1171" i="16"/>
  <c r="V1171" i="16" s="1"/>
  <c r="R1171" i="16"/>
  <c r="U341" i="1"/>
  <c r="P341" i="1"/>
  <c r="U1018" i="16"/>
  <c r="T1018" i="16"/>
  <c r="V1018" i="16" s="1"/>
  <c r="M1182" i="16"/>
  <c r="V1273" i="16"/>
  <c r="V1283" i="16"/>
  <c r="W1283" i="16" s="1"/>
  <c r="V1239" i="16"/>
  <c r="W1239" i="16" s="1"/>
  <c r="W1273" i="16"/>
  <c r="V1300" i="16"/>
  <c r="W1300" i="16" s="1"/>
  <c r="X1256" i="16"/>
  <c r="O384" i="1" s="1"/>
  <c r="H1184" i="16"/>
  <c r="J1184" i="16"/>
  <c r="M1289" i="16" s="1"/>
  <c r="P384" i="1" l="1"/>
  <c r="O1289" i="16"/>
  <c r="M1286" i="16"/>
  <c r="U1137" i="16"/>
  <c r="T1137" i="16"/>
  <c r="V1137" i="16" s="1"/>
  <c r="S1288" i="16"/>
  <c r="U1288" i="16" s="1"/>
  <c r="T1288" i="16"/>
  <c r="V1288" i="16" s="1"/>
  <c r="O1286" i="16"/>
  <c r="S1131" i="16"/>
  <c r="N306" i="1"/>
  <c r="U306" i="1" s="1"/>
  <c r="V1143" i="16"/>
  <c r="W1143" i="16" s="1"/>
  <c r="O1143" i="16"/>
  <c r="X1173" i="16"/>
  <c r="P308" i="1" s="1"/>
  <c r="U308" i="1"/>
  <c r="P352" i="1"/>
  <c r="U352" i="1"/>
  <c r="X1300" i="16"/>
  <c r="X1298" i="16" s="1"/>
  <c r="O393" i="1" s="1"/>
  <c r="X1273" i="16"/>
  <c r="X1266" i="16" s="1"/>
  <c r="O385" i="1" s="1"/>
  <c r="X1239" i="16"/>
  <c r="X1236" i="16" s="1"/>
  <c r="O376" i="1" s="1"/>
  <c r="X1283" i="16"/>
  <c r="X1276" i="16" s="1"/>
  <c r="O386" i="1" s="1"/>
  <c r="N265" i="1"/>
  <c r="U265" i="1" s="1"/>
  <c r="S1022" i="16"/>
  <c r="N266" i="1"/>
  <c r="S1024" i="16"/>
  <c r="U1020" i="16"/>
  <c r="T1020" i="16"/>
  <c r="V1020" i="16" s="1"/>
  <c r="U266" i="1"/>
  <c r="N263" i="1"/>
  <c r="U263" i="1" s="1"/>
  <c r="T1184" i="16"/>
  <c r="V1184" i="16" s="1"/>
  <c r="R1184" i="16"/>
  <c r="U1171" i="16"/>
  <c r="W1171" i="16" s="1"/>
  <c r="O1171" i="16"/>
  <c r="U307" i="1" s="1"/>
  <c r="P350" i="1"/>
  <c r="X1008" i="16"/>
  <c r="X1005" i="16" s="1"/>
  <c r="O253" i="1" s="1"/>
  <c r="O1005" i="16"/>
  <c r="U1182" i="16"/>
  <c r="W1182" i="16" s="1"/>
  <c r="O1182" i="16"/>
  <c r="U351" i="1"/>
  <c r="U359" i="1"/>
  <c r="M1184" i="16"/>
  <c r="W1018" i="16"/>
  <c r="X1018" i="16" s="1"/>
  <c r="L986" i="16"/>
  <c r="J986" i="16"/>
  <c r="T986" i="16" s="1"/>
  <c r="V986" i="16" s="1"/>
  <c r="H986" i="16"/>
  <c r="R986" i="16" s="1"/>
  <c r="L983" i="16"/>
  <c r="M983" i="16" s="1"/>
  <c r="L982" i="16"/>
  <c r="J982" i="16"/>
  <c r="H982" i="16"/>
  <c r="A253" i="1"/>
  <c r="A263" i="1"/>
  <c r="A264" i="1"/>
  <c r="A315" i="1"/>
  <c r="A330" i="1"/>
  <c r="A333" i="1"/>
  <c r="A356" i="1"/>
  <c r="A355" i="1" s="1"/>
  <c r="A361" i="1" s="1"/>
  <c r="A375" i="1"/>
  <c r="A393" i="1"/>
  <c r="A392" i="1" s="1"/>
  <c r="A395" i="1" s="1"/>
  <c r="A623" i="1"/>
  <c r="A631" i="1"/>
  <c r="A641" i="1"/>
  <c r="A677" i="1"/>
  <c r="A676" i="1" s="1"/>
  <c r="A679" i="1" s="1"/>
  <c r="A681" i="1"/>
  <c r="A680" i="1" s="1"/>
  <c r="A683" i="1" s="1"/>
  <c r="A243" i="1"/>
  <c r="A244" i="1" s="1"/>
  <c r="F706" i="1"/>
  <c r="F707" i="1"/>
  <c r="F708" i="1"/>
  <c r="F709" i="1"/>
  <c r="F710" i="1"/>
  <c r="F711" i="1"/>
  <c r="M692" i="1"/>
  <c r="M661" i="1"/>
  <c r="M600" i="1"/>
  <c r="M364" i="1"/>
  <c r="F364" i="1"/>
  <c r="F431" i="1"/>
  <c r="F600" i="1"/>
  <c r="F661" i="1"/>
  <c r="F692" i="1"/>
  <c r="M415" i="1"/>
  <c r="M429" i="1"/>
  <c r="M509" i="1"/>
  <c r="M531" i="1"/>
  <c r="M544" i="1"/>
  <c r="M598" i="1"/>
  <c r="M653" i="1"/>
  <c r="M690" i="1"/>
  <c r="M255" i="1"/>
  <c r="M285" i="1"/>
  <c r="M301" i="1"/>
  <c r="M323" i="1"/>
  <c r="M345" i="1"/>
  <c r="M362" i="1"/>
  <c r="M248" i="1"/>
  <c r="F229" i="1"/>
  <c r="M227" i="1"/>
  <c r="M145" i="1"/>
  <c r="M115" i="1"/>
  <c r="A639" i="1" l="1"/>
  <c r="A648" i="1" s="1"/>
  <c r="A629" i="1"/>
  <c r="A638" i="1" s="1"/>
  <c r="A621" i="1"/>
  <c r="A628" i="1" s="1"/>
  <c r="P253" i="1"/>
  <c r="P386" i="1"/>
  <c r="P385" i="1"/>
  <c r="P393" i="1"/>
  <c r="P255" i="1"/>
  <c r="A259" i="1"/>
  <c r="A267" i="1" s="1"/>
  <c r="T1104" i="16"/>
  <c r="M1104" i="16"/>
  <c r="U320" i="1"/>
  <c r="X1143" i="16"/>
  <c r="X1141" i="16" s="1"/>
  <c r="O1141" i="16"/>
  <c r="N312" i="1" s="1"/>
  <c r="U1131" i="16"/>
  <c r="T1131" i="16"/>
  <c r="V1131" i="16" s="1"/>
  <c r="W1288" i="16"/>
  <c r="X1288" i="16" s="1"/>
  <c r="W1137" i="16"/>
  <c r="X1137" i="16" s="1"/>
  <c r="O309" i="1" s="1"/>
  <c r="S1289" i="16"/>
  <c r="U1289" i="16" s="1"/>
  <c r="T1289" i="16"/>
  <c r="V1289" i="16" s="1"/>
  <c r="O380" i="1"/>
  <c r="O378" i="1"/>
  <c r="O379" i="1"/>
  <c r="P376" i="1"/>
  <c r="P380" i="1"/>
  <c r="P379" i="1"/>
  <c r="P378" i="1"/>
  <c r="W1020" i="16"/>
  <c r="X1020" i="16" s="1"/>
  <c r="O264" i="1" s="1"/>
  <c r="U1024" i="16"/>
  <c r="T1024" i="16"/>
  <c r="V1024" i="16" s="1"/>
  <c r="U1022" i="16"/>
  <c r="T1022" i="16"/>
  <c r="V1022" i="16" s="1"/>
  <c r="R982" i="16"/>
  <c r="T982" i="16"/>
  <c r="V982" i="16" s="1"/>
  <c r="U986" i="16"/>
  <c r="W986" i="16" s="1"/>
  <c r="O986" i="16"/>
  <c r="X986" i="16" s="1"/>
  <c r="P351" i="1"/>
  <c r="X1182" i="16"/>
  <c r="X1171" i="16"/>
  <c r="O1168" i="16"/>
  <c r="N330" i="1" s="1"/>
  <c r="U1184" i="16"/>
  <c r="W1184" i="16" s="1"/>
  <c r="O1184" i="16"/>
  <c r="P356" i="1"/>
  <c r="U340" i="1"/>
  <c r="A334" i="1"/>
  <c r="A332" i="1"/>
  <c r="A331" i="1"/>
  <c r="A329" i="1"/>
  <c r="A316" i="1"/>
  <c r="A314" i="1"/>
  <c r="A252" i="1"/>
  <c r="A242" i="1"/>
  <c r="A382" i="1"/>
  <c r="A411" i="1" s="1"/>
  <c r="A374" i="1"/>
  <c r="O263" i="1"/>
  <c r="M982" i="16"/>
  <c r="A547" i="1"/>
  <c r="L984" i="16"/>
  <c r="J984" i="16"/>
  <c r="H984" i="16"/>
  <c r="P263" i="1" l="1"/>
  <c r="P264" i="1"/>
  <c r="P309" i="1"/>
  <c r="T1106" i="16"/>
  <c r="M1106" i="16"/>
  <c r="W1289" i="16"/>
  <c r="X1289" i="16" s="1"/>
  <c r="X1286" i="16"/>
  <c r="O389" i="1" s="1"/>
  <c r="W1131" i="16"/>
  <c r="X1131" i="16" s="1"/>
  <c r="O306" i="1" s="1"/>
  <c r="P319" i="1"/>
  <c r="O312" i="1"/>
  <c r="M1096" i="16"/>
  <c r="V1104" i="16"/>
  <c r="W1104" i="16" s="1"/>
  <c r="O1104" i="16"/>
  <c r="P362" i="1"/>
  <c r="A414" i="1"/>
  <c r="A400" i="1"/>
  <c r="X1168" i="16"/>
  <c r="O330" i="1" s="1"/>
  <c r="P307" i="1"/>
  <c r="W1022" i="16"/>
  <c r="X1022" i="16" s="1"/>
  <c r="O265" i="1" s="1"/>
  <c r="W1024" i="16"/>
  <c r="X1024" i="16" s="1"/>
  <c r="O266" i="1" s="1"/>
  <c r="R984" i="16"/>
  <c r="T984" i="16"/>
  <c r="V984" i="16" s="1"/>
  <c r="X1184" i="16"/>
  <c r="O1179" i="16"/>
  <c r="N333" i="1" s="1"/>
  <c r="X1179" i="16"/>
  <c r="U982" i="16"/>
  <c r="W982" i="16" s="1"/>
  <c r="O982" i="16"/>
  <c r="P340" i="1"/>
  <c r="P330" i="1"/>
  <c r="P246" i="1"/>
  <c r="M984" i="16"/>
  <c r="L977" i="16"/>
  <c r="F687" i="1"/>
  <c r="E687" i="1"/>
  <c r="M681" i="1"/>
  <c r="F681" i="1"/>
  <c r="F680" i="1" s="1"/>
  <c r="E681" i="1"/>
  <c r="M677" i="1"/>
  <c r="F677" i="1"/>
  <c r="F676" i="1" s="1"/>
  <c r="E677" i="1"/>
  <c r="M673" i="1"/>
  <c r="F673" i="1"/>
  <c r="F672" i="1" s="1"/>
  <c r="E673" i="1"/>
  <c r="L2723" i="16"/>
  <c r="J2723" i="16"/>
  <c r="H2723" i="16"/>
  <c r="L2722" i="16"/>
  <c r="J2722" i="16"/>
  <c r="H2722" i="16"/>
  <c r="M641" i="1"/>
  <c r="F641" i="1"/>
  <c r="E641" i="1"/>
  <c r="M631" i="1"/>
  <c r="F631" i="1"/>
  <c r="M623" i="1"/>
  <c r="F623" i="1"/>
  <c r="F541" i="1"/>
  <c r="E541" i="1"/>
  <c r="M536" i="1"/>
  <c r="F536" i="1"/>
  <c r="E536" i="1"/>
  <c r="F525" i="1"/>
  <c r="E525" i="1"/>
  <c r="E493" i="1"/>
  <c r="F400" i="1"/>
  <c r="M393" i="1"/>
  <c r="E393" i="1"/>
  <c r="L2709" i="16"/>
  <c r="J2709" i="16"/>
  <c r="T2709" i="16" s="1"/>
  <c r="V2709" i="16" s="1"/>
  <c r="H2709" i="16"/>
  <c r="R2709" i="16" s="1"/>
  <c r="L2708" i="16"/>
  <c r="L2706" i="16" s="1"/>
  <c r="J2708" i="16"/>
  <c r="H2708" i="16"/>
  <c r="L2702" i="16"/>
  <c r="J2702" i="16"/>
  <c r="T2702" i="16" s="1"/>
  <c r="L2700" i="16"/>
  <c r="L2698" i="16" s="1"/>
  <c r="J2700" i="16"/>
  <c r="L2694" i="16"/>
  <c r="J2694" i="16"/>
  <c r="T2694" i="16" s="1"/>
  <c r="V2694" i="16" s="1"/>
  <c r="H2694" i="16"/>
  <c r="R2694" i="16" s="1"/>
  <c r="L2692" i="16"/>
  <c r="L2690" i="16" s="1"/>
  <c r="J2692" i="16"/>
  <c r="H2692" i="16"/>
  <c r="P2635" i="16"/>
  <c r="L2631" i="16"/>
  <c r="J2631" i="16"/>
  <c r="H2631" i="16"/>
  <c r="L2630" i="16"/>
  <c r="L2627" i="16" s="1"/>
  <c r="J2630" i="16"/>
  <c r="H2630" i="16"/>
  <c r="P2627" i="16"/>
  <c r="L2623" i="16"/>
  <c r="J2623" i="16"/>
  <c r="H2623" i="16"/>
  <c r="L2622" i="16"/>
  <c r="L2619" i="16" s="1"/>
  <c r="J2622" i="16"/>
  <c r="H2622" i="16"/>
  <c r="P2619" i="16"/>
  <c r="P2528" i="16"/>
  <c r="P2426" i="16"/>
  <c r="L2339" i="16"/>
  <c r="P2339" i="16"/>
  <c r="L2304" i="16"/>
  <c r="J2304" i="16"/>
  <c r="H2304" i="16"/>
  <c r="L1785" i="16"/>
  <c r="L1780" i="16" s="1"/>
  <c r="J1785" i="16"/>
  <c r="T1785" i="16" s="1"/>
  <c r="V1785" i="16" s="1"/>
  <c r="H1785" i="16"/>
  <c r="L1757" i="16"/>
  <c r="L1754" i="16" s="1"/>
  <c r="J1757" i="16"/>
  <c r="T1757" i="16" s="1"/>
  <c r="V1757" i="16" s="1"/>
  <c r="H1757" i="16"/>
  <c r="R1757" i="16" s="1"/>
  <c r="J1756" i="16"/>
  <c r="H1756" i="16"/>
  <c r="L1747" i="16"/>
  <c r="J1747" i="16"/>
  <c r="H1747" i="16"/>
  <c r="L1687" i="16"/>
  <c r="P1654" i="16"/>
  <c r="H1654" i="16"/>
  <c r="F355" i="1"/>
  <c r="E355" i="1"/>
  <c r="M333" i="1"/>
  <c r="F333" i="1"/>
  <c r="F332" i="1" s="1"/>
  <c r="M330" i="1"/>
  <c r="F330" i="1"/>
  <c r="F329" i="1" s="1"/>
  <c r="E330" i="1"/>
  <c r="M315" i="1"/>
  <c r="E315" i="1"/>
  <c r="P1286" i="16"/>
  <c r="L1286" i="16"/>
  <c r="H1286" i="16"/>
  <c r="P1221" i="16"/>
  <c r="P1190" i="16"/>
  <c r="L1179" i="16"/>
  <c r="H1179" i="16"/>
  <c r="L1178" i="16"/>
  <c r="L1168" i="16" s="1"/>
  <c r="J1178" i="16"/>
  <c r="H1178" i="16"/>
  <c r="H1168" i="16" s="1"/>
  <c r="L1163" i="16"/>
  <c r="J1163" i="16"/>
  <c r="H1163" i="16"/>
  <c r="P1155" i="16"/>
  <c r="M253" i="1"/>
  <c r="F253" i="1"/>
  <c r="F243" i="1"/>
  <c r="F242" i="1" s="1"/>
  <c r="O333" i="1" l="1"/>
  <c r="P266" i="1"/>
  <c r="P265" i="1"/>
  <c r="P312" i="1"/>
  <c r="P306" i="1"/>
  <c r="P389" i="1"/>
  <c r="P415" i="1" s="1"/>
  <c r="X1104" i="16"/>
  <c r="V1106" i="16"/>
  <c r="W1106" i="16" s="1"/>
  <c r="O1106" i="16"/>
  <c r="P285" i="1"/>
  <c r="P431" i="1"/>
  <c r="R1163" i="16"/>
  <c r="U1163" i="16" s="1"/>
  <c r="T1163" i="16"/>
  <c r="V1163" i="16" s="1"/>
  <c r="R2692" i="16"/>
  <c r="H2690" i="16"/>
  <c r="T2692" i="16"/>
  <c r="V2692" i="16" s="1"/>
  <c r="J2690" i="16"/>
  <c r="U2694" i="16"/>
  <c r="W2694" i="16" s="1"/>
  <c r="O2694" i="16"/>
  <c r="X2694" i="16" s="1"/>
  <c r="T2700" i="16"/>
  <c r="J2698" i="16"/>
  <c r="V2702" i="16"/>
  <c r="W2702" i="16" s="1"/>
  <c r="O2702" i="16"/>
  <c r="X2702" i="16" s="1"/>
  <c r="R2708" i="16"/>
  <c r="H2706" i="16"/>
  <c r="T2708" i="16"/>
  <c r="V2708" i="16" s="1"/>
  <c r="J2706" i="16"/>
  <c r="U2709" i="16"/>
  <c r="W2709" i="16" s="1"/>
  <c r="O2709" i="16"/>
  <c r="X2709" i="16" s="1"/>
  <c r="R1785" i="16"/>
  <c r="H1780" i="16"/>
  <c r="H1687" i="16"/>
  <c r="R1747" i="16"/>
  <c r="T1747" i="16"/>
  <c r="V1747" i="16" s="1"/>
  <c r="R1756" i="16"/>
  <c r="H1754" i="16"/>
  <c r="T1756" i="16"/>
  <c r="V1756" i="16" s="1"/>
  <c r="U1757" i="16"/>
  <c r="W1757" i="16" s="1"/>
  <c r="O1757" i="16"/>
  <c r="X1757" i="16" s="1"/>
  <c r="R985" i="16"/>
  <c r="H977" i="16"/>
  <c r="T985" i="16"/>
  <c r="V985" i="16" s="1"/>
  <c r="X982" i="16"/>
  <c r="U984" i="16"/>
  <c r="W984" i="16" s="1"/>
  <c r="O984" i="16"/>
  <c r="M1178" i="16"/>
  <c r="H2619" i="16"/>
  <c r="J2339" i="16"/>
  <c r="J2619" i="16"/>
  <c r="H2339" i="16"/>
  <c r="J2627" i="16"/>
  <c r="H2627" i="16"/>
  <c r="H2528" i="16"/>
  <c r="H2502" i="16" s="1"/>
  <c r="J2528" i="16"/>
  <c r="J2502" i="16" s="1"/>
  <c r="H1221" i="16"/>
  <c r="F137" i="1"/>
  <c r="E137" i="1"/>
  <c r="L257" i="16"/>
  <c r="H257" i="16"/>
  <c r="R257" i="16" s="1"/>
  <c r="L255" i="16"/>
  <c r="H255" i="16"/>
  <c r="R255" i="16" s="1"/>
  <c r="L253" i="16"/>
  <c r="H253" i="16"/>
  <c r="R253" i="16" s="1"/>
  <c r="V253" i="16" s="1"/>
  <c r="L251" i="16"/>
  <c r="H251" i="16"/>
  <c r="R251" i="16" s="1"/>
  <c r="L249" i="16"/>
  <c r="H249" i="16"/>
  <c r="R249" i="16" s="1"/>
  <c r="P247" i="16"/>
  <c r="L132" i="16"/>
  <c r="J132" i="16"/>
  <c r="H132" i="16"/>
  <c r="L128" i="16"/>
  <c r="L126" i="16"/>
  <c r="J126" i="16"/>
  <c r="H126" i="16"/>
  <c r="J124" i="16"/>
  <c r="H124" i="16"/>
  <c r="L124" i="16"/>
  <c r="E101" i="1"/>
  <c r="P114" i="16"/>
  <c r="E123" i="1"/>
  <c r="F123" i="1"/>
  <c r="M123" i="1"/>
  <c r="E126" i="1"/>
  <c r="F126" i="1"/>
  <c r="M126" i="1"/>
  <c r="E129" i="1"/>
  <c r="F129" i="1"/>
  <c r="M129" i="1"/>
  <c r="E132" i="1"/>
  <c r="F132" i="1"/>
  <c r="M132" i="1"/>
  <c r="E135" i="1"/>
  <c r="F135" i="1"/>
  <c r="M135" i="1"/>
  <c r="I704" i="1"/>
  <c r="P333" i="1" l="1"/>
  <c r="P345" i="1" s="1"/>
  <c r="T309" i="16"/>
  <c r="M309" i="16"/>
  <c r="T311" i="16"/>
  <c r="M311" i="16"/>
  <c r="T317" i="16"/>
  <c r="M317" i="16"/>
  <c r="X1106" i="16"/>
  <c r="O1096" i="16"/>
  <c r="N296" i="1" s="1"/>
  <c r="U296" i="1" s="1"/>
  <c r="X1096" i="16"/>
  <c r="O296" i="1" s="1"/>
  <c r="W1163" i="16"/>
  <c r="U2708" i="16"/>
  <c r="W2708" i="16" s="1"/>
  <c r="O2708" i="16"/>
  <c r="V2700" i="16"/>
  <c r="W2700" i="16" s="1"/>
  <c r="O2700" i="16"/>
  <c r="O2698" i="16" s="1"/>
  <c r="U2692" i="16"/>
  <c r="W2692" i="16" s="1"/>
  <c r="O2692" i="16"/>
  <c r="U1785" i="16"/>
  <c r="W1785" i="16" s="1"/>
  <c r="O1785" i="16"/>
  <c r="O1780" i="16" s="1"/>
  <c r="U1756" i="16"/>
  <c r="W1756" i="16" s="1"/>
  <c r="O1756" i="16"/>
  <c r="U1747" i="16"/>
  <c r="W1747" i="16" s="1"/>
  <c r="O1747" i="16"/>
  <c r="O1687" i="16"/>
  <c r="X984" i="16"/>
  <c r="U985" i="16"/>
  <c r="W985" i="16" s="1"/>
  <c r="O985" i="16"/>
  <c r="U249" i="16"/>
  <c r="W249" i="16" s="1"/>
  <c r="O249" i="16"/>
  <c r="U251" i="16"/>
  <c r="W251" i="16" s="1"/>
  <c r="O251" i="16"/>
  <c r="W253" i="16"/>
  <c r="O253" i="16"/>
  <c r="U255" i="16"/>
  <c r="W255" i="16" s="1"/>
  <c r="O255" i="16"/>
  <c r="U257" i="16"/>
  <c r="W257" i="16" s="1"/>
  <c r="O257" i="16"/>
  <c r="P315" i="1"/>
  <c r="P296" i="1" l="1"/>
  <c r="P323" i="1"/>
  <c r="P301" i="1"/>
  <c r="V317" i="16"/>
  <c r="W317" i="16" s="1"/>
  <c r="O317" i="16"/>
  <c r="X317" i="16" s="1"/>
  <c r="V311" i="16"/>
  <c r="W311" i="16" s="1"/>
  <c r="O311" i="16"/>
  <c r="X311" i="16" s="1"/>
  <c r="M302" i="16"/>
  <c r="V309" i="16"/>
  <c r="W309" i="16" s="1"/>
  <c r="O309" i="16"/>
  <c r="X257" i="16"/>
  <c r="N142" i="1"/>
  <c r="X255" i="16"/>
  <c r="N141" i="1"/>
  <c r="X253" i="16"/>
  <c r="N140" i="1"/>
  <c r="X251" i="16"/>
  <c r="N139" i="1"/>
  <c r="X249" i="16"/>
  <c r="N138" i="1"/>
  <c r="X2692" i="16"/>
  <c r="X2690" i="16" s="1"/>
  <c r="O2690" i="16"/>
  <c r="X2700" i="16"/>
  <c r="X2698" i="16" s="1"/>
  <c r="X2708" i="16"/>
  <c r="X2706" i="16" s="1"/>
  <c r="O2706" i="16"/>
  <c r="X1785" i="16"/>
  <c r="X1780" i="16" s="1"/>
  <c r="N549" i="1"/>
  <c r="X1687" i="16"/>
  <c r="O514" i="1" s="1"/>
  <c r="X1747" i="16"/>
  <c r="X1756" i="16"/>
  <c r="X1754" i="16" s="1"/>
  <c r="O1754" i="16"/>
  <c r="X985" i="16"/>
  <c r="X977" i="16" s="1"/>
  <c r="O977" i="16"/>
  <c r="N243" i="1" s="1"/>
  <c r="A155" i="1"/>
  <c r="A156" i="1"/>
  <c r="A154" i="1"/>
  <c r="A153" i="1" s="1"/>
  <c r="A157" i="1" s="1"/>
  <c r="P514" i="1" l="1"/>
  <c r="P531" i="1"/>
  <c r="X309" i="16"/>
  <c r="X302" i="16" s="1"/>
  <c r="O156" i="1" s="1"/>
  <c r="O302" i="16"/>
  <c r="N156" i="1" s="1"/>
  <c r="U156" i="1" s="1"/>
  <c r="A90" i="1"/>
  <c r="A93" i="1"/>
  <c r="A96" i="1"/>
  <c r="A99" i="1"/>
  <c r="A129" i="1"/>
  <c r="L183" i="16"/>
  <c r="L147" i="16"/>
  <c r="J147" i="16"/>
  <c r="H147" i="16"/>
  <c r="L146" i="16"/>
  <c r="J146" i="16"/>
  <c r="H146" i="16"/>
  <c r="L112" i="16"/>
  <c r="J112" i="16"/>
  <c r="H112" i="16"/>
  <c r="L111" i="16"/>
  <c r="L109" i="16" s="1"/>
  <c r="J111" i="16"/>
  <c r="H111" i="16"/>
  <c r="H109" i="16" s="1"/>
  <c r="L83" i="16"/>
  <c r="J83" i="16"/>
  <c r="H83" i="16"/>
  <c r="L82" i="16"/>
  <c r="L76" i="16" s="1"/>
  <c r="J82" i="16"/>
  <c r="H82" i="16"/>
  <c r="H76" i="16" s="1"/>
  <c r="D82" i="16"/>
  <c r="P76" i="16"/>
  <c r="P156" i="1" l="1"/>
  <c r="T272" i="16"/>
  <c r="M272" i="16"/>
  <c r="T273" i="16"/>
  <c r="M273" i="16"/>
  <c r="T297" i="16"/>
  <c r="M297" i="16"/>
  <c r="T298" i="16"/>
  <c r="M298" i="16"/>
  <c r="T329" i="16"/>
  <c r="M329" i="16"/>
  <c r="T330" i="16"/>
  <c r="M330" i="16"/>
  <c r="H183" i="16"/>
  <c r="R146" i="16"/>
  <c r="R147" i="16"/>
  <c r="A130" i="1"/>
  <c r="A128" i="1"/>
  <c r="A95" i="1"/>
  <c r="A89" i="1"/>
  <c r="A88" i="1"/>
  <c r="A94" i="1"/>
  <c r="V330" i="16" l="1"/>
  <c r="W330" i="16" s="1"/>
  <c r="O330" i="16"/>
  <c r="X330" i="16" s="1"/>
  <c r="V329" i="16"/>
  <c r="W329" i="16" s="1"/>
  <c r="O329" i="16"/>
  <c r="X329" i="16" s="1"/>
  <c r="V298" i="16"/>
  <c r="W298" i="16" s="1"/>
  <c r="O298" i="16"/>
  <c r="X298" i="16" s="1"/>
  <c r="M282" i="16"/>
  <c r="V297" i="16"/>
  <c r="W297" i="16" s="1"/>
  <c r="O297" i="16"/>
  <c r="V273" i="16"/>
  <c r="W273" i="16" s="1"/>
  <c r="O273" i="16"/>
  <c r="X273" i="16" s="1"/>
  <c r="M262" i="16"/>
  <c r="V272" i="16"/>
  <c r="W272" i="16" s="1"/>
  <c r="O272" i="16"/>
  <c r="U147" i="16"/>
  <c r="U146" i="16"/>
  <c r="X272" i="16" l="1"/>
  <c r="X262" i="16" s="1"/>
  <c r="O154" i="1" s="1"/>
  <c r="O262" i="16"/>
  <c r="N154" i="1" s="1"/>
  <c r="U154" i="1" s="1"/>
  <c r="X297" i="16"/>
  <c r="X282" i="16" s="1"/>
  <c r="O155" i="1" s="1"/>
  <c r="O282" i="16"/>
  <c r="N155" i="1" s="1"/>
  <c r="U155" i="1" s="1"/>
  <c r="P155" i="1" l="1"/>
  <c r="P154" i="1"/>
  <c r="I5" i="2"/>
  <c r="AZ31" i="2"/>
  <c r="BL31" i="2" l="1"/>
  <c r="BK31" i="2"/>
  <c r="BJ31" i="2"/>
  <c r="BI31" i="2"/>
  <c r="BH31" i="2"/>
  <c r="BG31" i="2"/>
  <c r="BF31" i="2"/>
  <c r="BE31" i="2"/>
  <c r="BC31" i="2"/>
  <c r="BB31" i="2"/>
  <c r="AY31" i="2"/>
  <c r="AX31" i="2"/>
  <c r="AW31" i="2"/>
  <c r="AV31" i="2"/>
  <c r="AU31" i="2"/>
  <c r="AT31" i="2"/>
  <c r="AS31" i="2"/>
  <c r="AQ31" i="2"/>
  <c r="AP31" i="2"/>
  <c r="AO31" i="2"/>
  <c r="AN31" i="2"/>
  <c r="AM31" i="2"/>
  <c r="AL31" i="2"/>
  <c r="AK31" i="2"/>
  <c r="AJ31" i="2"/>
  <c r="BL30" i="2"/>
  <c r="BK30" i="2"/>
  <c r="BJ30" i="2"/>
  <c r="BI30" i="2"/>
  <c r="BH30" i="2"/>
  <c r="BG30" i="2"/>
  <c r="BF30" i="2"/>
  <c r="BE30" i="2"/>
  <c r="BC30" i="2"/>
  <c r="AY30" i="2"/>
  <c r="AX30" i="2"/>
  <c r="AW30" i="2"/>
  <c r="AV30" i="2"/>
  <c r="AV33" i="2" s="1"/>
  <c r="AU30" i="2"/>
  <c r="AQ30" i="2"/>
  <c r="AP30" i="2"/>
  <c r="AO30" i="2"/>
  <c r="AN30" i="2"/>
  <c r="AM30" i="2"/>
  <c r="AL30" i="2"/>
  <c r="AK30" i="2"/>
  <c r="AJ30" i="2"/>
  <c r="AI29" i="2"/>
  <c r="AH29" i="2"/>
  <c r="AI28" i="2"/>
  <c r="AH28" i="2"/>
  <c r="AI27" i="2"/>
  <c r="AH27" i="2"/>
  <c r="AI26" i="2"/>
  <c r="AH26" i="2"/>
  <c r="AI25" i="2"/>
  <c r="AH25" i="2"/>
  <c r="AI24" i="2"/>
  <c r="AH24" i="2"/>
  <c r="AI23" i="2"/>
  <c r="AH23" i="2"/>
  <c r="AI22" i="2"/>
  <c r="AH22" i="2"/>
  <c r="AI21" i="2"/>
  <c r="AH21" i="2"/>
  <c r="AI20" i="2"/>
  <c r="AH20" i="2"/>
  <c r="AI19" i="2"/>
  <c r="AH19" i="2"/>
  <c r="AI18" i="2"/>
  <c r="AH18" i="2"/>
  <c r="AI17" i="2"/>
  <c r="AH17" i="2"/>
  <c r="AI16" i="2"/>
  <c r="AH16" i="2"/>
  <c r="AI15" i="2"/>
  <c r="AH15" i="2"/>
  <c r="AI14" i="2"/>
  <c r="AH14" i="2"/>
  <c r="AI13" i="2"/>
  <c r="AH13" i="2"/>
  <c r="AI12" i="2"/>
  <c r="AH12" i="2"/>
  <c r="AI11" i="2"/>
  <c r="AH11" i="2"/>
  <c r="AI10" i="2"/>
  <c r="AH10" i="2"/>
  <c r="AI9" i="2"/>
  <c r="AH9" i="2"/>
  <c r="AI8" i="2"/>
  <c r="AH8" i="2"/>
  <c r="AI7" i="2"/>
  <c r="AH7" i="2"/>
  <c r="BB7" i="2" l="1"/>
  <c r="AT7" i="2"/>
  <c r="AT8" i="2"/>
  <c r="BB8" i="2"/>
  <c r="BB9" i="2"/>
  <c r="AT9" i="2"/>
  <c r="AT10" i="2"/>
  <c r="BB10" i="2"/>
  <c r="BB11" i="2"/>
  <c r="AT11" i="2"/>
  <c r="AT12" i="2"/>
  <c r="BB12" i="2"/>
  <c r="BB13" i="2"/>
  <c r="AT13" i="2"/>
  <c r="AT14" i="2"/>
  <c r="BB14" i="2"/>
  <c r="BB15" i="2"/>
  <c r="AT15" i="2"/>
  <c r="AT16" i="2"/>
  <c r="BB16" i="2"/>
  <c r="BB17" i="2"/>
  <c r="AT17" i="2"/>
  <c r="AT18" i="2"/>
  <c r="BB18" i="2"/>
  <c r="BB19" i="2"/>
  <c r="AT19" i="2"/>
  <c r="AT20" i="2"/>
  <c r="BB20" i="2"/>
  <c r="BB21" i="2"/>
  <c r="AT21" i="2"/>
  <c r="AT22" i="2"/>
  <c r="BB22" i="2"/>
  <c r="BB23" i="2"/>
  <c r="AT23" i="2"/>
  <c r="AT24" i="2"/>
  <c r="BB24" i="2"/>
  <c r="BB25" i="2"/>
  <c r="AT25" i="2"/>
  <c r="AT26" i="2"/>
  <c r="BB26" i="2"/>
  <c r="BB27" i="2"/>
  <c r="AT27" i="2"/>
  <c r="AT28" i="2"/>
  <c r="BB28" i="2"/>
  <c r="BB29" i="2"/>
  <c r="AT29" i="2"/>
  <c r="BB30" i="2"/>
  <c r="G15" i="1" l="1"/>
  <c r="A15" i="1" s="1"/>
  <c r="A23" i="1" l="1"/>
  <c r="A22" i="1"/>
  <c r="L215" i="16" l="1"/>
  <c r="J215" i="16"/>
  <c r="H215" i="16"/>
  <c r="R215" i="16" s="1"/>
  <c r="L214" i="16"/>
  <c r="J214" i="16"/>
  <c r="H214" i="16"/>
  <c r="R214" i="16" s="1"/>
  <c r="L213" i="16"/>
  <c r="J213" i="16"/>
  <c r="H213" i="16"/>
  <c r="R213" i="16" s="1"/>
  <c r="L212" i="16"/>
  <c r="J212" i="16"/>
  <c r="H212" i="16"/>
  <c r="R212" i="16" s="1"/>
  <c r="L211" i="16"/>
  <c r="J211" i="16"/>
  <c r="H211" i="16"/>
  <c r="R211" i="16" s="1"/>
  <c r="L210" i="16"/>
  <c r="J210" i="16"/>
  <c r="H210" i="16"/>
  <c r="R210" i="16" s="1"/>
  <c r="L209" i="16"/>
  <c r="L208" i="16"/>
  <c r="J208" i="16"/>
  <c r="T208" i="16" s="1"/>
  <c r="V208" i="16" s="1"/>
  <c r="H208" i="16"/>
  <c r="R208" i="16" s="1"/>
  <c r="J207" i="16"/>
  <c r="H207" i="16"/>
  <c r="R207" i="16" s="1"/>
  <c r="J206" i="16"/>
  <c r="H206" i="16"/>
  <c r="L144" i="16"/>
  <c r="L145" i="16"/>
  <c r="L153" i="16"/>
  <c r="L152" i="16"/>
  <c r="J152" i="16"/>
  <c r="H152" i="16"/>
  <c r="L151" i="16"/>
  <c r="J151" i="16"/>
  <c r="H151" i="16"/>
  <c r="L148" i="16"/>
  <c r="J16" i="16"/>
  <c r="D49" i="16"/>
  <c r="P4" i="16"/>
  <c r="M84" i="1"/>
  <c r="M90" i="1"/>
  <c r="F84" i="1"/>
  <c r="F90" i="1"/>
  <c r="E84" i="1"/>
  <c r="E90" i="1"/>
  <c r="P162" i="16"/>
  <c r="P141" i="16"/>
  <c r="L973" i="16"/>
  <c r="J973" i="16"/>
  <c r="T973" i="16" s="1"/>
  <c r="H973" i="16"/>
  <c r="R973" i="16" s="1"/>
  <c r="V973" i="16" s="1"/>
  <c r="P955" i="16"/>
  <c r="A136" i="1"/>
  <c r="A135" i="1"/>
  <c r="A134" i="1" s="1"/>
  <c r="A132" i="1"/>
  <c r="A126" i="1"/>
  <c r="A123" i="1"/>
  <c r="L16" i="16"/>
  <c r="H16" i="16"/>
  <c r="P10" i="16"/>
  <c r="L49" i="16"/>
  <c r="J49" i="16"/>
  <c r="H49" i="16"/>
  <c r="P43" i="16"/>
  <c r="T207" i="16" l="1"/>
  <c r="V207" i="16" s="1"/>
  <c r="T230" i="16"/>
  <c r="M230" i="16"/>
  <c r="M226" i="16" s="1"/>
  <c r="J2273" i="16"/>
  <c r="T201" i="16"/>
  <c r="M201" i="16"/>
  <c r="T332" i="16"/>
  <c r="M332" i="16"/>
  <c r="T333" i="16"/>
  <c r="M333" i="16"/>
  <c r="T210" i="16"/>
  <c r="V210" i="16" s="1"/>
  <c r="T384" i="16"/>
  <c r="M384" i="16"/>
  <c r="T211" i="16"/>
  <c r="V211" i="16" s="1"/>
  <c r="T385" i="16"/>
  <c r="M385" i="16"/>
  <c r="T212" i="16"/>
  <c r="V212" i="16" s="1"/>
  <c r="T386" i="16"/>
  <c r="M386" i="16"/>
  <c r="T213" i="16"/>
  <c r="V213" i="16" s="1"/>
  <c r="T387" i="16"/>
  <c r="M387" i="16"/>
  <c r="T214" i="16"/>
  <c r="V214" i="16" s="1"/>
  <c r="T388" i="16"/>
  <c r="M388" i="16"/>
  <c r="T215" i="16"/>
  <c r="V215" i="16" s="1"/>
  <c r="T389" i="16"/>
  <c r="M389" i="16"/>
  <c r="W973" i="16"/>
  <c r="O973" i="16"/>
  <c r="U207" i="16"/>
  <c r="W207" i="16" s="1"/>
  <c r="O207" i="16"/>
  <c r="U208" i="16"/>
  <c r="W208" i="16" s="1"/>
  <c r="O208" i="16"/>
  <c r="X208" i="16" s="1"/>
  <c r="L204" i="16"/>
  <c r="U210" i="16"/>
  <c r="W210" i="16" s="1"/>
  <c r="O210" i="16"/>
  <c r="X210" i="16" s="1"/>
  <c r="U211" i="16"/>
  <c r="W211" i="16" s="1"/>
  <c r="O211" i="16"/>
  <c r="X211" i="16" s="1"/>
  <c r="U212" i="16"/>
  <c r="W212" i="16" s="1"/>
  <c r="O212" i="16"/>
  <c r="X212" i="16" s="1"/>
  <c r="U213" i="16"/>
  <c r="W213" i="16" s="1"/>
  <c r="O213" i="16"/>
  <c r="X213" i="16" s="1"/>
  <c r="U214" i="16"/>
  <c r="W214" i="16" s="1"/>
  <c r="O214" i="16"/>
  <c r="X214" i="16" s="1"/>
  <c r="U215" i="16"/>
  <c r="W215" i="16" s="1"/>
  <c r="O215" i="16"/>
  <c r="X215" i="16" s="1"/>
  <c r="R151" i="16"/>
  <c r="R152" i="16"/>
  <c r="A133" i="1"/>
  <c r="A131" i="1"/>
  <c r="A127" i="1"/>
  <c r="A125" i="1"/>
  <c r="A124" i="1"/>
  <c r="A122" i="1"/>
  <c r="M206" i="16"/>
  <c r="M207" i="16"/>
  <c r="M210" i="16"/>
  <c r="M211" i="16"/>
  <c r="M212" i="16"/>
  <c r="M213" i="16"/>
  <c r="M214" i="16"/>
  <c r="M215" i="16"/>
  <c r="H209" i="16"/>
  <c r="J209" i="16"/>
  <c r="H145" i="16"/>
  <c r="J145" i="16"/>
  <c r="H144" i="16"/>
  <c r="R144" i="16" s="1"/>
  <c r="H153" i="16"/>
  <c r="J153" i="16"/>
  <c r="H148" i="16"/>
  <c r="J148" i="16"/>
  <c r="H43" i="16"/>
  <c r="L10" i="16"/>
  <c r="L43" i="16"/>
  <c r="H10" i="16"/>
  <c r="T331" i="16" l="1"/>
  <c r="M331" i="16"/>
  <c r="T334" i="16"/>
  <c r="M334" i="16"/>
  <c r="T328" i="16"/>
  <c r="M328" i="16"/>
  <c r="M322" i="16" s="1"/>
  <c r="V389" i="16"/>
  <c r="W389" i="16" s="1"/>
  <c r="O389" i="16"/>
  <c r="X389" i="16" s="1"/>
  <c r="V388" i="16"/>
  <c r="W388" i="16" s="1"/>
  <c r="O388" i="16"/>
  <c r="X388" i="16" s="1"/>
  <c r="V387" i="16"/>
  <c r="W387" i="16" s="1"/>
  <c r="O387" i="16"/>
  <c r="X387" i="16" s="1"/>
  <c r="V386" i="16"/>
  <c r="W386" i="16" s="1"/>
  <c r="O386" i="16"/>
  <c r="X386" i="16" s="1"/>
  <c r="V385" i="16"/>
  <c r="W385" i="16" s="1"/>
  <c r="O385" i="16"/>
  <c r="X385" i="16" s="1"/>
  <c r="M382" i="16"/>
  <c r="V384" i="16"/>
  <c r="W384" i="16" s="1"/>
  <c r="O384" i="16"/>
  <c r="V333" i="16"/>
  <c r="W333" i="16" s="1"/>
  <c r="O333" i="16"/>
  <c r="X333" i="16" s="1"/>
  <c r="V332" i="16"/>
  <c r="W332" i="16" s="1"/>
  <c r="O332" i="16"/>
  <c r="X332" i="16" s="1"/>
  <c r="V201" i="16"/>
  <c r="W201" i="16" s="1"/>
  <c r="O201" i="16"/>
  <c r="X201" i="16" s="1"/>
  <c r="J2249" i="16"/>
  <c r="J2237" i="16"/>
  <c r="T189" i="16"/>
  <c r="M189" i="16"/>
  <c r="V230" i="16"/>
  <c r="W230" i="16" s="1"/>
  <c r="O230" i="16"/>
  <c r="X973" i="16"/>
  <c r="N225" i="1"/>
  <c r="T209" i="16"/>
  <c r="V209" i="16" s="1"/>
  <c r="R209" i="16"/>
  <c r="H204" i="16"/>
  <c r="X207" i="16"/>
  <c r="U144" i="16"/>
  <c r="U152" i="16"/>
  <c r="U151" i="16"/>
  <c r="R148" i="16"/>
  <c r="R153" i="16"/>
  <c r="R145" i="16"/>
  <c r="M209" i="16"/>
  <c r="H226" i="16"/>
  <c r="H141" i="16"/>
  <c r="X230" i="16" l="1"/>
  <c r="X226" i="16" s="1"/>
  <c r="O226" i="16"/>
  <c r="V189" i="16"/>
  <c r="W189" i="16" s="1"/>
  <c r="O189" i="16"/>
  <c r="X189" i="16" s="1"/>
  <c r="J2213" i="16"/>
  <c r="T186" i="16"/>
  <c r="M186" i="16"/>
  <c r="J2225" i="16"/>
  <c r="T187" i="16"/>
  <c r="M187" i="16"/>
  <c r="X384" i="16"/>
  <c r="X382" i="16" s="1"/>
  <c r="O164" i="1" s="1"/>
  <c r="O382" i="16"/>
  <c r="N164" i="1" s="1"/>
  <c r="U164" i="1" s="1"/>
  <c r="V328" i="16"/>
  <c r="W328" i="16" s="1"/>
  <c r="O328" i="16"/>
  <c r="V334" i="16"/>
  <c r="W334" i="16" s="1"/>
  <c r="O334" i="16"/>
  <c r="X334" i="16" s="1"/>
  <c r="V331" i="16"/>
  <c r="W331" i="16" s="1"/>
  <c r="O331" i="16"/>
  <c r="X331" i="16" s="1"/>
  <c r="U209" i="16"/>
  <c r="W209" i="16" s="1"/>
  <c r="O209" i="16"/>
  <c r="U145" i="16"/>
  <c r="U153" i="16"/>
  <c r="U148" i="16"/>
  <c r="P164" i="1" l="1"/>
  <c r="X328" i="16"/>
  <c r="X322" i="16" s="1"/>
  <c r="O159" i="1" s="1"/>
  <c r="O322" i="16"/>
  <c r="N159" i="1" s="1"/>
  <c r="U159" i="1" s="1"/>
  <c r="V187" i="16"/>
  <c r="W187" i="16" s="1"/>
  <c r="O187" i="16"/>
  <c r="X187" i="16" s="1"/>
  <c r="J2201" i="16"/>
  <c r="J2177" i="16" s="1"/>
  <c r="J2092" i="16"/>
  <c r="M183" i="16"/>
  <c r="V186" i="16"/>
  <c r="W186" i="16" s="1"/>
  <c r="O186" i="16"/>
  <c r="J2189" i="16"/>
  <c r="J2165" i="16" s="1"/>
  <c r="X209" i="16"/>
  <c r="X204" i="16" s="1"/>
  <c r="O204" i="16"/>
  <c r="I85" i="2"/>
  <c r="I84" i="2"/>
  <c r="I83" i="2"/>
  <c r="I82" i="2"/>
  <c r="I81" i="2"/>
  <c r="I80" i="2"/>
  <c r="I79" i="2"/>
  <c r="I78" i="2"/>
  <c r="I77" i="2"/>
  <c r="I76" i="2"/>
  <c r="I75" i="2"/>
  <c r="I74" i="2"/>
  <c r="I73" i="2"/>
  <c r="I72" i="2"/>
  <c r="I71" i="2"/>
  <c r="I70" i="2"/>
  <c r="I69" i="2"/>
  <c r="I68" i="2"/>
  <c r="I67" i="2"/>
  <c r="I66" i="2"/>
  <c r="I65" i="2"/>
  <c r="I60" i="2"/>
  <c r="I59" i="2"/>
  <c r="I58" i="2"/>
  <c r="I57" i="2"/>
  <c r="I56" i="2"/>
  <c r="I55" i="2"/>
  <c r="I54" i="2"/>
  <c r="I53" i="2"/>
  <c r="I52" i="2"/>
  <c r="I51" i="2"/>
  <c r="I50" i="2"/>
  <c r="I49" i="2"/>
  <c r="I48" i="2"/>
  <c r="I47" i="2"/>
  <c r="I46" i="2"/>
  <c r="I45" i="2"/>
  <c r="I44" i="2"/>
  <c r="I43" i="2"/>
  <c r="I42" i="2"/>
  <c r="I41" i="2"/>
  <c r="I40" i="2"/>
  <c r="S34" i="2"/>
  <c r="Q34" i="2"/>
  <c r="O34" i="2"/>
  <c r="G34" i="2"/>
  <c r="E34" i="2"/>
  <c r="C34" i="2"/>
  <c r="I30" i="2"/>
  <c r="K30" i="2" s="1"/>
  <c r="I29" i="2"/>
  <c r="K29" i="2" s="1"/>
  <c r="I28" i="2"/>
  <c r="K28" i="2" s="1"/>
  <c r="I27" i="2"/>
  <c r="K27" i="2" s="1"/>
  <c r="I26" i="2"/>
  <c r="K26" i="2" s="1"/>
  <c r="I25" i="2"/>
  <c r="K25" i="2" s="1"/>
  <c r="I24" i="2"/>
  <c r="K24" i="2" s="1"/>
  <c r="I23" i="2"/>
  <c r="K23" i="2" s="1"/>
  <c r="I22" i="2"/>
  <c r="K22" i="2" s="1"/>
  <c r="I21" i="2"/>
  <c r="K21" i="2" s="1"/>
  <c r="I20" i="2"/>
  <c r="K20" i="2" s="1"/>
  <c r="I19" i="2"/>
  <c r="K19" i="2" s="1"/>
  <c r="I18" i="2"/>
  <c r="K18" i="2" s="1"/>
  <c r="I17" i="2"/>
  <c r="K17" i="2" s="1"/>
  <c r="I16" i="2"/>
  <c r="K16" i="2" s="1"/>
  <c r="I15" i="2"/>
  <c r="K15" i="2" s="1"/>
  <c r="I14" i="2"/>
  <c r="K14" i="2" s="1"/>
  <c r="I13" i="2"/>
  <c r="K13" i="2" s="1"/>
  <c r="I12" i="2"/>
  <c r="K12" i="2" s="1"/>
  <c r="I11" i="2"/>
  <c r="K11" i="2" s="1"/>
  <c r="I10" i="2"/>
  <c r="K10" i="2" s="1"/>
  <c r="I9" i="2"/>
  <c r="K9" i="2" s="1"/>
  <c r="I8" i="2"/>
  <c r="I7" i="2"/>
  <c r="K7" i="2" s="1"/>
  <c r="I6" i="2"/>
  <c r="K6" i="2" s="1"/>
  <c r="K5" i="2"/>
  <c r="O144" i="2"/>
  <c r="Q144" i="2" s="1"/>
  <c r="O143" i="2"/>
  <c r="Q143" i="2" s="1"/>
  <c r="O142" i="2"/>
  <c r="Q142" i="2" s="1"/>
  <c r="O141" i="2"/>
  <c r="Q141" i="2" s="1"/>
  <c r="O140" i="2"/>
  <c r="Q140" i="2" s="1"/>
  <c r="O139" i="2"/>
  <c r="Q139" i="2" s="1"/>
  <c r="O109" i="2"/>
  <c r="O110" i="2"/>
  <c r="Q110" i="2" s="1"/>
  <c r="O103" i="2"/>
  <c r="Q103" i="2" s="1"/>
  <c r="O104" i="2"/>
  <c r="Q104" i="2" s="1"/>
  <c r="O108" i="2"/>
  <c r="Q108" i="2" s="1"/>
  <c r="O107" i="2"/>
  <c r="Q107" i="2" s="1"/>
  <c r="O106" i="2"/>
  <c r="Q106" i="2" s="1"/>
  <c r="O105" i="2"/>
  <c r="Q105" i="2" s="1"/>
  <c r="O135" i="2"/>
  <c r="Q135" i="2" s="1"/>
  <c r="O134" i="2"/>
  <c r="Q134" i="2" s="1"/>
  <c r="O133" i="2"/>
  <c r="Q133" i="2" s="1"/>
  <c r="O132" i="2"/>
  <c r="Q132" i="2" s="1"/>
  <c r="O131" i="2"/>
  <c r="Q131" i="2" s="1"/>
  <c r="O130" i="2"/>
  <c r="Q130" i="2" s="1"/>
  <c r="O129" i="2"/>
  <c r="Q129" i="2" s="1"/>
  <c r="O128" i="2"/>
  <c r="Q128" i="2" s="1"/>
  <c r="Q95" i="2"/>
  <c r="Q99" i="2"/>
  <c r="O99" i="2"/>
  <c r="Q98" i="2"/>
  <c r="O98" i="2"/>
  <c r="Q97" i="2"/>
  <c r="O97" i="2"/>
  <c r="Q100" i="2"/>
  <c r="O100" i="2"/>
  <c r="O95" i="2"/>
  <c r="O138" i="2"/>
  <c r="O119" i="2"/>
  <c r="Q119" i="2" s="1"/>
  <c r="O118" i="2"/>
  <c r="Q118" i="2" s="1"/>
  <c r="O117" i="2"/>
  <c r="Q117" i="2" s="1"/>
  <c r="O116" i="2"/>
  <c r="Q116" i="2" s="1"/>
  <c r="O115" i="2"/>
  <c r="Q115" i="2" s="1"/>
  <c r="O114" i="2"/>
  <c r="Q114" i="2" s="1"/>
  <c r="O113" i="2"/>
  <c r="Q113" i="2" s="1"/>
  <c r="O112" i="2"/>
  <c r="Q112" i="2"/>
  <c r="O96" i="2"/>
  <c r="O101" i="2"/>
  <c r="O121" i="2"/>
  <c r="Q121" i="2" s="1"/>
  <c r="O122" i="2"/>
  <c r="Q122" i="2" s="1"/>
  <c r="O123" i="2"/>
  <c r="Q123" i="2" s="1"/>
  <c r="O124" i="2"/>
  <c r="Q124" i="2" s="1"/>
  <c r="O125" i="2"/>
  <c r="Q125" i="2" s="1"/>
  <c r="O126" i="2"/>
  <c r="Q126" i="2" s="1"/>
  <c r="Q138" i="2"/>
  <c r="Q101" i="2"/>
  <c r="Q96" i="2"/>
  <c r="Q109" i="2"/>
  <c r="P159" i="1" l="1"/>
  <c r="J2141" i="16"/>
  <c r="T180" i="16"/>
  <c r="M180" i="16"/>
  <c r="X186" i="16"/>
  <c r="X183" i="16" s="1"/>
  <c r="O183" i="16"/>
  <c r="T174" i="16"/>
  <c r="M174" i="16"/>
  <c r="J2153" i="16"/>
  <c r="O135" i="1"/>
  <c r="M986" i="16"/>
  <c r="M977" i="16" s="1"/>
  <c r="M2722" i="16"/>
  <c r="M2723" i="16"/>
  <c r="M2622" i="16"/>
  <c r="M2623" i="16"/>
  <c r="M2630" i="16"/>
  <c r="M2631" i="16"/>
  <c r="M2692" i="16"/>
  <c r="M2694" i="16"/>
  <c r="M2700" i="16"/>
  <c r="M2702" i="16"/>
  <c r="M2708" i="16"/>
  <c r="M2709" i="16"/>
  <c r="M1687" i="16"/>
  <c r="M1747" i="16"/>
  <c r="M1756" i="16"/>
  <c r="M1757" i="16"/>
  <c r="M1785" i="16"/>
  <c r="M1780" i="16" s="1"/>
  <c r="M1163" i="16"/>
  <c r="O1163" i="16" s="1"/>
  <c r="M249" i="16"/>
  <c r="M251" i="16"/>
  <c r="M253" i="16"/>
  <c r="M255" i="16"/>
  <c r="M257" i="16"/>
  <c r="M82" i="16"/>
  <c r="O146" i="2"/>
  <c r="I61" i="2"/>
  <c r="I86" i="2"/>
  <c r="N111" i="2"/>
  <c r="I34" i="2"/>
  <c r="Q146" i="2"/>
  <c r="K8" i="2"/>
  <c r="K34" i="2" s="1"/>
  <c r="M208" i="16"/>
  <c r="M973" i="16"/>
  <c r="P135" i="1" l="1"/>
  <c r="J2129" i="16"/>
  <c r="T179" i="16"/>
  <c r="M179" i="16"/>
  <c r="V174" i="16"/>
  <c r="W174" i="16" s="1"/>
  <c r="O174" i="16"/>
  <c r="X174" i="16" s="1"/>
  <c r="V180" i="16"/>
  <c r="W180" i="16" s="1"/>
  <c r="O180" i="16"/>
  <c r="X180" i="16" s="1"/>
  <c r="J2117" i="16"/>
  <c r="T178" i="16"/>
  <c r="M178" i="16"/>
  <c r="X1163" i="16"/>
  <c r="O82" i="16"/>
  <c r="S82" i="16"/>
  <c r="O76" i="16"/>
  <c r="N96" i="1" s="1"/>
  <c r="M2339" i="16"/>
  <c r="M2706" i="16"/>
  <c r="M2698" i="16"/>
  <c r="M2690" i="16"/>
  <c r="M1754" i="16"/>
  <c r="M1179" i="16"/>
  <c r="U360" i="1"/>
  <c r="M204" i="16"/>
  <c r="O681" i="1"/>
  <c r="O549" i="1"/>
  <c r="U549" i="1"/>
  <c r="U527" i="1"/>
  <c r="O243" i="1"/>
  <c r="U338" i="1"/>
  <c r="U339" i="1"/>
  <c r="O142" i="1"/>
  <c r="U142" i="1"/>
  <c r="O141" i="1"/>
  <c r="U141" i="1"/>
  <c r="O140" i="1"/>
  <c r="U140" i="1"/>
  <c r="O139" i="1"/>
  <c r="U139" i="1"/>
  <c r="O138" i="1"/>
  <c r="U138" i="1"/>
  <c r="O536" i="1"/>
  <c r="U526" i="1"/>
  <c r="O225" i="1"/>
  <c r="U225" i="1"/>
  <c r="M2304" i="16"/>
  <c r="U82" i="16"/>
  <c r="U111" i="16"/>
  <c r="N539" i="1"/>
  <c r="N514" i="1"/>
  <c r="M2627" i="16"/>
  <c r="M2619" i="16"/>
  <c r="U96" i="1"/>
  <c r="AB34" i="2"/>
  <c r="P225" i="1" l="1"/>
  <c r="P536" i="1"/>
  <c r="P138" i="1"/>
  <c r="P139" i="1"/>
  <c r="P140" i="1"/>
  <c r="P141" i="1"/>
  <c r="P142" i="1"/>
  <c r="P243" i="1"/>
  <c r="P549" i="1"/>
  <c r="P681" i="1"/>
  <c r="P227" i="1"/>
  <c r="P248" i="1"/>
  <c r="V178" i="16"/>
  <c r="W178" i="16" s="1"/>
  <c r="O178" i="16"/>
  <c r="X178" i="16" s="1"/>
  <c r="T176" i="16"/>
  <c r="M176" i="16"/>
  <c r="V179" i="16"/>
  <c r="W179" i="16" s="1"/>
  <c r="O179" i="16"/>
  <c r="X179" i="16" s="1"/>
  <c r="J2105" i="16"/>
  <c r="T177" i="16"/>
  <c r="M177" i="16"/>
  <c r="T82" i="16"/>
  <c r="O2339" i="16"/>
  <c r="N623" i="1" s="1"/>
  <c r="O677" i="1"/>
  <c r="O673" i="1"/>
  <c r="O539" i="1"/>
  <c r="U137" i="1"/>
  <c r="U243" i="1"/>
  <c r="U539" i="1"/>
  <c r="U355" i="1"/>
  <c r="U330" i="1"/>
  <c r="U333" i="1"/>
  <c r="U315" i="1"/>
  <c r="U356" i="1"/>
  <c r="N253" i="1"/>
  <c r="U253" i="1" s="1"/>
  <c r="A285" i="1"/>
  <c r="A257" i="1" s="1"/>
  <c r="V111" i="16"/>
  <c r="W111" i="16" s="1"/>
  <c r="X111" i="16" s="1"/>
  <c r="V82" i="16"/>
  <c r="W82" i="16" s="1"/>
  <c r="X82" i="16" s="1"/>
  <c r="N389" i="1"/>
  <c r="N673" i="1"/>
  <c r="N677" i="1"/>
  <c r="N681" i="1"/>
  <c r="N536" i="1"/>
  <c r="A509" i="1"/>
  <c r="A508" i="1" s="1"/>
  <c r="O129" i="1"/>
  <c r="P129" i="1" l="1"/>
  <c r="P539" i="1"/>
  <c r="P673" i="1"/>
  <c r="P677" i="1"/>
  <c r="P544" i="1"/>
  <c r="P690" i="1"/>
  <c r="V177" i="16"/>
  <c r="W177" i="16" s="1"/>
  <c r="O177" i="16"/>
  <c r="X177" i="16" s="1"/>
  <c r="J2080" i="16"/>
  <c r="T175" i="16"/>
  <c r="M175" i="16"/>
  <c r="J2068" i="16"/>
  <c r="V176" i="16"/>
  <c r="W176" i="16" s="1"/>
  <c r="O176" i="16"/>
  <c r="X176" i="16" s="1"/>
  <c r="X76" i="16"/>
  <c r="O96" i="1" s="1"/>
  <c r="U312" i="1"/>
  <c r="A256" i="1"/>
  <c r="A258" i="1"/>
  <c r="U574" i="1"/>
  <c r="U548" i="1"/>
  <c r="U536" i="1"/>
  <c r="U525" i="1"/>
  <c r="U681" i="1"/>
  <c r="U677" i="1"/>
  <c r="U673" i="1"/>
  <c r="U641" i="1"/>
  <c r="U631" i="1"/>
  <c r="U623" i="1"/>
  <c r="U687" i="1"/>
  <c r="U389" i="1"/>
  <c r="W248" i="1"/>
  <c r="W301" i="1"/>
  <c r="A345" i="1"/>
  <c r="A325" i="1" s="1"/>
  <c r="A440" i="1"/>
  <c r="A439" i="1" s="1"/>
  <c r="A690" i="1"/>
  <c r="A670" i="1" s="1"/>
  <c r="W415" i="1"/>
  <c r="W323" i="1"/>
  <c r="A323" i="1"/>
  <c r="W362" i="1"/>
  <c r="A362" i="1"/>
  <c r="W285" i="1"/>
  <c r="A301" i="1"/>
  <c r="A248" i="1"/>
  <c r="A240" i="1" s="1"/>
  <c r="A239" i="1" s="1"/>
  <c r="L162" i="16"/>
  <c r="L226" i="16"/>
  <c r="L141" i="16"/>
  <c r="P96" i="1" l="1"/>
  <c r="J2044" i="16"/>
  <c r="T172" i="16"/>
  <c r="M172" i="16"/>
  <c r="V175" i="16"/>
  <c r="W175" i="16" s="1"/>
  <c r="O175" i="16"/>
  <c r="X175" i="16" s="1"/>
  <c r="J2056" i="16"/>
  <c r="T173" i="16"/>
  <c r="M173" i="16"/>
  <c r="W544" i="1"/>
  <c r="A531" i="1"/>
  <c r="W345" i="1"/>
  <c r="P692" i="1"/>
  <c r="P631" i="1"/>
  <c r="O132" i="1"/>
  <c r="A324" i="1"/>
  <c r="A326" i="1"/>
  <c r="A327" i="1" s="1"/>
  <c r="A328" i="1" s="1"/>
  <c r="W690" i="1"/>
  <c r="W692" i="1" s="1"/>
  <c r="P364" i="1"/>
  <c r="A284" i="1"/>
  <c r="A667" i="1"/>
  <c r="A666" i="1" s="1"/>
  <c r="A287" i="1"/>
  <c r="A288" i="1" s="1"/>
  <c r="A544" i="1"/>
  <c r="A533" i="1" s="1"/>
  <c r="W659" i="1"/>
  <c r="A659" i="1"/>
  <c r="I711" i="1"/>
  <c r="A711" i="1" s="1"/>
  <c r="W531" i="1"/>
  <c r="A347" i="1"/>
  <c r="A303" i="1"/>
  <c r="A669" i="1"/>
  <c r="A668" i="1"/>
  <c r="A415" i="1"/>
  <c r="A241" i="1"/>
  <c r="N132" i="1"/>
  <c r="U132" i="1" s="1"/>
  <c r="N135" i="1"/>
  <c r="U135" i="1" s="1"/>
  <c r="N129" i="1"/>
  <c r="U129" i="1" s="1"/>
  <c r="P132" i="1" l="1"/>
  <c r="V173" i="16"/>
  <c r="W173" i="16" s="1"/>
  <c r="O173" i="16"/>
  <c r="X173" i="16" s="1"/>
  <c r="J2032" i="16"/>
  <c r="T169" i="16"/>
  <c r="M169" i="16"/>
  <c r="V172" i="16"/>
  <c r="W172" i="16" s="1"/>
  <c r="O172" i="16"/>
  <c r="X172" i="16" s="1"/>
  <c r="J2020" i="16"/>
  <c r="T168" i="16"/>
  <c r="M168" i="16"/>
  <c r="X2339" i="16"/>
  <c r="O623" i="1" s="1"/>
  <c r="A302" i="1"/>
  <c r="A346" i="1"/>
  <c r="A348" i="1"/>
  <c r="A532" i="1"/>
  <c r="A534" i="1"/>
  <c r="A286" i="1"/>
  <c r="A692" i="1"/>
  <c r="A691" i="1" s="1"/>
  <c r="A658" i="1"/>
  <c r="A657" i="1"/>
  <c r="A656" i="1"/>
  <c r="A655" i="1"/>
  <c r="A654" i="1" s="1"/>
  <c r="A511" i="1"/>
  <c r="W255" i="1"/>
  <c r="W364" i="1" s="1"/>
  <c r="A364" i="1"/>
  <c r="I707" i="1"/>
  <c r="A707" i="1" s="1"/>
  <c r="A373" i="1"/>
  <c r="A372" i="1" s="1"/>
  <c r="A255" i="1"/>
  <c r="A250" i="1" s="1"/>
  <c r="V168" i="16" l="1"/>
  <c r="W168" i="16" s="1"/>
  <c r="O168" i="16"/>
  <c r="X168" i="16" s="1"/>
  <c r="J1996" i="16"/>
  <c r="T166" i="16"/>
  <c r="M166" i="16"/>
  <c r="V169" i="16"/>
  <c r="W169" i="16" s="1"/>
  <c r="O169" i="16"/>
  <c r="X169" i="16" s="1"/>
  <c r="J2008" i="16"/>
  <c r="T167" i="16"/>
  <c r="M167" i="16"/>
  <c r="A510" i="1"/>
  <c r="A512" i="1"/>
  <c r="A234" i="1"/>
  <c r="A237" i="1"/>
  <c r="A238" i="1"/>
  <c r="A363" i="1"/>
  <c r="A251" i="1"/>
  <c r="A254" i="1" s="1"/>
  <c r="A249" i="1"/>
  <c r="P623" i="1" l="1"/>
  <c r="P653" i="1"/>
  <c r="P661" i="1" s="1"/>
  <c r="V167" i="16"/>
  <c r="W167" i="16" s="1"/>
  <c r="O167" i="16"/>
  <c r="X167" i="16" s="1"/>
  <c r="J1984" i="16"/>
  <c r="J1960" i="16" s="1"/>
  <c r="T165" i="16"/>
  <c r="M165" i="16"/>
  <c r="M162" i="16" s="1"/>
  <c r="V166" i="16"/>
  <c r="W166" i="16" s="1"/>
  <c r="O166" i="16"/>
  <c r="X166" i="16" s="1"/>
  <c r="J1972" i="16"/>
  <c r="J1948" i="16" s="1"/>
  <c r="A235" i="1"/>
  <c r="A236" i="1" s="1"/>
  <c r="J1924" i="16" l="1"/>
  <c r="V165" i="16"/>
  <c r="W165" i="16" s="1"/>
  <c r="O165" i="16"/>
  <c r="J1936" i="16"/>
  <c r="W653" i="1"/>
  <c r="W661" i="1" s="1"/>
  <c r="W227" i="1"/>
  <c r="A227" i="1"/>
  <c r="J1912" i="16" l="1"/>
  <c r="T159" i="16"/>
  <c r="M159" i="16"/>
  <c r="X165" i="16"/>
  <c r="X162" i="16" s="1"/>
  <c r="O126" i="1" s="1"/>
  <c r="O162" i="16"/>
  <c r="N126" i="1" s="1"/>
  <c r="U126" i="1" s="1"/>
  <c r="T146" i="16"/>
  <c r="M146" i="16"/>
  <c r="J1900" i="16"/>
  <c r="T158" i="16"/>
  <c r="M158" i="16"/>
  <c r="I710" i="1"/>
  <c r="A710" i="1" s="1"/>
  <c r="A661" i="1"/>
  <c r="A147" i="1"/>
  <c r="A146" i="1" s="1"/>
  <c r="A228" i="1"/>
  <c r="A149" i="1"/>
  <c r="P126" i="1" l="1"/>
  <c r="V158" i="16"/>
  <c r="W158" i="16" s="1"/>
  <c r="O158" i="16"/>
  <c r="X158" i="16" s="1"/>
  <c r="J1876" i="16"/>
  <c r="T156" i="16"/>
  <c r="M156" i="16"/>
  <c r="V146" i="16"/>
  <c r="W146" i="16" s="1"/>
  <c r="O146" i="16"/>
  <c r="X146" i="16" s="1"/>
  <c r="V159" i="16"/>
  <c r="W159" i="16" s="1"/>
  <c r="O159" i="16"/>
  <c r="X159" i="16" s="1"/>
  <c r="J1888" i="16"/>
  <c r="T157" i="16"/>
  <c r="M157" i="16"/>
  <c r="A605" i="1"/>
  <c r="A606" i="1" s="1"/>
  <c r="A607" i="1" s="1"/>
  <c r="A660" i="1"/>
  <c r="A150" i="1"/>
  <c r="A148" i="1"/>
  <c r="A152" i="1" l="1"/>
  <c r="A151" i="1"/>
  <c r="V157" i="16"/>
  <c r="W157" i="16" s="1"/>
  <c r="O157" i="16"/>
  <c r="X157" i="16" s="1"/>
  <c r="J1864" i="16"/>
  <c r="T155" i="16"/>
  <c r="M155" i="16"/>
  <c r="V156" i="16"/>
  <c r="W156" i="16" s="1"/>
  <c r="O156" i="16"/>
  <c r="X156" i="16" s="1"/>
  <c r="J1852" i="16"/>
  <c r="T154" i="16"/>
  <c r="M154" i="16"/>
  <c r="A608" i="1"/>
  <c r="A609" i="1" s="1"/>
  <c r="I708" i="1"/>
  <c r="A708" i="1" s="1"/>
  <c r="A429" i="1"/>
  <c r="A417" i="1"/>
  <c r="A418" i="1" s="1"/>
  <c r="A416" i="1"/>
  <c r="W429" i="1"/>
  <c r="W431" i="1"/>
  <c r="V154" i="16" l="1"/>
  <c r="W154" i="16" s="1"/>
  <c r="O154" i="16"/>
  <c r="X154" i="16" s="1"/>
  <c r="J1828" i="16"/>
  <c r="T152" i="16"/>
  <c r="M152" i="16"/>
  <c r="V155" i="16"/>
  <c r="W155" i="16" s="1"/>
  <c r="O155" i="16"/>
  <c r="X155" i="16" s="1"/>
  <c r="J1840" i="16"/>
  <c r="T153" i="16"/>
  <c r="M153" i="16"/>
  <c r="A431" i="1"/>
  <c r="V153" i="16" l="1"/>
  <c r="W153" i="16" s="1"/>
  <c r="O153" i="16"/>
  <c r="X153" i="16" s="1"/>
  <c r="J1816" i="16"/>
  <c r="T151" i="16"/>
  <c r="M151" i="16"/>
  <c r="V152" i="16"/>
  <c r="W152" i="16" s="1"/>
  <c r="O152" i="16"/>
  <c r="X152" i="16" s="1"/>
  <c r="T148" i="16"/>
  <c r="M148" i="16"/>
  <c r="A370" i="1"/>
  <c r="A430" i="1"/>
  <c r="V148" i="16" l="1"/>
  <c r="W148" i="16" s="1"/>
  <c r="O148" i="16"/>
  <c r="X148" i="16" s="1"/>
  <c r="V151" i="16"/>
  <c r="W151" i="16" s="1"/>
  <c r="O151" i="16"/>
  <c r="X151" i="16" s="1"/>
  <c r="J1792" i="16"/>
  <c r="T147" i="16"/>
  <c r="M147" i="16"/>
  <c r="J1780" i="16"/>
  <c r="A369" i="1"/>
  <c r="A371" i="1"/>
  <c r="A530" i="1"/>
  <c r="H2297" i="16"/>
  <c r="L2297" i="16"/>
  <c r="N550" i="1"/>
  <c r="U550" i="1"/>
  <c r="O550" i="1"/>
  <c r="P550" i="1"/>
  <c r="P598" i="1" l="1"/>
  <c r="J1775" i="16"/>
  <c r="J1764" i="16" s="1"/>
  <c r="J1754" i="16" s="1"/>
  <c r="J1740" i="16" s="1"/>
  <c r="J1733" i="16" s="1"/>
  <c r="J1728" i="16" s="1"/>
  <c r="T144" i="16"/>
  <c r="M144" i="16"/>
  <c r="V147" i="16"/>
  <c r="W147" i="16" s="1"/>
  <c r="O147" i="16"/>
  <c r="X147" i="16" s="1"/>
  <c r="T145" i="16"/>
  <c r="M145" i="16"/>
  <c r="H2056" i="16"/>
  <c r="A598" i="1"/>
  <c r="P600" i="1" l="1"/>
  <c r="W598" i="1"/>
  <c r="W600" i="1" s="1"/>
  <c r="V145" i="16"/>
  <c r="W145" i="16" s="1"/>
  <c r="O145" i="16"/>
  <c r="X145" i="16" s="1"/>
  <c r="M141" i="16"/>
  <c r="O144" i="16"/>
  <c r="V144" i="16"/>
  <c r="W144" i="16" s="1"/>
  <c r="M136" i="16"/>
  <c r="O136" i="16" s="1"/>
  <c r="J1710" i="16"/>
  <c r="J1705" i="16" s="1"/>
  <c r="A600" i="1"/>
  <c r="I709" i="1"/>
  <c r="A709" i="1" s="1"/>
  <c r="A546" i="1"/>
  <c r="A545" i="1" s="1"/>
  <c r="M134" i="16" l="1"/>
  <c r="O134" i="16" s="1"/>
  <c r="J1687" i="16"/>
  <c r="J1654" i="16" s="1"/>
  <c r="N112" i="1"/>
  <c r="U112" i="1" s="1"/>
  <c r="S136" i="16"/>
  <c r="U136" i="16" s="1"/>
  <c r="T136" i="16"/>
  <c r="V136" i="16" s="1"/>
  <c r="X144" i="16"/>
  <c r="X141" i="16" s="1"/>
  <c r="O123" i="1" s="1"/>
  <c r="O141" i="16"/>
  <c r="N123" i="1" s="1"/>
  <c r="U123" i="1" s="1"/>
  <c r="A437" i="1"/>
  <c r="A438" i="1" s="1"/>
  <c r="A599" i="1"/>
  <c r="A436" i="1"/>
  <c r="P123" i="1" l="1"/>
  <c r="P145" i="1"/>
  <c r="W145" i="1"/>
  <c r="A145" i="1"/>
  <c r="W136" i="16"/>
  <c r="X136" i="16" s="1"/>
  <c r="O112" i="1" s="1"/>
  <c r="J1635" i="16"/>
  <c r="J1625" i="16" s="1"/>
  <c r="M132" i="16"/>
  <c r="O132" i="16" s="1"/>
  <c r="N111" i="1"/>
  <c r="U111" i="1" s="1"/>
  <c r="S134" i="16"/>
  <c r="U134" i="16" s="1"/>
  <c r="T134" i="16"/>
  <c r="V134" i="16" s="1"/>
  <c r="P112" i="1" l="1"/>
  <c r="W134" i="16"/>
  <c r="X134" i="16" s="1"/>
  <c r="O111" i="1" s="1"/>
  <c r="S132" i="16"/>
  <c r="U132" i="16" s="1"/>
  <c r="T132" i="16"/>
  <c r="V132" i="16" s="1"/>
  <c r="N110" i="1"/>
  <c r="U110" i="1" s="1"/>
  <c r="J1615" i="16"/>
  <c r="J1605" i="16" s="1"/>
  <c r="M130" i="16"/>
  <c r="O130" i="16" s="1"/>
  <c r="A117" i="1"/>
  <c r="A119" i="1"/>
  <c r="A120" i="1" s="1"/>
  <c r="A121" i="1" s="1"/>
  <c r="A144" i="1"/>
  <c r="P111" i="1" l="1"/>
  <c r="A118" i="1"/>
  <c r="A116" i="1"/>
  <c r="S130" i="16"/>
  <c r="U130" i="16" s="1"/>
  <c r="T130" i="16"/>
  <c r="V130" i="16" s="1"/>
  <c r="W130" i="16" s="1"/>
  <c r="X130" i="16" s="1"/>
  <c r="O109" i="1" s="1"/>
  <c r="N109" i="1"/>
  <c r="U109" i="1" s="1"/>
  <c r="J1600" i="16"/>
  <c r="J1590" i="16" s="1"/>
  <c r="M128" i="16"/>
  <c r="O128" i="16" s="1"/>
  <c r="W132" i="16"/>
  <c r="X132" i="16" s="1"/>
  <c r="O110" i="1" s="1"/>
  <c r="P110" i="1" l="1"/>
  <c r="P109" i="1"/>
  <c r="S128" i="16"/>
  <c r="U128" i="16" s="1"/>
  <c r="T128" i="16"/>
  <c r="V128" i="16" s="1"/>
  <c r="W128" i="16" s="1"/>
  <c r="X128" i="16" s="1"/>
  <c r="O108" i="1" s="1"/>
  <c r="N108" i="1"/>
  <c r="U108" i="1" s="1"/>
  <c r="J1580" i="16"/>
  <c r="J1569" i="16" s="1"/>
  <c r="M126" i="16"/>
  <c r="O126" i="16" s="1"/>
  <c r="P108" i="1" l="1"/>
  <c r="S126" i="16"/>
  <c r="U126" i="16" s="1"/>
  <c r="T126" i="16"/>
  <c r="V126" i="16" s="1"/>
  <c r="W126" i="16" s="1"/>
  <c r="X126" i="16" s="1"/>
  <c r="O107" i="1" s="1"/>
  <c r="N107" i="1"/>
  <c r="U107" i="1" s="1"/>
  <c r="J1564" i="16"/>
  <c r="J1555" i="16" s="1"/>
  <c r="M124" i="16"/>
  <c r="O124" i="16" s="1"/>
  <c r="P107" i="1" l="1"/>
  <c r="S124" i="16"/>
  <c r="U124" i="16" s="1"/>
  <c r="T124" i="16"/>
  <c r="V124" i="16" s="1"/>
  <c r="W124" i="16" s="1"/>
  <c r="X124" i="16" s="1"/>
  <c r="O106" i="1" s="1"/>
  <c r="N106" i="1"/>
  <c r="U106" i="1" s="1"/>
  <c r="T122" i="16"/>
  <c r="M122" i="16"/>
  <c r="J1546" i="16"/>
  <c r="J1537" i="16" s="1"/>
  <c r="P106" i="1" l="1"/>
  <c r="J1532" i="16"/>
  <c r="J1523" i="16" s="1"/>
  <c r="M120" i="16"/>
  <c r="O120" i="16" s="1"/>
  <c r="V122" i="16"/>
  <c r="W122" i="16" s="1"/>
  <c r="O122" i="16"/>
  <c r="X122" i="16" l="1"/>
  <c r="O105" i="1" s="1"/>
  <c r="N105" i="1"/>
  <c r="U105" i="1" s="1"/>
  <c r="S120" i="16"/>
  <c r="U120" i="16" s="1"/>
  <c r="T120" i="16"/>
  <c r="V120" i="16" s="1"/>
  <c r="W120" i="16" s="1"/>
  <c r="X120" i="16" s="1"/>
  <c r="O104" i="1" s="1"/>
  <c r="N104" i="1"/>
  <c r="U104" i="1" s="1"/>
  <c r="M118" i="16"/>
  <c r="O118" i="16" s="1"/>
  <c r="J1514" i="16"/>
  <c r="J1505" i="16" s="1"/>
  <c r="P104" i="1" l="1"/>
  <c r="P105" i="1"/>
  <c r="J1500" i="16"/>
  <c r="J1491" i="16" s="1"/>
  <c r="J1482" i="16" s="1"/>
  <c r="J1473" i="16" s="1"/>
  <c r="M116" i="16"/>
  <c r="O116" i="16" s="1"/>
  <c r="N103" i="1"/>
  <c r="U103" i="1" s="1"/>
  <c r="S118" i="16"/>
  <c r="U118" i="16" s="1"/>
  <c r="T118" i="16"/>
  <c r="V118" i="16" s="1"/>
  <c r="W118" i="16" l="1"/>
  <c r="X118" i="16" s="1"/>
  <c r="O103" i="1" s="1"/>
  <c r="S116" i="16"/>
  <c r="U116" i="16" s="1"/>
  <c r="T116" i="16"/>
  <c r="V116" i="16" s="1"/>
  <c r="W116" i="16" s="1"/>
  <c r="X116" i="16" s="1"/>
  <c r="O102" i="1" s="1"/>
  <c r="N102" i="1"/>
  <c r="U102" i="1" s="1"/>
  <c r="J1467" i="16"/>
  <c r="M112" i="16"/>
  <c r="P102" i="1" l="1"/>
  <c r="P103" i="1"/>
  <c r="J1462" i="16"/>
  <c r="J1457" i="16" s="1"/>
  <c r="J1452" i="16" s="1"/>
  <c r="J1447" i="16" s="1"/>
  <c r="M111" i="16"/>
  <c r="M109" i="16" s="1"/>
  <c r="M107" i="16" l="1"/>
  <c r="J1438" i="16"/>
  <c r="J1429" i="16" s="1"/>
  <c r="M105" i="16" l="1"/>
  <c r="J1420" i="16"/>
  <c r="J1414" i="16" s="1"/>
  <c r="J1404" i="16" s="1"/>
  <c r="J1394" i="16" s="1"/>
  <c r="J1384" i="16" l="1"/>
  <c r="M101" i="16"/>
  <c r="M103" i="16"/>
  <c r="O105" i="16"/>
  <c r="O103" i="16" l="1"/>
  <c r="N99" i="1" s="1"/>
  <c r="U99" i="1" s="1"/>
  <c r="S105" i="16"/>
  <c r="J1373" i="16"/>
  <c r="J1366" i="16" s="1"/>
  <c r="J1361" i="16" s="1"/>
  <c r="J1308" i="16" s="1"/>
  <c r="J1303" i="16" s="1"/>
  <c r="M100" i="16"/>
  <c r="O100" i="16" l="1"/>
  <c r="M94" i="16"/>
  <c r="J1298" i="16"/>
  <c r="M92" i="16"/>
  <c r="T105" i="16"/>
  <c r="V105" i="16" s="1"/>
  <c r="U105" i="16"/>
  <c r="W105" i="16" s="1"/>
  <c r="X105" i="16" s="1"/>
  <c r="X103" i="16" s="1"/>
  <c r="O99" i="1" s="1"/>
  <c r="P99" i="1" l="1"/>
  <c r="J1292" i="16"/>
  <c r="J1286" i="16" s="1"/>
  <c r="J1276" i="16" s="1"/>
  <c r="J1266" i="16" s="1"/>
  <c r="M91" i="16"/>
  <c r="S100" i="16"/>
  <c r="U100" i="16" s="1"/>
  <c r="O94" i="16"/>
  <c r="N98" i="1" s="1"/>
  <c r="U98" i="1" s="1"/>
  <c r="T100" i="16"/>
  <c r="V100" i="16" s="1"/>
  <c r="W100" i="16" l="1"/>
  <c r="X100" i="16" s="1"/>
  <c r="X94" i="16" s="1"/>
  <c r="O98" i="1" s="1"/>
  <c r="O91" i="16"/>
  <c r="M85" i="16"/>
  <c r="J1250" i="16"/>
  <c r="J1236" i="16" s="1"/>
  <c r="J1256" i="16"/>
  <c r="P98" i="1" l="1"/>
  <c r="J1179" i="16"/>
  <c r="J1168" i="16" s="1"/>
  <c r="J1148" i="16" s="1"/>
  <c r="J1141" i="16" s="1"/>
  <c r="J1112" i="16" s="1"/>
  <c r="J1096" i="16" s="1"/>
  <c r="M83" i="16"/>
  <c r="M76" i="16" s="1"/>
  <c r="S91" i="16"/>
  <c r="U91" i="16" s="1"/>
  <c r="O85" i="16"/>
  <c r="N97" i="1" s="1"/>
  <c r="U97" i="1" s="1"/>
  <c r="T91" i="16"/>
  <c r="V91" i="16" s="1"/>
  <c r="W91" i="16" l="1"/>
  <c r="X91" i="16" s="1"/>
  <c r="X85" i="16" s="1"/>
  <c r="O97" i="1" s="1"/>
  <c r="J1080" i="16"/>
  <c r="J1065" i="16" s="1"/>
  <c r="J1031" i="16" s="1"/>
  <c r="J1005" i="16" s="1"/>
  <c r="M72" i="16"/>
  <c r="P97" i="1" l="1"/>
  <c r="M70" i="16"/>
  <c r="O72" i="16"/>
  <c r="J991" i="16"/>
  <c r="J977" i="16" s="1"/>
  <c r="J944" i="16" s="1"/>
  <c r="J928" i="16" s="1"/>
  <c r="J912" i="16" s="1"/>
  <c r="J896" i="16" s="1"/>
  <c r="J878" i="16" s="1"/>
  <c r="M67" i="16"/>
  <c r="O67" i="16" l="1"/>
  <c r="M61" i="16"/>
  <c r="J860" i="16"/>
  <c r="M59" i="16"/>
  <c r="S72" i="16"/>
  <c r="U72" i="16" s="1"/>
  <c r="O70" i="16"/>
  <c r="N93" i="1" s="1"/>
  <c r="U93" i="1" s="1"/>
  <c r="T72" i="16"/>
  <c r="V72" i="16" s="1"/>
  <c r="W72" i="16" s="1"/>
  <c r="X72" i="16" s="1"/>
  <c r="X70" i="16" s="1"/>
  <c r="O93" i="1" s="1"/>
  <c r="P93" i="1" l="1"/>
  <c r="J842" i="16"/>
  <c r="J824" i="16" s="1"/>
  <c r="J806" i="16" s="1"/>
  <c r="J788" i="16" s="1"/>
  <c r="J770" i="16" s="1"/>
  <c r="J752" i="16" s="1"/>
  <c r="J734" i="16" s="1"/>
  <c r="J716" i="16" s="1"/>
  <c r="J698" i="16" s="1"/>
  <c r="M58" i="16"/>
  <c r="S67" i="16"/>
  <c r="U67" i="16" s="1"/>
  <c r="O61" i="16"/>
  <c r="N92" i="1" s="1"/>
  <c r="U92" i="1" s="1"/>
  <c r="T67" i="16"/>
  <c r="V67" i="16" s="1"/>
  <c r="W67" i="16" l="1"/>
  <c r="X67" i="16" s="1"/>
  <c r="X61" i="16" s="1"/>
  <c r="O92" i="1" s="1"/>
  <c r="O58" i="16"/>
  <c r="M52" i="16"/>
  <c r="J680" i="16"/>
  <c r="J662" i="16" s="1"/>
  <c r="J644" i="16" s="1"/>
  <c r="J626" i="16" s="1"/>
  <c r="J610" i="16" s="1"/>
  <c r="J594" i="16" s="1"/>
  <c r="J578" i="16" s="1"/>
  <c r="J562" i="16" s="1"/>
  <c r="J542" i="16" s="1"/>
  <c r="J522" i="16" s="1"/>
  <c r="M49" i="16"/>
  <c r="P92" i="1" l="1"/>
  <c r="O49" i="16"/>
  <c r="M43" i="16"/>
  <c r="J502" i="16"/>
  <c r="J482" i="16" s="1"/>
  <c r="J462" i="16" s="1"/>
  <c r="J442" i="16" s="1"/>
  <c r="J422" i="16" s="1"/>
  <c r="M39" i="16"/>
  <c r="S58" i="16"/>
  <c r="U58" i="16" s="1"/>
  <c r="O52" i="16"/>
  <c r="N91" i="1" s="1"/>
  <c r="U91" i="1" s="1"/>
  <c r="T58" i="16"/>
  <c r="V58" i="16" s="1"/>
  <c r="T39" i="16" l="1"/>
  <c r="S39" i="16"/>
  <c r="O39" i="16" s="1"/>
  <c r="W58" i="16"/>
  <c r="X58" i="16" s="1"/>
  <c r="X52" i="16" s="1"/>
  <c r="O91" i="1" s="1"/>
  <c r="M37" i="16"/>
  <c r="J402" i="16"/>
  <c r="J382" i="16" s="1"/>
  <c r="J362" i="16" s="1"/>
  <c r="J342" i="16" s="1"/>
  <c r="J322" i="16" s="1"/>
  <c r="J302" i="16" s="1"/>
  <c r="J282" i="16" s="1"/>
  <c r="J262" i="16" s="1"/>
  <c r="J226" i="16" s="1"/>
  <c r="J204" i="16" s="1"/>
  <c r="J183" i="16" s="1"/>
  <c r="J162" i="16" s="1"/>
  <c r="J141" i="16" s="1"/>
  <c r="J109" i="16" s="1"/>
  <c r="J103" i="16" s="1"/>
  <c r="J94" i="16" s="1"/>
  <c r="M34" i="16"/>
  <c r="S49" i="16"/>
  <c r="U49" i="16" s="1"/>
  <c r="O43" i="16"/>
  <c r="N90" i="1" s="1"/>
  <c r="U90" i="1" s="1"/>
  <c r="T49" i="16"/>
  <c r="V49" i="16" s="1"/>
  <c r="P91" i="1" l="1"/>
  <c r="T34" i="16"/>
  <c r="S34" i="16"/>
  <c r="O34" i="16" s="1"/>
  <c r="W49" i="16"/>
  <c r="X49" i="16" s="1"/>
  <c r="X43" i="16" s="1"/>
  <c r="O90" i="1" s="1"/>
  <c r="M28" i="16"/>
  <c r="J85" i="16"/>
  <c r="J76" i="16" s="1"/>
  <c r="J70" i="16" s="1"/>
  <c r="J61" i="16" s="1"/>
  <c r="J52" i="16" s="1"/>
  <c r="J43" i="16" s="1"/>
  <c r="J37" i="16" s="1"/>
  <c r="J28" i="16" s="1"/>
  <c r="J19" i="16" s="1"/>
  <c r="J10" i="16" s="1"/>
  <c r="M16" i="16"/>
  <c r="U39" i="16"/>
  <c r="O37" i="16"/>
  <c r="N87" i="1" s="1"/>
  <c r="U87" i="1" s="1"/>
  <c r="V39" i="16"/>
  <c r="W39" i="16" s="1"/>
  <c r="X39" i="16" s="1"/>
  <c r="X37" i="16" s="1"/>
  <c r="O87" i="1" s="1"/>
  <c r="P87" i="1" l="1"/>
  <c r="P90" i="1"/>
  <c r="T16" i="16"/>
  <c r="S16" i="16"/>
  <c r="O16" i="16" s="1"/>
  <c r="M10" i="16"/>
  <c r="U34" i="16"/>
  <c r="O28" i="16"/>
  <c r="N86" i="1" s="1"/>
  <c r="U86" i="1" s="1"/>
  <c r="V34" i="16"/>
  <c r="W34" i="16" l="1"/>
  <c r="X34" i="16" s="1"/>
  <c r="X28" i="16" s="1"/>
  <c r="O86" i="1" s="1"/>
  <c r="P86" i="1" l="1"/>
  <c r="V16" i="16"/>
  <c r="U25" i="16" l="1"/>
  <c r="W25" i="16" s="1"/>
  <c r="U16" i="16"/>
  <c r="W16" i="16" s="1"/>
  <c r="O10" i="16" l="1"/>
  <c r="N84" i="1" s="1"/>
  <c r="U84" i="1" s="1"/>
  <c r="X16" i="16"/>
  <c r="X10" i="16" s="1"/>
  <c r="O84" i="1" s="1"/>
  <c r="O19" i="16"/>
  <c r="N85" i="1" s="1"/>
  <c r="U85" i="1" s="1"/>
  <c r="X25" i="16"/>
  <c r="X19" i="16" s="1"/>
  <c r="O85" i="1" s="1"/>
  <c r="P85" i="1" l="1"/>
  <c r="P84" i="1"/>
  <c r="P115" i="1"/>
  <c r="U696" i="1"/>
  <c r="P696" i="1" s="1"/>
  <c r="I715" i="1" l="1"/>
  <c r="A115" i="1"/>
  <c r="W115" i="1"/>
  <c r="P229" i="1"/>
  <c r="P700" i="1" l="1"/>
  <c r="A229" i="1"/>
  <c r="I706" i="1"/>
  <c r="A706" i="1" s="1"/>
  <c r="W229" i="1"/>
  <c r="W696" i="1" s="1"/>
  <c r="A70" i="1"/>
  <c r="A114" i="1"/>
  <c r="A72" i="1" l="1"/>
  <c r="A73" i="1"/>
  <c r="A71" i="1"/>
  <c r="A74" i="1"/>
  <c r="A75" i="1"/>
  <c r="A76" i="1"/>
  <c r="A77" i="1"/>
  <c r="A78" i="1"/>
  <c r="A79" i="1"/>
  <c r="A80" i="1"/>
  <c r="A81" i="1"/>
  <c r="A69" i="1"/>
  <c r="P698" i="1"/>
  <c r="I713" i="1"/>
  <c r="I716" i="1" s="1"/>
  <c r="A442" i="1"/>
  <c r="A441" i="1"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<sst xmlns="http://schemas.openxmlformats.org/spreadsheetml/2006/main" count="8982" uniqueCount="2049">
  <si>
    <t>T:\NCG\Algemeen\O&amp;R\Ontwerp; Team Technisch\Kostendeskundigen\2. Kaders\M29\M29 kostentemplate</t>
  </si>
  <si>
    <r>
      <t xml:space="preserve">In </t>
    </r>
    <r>
      <rPr>
        <u/>
        <sz val="9"/>
        <rFont val="Verdana"/>
        <family val="2"/>
      </rPr>
      <t>Artikel 4. Activiteiten</t>
    </r>
    <r>
      <rPr>
        <sz val="9"/>
        <rFont val="Verdana"/>
        <family val="2"/>
      </rPr>
      <t xml:space="preserve"> van de M29 subsidieregeling staat een opsomming van de isolatie- en ventilatiemaatregelen die onder de regeling subsidiabel zijn. In de regeling is nog geen onderscheid gemaakt tussen de subsidiabele isolatie- en ventilatie maatregelen én de daaraan gekoppelde mogelijke niet subsidieabele afwerkkosten. NB. voor een specifieke doelgroep is een bijdrage in de afwerkkosten van €1.000 subsidie beschikbaar.</t>
    </r>
  </si>
  <si>
    <t>M29 (zie subsidieregeling)</t>
  </si>
  <si>
    <t>Gerelateerde afwerking (niet subsidiabel)</t>
  </si>
  <si>
    <t>Energieadvies</t>
  </si>
  <si>
    <t>Spouwmuurisolatie</t>
  </si>
  <si>
    <r>
      <t>·</t>
    </r>
    <r>
      <rPr>
        <sz val="7"/>
        <rFont val="Times New Roman"/>
        <family val="1"/>
      </rPr>
      <t xml:space="preserve">   </t>
    </r>
    <r>
      <rPr>
        <sz val="9"/>
        <rFont val="Verdana"/>
        <family val="2"/>
      </rPr>
      <t>..</t>
    </r>
  </si>
  <si>
    <t>(incl. gaten en openstootvoegen herstellen, steiger, hoogwerker)</t>
  </si>
  <si>
    <t>Zolder- of vlieringisolatie</t>
  </si>
  <si>
    <r>
      <t>·</t>
    </r>
    <r>
      <rPr>
        <sz val="7"/>
        <rFont val="Times New Roman"/>
        <family val="1"/>
      </rPr>
      <t xml:space="preserve">   </t>
    </r>
    <r>
      <rPr>
        <sz val="9"/>
        <rFont val="Verdana"/>
        <family val="2"/>
      </rPr>
      <t>Leeghalen zolder/vliering, tijdelijke opslag</t>
    </r>
    <r>
      <rPr>
        <sz val="11"/>
        <rFont val="Calibri"/>
        <family val="2"/>
      </rPr>
      <t>   </t>
    </r>
  </si>
  <si>
    <t>(incl. verwijderen bestaande isolatie/wandpanelen/ negbetimmering, dichtmaken tot kale gipsplaten of Agnes platen)</t>
  </si>
  <si>
    <r>
      <t>·</t>
    </r>
    <r>
      <rPr>
        <sz val="7"/>
        <rFont val="Times New Roman"/>
        <family val="1"/>
      </rPr>
      <t xml:space="preserve">   </t>
    </r>
    <r>
      <rPr>
        <sz val="9"/>
        <rFont val="Verdana"/>
        <family val="2"/>
      </rPr>
      <t>Afwerken gipsplaten naden, stucwerk, trapgat omtimmering, schilderwerk, behang</t>
    </r>
  </si>
  <si>
    <r>
      <t>·</t>
    </r>
    <r>
      <rPr>
        <sz val="7"/>
        <rFont val="Times New Roman"/>
        <family val="1"/>
      </rPr>
      <t xml:space="preserve">   </t>
    </r>
    <r>
      <rPr>
        <sz val="9"/>
        <rFont val="Verdana"/>
        <family val="2"/>
      </rPr>
      <t>Knieschotten herstel</t>
    </r>
  </si>
  <si>
    <r>
      <t>·</t>
    </r>
    <r>
      <rPr>
        <sz val="7"/>
        <color rgb="FF0070C0"/>
        <rFont val="Times New Roman"/>
        <family val="1"/>
      </rPr>
      <t xml:space="preserve">   </t>
    </r>
    <r>
      <rPr>
        <sz val="9"/>
        <color rgb="FF0070C0"/>
        <rFont val="Verdana"/>
        <family val="2"/>
      </rPr>
      <t>Elektra verplaatsen/vervangen vanwege NEN1010</t>
    </r>
  </si>
  <si>
    <t>Binnengevel isolatie (voorzetwanden)</t>
  </si>
  <si>
    <r>
      <t>·</t>
    </r>
    <r>
      <rPr>
        <sz val="7"/>
        <rFont val="Times New Roman"/>
        <family val="1"/>
      </rPr>
      <t xml:space="preserve">   </t>
    </r>
    <r>
      <rPr>
        <sz val="9"/>
        <rFont val="Verdana"/>
        <family val="2"/>
      </rPr>
      <t>Afwerken gipsplaten naden, stucwerk, schilderwerk, behang</t>
    </r>
  </si>
  <si>
    <r>
      <t>·</t>
    </r>
    <r>
      <rPr>
        <sz val="7"/>
        <rFont val="Times New Roman"/>
        <family val="1"/>
      </rPr>
      <t xml:space="preserve">   </t>
    </r>
    <r>
      <rPr>
        <sz val="9"/>
        <color rgb="FF333333"/>
        <rFont val="Verdana"/>
        <family val="2"/>
      </rPr>
      <t>Aanpassen/herplaatsen gordijnroedens-gordijnrails, plinten, sierlijsten</t>
    </r>
  </si>
  <si>
    <r>
      <t>·</t>
    </r>
    <r>
      <rPr>
        <sz val="7"/>
        <rFont val="Times New Roman"/>
        <family val="1"/>
      </rPr>
      <t xml:space="preserve">   </t>
    </r>
    <r>
      <rPr>
        <sz val="9"/>
        <color rgb="FF333333"/>
        <rFont val="Verdana"/>
        <family val="2"/>
      </rPr>
      <t>Aanpassen stallaties zoals radiatoren en leidingwerk van cv</t>
    </r>
  </si>
  <si>
    <r>
      <t>·</t>
    </r>
    <r>
      <rPr>
        <sz val="7"/>
        <rFont val="Times New Roman"/>
        <family val="1"/>
      </rPr>
      <t xml:space="preserve">   </t>
    </r>
    <r>
      <rPr>
        <sz val="9"/>
        <rFont val="Verdana"/>
        <family val="2"/>
      </rPr>
      <t>Vensterbanken</t>
    </r>
  </si>
  <si>
    <r>
      <t>·</t>
    </r>
    <r>
      <rPr>
        <sz val="7"/>
        <rFont val="Times New Roman"/>
        <family val="1"/>
      </rPr>
      <t xml:space="preserve">   </t>
    </r>
    <r>
      <rPr>
        <sz val="9"/>
        <rFont val="Verdana"/>
        <family val="2"/>
      </rPr>
      <t>Tijdelijke opslag huisraad</t>
    </r>
  </si>
  <si>
    <r>
      <t>·</t>
    </r>
    <r>
      <rPr>
        <sz val="7"/>
        <rFont val="Times New Roman"/>
        <family val="1"/>
      </rPr>
      <t xml:space="preserve">   </t>
    </r>
    <r>
      <rPr>
        <sz val="9"/>
        <rFont val="Verdana"/>
        <family val="2"/>
      </rPr>
      <t>Tijdelijke huisvesting</t>
    </r>
  </si>
  <si>
    <t>Buitengevel isolatie</t>
  </si>
  <si>
    <t>(incl. buitenmuurafwerking bijv. Steenstrips, leges vergunning)</t>
  </si>
  <si>
    <t>Vloerisolatie bovenzijde</t>
  </si>
  <si>
    <r>
      <t>·</t>
    </r>
    <r>
      <rPr>
        <sz val="7"/>
        <rFont val="Times New Roman"/>
        <family val="1"/>
      </rPr>
      <t xml:space="preserve">   </t>
    </r>
    <r>
      <rPr>
        <sz val="9"/>
        <rFont val="Verdana"/>
        <family val="2"/>
      </rPr>
      <t>Vloerafwerking boven op de isolatieplaten (egalisatielaag, vloerbedekking, laminaat, tegelwerk, inkorten deuren</t>
    </r>
  </si>
  <si>
    <t>(isolatieplaten en evt. naden tapen)</t>
  </si>
  <si>
    <t>Kruipruimte isolatie</t>
  </si>
  <si>
    <r>
      <t>·</t>
    </r>
    <r>
      <rPr>
        <sz val="7"/>
        <rFont val="Times New Roman"/>
        <family val="1"/>
      </rPr>
      <t xml:space="preserve">   </t>
    </r>
    <r>
      <rPr>
        <sz val="9"/>
        <rFont val="Verdana"/>
        <family val="2"/>
      </rPr>
      <t>Herstel vloerafwerking</t>
    </r>
  </si>
  <si>
    <t>(incl. vloerdoorvoer en dichtmaken, doorbreken en herstellen scheidingsmuren kruipruimte)</t>
  </si>
  <si>
    <r>
      <t>·</t>
    </r>
    <r>
      <rPr>
        <sz val="7"/>
        <rFont val="Times New Roman"/>
        <family val="1"/>
      </rPr>
      <t xml:space="preserve">   </t>
    </r>
    <r>
      <rPr>
        <sz val="9"/>
        <rFont val="Verdana"/>
        <family val="2"/>
      </rPr>
      <t>Verleggen leidingwerk, kabelwerk</t>
    </r>
  </si>
  <si>
    <t>Dakisolatie buitenzijde</t>
  </si>
  <si>
    <r>
      <t>·</t>
    </r>
    <r>
      <rPr>
        <sz val="7"/>
        <rFont val="Times New Roman"/>
        <family val="1"/>
      </rPr>
      <t xml:space="preserve">   </t>
    </r>
    <r>
      <rPr>
        <sz val="9"/>
        <rFont val="Verdana"/>
        <family val="2"/>
      </rPr>
      <t>Terugplaatsen zonnepanelen, zonneboiler enz.</t>
    </r>
  </si>
  <si>
    <r>
      <t>·</t>
    </r>
    <r>
      <rPr>
        <sz val="7"/>
        <rFont val="Times New Roman"/>
        <family val="1"/>
      </rPr>
      <t xml:space="preserve">   </t>
    </r>
    <r>
      <rPr>
        <sz val="9"/>
        <rFont val="Verdana"/>
        <family val="2"/>
      </rPr>
      <t>Gootaanpassingen, loodslabben</t>
    </r>
  </si>
  <si>
    <t>Voor- of achterzetbeglazing</t>
  </si>
  <si>
    <r>
      <t>·</t>
    </r>
    <r>
      <rPr>
        <sz val="7"/>
        <rFont val="Times New Roman"/>
        <family val="1"/>
      </rPr>
      <t xml:space="preserve">   </t>
    </r>
    <r>
      <rPr>
        <sz val="9"/>
        <rFont val="Verdana"/>
        <family val="2"/>
      </rPr>
      <t>Schilderwerk kozijnen</t>
    </r>
  </si>
  <si>
    <t>(incl. plaatsen en afkitten)</t>
  </si>
  <si>
    <t>HR++ glas en doorvoerroosters</t>
  </si>
  <si>
    <t>(incl. herstel bestaande kozijnen tot 12 cm grote reparaties, plaatsen glas en afkitten)</t>
  </si>
  <si>
    <r>
      <t>·</t>
    </r>
    <r>
      <rPr>
        <sz val="7"/>
        <rFont val="Times New Roman"/>
        <family val="1"/>
      </rPr>
      <t xml:space="preserve">   </t>
    </r>
    <r>
      <rPr>
        <sz val="9"/>
        <rFont val="Verdana"/>
        <family val="2"/>
      </rPr>
      <t>Stucwerk aan binnen- of buitenzijde</t>
    </r>
  </si>
  <si>
    <t>Triple glas + kozijnen (ISDE 30%)</t>
  </si>
  <si>
    <t>Kozijnpaneel of deurisolatie</t>
  </si>
  <si>
    <r>
      <t>·</t>
    </r>
    <r>
      <rPr>
        <sz val="7"/>
        <rFont val="Times New Roman"/>
        <family val="1"/>
      </rPr>
      <t xml:space="preserve">   </t>
    </r>
    <r>
      <rPr>
        <sz val="9"/>
        <rFont val="Verdana"/>
        <family val="2"/>
      </rPr>
      <t>Schilderwerk, nieuw beslag</t>
    </r>
  </si>
  <si>
    <t>(incl. terugplaatsen bestaand beslag wanneer mogelijk)</t>
  </si>
  <si>
    <t>Ventilatiemaatregelen</t>
  </si>
  <si>
    <t>(incl. herstel breekwerk, dichtmaken tot aan de kale gipsplaten)</t>
  </si>
  <si>
    <t>Kierdichting</t>
  </si>
  <si>
    <r>
      <t>·</t>
    </r>
    <r>
      <rPr>
        <sz val="7"/>
        <rFont val="Times New Roman"/>
        <family val="1"/>
      </rPr>
      <t xml:space="preserve">   </t>
    </r>
    <r>
      <rPr>
        <sz val="9"/>
        <rFont val="Verdana"/>
        <family val="2"/>
      </rPr>
      <t>Schilderwerk</t>
    </r>
  </si>
  <si>
    <t>Natuurvrij maken</t>
  </si>
  <si>
    <t>(incl. herstel breekwerk).</t>
  </si>
  <si>
    <t>Ecologisch plan vergoed door NCG, geen onderdeel subsidie.</t>
  </si>
  <si>
    <t>Bij veel van de maatregelen:</t>
  </si>
  <si>
    <r>
      <t>·</t>
    </r>
    <r>
      <rPr>
        <sz val="7"/>
        <rFont val="Times New Roman"/>
        <family val="1"/>
      </rPr>
      <t xml:space="preserve">   </t>
    </r>
    <r>
      <rPr>
        <sz val="9"/>
        <rFont val="Verdana"/>
        <family val="2"/>
      </rPr>
      <t>Houtrolherstel</t>
    </r>
  </si>
  <si>
    <t>Daarnaast als er wel een planken vloer ligt op de vliering dan ligt daarop vaak als opbouw de elektrainstallaties. Kun je daar zondermeer op isolatieplaten aanbrengen?</t>
  </si>
  <si>
    <t>filter</t>
  </si>
  <si>
    <t>nc</t>
  </si>
  <si>
    <t xml:space="preserve">M29 </t>
  </si>
  <si>
    <t>Straat - huisnummer</t>
  </si>
  <si>
    <t>Postcode</t>
  </si>
  <si>
    <t xml:space="preserve">Plaats </t>
  </si>
  <si>
    <t>(Alle)</t>
  </si>
  <si>
    <t>Gemeente</t>
  </si>
  <si>
    <t>Oorspronkelijk bouwjaar</t>
  </si>
  <si>
    <t>Is het gebouw een monument ?</t>
  </si>
  <si>
    <t>Maak keuze</t>
  </si>
  <si>
    <t>Ontwerpregeling isolatie, ventilatie gebouw</t>
  </si>
  <si>
    <t/>
  </si>
  <si>
    <t>Naam opsteller</t>
  </si>
  <si>
    <t>Template:</t>
  </si>
  <si>
    <t>hoeveelheid</t>
  </si>
  <si>
    <t>regeltotaal</t>
  </si>
  <si>
    <t>Materiaal</t>
  </si>
  <si>
    <t>m¹</t>
  </si>
  <si>
    <t>pst</t>
  </si>
  <si>
    <t>st</t>
  </si>
  <si>
    <t>m²</t>
  </si>
  <si>
    <t>V1</t>
  </si>
  <si>
    <t>Level 1 - GEVEL</t>
  </si>
  <si>
    <t>V1-1</t>
  </si>
  <si>
    <t>- Algemene info / uitgangspunten:</t>
  </si>
  <si>
    <t>- Bouwjaar woning &lt; 1920 meestal geen spouwmuren</t>
  </si>
  <si>
    <t>- Bouwjaar woning 1920 - 1974 meestal geen spouwisolatie</t>
  </si>
  <si>
    <t>- Bouwjaar woning &gt;  1975  meestal wel spouwisolatie</t>
  </si>
  <si>
    <t>- Wel/geen spouwisolatie aanwezig</t>
  </si>
  <si>
    <t>mm</t>
  </si>
  <si>
    <t xml:space="preserve">subtotaal </t>
  </si>
  <si>
    <t>V1-2</t>
  </si>
  <si>
    <t>Buitengevelisolatie</t>
  </si>
  <si>
    <t>V1-3</t>
  </si>
  <si>
    <t>Binnengevelisolatie</t>
  </si>
  <si>
    <t xml:space="preserve">TOTAAL </t>
  </si>
  <si>
    <t>V2</t>
  </si>
  <si>
    <t xml:space="preserve">Level 2 - BEGLAZING EN  KOZIJNEN </t>
  </si>
  <si>
    <t>V2-1</t>
  </si>
  <si>
    <t>Vervangen buitendeur door nieuwe isolerende deur</t>
  </si>
  <si>
    <t>V2-2</t>
  </si>
  <si>
    <t>V2-3</t>
  </si>
  <si>
    <t>V2-4</t>
  </si>
  <si>
    <t>V2-5</t>
  </si>
  <si>
    <t>V2-6</t>
  </si>
  <si>
    <t>Vervangen glas door monumentenglas</t>
  </si>
  <si>
    <t>V2-7</t>
  </si>
  <si>
    <t>TOTAAL</t>
  </si>
  <si>
    <t>V3</t>
  </si>
  <si>
    <t>Level 3 - VLOER</t>
  </si>
  <si>
    <t>V3-1</t>
  </si>
  <si>
    <t>V3-2</t>
  </si>
  <si>
    <t>Zolder-/vlieringvloer isolatie</t>
  </si>
  <si>
    <t xml:space="preserve">Totaal </t>
  </si>
  <si>
    <t>V4</t>
  </si>
  <si>
    <t>Level 4 - DAK</t>
  </si>
  <si>
    <t>V4-1</t>
  </si>
  <si>
    <t>Dakisolatie - binnenzijde hellend dak</t>
  </si>
  <si>
    <t>V4-2</t>
  </si>
  <si>
    <t>Dakisolatie - buitenzijde platdak</t>
  </si>
  <si>
    <t>V4-3</t>
  </si>
  <si>
    <t>Vervangen vierpans dakraam</t>
  </si>
  <si>
    <t>V4-4</t>
  </si>
  <si>
    <t>V5</t>
  </si>
  <si>
    <t>Level 5 - VENTILATIE</t>
  </si>
  <si>
    <t>V5-1</t>
  </si>
  <si>
    <t>V5-2</t>
  </si>
  <si>
    <t>Centrale balansventilatie (alleen monumenten)</t>
  </si>
  <si>
    <t>V6</t>
  </si>
  <si>
    <t>Level 6 - KIERDICHTING</t>
  </si>
  <si>
    <t>V6-1</t>
  </si>
  <si>
    <t xml:space="preserve">Kierdichting </t>
  </si>
  <si>
    <t>wk</t>
  </si>
  <si>
    <t>TOTAAL EXCL. BTW</t>
  </si>
  <si>
    <t xml:space="preserve"> </t>
  </si>
  <si>
    <t>Code</t>
  </si>
  <si>
    <t>Omschrijving</t>
  </si>
  <si>
    <t>Hoeveelheid</t>
  </si>
  <si>
    <t>Eenheid</t>
  </si>
  <si>
    <t>Norm</t>
  </si>
  <si>
    <t>Uren</t>
  </si>
  <si>
    <t>Tot. mat</t>
  </si>
  <si>
    <t>O.A.</t>
  </si>
  <si>
    <t>Tot. O.A.</t>
  </si>
  <si>
    <t>Prijs/ehd.</t>
  </si>
  <si>
    <t>Opmerking</t>
  </si>
  <si>
    <t xml:space="preserve">V1 </t>
  </si>
  <si>
    <t xml:space="preserve">opmerking: kan inzakken </t>
  </si>
  <si>
    <t xml:space="preserve">opmerking: </t>
  </si>
  <si>
    <t>Spouwmuurisolatie schuim (UF schuim) 60 mm.</t>
  </si>
  <si>
    <t>V1-1-X</t>
  </si>
  <si>
    <t xml:space="preserve">Bijkomende kosten </t>
  </si>
  <si>
    <t>m2</t>
  </si>
  <si>
    <t>V1-2-A</t>
  </si>
  <si>
    <t>PE-folie</t>
  </si>
  <si>
    <t xml:space="preserve">PE-folie </t>
  </si>
  <si>
    <t xml:space="preserve">Dampdoorlatende  folie </t>
  </si>
  <si>
    <t>Tengels 22x50 mm (t.b.v. ventilatie)</t>
  </si>
  <si>
    <t>Verduurzamen tengels</t>
  </si>
  <si>
    <t>Dampdoorlatende  folie</t>
  </si>
  <si>
    <t xml:space="preserve">Voegwerk + specie (standaard) </t>
  </si>
  <si>
    <t>V1-2-X</t>
  </si>
  <si>
    <t>opmerking:</t>
  </si>
  <si>
    <t xml:space="preserve">excl. </t>
  </si>
  <si>
    <t>Gyp frame U-profiel</t>
  </si>
  <si>
    <t>Gyp frame C-profiel</t>
  </si>
  <si>
    <t>V1-3-X</t>
  </si>
  <si>
    <t xml:space="preserve">V2 </t>
  </si>
  <si>
    <t>Bijkomende kosten</t>
  </si>
  <si>
    <t xml:space="preserve">prijs per m2 </t>
  </si>
  <si>
    <t>deelprijs/m²</t>
  </si>
  <si>
    <t xml:space="preserve">opmerking: zelf m1 invullen </t>
  </si>
  <si>
    <t>V2-3-A</t>
  </si>
  <si>
    <t xml:space="preserve">Verwijderen bestaande beglazing  </t>
  </si>
  <si>
    <t xml:space="preserve">Nieuwe glaslatten </t>
  </si>
  <si>
    <t>V2-3-X</t>
  </si>
  <si>
    <t>Type glas</t>
  </si>
  <si>
    <t>Enkelglas 4mm</t>
  </si>
  <si>
    <t>Breedte in mm (B)</t>
  </si>
  <si>
    <t>Hoogte in mm (H)</t>
  </si>
  <si>
    <t>Warmtewerende raamfolie TRF-W100</t>
  </si>
  <si>
    <t>Nee</t>
  </si>
  <si>
    <t>Oppervlakte (m²)</t>
  </si>
  <si>
    <t>2.16</t>
  </si>
  <si>
    <t>Profielen voorboren</t>
  </si>
  <si>
    <t>Ja, rondom (standaard)</t>
  </si>
  <si>
    <t>V2-5-X</t>
  </si>
  <si>
    <t>V2-6-X</t>
  </si>
  <si>
    <t>V2-7-X</t>
  </si>
  <si>
    <t>V3-1-X</t>
  </si>
  <si>
    <t>V3-2-A</t>
  </si>
  <si>
    <t xml:space="preserve">V4 </t>
  </si>
  <si>
    <t>V4-1-X</t>
  </si>
  <si>
    <t>V4-2-A</t>
  </si>
  <si>
    <t>V4-2-B</t>
  </si>
  <si>
    <t>V4-2-X</t>
  </si>
  <si>
    <t>V4-4-A</t>
  </si>
  <si>
    <t>V4-4-B</t>
  </si>
  <si>
    <t>V4-4-X</t>
  </si>
  <si>
    <t xml:space="preserve">V5 </t>
  </si>
  <si>
    <t>V5-1-A</t>
  </si>
  <si>
    <t>m1</t>
  </si>
  <si>
    <t>V5-1-B</t>
  </si>
  <si>
    <t>V5-2-A</t>
  </si>
  <si>
    <t>Optie A ?</t>
  </si>
  <si>
    <t>V5-2-B</t>
  </si>
  <si>
    <t>Optie B ?</t>
  </si>
  <si>
    <t xml:space="preserve">V6 </t>
  </si>
  <si>
    <t>V6-1-A</t>
  </si>
  <si>
    <t>V6-1-B</t>
  </si>
  <si>
    <t>Kierdichting bij vloerranden</t>
  </si>
  <si>
    <t>V6-1-C</t>
  </si>
  <si>
    <t>Kierdichting bij buitenkozijnen</t>
  </si>
  <si>
    <t>V6-1-X</t>
  </si>
  <si>
    <t>m³</t>
  </si>
  <si>
    <t xml:space="preserve">Uittrekstaten </t>
  </si>
  <si>
    <t xml:space="preserve">BVO e.d. </t>
  </si>
  <si>
    <t>bouwlaag</t>
  </si>
  <si>
    <t>aantal</t>
  </si>
  <si>
    <t>breedte</t>
  </si>
  <si>
    <t>lengte</t>
  </si>
  <si>
    <t>hoogte</t>
  </si>
  <si>
    <t>opp</t>
  </si>
  <si>
    <t>inhoud</t>
  </si>
  <si>
    <t>plafond</t>
  </si>
  <si>
    <t>wand</t>
  </si>
  <si>
    <t>vloer</t>
  </si>
  <si>
    <t>kelder</t>
  </si>
  <si>
    <t>maatregel</t>
  </si>
  <si>
    <t>ruimte</t>
  </si>
  <si>
    <t>omtrek</t>
  </si>
  <si>
    <t>opv m2</t>
  </si>
  <si>
    <t>systeemplafond</t>
  </si>
  <si>
    <t>gips</t>
  </si>
  <si>
    <t>toeslag tussen balk</t>
  </si>
  <si>
    <t>toeslag schuurwerk</t>
  </si>
  <si>
    <t>beton spack</t>
  </si>
  <si>
    <t>schrootjes</t>
  </si>
  <si>
    <t>geen</t>
  </si>
  <si>
    <t>anders</t>
  </si>
  <si>
    <t>behang</t>
  </si>
  <si>
    <t>sauswerk</t>
  </si>
  <si>
    <t>tegel</t>
  </si>
  <si>
    <t>betimmering (lambrisering)</t>
  </si>
  <si>
    <t>plint</t>
  </si>
  <si>
    <t>knieschotten</t>
  </si>
  <si>
    <t>Vinyl</t>
  </si>
  <si>
    <t>Marmoleum</t>
  </si>
  <si>
    <t>vloerbedekking</t>
  </si>
  <si>
    <t>laminaat</t>
  </si>
  <si>
    <t>Parket</t>
  </si>
  <si>
    <t>Tegels</t>
  </si>
  <si>
    <t>Cement dekvloer</t>
  </si>
  <si>
    <t>begane grond</t>
  </si>
  <si>
    <t>1é verdieping</t>
  </si>
  <si>
    <t>BBO ►</t>
  </si>
  <si>
    <t xml:space="preserve">inhoud altijd controleren (bij schuine daken corrigeren) </t>
  </si>
  <si>
    <t>2é verdieping</t>
  </si>
  <si>
    <t>3é verdieping</t>
  </si>
  <si>
    <t xml:space="preserve">indien meer verdiepingen dan toevoegen </t>
  </si>
  <si>
    <t>zolder</t>
  </si>
  <si>
    <t xml:space="preserve">Totaal  BVO </t>
  </si>
  <si>
    <t xml:space="preserve">Totaal inhoud </t>
  </si>
  <si>
    <t xml:space="preserve">gem. verdiepingshoogte </t>
  </si>
  <si>
    <t xml:space="preserve">totaal </t>
  </si>
  <si>
    <t>gevels en kozijnen</t>
  </si>
  <si>
    <t>omschrijving</t>
  </si>
  <si>
    <t xml:space="preserve">(gem.)hoogte </t>
  </si>
  <si>
    <t>tot. lengte</t>
  </si>
  <si>
    <t>oppervl.</t>
  </si>
  <si>
    <t>driezijdig</t>
  </si>
  <si>
    <t>Afmetingen gevels en kozijnen</t>
  </si>
  <si>
    <t xml:space="preserve">Gevels bruto </t>
  </si>
  <si>
    <t xml:space="preserve">Kozijnen bruto </t>
  </si>
  <si>
    <t>Netto gevel</t>
  </si>
  <si>
    <t>tol. lengte</t>
  </si>
  <si>
    <t>oppervlak</t>
  </si>
  <si>
    <t>3 zijdig</t>
  </si>
  <si>
    <t>bruto dakoppervlak</t>
  </si>
  <si>
    <t xml:space="preserve">dak openingen/sparingen/dakkapellen </t>
  </si>
  <si>
    <t xml:space="preserve">bruto binnenwanden </t>
  </si>
  <si>
    <t xml:space="preserve">Verder zelf eventueel uittrekstaten maken en koppelen aan afwerking e.d. </t>
  </si>
  <si>
    <t xml:space="preserve">kg </t>
  </si>
  <si>
    <t>opmerking; OSB o.g.  of gelijkwaardig)</t>
  </si>
  <si>
    <t>Ja</t>
  </si>
  <si>
    <t>Eemsdelta</t>
  </si>
  <si>
    <t>Groningen</t>
  </si>
  <si>
    <t>Het Hogeland</t>
  </si>
  <si>
    <t>Midden-Groningen</t>
  </si>
  <si>
    <t>Oldambt</t>
  </si>
  <si>
    <t>Pekela</t>
  </si>
  <si>
    <t>Stadskanaal</t>
  </si>
  <si>
    <t>Veendam</t>
  </si>
  <si>
    <t>Westerkwartier</t>
  </si>
  <si>
    <t>Westerwolde</t>
  </si>
  <si>
    <t>nr</t>
  </si>
  <si>
    <t>Keuzelijst</t>
  </si>
  <si>
    <t>Aalsum</t>
  </si>
  <si>
    <t>Appingedam</t>
  </si>
  <si>
    <t>Achterdiep</t>
  </si>
  <si>
    <t>Bedum</t>
  </si>
  <si>
    <t>Achter-Thesinge</t>
  </si>
  <si>
    <t>Adorp</t>
  </si>
  <si>
    <t>Delfzijl</t>
  </si>
  <si>
    <t>Aduard</t>
  </si>
  <si>
    <t>Aduarderzijl</t>
  </si>
  <si>
    <t>Agodorp</t>
  </si>
  <si>
    <t>Haren</t>
  </si>
  <si>
    <t>Alinghuizen</t>
  </si>
  <si>
    <t>Allersma</t>
  </si>
  <si>
    <t>Alteveer (ged)</t>
  </si>
  <si>
    <t>Amsweer</t>
  </si>
  <si>
    <t>Ten Boer</t>
  </si>
  <si>
    <t>Arwerd</t>
  </si>
  <si>
    <t>Baamsum</t>
  </si>
  <si>
    <t>Baflo</t>
  </si>
  <si>
    <t>Winsum</t>
  </si>
  <si>
    <t>Balmahuizen</t>
  </si>
  <si>
    <t>Zuidhorn</t>
  </si>
  <si>
    <t>Bareveld (ged)</t>
  </si>
  <si>
    <t>Grootegast</t>
  </si>
  <si>
    <t>Barlage</t>
  </si>
  <si>
    <t>Marum</t>
  </si>
  <si>
    <t>Barnflair</t>
  </si>
  <si>
    <t>Leek</t>
  </si>
  <si>
    <t>Beersterhoogen</t>
  </si>
  <si>
    <t>Beerta</t>
  </si>
  <si>
    <t>Aannemer/Onderaannemer</t>
  </si>
  <si>
    <t>Bellingwolde</t>
  </si>
  <si>
    <t>Beneden Veensloot</t>
  </si>
  <si>
    <t>Beswerd</t>
  </si>
  <si>
    <t>Bethlehem</t>
  </si>
  <si>
    <t>Bierum</t>
  </si>
  <si>
    <t>Biessum</t>
  </si>
  <si>
    <t>Bikkershorn</t>
  </si>
  <si>
    <t>Blauw</t>
  </si>
  <si>
    <t>Blekslage</t>
  </si>
  <si>
    <t>Blijham</t>
  </si>
  <si>
    <t>Blokum</t>
  </si>
  <si>
    <t>Boerakker (ged)</t>
  </si>
  <si>
    <t>Boerenstreek</t>
  </si>
  <si>
    <t>Bolshuizen</t>
  </si>
  <si>
    <t>Booneschans</t>
  </si>
  <si>
    <t>Borgercompagnie (ged)</t>
  </si>
  <si>
    <t>Borgertange</t>
  </si>
  <si>
    <t>Borgerveld</t>
  </si>
  <si>
    <t>Borgsweer</t>
  </si>
  <si>
    <t>Borgweg</t>
  </si>
  <si>
    <t>Bourtange</t>
  </si>
  <si>
    <t>Boven Pekela</t>
  </si>
  <si>
    <t>Boven Veensloot</t>
  </si>
  <si>
    <t>Bovenrijge</t>
  </si>
  <si>
    <t>Bovenstreek</t>
  </si>
  <si>
    <t>Braamberg</t>
  </si>
  <si>
    <t>Breede</t>
  </si>
  <si>
    <t>Brillerij</t>
  </si>
  <si>
    <t>Briltil</t>
  </si>
  <si>
    <t>Broek</t>
  </si>
  <si>
    <t>Bronsveen</t>
  </si>
  <si>
    <t>Burgemeester Beinsdorp</t>
  </si>
  <si>
    <t>Ceresdorp</t>
  </si>
  <si>
    <t>Dallingeweer</t>
  </si>
  <si>
    <t>De Bruil</t>
  </si>
  <si>
    <t>De Bult</t>
  </si>
  <si>
    <t>De Har</t>
  </si>
  <si>
    <t>De Haspel</t>
  </si>
  <si>
    <t>De Holm</t>
  </si>
  <si>
    <t>De Houw</t>
  </si>
  <si>
    <t>De Hunze</t>
  </si>
  <si>
    <t>De Jammer</t>
  </si>
  <si>
    <t>De Jouwer</t>
  </si>
  <si>
    <t>De Knijp</t>
  </si>
  <si>
    <t>De Lethe</t>
  </si>
  <si>
    <t>De Maten</t>
  </si>
  <si>
    <t>De Paauwen</t>
  </si>
  <si>
    <t>De Poffert</t>
  </si>
  <si>
    <t>De Ruigewaard</t>
  </si>
  <si>
    <t>De Snipperij</t>
  </si>
  <si>
    <t>De Streek</t>
  </si>
  <si>
    <t>De Wilp</t>
  </si>
  <si>
    <t>Dekkershuizen</t>
  </si>
  <si>
    <t>Den Andel</t>
  </si>
  <si>
    <t>Den Ham</t>
  </si>
  <si>
    <t>Den Horn</t>
  </si>
  <si>
    <t>Denemarken</t>
  </si>
  <si>
    <t>Diepswal</t>
  </si>
  <si>
    <t>Dijkum</t>
  </si>
  <si>
    <t>Doezum</t>
  </si>
  <si>
    <t>Doodstil</t>
  </si>
  <si>
    <t>Dorkwerd</t>
  </si>
  <si>
    <t>Dorp</t>
  </si>
  <si>
    <t>Douwen</t>
  </si>
  <si>
    <t>Drieborg</t>
  </si>
  <si>
    <t>Duurkenakker</t>
  </si>
  <si>
    <t>Dwarsdiep</t>
  </si>
  <si>
    <t>Eekeburen</t>
  </si>
  <si>
    <t>Eekwerd</t>
  </si>
  <si>
    <t>Eekwerderdraai</t>
  </si>
  <si>
    <t>Eelderwolde (ged)</t>
  </si>
  <si>
    <t>Eenrum</t>
  </si>
  <si>
    <t>Eenum</t>
  </si>
  <si>
    <t>Eexta</t>
  </si>
  <si>
    <t>Ekamp (ged)</t>
  </si>
  <si>
    <t>Electra</t>
  </si>
  <si>
    <t>Elens</t>
  </si>
  <si>
    <t>Ellerhuizen</t>
  </si>
  <si>
    <t>Ellersinghuizen</t>
  </si>
  <si>
    <t>Engelbert</t>
  </si>
  <si>
    <t>Englum</t>
  </si>
  <si>
    <t>Enumatil (ged)</t>
  </si>
  <si>
    <t>Enzelens</t>
  </si>
  <si>
    <t>Eppenhuizen</t>
  </si>
  <si>
    <t>Essen</t>
  </si>
  <si>
    <t>Euvelgunne</t>
  </si>
  <si>
    <t>Ewer</t>
  </si>
  <si>
    <t>Ezinge</t>
  </si>
  <si>
    <t>Faan</t>
  </si>
  <si>
    <t>Farmsum</t>
  </si>
  <si>
    <t>Feerwerd</t>
  </si>
  <si>
    <t>Felland</t>
  </si>
  <si>
    <t>Fiemel</t>
  </si>
  <si>
    <t>Finsterwolde</t>
  </si>
  <si>
    <t>Finsterwolderhamrik</t>
  </si>
  <si>
    <t>Foxham</t>
  </si>
  <si>
    <t>Foxhol</t>
  </si>
  <si>
    <t>Foxholsterbosch</t>
  </si>
  <si>
    <t>Fraamklap</t>
  </si>
  <si>
    <t>Fransum</t>
  </si>
  <si>
    <t>Froombosch</t>
  </si>
  <si>
    <t>Frytum</t>
  </si>
  <si>
    <t>Gaarkeuken</t>
  </si>
  <si>
    <t>Gaarland</t>
  </si>
  <si>
    <t>Ganzedijk</t>
  </si>
  <si>
    <t>Garmerwolde</t>
  </si>
  <si>
    <t>Garnwerd</t>
  </si>
  <si>
    <t>Garrelsweer</t>
  </si>
  <si>
    <t>Garreweer</t>
  </si>
  <si>
    <t>Garsthuizen</t>
  </si>
  <si>
    <t>Geefsweer</t>
  </si>
  <si>
    <t>Glimmen</t>
  </si>
  <si>
    <t>Godlinze</t>
  </si>
  <si>
    <t>Goldhoorn</t>
  </si>
  <si>
    <t>Grijpskerk</t>
  </si>
  <si>
    <t>Grijssloot</t>
  </si>
  <si>
    <t>Groot Maarslag</t>
  </si>
  <si>
    <t>Groot Wetsinge</t>
  </si>
  <si>
    <t>Hanetange</t>
  </si>
  <si>
    <t>Hardeweer</t>
  </si>
  <si>
    <t>Harenermolen</t>
  </si>
  <si>
    <t>Harkstede</t>
  </si>
  <si>
    <t>Harpel</t>
  </si>
  <si>
    <t>Harssens</t>
  </si>
  <si>
    <t>Hasseberg</t>
  </si>
  <si>
    <t>Hebrecht</t>
  </si>
  <si>
    <t>Heereburen</t>
  </si>
  <si>
    <t>Hefswal</t>
  </si>
  <si>
    <t>Heiligerlee</t>
  </si>
  <si>
    <t>Heineburen</t>
  </si>
  <si>
    <t>Hekkum</t>
  </si>
  <si>
    <t>Hellum</t>
  </si>
  <si>
    <t>Helwerd</t>
  </si>
  <si>
    <t>Hemert</t>
  </si>
  <si>
    <t>Het Reidland</t>
  </si>
  <si>
    <t>Heveskes</t>
  </si>
  <si>
    <t>Höchte</t>
  </si>
  <si>
    <t>Hoekje</t>
  </si>
  <si>
    <t>Hoeksmeer</t>
  </si>
  <si>
    <t>Hoetmansmeer</t>
  </si>
  <si>
    <t>Höfte</t>
  </si>
  <si>
    <t>Holte</t>
  </si>
  <si>
    <t>Holwierde</t>
  </si>
  <si>
    <t>Holwinde</t>
  </si>
  <si>
    <t>Honderd</t>
  </si>
  <si>
    <t>Hongerige Wolf</t>
  </si>
  <si>
    <t>Hoogezand</t>
  </si>
  <si>
    <t>Hoogkerk</t>
  </si>
  <si>
    <t>Hoogwatum</t>
  </si>
  <si>
    <t>Hooilandseweg</t>
  </si>
  <si>
    <t>Hoorn</t>
  </si>
  <si>
    <t>Hoornderveen</t>
  </si>
  <si>
    <t>Hoornsedijk</t>
  </si>
  <si>
    <t>Hornhuizen</t>
  </si>
  <si>
    <t>Horsten</t>
  </si>
  <si>
    <t>Houwerzijl</t>
  </si>
  <si>
    <t>Huizinge</t>
  </si>
  <si>
    <t>Jagerswijk</t>
  </si>
  <si>
    <t>Jipsingboermussel</t>
  </si>
  <si>
    <t>Jipsingboertange</t>
  </si>
  <si>
    <t>Jipsinghuizen</t>
  </si>
  <si>
    <t>Jonkersvaart</t>
  </si>
  <si>
    <t>Jukwerd</t>
  </si>
  <si>
    <t>Kaakhorn</t>
  </si>
  <si>
    <t>Kalkwijk</t>
  </si>
  <si>
    <t>Kantens</t>
  </si>
  <si>
    <t>Katershorn</t>
  </si>
  <si>
    <t>Kenwerd</t>
  </si>
  <si>
    <t>Kibbelgaarn (ged)</t>
  </si>
  <si>
    <t>Kiel-Windeweer</t>
  </si>
  <si>
    <t>Klei</t>
  </si>
  <si>
    <t>Klein Garnwerd</t>
  </si>
  <si>
    <t>Klein Harkstede</t>
  </si>
  <si>
    <t>Klein Wetsinge</t>
  </si>
  <si>
    <t>Kleine Huisjes</t>
  </si>
  <si>
    <t>Kleinemeer</t>
  </si>
  <si>
    <t>Klein-Ulsda</t>
  </si>
  <si>
    <t>Kloosterburen</t>
  </si>
  <si>
    <t>Kolham</t>
  </si>
  <si>
    <t>Kolhol</t>
  </si>
  <si>
    <t>Kommerzijl</t>
  </si>
  <si>
    <t>Koningsoord</t>
  </si>
  <si>
    <t>Kopaf</t>
  </si>
  <si>
    <t>Kopstukken</t>
  </si>
  <si>
    <t>Korengarst</t>
  </si>
  <si>
    <t>Korhorn</t>
  </si>
  <si>
    <t>Kornhorn</t>
  </si>
  <si>
    <t>Korte Akkers</t>
  </si>
  <si>
    <t>Kostverloren</t>
  </si>
  <si>
    <t>Koudehoek</t>
  </si>
  <si>
    <t>Krassum</t>
  </si>
  <si>
    <t>Krewerd</t>
  </si>
  <si>
    <t>Kroddeburen</t>
  </si>
  <si>
    <t>Kromme-Elleboog</t>
  </si>
  <si>
    <t>Kropswolde</t>
  </si>
  <si>
    <t>Kruiselwerk</t>
  </si>
  <si>
    <t>Kruisweg</t>
  </si>
  <si>
    <t>Kuzemer</t>
  </si>
  <si>
    <t>Kuzemerbalk</t>
  </si>
  <si>
    <t>Lageland</t>
  </si>
  <si>
    <t>Lageweg</t>
  </si>
  <si>
    <t>Lalleweer</t>
  </si>
  <si>
    <t>Lammerburen</t>
  </si>
  <si>
    <t>Lammerweg</t>
  </si>
  <si>
    <t>Laskwerd</t>
  </si>
  <si>
    <t>Laude</t>
  </si>
  <si>
    <t>Lauderbeetse</t>
  </si>
  <si>
    <t>Laudermarke</t>
  </si>
  <si>
    <t>Lauderzwarteveen</t>
  </si>
  <si>
    <t>Lauwersoog</t>
  </si>
  <si>
    <t>Lauwerzijl</t>
  </si>
  <si>
    <t>Leegkerk</t>
  </si>
  <si>
    <t>Leemdobben</t>
  </si>
  <si>
    <t>Leens</t>
  </si>
  <si>
    <t>Leermens</t>
  </si>
  <si>
    <t>Lellens</t>
  </si>
  <si>
    <t>Lettelbert</t>
  </si>
  <si>
    <t>Loppersum</t>
  </si>
  <si>
    <t>Losdorp</t>
  </si>
  <si>
    <t>Lucaswolde</t>
  </si>
  <si>
    <t>Luddeweer</t>
  </si>
  <si>
    <t>Lula</t>
  </si>
  <si>
    <t>Lutjegast</t>
  </si>
  <si>
    <t>Lutjeloo</t>
  </si>
  <si>
    <t>Lutjerijp</t>
  </si>
  <si>
    <t>Lutjewijtwerd</t>
  </si>
  <si>
    <t>Lutjewolde (ged)</t>
  </si>
  <si>
    <t>Lutjewolde (ged.)</t>
  </si>
  <si>
    <t>Maarhuizen</t>
  </si>
  <si>
    <t>Marsum</t>
  </si>
  <si>
    <t>Martenshoek</t>
  </si>
  <si>
    <t>Matsloot (ged)</t>
  </si>
  <si>
    <t>Meeden</t>
  </si>
  <si>
    <t>Meedhuizen</t>
  </si>
  <si>
    <t>Meerland</t>
  </si>
  <si>
    <t>Meerwijck</t>
  </si>
  <si>
    <t>Mensingeweer</t>
  </si>
  <si>
    <t>Merum</t>
  </si>
  <si>
    <t>Middelbert</t>
  </si>
  <si>
    <t>Middelstum</t>
  </si>
  <si>
    <t>Midwolda</t>
  </si>
  <si>
    <t>Midwolde</t>
  </si>
  <si>
    <t>Modderland</t>
  </si>
  <si>
    <t>Molenrij</t>
  </si>
  <si>
    <t>Molenstreek</t>
  </si>
  <si>
    <t>Morige</t>
  </si>
  <si>
    <t>Munnekemoer</t>
  </si>
  <si>
    <t>Muntendam</t>
  </si>
  <si>
    <t>Mussel</t>
  </si>
  <si>
    <t>Musselkanaal</t>
  </si>
  <si>
    <t>Nansum</t>
  </si>
  <si>
    <t>Napels</t>
  </si>
  <si>
    <t>Niebert</t>
  </si>
  <si>
    <t>Niehove</t>
  </si>
  <si>
    <t>Niekerk</t>
  </si>
  <si>
    <t>Niesoord</t>
  </si>
  <si>
    <t>Nieuw-Beerta</t>
  </si>
  <si>
    <t>Nieuwe Compagnie</t>
  </si>
  <si>
    <t>Nieuwe Pekela</t>
  </si>
  <si>
    <t>Nieuweschans</t>
  </si>
  <si>
    <t>Nieuwklap</t>
  </si>
  <si>
    <t>Nieuwolda</t>
  </si>
  <si>
    <t>Nieuwolda-Oost</t>
  </si>
  <si>
    <t>Nieuw-Scheemda</t>
  </si>
  <si>
    <t>Nieuwstad</t>
  </si>
  <si>
    <t>Nieuw-Statenzijl</t>
  </si>
  <si>
    <t>Niezijl</t>
  </si>
  <si>
    <t>Nijenklooster</t>
  </si>
  <si>
    <t>Nooitgedacht</t>
  </si>
  <si>
    <t>Noordbroek</t>
  </si>
  <si>
    <t>Noordbroeksterhamrik</t>
  </si>
  <si>
    <t>Noorddijk</t>
  </si>
  <si>
    <t>Noorderburen</t>
  </si>
  <si>
    <t>Noorderhoogebrug</t>
  </si>
  <si>
    <t>Noorderland</t>
  </si>
  <si>
    <t>Noordhorn</t>
  </si>
  <si>
    <t>Noordhornerga</t>
  </si>
  <si>
    <t>Noordhornertolhek</t>
  </si>
  <si>
    <t>Noordlaren</t>
  </si>
  <si>
    <t>Noordpolderzijl</t>
  </si>
  <si>
    <t>Noordwijk</t>
  </si>
  <si>
    <t>Noordwolde</t>
  </si>
  <si>
    <t>Nuis</t>
  </si>
  <si>
    <t>Numero Dertien</t>
  </si>
  <si>
    <t>Okswerd</t>
  </si>
  <si>
    <t>Oldehove</t>
  </si>
  <si>
    <t>Oldekerk</t>
  </si>
  <si>
    <t>Oldenklooster</t>
  </si>
  <si>
    <t>Oldenzijl</t>
  </si>
  <si>
    <t>Oldorp</t>
  </si>
  <si>
    <t>Oling</t>
  </si>
  <si>
    <t>Ommelanderwijk</t>
  </si>
  <si>
    <t>Onderdendam</t>
  </si>
  <si>
    <t>Onderwierum</t>
  </si>
  <si>
    <t>Onnen</t>
  </si>
  <si>
    <t>Onstwedde</t>
  </si>
  <si>
    <t>Oomsberg</t>
  </si>
  <si>
    <t>Oosteinde</t>
  </si>
  <si>
    <t>Oostereinde</t>
  </si>
  <si>
    <t>Oosterhoogebrug</t>
  </si>
  <si>
    <t>Oosternieland</t>
  </si>
  <si>
    <t>Oosterwijtwerd</t>
  </si>
  <si>
    <t>Oosterzand</t>
  </si>
  <si>
    <t>Oostindië</t>
  </si>
  <si>
    <t>Oostum</t>
  </si>
  <si>
    <t>Oostwold</t>
  </si>
  <si>
    <t>Oostwolderpolder</t>
  </si>
  <si>
    <t>Opende</t>
  </si>
  <si>
    <t>Opmeeden</t>
  </si>
  <si>
    <t>Opwierde</t>
  </si>
  <si>
    <t>Oterdum (opgeheven)</t>
  </si>
  <si>
    <t>Oude Pekela</t>
  </si>
  <si>
    <t>Oude Roodehaan</t>
  </si>
  <si>
    <t>Oude Statenzijl</t>
  </si>
  <si>
    <t>Oudedijk</t>
  </si>
  <si>
    <t>Oudeschans</t>
  </si>
  <si>
    <t>Oudeschip</t>
  </si>
  <si>
    <t>Oudezijl</t>
  </si>
  <si>
    <t>Over de Dijk</t>
  </si>
  <si>
    <t>Overdiep</t>
  </si>
  <si>
    <t>Overschild</t>
  </si>
  <si>
    <t>Pallert</t>
  </si>
  <si>
    <t>Pasop</t>
  </si>
  <si>
    <t>Paterswolde (ged)</t>
  </si>
  <si>
    <t>Peebos</t>
  </si>
  <si>
    <t>Peizerweg</t>
  </si>
  <si>
    <t>Pieterburen</t>
  </si>
  <si>
    <t>Pieterzijl</t>
  </si>
  <si>
    <t>Poldert</t>
  </si>
  <si>
    <t>Polen</t>
  </si>
  <si>
    <t>Ranum</t>
  </si>
  <si>
    <t>Rasquert</t>
  </si>
  <si>
    <t>Rhederbrug</t>
  </si>
  <si>
    <t>Rhederveld</t>
  </si>
  <si>
    <t>Rijsdam</t>
  </si>
  <si>
    <t>Ripperda</t>
  </si>
  <si>
    <t>Robbenoort</t>
  </si>
  <si>
    <t>Roelage</t>
  </si>
  <si>
    <t>Roodehaan</t>
  </si>
  <si>
    <t>Roodeschool</t>
  </si>
  <si>
    <t>Rottum</t>
  </si>
  <si>
    <t>Rottumeroog</t>
  </si>
  <si>
    <t>Ruigezand</t>
  </si>
  <si>
    <t>Ruischerbrug</t>
  </si>
  <si>
    <t>Ruiten</t>
  </si>
  <si>
    <t>Saaksum</t>
  </si>
  <si>
    <t>Saaxumhuizen</t>
  </si>
  <si>
    <t>Sappemeer</t>
  </si>
  <si>
    <t>Sauwerd</t>
  </si>
  <si>
    <t>Schaapbulten</t>
  </si>
  <si>
    <t>Schaaphok</t>
  </si>
  <si>
    <t>Scharmer</t>
  </si>
  <si>
    <t>Scheemda</t>
  </si>
  <si>
    <t>Scheemdermeer</t>
  </si>
  <si>
    <t>Scheemderzwaag</t>
  </si>
  <si>
    <t>Schildwolde</t>
  </si>
  <si>
    <t>Schilligeham</t>
  </si>
  <si>
    <t>Schotterkamp</t>
  </si>
  <si>
    <t>Schouwen</t>
  </si>
  <si>
    <t>Schouwerzijl</t>
  </si>
  <si>
    <t>Sebaldeburen</t>
  </si>
  <si>
    <t>Sellingen</t>
  </si>
  <si>
    <t>Sellingerbeetse</t>
  </si>
  <si>
    <t>Sellingerzwarteveen</t>
  </si>
  <si>
    <t>Selwerd</t>
  </si>
  <si>
    <t>Siddeburen</t>
  </si>
  <si>
    <t>Sint Annen</t>
  </si>
  <si>
    <t>Sint Annerhuisjes</t>
  </si>
  <si>
    <t>Sint Vitusholt</t>
  </si>
  <si>
    <t>Sintmaheerdt</t>
  </si>
  <si>
    <t>Slaperstil</t>
  </si>
  <si>
    <t>Slegge</t>
  </si>
  <si>
    <t>Slochteren</t>
  </si>
  <si>
    <t>Smeerling</t>
  </si>
  <si>
    <t>Smidshorn</t>
  </si>
  <si>
    <t>Solwerd</t>
  </si>
  <si>
    <t>Spijk</t>
  </si>
  <si>
    <t>Spitsbergen</t>
  </si>
  <si>
    <t>Stakenborg</t>
  </si>
  <si>
    <t>Startenhuizen</t>
  </si>
  <si>
    <t>Stedum</t>
  </si>
  <si>
    <t>Steendam</t>
  </si>
  <si>
    <t>Sterenborg</t>
  </si>
  <si>
    <t>Stitswerd</t>
  </si>
  <si>
    <t>Stootshorn</t>
  </si>
  <si>
    <t>Stork</t>
  </si>
  <si>
    <t>Suttum</t>
  </si>
  <si>
    <t>'t Kret</t>
  </si>
  <si>
    <t>t Lage van de weg</t>
  </si>
  <si>
    <t>'t Schot</t>
  </si>
  <si>
    <t>'t Stort</t>
  </si>
  <si>
    <t>'t Veen</t>
  </si>
  <si>
    <t>'t Waar</t>
  </si>
  <si>
    <t>'t Zandstervoorwerk</t>
  </si>
  <si>
    <t>'t Zandt</t>
  </si>
  <si>
    <t>Ten Post</t>
  </si>
  <si>
    <t>Ter Apel</t>
  </si>
  <si>
    <t>Ter Apelkanaal</t>
  </si>
  <si>
    <t>Ter Borg</t>
  </si>
  <si>
    <t>Ter Haar</t>
  </si>
  <si>
    <t>Ter Laan</t>
  </si>
  <si>
    <t>Ter Maarsch</t>
  </si>
  <si>
    <t>Ter Walslage</t>
  </si>
  <si>
    <t>Ter Wisch</t>
  </si>
  <si>
    <t>Ter Wupping</t>
  </si>
  <si>
    <t>Termunten</t>
  </si>
  <si>
    <t>Termunterzijl</t>
  </si>
  <si>
    <t>Thesinge</t>
  </si>
  <si>
    <t>Tinallinge</t>
  </si>
  <si>
    <t>Tjabbesstreek</t>
  </si>
  <si>
    <t>Tjamsweer</t>
  </si>
  <si>
    <t>Tjuchem</t>
  </si>
  <si>
    <t>Tolbert</t>
  </si>
  <si>
    <t>Toornwerd</t>
  </si>
  <si>
    <t>Topweer</t>
  </si>
  <si>
    <t>Tranendal</t>
  </si>
  <si>
    <t>Tripscompagnie (ged)</t>
  </si>
  <si>
    <t>Tusschenloegen</t>
  </si>
  <si>
    <t>Tussenklappen</t>
  </si>
  <si>
    <t>Tweehuizen</t>
  </si>
  <si>
    <t>Uiteinde</t>
  </si>
  <si>
    <t>Uiterburen</t>
  </si>
  <si>
    <t>Uithuizen</t>
  </si>
  <si>
    <t>Uithuizermeeden</t>
  </si>
  <si>
    <t>Uitwierde</t>
  </si>
  <si>
    <t>Ulrum</t>
  </si>
  <si>
    <t>Ulsda</t>
  </si>
  <si>
    <t>Usquert</t>
  </si>
  <si>
    <t>Valom</t>
  </si>
  <si>
    <t>Veele</t>
  </si>
  <si>
    <t>Veelerveen</t>
  </si>
  <si>
    <t>Veenhuizen</t>
  </si>
  <si>
    <t>Veerste Veldhuis</t>
  </si>
  <si>
    <t>Veldstreek</t>
  </si>
  <si>
    <t>Vierburen</t>
  </si>
  <si>
    <t>Vierhuizen</t>
  </si>
  <si>
    <t>Vierverlaten</t>
  </si>
  <si>
    <t>Visvliet</t>
  </si>
  <si>
    <t>Vlagtwedde</t>
  </si>
  <si>
    <t>Vledderhuizen</t>
  </si>
  <si>
    <t>Vledderveen</t>
  </si>
  <si>
    <t>Vosseberg</t>
  </si>
  <si>
    <t>Vriescheloo</t>
  </si>
  <si>
    <t>Wadwerd</t>
  </si>
  <si>
    <t>Wagenborgen</t>
  </si>
  <si>
    <t>Warffum</t>
  </si>
  <si>
    <t>Warfhuizen</t>
  </si>
  <si>
    <t>Waterhuizen</t>
  </si>
  <si>
    <t>Wedde</t>
  </si>
  <si>
    <t>Wedderheide</t>
  </si>
  <si>
    <t>Wedderveer</t>
  </si>
  <si>
    <t>Weende</t>
  </si>
  <si>
    <t>Weenderveld</t>
  </si>
  <si>
    <t>Wehe-den Hoorn</t>
  </si>
  <si>
    <t>Weite</t>
  </si>
  <si>
    <t>Weiwerd</t>
  </si>
  <si>
    <t>Wessinghuizen</t>
  </si>
  <si>
    <t>Wessingtange</t>
  </si>
  <si>
    <t>Westeind</t>
  </si>
  <si>
    <t>Westerbroek</t>
  </si>
  <si>
    <t>Westerdijkshorn</t>
  </si>
  <si>
    <t>Westeremden</t>
  </si>
  <si>
    <t>Westeremder Voorwerk</t>
  </si>
  <si>
    <t>Westerhorn</t>
  </si>
  <si>
    <t>Westerklooster</t>
  </si>
  <si>
    <t>Westerlee</t>
  </si>
  <si>
    <t>Westernieland</t>
  </si>
  <si>
    <t>Westerwijtwerd</t>
  </si>
  <si>
    <t>Westerwolder-Barlage</t>
  </si>
  <si>
    <t>Westerwolder-Veldhuis</t>
  </si>
  <si>
    <t>Westerzand</t>
  </si>
  <si>
    <t>Wierhuizen</t>
  </si>
  <si>
    <t>Wierum</t>
  </si>
  <si>
    <t>Wierumerschouw (ged)</t>
  </si>
  <si>
    <t>Wildeplaats</t>
  </si>
  <si>
    <t>Wilderhof</t>
  </si>
  <si>
    <t>Wildervank</t>
  </si>
  <si>
    <t>Wildervanksterdallen</t>
  </si>
  <si>
    <t>Willemstad</t>
  </si>
  <si>
    <t>Winneweer (ged)</t>
  </si>
  <si>
    <t>Winschoten</t>
  </si>
  <si>
    <t>Winschoterhoogebrug</t>
  </si>
  <si>
    <t>Wirdum</t>
  </si>
  <si>
    <t>Wirdumerdraai</t>
  </si>
  <si>
    <t>Wittewierum</t>
  </si>
  <si>
    <t>Woldendorp</t>
  </si>
  <si>
    <t>Wolfsbarge</t>
  </si>
  <si>
    <t>Wollingboermarke</t>
  </si>
  <si>
    <t>Wollinghuizen</t>
  </si>
  <si>
    <t>Woltersum</t>
  </si>
  <si>
    <t>Woudbloem</t>
  </si>
  <si>
    <t>Zandberg (ged)</t>
  </si>
  <si>
    <t>Zandeweer</t>
  </si>
  <si>
    <t>Zandstroom</t>
  </si>
  <si>
    <t>Zeerijp</t>
  </si>
  <si>
    <t>Zethuis</t>
  </si>
  <si>
    <t>Zevenhuizen</t>
  </si>
  <si>
    <t>Zijldijk (ged)</t>
  </si>
  <si>
    <t>Zomerdijk</t>
  </si>
  <si>
    <t>Zoutkamp</t>
  </si>
  <si>
    <t>Zuidbroek</t>
  </si>
  <si>
    <t>Zuiderburen</t>
  </si>
  <si>
    <t>Zuiderveen</t>
  </si>
  <si>
    <t>Zuidveld</t>
  </si>
  <si>
    <t>Zuidwending</t>
  </si>
  <si>
    <t>Zuidwolde</t>
  </si>
  <si>
    <t>Zuurdijk</t>
  </si>
  <si>
    <t xml:space="preserve">Meetstaten M29 </t>
  </si>
  <si>
    <t>eenh.</t>
  </si>
  <si>
    <t>Vervangen glas door monumentenglas  (Klassiek ca 11mm / U=2.0z) in houten kozijn</t>
  </si>
  <si>
    <t>Vervangen glas door monumentenglas  ( Klassiek ca 11mm / U=2.0z)  in stalen kozijnen ?</t>
  </si>
  <si>
    <t>V3-2-B</t>
  </si>
  <si>
    <t>Er zijn mogelijkheden, mits je een goed isolatie bedrijf hebt. Heb hier goede ervaringen mee bij soortgelijke projecten, ook die de veiligheid goed borgen.</t>
  </si>
  <si>
    <t>Dus overlaten aan het energieadvies en zien als een noodzakelijk maatregel?</t>
  </si>
  <si>
    <t>Soms zijn vlieringzolders alleen houten regels met daaronder een plafond. (een constructieve vloer ontbreekt) hoe ga je daar op isoleren (en ook arbeidstechnisch gezien?</t>
  </si>
  <si>
    <t>opmerking: hoge isolatiewaarde</t>
  </si>
  <si>
    <t>Isolatieadvies</t>
  </si>
  <si>
    <t>Gebruikte gegevens:</t>
  </si>
  <si>
    <t>Datum gegevens:</t>
  </si>
  <si>
    <t>Bijkomende kosten:</t>
  </si>
  <si>
    <t>Knip-/snijvoegherstel boorgaten</t>
  </si>
  <si>
    <t>Spouwafscheiders</t>
  </si>
  <si>
    <t>won</t>
  </si>
  <si>
    <t>Rolsteiger bij smalle doorgang woning</t>
  </si>
  <si>
    <t>Hakken gat in kruipruimte</t>
  </si>
  <si>
    <t>Tijdelijk mangat zagen in houten vloer (geen afwerking)</t>
  </si>
  <si>
    <t>Kruipluik maken inclusief afwerken in houten vloer</t>
  </si>
  <si>
    <t>Toeslag meerwerk t.a.v. leidingwerk</t>
  </si>
  <si>
    <t>opmerking: gesloten cel</t>
  </si>
  <si>
    <t>opmerking: zachte plaat en biobased</t>
  </si>
  <si>
    <t>opmerking: biobased</t>
  </si>
  <si>
    <t>opmerking: harde plaat</t>
  </si>
  <si>
    <t>Minimum Tarief timmerwerkzaamheden</t>
  </si>
  <si>
    <t>©  ABC</t>
  </si>
  <si>
    <t>©    ABC</t>
  </si>
  <si>
    <t>V3-2-C</t>
  </si>
  <si>
    <t xml:space="preserve">uurtarief </t>
  </si>
  <si>
    <t xml:space="preserve">    OVERZICHT KOSTEN MAATREGEL 29</t>
  </si>
  <si>
    <t>Klimaatfolie dampscherm tegen vocht installeren</t>
  </si>
  <si>
    <t>Spouw maken dakbeschot isolatie</t>
  </si>
  <si>
    <t>Lattencontructie installeren</t>
  </si>
  <si>
    <t>Uitvlakken bestaande constructie</t>
  </si>
  <si>
    <t>Plinten aanbrengen mdf gegrond</t>
  </si>
  <si>
    <t>Snijwerk</t>
  </si>
  <si>
    <t xml:space="preserve">opmerking: afhankelijk van type isolatie  onderstaande bijkomende kosten </t>
  </si>
  <si>
    <t>Vervangen vierpans dakraam 45 x 55 cm- rieten dak</t>
  </si>
  <si>
    <t xml:space="preserve">opnieuw indekken </t>
  </si>
  <si>
    <t>- Min. breedte spouw 40 mm</t>
  </si>
  <si>
    <t>- Minimale vervuiling in de spouw (belemmert de isolatie)</t>
  </si>
  <si>
    <t>check</t>
  </si>
  <si>
    <t>Spouw richting dak dichtmaken van binnenuit</t>
  </si>
  <si>
    <t>Spouw richting dak dichtmaken van buitenaf via dakpannen excl. hoogwerker</t>
  </si>
  <si>
    <t>opmerking: zonder bubbeltjes plastic</t>
  </si>
  <si>
    <t>Standaard geïsoleerd vloerluik</t>
  </si>
  <si>
    <t>Bodemfolie voor vloerisolatie (zit in prijs V3-1-B)</t>
  </si>
  <si>
    <t>V1-1-A1</t>
  </si>
  <si>
    <t>V1-1-A2</t>
  </si>
  <si>
    <t>V1-1-A3</t>
  </si>
  <si>
    <t>V1-1-A4</t>
  </si>
  <si>
    <t>V1-1-B1</t>
  </si>
  <si>
    <t>V1-1-B2</t>
  </si>
  <si>
    <t>V1-1-B3</t>
  </si>
  <si>
    <t>V1-1-B4</t>
  </si>
  <si>
    <t>V1-1-C1</t>
  </si>
  <si>
    <t>V1-1-C2</t>
  </si>
  <si>
    <t>V1-1-C3</t>
  </si>
  <si>
    <t>V1-1-C4</t>
  </si>
  <si>
    <t>V1-1-D1</t>
  </si>
  <si>
    <t>V1-1-X1</t>
  </si>
  <si>
    <t>V1-1-X2</t>
  </si>
  <si>
    <t>V1-1-X3</t>
  </si>
  <si>
    <t>V1-1-X4</t>
  </si>
  <si>
    <t>V1-1-X5</t>
  </si>
  <si>
    <t>V1-1-X6</t>
  </si>
  <si>
    <t>V3-1-X1</t>
  </si>
  <si>
    <t>V3-1-X2</t>
  </si>
  <si>
    <t>V3-1-X3</t>
  </si>
  <si>
    <t>V3-1-X4</t>
  </si>
  <si>
    <t>V3-1-X5</t>
  </si>
  <si>
    <t>V3-1-X6</t>
  </si>
  <si>
    <t>V3-1-X7</t>
  </si>
  <si>
    <t>V3-1-X8</t>
  </si>
  <si>
    <t>V3-1-B1</t>
  </si>
  <si>
    <t>V3-1-B2</t>
  </si>
  <si>
    <t>V3-1-B3</t>
  </si>
  <si>
    <t>V3-1-C1</t>
  </si>
  <si>
    <t>V3-1-C2</t>
  </si>
  <si>
    <t>V3-1-D1</t>
  </si>
  <si>
    <t>V3-1-D2</t>
  </si>
  <si>
    <t>V4-1-A1</t>
  </si>
  <si>
    <t>V4-1-A2</t>
  </si>
  <si>
    <t>V4-1-A3</t>
  </si>
  <si>
    <t>V4-1-A4</t>
  </si>
  <si>
    <t>V4-1-B1</t>
  </si>
  <si>
    <t>V4-1-B2</t>
  </si>
  <si>
    <t>V4-1-B3</t>
  </si>
  <si>
    <t>V4-1-B4</t>
  </si>
  <si>
    <t>V4-1-C1</t>
  </si>
  <si>
    <t>V4-1-C2</t>
  </si>
  <si>
    <t>V4-1-C3</t>
  </si>
  <si>
    <t>V4-1-C4</t>
  </si>
  <si>
    <t>V4-1-D1</t>
  </si>
  <si>
    <t>V4-1-D2</t>
  </si>
  <si>
    <t>V4-1-D3</t>
  </si>
  <si>
    <t>V4-1-D4</t>
  </si>
  <si>
    <t>V4-1-E1</t>
  </si>
  <si>
    <t>V4-1-E2</t>
  </si>
  <si>
    <t>V4-1-E3</t>
  </si>
  <si>
    <t>V4-1-E4</t>
  </si>
  <si>
    <t>V4-1-F1</t>
  </si>
  <si>
    <t>V4-1-F2</t>
  </si>
  <si>
    <t>V4-1-F3</t>
  </si>
  <si>
    <t>V4-1-F4</t>
  </si>
  <si>
    <t>V4-1-G1</t>
  </si>
  <si>
    <t>V4-1-G2</t>
  </si>
  <si>
    <t>V4-1-G3</t>
  </si>
  <si>
    <t>V4-1-G4</t>
  </si>
  <si>
    <t>V4-1-X1</t>
  </si>
  <si>
    <t>V4-1-X2</t>
  </si>
  <si>
    <t>V4-1-X3</t>
  </si>
  <si>
    <t>V4-1-X4</t>
  </si>
  <si>
    <t>V4-1-X5</t>
  </si>
  <si>
    <t>V4-1-X6</t>
  </si>
  <si>
    <t>V4-1-X7</t>
  </si>
  <si>
    <t>V4-1-X8</t>
  </si>
  <si>
    <t>V4-1-X9</t>
  </si>
  <si>
    <t>V4-1-X10</t>
  </si>
  <si>
    <t>V4-1-X11</t>
  </si>
  <si>
    <t>V4-1-X12</t>
  </si>
  <si>
    <t>Nokbalk opdikken</t>
  </si>
  <si>
    <t>Isolatie rondom dakopeningen</t>
  </si>
  <si>
    <t>Knieschot plaatsen tot 60cm</t>
  </si>
  <si>
    <t>Stroom verleggen per aansluitpunt</t>
  </si>
  <si>
    <t>V1-1-X7</t>
  </si>
  <si>
    <t>V1-1-X8</t>
  </si>
  <si>
    <t>V1-1-X9</t>
  </si>
  <si>
    <t>V3-1-X9</t>
  </si>
  <si>
    <t>V3-1-X10</t>
  </si>
  <si>
    <t>V3-1-X11</t>
  </si>
  <si>
    <t>Minimum Tarief (van toepassing indien totaal spuit en/of inblaas isoleren lager is dan € 750)</t>
  </si>
  <si>
    <t>Minimum Tarief (van toepassing indien totaal spuit en of inblaas isoleren lager is dan € 750)</t>
  </si>
  <si>
    <t>Doe-het-zelver</t>
  </si>
  <si>
    <t xml:space="preserve">subtotaal afgerond per totaal onderdeel </t>
  </si>
  <si>
    <t>Onderstaande conform Word bestand &gt;&gt;&gt;&gt;&gt;&gt;&gt;</t>
  </si>
  <si>
    <t xml:space="preserve">m¹
</t>
  </si>
  <si>
    <t>elders</t>
  </si>
  <si>
    <t>toeslag balken/ribcassetevloeren 10%</t>
  </si>
  <si>
    <t xml:space="preserve">Toeslag tegen fundering 300mm hoogte Lengte buiten gevel </t>
  </si>
  <si>
    <t xml:space="preserve">opmerking: harde plaat </t>
  </si>
  <si>
    <t>V4-1-X13</t>
  </si>
  <si>
    <t>V1-1 spouwisolatie</t>
  </si>
  <si>
    <t>V3-1 vloerisolatie</t>
  </si>
  <si>
    <t>V4-1 dakisolatie hellend</t>
  </si>
  <si>
    <t>Code
Loon</t>
  </si>
  <si>
    <t>Loon
Aandeel</t>
  </si>
  <si>
    <t>Loon
kosten</t>
  </si>
  <si>
    <t>btw
laag</t>
  </si>
  <si>
    <t>btw
hoog</t>
  </si>
  <si>
    <t>btw
totaal</t>
  </si>
  <si>
    <t>V4-3-A</t>
  </si>
  <si>
    <t>V4-3-B</t>
  </si>
  <si>
    <t>V4-3-X</t>
  </si>
  <si>
    <t>V1-3-A2</t>
  </si>
  <si>
    <t>V1-3-B1</t>
  </si>
  <si>
    <t>V1-3-B2</t>
  </si>
  <si>
    <t>V1-3-B3</t>
  </si>
  <si>
    <t>V1-3-C1</t>
  </si>
  <si>
    <t>V1-3-C2</t>
  </si>
  <si>
    <t>V1-3-C3</t>
  </si>
  <si>
    <t>V1-3-D1</t>
  </si>
  <si>
    <t>V1-3-D2</t>
  </si>
  <si>
    <t>V1-3-D3</t>
  </si>
  <si>
    <t>V1-3-E1</t>
  </si>
  <si>
    <t>V1-3-E2</t>
  </si>
  <si>
    <t>V1-3-E3</t>
  </si>
  <si>
    <t>V1-3-A1</t>
  </si>
  <si>
    <t>V1-3-H</t>
  </si>
  <si>
    <t>V1-3-K1</t>
  </si>
  <si>
    <t>V1-3-K2</t>
  </si>
  <si>
    <t>V1-3-K3</t>
  </si>
  <si>
    <t>V1-3-L1</t>
  </si>
  <si>
    <t>V1-3-L2</t>
  </si>
  <si>
    <t>V1-3-L3</t>
  </si>
  <si>
    <r>
      <rPr>
        <sz val="6"/>
        <color rgb="FF3AC655"/>
        <rFont val="Verdana"/>
        <family val="2"/>
      </rPr>
      <t>©</t>
    </r>
    <r>
      <rPr>
        <sz val="5"/>
        <color rgb="FF3AC655"/>
        <rFont val="Verdana"/>
        <family val="2"/>
      </rPr>
      <t xml:space="preserve"> ABC</t>
    </r>
  </si>
  <si>
    <t>BTW 9% / 21%</t>
  </si>
  <si>
    <t xml:space="preserve">norm </t>
  </si>
  <si>
    <t>V1-3-I</t>
  </si>
  <si>
    <t>V2-3-A1</t>
  </si>
  <si>
    <t>V2-3-A2</t>
  </si>
  <si>
    <t>V2-3-A3</t>
  </si>
  <si>
    <t>V2-3-A4</t>
  </si>
  <si>
    <t>cm¹</t>
  </si>
  <si>
    <t xml:space="preserve">V2-3 gevel open </t>
  </si>
  <si>
    <t>V2-3-X1</t>
  </si>
  <si>
    <t>V2-3-X2</t>
  </si>
  <si>
    <t>V2-3-X4</t>
  </si>
  <si>
    <t>V2-3-X5</t>
  </si>
  <si>
    <t>V2-3-X6</t>
  </si>
  <si>
    <t>V2-3-X7</t>
  </si>
  <si>
    <t>V2-3-X8</t>
  </si>
  <si>
    <t>V2-3-X9</t>
  </si>
  <si>
    <t>V2-3-X10</t>
  </si>
  <si>
    <t>…</t>
  </si>
  <si>
    <t xml:space="preserve">SLS/ CLS 38x120 mm hoh 600 mm </t>
  </si>
  <si>
    <t>V1-3-X1</t>
  </si>
  <si>
    <t>V1-3-X2</t>
  </si>
  <si>
    <t>V1-3-X3</t>
  </si>
  <si>
    <t>V1-3-X4</t>
  </si>
  <si>
    <t>V1-3-X5</t>
  </si>
  <si>
    <t>V1-3-X6</t>
  </si>
  <si>
    <t>V1-3-X7</t>
  </si>
  <si>
    <t>V1-3-X8</t>
  </si>
  <si>
    <t>V1-3-X9</t>
  </si>
  <si>
    <t>Sierlijsten om kozijnen</t>
  </si>
  <si>
    <t>Dagkantbetimmering</t>
  </si>
  <si>
    <t>Aanpassen cv-leidingen</t>
  </si>
  <si>
    <t>Rolsteiger in woning</t>
  </si>
  <si>
    <t>TOTAAL  KOSTEN INCL. BTW</t>
  </si>
  <si>
    <t>TOTAAL BTW</t>
  </si>
  <si>
    <t>9% / 21%</t>
  </si>
  <si>
    <t xml:space="preserve">incl. BTW </t>
  </si>
  <si>
    <t xml:space="preserve">    Totaal incl. BTW </t>
  </si>
  <si>
    <t>Totaal excl. BTW</t>
  </si>
  <si>
    <t xml:space="preserve">opmerking: zie beglazing  V3 </t>
  </si>
  <si>
    <t>Vervangen bestaande mechanische ventilatiebox*</t>
  </si>
  <si>
    <t xml:space="preserve">Plaatsen van mechanische ventilatiebox* systeem </t>
  </si>
  <si>
    <t xml:space="preserve">V5  Ventilatie </t>
  </si>
  <si>
    <t>V1-1-A</t>
  </si>
  <si>
    <t>V1-1-B</t>
  </si>
  <si>
    <t>V1-1-C</t>
  </si>
  <si>
    <t xml:space="preserve">Voorzetwand houten frame met glaswol deken </t>
  </si>
  <si>
    <t>V1-3-B</t>
  </si>
  <si>
    <t>V1-3-A</t>
  </si>
  <si>
    <t>Voorzetwand houten frame met grasvezel</t>
  </si>
  <si>
    <t>V1-3-C</t>
  </si>
  <si>
    <t>Voorzetwand houten frame met hennepvezel</t>
  </si>
  <si>
    <t>V1-3-D</t>
  </si>
  <si>
    <t>V1-3-E</t>
  </si>
  <si>
    <t xml:space="preserve">Voorzetwand houten frame met PIR platen </t>
  </si>
  <si>
    <t xml:space="preserve">Voorzetwand Metal Stud frame met glaswol deken </t>
  </si>
  <si>
    <t xml:space="preserve">Voorzetwand Metal Stud frame met vlaswol deken </t>
  </si>
  <si>
    <t>Voorzetwand Metal Stud frame met grasvezel</t>
  </si>
  <si>
    <t>Voorzetwand Metal Stud frame met hennepvezel</t>
  </si>
  <si>
    <t>Voorzetwand Metal Stud frame met PIR platen</t>
  </si>
  <si>
    <t xml:space="preserve">Vloerisolatie onderzijde vloer met isolatiefolie </t>
  </si>
  <si>
    <t xml:space="preserve">Vloerisolatie onderzijde vloer met PUR </t>
  </si>
  <si>
    <t>Vloerisolatie onderzijde vloer met EPS isolatie</t>
  </si>
  <si>
    <t>Bodemisolatie met EPS-korrels</t>
  </si>
  <si>
    <t xml:space="preserve">opmerking: 300 mm kalkhennep blokken + 10-20 mm leem/kalkpleister </t>
  </si>
  <si>
    <t>V1-3-H1</t>
  </si>
  <si>
    <t>V1-3-H2</t>
  </si>
  <si>
    <t>V1-3-I3</t>
  </si>
  <si>
    <t>V1-3-J1</t>
  </si>
  <si>
    <t>V1-3-J2</t>
  </si>
  <si>
    <t>V1-3-J3</t>
  </si>
  <si>
    <t>V1-3-R1</t>
  </si>
  <si>
    <t>V1-3-H3</t>
  </si>
  <si>
    <t>V1-3-I1</t>
  </si>
  <si>
    <t>V1-3-I2</t>
  </si>
  <si>
    <t>V1-3-L</t>
  </si>
  <si>
    <t>opmerking: verrekenprijs € 1.00 / cm</t>
  </si>
  <si>
    <t>opmerking: verrekenprijs € 2.25 / cm</t>
  </si>
  <si>
    <t>Afwerking hoeken. neggekanten e.d.</t>
  </si>
  <si>
    <t>opmerking: verrekenprijs € 2.50 / cm</t>
  </si>
  <si>
    <t>Afplakken vloer. balken. ramen. muren</t>
  </si>
  <si>
    <t>Steigerwerk (rolsteiger. steiger in trap. etc.)</t>
  </si>
  <si>
    <t>Stroompunten verleggen (incl. nieuwe inbouwdozen)</t>
  </si>
  <si>
    <t xml:space="preserve">materiaal </t>
  </si>
  <si>
    <t xml:space="preserve">HPL plaatmateriaal 8mm </t>
  </si>
  <si>
    <t xml:space="preserve">Isoleren bovenzijde zolder-/vlieringvloer niet beloopbaar </t>
  </si>
  <si>
    <t>V4-1-A</t>
  </si>
  <si>
    <t>V4-1-B</t>
  </si>
  <si>
    <t>V4-1-E</t>
  </si>
  <si>
    <t>V4-1-D</t>
  </si>
  <si>
    <t>V4-1-C</t>
  </si>
  <si>
    <t>V4-1-G</t>
  </si>
  <si>
    <t>V4-1-F</t>
  </si>
  <si>
    <t>Vervangen glas door HR++ glas in bestaand houten kozijn</t>
  </si>
  <si>
    <t>V2-1-A1</t>
  </si>
  <si>
    <t>V2-1-B1</t>
  </si>
  <si>
    <t>V1-3-K</t>
  </si>
  <si>
    <t>V1-3-J</t>
  </si>
  <si>
    <t>Isoleren kozijnpaneel</t>
  </si>
  <si>
    <t>V2-2-A1</t>
  </si>
  <si>
    <t>Vervangen glas door HR++ glas</t>
  </si>
  <si>
    <t>V2-4-A1</t>
  </si>
  <si>
    <t>V2-5-A1</t>
  </si>
  <si>
    <t>V2-5-B1</t>
  </si>
  <si>
    <t>V2-5-X1</t>
  </si>
  <si>
    <t>V2-6-X1</t>
  </si>
  <si>
    <t>V2-7-X1</t>
  </si>
  <si>
    <t>V2-6-A1</t>
  </si>
  <si>
    <t>V2-6-B1</t>
  </si>
  <si>
    <t>V2-7-A1</t>
  </si>
  <si>
    <t xml:space="preserve">  incl. ~  Boorplan </t>
  </si>
  <si>
    <t xml:space="preserve">  incl. ~  Herstellen voegwerk</t>
  </si>
  <si>
    <t xml:space="preserve">  incl. ~  Ventilatieroosters /aanbrengen</t>
  </si>
  <si>
    <t xml:space="preserve">  incl. ~  Isoleren spouwmuur</t>
  </si>
  <si>
    <t>V4-2-A1</t>
  </si>
  <si>
    <t>V4-2-B1</t>
  </si>
  <si>
    <t xml:space="preserve">Isoleren bovenzijde platdak incl. bitumen dakbedekking </t>
  </si>
  <si>
    <t xml:space="preserve">Isoleren bovenzijde platdak incl. EPDM dakbedekking </t>
  </si>
  <si>
    <t>V4-2-C1</t>
  </si>
  <si>
    <t>V4-2-X1</t>
  </si>
  <si>
    <t>V4-2-X2</t>
  </si>
  <si>
    <t>V4-2-X3</t>
  </si>
  <si>
    <t>V5-1-B1</t>
  </si>
  <si>
    <t>V5-1-C1</t>
  </si>
  <si>
    <t>V5-1-C</t>
  </si>
  <si>
    <t>V4-3-A1</t>
  </si>
  <si>
    <t>V4-3-B1</t>
  </si>
  <si>
    <t>V4-4-A1</t>
  </si>
  <si>
    <t>V4-4-A2</t>
  </si>
  <si>
    <t>V4-4-A3</t>
  </si>
  <si>
    <t>V4-4-B1</t>
  </si>
  <si>
    <t>V4-4-B2</t>
  </si>
  <si>
    <t>V4-4-B3</t>
  </si>
  <si>
    <t>Vervangen dakraam tuimelvenster</t>
  </si>
  <si>
    <t>V1-2-A1</t>
  </si>
  <si>
    <t>V1-2-B1</t>
  </si>
  <si>
    <t>V1-2-C1</t>
  </si>
  <si>
    <t>V1-2-D1</t>
  </si>
  <si>
    <t>V1-2-E1</t>
  </si>
  <si>
    <t>V1-2-X1</t>
  </si>
  <si>
    <t>V1-2-X2</t>
  </si>
  <si>
    <t>V1-2-X3</t>
  </si>
  <si>
    <t>V1-2-X4</t>
  </si>
  <si>
    <t>V1-2-X5</t>
  </si>
  <si>
    <t xml:space="preserve">Inmeten </t>
  </si>
  <si>
    <t xml:space="preserve">Starttarief </t>
  </si>
  <si>
    <t>Minimaal tarief (incl. starttarief)</t>
  </si>
  <si>
    <t>p/ruit</t>
  </si>
  <si>
    <t xml:space="preserve">uur </t>
  </si>
  <si>
    <t xml:space="preserve">pst </t>
  </si>
  <si>
    <r>
      <t>Steigerwerk vanaf de 2</t>
    </r>
    <r>
      <rPr>
        <vertAlign val="superscript"/>
        <sz val="8"/>
        <rFont val="Verdana"/>
        <family val="2"/>
      </rPr>
      <t>e</t>
    </r>
    <r>
      <rPr>
        <sz val="8"/>
        <rFont val="Verdana"/>
        <family val="2"/>
      </rPr>
      <t xml:space="preserve"> verdieping. </t>
    </r>
  </si>
  <si>
    <t>vak</t>
  </si>
  <si>
    <t>voorbereiding/inmeten/maatvoering</t>
  </si>
  <si>
    <t>1,00</t>
  </si>
  <si>
    <t>opruimen</t>
  </si>
  <si>
    <t>Paneel:</t>
  </si>
  <si>
    <t xml:space="preserve">opmerking: op basis van 12m2 </t>
  </si>
  <si>
    <t>eenheidsprijs
excl. btw</t>
  </si>
  <si>
    <t>eenheidsprijs
incl. btw</t>
  </si>
  <si>
    <t>Mechanische Ventilatie MV &amp; Decentrale Mechanische WTW</t>
  </si>
  <si>
    <t xml:space="preserve">Plaatsen van decentrale mechanische WTW** systeem </t>
  </si>
  <si>
    <t>incl.</t>
  </si>
  <si>
    <t>bedrag
incl. btw</t>
  </si>
  <si>
    <t>V1-2-B</t>
  </si>
  <si>
    <t>V1-2-C</t>
  </si>
  <si>
    <t>V1-2-D</t>
  </si>
  <si>
    <t>V1-2-E</t>
  </si>
  <si>
    <t>Alleen toepasbaar bij houten verdiepingsvloeren</t>
  </si>
  <si>
    <t>Houten afwerking neggekanten</t>
  </si>
  <si>
    <t>21,80</t>
  </si>
  <si>
    <t>V2-5-C1</t>
  </si>
  <si>
    <t>V2-6-X2</t>
  </si>
  <si>
    <t>V2-6-X3</t>
  </si>
  <si>
    <t>V2-6-X5</t>
  </si>
  <si>
    <t>V2-6-X4</t>
  </si>
  <si>
    <t>V2-7-X2</t>
  </si>
  <si>
    <t>V2-1-A</t>
  </si>
  <si>
    <t>V2-1-B</t>
  </si>
  <si>
    <t xml:space="preserve">Verwijderen bestaande voorzetwand </t>
  </si>
  <si>
    <t xml:space="preserve">SLS/ CLS 38x89 mm hoh 600 mm </t>
  </si>
  <si>
    <t>opmerking: isolatie Rd 3</t>
  </si>
  <si>
    <t>V1-3-A3</t>
  </si>
  <si>
    <t>V3-1-A</t>
  </si>
  <si>
    <t>V3-1-A1</t>
  </si>
  <si>
    <t>V3-1-A2</t>
  </si>
  <si>
    <t>V3-1-B</t>
  </si>
  <si>
    <t>V3-1-C</t>
  </si>
  <si>
    <t xml:space="preserve">opmerking: op basis van 91. 30 m2 </t>
  </si>
  <si>
    <t xml:space="preserve">opmerking: isolatie Rd 1. 85 </t>
  </si>
  <si>
    <t>opmerking: isolatie Rd 2. 55</t>
  </si>
  <si>
    <t>opmerking: isolatie Rd 3. 4</t>
  </si>
  <si>
    <t>opmerking: isolatie Rd 1. 84</t>
  </si>
  <si>
    <t>opmerking: isolatie Rd 2. 37</t>
  </si>
  <si>
    <t>opmerking: isolatie Rd 3. 16</t>
  </si>
  <si>
    <t>opmerking: isolatie Rd 1. 71</t>
  </si>
  <si>
    <t>opmerking: isolatie Rd 2. 2</t>
  </si>
  <si>
    <t>opmerking: isolatie Rd 2. 05</t>
  </si>
  <si>
    <t>opmerking: isolatie Rd 3. 08</t>
  </si>
  <si>
    <t>opmerking: isolatie Rd 3. 15</t>
  </si>
  <si>
    <t>opmerking: isolatie Rd  4. 05</t>
  </si>
  <si>
    <t>opmerking: isolatie Rd 5. 50</t>
  </si>
  <si>
    <t>opmerking: isolatie Rd 3. 40</t>
  </si>
  <si>
    <t>opmerking: berekening voor raam  21. 8m²</t>
  </si>
  <si>
    <t>&gt; incl..   ~  bodemfolie (voorkomen vocht en gassen uit de bodem)</t>
  </si>
  <si>
    <t>&gt; incl..   ~  tengels en latten aanbrengen</t>
  </si>
  <si>
    <t>&gt; incl..   ~  isolatie aanbrengen</t>
  </si>
  <si>
    <t>&gt; incl..   ~  bevestigingsmiddelen</t>
  </si>
  <si>
    <t>&gt; incl..   ~  luchtdicht maken (tape)</t>
  </si>
  <si>
    <t>V3-2-A1</t>
  </si>
  <si>
    <t>V3-2-A2</t>
  </si>
  <si>
    <t>V3-2-C1</t>
  </si>
  <si>
    <t>V3-2-B1</t>
  </si>
  <si>
    <t>opmerking: Dakisolatie (Rc=3,7): PIR isolatie (d=80mm) buitenzijde plat dak - vervangen dakbedekking APP</t>
  </si>
  <si>
    <t>opmerking: Dakisolatie (Rc=3,7): PIR isolatie (d=80mm) buitenzijde plat dak - vervangen dakbedekking EPDM</t>
  </si>
  <si>
    <t xml:space="preserve">Isoleren bovenzijde platdak (isolatie op bestaande dakbedekking) </t>
  </si>
  <si>
    <t>Verwijderen bestaand dakraam incl. dagkantaftimmering binnenzijde</t>
  </si>
  <si>
    <t>Excl. Dagkantaftimmering</t>
  </si>
  <si>
    <t>V4-3-X1</t>
  </si>
  <si>
    <t>Excl. standaard interieur afwerking  (dagkant aftimmering)</t>
  </si>
  <si>
    <t xml:space="preserve">Verwijderen bestaand dakraam </t>
  </si>
  <si>
    <t>Verwijderen aftimmering</t>
  </si>
  <si>
    <t>Verwijderen en herleggen pannen</t>
  </si>
  <si>
    <t>V4-4-X1</t>
  </si>
  <si>
    <t>Vervangen dakraam kunststof tuimelvenster 55 x 78 cm</t>
  </si>
  <si>
    <t>Vervangen dakraam kunststof tuimelvenster 114 x 118 cm</t>
  </si>
  <si>
    <t>Multiplex 12 mm</t>
  </si>
  <si>
    <t xml:space="preserve">Vezelcement plaatmateriaal 12 mm </t>
  </si>
  <si>
    <t>Steenstrips 25 mm</t>
  </si>
  <si>
    <t xml:space="preserve">steigerwerk </t>
  </si>
  <si>
    <t>cat 3</t>
  </si>
  <si>
    <t>Verwijderen metselwerkwanden buiten (halfsteens)</t>
  </si>
  <si>
    <t>nvt</t>
  </si>
  <si>
    <t>V2-4-B</t>
  </si>
  <si>
    <t>Vervangen glas door vacuümglas</t>
  </si>
  <si>
    <t xml:space="preserve">Vervangen glas door vacuümglas </t>
  </si>
  <si>
    <t>Vervangen dakraam kunststof tuimelvenster 78 x 98 cm</t>
  </si>
  <si>
    <t xml:space="preserve">Voorzetwand houten frame met houtvezel platen </t>
  </si>
  <si>
    <t>V1-3-F1</t>
  </si>
  <si>
    <t>V1-3-F2</t>
  </si>
  <si>
    <t>V1-3-F3</t>
  </si>
  <si>
    <t>V1-3-F</t>
  </si>
  <si>
    <t>opmerking: isolatie Rd 3.15</t>
  </si>
  <si>
    <t>opmerking: isolatie Rd 2.10</t>
  </si>
  <si>
    <t>opmerking: isolatie Rd 1. 55</t>
  </si>
  <si>
    <t>V1-3-M</t>
  </si>
  <si>
    <t>V1-3-M1</t>
  </si>
  <si>
    <t>V1-3-M2</t>
  </si>
  <si>
    <t>V1-3-M3</t>
  </si>
  <si>
    <t>opmerking: isolatie Rd 3.20</t>
  </si>
  <si>
    <t>opmerking: isolatie Rd 2. 10</t>
  </si>
  <si>
    <t>Voorzetwand Metal Stud frame met houtvezel</t>
  </si>
  <si>
    <t>V6-1-D</t>
  </si>
  <si>
    <t>Kierdichting tochtprofiel rondom draaiende delen buitenkozijnen</t>
  </si>
  <si>
    <t>V5-1-X</t>
  </si>
  <si>
    <t>Blowerdoortest voor woningen met bouwjaar na 1983</t>
  </si>
  <si>
    <t xml:space="preserve">Kierdichting bij muurplaten </t>
  </si>
  <si>
    <t>(indien er dakisolatie word toegepast dan zit dit al in die bewerking)</t>
  </si>
  <si>
    <t>(indien er wand of vloerisolatie word toegepast dan zit dit al in die bewerking)</t>
  </si>
  <si>
    <t>(indien er wandisolatie word toegepast dan zit dit al in die bewerking)</t>
  </si>
  <si>
    <t>V6-1-X1</t>
  </si>
  <si>
    <t>V6-1-X2</t>
  </si>
  <si>
    <t xml:space="preserve">Aftimmeren kanalen 3 zijdig  </t>
  </si>
  <si>
    <t xml:space="preserve">M.plex interieur 12 mm breed ± 150/200 mm </t>
  </si>
  <si>
    <t>V6-1-A1</t>
  </si>
  <si>
    <t>V6-1-B1</t>
  </si>
  <si>
    <t>V6-1-C1</t>
  </si>
  <si>
    <t>V6-1-D1</t>
  </si>
  <si>
    <t>V4-2-A2</t>
  </si>
  <si>
    <t>V4-2-B2</t>
  </si>
  <si>
    <t>V4-2-C2</t>
  </si>
  <si>
    <t>V2-4-B1</t>
  </si>
  <si>
    <t>V2-4-C1</t>
  </si>
  <si>
    <t xml:space="preserve">opmerking: berekening voor kozijn van ± 2x2.5 m </t>
  </si>
  <si>
    <t>Tijdelijke afdichting</t>
  </si>
  <si>
    <t>Vervangen houten kozijn door houten kozijn met triple glas (30% subsidiabel)</t>
  </si>
  <si>
    <t xml:space="preserve">Verwijderen buitenkozijnen </t>
  </si>
  <si>
    <t xml:space="preserve">Beglazing HR +++    </t>
  </si>
  <si>
    <t>Nieuwe aftimmering rondom</t>
  </si>
  <si>
    <t>Kitwerk</t>
  </si>
  <si>
    <t>Schilderen aftimmering</t>
  </si>
  <si>
    <t xml:space="preserve">Vensterbank </t>
  </si>
  <si>
    <t>excl.</t>
  </si>
  <si>
    <t>Waterslag</t>
  </si>
  <si>
    <t>Vervangen kunststof kozijn door kunststof kozijn met triple glas (30% subsidiabel)</t>
  </si>
  <si>
    <t>Stelkozijn</t>
  </si>
  <si>
    <t>Vervangen aluminium kozijn door aluminium kozijn met triple glas (30% subsidiabel)</t>
  </si>
  <si>
    <t>V2-4-C</t>
  </si>
  <si>
    <t xml:space="preserve">Toeslag vervangen dakbedekking indien minder dan 8 m² </t>
  </si>
  <si>
    <t xml:space="preserve">Toeslag vervangen isolatie indien minder dan 8 m² </t>
  </si>
  <si>
    <t>V2-5-A</t>
  </si>
  <si>
    <t>V2-5-B</t>
  </si>
  <si>
    <t>V2-5-C</t>
  </si>
  <si>
    <t>V2-6-A</t>
  </si>
  <si>
    <t>V2-6-B</t>
  </si>
  <si>
    <t>V2-7-A</t>
  </si>
  <si>
    <t xml:space="preserve">Vervangen ventilatierooster in kozijn (zie beglazing) </t>
  </si>
  <si>
    <t xml:space="preserve">V3 </t>
  </si>
  <si>
    <t xml:space="preserve">Eternit/vezelversterkt kunststof plaatmateriaal 8mm </t>
  </si>
  <si>
    <t xml:space="preserve">opmerking: deze wel of niet opnemen &gt;&gt; ligt ter beoordeling vakgroep M29 </t>
  </si>
  <si>
    <t xml:space="preserve">╚ Vlokken meer-/minderprijs per mm </t>
  </si>
  <si>
    <t>╚ EPS meer-/minderprijs per mm</t>
  </si>
  <si>
    <t>╚ PUR meer-/minderprijs per mm</t>
  </si>
  <si>
    <t xml:space="preserve">Spouw  </t>
  </si>
  <si>
    <t xml:space="preserve">bgg Vloer </t>
  </si>
  <si>
    <t>100 mm Rc 3.03</t>
  </si>
  <si>
    <t xml:space="preserve">opmerking: verrekenprijs € 2.00 / cm    </t>
  </si>
  <si>
    <t xml:space="preserve">Binnenzijde kap </t>
  </si>
  <si>
    <t>ISOLATIEAANPAK NIJ BEGUN</t>
  </si>
  <si>
    <t>MAATREGELENCATALOGUS ISOLATIEAANPAK NIJ BEGUN</t>
  </si>
  <si>
    <t>MAATREGELENCATALOGUS ISOLATIEAANPAK</t>
  </si>
  <si>
    <t xml:space="preserve">Wij stemmen hierover intensief af met verschillende belanghebbenden, zoals (vertegenwoordigers van) marktpartijen. </t>
  </si>
  <si>
    <t xml:space="preserve">Als gevolg daarvan worden de komende weken nog wijzigingen doorgevoerd. </t>
  </si>
  <si>
    <t xml:space="preserve">Op dit moment staan de maatregelcodes en de hoofdstructuur met maatregelen erin. </t>
  </si>
  <si>
    <t>Wij werken nog aan uitbreidingen en zijn bezig met prijsanalyses.</t>
  </si>
  <si>
    <t>leveranciers@nijbegun.nl</t>
  </si>
  <si>
    <t xml:space="preserve">Heb je vragen of opmerkingen hierover, mail dan naar: </t>
  </si>
  <si>
    <t>www.nijbegun.nl</t>
  </si>
  <si>
    <t>Inleiding:</t>
  </si>
  <si>
    <t xml:space="preserve">Uitgangspunten en werkwijze:  </t>
  </si>
  <si>
    <t xml:space="preserve">Ingevuld op </t>
  </si>
  <si>
    <t xml:space="preserve">Versie: </t>
  </si>
  <si>
    <t>Peildatum:</t>
  </si>
  <si>
    <t>Triple glas met kozijnen en bodemisolatie zijn onderdeel van ISDE en vallen onder 30% subsidie.</t>
  </si>
  <si>
    <t>Prijzen zijn inclusief opslagen en overheadkosten.</t>
  </si>
  <si>
    <t xml:space="preserve">► V2 Beglazing en kozijnen </t>
  </si>
  <si>
    <t>► V3 Vloer</t>
  </si>
  <si>
    <t>► V4 Dak</t>
  </si>
  <si>
    <t>► V5 Ventilatie</t>
  </si>
  <si>
    <t>► V6 Kierdichting</t>
  </si>
  <si>
    <t xml:space="preserve">► V1 Gevel </t>
  </si>
  <si>
    <t>V3-1-E</t>
  </si>
  <si>
    <t>V3-1-E1</t>
  </si>
  <si>
    <t>V3-1-E2</t>
  </si>
  <si>
    <t xml:space="preserve">Vloerisolatie schuimbeton </t>
  </si>
  <si>
    <t>cm</t>
  </si>
  <si>
    <t>╚ Schuimbeton meer-/minderprijs per cm</t>
  </si>
  <si>
    <t>40 cm Rc 3.60</t>
  </si>
  <si>
    <t>"Op dit moment worden de kosten voor deze beglazing bepaald. De prijzen worden in een volgende update van de catalogus gedeeld."</t>
  </si>
  <si>
    <t>Vloerisolatie (begane grond)</t>
  </si>
  <si>
    <t>Vervangen vierpans dakraam voor geïsoleerd dakraam  in pannen dak</t>
  </si>
  <si>
    <t>Vervangen vierpans dakraam voor geïsoleerd dakraam in rieten dak</t>
  </si>
  <si>
    <t>Is het gebouw karakteristiek, beeldbepalend ?</t>
  </si>
  <si>
    <t>Voor meer uitgangspunten en werkwijze van de catalogus zie de website:</t>
  </si>
  <si>
    <t xml:space="preserve">Herstel bestrating en terrein </t>
  </si>
  <si>
    <t>Lev.+aanbr. dakraam  tuimelvenster 55 x 78 cm</t>
  </si>
  <si>
    <t xml:space="preserve">Lev.+aanbr. dakraam 55 x 98 cm </t>
  </si>
  <si>
    <t xml:space="preserve">Stijl en regelwerk 38x120 mm hoh 500 mm (verduurz.) </t>
  </si>
  <si>
    <t>Binnenzijde gevel massieve blokken (kalkhennep)</t>
  </si>
  <si>
    <t>Vervangen ongeïsoleerde buitendeur door geïsoleerde deur in houten kozijn (voordeur)</t>
  </si>
  <si>
    <t>Vervangen ongeïsoleerde buitendeur door geïsoleerde deur in houten kozijn (achter/tuindeur)</t>
  </si>
  <si>
    <t>Inzet kraan bij ruiten &gt; 80 kg. (minimaal inzet 3 uur)</t>
  </si>
  <si>
    <t>Dagkantaftimmering</t>
  </si>
  <si>
    <t>Excl. Het gebruik van mobiele hijskraan indien nodig/mogelijk</t>
  </si>
  <si>
    <t>Loonkostenbestanddeel</t>
  </si>
  <si>
    <t>Meer-/ minder per 10 mm</t>
  </si>
  <si>
    <t>Bodemisolatie EPS-korrels laagdikte dik 200mm  (30% subsidiabel)</t>
  </si>
  <si>
    <t>Bodemisolatie EPS-korrels laagdikte dik 300mm   (30% subsidiabel)</t>
  </si>
  <si>
    <t xml:space="preserve">Zie prijs binnenzijde dak isoleren </t>
  </si>
  <si>
    <t>Lev.+aanbr. vierpans dakraam 45 x 55 cm pannendak</t>
  </si>
  <si>
    <t>Lev.+aanbr. dakraam 55 x 98 cm pannendak</t>
  </si>
  <si>
    <t>Lev.+aanbr. dakraam 114 x 118 cm pannendak</t>
  </si>
  <si>
    <t>Vervangen vierpans dakraam 45 x 55 cm- pannendak</t>
  </si>
  <si>
    <t>Materiaal
kosten</t>
  </si>
  <si>
    <t>Meer informatie over de isolatie aanpak is te vinden op de website:</t>
  </si>
  <si>
    <t xml:space="preserve">Isoleren zonder isolatieplan? Bekijk de voorwaarden en doelwaarden: </t>
  </si>
  <si>
    <t>Vervangen kozijn door kozijn met triple beglazing</t>
  </si>
  <si>
    <t xml:space="preserve">opmerking: ± 400 mm heeft Rc=3.50): incl nieuwe dekvloer </t>
  </si>
  <si>
    <t>V3-1-X12</t>
  </si>
  <si>
    <t>V3-1-X13</t>
  </si>
  <si>
    <t>Cementgebonden gietdekvloer indien schuimbeton ook vloer vervangt   (30% subsidiabel)</t>
  </si>
  <si>
    <t>Beveiliging dakranden</t>
  </si>
  <si>
    <t>Verwijderen en reinigen ballastlaag grind</t>
  </si>
  <si>
    <t>Voorbereiding/inmeten/maatvoering</t>
  </si>
  <si>
    <t>Opruimen</t>
  </si>
  <si>
    <t>Lev.+aanbr. dakisolatie XPS 80mm Rd 2,3</t>
  </si>
  <si>
    <t xml:space="preserve">Regelwerk </t>
  </si>
  <si>
    <t>Lev.+aanbr. isolatiestrook</t>
  </si>
  <si>
    <t xml:space="preserve">Folies en tape  </t>
  </si>
  <si>
    <t xml:space="preserve">Lev.+aanbr. tochtwering  (afkitten) </t>
  </si>
  <si>
    <t xml:space="preserve">Lev.+aanbr. tochtwering </t>
  </si>
  <si>
    <t xml:space="preserve">TOT NU TOE NOG NIET OPGENOMEN </t>
  </si>
  <si>
    <t>Ontgraven en aanvullen t.p.v. maaiveld</t>
  </si>
  <si>
    <t>Verwijderen bestaande raamdorpels</t>
  </si>
  <si>
    <t>Geïsoleerde kantplank</t>
  </si>
  <si>
    <t>Bevestigingsmiddelen kantplank</t>
  </si>
  <si>
    <t>Lev.+aanbr. isolatiemateriaal EPS systeem</t>
  </si>
  <si>
    <t>Lev.+aanbr. isolatiemateriaal EPS systeem montagepakket</t>
  </si>
  <si>
    <t>Verticaal regelwerk hoh 600mm</t>
  </si>
  <si>
    <t>Horizontaal regelwerk hoh 400mm</t>
  </si>
  <si>
    <t>Bevestigingsmiddelen gevelbekleding</t>
  </si>
  <si>
    <t>Aluminium waterslag gemoffeld</t>
  </si>
  <si>
    <t xml:space="preserve">Bevestigingsmiddelen en bostikprofielen </t>
  </si>
  <si>
    <t>Afwerking neggekanten</t>
  </si>
  <si>
    <t>Ontgraven t.p.v. maaiveld</t>
  </si>
  <si>
    <t>Aluminium sokkelprofiel</t>
  </si>
  <si>
    <t>Basispleister</t>
  </si>
  <si>
    <t>Wapeningsgaas</t>
  </si>
  <si>
    <t>Stucprofielen</t>
  </si>
  <si>
    <t>Kwarts-primer</t>
  </si>
  <si>
    <t>Afwerkpleister</t>
  </si>
  <si>
    <t>Bovenaansluiting</t>
  </si>
  <si>
    <t xml:space="preserve">Opruimen </t>
  </si>
  <si>
    <t xml:space="preserve">Verwijderen plinten </t>
  </si>
  <si>
    <t xml:space="preserve">Regelwerk 40x70 mm hoh 600 mm </t>
  </si>
  <si>
    <t>Regelwerk 22x34 mm hoh 300 mm</t>
  </si>
  <si>
    <t xml:space="preserve">Aanbrengen rekwerk </t>
  </si>
  <si>
    <t xml:space="preserve">Iolatie in binnenwanden en voorzetwanden d=70 mm n.t.b. </t>
  </si>
  <si>
    <t xml:space="preserve">Isolatie in binnenwanden en voorzetwanden d=70 mm n.t.b. </t>
  </si>
  <si>
    <t>Dampopen folie n.t.b.</t>
  </si>
  <si>
    <t>Dampdichte folie n.t.b.</t>
  </si>
  <si>
    <t xml:space="preserve">Bevestigingsmiddelen en afdichtingen </t>
  </si>
  <si>
    <t>Incl. ~  plaatsen blokken (bv. Kalkhennep)</t>
  </si>
  <si>
    <t>Incl. ~  leem-/kalkpleister aanbrengen</t>
  </si>
  <si>
    <t>Incl. ~  voorstrijken huidige binnenwand</t>
  </si>
  <si>
    <t xml:space="preserve">Regelwerk 22x34 mm hoh 300 mm ivm folie </t>
  </si>
  <si>
    <t>Isolatie in binnenwanden en voorzetwanden d=120 mm n.t.b. (100+20)</t>
  </si>
  <si>
    <t>Plaatsen MS-voorzetwand</t>
  </si>
  <si>
    <t xml:space="preserve">Isolatie in binnenwanden en voorzetwanden d=90 mm n.t.b. </t>
  </si>
  <si>
    <t xml:space="preserve">Isolatie in binnenwanden en voorzetwanden d=120 mm n.t.b. </t>
  </si>
  <si>
    <t xml:space="preserve">Regelwerk 50x70 mm hoh 600 mm </t>
  </si>
  <si>
    <t xml:space="preserve">Isolatie in binnenwanden en voorzetwanden d=60 mm n.t.b. </t>
  </si>
  <si>
    <t xml:space="preserve">Isolatie in binnenwanden en voorzetwanden d=80 mm n.t.b. </t>
  </si>
  <si>
    <t xml:space="preserve">Isolatie in binnenwanden en voorzetwanden d=120 mm n.t.b. (100+20) </t>
  </si>
  <si>
    <t>Isolatie in binnenwanden en voorzetwanden d=120 mm n.t.b. 100+20</t>
  </si>
  <si>
    <t>Verwijderen en afvoeren bestaande deur</t>
  </si>
  <si>
    <t>Verwijderen en afvoeren tochtstrippen</t>
  </si>
  <si>
    <t>Lev.+aanbr. tochtstrippen</t>
  </si>
  <si>
    <t>Lev.+aanbr. isolatieglas U=1. 2 gas</t>
  </si>
  <si>
    <t xml:space="preserve">~  Schilderwerk deuren: 1x op het werk excl. </t>
  </si>
  <si>
    <t>Verwijderen en afvoeren ongeisoleerd paneel</t>
  </si>
  <si>
    <t>Lev. en aanbr. gevelafwerking buitenzijde</t>
  </si>
  <si>
    <t xml:space="preserve">~  Schilderwerk: 1x op het werk excl. </t>
  </si>
  <si>
    <t xml:space="preserve">Aanpassen kozijn </t>
  </si>
  <si>
    <t xml:space="preserve">Opschonen sponning  </t>
  </si>
  <si>
    <t>Monumentenglas  (Isolatieglas 11mm)</t>
  </si>
  <si>
    <t xml:space="preserve">Glaslatten /waterslag </t>
  </si>
  <si>
    <t>Vorbereiding/inmeten/maatvoering</t>
  </si>
  <si>
    <t xml:space="preserve">Opnieuw stoppen met stopverf </t>
  </si>
  <si>
    <t xml:space="preserve">Tape en bevestigingsmiddelen </t>
  </si>
  <si>
    <t>Schuimbeton vaste kosten</t>
  </si>
  <si>
    <t>Schuimbeton dik 10mm</t>
  </si>
  <si>
    <t>Lev.+aanbr. losse isolatiedeken dik 100mm</t>
  </si>
  <si>
    <t>Lev.+aanbr. dampremmende folie</t>
  </si>
  <si>
    <t>Lev.+aanbr. EPS 100mm drukvaste isolatie</t>
  </si>
  <si>
    <t>Lev.+aanbr. underlayment platen 19mm</t>
  </si>
  <si>
    <t>Bevestigingsmiddelen</t>
  </si>
  <si>
    <t>Verwijderen bestaande dakbedekking</t>
  </si>
  <si>
    <t>Verwijderen en afvoeren daktrim en muurplaat</t>
  </si>
  <si>
    <t>Verwijderen en afvoeren mastiekrand</t>
  </si>
  <si>
    <t>Verhogen dakrand: metselwerk 1/2-steens</t>
  </si>
  <si>
    <t>Lev.+aanbr. nieuwe mastiekschroot</t>
  </si>
  <si>
    <t>Lev.+aanbr. nieuwe muurplaat b=100mm</t>
  </si>
  <si>
    <t>Lev.+aanbr. nieuwe weefselstrook + plakken</t>
  </si>
  <si>
    <t>Lev.+aanbr. nieuwe daktrim</t>
  </si>
  <si>
    <t>Lev.+aanbr. dakisolatie PIR 80mm afschot</t>
  </si>
  <si>
    <t>Herstellen aansluitingen hwa e.d.</t>
  </si>
  <si>
    <t xml:space="preserve">opmerking: isolatie </t>
  </si>
  <si>
    <t>V1-3-G1</t>
  </si>
  <si>
    <t xml:space="preserve">Voorzetwand houten frame N.T.B </t>
  </si>
  <si>
    <t>V1-3-G</t>
  </si>
  <si>
    <t>Vacuumglas per m² minimaal 0,5 m²</t>
  </si>
  <si>
    <t>V2-7-A2</t>
  </si>
  <si>
    <t>V2-7-A3</t>
  </si>
  <si>
    <t>V2-7-A4</t>
  </si>
  <si>
    <t>Plaatsen ruiten tot 0,6 m²</t>
  </si>
  <si>
    <t>Plaatsen ruiten tot 1,2 m²</t>
  </si>
  <si>
    <t>Plaatsen ruiten tot 2,0 m²</t>
  </si>
  <si>
    <t>V2-5-A2</t>
  </si>
  <si>
    <t>V2-5-A3</t>
  </si>
  <si>
    <t>V2-5-A4</t>
  </si>
  <si>
    <t>Voor- of achterzetbeglazing (standaard wit kader)</t>
  </si>
  <si>
    <t>V3-1-D</t>
  </si>
  <si>
    <t>V2-4-A</t>
  </si>
  <si>
    <t>V4-2-C</t>
  </si>
  <si>
    <t xml:space="preserve">Isoleren binnenzijde hellend dak met glaswol isolatie </t>
  </si>
  <si>
    <t>Isoleren binnenzijde hellend dak met glaswol isolatie (ingeblazen)</t>
  </si>
  <si>
    <t xml:space="preserve">Isoleren binnenzijde hellend dak met grasvezel isolatie </t>
  </si>
  <si>
    <t xml:space="preserve">Isoleren binnenzijde hellend dak met hennepvezel isolatie </t>
  </si>
  <si>
    <t xml:space="preserve">Isoleren binnenzijde hellend dak met PIR isolatie </t>
  </si>
  <si>
    <t xml:space="preserve">opmerking: eenheidsprijs /m2 over deur berekend ! 830x2115 </t>
  </si>
  <si>
    <t xml:space="preserve">opmerking: eenheidsprijs /m2 over deur berekend ! 930x2115 </t>
  </si>
  <si>
    <t xml:space="preserve">opmerking: berekening voor raam  21. 8m²  en geheel  21% </t>
  </si>
  <si>
    <t xml:space="preserve">opmerking: geheel  21% </t>
  </si>
  <si>
    <t xml:space="preserve">Voorzetwand houten frame met vlasvezel deken </t>
  </si>
  <si>
    <t xml:space="preserve">Isoleren binnenzijde hellend dak met vlasvezel isolatie </t>
  </si>
  <si>
    <t>V4-1-H</t>
  </si>
  <si>
    <t xml:space="preserve">Isoleren binnenzijde hellend dak met PIR-afgewerkte panelen isolatie </t>
  </si>
  <si>
    <t>V4-1-H1</t>
  </si>
  <si>
    <t>V4-1-H2</t>
  </si>
  <si>
    <t>V4-1-H3</t>
  </si>
  <si>
    <t>V4-1-H4</t>
  </si>
  <si>
    <t xml:space="preserve">opmerking: harde plaat -afgewerkte panelen isolatie </t>
  </si>
  <si>
    <t xml:space="preserve">opmerking: harde plaat-afgewerkte panelen isolatie </t>
  </si>
  <si>
    <t xml:space="preserve">Isoleren binnenzijde hellend dak met gespoten isolatieschuim </t>
  </si>
  <si>
    <t xml:space="preserve">Ventilatiekokers min. 1 st/12m² BVO  incl. boorwerk </t>
  </si>
  <si>
    <t>V1-1-X10</t>
  </si>
  <si>
    <t>V1-1-X11</t>
  </si>
  <si>
    <t>╚ toeslag aanbrengen onder houten vloer  25%</t>
  </si>
  <si>
    <t>╚ toeslag aanbrengen onder broodjes vloer 20%</t>
  </si>
  <si>
    <t xml:space="preserve">╚ toeslag aanbrengen onder manta vloer 30% </t>
  </si>
  <si>
    <t xml:space="preserve">Toeslag Veiligheidglas </t>
  </si>
  <si>
    <t>V2-6-X8</t>
  </si>
  <si>
    <t>V2-6-X7</t>
  </si>
  <si>
    <t>V2-6-X6</t>
  </si>
  <si>
    <t>V1-2-X6</t>
  </si>
  <si>
    <t xml:space="preserve">Natuurvrij maken bij spouwisolatie  </t>
  </si>
  <si>
    <t xml:space="preserve">Natuurvrij maken bij gevelbekleding  </t>
  </si>
  <si>
    <t xml:space="preserve">Recticel Eurowall 1200x600x120 mm. PIR Spouwplaat </t>
  </si>
  <si>
    <t xml:space="preserve">Isolatie 30 mm tegen gevel </t>
  </si>
  <si>
    <t>V2-5-X2</t>
  </si>
  <si>
    <t>V2-5-X3</t>
  </si>
  <si>
    <t>V2-5-X4</t>
  </si>
  <si>
    <t xml:space="preserve">V2-5-X </t>
  </si>
  <si>
    <t>V2-7-X3</t>
  </si>
  <si>
    <t>V2-7-X4</t>
  </si>
  <si>
    <t>V2-7-X5</t>
  </si>
  <si>
    <t>V3-1-A3</t>
  </si>
  <si>
    <t>V3-1-A4</t>
  </si>
  <si>
    <t>V3-1-A6</t>
  </si>
  <si>
    <t xml:space="preserve">Toeslagen berekend over eenheidsprijs voorblad </t>
  </si>
  <si>
    <t xml:space="preserve">formule in voorblad  % gewijs </t>
  </si>
  <si>
    <t>Zolder-/vlieringvloer bovenzijde isolatie incl. regelwerk en beplating</t>
  </si>
  <si>
    <t xml:space="preserve">Voorlopige uitgangspunten </t>
  </si>
  <si>
    <t>Maatregelencatalogus hoofdcategorieën:</t>
  </si>
  <si>
    <t>V4-2-X4</t>
  </si>
  <si>
    <t>Minimum Tarief (van toepassing indien totaal spuit en/of inblaas isoleren lager is dan € 1365)</t>
  </si>
  <si>
    <t>V4-1-X14</t>
  </si>
  <si>
    <t xml:space="preserve">Sloop en afvoeren bestaande (betimmerde) gevel </t>
  </si>
  <si>
    <t>60 mm Rc 1.67</t>
  </si>
  <si>
    <t>Spouwmuurisolatie EPS parels: 60 mm Rc 1.67</t>
  </si>
  <si>
    <t>60 mm Rc 2.60</t>
  </si>
  <si>
    <t>Spouwmuurisolatie PUR schuim: 60 mm Rc 2.60</t>
  </si>
  <si>
    <t>Spouwmuurisolatie vlokken: 60 mm Rc 1.70</t>
  </si>
  <si>
    <t>60 mm Rc 1.71</t>
  </si>
  <si>
    <t>100 mm Rc 3.50</t>
  </si>
  <si>
    <t>╚ Vlasvezel meer-/minderprijs per mm</t>
  </si>
  <si>
    <t>140 mm Rc 3.50</t>
  </si>
  <si>
    <t>╚ Grasvezel meer-/minderprijs per mm</t>
  </si>
  <si>
    <t>150 mm Rc 3.50</t>
  </si>
  <si>
    <t>╚ Hennepvezel meer-/minderprijs per mm</t>
  </si>
  <si>
    <t>╚ PIR-platen meer-/minderprijs per mm</t>
  </si>
  <si>
    <t>80 mm Rc 3.50</t>
  </si>
  <si>
    <t>VLOER</t>
  </si>
  <si>
    <t>130mm Rc 3.70</t>
  </si>
  <si>
    <t>0-1-1900</t>
  </si>
  <si>
    <t>Voorzetwand 100 mm houten frame met glaswol deken dik 70 mm Rc ± 2.45 m².K/W</t>
  </si>
  <si>
    <t>Lev. en aanbr. geïsoleerd paneel (Rc  1. 2 m².K/W)</t>
  </si>
  <si>
    <t>Vloerisolatie PUR-schuim gesloten cel dik 100mm Rc 3.50 m².K/W (vlakkevloer)</t>
  </si>
  <si>
    <t>Vloerisolatie EPS-isolatie 130mm Rc 3.70  m².K/W</t>
  </si>
  <si>
    <t>╚ Meerprijs glaswol ingeblazen dik 200mm Rc  4.50 &gt; 5.20 m².K/W</t>
  </si>
  <si>
    <t xml:space="preserve">Zolder-/vliering niet beloopbaar bovenzijde isolatie (glaswol los op plafond) Rc 2.10 m².K/W </t>
  </si>
  <si>
    <t>Zolder-/vlieringvloer bovenzijde isolatie incl. regelwerk en beplating Rc 2.60 m².K/W</t>
  </si>
  <si>
    <t xml:space="preserve">Vervangen dakbedekking en aanbrengen isolatie met Bitumendakbedekking Rc 3.70 m².K/W </t>
  </si>
  <si>
    <t>Vervangen dakbedekking en aanbrengen isolatie met EPDM dakbedekking Rc 3.70 m².K/W</t>
  </si>
  <si>
    <t xml:space="preserve">Aanbrengen isolatie op platdak (Omgekeerd dak) Rc 3.00 m².K/W </t>
  </si>
  <si>
    <t>Voorzetwand 120 mm houten frame met glaswol deken dik 90 mm Rc ± 3.15 m².K/W</t>
  </si>
  <si>
    <t>Voorzetwand 150 mm houten frame met glaswol deken dik 120 mm Rc ± 4.00 m².K/W</t>
  </si>
  <si>
    <t>Voorzetwand 100 mm houten frame met vlasvezel deken dik 70 mm Rc ± 2.44 m².K/W</t>
  </si>
  <si>
    <t>Voorzetwand 120 mm houten frame met vlasvezel deken dik 90 mm Rc ± 3.00 m².K/W</t>
  </si>
  <si>
    <t>Voorzetwand 100 mm houten frame met grasvezel deken dik 70 mm Rc ± 2.30 m².K/W</t>
  </si>
  <si>
    <t xml:space="preserve">Voorzetwand 120 mm houten frame met grasvezel deken dik 90 mm Rc ± 2.80 m².K/W </t>
  </si>
  <si>
    <t>Voorzetwand 150 mm houten frame met grasvezel deken dik 120 mm Rc ± 3.60 m².K/W</t>
  </si>
  <si>
    <t>Voorzetwand 100 mm houten frame met hennepvezel deken dik 60 mm Rc ± 2.30 m².K/W</t>
  </si>
  <si>
    <t>Voorzetwand 120 mm houten frame met hennepvezel deken dik 80 mm Rc ± 2.65 m².K/W</t>
  </si>
  <si>
    <t>Voorzetwand 150 mm houten frame met hennepvezel deken dik 120 mm Rc ± 3.70 m².K/W</t>
  </si>
  <si>
    <t>Voorzetwand 100 mm houten frame met houtvezel platen dik 60 mm Rc ± 2.10 m².K/W</t>
  </si>
  <si>
    <t>Voorzetwand 120 mm houten frame met houtvezel platen dik 80 mm Rc ± 2.70 m².K/W</t>
  </si>
  <si>
    <t>Voorzetwand 150 mm houten frame met houtvezel platen dik 120 mm Rc ± 3.80 m².K/W</t>
  </si>
  <si>
    <t>Voorzetwand 100 mm houten frame met PIR platen dik 70 mm Rc ± 3.70 m².K/W</t>
  </si>
  <si>
    <t>Voorzetwand 120 mm houten frame met PIR platen dik 90 mm Rc ± 4.60 m².K/W</t>
  </si>
  <si>
    <t>Voorzetwand 150 mm houten frame met PIR platen dik 120 mm Rc ± 6.00 m².K/W</t>
  </si>
  <si>
    <t>Voorzetwand 100 mm Metal Stud met glaswol deken dik 70 mm Rc ± 2.45 m².K/W</t>
  </si>
  <si>
    <t>Voorzetwand 120 mm Metal Stud met glaswol deken dik 90 mm Rc ± 3.15 m².K/W</t>
  </si>
  <si>
    <t>Voorzetwand 150 mm Metal Stud met glaswol deken dik 120 mm Rc ± 4.00 m².K/W</t>
  </si>
  <si>
    <t>Voorzetwand 100 mm Metal Stud met vlaswol deken dik 70 mm Rc ± 2.44 m².K/W</t>
  </si>
  <si>
    <t>Voorzetwand 120 mm Metal Stud met vlaswol deken dik 90 mm Rc ± 3.00 m².K/W</t>
  </si>
  <si>
    <t>Voorzetwand 100 mm Metal Stud met grasvezel deken dik 70 mm Rc ± 2.30 m².K/W</t>
  </si>
  <si>
    <t>Voorzetwand 120 mm Metal Stud met grasvezel deken dik 90 mm Rc ± 2.80 m².K/W</t>
  </si>
  <si>
    <t>Voorzetwand 150 mm Metal Stud met grasvezel deken dik 120 mm Rc ± 3.60 m².K/W</t>
  </si>
  <si>
    <t>Voorzetwand 100 mm Metal Stud met hennepvezel deken dik 60 mm Rc ± 2.30 m².K/W</t>
  </si>
  <si>
    <t>Voorzetwand 120 mm Metal Stud met hennepvezel deken dik 80 mm Rc ± 2.65 m².K/W</t>
  </si>
  <si>
    <t xml:space="preserve">Voorzetwand 150 mm Metal Stud met hennepvezel deken dik 120 mm Rc ± 3.70 m².K/W </t>
  </si>
  <si>
    <t>Voorzetwand 100 mm Metal Stud met houtvezel platen dik 60 mm Rc ± 2.10 m².K/W</t>
  </si>
  <si>
    <t>Voorzetwand 120 mm Metal Stud met houtvezel platen dik 80 mm Rc ± 2.70 m².K/W</t>
  </si>
  <si>
    <t xml:space="preserve">Voorzetwand 150 mm Metal Stud met houtvezel platen dik 120 mm Rc ± 3.80 m².K/W </t>
  </si>
  <si>
    <t>Voorzetwand 100 mm Metal Stud met PIR platen dik 70 mm Rc ± 3.70 m².K/W</t>
  </si>
  <si>
    <t>Voorzetwand 120 mm Metal Stud met PIR platen dik 90 mm Rc ± 4.60 m².K/W</t>
  </si>
  <si>
    <t>Voorzetwand 150 mm Metal Stud met PIR platen dik 120 mm Rc ± 6.00 m².K/W</t>
  </si>
  <si>
    <t>Vervangen ongeïsoleerd kozijnpaneel door geïsoleerd kozijnpaneel Rc  1.20 m².K/W</t>
  </si>
  <si>
    <t>40 mm Rc 1.14 m².K/W</t>
  </si>
  <si>
    <t>50 mm Rc 1.43 m².K/W</t>
  </si>
  <si>
    <t>70 mm Rc 2.00 m².K/W</t>
  </si>
  <si>
    <t>80 mm Rc 2.29 m².K/W</t>
  </si>
  <si>
    <t>90 mm Rc 2.57 m².K/W</t>
  </si>
  <si>
    <t>100 mm Rc 2.86 m².K/W</t>
  </si>
  <si>
    <t>40 mm Rc 1.11 m².K/W</t>
  </si>
  <si>
    <t>50 mm Rc 1.39 m².K/W</t>
  </si>
  <si>
    <t>70 mm Rc 1.95 m².K/W</t>
  </si>
  <si>
    <t>80 mm Rc 2.22 m².K/W</t>
  </si>
  <si>
    <t>90 mm Rc 2.50 m².K/W</t>
  </si>
  <si>
    <t>100 mm Rc 2.78 m².K/W</t>
  </si>
  <si>
    <t>40 mm Rc 1.74 m².K/W</t>
  </si>
  <si>
    <t>50 mm Rc 2.17 m².K/W</t>
  </si>
  <si>
    <t>70 mm Rc 3.04 m².K/W</t>
  </si>
  <si>
    <t>80 mm Rc 3.48 m².K/W</t>
  </si>
  <si>
    <t>90 mm Rc 3.91 m².K/W</t>
  </si>
  <si>
    <t>100 mm Rc 4.35 m².K/W</t>
  </si>
  <si>
    <t>110 mm Rc 3.02 m².K/W</t>
  </si>
  <si>
    <t>120 mm Rc 3.30 m².K/W</t>
  </si>
  <si>
    <t>140 mm Rc 3.90 m².K/W</t>
  </si>
  <si>
    <t>150 mm Rc 4.20 m².K/W</t>
  </si>
  <si>
    <t>160 mm Rc 4.45 m².K/W</t>
  </si>
  <si>
    <t>170 mm Rc 4.70 m².K/W</t>
  </si>
  <si>
    <t>180 mm Rc 4.50 m².K/W</t>
  </si>
  <si>
    <t>150 mm Rc 3.75 m².K/W</t>
  </si>
  <si>
    <t>160 mm Rc 4.00 m².K/W</t>
  </si>
  <si>
    <t>170 mm Rc 4.25 m².K/W</t>
  </si>
  <si>
    <t>20 cm Rc 2.31 m².K/W</t>
  </si>
  <si>
    <t>30 cm Rc 2.80 m².K/W</t>
  </si>
  <si>
    <t>50 cm Rc 4.30 m².K/W</t>
  </si>
  <si>
    <t>60 cm Rc 5.38 m².K/W</t>
  </si>
  <si>
    <t>70 cm Rc 6.45 m².K/W</t>
  </si>
  <si>
    <t>80 cm Rc 7.52 m².K/W</t>
  </si>
  <si>
    <t>80 mm Rc 1.31 m².K/W</t>
  </si>
  <si>
    <t>90 mm Rc 1.55 m².K/W</t>
  </si>
  <si>
    <t>110 mm Rc 3.94 m².K/W</t>
  </si>
  <si>
    <t>120 mm Rc 4.44 m².K/W</t>
  </si>
  <si>
    <t>130 mm Rc 4.79 m².K/W</t>
  </si>
  <si>
    <t>140 mm Rc 5.15 m².K/W</t>
  </si>
  <si>
    <t>80 mm Rc 2.47 m².K/W</t>
  </si>
  <si>
    <t>90 mm Rc 2.95 m².K/W</t>
  </si>
  <si>
    <t>110 mm Rc 4.03 m².K/W</t>
  </si>
  <si>
    <t>120 mm Rc 4.48 m².K/W</t>
  </si>
  <si>
    <t>130 mm Rc 4.97 m².K/W</t>
  </si>
  <si>
    <t>140 mm Rc 5.46 m².K/W</t>
  </si>
  <si>
    <t>110 mm Rc 3.00 m².K/W</t>
  </si>
  <si>
    <t>120 mm Rc 3.25 m².K/W</t>
  </si>
  <si>
    <t>140 mm Rc 3.70 m².K/W</t>
  </si>
  <si>
    <t>150 mm Rc 3.90 m².K/W</t>
  </si>
  <si>
    <t>160 mm Rc 4.20 m².K/W</t>
  </si>
  <si>
    <t>170 mm Rc 4.50 m².K/W</t>
  </si>
  <si>
    <t>120 mm Rc 3.00 m².K/W m².K/W</t>
  </si>
  <si>
    <t>130 mm Rc 3.25 m².K/W m².K/W</t>
  </si>
  <si>
    <t>130 mm Rc 2.95 m².K/W</t>
  </si>
  <si>
    <t>140 mm Rc 3.20 m².K/W</t>
  </si>
  <si>
    <t>160 mm Rc 3.76 m².K/W</t>
  </si>
  <si>
    <t>170 mm Rc 3.97 m².K/W</t>
  </si>
  <si>
    <t>180 mm Rc 4.21 m².K/W</t>
  </si>
  <si>
    <t>190 mm Rc 4.47 m².K/W</t>
  </si>
  <si>
    <t>60 mm Rc 2.62 m².K/W</t>
  </si>
  <si>
    <t>70 mm Rc 3.00 m².K/W</t>
  </si>
  <si>
    <t>90 mm Rc 3.90 m².K/W</t>
  </si>
  <si>
    <t>100 mm Rc 4.40 m².K/W</t>
  </si>
  <si>
    <t>110 mm Rc 4.95 m².K/W</t>
  </si>
  <si>
    <t>120 mm Rc 5.30 m².K/W</t>
  </si>
  <si>
    <t>Inleiding en uitgangspunten en werkwijze</t>
  </si>
  <si>
    <t>- Kwaliteit en grootte van de voeg ( grootte van het boorgat bepalen)</t>
  </si>
  <si>
    <t>- Endoscopisch onderzoek spouw (zie isolatieadvies)</t>
  </si>
  <si>
    <t>Koekoekrooster incl. boorwerk</t>
  </si>
  <si>
    <t>Steigerwerk op-/afbouw/huur in m²</t>
  </si>
  <si>
    <t>Rolsteiger op-/afbouw/huur in dagen</t>
  </si>
  <si>
    <t>Hoogwerker op-/afbouw/huur in weken</t>
  </si>
  <si>
    <t xml:space="preserve">Voorzetwand  N.T.B. </t>
  </si>
  <si>
    <t>Vloer-/plafondplint</t>
  </si>
  <si>
    <t>Verwijderen/aanbrengen nieuwe vensterbanken</t>
  </si>
  <si>
    <t>De-/hermonteren radiatoren  (incl. nieuwe koppelingen en kleine aanpassingen aan leidingwerk)</t>
  </si>
  <si>
    <t>Lev.+aanbr. hang-/sluitwerk (politiekeurmerk)</t>
  </si>
  <si>
    <t>Lev.+aanbr. isolerende deur met 2 glasopeningen</t>
  </si>
  <si>
    <t xml:space="preserve">Toeslag Gefigureerd Glas / Matte folie </t>
  </si>
  <si>
    <t>Nieuw houten kozijn</t>
  </si>
  <si>
    <t xml:space="preserve">Beglazing HR+++    </t>
  </si>
  <si>
    <t>Nieuw  kozijn</t>
  </si>
  <si>
    <t xml:space="preserve">Opschonen sponning (let op stopverf) </t>
  </si>
  <si>
    <t xml:space="preserve">Toeslag Gefigureerd Glas / matte folie </t>
  </si>
  <si>
    <t>Folie (tegen optrekkend vocht) incl.</t>
  </si>
  <si>
    <t>Afplakken muren om koudebruggen te voorkomen incl.</t>
  </si>
  <si>
    <t xml:space="preserve">Verwijderen van bestaande vloer (hout) indien schuimbeton ook vloer vervangt   (30% subsidiabel) </t>
  </si>
  <si>
    <t>Zolder-/vlieringvloer tussen vloer en plafond -glaswol ingeblazen dik 130mm</t>
  </si>
  <si>
    <t>Zolder-/vlieringvloer tussen vloer en plafond -glaswol ingeblazen dik 130mm Rc 3.50</t>
  </si>
  <si>
    <t>Dakdoorvoeren (manchetten etc.)</t>
  </si>
  <si>
    <t>Lev.+aanbr. dakbedekking</t>
  </si>
  <si>
    <t>Aanbr. ballastlaag grind (hergebruik)</t>
  </si>
  <si>
    <t xml:space="preserve">Dakdoorvoeren incl. inplakken </t>
  </si>
  <si>
    <t>Incl. standaard gootstuk pannendak</t>
  </si>
  <si>
    <t>Incl. waterkerend manchet</t>
  </si>
  <si>
    <t>Excl. eventueel benodigd steiger</t>
  </si>
  <si>
    <t>Afdekken trap beschermen interieur met bijv. stucloper</t>
  </si>
  <si>
    <t xml:space="preserve">Aftimmeren kanalen 3-zijdig  </t>
  </si>
  <si>
    <t xml:space="preserve">Multiplex interieur dik 12 mm breed ± 150/200 mm </t>
  </si>
  <si>
    <t>Prijzen en uitgangspunten hoeveelheden berekenen per netto m¹ en m².</t>
  </si>
  <si>
    <t>Maatregelen zijn waarnodig inclusief gipsbeplating en exclusief esthetische afwerking (stucwerk-/saus-/behangwerk).</t>
  </si>
  <si>
    <t xml:space="preserve">Alle Rc-en/of Rd-waarden opgenomen in deze catalogus zijn nog indicatief en zullen in de loop van de tijd geoptimaliseerd worden tot de juiste waarden. </t>
  </si>
  <si>
    <t>Gevelbekleding vuren onbehandeld met isolatie EPS 170 mm</t>
  </si>
  <si>
    <t>Gevelbekleding met steenstrips op vezelplaat met isolatie PIR Rc 5.20 m².K/W</t>
  </si>
  <si>
    <t>Gevelbekleding HPL met isolatie EPS 170 mm</t>
  </si>
  <si>
    <t>Gevelbekleding HPL met isolatie EPS 170 mm Rc 4.70 m².K/W</t>
  </si>
  <si>
    <t>Gevelbekleding Eternit/vezelversterkt kunststof met isolatie EPS 170 mm</t>
  </si>
  <si>
    <t>Gevelbekleding Eternit/vezelversterkt kunststof met isolatie EPS 170 mm Rc 4.70 m².K/W</t>
  </si>
  <si>
    <t xml:space="preserve">Gevelbekleding met steenstrips op vezelplaat met isolatie PIR </t>
  </si>
  <si>
    <t>Gevelbekleding EPS isolatie 120mm met afwerking sierpleister</t>
  </si>
  <si>
    <t>Demonteren/slopen/afvoeren bestaande betimmering</t>
  </si>
  <si>
    <t>Opdikken gording i.v.m. dikkere isolatieplaat</t>
  </si>
  <si>
    <t xml:space="preserve">Indien zolder toegang alleen bereikbaar met vliezotrap toeslag op prijzen </t>
  </si>
  <si>
    <t>V1-1-X12</t>
  </si>
  <si>
    <t>V2-3-A5</t>
  </si>
  <si>
    <t>V2-3-A6</t>
  </si>
  <si>
    <t>V2-3-A7</t>
  </si>
  <si>
    <t xml:space="preserve"> ~ opgenomen bij bijkomende kosten V2-3-X</t>
  </si>
  <si>
    <t>De prijs per dikte is wel opgenomen. Voor nu zullen de  Rc-en/of Rd-waarden incl. bijbehorende dikten bij opname aangegeven worden door de isolatieadviseur.</t>
  </si>
  <si>
    <t>Opname voor begin werkzaamheden</t>
  </si>
  <si>
    <t>Voor-/achterzetbeglazing</t>
  </si>
  <si>
    <t>Leveren en aanbrengen voor-/achterzetbeglazing tot 0,3 m²</t>
  </si>
  <si>
    <t>Leveren en aanbrengen voor-/achterzetbeglazing tot 0,6 m²</t>
  </si>
  <si>
    <t>Leveren en aanbrengen voor-/achterzetbeglazing tot 1,5 m²</t>
  </si>
  <si>
    <t>Leveren en aanbrengen voor-/achterzetbeglazing tot 2,0 m²</t>
  </si>
  <si>
    <t xml:space="preserve">Voor-/achterzetbeglazing isolatieglas 14mm (4-6-4) met houten profiel rondom </t>
  </si>
  <si>
    <t xml:space="preserve">Voor-/achterzetbeglazing isolatieglas 14mm (4-6-4) met aluminium profiel rondom </t>
  </si>
  <si>
    <t xml:space="preserve">lev. en aanbr. glazen voor-/achterzetbeglazing isolatieglas 14mm (4-6-4)  incl. h.h. profiel rondom </t>
  </si>
  <si>
    <t xml:space="preserve">Lev. en aanbr. glazen voor-/achterzetbeglazing isolatieglas 14mm (4-6-4)  incl. alu profiel rondom </t>
  </si>
  <si>
    <t>V.03 AO / DHZ</t>
  </si>
  <si>
    <t>V2-4-D</t>
  </si>
  <si>
    <t>Nieuw  stelkozijn</t>
  </si>
  <si>
    <t>Vervangen houten kozijn door kunststof kozijn met triple glas (30% subsidiabel)</t>
  </si>
  <si>
    <t>V2-4-D1</t>
  </si>
  <si>
    <t>NB_M29_V03_Q4-2025</t>
  </si>
  <si>
    <t>V4-4-A4</t>
  </si>
  <si>
    <t>V4-4-A5</t>
  </si>
  <si>
    <t>V4-4-A6</t>
  </si>
  <si>
    <t>V4-4-A7</t>
  </si>
  <si>
    <t>V4-4-A8</t>
  </si>
  <si>
    <t>V4-4-A9</t>
  </si>
  <si>
    <t>V4-4-A10</t>
  </si>
  <si>
    <t>V4-4-A11</t>
  </si>
  <si>
    <t>V4-4-A12</t>
  </si>
  <si>
    <t>V4-4-A13</t>
  </si>
  <si>
    <t>V4-4-A14</t>
  </si>
  <si>
    <t>V4-4-A15</t>
  </si>
  <si>
    <t>V4-4-A16</t>
  </si>
  <si>
    <t>V4-4-A17</t>
  </si>
  <si>
    <t>V4-4-A18</t>
  </si>
  <si>
    <t>V4-4-A19</t>
  </si>
  <si>
    <t>V4-4-A20</t>
  </si>
  <si>
    <t>V4-4-A21</t>
  </si>
  <si>
    <t>V4-4-A22</t>
  </si>
  <si>
    <t>V4-4-A23</t>
  </si>
  <si>
    <t>V4-4-A24</t>
  </si>
  <si>
    <t>Lev.+aanbr. dakraam 55 x 70 cm pannendak</t>
  </si>
  <si>
    <t>Lev.+aanbr. dakraam 55 x 118 cm pannendak</t>
  </si>
  <si>
    <t>CK06</t>
  </si>
  <si>
    <t>CK04</t>
  </si>
  <si>
    <t>CK01</t>
  </si>
  <si>
    <t>Lev.+aanbr. dakraam 66 x 98 cm pannendak</t>
  </si>
  <si>
    <t>FK04</t>
  </si>
  <si>
    <t>FK06</t>
  </si>
  <si>
    <t>Lev.+aanbr. dakraam 66 x 118 cm pannendak</t>
  </si>
  <si>
    <t>Lev.+aanbr. dakraam 66 x 140 cm pannendak</t>
  </si>
  <si>
    <t>FK08</t>
  </si>
  <si>
    <t>MK06</t>
  </si>
  <si>
    <t>Lev.+aanbr. dakraam 78 x 118 cm pannendak</t>
  </si>
  <si>
    <t>MK08</t>
  </si>
  <si>
    <t>Lev.+aanbr. dakraam 78 x 140 cm pannendak</t>
  </si>
  <si>
    <t>Lev.+aanbr. dakraam 78 x 98 cm pannendak</t>
  </si>
  <si>
    <t>MK10</t>
  </si>
  <si>
    <t>Lev.+aanbr. dakraam 78 x 160 cm pannendak</t>
  </si>
  <si>
    <t>Lev.+aanbr. dakraam 94 x 98 cm pannendak</t>
  </si>
  <si>
    <t>PK04</t>
  </si>
  <si>
    <t>PK06</t>
  </si>
  <si>
    <t>Lev.+aanbr. dakraam 94 x 118 cm pannendak</t>
  </si>
  <si>
    <t>PK08</t>
  </si>
  <si>
    <t>PK10</t>
  </si>
  <si>
    <t>Lev.+aanbr. dakraam 94 x 160 cm pannendak</t>
  </si>
  <si>
    <t>Lev.+aanbr. dakraam 114 x 70 cm pannendak</t>
  </si>
  <si>
    <t>SK01</t>
  </si>
  <si>
    <t>SK08</t>
  </si>
  <si>
    <t>Lev.+aanbr. dakraam 114 x 140 cm pannendak</t>
  </si>
  <si>
    <t>Lev.+aanbr. dakraam 114 x 160 cm pannendak</t>
  </si>
  <si>
    <t>SK10</t>
  </si>
  <si>
    <t>UK04</t>
  </si>
  <si>
    <t>Lev.+aanbr. dakraam 134 x 98 cm pannendak</t>
  </si>
  <si>
    <t>UK06</t>
  </si>
  <si>
    <t>Lev.+aanbr. dakraam 134 x 118 cm pannendak</t>
  </si>
  <si>
    <t>UK08</t>
  </si>
  <si>
    <t>Lev.+aanbr. dakraam 134 x 140 cm pannendak</t>
  </si>
  <si>
    <t>UK10</t>
  </si>
  <si>
    <t>Lev.+aanbr. dakraam 134 x 160 cm pannendak</t>
  </si>
  <si>
    <t>CK02</t>
  </si>
  <si>
    <t>MK04</t>
  </si>
  <si>
    <t>SK06</t>
  </si>
  <si>
    <t>PK 25</t>
  </si>
  <si>
    <t>Lev.+aanbr. dakraam 94 x 55 cm pannendak</t>
  </si>
  <si>
    <t>V4-4-B4</t>
  </si>
  <si>
    <t>V4-4-B5</t>
  </si>
  <si>
    <t>V4-4-B6</t>
  </si>
  <si>
    <t>V4-4-B7</t>
  </si>
  <si>
    <t>V4-4-B8</t>
  </si>
  <si>
    <t>V4-4-B9</t>
  </si>
  <si>
    <t>V4-4-B10</t>
  </si>
  <si>
    <t>V4-4-B11</t>
  </si>
  <si>
    <t>V4-4-B12</t>
  </si>
  <si>
    <t>V4-4-B13</t>
  </si>
  <si>
    <t>V4-4-B14</t>
  </si>
  <si>
    <t>V4-4-B15</t>
  </si>
  <si>
    <t>V4-4-B16</t>
  </si>
  <si>
    <t>V4-4-B17</t>
  </si>
  <si>
    <t>V4-4-B18</t>
  </si>
  <si>
    <t>V4-4-B19</t>
  </si>
  <si>
    <t xml:space="preserve">Vervangen dakraam kunststof tuimelvenster 55 x 98 cm      </t>
  </si>
  <si>
    <t xml:space="preserve">Vervangen dakraam kunststof tuimelvenster 55 x 118 cm    </t>
  </si>
  <si>
    <t xml:space="preserve">Vervangen dakraam kunststof tuimelvenster 66 x 98 cm      </t>
  </si>
  <si>
    <t xml:space="preserve">Vervangen dakraam kunststof tuimelvenster 66 x 118 cm    </t>
  </si>
  <si>
    <t xml:space="preserve">Vervangen dakraam kunststof tuimelvenster 66 x 140 cm    </t>
  </si>
  <si>
    <t xml:space="preserve">Vervangen dakraam kunststof tuimelvenster 78 x 118 cm    </t>
  </si>
  <si>
    <t xml:space="preserve">Vervangen dakraam kunststof tuimelvenster 78 x 160 cm    </t>
  </si>
  <si>
    <t xml:space="preserve">Vervangen dakraam kunststof tuimelvenster 94 x 118 cm    </t>
  </si>
  <si>
    <t xml:space="preserve">Vervangen dakraam kunststof tuimelvenster 94 x 140 cm    </t>
  </si>
  <si>
    <t xml:space="preserve">Vervangen dakraam kunststof tuimelvenster 94 x 160 cm    </t>
  </si>
  <si>
    <t xml:space="preserve">Vervangen dakraam kunststof tuimelvenster 114 x 140 cm  </t>
  </si>
  <si>
    <t xml:space="preserve">Vervangen dakraam kunststof tuimelvenster 114 x 160 cm  </t>
  </si>
  <si>
    <t xml:space="preserve">Vervangen dakraam kunststof tuimelvenster 134 x 140 cm  </t>
  </si>
  <si>
    <t xml:space="preserve">Vervangen dakraam kunststof tuimelvenster 134 x 160 cm  </t>
  </si>
  <si>
    <t>Lev.+aanbr. dakraam 55 x 78 cm pannendak</t>
  </si>
  <si>
    <t xml:space="preserve">Vervangen dakraam kunststof tuimelvenster 134 x 98 cm  </t>
  </si>
  <si>
    <t xml:space="preserve">Vervangen dakraam Grenen tuimelvenster 134 x 160 cm  </t>
  </si>
  <si>
    <t xml:space="preserve">Vervangen dakraam Grenen tuimelvenster 55 x 78 cm      </t>
  </si>
  <si>
    <t xml:space="preserve">Vervangen dakraam Grenen tuimelvenster 78 x 98 cm      </t>
  </si>
  <si>
    <t xml:space="preserve">Vervangen dakraam Grenen tuimelvenster 114 x 118 cm  </t>
  </si>
  <si>
    <t xml:space="preserve">Vervangen dakraam Grenen tuimelvenster 55 x 70 cm      </t>
  </si>
  <si>
    <t xml:space="preserve">Vervangen dakraam Grenen tuimelvenster 55 x 98 cm      </t>
  </si>
  <si>
    <t xml:space="preserve">Vervangen dakraam Grenen tuimelvenster 55 x 118 cm    </t>
  </si>
  <si>
    <t xml:space="preserve">Vervangen dakraam Grenen tuimelvenster 66 x 98 cm      </t>
  </si>
  <si>
    <t xml:space="preserve">Vervangen dakraam Grenen tuimelvenster 66 x 118 cm    </t>
  </si>
  <si>
    <t xml:space="preserve">Vervangen dakraam Grenen tuimelvenster 66 x 140 cm    </t>
  </si>
  <si>
    <t xml:space="preserve">Vervangen dakraam Grenen tuimelvenster 78 x 118 cm    </t>
  </si>
  <si>
    <t xml:space="preserve">Vervangen dakraam Grenen tuimelvenster 78 x 160 cm    </t>
  </si>
  <si>
    <t xml:space="preserve">Vervangen dakraam Grenen tuimelvenster 94 x 55 cm      </t>
  </si>
  <si>
    <t xml:space="preserve">Vervangen dakraam Grenen tuimelvenster 94 x 118 cm    </t>
  </si>
  <si>
    <t xml:space="preserve">Vervangen dakraam Grenen tuimelvenster 94 x 140 cm    </t>
  </si>
  <si>
    <t xml:space="preserve">Vervangen dakraam Grenen tuimelvenster 94 x 160 cm    </t>
  </si>
  <si>
    <t xml:space="preserve">Vervangen dakraam Grenen tuimelvenster 114 x 70 cm    </t>
  </si>
  <si>
    <t xml:space="preserve">Vervangen dakraam Grenen tuimelvenster 114 x 140 cm  </t>
  </si>
  <si>
    <t xml:space="preserve">Vervangen dakraam Grenen tuimelvenster 114 x 160 cm  </t>
  </si>
  <si>
    <t xml:space="preserve">Vervangen dakraam Grenen tuimelvenster 134 x 118 cm  </t>
  </si>
  <si>
    <t xml:space="preserve">Vervangen dakraam Grenen tuimelvenster 134 x 140 cm  </t>
  </si>
  <si>
    <t>Vervangen dakraam kunststof tuimelvenster (HR++ glas en binnenzijde wit)</t>
  </si>
  <si>
    <t>Vervangen dakraam Grenen tuimelvenster (HR++ glas en binnenzijde wit afgelakt)</t>
  </si>
  <si>
    <t>- Hieronder staan alle maatregelen die betrekking hebben op de 'Spouwmuurisolatie'</t>
  </si>
  <si>
    <t>- Onderaan staan de bijkomende kosten die u aan deze maatregelen kunt toevoegen</t>
  </si>
  <si>
    <t>- Hieronder staan alle maatregelen die betrekking hebben op de 'Buitengevelisolatie'</t>
  </si>
  <si>
    <t>- Hieronder staan alle maatregelen die betrekking hebben op de 'Binnengevelisolatie'</t>
  </si>
  <si>
    <t>- Hieronder staan alle maatregelen die betrekking hebben op de beglazing en kozijnen</t>
  </si>
  <si>
    <t>Verwijderen bitumen uit sponning</t>
  </si>
  <si>
    <r>
      <t>Steigerwerk vanaf de 2</t>
    </r>
    <r>
      <rPr>
        <vertAlign val="superscript"/>
        <sz val="8"/>
        <rFont val="Verdana"/>
        <family val="2"/>
      </rPr>
      <t>e</t>
    </r>
    <r>
      <rPr>
        <sz val="8"/>
        <rFont val="Verdana"/>
        <family val="2"/>
      </rPr>
      <t xml:space="preserve"> verdieping</t>
    </r>
  </si>
  <si>
    <t>Toeslag wienersprossen per vak</t>
  </si>
  <si>
    <t>Toeslag kruisroeden per vak</t>
  </si>
  <si>
    <t>Ventilatieroosters naturel</t>
  </si>
  <si>
    <t>- Hieronder staan alle maatregelen die betrekking hebben op de 'Vloerisolatie'</t>
  </si>
  <si>
    <t>- Hieronder staan alle maatregelen die betrekking hebben op de 'Daken'</t>
  </si>
  <si>
    <t xml:space="preserve"> * Mech ventilatie  C4A of C4C systeem</t>
  </si>
  <si>
    <t xml:space="preserve"> ** WTW (systeem D) met co2 sturing in hoofdverdblijfsruimte</t>
  </si>
  <si>
    <t>- Hieronder staan alle maatregelen die betrekking hebben op de 'Kierafdichting'</t>
  </si>
  <si>
    <t>- Hieronder staan alle maatregelen die betrekking hebben op de 'Ventilatie'</t>
  </si>
  <si>
    <r>
      <rPr>
        <sz val="8"/>
        <rFont val="Verdana"/>
        <family val="2"/>
      </rPr>
      <t xml:space="preserve">-  Ventilatieroosters boven beglazing: opnemen bij </t>
    </r>
    <r>
      <rPr>
        <b/>
        <i/>
        <sz val="8"/>
        <rFont val="Verdana"/>
        <family val="2"/>
      </rPr>
      <t>V3 beglazing</t>
    </r>
  </si>
  <si>
    <t xml:space="preserve">~ prijs per m² is incl. opgaand werk tegen binnenzijde fundering rondom gebouw </t>
  </si>
  <si>
    <t xml:space="preserve">Vervangen dakraam Grenen tuimelvenster 78 x 140 cm      </t>
  </si>
  <si>
    <t xml:space="preserve">Vervangen dakraam Grenen tuimelvenster 94 x 98 cm       </t>
  </si>
  <si>
    <t xml:space="preserve">Vervangen dakraam Grenen tuimelvenster 134 x 98 cm    </t>
  </si>
  <si>
    <t xml:space="preserve">Vervangen dakraam kunststof tuimelvenster 78 x 140 cm      </t>
  </si>
  <si>
    <t>Isoleren binnenzijde wangen dakkapel (30% subsidiabel)</t>
  </si>
  <si>
    <t>V4-1-I</t>
  </si>
  <si>
    <t xml:space="preserve">Verwijderen betimmering </t>
  </si>
  <si>
    <t>1 meter buis, 1x bocht 90 125mm, 1x bocht 45 125mm, 1x sok125mm, 2x beugel 125mm</t>
  </si>
  <si>
    <t>Panflex master oso aks wb geluiddemper</t>
  </si>
  <si>
    <t>Klein/bevestigingsmateriaal</t>
  </si>
  <si>
    <t>Aanbrengen stroomvoeding voor co2 sensor</t>
  </si>
  <si>
    <t>Inregelen + inregelrapport</t>
  </si>
  <si>
    <t xml:space="preserve">Box Silent RF 230VAC gelijkstr. randaarde </t>
  </si>
  <si>
    <t xml:space="preserve">CO2 Ruimtesensor RF/Wired Wit </t>
  </si>
  <si>
    <t>opmerking: Roosters in ramen (zie  V2-' '-X)</t>
  </si>
  <si>
    <t>5 meter buis, 1x verloop 125x160mm, 1x 2x bocht 90 160mm, 2x bocht 45 160mm, 2x sok 160mm, 4x beugel 160mm</t>
  </si>
  <si>
    <t>Aanbrengen wcd ten behoeve van mv box en co2 sensor</t>
  </si>
  <si>
    <t>Inregelen en inregelrapport aanleveren</t>
  </si>
  <si>
    <t>Dakdoorvoer  15-67° geïsoleerd 150/160mm tbv luchtafvoer incl. indekstuk</t>
  </si>
  <si>
    <t xml:space="preserve">Kanaalwerk </t>
  </si>
  <si>
    <t xml:space="preserve">Kanaalwerk ten behoeve van MV minimaal 8,0 m¹ </t>
  </si>
  <si>
    <t>Kanaalwerk boven de 8,0 m¹</t>
  </si>
  <si>
    <t xml:space="preserve">Kanaalwerk ten behoeve van WTW minimaal 16,0 m¹ </t>
  </si>
  <si>
    <t>Kanaalwerk boven de 16,0 m¹</t>
  </si>
  <si>
    <t>Bedieningsschakelaar RF/BAT Wit</t>
  </si>
  <si>
    <t xml:space="preserve">Luchtdicht dakdoorvoermanchet 150-186 0-55° </t>
  </si>
  <si>
    <t xml:space="preserve">Bedieningsschakelaar RF/BAT Wit </t>
  </si>
  <si>
    <t>Schouw op locatie</t>
  </si>
  <si>
    <t>Gebruik steiger</t>
  </si>
  <si>
    <t>V5-1-X3</t>
  </si>
  <si>
    <t xml:space="preserve">Toeslag vervangen raam voor vast glas </t>
  </si>
  <si>
    <t xml:space="preserve">Gipsvezelbeplating 12.5 mm </t>
  </si>
  <si>
    <t>Gipsplaat Ak 12.5 mm  (veel verlies ivm schuin )</t>
  </si>
  <si>
    <t xml:space="preserve">Afwerking aanbrengen Gipsbeplating 4AK 12.5 mm . zonder afwerking (eenvoudig) </t>
  </si>
  <si>
    <t xml:space="preserve">Gipsplaat Ak 12.5 mm </t>
  </si>
  <si>
    <t xml:space="preserve">(Incl. gipsbeplating 12 mm 4AK op regelwerk). </t>
  </si>
  <si>
    <t xml:space="preserve">- Voorzetwanden regelwerk/MS profielen, folies, isolatie, gipsvezel beplating 12,5 mm </t>
  </si>
  <si>
    <t xml:space="preserve">Iolatie in binnenwanden en voorzetwanden Pir d=70 mm n.t.b. </t>
  </si>
  <si>
    <t xml:space="preserve">Isolatie in binnenwanden en voorzetwanden Pir d=70 mm n.t.b. </t>
  </si>
  <si>
    <t xml:space="preserve">Algemene uitvoeringskosten </t>
  </si>
  <si>
    <t>Algemene kosten</t>
  </si>
  <si>
    <t xml:space="preserve">Winst en risico </t>
  </si>
  <si>
    <t>2%+2%</t>
  </si>
  <si>
    <t xml:space="preserve">staartkosten </t>
  </si>
  <si>
    <t xml:space="preserve">Vervangen glas door HR++ glas in bestaand houten kozijn: van 0 m² tot 2 m² </t>
  </si>
  <si>
    <t>Vervangen glas door HR++ glas in bestaand houten kozijn: van 8 m² tot 15 m²</t>
  </si>
  <si>
    <t xml:space="preserve">Vervangen glas door HR++ glas in bestaand houten kozijn: vanaf 15 m² </t>
  </si>
  <si>
    <t>Vervangen glas door HR++ glas in bestaand houten kozijn: van 2 m² tot 8 m²</t>
  </si>
  <si>
    <t>Vloerisolatie schuimbeton 400 mm Rc 3.50  m².K/W       (30% subsidiabel)</t>
  </si>
  <si>
    <t>Schuimbeton dik 400mm</t>
  </si>
  <si>
    <t xml:space="preserve">toevoegen tekst ook bij platdak mogelijk </t>
  </si>
  <si>
    <t>V5-1-B4</t>
  </si>
  <si>
    <t>V5-1-B3</t>
  </si>
  <si>
    <t>V5-1-B2</t>
  </si>
  <si>
    <t>V5-1-B5</t>
  </si>
  <si>
    <t>V5-1-C2</t>
  </si>
  <si>
    <t>V5-1-C3</t>
  </si>
  <si>
    <t>V5-1-C4</t>
  </si>
  <si>
    <t>V5-1-C5</t>
  </si>
  <si>
    <t xml:space="preserve">Voorbereiding </t>
  </si>
  <si>
    <t>V5-1-D1</t>
  </si>
  <si>
    <t>V5-1-D7</t>
  </si>
  <si>
    <t xml:space="preserve">Inkorten deuren </t>
  </si>
  <si>
    <t>Verwijderen bitumen/glaskit uit sponning</t>
  </si>
  <si>
    <t>Kleine draai- of uitzetraam vervangen door HR++ klepramen</t>
  </si>
  <si>
    <t xml:space="preserve">Vervangen raamhout met hergebruik hang en sluitwerk </t>
  </si>
  <si>
    <t>V2-3-X11</t>
  </si>
  <si>
    <t>V2-3-X12</t>
  </si>
  <si>
    <t>V5-1-D</t>
  </si>
  <si>
    <t>V5-1-D2</t>
  </si>
  <si>
    <t>V5-1-D3</t>
  </si>
  <si>
    <t>V5-1-D4</t>
  </si>
  <si>
    <t>V5-1-D5</t>
  </si>
  <si>
    <t>V5-1-D6</t>
  </si>
  <si>
    <t>B5-1-C7</t>
  </si>
  <si>
    <t>V5-1-X1</t>
  </si>
  <si>
    <t>V5-1-X2</t>
  </si>
  <si>
    <t xml:space="preserve">Spouwmuurisolatie vlokken (minerale wol) 60 mm vanaf 75 m² </t>
  </si>
  <si>
    <t>Spouwmuurisolatie EPS parels / korrels 60 mm vanaf 75 m²</t>
  </si>
  <si>
    <t>Spouwmuurisolatie PUR schuim 60 mm vanaf 130 m²</t>
  </si>
  <si>
    <t xml:space="preserve">Spouwmuurisolatie vlokken (minerale wol) 60 mm van 0 m² tot 45 m² </t>
  </si>
  <si>
    <t>Spouwmuurisolatie vlokken (minerale wol) 60 mm van 45 m² tot 75 m²</t>
  </si>
  <si>
    <t>Spouwmuurisolatie EPS parels / korrels 60 mm van 45 m² tot 75 m²</t>
  </si>
  <si>
    <t>Spouwmuurisolatie EPS parels / korrels 60 mm van 0 m² tot 45 m²</t>
  </si>
  <si>
    <t>Spouwmuurisolatie PUR schuim 60 mm van 0 m² tot 70 m²</t>
  </si>
  <si>
    <t>Spouwmuurisolatie PUR schuim 60 mm van 70 m² tot 130 m²</t>
  </si>
  <si>
    <t>Vloerisolatie isolatiefolie Rc 5.00  m².K/W en dik 15cm van 0 m² tot 35 m²</t>
  </si>
  <si>
    <t>Vloerisolatie isolatiefolie Rc 5.00  m².K/W en dik 15cm van 35 m² tot 60 m²</t>
  </si>
  <si>
    <t>Vloerisolatie isolatiefolie Rc 5.00  m².K/W en dik 15cm vanaf 60 m²</t>
  </si>
  <si>
    <t>Dakisolatie glaswol deken dik 130mm Rc 3.50 m².K/W van 0 m² tot 45 m²</t>
  </si>
  <si>
    <t>Dakisolatie glaswol deken dik 130mm  Rc 3.50 m².K/W van 45 m² tot 120 m²</t>
  </si>
  <si>
    <t>Dakisolatie glaswol deken dik 130mm  Rc 3.50 m².K/W vanaf 120 m²</t>
  </si>
  <si>
    <t>Dakisolatie glaswol ingeblazen dik 130mm Rc 3.50 m².K/W van 0 m² tot 45 m²</t>
  </si>
  <si>
    <t>Dakisolatie glaswol ingeblazen dik 130mm  Rc 3.50 m².K/W van 45 m² tot 120 m²</t>
  </si>
  <si>
    <t>Dakisolatie glaswol ingeblazen dik 130mm Rc 3.50 m².K/W vanaf 120 m²</t>
  </si>
  <si>
    <t>Dakisolatie vlasvezel dik 140mm Rc 3.50 m².K/W van 0 m² tot 45 m²</t>
  </si>
  <si>
    <t>Dakisolatie vlasvezel dik 140mm  Rc 3.50 m².K/W van 45 m² tot 120 m²</t>
  </si>
  <si>
    <t>Dakisolatie vlasvezel dik 140mm  Rc 3.50 m².K/W vanaf 120 m²</t>
  </si>
  <si>
    <t>Dakisolatie grasvezel dik 150mm Rc 3.50 m².K/W van 0 m² tot 45 m²</t>
  </si>
  <si>
    <t>Dakisolatie grasvezel dik 150mm  Rc 3.50 m².K/W van 45 m² tot 120 m²</t>
  </si>
  <si>
    <t>Dakisolatie grasvezel dik 150mm  Rc 3.50 m².K/W vanaf 120 m²</t>
  </si>
  <si>
    <t>Dakisolatie hennepvezel dik 150mm van 0 m² tot 45 m²</t>
  </si>
  <si>
    <t>Dakisolatie hennepvezel dik 150mm  Rc 3.50 m².K/W van 45 m² tot 120 m²</t>
  </si>
  <si>
    <t>Dakisolatie PIR-platen dik 80mm Rc 3.50 m².K/W van 0 m² tot 45 m²</t>
  </si>
  <si>
    <t>Dakisolatie PIR-platen dik 80mm  Rc 3.50 m².K/W van 45 m² tot 120 m²</t>
  </si>
  <si>
    <t>Dakisolatie PIR-platen dik 80mm  Rc 3.50 m².K/W vanaf 120 m²</t>
  </si>
  <si>
    <t>Dakisolatie gespoten isolatieschuim dik 100mm Rc 3.50 m².K/W van 0 m² tot 45 m²</t>
  </si>
  <si>
    <t>Dakisolatie gespoten isolatieschuim dik 100mm Rc 3.50 m².K/W van 45 m² tot 120 m²</t>
  </si>
  <si>
    <t>Dakisolatie gespoten isolatieschuim dik 100mm Rc 3.50 m².K/W  vanaf 120 m²</t>
  </si>
  <si>
    <t>Dakisolatie hennepvezel dik 150mm  Rc 3.50 m².K/W vanaf 120 m²</t>
  </si>
  <si>
    <t>V5-2-X</t>
  </si>
  <si>
    <t>-Bij monumenten wordt ventilatie per situatie bekeken, omdat elk gebouw uniek is qua bouwstijl, historische waarde, constructie en gebruiksfunctie.</t>
  </si>
  <si>
    <t>Centrale balansventilatie</t>
  </si>
  <si>
    <t>V5-2-X1</t>
  </si>
  <si>
    <t>V5-2-X2</t>
  </si>
  <si>
    <t xml:space="preserve">opmerking: monumentaal </t>
  </si>
  <si>
    <t xml:space="preserve">beplating n.t.b.  breed ± 150/200 mm </t>
  </si>
  <si>
    <t>DHZ</t>
  </si>
  <si>
    <t>AO</t>
  </si>
  <si>
    <t xml:space="preserve">Verschil uurloon in % </t>
  </si>
  <si>
    <t xml:space="preserve">Test OA &gt; DHZ zie formule in meetstaat </t>
  </si>
  <si>
    <t xml:space="preserve">Hechtpleister </t>
  </si>
  <si>
    <t>Buitengevelisolatie Strikotherm COMFORT</t>
  </si>
  <si>
    <t>Gevelbekleding isolatie 120mm met afwerking sierpleister Rc 3.90 m².K/W</t>
  </si>
  <si>
    <t xml:space="preserve">Verticale onderhoudsarme rabatgevelbekleding </t>
  </si>
  <si>
    <t>Gevelbekleding onderhoudsarme rabatgevelbekleding met isolatie EPS 170 mm  Rc 4.70 m².K/W</t>
  </si>
  <si>
    <t>Fassade UV Folie achter open gevelconstructie</t>
  </si>
  <si>
    <t>Voorzetwand 150 mm Metal Stud met vlaswol deken dik 120 mm Rc ± 3.70 m².K/W</t>
  </si>
  <si>
    <t>Voorzetwand 150 mm houten frame met vlasvezel deken dik 120 mm Rc ± 3.70 m².K/W</t>
  </si>
  <si>
    <t>Q4-2025-11-06</t>
  </si>
  <si>
    <t>B5-1-C6</t>
  </si>
  <si>
    <t xml:space="preserve">Lev.+aanbr. isolerende deur voordeur met kleine glasopening  </t>
  </si>
  <si>
    <t xml:space="preserve">Lev.+aanbr. hang-/sluitwerk (politiekeurmerk) incl. brievenbus </t>
  </si>
  <si>
    <t xml:space="preserve">Lev.+aanbr. valdorpel excl. </t>
  </si>
  <si>
    <t xml:space="preserve">1. Vrijstaande woning </t>
  </si>
  <si>
    <t>Een vrijstaande woning is een zelfstandige woning die geen enkele gemeenschappelijke wand, vloer of plafond deelt met een andere woning. De woning staat volledig los van andere gebouwen en is aan alle zijden vrij toegankelijk.</t>
  </si>
  <si>
    <t xml:space="preserve">2. Twee-onder-een-kapwoning / Hoekwoning </t>
  </si>
  <si>
    <t>Een twee-onder-een-kapwoning is een woning die één gemeenschappelijke muur deelt met één andere woning. Een hoekwoning is de eindwoning van een rij (zie tussenwoning) en deelt aan één zijde een muur met de aangrenzende woning.</t>
  </si>
  <si>
    <t xml:space="preserve">3. Tussenwoning </t>
  </si>
  <si>
    <t>Een tussenwoning is een woning die aan twee zijden een gemeenschappelijke muur deelt met andere woningen in een aaneengesloten rij. Het is een onderdeel van een rij van minstens drie woningen, waarbij de woning volledig ingesloten is tussen andere woningen.</t>
  </si>
  <si>
    <t xml:space="preserve">4. Meergezinswoning </t>
  </si>
  <si>
    <t>Een meergezinswoning is een gebouw waarin zich twee of meer afzonderlijke woningen bevinden die boven, onder of naast elkaar zijn gesitueerd, maar die geen eigen grond rondom het gebouw hebben. Dit type omvat appartementen, flats en maisonnettes. De woningen delen doorgaans een centrale entree, trappenhuis of lift.</t>
  </si>
  <si>
    <t xml:space="preserve">5. Repeterende woning </t>
  </si>
  <si>
    <t>Een repeterende woning is geen woningtype op basis van bouwvorm of ligging, maar een aanduiding van de herhaling in ontwerp of plattegrond binnen een woonproject. Repeterende woningen kunnen elke van de bovengenoemde typen zijn, zolang ze qua ontwerp en indeling grotendeels identiek en herhaald zijn binnen een reeks. Dit doet zich alleen voor in het kader van een wijkaanpak.</t>
  </si>
  <si>
    <t>Plaatsen van mechanische ventilatiebox* systeem (Type 1. Vrijstaande woning)</t>
  </si>
  <si>
    <t>Vervangen bestaande mechanische ventilatiebox* (Type 1. Vrijstaande woning)</t>
  </si>
  <si>
    <t>(Type 2. Twee-onder-een-kapwoning / Hoekwoning)</t>
  </si>
  <si>
    <t xml:space="preserve">(Type 1. Vrijstaande woning) </t>
  </si>
  <si>
    <t xml:space="preserve">(Type 4. Meergezinswoning) </t>
  </si>
  <si>
    <t xml:space="preserve">(Type 5. Repeterende woning) </t>
  </si>
  <si>
    <t>Vervangen bestaande mechanische ventilatiebox* (Type 2. Twee-onder-een-kapwoning / Hoekwoning)</t>
  </si>
  <si>
    <t>Plaatsen van mechanische ventilatiebox* systeem (Type 2. Twee-onder-een-kapwoning / Hoekwoning)</t>
  </si>
  <si>
    <t>(Type 3. Tussenwoning)</t>
  </si>
  <si>
    <t>Vervangen bestaande mechanische ventilatiebox* (Type 3. Tussenwoning)</t>
  </si>
  <si>
    <t>Plaatsen van mechanische ventilatiebox* systeem (Type 3. Tussenwoning)</t>
  </si>
  <si>
    <t xml:space="preserve">Vervangen bestaande mechanische ventilatiebox* (Type 4. Meergezinswoning) </t>
  </si>
  <si>
    <t xml:space="preserve">Vervangen bestaande mechanische ventilatiebox* (Type 5. Repeterende woning) </t>
  </si>
  <si>
    <t>Plaatsen van mechanische ventilatiebox* systeem (Type 4. Meergezinswoning)</t>
  </si>
  <si>
    <t xml:space="preserve">Plaatsen van mechanische ventilatiebox*  systeem (Type 5. Repeterende woning) </t>
  </si>
  <si>
    <t xml:space="preserve">Vervangen bestaande mechanische ventilatiebox* </t>
  </si>
  <si>
    <t>Plaatsen van decentrale mechanische WTW** systeem (Type 1. Vrijstaande woning)</t>
  </si>
  <si>
    <t>Plaatsen van decentrale mechanische WTW** systeem (Type 2. Twee-onder-een-kapwoning / Hoekwoning)</t>
  </si>
  <si>
    <t>Plaatsen van decentrale mechanische WTW**</t>
  </si>
  <si>
    <t>Plaatsen van decentrale mechanische WTW** systeem (Type 3. Tussenwoning)</t>
  </si>
  <si>
    <t>Plaatsen van decentrale mechanische WTW** systeem (Type 4. Meergezinswoning)</t>
  </si>
  <si>
    <t xml:space="preserve">Plaatsen van decentrale mechanische WTW**  systeem (Type 5. Repeterende woning) </t>
  </si>
  <si>
    <t>"Op dit moment worden de kosten voor deze MV en WTW ook per woningtype bepaald. Die prijzen worden in een volgende update van de catalogus gedeeld."</t>
  </si>
  <si>
    <t>╚ Glaswol deken meer-/minderprijs per mm</t>
  </si>
  <si>
    <t>╚ Glaswol ingeblazen meer-/minderprijs per mm</t>
  </si>
  <si>
    <t>Dakisolatie PIR-panelen dik 80mm Rc 3.50 m².K/W van 0 m² tot 45 m²</t>
  </si>
  <si>
    <t>Dakisolatie PIR-panelen dik 80mm  Rc 3.50 m².K/W van 45 m² tot 120 m²</t>
  </si>
  <si>
    <t>Dakisolatie PIR-panelen dik 80mm  Rc 3.50 m².K/W vanaf 120 m²</t>
  </si>
  <si>
    <t>╚ PIR-panelen meer-/minderprijs per mm</t>
  </si>
  <si>
    <t>Lev.+aanbr. dakraam 94 x 140 cm pannendak</t>
  </si>
  <si>
    <t>V5-1-A1</t>
  </si>
  <si>
    <t>V5-1-A2</t>
  </si>
  <si>
    <t xml:space="preserve">Bevestigingsmiddelen </t>
  </si>
  <si>
    <t xml:space="preserve">De- en hermonteren deur’ </t>
  </si>
  <si>
    <t xml:space="preserve">Bevestigings middelen </t>
  </si>
  <si>
    <t>De- en hermonteren deur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</si>
</sst>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42" formatCode="_ &quot;€&quot;\ * #,##0_ ;_ &quot;€&quot;\ * \-#,##0_ ;_ &quot;€&quot;\ * &quot;-&quot;_ ;_ @_ "/>
    <numFmt numFmtId="44" formatCode="_ &quot;€&quot;\ * #,##0.00_ ;_ &quot;€&quot;\ * \-#,##0.00_ ;_ &quot;€&quot;\ * &quot;-&quot;??_ ;_ @_ "/>
    <numFmt numFmtId="43" formatCode="_ * #,##0.00_ ;_ * \-#,##0.00_ ;_ * &quot;-&quot;??_ ;_ @_ "/>
    <numFmt numFmtId="164" formatCode="_(* #,##0.00_);_(* \(#,##0.00\);_(* &quot;-&quot;??_);_(@_)"/>
    <numFmt numFmtId="165" formatCode="_-* #,##0.00_-;_-* #,##0.00\-;_-* &quot;-&quot;??_-;_-@_-"/>
    <numFmt numFmtId="166" formatCode="_(&quot;€&quot;* #,##0.00_);_(&quot;€&quot;* \(#,##0.00\);_(&quot;€&quot;* &quot;-&quot;??_);_(@_)"/>
    <numFmt numFmtId="167" formatCode="_(&quot;EUR&quot;\ * #,##0.00_);_(&quot;EUR&quot;\ * \(#,##0.00\);_(&quot;EUR&quot;\ * &quot;-&quot;??_);_(@_)"/>
    <numFmt numFmtId="168" formatCode="_ &quot;€&quot;\ * #,##0_ ;_ &quot;€&quot;\ * \-#,##0_ ;_ &quot;€&quot;\ * &quot;-&quot;??_ ;_ @_ "/>
    <numFmt numFmtId="169" formatCode="_(* #,##0_);_(* \(#,##0\);_(* &quot;-&quot;??_);_(@_)"/>
    <numFmt numFmtId="170" formatCode="0.0%"/>
    <numFmt numFmtId="171" formatCode="_ [$€-413]\ * #,##0_ ;_ [$€-413]\ * \-#,##0_ ;_ [$€-413]\ * &quot;-&quot;??_ ;_ @_ "/>
    <numFmt numFmtId="172" formatCode="_ [$€-2]\ * #,##0.00_ ;_ [$€-2]\ * \-#,##0.00_ ;_ [$€-2]\ * &quot;-&quot;??_ ;_ @_ "/>
    <numFmt numFmtId="173" formatCode="_-&quot;€&quot;\ * #,##0.00_-;_-&quot;€&quot;\ * #,##0.00\-;_-&quot;€&quot;\ * &quot;-&quot;??_-;_-@_-"/>
    <numFmt numFmtId="174" formatCode="_-* #,##0_-;_-* #,##0\-;_-* &quot;-&quot;??_-;_-@_-"/>
    <numFmt numFmtId="175" formatCode="_-* #,##0.0_-;_-* #,##0.0\-;_-* &quot;-&quot;??_-;_-@_-"/>
    <numFmt numFmtId="176" formatCode="#,##0.00_ ;\-#,##0.00\ "/>
    <numFmt numFmtId="177" formatCode="#,##0_-"/>
    <numFmt numFmtId="178" formatCode="#,##0.00_-"/>
    <numFmt numFmtId="179" formatCode="_ * #,##0.0_ ;_ * \-#,##0.0_ ;_ * &quot;-&quot;?_ ;_ @_ "/>
    <numFmt numFmtId="180" formatCode="#,##0.0_-"/>
    <numFmt numFmtId="181" formatCode="#,##0.0_ ;[Red]\-#,##0.0\ "/>
    <numFmt numFmtId="182" formatCode="0.E+00"/>
    <numFmt numFmtId="183" formatCode="_-[$€]\ * #,##0.00_-;_-[$€]\ * #,##0.00\-;_-[$€]\ * &quot;-&quot;??_-;_-@_-"/>
    <numFmt numFmtId="184" formatCode="_ &quot;€&quot;\ * #,##0.00_ ;_ &quot;€&quot;\ * \-#,##0.00_ ;_ &quot;€&quot;\ * &quot;-&quot;_ ;_ @_ "/>
    <numFmt numFmtId="185" formatCode="#,##0_ ;\-#,##0\ "/>
    <numFmt numFmtId="186" formatCode="#,##0.0"/>
    <numFmt numFmtId="187" formatCode="&quot;€&quot;\ #,##0.00"/>
    <numFmt numFmtId="188" formatCode="_ * #,##0.0_ ;_ * \-#,##0.0_ ;_ * &quot;-&quot;??_ ;_ @_ "/>
    <numFmt numFmtId="189" formatCode="d/mm/yy\ h:mm;@"/>
    <numFmt numFmtId="190" formatCode="_ [$€-413]\ * #,##0.00_ ;_ [$€-413]\ * \-#,##0.00_ ;_ [$€-413]\ * &quot;-&quot;??_ ;_ @_ "/>
    <numFmt numFmtId="191" formatCode="\-"/>
    <numFmt numFmtId="192" formatCode="[$€-2]\ #,##0.00;[$€-2]\ \-#,##0.00"/>
  </numFmts>
  <fonts count="156" x14ac:knownFonts="1">
    <font>
      <sz val="9"/>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Arial"/>
      <family val="2"/>
    </font>
    <font>
      <sz val="11"/>
      <color theme="1"/>
      <name val="Calibri"/>
      <family val="2"/>
      <scheme val="minor"/>
    </font>
    <font>
      <sz val="11"/>
      <color theme="1"/>
      <name val="Calibri"/>
      <family val="2"/>
      <scheme val="minor"/>
    </font>
    <font>
      <sz val="9"/>
      <name val="Arial"/>
      <family val="2"/>
    </font>
    <font>
      <sz val="10"/>
      <name val="Arial"/>
      <family val="2"/>
    </font>
    <font>
      <sz val="10"/>
      <name val="Arial"/>
      <family val="2"/>
    </font>
    <font>
      <sz val="8"/>
      <name val="Arial"/>
      <family val="2"/>
    </font>
    <font>
      <u/>
      <sz val="9"/>
      <color theme="10"/>
      <name val="Arial"/>
      <family val="2"/>
    </font>
    <font>
      <sz val="9"/>
      <name val="Univers"/>
      <family val="2"/>
    </font>
    <font>
      <sz val="9"/>
      <name val="Arial"/>
      <family val="2"/>
    </font>
    <font>
      <u/>
      <sz val="11"/>
      <color theme="10"/>
      <name val="Calibri"/>
      <family val="2"/>
      <scheme val="minor"/>
    </font>
    <font>
      <sz val="12"/>
      <color theme="1"/>
      <name val="Arial"/>
      <family val="2"/>
    </font>
    <font>
      <sz val="11"/>
      <color indexed="8"/>
      <name val="Calibri"/>
      <family val="2"/>
      <scheme val="minor"/>
    </font>
    <font>
      <sz val="8"/>
      <name val="Arial"/>
      <family val="2"/>
    </font>
    <font>
      <sz val="9"/>
      <name val="Verdana"/>
      <family val="2"/>
    </font>
    <font>
      <b/>
      <sz val="9"/>
      <color theme="0"/>
      <name val="Verdana"/>
      <family val="2"/>
    </font>
    <font>
      <b/>
      <sz val="9"/>
      <name val="Verdana"/>
      <family val="2"/>
    </font>
    <font>
      <sz val="9"/>
      <color rgb="FF000000"/>
      <name val="Verdana"/>
      <family val="2"/>
    </font>
    <font>
      <sz val="8"/>
      <name val="Verdana"/>
      <family val="2"/>
    </font>
    <font>
      <sz val="8"/>
      <color rgb="FF000000"/>
      <name val="Verdana"/>
      <family val="2"/>
    </font>
    <font>
      <sz val="8"/>
      <color rgb="FFFF0000"/>
      <name val="Verdana"/>
      <family val="2"/>
    </font>
    <font>
      <sz val="8"/>
      <color rgb="FF0070C0"/>
      <name val="Verdana"/>
      <family val="2"/>
    </font>
    <font>
      <sz val="8"/>
      <color theme="1"/>
      <name val="Verdana"/>
      <family val="2"/>
    </font>
    <font>
      <sz val="8"/>
      <color theme="0" tint="-0.499984740745262"/>
      <name val="Verdana"/>
      <family val="2"/>
    </font>
    <font>
      <b/>
      <sz val="8"/>
      <name val="Verdana"/>
      <family val="2"/>
    </font>
    <font>
      <b/>
      <sz val="8"/>
      <color rgb="FFFF0000"/>
      <name val="Verdana"/>
      <family val="2"/>
    </font>
    <font>
      <b/>
      <sz val="11"/>
      <name val="Verdana"/>
      <family val="2"/>
    </font>
    <font>
      <b/>
      <sz val="7"/>
      <color theme="0"/>
      <name val="Verdana"/>
      <family val="2"/>
    </font>
    <font>
      <b/>
      <sz val="8"/>
      <color theme="1"/>
      <name val="Verdana"/>
      <family val="2"/>
    </font>
    <font>
      <sz val="8"/>
      <color theme="0" tint="-0.34998626667073579"/>
      <name val="Verdana"/>
      <family val="2"/>
    </font>
    <font>
      <b/>
      <sz val="8"/>
      <color theme="0" tint="-0.499984740745262"/>
      <name val="Verdana"/>
      <family val="2"/>
    </font>
    <font>
      <sz val="6"/>
      <name val="Verdana"/>
      <family val="2"/>
    </font>
    <font>
      <b/>
      <sz val="10"/>
      <name val="Verdana"/>
      <family val="2"/>
    </font>
    <font>
      <b/>
      <i/>
      <sz val="8"/>
      <name val="Verdana"/>
      <family val="2"/>
    </font>
    <font>
      <i/>
      <sz val="8"/>
      <name val="Verdana"/>
      <family val="2"/>
    </font>
    <font>
      <b/>
      <sz val="14"/>
      <name val="Verdana"/>
      <family val="2"/>
    </font>
    <font>
      <sz val="7"/>
      <name val="Verdana"/>
      <family val="2"/>
    </font>
    <font>
      <sz val="11"/>
      <name val="Calibri"/>
      <family val="2"/>
    </font>
    <font>
      <sz val="8"/>
      <color theme="0" tint="-0.14999847407452621"/>
      <name val="Verdana"/>
      <family val="2"/>
    </font>
    <font>
      <b/>
      <sz val="7"/>
      <name val="Verdana"/>
      <family val="2"/>
    </font>
    <font>
      <sz val="8"/>
      <color theme="2"/>
      <name val="Verdana"/>
      <family val="2"/>
    </font>
    <font>
      <sz val="8"/>
      <color rgb="FF0000CC"/>
      <name val="Verdana"/>
      <family val="2"/>
    </font>
    <font>
      <b/>
      <sz val="8"/>
      <color rgb="FF0000FF"/>
      <name val="Verdana"/>
      <family val="2"/>
    </font>
    <font>
      <sz val="8"/>
      <color rgb="FF0000FF"/>
      <name val="Verdana"/>
      <family val="2"/>
    </font>
    <font>
      <sz val="7"/>
      <color theme="0" tint="-0.499984740745262"/>
      <name val="Verdana"/>
      <family val="2"/>
    </font>
    <font>
      <b/>
      <sz val="13"/>
      <name val="Verdana"/>
      <family val="2"/>
    </font>
    <font>
      <b/>
      <sz val="13"/>
      <color theme="4" tint="0.79998168889431442"/>
      <name val="Verdana"/>
      <family val="2"/>
    </font>
    <font>
      <sz val="8"/>
      <color rgb="FF00B0F0"/>
      <name val="Verdana"/>
      <family val="2"/>
    </font>
    <font>
      <b/>
      <sz val="8"/>
      <color rgb="FF00B0F0"/>
      <name val="Verdana"/>
      <family val="2"/>
    </font>
    <font>
      <sz val="8"/>
      <color theme="1" tint="4.9989318521683403E-2"/>
      <name val="Verdana"/>
      <family val="2"/>
    </font>
    <font>
      <b/>
      <sz val="9"/>
      <color theme="0" tint="-0.499984740745262"/>
      <name val="Verdana"/>
      <family val="2"/>
    </font>
    <font>
      <sz val="8"/>
      <color rgb="FF00B050"/>
      <name val="Verdana"/>
      <family val="2"/>
    </font>
    <font>
      <b/>
      <sz val="7"/>
      <color rgb="FF00B0F0"/>
      <name val="Verdana"/>
      <family val="2"/>
    </font>
    <font>
      <u/>
      <sz val="9"/>
      <name val="Verdana"/>
      <family val="2"/>
    </font>
    <font>
      <b/>
      <sz val="11"/>
      <color rgb="FFFFFFFF"/>
      <name val="Calibri"/>
      <family val="2"/>
    </font>
    <font>
      <sz val="9"/>
      <name val="Symbol"/>
      <family val="1"/>
      <charset val="2"/>
    </font>
    <font>
      <sz val="7"/>
      <name val="Times New Roman"/>
      <family val="1"/>
    </font>
    <font>
      <sz val="9"/>
      <color rgb="FF0070C0"/>
      <name val="Symbol"/>
      <family val="1"/>
      <charset val="2"/>
    </font>
    <font>
      <sz val="7"/>
      <color rgb="FF0070C0"/>
      <name val="Times New Roman"/>
      <family val="1"/>
    </font>
    <font>
      <sz val="9"/>
      <color rgb="FF0070C0"/>
      <name val="Verdana"/>
      <family val="2"/>
    </font>
    <font>
      <sz val="9"/>
      <color rgb="FF333333"/>
      <name val="Verdana"/>
      <family val="2"/>
    </font>
    <font>
      <b/>
      <sz val="8"/>
      <color rgb="FF00B050"/>
      <name val="Verdana"/>
      <family val="2"/>
    </font>
    <font>
      <b/>
      <sz val="14"/>
      <color rgb="FF00B0F0"/>
      <name val="Verdana"/>
      <family val="2"/>
    </font>
    <font>
      <b/>
      <sz val="9"/>
      <color rgb="FF0000FF"/>
      <name val="Verdana"/>
      <family val="2"/>
    </font>
    <font>
      <sz val="6"/>
      <color rgb="FF0000FF"/>
      <name val="Verdana"/>
      <family val="2"/>
    </font>
    <font>
      <b/>
      <sz val="7"/>
      <color rgb="FFFF0000"/>
      <name val="Verdana"/>
      <family val="2"/>
    </font>
    <font>
      <b/>
      <sz val="13"/>
      <color rgb="FFC4D79B"/>
      <name val="Verdana"/>
      <family val="2"/>
    </font>
    <font>
      <sz val="6"/>
      <color rgb="FF00B050"/>
      <name val="Verdana"/>
      <family val="2"/>
    </font>
    <font>
      <b/>
      <sz val="10"/>
      <color theme="1"/>
      <name val="Verdana"/>
      <family val="2"/>
    </font>
    <font>
      <sz val="7"/>
      <color theme="1"/>
      <name val="Verdana"/>
      <family val="2"/>
    </font>
    <font>
      <b/>
      <sz val="7"/>
      <color theme="1"/>
      <name val="Verdana"/>
      <family val="2"/>
    </font>
    <font>
      <sz val="6"/>
      <color theme="1"/>
      <name val="Verdana"/>
      <family val="2"/>
    </font>
    <font>
      <b/>
      <sz val="14"/>
      <color theme="1"/>
      <name val="Verdana"/>
      <family val="2"/>
    </font>
    <font>
      <b/>
      <sz val="11"/>
      <color rgb="FFFF0000"/>
      <name val="Verdana"/>
      <family val="2"/>
    </font>
    <font>
      <sz val="8"/>
      <color rgb="FF37972D"/>
      <name val="Verdana"/>
      <family val="2"/>
    </font>
    <font>
      <b/>
      <sz val="8"/>
      <color rgb="FF37972D"/>
      <name val="Verdana"/>
      <family val="2"/>
    </font>
    <font>
      <sz val="20"/>
      <color rgb="FF37972D"/>
      <name val="Verdana"/>
      <family val="2"/>
    </font>
    <font>
      <sz val="14"/>
      <color rgb="FF37972D"/>
      <name val="Verdana"/>
      <family val="2"/>
    </font>
    <font>
      <sz val="9"/>
      <color rgb="FF37972D"/>
      <name val="Verdana"/>
      <family val="2"/>
    </font>
    <font>
      <sz val="10"/>
      <color rgb="FF37972D"/>
      <name val="Verdana"/>
      <family val="2"/>
    </font>
    <font>
      <b/>
      <sz val="14"/>
      <color rgb="FF37972D"/>
      <name val="Verdana"/>
      <family val="2"/>
    </font>
    <font>
      <sz val="11"/>
      <color rgb="FF37972D"/>
      <name val="Verdana"/>
      <family val="2"/>
    </font>
    <font>
      <b/>
      <sz val="10"/>
      <color rgb="FF37972D"/>
      <name val="Verdana"/>
      <family val="2"/>
    </font>
    <font>
      <b/>
      <sz val="11"/>
      <color rgb="FF37972D"/>
      <name val="Verdana"/>
      <family val="2"/>
    </font>
    <font>
      <u/>
      <sz val="8"/>
      <color rgb="FF37972D"/>
      <name val="Verdana"/>
      <family val="2"/>
    </font>
    <font>
      <u/>
      <sz val="9"/>
      <color rgb="FF37972D"/>
      <name val="Arial"/>
      <family val="2"/>
    </font>
    <font>
      <sz val="6"/>
      <color rgb="FFFF0000"/>
      <name val="Verdana"/>
      <family val="2"/>
    </font>
    <font>
      <sz val="5"/>
      <name val="Verdana"/>
      <family val="2"/>
    </font>
    <font>
      <sz val="10"/>
      <color rgb="FF00B050"/>
      <name val="Verdana"/>
      <family val="2"/>
    </font>
    <font>
      <sz val="9"/>
      <color rgb="FF00B050"/>
      <name val="Verdana"/>
      <family val="2"/>
    </font>
    <font>
      <sz val="14"/>
      <color rgb="FF00B050"/>
      <name val="Verdana"/>
      <family val="2"/>
    </font>
    <font>
      <sz val="11"/>
      <name val="Aptos"/>
      <family val="2"/>
    </font>
    <font>
      <sz val="10"/>
      <color rgb="FF3B3838"/>
      <name val="Trebuchet MS"/>
      <family val="2"/>
    </font>
    <font>
      <sz val="8"/>
      <color rgb="FF374151"/>
      <name val="Verdana"/>
      <family val="2"/>
    </font>
    <font>
      <sz val="5"/>
      <color rgb="FF3AC655"/>
      <name val="Verdana"/>
      <family val="2"/>
    </font>
    <font>
      <sz val="6"/>
      <color rgb="FF3AC655"/>
      <name val="Verdana"/>
      <family val="2"/>
    </font>
    <font>
      <sz val="8"/>
      <color theme="3" tint="0.59999389629810485"/>
      <name val="Verdana"/>
      <family val="2"/>
    </font>
    <font>
      <sz val="10"/>
      <color theme="1" tint="0.499984740745262"/>
      <name val="Verdana"/>
      <family val="2"/>
    </font>
    <font>
      <sz val="8"/>
      <color theme="1" tint="0.499984740745262"/>
      <name val="Verdana"/>
      <family val="2"/>
    </font>
    <font>
      <b/>
      <sz val="8"/>
      <color theme="5"/>
      <name val="Verdana"/>
      <family val="2"/>
    </font>
    <font>
      <sz val="6"/>
      <color rgb="FF00B050"/>
      <name val="Arial"/>
      <family val="2"/>
    </font>
    <font>
      <vertAlign val="superscript"/>
      <sz val="8"/>
      <name val="Verdana"/>
      <family val="2"/>
    </font>
    <font>
      <b/>
      <sz val="7"/>
      <color rgb="FF0000FF"/>
      <name val="Verdana"/>
      <family val="2"/>
    </font>
    <font>
      <i/>
      <sz val="8"/>
      <color rgb="FF92D050"/>
      <name val="Verdana"/>
      <family val="2"/>
    </font>
    <font>
      <sz val="7"/>
      <color theme="0" tint="-0.14999847407452621"/>
      <name val="Verdana"/>
      <family val="2"/>
    </font>
    <font>
      <i/>
      <sz val="8"/>
      <color rgb="FF37972D"/>
      <name val="Verdana"/>
      <family val="2"/>
    </font>
    <font>
      <sz val="7"/>
      <color theme="0" tint="-0.34998626667073579"/>
      <name val="Verdana"/>
      <family val="2"/>
    </font>
    <font>
      <i/>
      <sz val="8"/>
      <color theme="1"/>
      <name val="Verdana"/>
      <family val="2"/>
    </font>
    <font>
      <sz val="8"/>
      <color theme="6" tint="-0.249977111117893"/>
      <name val="Verdana"/>
      <family val="2"/>
    </font>
    <font>
      <sz val="8"/>
      <color theme="6" tint="-0.499984740745262"/>
      <name val="Verdana"/>
      <family val="2"/>
    </font>
    <font>
      <sz val="8"/>
      <color theme="6" tint="0.39997558519241921"/>
      <name val="Verdana"/>
      <family val="2"/>
    </font>
    <font>
      <sz val="8"/>
      <color rgb="FF76933C"/>
      <name val="Verdana"/>
      <family val="2"/>
    </font>
    <font>
      <b/>
      <sz val="8"/>
      <color theme="6" tint="-0.499984740745262"/>
      <name val="Verdana"/>
      <family val="2"/>
    </font>
    <font>
      <sz val="7"/>
      <color rgb="FF76933C"/>
      <name val="Verdana"/>
      <family val="2"/>
    </font>
    <font>
      <b/>
      <sz val="8"/>
      <color rgb="FF76933C"/>
      <name val="Verdana"/>
      <family val="2"/>
    </font>
    <font>
      <b/>
      <sz val="8"/>
      <color rgb="FF000000"/>
      <name val="Verdana"/>
      <family val="2"/>
    </font>
    <font>
      <sz val="4"/>
      <name val="Verdana"/>
      <family val="2"/>
    </font>
    <font>
      <u/>
      <sz val="8"/>
      <color theme="6" tint="-0.499984740745262"/>
      <name val="Verdana"/>
      <family val="2"/>
    </font>
    <font>
      <sz val="8"/>
      <color theme="0"/>
      <name val="Verdana"/>
      <family val="2"/>
    </font>
    <font>
      <sz val="8"/>
      <color rgb="FFA6A6A6"/>
      <name val="Verdana"/>
      <family val="2"/>
    </font>
    <font>
      <b/>
      <sz val="8"/>
      <color rgb="FFA6A6A6"/>
      <name val="Verdana"/>
      <family val="2"/>
    </font>
    <font>
      <sz val="6"/>
      <color rgb="FFA6A6A6"/>
      <name val="Verdana"/>
      <family val="2"/>
    </font>
    <font>
      <b/>
      <sz val="5"/>
      <name val="Verdana"/>
      <family val="2"/>
    </font>
    <font>
      <sz val="11"/>
      <color rgb="FFFF0000"/>
      <name val="Verdana"/>
      <family val="2"/>
    </font>
    <font>
      <i/>
      <sz val="9"/>
      <color rgb="FFFF0000"/>
      <name val="Verdana"/>
      <family val="2"/>
    </font>
    <font>
      <sz val="10"/>
      <color rgb="FFFF0000"/>
      <name val="Verdana"/>
      <family val="2"/>
    </font>
    <font>
      <i/>
      <sz val="7"/>
      <name val="Verdana"/>
      <family val="2"/>
    </font>
    <font>
      <i/>
      <sz val="7"/>
      <color theme="0" tint="-0.499984740745262"/>
      <name val="Verdana"/>
      <family val="2"/>
    </font>
    <font>
      <i/>
      <sz val="8"/>
      <color theme="0" tint="-0.499984740745262"/>
      <name val="Verdana"/>
      <family val="2"/>
    </font>
    <font>
      <sz val="6"/>
      <color theme="0" tint="-0.499984740745262"/>
      <name val="Verdana"/>
      <family val="2"/>
    </font>
    <font>
      <i/>
      <sz val="8"/>
      <color rgb="FF0000FF"/>
      <name val="Verdana"/>
      <family val="2"/>
    </font>
    <font>
      <b/>
      <sz val="14"/>
      <color theme="0" tint="-0.499984740745262"/>
      <name val="Verdana"/>
      <family val="2"/>
    </font>
    <font>
      <sz val="8"/>
      <name val="Verdana"/>
      <family val="2"/>
    </font>
    <font>
      <sz val="8"/>
      <color rgb="FF808080"/>
      <name val="Verdana"/>
      <family val="2"/>
    </font>
    <font>
      <sz val="7"/>
      <color theme="6" tint="0.59999389629810485"/>
      <name val="Verdana"/>
      <family val="2"/>
    </font>
    <font>
      <sz val="8"/>
      <color theme="6" tint="0.59999389629810485"/>
      <name val="Verdana"/>
      <family val="2"/>
    </font>
  </fonts>
  <fills count="44">
    <fill>
      <patternFill patternType="none"/>
    </fill>
    <fill>
      <patternFill patternType="gray125"/>
    </fill>
    <fill>
      <patternFill patternType="solid">
        <fgColor rgb="FFFFFFFF"/>
        <bgColor rgb="FF000000"/>
      </patternFill>
    </fill>
    <fill>
      <patternFill patternType="solid">
        <fgColor theme="6" tint="0.59999389629810485"/>
        <bgColor indexed="64"/>
      </patternFill>
    </fill>
    <fill>
      <patternFill patternType="solid">
        <fgColor rgb="FFFFFF00"/>
        <bgColor indexed="64"/>
      </patternFill>
    </fill>
    <fill>
      <patternFill patternType="solid">
        <fgColor theme="0"/>
        <bgColor rgb="FF000000"/>
      </patternFill>
    </fill>
    <fill>
      <patternFill patternType="solid">
        <fgColor theme="0"/>
        <bgColor indexed="64"/>
      </patternFill>
    </fill>
    <fill>
      <patternFill patternType="solid">
        <fgColor rgb="FF92D050"/>
        <bgColor indexed="64"/>
      </patternFill>
    </fill>
    <fill>
      <patternFill patternType="solid">
        <fgColor theme="2" tint="-9.9978637043366805E-2"/>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2"/>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C4D79B"/>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rgb="FFFAFAA8"/>
        <bgColor indexed="64"/>
      </patternFill>
    </fill>
    <fill>
      <patternFill patternType="solid">
        <fgColor rgb="FFEEECE1"/>
        <bgColor indexed="64"/>
      </patternFill>
    </fill>
    <fill>
      <patternFill patternType="solid">
        <fgColor rgb="FFFFFFFF"/>
        <bgColor indexed="64"/>
      </patternFill>
    </fill>
    <fill>
      <patternFill patternType="solid">
        <fgColor theme="8" tint="0.79998168889431442"/>
        <bgColor indexed="64"/>
      </patternFill>
    </fill>
    <fill>
      <patternFill patternType="solid">
        <fgColor rgb="FFEEECE1"/>
        <bgColor rgb="FF000000"/>
      </patternFill>
    </fill>
    <fill>
      <patternFill patternType="solid">
        <fgColor rgb="FF00B050"/>
        <bgColor indexed="64"/>
      </patternFill>
    </fill>
    <fill>
      <patternFill patternType="solid">
        <fgColor rgb="FF88EA9F"/>
        <bgColor indexed="64"/>
      </patternFill>
    </fill>
    <fill>
      <patternFill patternType="solid">
        <fgColor theme="9" tint="0.39997558519241921"/>
        <bgColor indexed="64"/>
      </patternFill>
    </fill>
    <fill>
      <patternFill patternType="solid">
        <fgColor theme="0" tint="-0.14996795556505021"/>
        <bgColor theme="0" tint="-0.14993743705557422"/>
      </patternFill>
    </fill>
    <fill>
      <patternFill patternType="solid">
        <fgColor theme="8" tint="0.39997558519241921"/>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rgb="FF00B050"/>
        <bgColor rgb="FF000000"/>
      </patternFill>
    </fill>
    <fill>
      <patternFill patternType="solid">
        <fgColor rgb="FFC4D79B"/>
        <bgColor rgb="FF000000"/>
      </patternFill>
    </fill>
    <fill>
      <patternFill patternType="solid">
        <fgColor rgb="FF4472C4"/>
        <bgColor indexed="64"/>
      </patternFill>
    </fill>
    <fill>
      <patternFill patternType="solid">
        <fgColor theme="6" tint="0.39997558519241921"/>
        <bgColor rgb="FF000000"/>
      </patternFill>
    </fill>
    <fill>
      <patternFill patternType="solid">
        <fgColor rgb="FFEEECE1"/>
        <bgColor theme="0" tint="-0.14993743705557422"/>
      </patternFill>
    </fill>
    <fill>
      <patternFill patternType="solid">
        <fgColor rgb="FF88EA9F"/>
        <bgColor rgb="FF000000"/>
      </patternFill>
    </fill>
    <fill>
      <patternFill patternType="solid">
        <fgColor theme="5" tint="0.59999389629810485"/>
        <bgColor indexed="64"/>
      </patternFill>
    </fill>
    <fill>
      <patternFill patternType="solid">
        <fgColor rgb="FFFDFCD0"/>
        <bgColor indexed="64"/>
      </patternFill>
    </fill>
    <fill>
      <patternFill patternType="solid">
        <fgColor theme="3" tint="0.59999389629810485"/>
        <bgColor indexed="64"/>
      </patternFill>
    </fill>
    <fill>
      <patternFill patternType="solid">
        <fgColor theme="2"/>
        <bgColor rgb="FF000000"/>
      </patternFill>
    </fill>
    <fill>
      <patternFill patternType="solid">
        <fgColor rgb="FFFFFF00"/>
        <bgColor rgb="FF000000"/>
      </patternFill>
    </fill>
    <fill>
      <patternFill patternType="solid">
        <fgColor rgb="FFA3C167"/>
        <bgColor indexed="64"/>
      </patternFill>
    </fill>
    <fill>
      <patternFill patternType="solid">
        <fgColor rgb="FF8CAF47"/>
        <bgColor indexed="64"/>
      </patternFill>
    </fill>
  </fills>
  <borders count="127">
    <border>
      <left/>
      <right/>
      <top/>
      <bottom/>
      <diagonal/>
    </border>
    <border>
      <left/>
      <right/>
      <top style="thin">
        <color indexed="64"/>
      </top>
      <bottom style="thin">
        <color indexed="64"/>
      </bottom>
      <diagonal/>
    </border>
    <border>
      <left/>
      <right/>
      <top/>
      <bottom style="thin">
        <color indexed="64"/>
      </bottom>
      <diagonal/>
    </border>
    <border>
      <left style="hair">
        <color auto="1"/>
      </left>
      <right style="hair">
        <color auto="1"/>
      </right>
      <top style="hair">
        <color auto="1"/>
      </top>
      <bottom style="hair">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hair">
        <color rgb="FFC0C0C0"/>
      </left>
      <right style="hair">
        <color rgb="FFC0C0C0"/>
      </right>
      <top style="hair">
        <color rgb="FFC0C0C0"/>
      </top>
      <bottom style="hair">
        <color rgb="FFC0C0C0"/>
      </bottom>
      <diagonal/>
    </border>
    <border>
      <left style="hair">
        <color rgb="FFC0C0C0"/>
      </left>
      <right style="hair">
        <color rgb="FFC0C0C0"/>
      </right>
      <top/>
      <bottom style="hair">
        <color rgb="FFC0C0C0"/>
      </bottom>
      <diagonal/>
    </border>
    <border>
      <left style="hair">
        <color rgb="FFC0C0C0"/>
      </left>
      <right style="hair">
        <color rgb="FFC0C0C0"/>
      </right>
      <top style="hair">
        <color rgb="FFC0C0C0"/>
      </top>
      <bottom/>
      <diagonal/>
    </border>
    <border>
      <left/>
      <right style="hair">
        <color rgb="FFC0C0C0"/>
      </right>
      <top style="hair">
        <color rgb="FFC0C0C0"/>
      </top>
      <bottom style="hair">
        <color rgb="FFC0C0C0"/>
      </bottom>
      <diagonal/>
    </border>
    <border>
      <left style="hair">
        <color rgb="FFC0C0C0"/>
      </left>
      <right/>
      <top style="hair">
        <color rgb="FFC0C0C0"/>
      </top>
      <bottom style="hair">
        <color rgb="FFC0C0C0"/>
      </bottom>
      <diagonal/>
    </border>
    <border>
      <left/>
      <right/>
      <top style="hair">
        <color rgb="FFC0C0C0"/>
      </top>
      <bottom style="hair">
        <color rgb="FFC0C0C0"/>
      </bottom>
      <diagonal/>
    </border>
    <border>
      <left style="hair">
        <color rgb="FFC0C0C0"/>
      </left>
      <right/>
      <top/>
      <bottom style="hair">
        <color rgb="FFC0C0C0"/>
      </bottom>
      <diagonal/>
    </border>
    <border>
      <left/>
      <right style="hair">
        <color rgb="FFC0C0C0"/>
      </right>
      <top/>
      <bottom style="hair">
        <color rgb="FFC0C0C0"/>
      </bottom>
      <diagonal/>
    </border>
    <border>
      <left/>
      <right/>
      <top style="hair">
        <color rgb="FFC0C0C0"/>
      </top>
      <bottom/>
      <diagonal/>
    </border>
    <border>
      <left/>
      <right/>
      <top/>
      <bottom style="hair">
        <color rgb="FFC0C0C0"/>
      </bottom>
      <diagonal/>
    </border>
    <border>
      <left style="hair">
        <color rgb="FFC0C0C0"/>
      </left>
      <right/>
      <top/>
      <bottom/>
      <diagonal/>
    </border>
    <border>
      <left/>
      <right style="hair">
        <color rgb="FFC0C0C0"/>
      </right>
      <top/>
      <bottom/>
      <diagonal/>
    </border>
    <border>
      <left/>
      <right/>
      <top style="thin">
        <color indexed="64"/>
      </top>
      <bottom/>
      <diagonal/>
    </border>
    <border>
      <left style="hair">
        <color rgb="FFC0C0C0"/>
      </left>
      <right/>
      <top style="hair">
        <color rgb="FFC0C0C0"/>
      </top>
      <bottom/>
      <diagonal/>
    </border>
    <border>
      <left/>
      <right style="thin">
        <color indexed="64"/>
      </right>
      <top style="thin">
        <color indexed="64"/>
      </top>
      <bottom style="thin">
        <color indexed="64"/>
      </bottom>
      <diagonal/>
    </border>
    <border>
      <left style="thin">
        <color indexed="64"/>
      </left>
      <right style="hair">
        <color rgb="FFC0C0C0"/>
      </right>
      <top style="thin">
        <color indexed="64"/>
      </top>
      <bottom style="thin">
        <color indexed="64"/>
      </bottom>
      <diagonal/>
    </border>
    <border>
      <left/>
      <right style="hair">
        <color auto="1"/>
      </right>
      <top style="hair">
        <color auto="1"/>
      </top>
      <bottom style="hair">
        <color auto="1"/>
      </bottom>
      <diagonal/>
    </border>
    <border>
      <left style="thin">
        <color indexed="64"/>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thin">
        <color indexed="64"/>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thin">
        <color indexed="64"/>
      </right>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hair">
        <color theme="0"/>
      </top>
      <bottom style="thin">
        <color indexed="64"/>
      </bottom>
      <diagonal/>
    </border>
    <border>
      <left style="thin">
        <color rgb="FF0070C0"/>
      </left>
      <right/>
      <top style="thin">
        <color rgb="FF0070C0"/>
      </top>
      <bottom style="thin">
        <color rgb="FF0070C0"/>
      </bottom>
      <diagonal/>
    </border>
    <border>
      <left/>
      <right style="thin">
        <color rgb="FF0070C0"/>
      </right>
      <top style="thin">
        <color rgb="FF0070C0"/>
      </top>
      <bottom style="thin">
        <color rgb="FF0070C0"/>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bottom/>
      <diagonal/>
    </border>
    <border>
      <left style="thin">
        <color auto="1"/>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rgb="FF4472C4"/>
      </left>
      <right/>
      <top style="medium">
        <color rgb="FF4472C4"/>
      </top>
      <bottom/>
      <diagonal/>
    </border>
    <border>
      <left/>
      <right style="medium">
        <color rgb="FF4472C4"/>
      </right>
      <top style="medium">
        <color rgb="FF4472C4"/>
      </top>
      <bottom/>
      <diagonal/>
    </border>
    <border>
      <left style="medium">
        <color rgb="FF4472C4"/>
      </left>
      <right/>
      <top style="medium">
        <color rgb="FF4472C4"/>
      </top>
      <bottom style="medium">
        <color rgb="FF4472C4"/>
      </bottom>
      <diagonal/>
    </border>
    <border>
      <left/>
      <right style="medium">
        <color rgb="FF4472C4"/>
      </right>
      <top style="medium">
        <color rgb="FF4472C4"/>
      </top>
      <bottom style="medium">
        <color rgb="FF4472C4"/>
      </bottom>
      <diagonal/>
    </border>
    <border>
      <left style="medium">
        <color rgb="FF4472C4"/>
      </left>
      <right/>
      <top/>
      <bottom/>
      <diagonal/>
    </border>
    <border>
      <left/>
      <right style="medium">
        <color rgb="FF4472C4"/>
      </right>
      <top/>
      <bottom/>
      <diagonal/>
    </border>
    <border>
      <left style="medium">
        <color rgb="FF4472C4"/>
      </left>
      <right/>
      <top/>
      <bottom style="medium">
        <color rgb="FF4472C4"/>
      </bottom>
      <diagonal/>
    </border>
    <border>
      <left/>
      <right style="medium">
        <color rgb="FF4472C4"/>
      </right>
      <top/>
      <bottom style="medium">
        <color rgb="FF4472C4"/>
      </bottom>
      <diagonal/>
    </border>
    <border>
      <left/>
      <right/>
      <top/>
      <bottom style="hair">
        <color rgb="FF92D050"/>
      </bottom>
      <diagonal/>
    </border>
    <border>
      <left/>
      <right/>
      <top style="hair">
        <color rgb="FF92D050"/>
      </top>
      <bottom style="hair">
        <color rgb="FF92D050"/>
      </bottom>
      <diagonal/>
    </border>
    <border>
      <left/>
      <right/>
      <top style="hair">
        <color rgb="FF92D050"/>
      </top>
      <bottom/>
      <diagonal/>
    </border>
    <border>
      <left style="double">
        <color indexed="64"/>
      </left>
      <right/>
      <top/>
      <bottom/>
      <diagonal/>
    </border>
    <border>
      <left/>
      <right style="double">
        <color indexed="64"/>
      </right>
      <top/>
      <bottom/>
      <diagonal/>
    </border>
    <border>
      <left style="double">
        <color indexed="64"/>
      </left>
      <right/>
      <top style="thin">
        <color auto="1"/>
      </top>
      <bottom/>
      <diagonal/>
    </border>
    <border>
      <left/>
      <right style="double">
        <color indexed="64"/>
      </right>
      <top style="thin">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medium">
        <color theme="1"/>
      </top>
      <bottom style="double">
        <color indexed="64"/>
      </bottom>
      <diagonal/>
    </border>
    <border>
      <left/>
      <right/>
      <top style="medium">
        <color theme="1"/>
      </top>
      <bottom style="double">
        <color indexed="64"/>
      </bottom>
      <diagonal/>
    </border>
    <border>
      <left/>
      <right style="double">
        <color indexed="64"/>
      </right>
      <top style="medium">
        <color theme="1"/>
      </top>
      <bottom style="double">
        <color indexed="64"/>
      </bottom>
      <diagonal/>
    </border>
    <border>
      <left style="medium">
        <color auto="1"/>
      </left>
      <right/>
      <top style="hair">
        <color rgb="FF92D050"/>
      </top>
      <bottom style="hair">
        <color rgb="FF92D050"/>
      </bottom>
      <diagonal/>
    </border>
    <border>
      <left/>
      <right style="medium">
        <color auto="1"/>
      </right>
      <top style="hair">
        <color rgb="FF92D050"/>
      </top>
      <bottom style="hair">
        <color rgb="FF92D050"/>
      </bottom>
      <diagonal/>
    </border>
    <border>
      <left style="thin">
        <color rgb="FFABABAB"/>
      </left>
      <right style="thin">
        <color rgb="FFABABAB"/>
      </right>
      <top style="thin">
        <color rgb="FFABABAB"/>
      </top>
      <bottom style="thin">
        <color auto="1"/>
      </bottom>
      <diagonal/>
    </border>
    <border>
      <left/>
      <right/>
      <top/>
      <bottom style="thin">
        <color rgb="FF0070C0"/>
      </bottom>
      <diagonal/>
    </border>
    <border>
      <left style="thin">
        <color rgb="FF37972D"/>
      </left>
      <right style="thin">
        <color rgb="FF37972D"/>
      </right>
      <top style="thin">
        <color rgb="FF37972D"/>
      </top>
      <bottom style="thin">
        <color rgb="FF37972D"/>
      </bottom>
      <diagonal/>
    </border>
    <border>
      <left style="thin">
        <color indexed="64"/>
      </left>
      <right style="thin">
        <color rgb="FF37972D"/>
      </right>
      <top style="thin">
        <color rgb="FF37972D"/>
      </top>
      <bottom style="thin">
        <color rgb="FF37972D"/>
      </bottom>
      <diagonal/>
    </border>
    <border>
      <left style="thin">
        <color indexed="64"/>
      </left>
      <right style="thin">
        <color rgb="FF37972D"/>
      </right>
      <top style="thin">
        <color rgb="FF37972D"/>
      </top>
      <bottom/>
      <diagonal/>
    </border>
    <border>
      <left style="thin">
        <color rgb="FF37972D"/>
      </left>
      <right style="thin">
        <color rgb="FF37972D"/>
      </right>
      <top style="thin">
        <color rgb="FF37972D"/>
      </top>
      <bottom/>
      <diagonal/>
    </border>
    <border>
      <left style="thin">
        <color rgb="FF37972D"/>
      </left>
      <right/>
      <top style="thin">
        <color rgb="FF37972D"/>
      </top>
      <bottom/>
      <diagonal/>
    </border>
    <border>
      <left/>
      <right/>
      <top style="thin">
        <color rgb="FF37972D"/>
      </top>
      <bottom/>
      <diagonal/>
    </border>
    <border>
      <left/>
      <right style="thin">
        <color rgb="FF37972D"/>
      </right>
      <top style="thin">
        <color rgb="FF37972D"/>
      </top>
      <bottom/>
      <diagonal/>
    </border>
    <border>
      <left style="thin">
        <color rgb="FF37972D"/>
      </left>
      <right/>
      <top/>
      <bottom/>
      <diagonal/>
    </border>
    <border>
      <left/>
      <right style="thin">
        <color rgb="FF37972D"/>
      </right>
      <top/>
      <bottom/>
      <diagonal/>
    </border>
    <border>
      <left style="thin">
        <color rgb="FF37972D"/>
      </left>
      <right/>
      <top/>
      <bottom style="thin">
        <color rgb="FF37972D"/>
      </bottom>
      <diagonal/>
    </border>
    <border>
      <left/>
      <right/>
      <top/>
      <bottom style="thin">
        <color rgb="FF37972D"/>
      </bottom>
      <diagonal/>
    </border>
    <border>
      <left/>
      <right style="thin">
        <color rgb="FF37972D"/>
      </right>
      <top style="thin">
        <color rgb="FF37972D"/>
      </top>
      <bottom style="thin">
        <color rgb="FF37972D"/>
      </bottom>
      <diagonal/>
    </border>
    <border>
      <left/>
      <right/>
      <top style="thin">
        <color rgb="FF37972D"/>
      </top>
      <bottom style="thin">
        <color rgb="FF37972D"/>
      </bottom>
      <diagonal/>
    </border>
    <border>
      <left/>
      <right style="thin">
        <color rgb="FF37972D"/>
      </right>
      <top/>
      <bottom style="thin">
        <color rgb="FF37972D"/>
      </bottom>
      <diagonal/>
    </border>
    <border>
      <left style="thin">
        <color rgb="FF37972D"/>
      </left>
      <right/>
      <top style="thin">
        <color rgb="FF37972D"/>
      </top>
      <bottom style="thin">
        <color rgb="FF37972D"/>
      </bottom>
      <diagonal/>
    </border>
    <border>
      <left style="hair">
        <color rgb="FF37972D"/>
      </left>
      <right style="hair">
        <color rgb="FF37972D"/>
      </right>
      <top style="hair">
        <color rgb="FF37972D"/>
      </top>
      <bottom style="hair">
        <color rgb="FF37972D"/>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auto="1"/>
      </left>
      <right/>
      <top style="medium">
        <color indexed="64"/>
      </top>
      <bottom style="double">
        <color auto="1"/>
      </bottom>
      <diagonal/>
    </border>
    <border>
      <left/>
      <right/>
      <top style="medium">
        <color indexed="64"/>
      </top>
      <bottom style="double">
        <color auto="1"/>
      </bottom>
      <diagonal/>
    </border>
    <border>
      <left/>
      <right style="double">
        <color auto="1"/>
      </right>
      <top style="medium">
        <color indexed="64"/>
      </top>
      <bottom style="double">
        <color auto="1"/>
      </bottom>
      <diagonal/>
    </border>
    <border>
      <left style="double">
        <color auto="1"/>
      </left>
      <right/>
      <top style="thin">
        <color indexed="64"/>
      </top>
      <bottom style="thin">
        <color indexed="64"/>
      </bottom>
      <diagonal/>
    </border>
    <border>
      <left/>
      <right/>
      <top style="thin">
        <color indexed="64"/>
      </top>
      <bottom style="hair">
        <color rgb="FF92D050"/>
      </bottom>
      <diagonal/>
    </border>
    <border>
      <left/>
      <right style="thin">
        <color theme="0"/>
      </right>
      <top style="thin">
        <color rgb="FF37972D"/>
      </top>
      <bottom style="thin">
        <color rgb="FF37972D"/>
      </bottom>
      <diagonal/>
    </border>
    <border>
      <left style="thin">
        <color theme="0"/>
      </left>
      <right style="thin">
        <color theme="0"/>
      </right>
      <top style="thin">
        <color rgb="FF37972D"/>
      </top>
      <bottom style="thin">
        <color rgb="FF37972D"/>
      </bottom>
      <diagonal/>
    </border>
    <border>
      <left style="thin">
        <color theme="0"/>
      </left>
      <right/>
      <top style="thin">
        <color rgb="FF37972D"/>
      </top>
      <bottom style="thin">
        <color rgb="FF37972D"/>
      </bottom>
      <diagonal/>
    </border>
    <border>
      <left style="hair">
        <color theme="0" tint="-0.499984740745262"/>
      </left>
      <right style="hair">
        <color theme="0" tint="-0.499984740745262"/>
      </right>
      <top style="thin">
        <color rgb="FF37972D"/>
      </top>
      <bottom style="thin">
        <color rgb="FF37972D"/>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auto="1"/>
      </left>
      <right/>
      <top style="hair">
        <color rgb="FF92D050"/>
      </top>
      <bottom/>
      <diagonal/>
    </border>
    <border>
      <left style="hair">
        <color rgb="FF37972D"/>
      </left>
      <right style="hair">
        <color rgb="FF37972D"/>
      </right>
      <top style="thin">
        <color rgb="FF37972D"/>
      </top>
      <bottom style="thin">
        <color rgb="FF37972D"/>
      </bottom>
      <diagonal/>
    </border>
    <border>
      <left style="hair">
        <color theme="0" tint="-0.499984740745262"/>
      </left>
      <right/>
      <top style="thin">
        <color rgb="FF37972D"/>
      </top>
      <bottom style="thin">
        <color rgb="FF37972D"/>
      </bottom>
      <diagonal/>
    </border>
    <border>
      <left/>
      <right style="hair">
        <color theme="0" tint="-0.499984740745262"/>
      </right>
      <top style="thin">
        <color rgb="FF37972D"/>
      </top>
      <bottom style="thin">
        <color rgb="FF37972D"/>
      </bottom>
      <diagonal/>
    </border>
    <border>
      <left style="hair">
        <color rgb="FF37972D"/>
      </left>
      <right style="hair">
        <color rgb="FF37972D"/>
      </right>
      <top style="thin">
        <color rgb="FF37972D"/>
      </top>
      <bottom/>
      <diagonal/>
    </border>
    <border>
      <left style="hair">
        <color rgb="FF37972D"/>
      </left>
      <right style="hair">
        <color rgb="FF37972D"/>
      </right>
      <top style="double">
        <color indexed="64"/>
      </top>
      <bottom style="double">
        <color indexed="64"/>
      </bottom>
      <diagonal/>
    </border>
    <border>
      <left style="hair">
        <color rgb="FF37972D"/>
      </left>
      <right style="hair">
        <color rgb="FF37972D"/>
      </right>
      <top/>
      <bottom style="thin">
        <color rgb="FF37972D"/>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thin">
        <color auto="1"/>
      </right>
      <top style="thin">
        <color auto="1"/>
      </top>
      <bottom style="thin">
        <color auto="1"/>
      </bottom>
      <diagonal/>
    </border>
    <border diagonalUp="1" diagonalDown="1">
      <left style="medium">
        <color indexed="64"/>
      </left>
      <right style="medium">
        <color indexed="64"/>
      </right>
      <top/>
      <bottom style="medium">
        <color indexed="64"/>
      </bottom>
      <diagonal style="medium">
        <color indexed="64"/>
      </diagonal>
    </border>
    <border diagonalUp="1" diagonalDown="1">
      <left style="medium">
        <color indexed="64"/>
      </left>
      <right style="medium">
        <color indexed="64"/>
      </right>
      <top style="medium">
        <color indexed="64"/>
      </top>
      <bottom style="medium">
        <color indexed="64"/>
      </bottom>
      <diagonal style="medium">
        <color indexed="64"/>
      </diagonal>
    </border>
    <border>
      <left style="thin">
        <color auto="1"/>
      </left>
      <right style="thin">
        <color auto="1"/>
      </right>
      <top/>
      <bottom style="thin">
        <color auto="1"/>
      </bottom>
      <diagonal/>
    </border>
    <border>
      <left style="thin">
        <color rgb="FFABABAB"/>
      </left>
      <right style="thin">
        <color rgb="FFABABAB"/>
      </right>
      <top style="thin">
        <color rgb="FFABABAB"/>
      </top>
      <bottom style="thin">
        <color rgb="FFABABAB"/>
      </bottom>
      <diagonal/>
    </border>
  </borders>
  <cellStyleXfs count="4710">
    <xf numFmtId="0" fontId="0" fillId="0" borderId="0"/>
    <xf numFmtId="164" fontId="23" fillId="0" borderId="0" applyFont="0" applyFill="0" applyBorder="0" applyAlignment="0" applyProtection="0"/>
    <xf numFmtId="167" fontId="23" fillId="0" borderId="0" applyFont="0" applyFill="0" applyBorder="0" applyAlignment="0" applyProtection="0"/>
    <xf numFmtId="9" fontId="23" fillId="0" borderId="0" applyFont="0" applyFill="0" applyBorder="0" applyAlignment="0" applyProtection="0"/>
    <xf numFmtId="165" fontId="22" fillId="0" borderId="0" applyFont="0" applyFill="0" applyBorder="0" applyAlignment="0" applyProtection="0"/>
    <xf numFmtId="166" fontId="22" fillId="0" borderId="0" applyFont="0" applyFill="0" applyBorder="0" applyAlignment="0" applyProtection="0"/>
    <xf numFmtId="0" fontId="24" fillId="0" borderId="0"/>
    <xf numFmtId="0" fontId="25" fillId="0" borderId="0"/>
    <xf numFmtId="0" fontId="24" fillId="0" borderId="0"/>
    <xf numFmtId="0" fontId="24" fillId="0" borderId="0"/>
    <xf numFmtId="0" fontId="23" fillId="0" borderId="0"/>
    <xf numFmtId="165" fontId="21" fillId="0" borderId="0" applyFont="0" applyFill="0" applyBorder="0" applyAlignment="0" applyProtection="0"/>
    <xf numFmtId="166" fontId="21" fillId="0" borderId="0" applyFont="0" applyFill="0" applyBorder="0" applyAlignment="0" applyProtection="0"/>
    <xf numFmtId="0" fontId="24" fillId="0" borderId="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0" fontId="23" fillId="0" borderId="0"/>
    <xf numFmtId="165" fontId="18" fillId="0" borderId="0" applyFont="0" applyFill="0" applyBorder="0" applyAlignment="0" applyProtection="0"/>
    <xf numFmtId="166" fontId="18" fillId="0" borderId="0" applyFont="0" applyFill="0" applyBorder="0" applyAlignment="0" applyProtection="0"/>
    <xf numFmtId="165" fontId="24" fillId="0" borderId="0" applyFont="0" applyFill="0" applyBorder="0" applyAlignment="0" applyProtection="0"/>
    <xf numFmtId="173" fontId="24" fillId="0" borderId="0" applyFont="0" applyFill="0" applyBorder="0" applyAlignment="0" applyProtection="0"/>
    <xf numFmtId="0" fontId="27" fillId="0" borderId="0" applyNumberForma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5" fontId="16" fillId="0" borderId="0" applyFont="0" applyFill="0" applyBorder="0" applyAlignment="0" applyProtection="0"/>
    <xf numFmtId="166" fontId="16" fillId="0" borderId="0" applyFont="0" applyFill="0" applyBorder="0" applyAlignment="0" applyProtection="0"/>
    <xf numFmtId="165" fontId="16" fillId="0" borderId="0" applyFont="0" applyFill="0" applyBorder="0" applyAlignment="0" applyProtection="0"/>
    <xf numFmtId="166" fontId="16" fillId="0" borderId="0" applyFont="0" applyFill="0" applyBorder="0" applyAlignment="0" applyProtection="0"/>
    <xf numFmtId="165" fontId="16" fillId="0" borderId="0" applyFont="0" applyFill="0" applyBorder="0" applyAlignment="0" applyProtection="0"/>
    <xf numFmtId="166" fontId="16" fillId="0" borderId="0" applyFont="0" applyFill="0" applyBorder="0" applyAlignment="0" applyProtection="0"/>
    <xf numFmtId="165" fontId="16" fillId="0" borderId="0" applyFont="0" applyFill="0" applyBorder="0" applyAlignment="0" applyProtection="0"/>
    <xf numFmtId="166" fontId="16" fillId="0" borderId="0" applyFont="0" applyFill="0" applyBorder="0" applyAlignment="0" applyProtection="0"/>
    <xf numFmtId="165" fontId="16" fillId="0" borderId="0" applyFont="0" applyFill="0" applyBorder="0" applyAlignment="0" applyProtection="0"/>
    <xf numFmtId="166" fontId="16"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5" fontId="12" fillId="0" borderId="0" applyFont="0" applyFill="0" applyBorder="0" applyAlignment="0" applyProtection="0"/>
    <xf numFmtId="166" fontId="12" fillId="0" borderId="0" applyFont="0" applyFill="0" applyBorder="0" applyAlignment="0" applyProtection="0"/>
    <xf numFmtId="165" fontId="12" fillId="0" borderId="0" applyFont="0" applyFill="0" applyBorder="0" applyAlignment="0" applyProtection="0"/>
    <xf numFmtId="166" fontId="12" fillId="0" borderId="0" applyFont="0" applyFill="0" applyBorder="0" applyAlignment="0" applyProtection="0"/>
    <xf numFmtId="165" fontId="12" fillId="0" borderId="0" applyFont="0" applyFill="0" applyBorder="0" applyAlignment="0" applyProtection="0"/>
    <xf numFmtId="166" fontId="12" fillId="0" borderId="0" applyFont="0" applyFill="0" applyBorder="0" applyAlignment="0" applyProtection="0"/>
    <xf numFmtId="165" fontId="12" fillId="0" borderId="0" applyFont="0" applyFill="0" applyBorder="0" applyAlignment="0" applyProtection="0"/>
    <xf numFmtId="166" fontId="12" fillId="0" borderId="0" applyFont="0" applyFill="0" applyBorder="0" applyAlignment="0" applyProtection="0"/>
    <xf numFmtId="165" fontId="12" fillId="0" borderId="0" applyFont="0" applyFill="0" applyBorder="0" applyAlignment="0" applyProtection="0"/>
    <xf numFmtId="166" fontId="12" fillId="0" borderId="0" applyFont="0" applyFill="0" applyBorder="0" applyAlignment="0" applyProtection="0"/>
    <xf numFmtId="165" fontId="11" fillId="0" borderId="0" applyFont="0" applyFill="0" applyBorder="0" applyAlignment="0" applyProtection="0"/>
    <xf numFmtId="166" fontId="11" fillId="0" borderId="0" applyFont="0" applyFill="0" applyBorder="0" applyAlignment="0" applyProtection="0"/>
    <xf numFmtId="165" fontId="11" fillId="0" borderId="0" applyFont="0" applyFill="0" applyBorder="0" applyAlignment="0" applyProtection="0"/>
    <xf numFmtId="166" fontId="11" fillId="0" borderId="0" applyFont="0" applyFill="0" applyBorder="0" applyAlignment="0" applyProtection="0"/>
    <xf numFmtId="165" fontId="11" fillId="0" borderId="0" applyFont="0" applyFill="0" applyBorder="0" applyAlignment="0" applyProtection="0"/>
    <xf numFmtId="166" fontId="11" fillId="0" borderId="0" applyFont="0" applyFill="0" applyBorder="0" applyAlignment="0" applyProtection="0"/>
    <xf numFmtId="165" fontId="11" fillId="0" borderId="0" applyFont="0" applyFill="0" applyBorder="0" applyAlignment="0" applyProtection="0"/>
    <xf numFmtId="166" fontId="11" fillId="0" borderId="0" applyFont="0" applyFill="0" applyBorder="0" applyAlignment="0" applyProtection="0"/>
    <xf numFmtId="165" fontId="11" fillId="0" borderId="0" applyFont="0" applyFill="0" applyBorder="0" applyAlignment="0" applyProtection="0"/>
    <xf numFmtId="166" fontId="11"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0" fontId="23" fillId="0" borderId="0">
      <alignment vertical="center"/>
      <protection locked="0"/>
    </xf>
    <xf numFmtId="181" fontId="28" fillId="0" borderId="0">
      <alignment vertical="center"/>
      <protection locked="0"/>
    </xf>
    <xf numFmtId="43" fontId="24" fillId="0" borderId="0" applyFont="0" applyFill="0" applyBorder="0" applyAlignment="0" applyProtection="0"/>
    <xf numFmtId="3" fontId="26" fillId="0" borderId="0"/>
    <xf numFmtId="43" fontId="26" fillId="0" borderId="0" applyFont="0" applyFill="0" applyBorder="0" applyAlignment="0" applyProtection="0"/>
    <xf numFmtId="9" fontId="24" fillId="0" borderId="0" applyFont="0" applyFill="0" applyBorder="0" applyAlignment="0" applyProtection="0"/>
    <xf numFmtId="9" fontId="20" fillId="0" borderId="0" applyFont="0" applyFill="0" applyBorder="0" applyAlignment="0" applyProtection="0"/>
    <xf numFmtId="0" fontId="7" fillId="0" borderId="0"/>
    <xf numFmtId="0" fontId="6" fillId="0" borderId="0"/>
    <xf numFmtId="43" fontId="24" fillId="0" borderId="0" applyFont="0" applyFill="0" applyBorder="0" applyAlignment="0" applyProtection="0"/>
    <xf numFmtId="43" fontId="23"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43" fontId="24" fillId="0" borderId="0" applyFont="0" applyFill="0" applyBorder="0" applyAlignment="0" applyProtection="0"/>
    <xf numFmtId="43" fontId="23"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0" fontId="23" fillId="0" borderId="0"/>
    <xf numFmtId="43" fontId="23"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4" fillId="0" borderId="0"/>
    <xf numFmtId="0" fontId="4" fillId="0" borderId="0"/>
    <xf numFmtId="43" fontId="24" fillId="0" borderId="0" applyFont="0" applyFill="0" applyBorder="0" applyAlignment="0" applyProtection="0"/>
    <xf numFmtId="43" fontId="23"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4" fillId="0" borderId="0"/>
    <xf numFmtId="0" fontId="4" fillId="0" borderId="0"/>
    <xf numFmtId="43" fontId="24" fillId="0" borderId="0" applyFont="0" applyFill="0" applyBorder="0" applyAlignment="0" applyProtection="0"/>
    <xf numFmtId="43" fontId="23" fillId="0" borderId="0" applyFont="0" applyFill="0" applyBorder="0" applyAlignment="0" applyProtection="0"/>
    <xf numFmtId="44" fontId="4" fillId="0" borderId="0" applyFont="0" applyFill="0" applyBorder="0" applyAlignment="0" applyProtection="0"/>
    <xf numFmtId="9" fontId="29"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20" fillId="0" borderId="0"/>
    <xf numFmtId="44" fontId="20" fillId="0" borderId="0" applyFont="0" applyFill="0" applyBorder="0" applyAlignment="0" applyProtection="0"/>
    <xf numFmtId="44" fontId="3" fillId="0" borderId="0" applyFont="0" applyFill="0" applyBorder="0" applyAlignment="0" applyProtection="0"/>
    <xf numFmtId="9" fontId="20" fillId="0" borderId="0" applyFont="0" applyFill="0" applyBorder="0" applyAlignment="0" applyProtection="0"/>
    <xf numFmtId="0" fontId="30" fillId="0" borderId="0" applyNumberFormat="0" applyFill="0" applyBorder="0" applyAlignment="0" applyProtection="0"/>
    <xf numFmtId="0" fontId="3" fillId="0" borderId="0"/>
    <xf numFmtId="0" fontId="3" fillId="0" borderId="0"/>
    <xf numFmtId="0" fontId="23" fillId="0" borderId="0">
      <alignment vertical="center"/>
      <protection locked="0"/>
    </xf>
    <xf numFmtId="165" fontId="23" fillId="0" borderId="0" applyFont="0" applyFill="0" applyBorder="0" applyAlignment="0" applyProtection="0"/>
    <xf numFmtId="0" fontId="23" fillId="0" borderId="0"/>
    <xf numFmtId="43" fontId="23" fillId="0" borderId="0" applyFont="0" applyFill="0" applyBorder="0" applyAlignment="0" applyProtection="0"/>
    <xf numFmtId="167" fontId="23" fillId="0" borderId="0" applyFont="0" applyFill="0" applyBorder="0" applyAlignment="0" applyProtection="0"/>
    <xf numFmtId="9" fontId="2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0" fontId="24" fillId="0" borderId="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0" fontId="23" fillId="0" borderId="0"/>
    <xf numFmtId="165" fontId="3" fillId="0" borderId="0" applyFont="0" applyFill="0" applyBorder="0" applyAlignment="0" applyProtection="0"/>
    <xf numFmtId="44" fontId="3" fillId="0" borderId="0" applyFont="0" applyFill="0" applyBorder="0" applyAlignment="0" applyProtection="0"/>
    <xf numFmtId="165" fontId="24" fillId="0" borderId="0" applyFont="0" applyFill="0" applyBorder="0" applyAlignment="0" applyProtection="0"/>
    <xf numFmtId="0" fontId="27" fillId="0" borderId="0" applyNumberForma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9" fontId="24" fillId="0" borderId="0" applyFont="0" applyFill="0" applyBorder="0" applyAlignment="0" applyProtection="0"/>
    <xf numFmtId="0" fontId="3" fillId="0" borderId="0"/>
    <xf numFmtId="0" fontId="3" fillId="0" borderId="0"/>
    <xf numFmtId="43" fontId="24" fillId="0" borderId="0" applyFont="0" applyFill="0" applyBorder="0" applyAlignment="0" applyProtection="0"/>
    <xf numFmtId="43" fontId="3" fillId="0" borderId="0" applyFont="0" applyFill="0" applyBorder="0" applyAlignment="0" applyProtection="0"/>
    <xf numFmtId="0" fontId="20" fillId="0" borderId="0"/>
    <xf numFmtId="44" fontId="20" fillId="0" borderId="0" applyFont="0" applyFill="0" applyBorder="0" applyAlignment="0" applyProtection="0"/>
    <xf numFmtId="44" fontId="3" fillId="0" borderId="0" applyFont="0" applyFill="0" applyBorder="0" applyAlignment="0" applyProtection="0"/>
    <xf numFmtId="9" fontId="20" fillId="0" borderId="0" applyFont="0" applyFill="0" applyBorder="0" applyAlignment="0" applyProtection="0"/>
    <xf numFmtId="43" fontId="2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9" fontId="20" fillId="0" borderId="0" applyFont="0" applyFill="0" applyBorder="0" applyAlignment="0" applyProtection="0"/>
    <xf numFmtId="43" fontId="24" fillId="0" borderId="0" applyFont="0" applyFill="0" applyBorder="0" applyAlignment="0" applyProtection="0"/>
    <xf numFmtId="0" fontId="23" fillId="0" borderId="0">
      <alignment vertical="center"/>
      <protection locked="0"/>
    </xf>
    <xf numFmtId="0" fontId="26" fillId="0" borderId="0">
      <alignment vertical="center"/>
      <protection locked="0"/>
    </xf>
    <xf numFmtId="9" fontId="26" fillId="0" borderId="0" applyFont="0" applyFill="0" applyBorder="0" applyAlignment="0" applyProtection="0"/>
    <xf numFmtId="183" fontId="23" fillId="0" borderId="0" applyFont="0" applyFill="0" applyBorder="0" applyAlignment="0" applyProtection="0">
      <alignment vertical="center"/>
      <protection locked="0"/>
    </xf>
    <xf numFmtId="0" fontId="23" fillId="0" borderId="0">
      <alignment vertical="center"/>
      <protection locked="0"/>
    </xf>
    <xf numFmtId="0" fontId="24" fillId="0" borderId="0"/>
    <xf numFmtId="0" fontId="3" fillId="0" borderId="0"/>
    <xf numFmtId="183" fontId="23" fillId="0" borderId="0" applyFont="0" applyFill="0" applyBorder="0" applyAlignment="0" applyProtection="0">
      <alignment vertical="center"/>
      <protection locked="0"/>
    </xf>
    <xf numFmtId="9" fontId="24" fillId="0" borderId="0" applyFont="0" applyFill="0" applyBorder="0" applyAlignment="0" applyProtection="0"/>
    <xf numFmtId="181" fontId="28" fillId="0" borderId="0">
      <alignment vertical="center"/>
      <protection locked="0"/>
    </xf>
    <xf numFmtId="44" fontId="23" fillId="0" borderId="0" applyFont="0" applyFill="0" applyBorder="0" applyAlignment="0" applyProtection="0"/>
    <xf numFmtId="0" fontId="3" fillId="0" borderId="0"/>
    <xf numFmtId="0" fontId="27" fillId="0" borderId="0" applyNumberFormat="0" applyFill="0" applyBorder="0" applyAlignment="0" applyProtection="0">
      <alignment vertical="center"/>
      <protection locked="0"/>
    </xf>
    <xf numFmtId="0" fontId="31" fillId="0" borderId="0"/>
    <xf numFmtId="44" fontId="31"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2" fillId="0" borderId="0"/>
    <xf numFmtId="0" fontId="2" fillId="0" borderId="0"/>
    <xf numFmtId="43" fontId="24" fillId="0" borderId="0" applyFont="0" applyFill="0" applyBorder="0" applyAlignment="0" applyProtection="0"/>
    <xf numFmtId="43" fontId="23"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2" fillId="0" borderId="0"/>
    <xf numFmtId="0" fontId="2" fillId="0" borderId="0"/>
    <xf numFmtId="43" fontId="24" fillId="0" borderId="0" applyFont="0" applyFill="0" applyBorder="0" applyAlignment="0" applyProtection="0"/>
    <xf numFmtId="43" fontId="23"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2" fillId="0" borderId="0"/>
    <xf numFmtId="0" fontId="2" fillId="0" borderId="0"/>
    <xf numFmtId="43" fontId="24" fillId="0" borderId="0" applyFont="0" applyFill="0" applyBorder="0" applyAlignment="0" applyProtection="0"/>
    <xf numFmtId="43" fontId="23"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2" fillId="0" borderId="0"/>
    <xf numFmtId="0" fontId="2" fillId="0" borderId="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3"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2" fillId="0" borderId="0"/>
    <xf numFmtId="0" fontId="2" fillId="0" borderId="0"/>
    <xf numFmtId="43" fontId="24"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0" fontId="2" fillId="0" borderId="0"/>
    <xf numFmtId="44" fontId="23" fillId="0" borderId="0" applyFont="0" applyFill="0" applyBorder="0" applyAlignment="0" applyProtection="0"/>
    <xf numFmtId="0" fontId="2" fillId="0" borderId="0"/>
    <xf numFmtId="44" fontId="31" fillId="0" borderId="0" applyFont="0" applyFill="0" applyBorder="0" applyAlignment="0" applyProtection="0"/>
    <xf numFmtId="43" fontId="2" fillId="0" borderId="0" applyFont="0" applyFill="0" applyBorder="0" applyAlignment="0" applyProtection="0"/>
    <xf numFmtId="0" fontId="32" fillId="0" borderId="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4" fontId="23" fillId="0" borderId="0" applyFont="0" applyFill="0" applyBorder="0" applyAlignment="0" applyProtection="0"/>
    <xf numFmtId="44" fontId="3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4" fontId="23" fillId="0" borderId="0" applyFont="0" applyFill="0" applyBorder="0" applyAlignment="0" applyProtection="0"/>
    <xf numFmtId="44" fontId="31"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4" fontId="23" fillId="0" borderId="0" applyFont="0" applyFill="0" applyBorder="0" applyAlignment="0" applyProtection="0"/>
    <xf numFmtId="44" fontId="3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4" fontId="23" fillId="0" borderId="0" applyFont="0" applyFill="0" applyBorder="0" applyAlignment="0" applyProtection="0"/>
    <xf numFmtId="44" fontId="31"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165"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1327">
    <xf numFmtId="0" fontId="0" fillId="0" borderId="0" xfId="0"/>
    <xf numFmtId="0" fontId="34" fillId="0" borderId="0" xfId="0" applyFont="1"/>
    <xf numFmtId="0" fontId="38" fillId="0" borderId="0" xfId="0" applyFont="1"/>
    <xf numFmtId="0" fontId="38" fillId="6" borderId="0" xfId="0" applyFont="1" applyFill="1" applyAlignment="1">
      <alignment horizontal="left" vertical="center"/>
    </xf>
    <xf numFmtId="0" fontId="38" fillId="6" borderId="0" xfId="0" applyFont="1" applyFill="1" applyAlignment="1">
      <alignment vertical="center"/>
    </xf>
    <xf numFmtId="0" fontId="38" fillId="0" borderId="0" xfId="0" applyFont="1" applyAlignment="1">
      <alignment vertical="center"/>
    </xf>
    <xf numFmtId="0" fontId="38" fillId="0" borderId="0" xfId="0" applyFont="1" applyAlignment="1" applyProtection="1">
      <alignment horizontal="left" vertical="center"/>
      <protection locked="0"/>
    </xf>
    <xf numFmtId="0" fontId="38" fillId="12" borderId="0" xfId="0" applyFont="1" applyFill="1" applyAlignment="1">
      <alignment horizontal="center" vertical="center"/>
    </xf>
    <xf numFmtId="0" fontId="38" fillId="12" borderId="0" xfId="0" applyFont="1" applyFill="1" applyAlignment="1">
      <alignment vertical="center"/>
    </xf>
    <xf numFmtId="0" fontId="38" fillId="0" borderId="0" xfId="0" applyFont="1" applyAlignment="1">
      <alignment vertical="center" wrapText="1"/>
    </xf>
    <xf numFmtId="166" fontId="38" fillId="2" borderId="0" xfId="5" applyFont="1" applyFill="1" applyBorder="1" applyAlignment="1" applyProtection="1">
      <alignment vertical="center"/>
    </xf>
    <xf numFmtId="0" fontId="38" fillId="0" borderId="0" xfId="0" applyFont="1" applyAlignment="1">
      <alignment horizontal="center" vertical="center"/>
    </xf>
    <xf numFmtId="0" fontId="38" fillId="0" borderId="0" xfId="0" applyFont="1" applyAlignment="1">
      <alignment horizontal="left" vertical="center"/>
    </xf>
    <xf numFmtId="0" fontId="43" fillId="0" borderId="0" xfId="0" applyFont="1" applyAlignment="1">
      <alignment vertical="center"/>
    </xf>
    <xf numFmtId="168" fontId="38" fillId="0" borderId="0" xfId="0" applyNumberFormat="1" applyFont="1" applyAlignment="1">
      <alignment vertical="center"/>
    </xf>
    <xf numFmtId="0" fontId="34" fillId="0" borderId="0" xfId="0" applyFont="1" applyAlignment="1">
      <alignment horizontal="left" vertical="center"/>
    </xf>
    <xf numFmtId="182" fontId="38" fillId="0" borderId="0" xfId="1" applyNumberFormat="1" applyFont="1" applyAlignment="1">
      <alignment vertical="center"/>
    </xf>
    <xf numFmtId="0" fontId="42" fillId="12" borderId="0" xfId="0" applyFont="1" applyFill="1" applyAlignment="1">
      <alignment horizontal="center" vertical="center"/>
    </xf>
    <xf numFmtId="0" fontId="44" fillId="12" borderId="0" xfId="0" applyFont="1" applyFill="1" applyAlignment="1">
      <alignment horizontal="center" vertical="center"/>
    </xf>
    <xf numFmtId="0" fontId="38" fillId="0" borderId="0" xfId="0" applyFont="1" applyAlignment="1">
      <alignment horizontal="left"/>
    </xf>
    <xf numFmtId="168" fontId="38" fillId="5" borderId="0" xfId="5" applyNumberFormat="1" applyFont="1" applyFill="1" applyBorder="1" applyAlignment="1" applyProtection="1">
      <alignment vertical="center"/>
    </xf>
    <xf numFmtId="0" fontId="38" fillId="20" borderId="0" xfId="0" applyFont="1" applyFill="1" applyAlignment="1">
      <alignment vertical="center"/>
    </xf>
    <xf numFmtId="0" fontId="57" fillId="0" borderId="0" xfId="0" applyFont="1" applyAlignment="1">
      <alignment vertical="center"/>
    </xf>
    <xf numFmtId="0" fontId="44" fillId="12" borderId="0" xfId="0" applyFont="1" applyFill="1" applyAlignment="1">
      <alignment horizontal="left" vertical="center"/>
    </xf>
    <xf numFmtId="165" fontId="38" fillId="6" borderId="0" xfId="4" applyFont="1" applyFill="1" applyBorder="1" applyAlignment="1" applyProtection="1"/>
    <xf numFmtId="0" fontId="38" fillId="6" borderId="0" xfId="4" applyNumberFormat="1" applyFont="1" applyFill="1" applyBorder="1" applyAlignment="1">
      <alignment horizontal="left"/>
    </xf>
    <xf numFmtId="166" fontId="38" fillId="6" borderId="0" xfId="5" applyFont="1" applyFill="1" applyBorder="1" applyAlignment="1">
      <alignment horizontal="center"/>
    </xf>
    <xf numFmtId="164" fontId="38" fillId="2" borderId="0" xfId="1" applyFont="1" applyFill="1" applyBorder="1" applyAlignment="1" applyProtection="1">
      <alignment vertical="center"/>
      <protection locked="0"/>
    </xf>
    <xf numFmtId="0" fontId="38" fillId="0" borderId="0" xfId="1" applyNumberFormat="1" applyFont="1" applyFill="1" applyBorder="1" applyAlignment="1" applyProtection="1">
      <alignment vertical="center"/>
    </xf>
    <xf numFmtId="0" fontId="38" fillId="0" borderId="0" xfId="1" applyNumberFormat="1" applyFont="1" applyFill="1" applyBorder="1" applyAlignment="1" applyProtection="1">
      <alignment horizontal="left" vertical="center"/>
    </xf>
    <xf numFmtId="182" fontId="38" fillId="2" borderId="0" xfId="1" applyNumberFormat="1" applyFont="1" applyFill="1" applyBorder="1" applyAlignment="1" applyProtection="1">
      <alignment vertical="center"/>
      <protection locked="0"/>
    </xf>
    <xf numFmtId="166" fontId="38" fillId="2" borderId="0" xfId="12" applyFont="1" applyFill="1" applyBorder="1" applyAlignment="1" applyProtection="1">
      <alignment vertical="center"/>
    </xf>
    <xf numFmtId="169" fontId="38" fillId="5" borderId="0" xfId="1" applyNumberFormat="1" applyFont="1" applyFill="1" applyBorder="1" applyAlignment="1" applyProtection="1">
      <alignment vertical="center"/>
      <protection locked="0"/>
    </xf>
    <xf numFmtId="166" fontId="38" fillId="5" borderId="0" xfId="5" applyFont="1" applyFill="1" applyBorder="1" applyAlignment="1" applyProtection="1">
      <alignment vertical="center"/>
    </xf>
    <xf numFmtId="182" fontId="38" fillId="5" borderId="0" xfId="1" applyNumberFormat="1" applyFont="1" applyFill="1" applyBorder="1" applyAlignment="1" applyProtection="1">
      <alignment vertical="center"/>
      <protection locked="0"/>
    </xf>
    <xf numFmtId="168" fontId="38" fillId="5" borderId="0" xfId="5" applyNumberFormat="1" applyFont="1" applyFill="1" applyBorder="1" applyAlignment="1" applyProtection="1">
      <alignment vertical="center"/>
      <protection locked="0"/>
    </xf>
    <xf numFmtId="182" fontId="38" fillId="5" borderId="0" xfId="1" applyNumberFormat="1" applyFont="1" applyFill="1" applyBorder="1" applyAlignment="1" applyProtection="1">
      <alignment vertical="center"/>
    </xf>
    <xf numFmtId="14" fontId="38" fillId="5" borderId="0" xfId="1" applyNumberFormat="1" applyFont="1" applyFill="1" applyBorder="1" applyAlignment="1" applyProtection="1">
      <alignment horizontal="right" vertical="center"/>
      <protection locked="0"/>
    </xf>
    <xf numFmtId="3" fontId="38" fillId="5" borderId="0" xfId="4703" applyNumberFormat="1" applyFont="1" applyFill="1" applyBorder="1" applyAlignment="1" applyProtection="1">
      <alignment horizontal="right" vertical="center"/>
      <protection locked="0"/>
    </xf>
    <xf numFmtId="182" fontId="38" fillId="5" borderId="0" xfId="1" applyNumberFormat="1" applyFont="1" applyFill="1" applyBorder="1" applyAlignment="1" applyProtection="1">
      <alignment horizontal="left" vertical="center"/>
      <protection locked="0"/>
    </xf>
    <xf numFmtId="0" fontId="52" fillId="5" borderId="0" xfId="2" applyNumberFormat="1" applyFont="1" applyFill="1" applyBorder="1" applyAlignment="1" applyProtection="1">
      <alignment horizontal="center" vertical="center"/>
      <protection locked="0"/>
    </xf>
    <xf numFmtId="44" fontId="38" fillId="5" borderId="0" xfId="2" applyNumberFormat="1" applyFont="1" applyFill="1" applyBorder="1" applyAlignment="1" applyProtection="1">
      <alignment horizontal="right" vertical="center"/>
      <protection locked="0"/>
    </xf>
    <xf numFmtId="165" fontId="38" fillId="6" borderId="0" xfId="4703" applyFont="1" applyFill="1" applyBorder="1" applyAlignment="1" applyProtection="1">
      <alignment vertical="center"/>
    </xf>
    <xf numFmtId="164" fontId="38" fillId="6" borderId="0" xfId="1" applyFont="1" applyFill="1" applyBorder="1" applyAlignment="1" applyProtection="1">
      <alignment horizontal="right" vertical="center"/>
      <protection locked="0"/>
    </xf>
    <xf numFmtId="3" fontId="38" fillId="6" borderId="0" xfId="4703" applyNumberFormat="1" applyFont="1" applyFill="1" applyBorder="1" applyAlignment="1" applyProtection="1">
      <alignment horizontal="right" vertical="center"/>
      <protection locked="0"/>
    </xf>
    <xf numFmtId="182" fontId="38" fillId="6" borderId="0" xfId="1" applyNumberFormat="1" applyFont="1" applyFill="1" applyBorder="1" applyAlignment="1" applyProtection="1">
      <alignment horizontal="left" vertical="center"/>
      <protection locked="0"/>
    </xf>
    <xf numFmtId="168" fontId="38" fillId="6" borderId="0" xfId="2" applyNumberFormat="1" applyFont="1" applyFill="1" applyBorder="1" applyAlignment="1" applyProtection="1">
      <alignment horizontal="right" vertical="center"/>
      <protection locked="0"/>
    </xf>
    <xf numFmtId="44" fontId="38" fillId="6" borderId="0" xfId="2" applyNumberFormat="1" applyFont="1" applyFill="1" applyBorder="1" applyAlignment="1" applyProtection="1">
      <alignment horizontal="right" vertical="center"/>
      <protection locked="0"/>
    </xf>
    <xf numFmtId="0" fontId="44" fillId="6" borderId="0" xfId="5" applyNumberFormat="1" applyFont="1" applyFill="1" applyBorder="1" applyAlignment="1" applyProtection="1">
      <alignment horizontal="center" vertical="center"/>
    </xf>
    <xf numFmtId="0" fontId="44" fillId="5" borderId="0" xfId="5" applyNumberFormat="1" applyFont="1" applyFill="1" applyBorder="1" applyAlignment="1" applyProtection="1">
      <alignment horizontal="center" vertical="center"/>
    </xf>
    <xf numFmtId="0" fontId="59" fillId="5" borderId="0" xfId="5" applyNumberFormat="1" applyFont="1" applyFill="1" applyBorder="1" applyAlignment="1" applyProtection="1">
      <alignment horizontal="center" vertical="center"/>
    </xf>
    <xf numFmtId="0" fontId="38" fillId="20" borderId="0" xfId="0" applyFont="1" applyFill="1" applyAlignment="1">
      <alignment vertical="center" wrapText="1"/>
    </xf>
    <xf numFmtId="0" fontId="38" fillId="20" borderId="0" xfId="0" applyFont="1" applyFill="1"/>
    <xf numFmtId="44" fontId="38" fillId="5" borderId="0" xfId="5" applyNumberFormat="1" applyFont="1" applyFill="1" applyBorder="1" applyAlignment="1" applyProtection="1">
      <alignment vertical="center"/>
    </xf>
    <xf numFmtId="165" fontId="44" fillId="2" borderId="0" xfId="4" applyFont="1" applyFill="1" applyBorder="1" applyAlignment="1" applyProtection="1">
      <alignment vertical="center"/>
    </xf>
    <xf numFmtId="0" fontId="38" fillId="6" borderId="38" xfId="18" applyFont="1" applyFill="1" applyBorder="1" applyAlignment="1">
      <alignment horizontal="left" vertical="center"/>
    </xf>
    <xf numFmtId="0" fontId="38" fillId="6" borderId="36" xfId="18" applyFont="1" applyFill="1" applyBorder="1" applyAlignment="1">
      <alignment horizontal="left" vertical="center"/>
    </xf>
    <xf numFmtId="0" fontId="38" fillId="6" borderId="37" xfId="0" applyFont="1" applyFill="1" applyBorder="1" applyAlignment="1">
      <alignment horizontal="center" vertical="center"/>
    </xf>
    <xf numFmtId="0" fontId="38" fillId="6" borderId="39" xfId="18" applyFont="1" applyFill="1" applyBorder="1" applyAlignment="1">
      <alignment horizontal="left" vertical="center"/>
    </xf>
    <xf numFmtId="0" fontId="38" fillId="6" borderId="3" xfId="18" applyFont="1" applyFill="1" applyBorder="1" applyAlignment="1">
      <alignment horizontal="left" vertical="center"/>
    </xf>
    <xf numFmtId="0" fontId="38" fillId="6" borderId="34" xfId="0" applyFont="1" applyFill="1" applyBorder="1" applyAlignment="1">
      <alignment horizontal="center" vertical="center"/>
    </xf>
    <xf numFmtId="0" fontId="38" fillId="6" borderId="40" xfId="18" applyFont="1" applyFill="1" applyBorder="1" applyAlignment="1">
      <alignment horizontal="left" vertical="center"/>
    </xf>
    <xf numFmtId="0" fontId="38" fillId="6" borderId="32" xfId="0" applyFont="1" applyFill="1" applyBorder="1" applyAlignment="1">
      <alignment horizontal="center" vertical="center"/>
    </xf>
    <xf numFmtId="0" fontId="38" fillId="6" borderId="33" xfId="18" applyFont="1" applyFill="1" applyBorder="1" applyAlignment="1">
      <alignment horizontal="left" vertical="center"/>
    </xf>
    <xf numFmtId="0" fontId="38" fillId="6" borderId="35" xfId="0" applyFont="1" applyFill="1" applyBorder="1" applyAlignment="1">
      <alignment vertical="center"/>
    </xf>
    <xf numFmtId="0" fontId="38" fillId="6" borderId="33" xfId="0" applyFont="1" applyFill="1" applyBorder="1" applyAlignment="1">
      <alignment vertical="center"/>
    </xf>
    <xf numFmtId="0" fontId="44" fillId="5" borderId="0" xfId="5" applyNumberFormat="1" applyFont="1" applyFill="1" applyBorder="1" applyAlignment="1" applyProtection="1">
      <alignment horizontal="left" vertical="center"/>
    </xf>
    <xf numFmtId="0" fontId="38" fillId="20" borderId="0" xfId="0" applyFont="1" applyFill="1" applyAlignment="1">
      <alignment horizontal="left"/>
    </xf>
    <xf numFmtId="0" fontId="60" fillId="6" borderId="0" xfId="0" applyFont="1" applyFill="1" applyAlignment="1">
      <alignment horizontal="left" vertical="center"/>
    </xf>
    <xf numFmtId="185" fontId="38" fillId="0" borderId="0" xfId="4703" applyNumberFormat="1" applyFont="1" applyFill="1" applyBorder="1" applyAlignment="1" applyProtection="1"/>
    <xf numFmtId="0" fontId="27" fillId="0" borderId="0" xfId="23"/>
    <xf numFmtId="165" fontId="38" fillId="2" borderId="0" xfId="4" applyFont="1" applyFill="1" applyBorder="1" applyAlignment="1" applyProtection="1">
      <alignment horizontal="left"/>
    </xf>
    <xf numFmtId="165" fontId="44" fillId="2" borderId="0" xfId="4" applyFont="1" applyFill="1" applyBorder="1" applyAlignment="1" applyProtection="1">
      <alignment horizontal="left" vertical="center"/>
    </xf>
    <xf numFmtId="165" fontId="38" fillId="2" borderId="0" xfId="4" applyFont="1" applyFill="1" applyBorder="1" applyAlignment="1" applyProtection="1">
      <alignment horizontal="left" vertical="center"/>
    </xf>
    <xf numFmtId="0" fontId="50" fillId="5" borderId="0" xfId="5" applyNumberFormat="1" applyFont="1" applyFill="1" applyBorder="1" applyAlignment="1" applyProtection="1">
      <alignment horizontal="center" vertical="center"/>
    </xf>
    <xf numFmtId="165" fontId="34" fillId="0" borderId="0" xfId="4703" applyFont="1" applyFill="1" applyBorder="1" applyAlignment="1" applyProtection="1">
      <alignment vertical="center"/>
    </xf>
    <xf numFmtId="164" fontId="38" fillId="0" borderId="0" xfId="1" applyFont="1" applyFill="1" applyBorder="1" applyAlignment="1" applyProtection="1">
      <alignment horizontal="center" vertical="center"/>
      <protection locked="0"/>
    </xf>
    <xf numFmtId="182" fontId="38" fillId="0" borderId="0" xfId="1" applyNumberFormat="1" applyFont="1" applyFill="1" applyBorder="1" applyAlignment="1" applyProtection="1">
      <alignment horizontal="left" vertical="center"/>
      <protection locked="0"/>
    </xf>
    <xf numFmtId="168" fontId="38" fillId="0" borderId="0" xfId="2" applyNumberFormat="1" applyFont="1" applyFill="1" applyBorder="1" applyAlignment="1" applyProtection="1">
      <alignment horizontal="center" vertical="center"/>
      <protection locked="0"/>
    </xf>
    <xf numFmtId="0" fontId="68" fillId="5" borderId="0" xfId="5" applyNumberFormat="1" applyFont="1" applyFill="1" applyBorder="1" applyAlignment="1" applyProtection="1">
      <alignment horizontal="center" vertical="center"/>
    </xf>
    <xf numFmtId="0" fontId="67" fillId="0" borderId="0" xfId="0" applyFont="1" applyAlignment="1">
      <alignment vertical="center"/>
    </xf>
    <xf numFmtId="0" fontId="72" fillId="5" borderId="0" xfId="5" applyNumberFormat="1" applyFont="1" applyFill="1" applyBorder="1" applyAlignment="1" applyProtection="1">
      <alignment horizontal="center" vertical="center"/>
    </xf>
    <xf numFmtId="0" fontId="68" fillId="23" borderId="0" xfId="0" applyFont="1" applyFill="1" applyAlignment="1">
      <alignment vertical="center"/>
    </xf>
    <xf numFmtId="168" fontId="35" fillId="31" borderId="0" xfId="2" applyNumberFormat="1" applyFont="1" applyFill="1" applyBorder="1" applyAlignment="1" applyProtection="1">
      <alignment horizontal="left" vertical="center"/>
    </xf>
    <xf numFmtId="171" fontId="47" fillId="31" borderId="0" xfId="2" applyNumberFormat="1" applyFont="1" applyFill="1" applyBorder="1" applyAlignment="1" applyProtection="1">
      <alignment horizontal="center" vertical="center"/>
    </xf>
    <xf numFmtId="165" fontId="38" fillId="2" borderId="0" xfId="4" quotePrefix="1" applyFont="1" applyFill="1" applyBorder="1" applyAlignment="1" applyProtection="1">
      <alignment horizontal="left" vertical="center"/>
    </xf>
    <xf numFmtId="0" fontId="36" fillId="0" borderId="0" xfId="0" applyFont="1" applyAlignment="1">
      <alignment vertical="center"/>
    </xf>
    <xf numFmtId="0" fontId="34" fillId="0" borderId="0" xfId="0" applyFont="1" applyAlignment="1">
      <alignment vertical="center"/>
    </xf>
    <xf numFmtId="0" fontId="74" fillId="33" borderId="50" xfId="0" applyFont="1" applyFill="1" applyBorder="1" applyAlignment="1">
      <alignment vertical="center" wrapText="1"/>
    </xf>
    <xf numFmtId="0" fontId="74" fillId="33" borderId="51" xfId="0" applyFont="1" applyFill="1" applyBorder="1" applyAlignment="1">
      <alignment vertical="center" wrapText="1"/>
    </xf>
    <xf numFmtId="0" fontId="37" fillId="21" borderId="52" xfId="0" applyFont="1" applyFill="1" applyBorder="1" applyAlignment="1">
      <alignment vertical="center" wrapText="1"/>
    </xf>
    <xf numFmtId="0" fontId="34" fillId="0" borderId="53" xfId="0" applyFont="1" applyBorder="1" applyAlignment="1">
      <alignment vertical="center" wrapText="1"/>
    </xf>
    <xf numFmtId="0" fontId="37" fillId="21" borderId="54" xfId="0" applyFont="1" applyFill="1" applyBorder="1" applyAlignment="1">
      <alignment vertical="center" wrapText="1"/>
    </xf>
    <xf numFmtId="0" fontId="75" fillId="0" borderId="55" xfId="0" applyFont="1" applyBorder="1" applyAlignment="1">
      <alignment horizontal="left" vertical="center" wrapText="1" indent="1"/>
    </xf>
    <xf numFmtId="0" fontId="34" fillId="0" borderId="55" xfId="0" applyFont="1" applyBorder="1" applyAlignment="1">
      <alignment vertical="center" wrapText="1"/>
    </xf>
    <xf numFmtId="0" fontId="37" fillId="21" borderId="50" xfId="0" applyFont="1" applyFill="1" applyBorder="1" applyAlignment="1">
      <alignment vertical="center" wrapText="1"/>
    </xf>
    <xf numFmtId="0" fontId="0" fillId="21" borderId="54" xfId="0" applyFill="1" applyBorder="1" applyAlignment="1">
      <alignment vertical="top" wrapText="1"/>
    </xf>
    <xf numFmtId="0" fontId="0" fillId="21" borderId="56" xfId="0" applyFill="1" applyBorder="1" applyAlignment="1">
      <alignment vertical="top" wrapText="1"/>
    </xf>
    <xf numFmtId="0" fontId="75" fillId="0" borderId="51" xfId="0" applyFont="1" applyBorder="1" applyAlignment="1">
      <alignment horizontal="left" vertical="center" wrapText="1" indent="1"/>
    </xf>
    <xf numFmtId="0" fontId="77" fillId="0" borderId="57" xfId="0" applyFont="1" applyBorder="1" applyAlignment="1">
      <alignment horizontal="left" vertical="center" wrapText="1" indent="1"/>
    </xf>
    <xf numFmtId="0" fontId="34" fillId="21" borderId="54" xfId="0" applyFont="1" applyFill="1" applyBorder="1" applyAlignment="1">
      <alignment vertical="center" wrapText="1"/>
    </xf>
    <xf numFmtId="0" fontId="77" fillId="0" borderId="55" xfId="0" applyFont="1" applyBorder="1" applyAlignment="1">
      <alignment horizontal="left" vertical="center" wrapText="1" indent="1"/>
    </xf>
    <xf numFmtId="0" fontId="37" fillId="21" borderId="56" xfId="0" applyFont="1" applyFill="1" applyBorder="1" applyAlignment="1">
      <alignment vertical="center" wrapText="1"/>
    </xf>
    <xf numFmtId="0" fontId="75" fillId="0" borderId="57" xfId="0" applyFont="1" applyBorder="1" applyAlignment="1">
      <alignment horizontal="left" vertical="center" wrapText="1" indent="1"/>
    </xf>
    <xf numFmtId="0" fontId="75" fillId="0" borderId="53" xfId="0" applyFont="1" applyBorder="1" applyAlignment="1">
      <alignment horizontal="left" vertical="center" wrapText="1" indent="1"/>
    </xf>
    <xf numFmtId="0" fontId="37" fillId="21" borderId="56" xfId="0" applyFont="1" applyFill="1" applyBorder="1" applyAlignment="1">
      <alignment horizontal="right" vertical="center" wrapText="1"/>
    </xf>
    <xf numFmtId="165" fontId="38" fillId="2" borderId="0" xfId="4703" applyFont="1" applyFill="1" applyBorder="1" applyAlignment="1" applyProtection="1">
      <alignment horizontal="left" vertical="center"/>
    </xf>
    <xf numFmtId="0" fontId="81" fillId="5" borderId="0" xfId="5" applyNumberFormat="1" applyFont="1" applyFill="1" applyBorder="1" applyAlignment="1" applyProtection="1">
      <alignment horizontal="center" vertical="center"/>
    </xf>
    <xf numFmtId="0" fontId="81" fillId="6" borderId="0" xfId="5" applyNumberFormat="1" applyFont="1" applyFill="1" applyBorder="1" applyAlignment="1" applyProtection="1">
      <alignment horizontal="center" vertical="center"/>
    </xf>
    <xf numFmtId="0" fontId="81" fillId="5" borderId="0" xfId="5" applyNumberFormat="1" applyFont="1" applyFill="1" applyBorder="1" applyAlignment="1" applyProtection="1">
      <alignment horizontal="left" vertical="center"/>
    </xf>
    <xf numFmtId="0" fontId="81" fillId="12" borderId="0" xfId="0" applyFont="1" applyFill="1" applyAlignment="1">
      <alignment horizontal="left" vertical="center"/>
    </xf>
    <xf numFmtId="1" fontId="81" fillId="0" borderId="0" xfId="0" applyNumberFormat="1" applyFont="1" applyAlignment="1">
      <alignment vertical="center"/>
    </xf>
    <xf numFmtId="0" fontId="55" fillId="0" borderId="0" xfId="0" applyFont="1" applyAlignment="1">
      <alignment vertical="center"/>
    </xf>
    <xf numFmtId="165" fontId="55" fillId="5" borderId="0" xfId="4" applyFont="1" applyFill="1" applyBorder="1" applyAlignment="1" applyProtection="1">
      <alignment horizontal="left" vertical="center"/>
    </xf>
    <xf numFmtId="166" fontId="55" fillId="5" borderId="0" xfId="5" applyFont="1" applyFill="1" applyBorder="1" applyAlignment="1" applyProtection="1">
      <alignment vertical="center"/>
    </xf>
    <xf numFmtId="164" fontId="55" fillId="5" borderId="0" xfId="1" applyFont="1" applyFill="1" applyBorder="1" applyAlignment="1" applyProtection="1">
      <alignment vertical="center"/>
      <protection locked="0"/>
    </xf>
    <xf numFmtId="182" fontId="55" fillId="5" borderId="0" xfId="1" applyNumberFormat="1" applyFont="1" applyFill="1" applyBorder="1" applyAlignment="1" applyProtection="1">
      <alignment vertical="center"/>
      <protection locked="0"/>
    </xf>
    <xf numFmtId="168" fontId="55" fillId="5" borderId="0" xfId="5" applyNumberFormat="1" applyFont="1" applyFill="1" applyBorder="1" applyAlignment="1" applyProtection="1">
      <alignment vertical="center"/>
      <protection locked="0"/>
    </xf>
    <xf numFmtId="165" fontId="38" fillId="0" borderId="0" xfId="4703" applyFont="1" applyFill="1" applyBorder="1" applyAlignment="1" applyProtection="1">
      <alignment horizontal="left" vertical="center"/>
    </xf>
    <xf numFmtId="166" fontId="35" fillId="31" borderId="0" xfId="5" applyFont="1" applyFill="1" applyBorder="1" applyAlignment="1" applyProtection="1">
      <alignment horizontal="left" vertical="center"/>
    </xf>
    <xf numFmtId="166" fontId="35" fillId="31" borderId="0" xfId="5" applyFont="1" applyFill="1" applyBorder="1" applyAlignment="1" applyProtection="1">
      <alignment vertical="center"/>
    </xf>
    <xf numFmtId="0" fontId="45" fillId="23" borderId="0" xfId="0" applyFont="1" applyFill="1" applyAlignment="1">
      <alignment vertical="center"/>
    </xf>
    <xf numFmtId="49" fontId="38" fillId="6" borderId="58" xfId="4" applyNumberFormat="1" applyFont="1" applyFill="1" applyBorder="1" applyAlignment="1">
      <alignment horizontal="left" vertical="center"/>
    </xf>
    <xf numFmtId="182" fontId="38" fillId="6" borderId="58" xfId="1" applyNumberFormat="1" applyFont="1" applyFill="1" applyBorder="1" applyAlignment="1">
      <alignment horizontal="left" vertical="center"/>
    </xf>
    <xf numFmtId="0" fontId="38" fillId="0" borderId="58" xfId="1" applyNumberFormat="1" applyFont="1" applyFill="1" applyBorder="1" applyAlignment="1" applyProtection="1">
      <alignment horizontal="left" vertical="center"/>
    </xf>
    <xf numFmtId="0" fontId="38" fillId="6" borderId="58" xfId="0" applyFont="1" applyFill="1" applyBorder="1" applyAlignment="1">
      <alignment horizontal="left" vertical="center"/>
    </xf>
    <xf numFmtId="165" fontId="38" fillId="2" borderId="58" xfId="4703" applyFont="1" applyFill="1" applyBorder="1" applyAlignment="1" applyProtection="1">
      <alignment horizontal="left" vertical="center"/>
    </xf>
    <xf numFmtId="165" fontId="38" fillId="2" borderId="59" xfId="4703" applyFont="1" applyFill="1" applyBorder="1" applyAlignment="1" applyProtection="1">
      <alignment horizontal="left" vertical="center"/>
    </xf>
    <xf numFmtId="165" fontId="38" fillId="2" borderId="59" xfId="4" applyFont="1" applyFill="1" applyBorder="1" applyAlignment="1" applyProtection="1">
      <alignment horizontal="left"/>
    </xf>
    <xf numFmtId="165" fontId="38" fillId="0" borderId="58" xfId="4703" applyFont="1" applyFill="1" applyBorder="1" applyAlignment="1" applyProtection="1">
      <alignment horizontal="left" vertical="center"/>
    </xf>
    <xf numFmtId="165" fontId="38" fillId="0" borderId="59" xfId="4703" applyFont="1" applyFill="1" applyBorder="1" applyAlignment="1" applyProtection="1">
      <alignment horizontal="left" vertical="center"/>
    </xf>
    <xf numFmtId="166" fontId="71" fillId="2" borderId="59" xfId="5" applyFont="1" applyFill="1" applyBorder="1" applyAlignment="1" applyProtection="1">
      <alignment vertical="center"/>
    </xf>
    <xf numFmtId="166" fontId="38" fillId="2" borderId="59" xfId="5" applyFont="1" applyFill="1" applyBorder="1" applyAlignment="1" applyProtection="1">
      <alignment vertical="center"/>
    </xf>
    <xf numFmtId="166" fontId="38" fillId="2" borderId="59" xfId="12" applyFont="1" applyFill="1" applyBorder="1" applyAlignment="1" applyProtection="1">
      <alignment vertical="center"/>
    </xf>
    <xf numFmtId="0" fontId="44" fillId="0" borderId="59" xfId="0" applyFont="1" applyBorder="1" applyAlignment="1">
      <alignment horizontal="left" vertical="center"/>
    </xf>
    <xf numFmtId="165" fontId="44" fillId="0" borderId="59" xfId="4703" applyFont="1" applyFill="1" applyBorder="1" applyAlignment="1" applyProtection="1">
      <alignment vertical="center"/>
    </xf>
    <xf numFmtId="0" fontId="44" fillId="32" borderId="28" xfId="0" applyFont="1" applyFill="1" applyBorder="1" applyAlignment="1">
      <alignment horizontal="left" vertical="center"/>
    </xf>
    <xf numFmtId="165" fontId="43" fillId="32" borderId="28" xfId="4" applyFont="1" applyFill="1" applyBorder="1" applyAlignment="1" applyProtection="1">
      <alignment vertical="center"/>
    </xf>
    <xf numFmtId="165" fontId="70" fillId="32" borderId="2" xfId="4" applyFont="1" applyFill="1" applyBorder="1" applyAlignment="1" applyProtection="1">
      <alignment vertical="center"/>
    </xf>
    <xf numFmtId="165" fontId="43" fillId="32" borderId="2" xfId="4" applyFont="1" applyFill="1" applyBorder="1" applyAlignment="1" applyProtection="1">
      <alignment vertical="center"/>
    </xf>
    <xf numFmtId="3" fontId="43" fillId="32" borderId="2" xfId="4" applyNumberFormat="1" applyFont="1" applyFill="1" applyBorder="1" applyAlignment="1" applyProtection="1">
      <alignment horizontal="center" vertical="center"/>
      <protection locked="0"/>
    </xf>
    <xf numFmtId="164" fontId="43" fillId="32" borderId="2" xfId="1" applyFont="1" applyFill="1" applyBorder="1" applyAlignment="1" applyProtection="1">
      <alignment horizontal="center" vertical="center"/>
      <protection locked="0"/>
    </xf>
    <xf numFmtId="164" fontId="44" fillId="32" borderId="2" xfId="1" applyFont="1" applyFill="1" applyBorder="1" applyAlignment="1" applyProtection="1">
      <alignment horizontal="right" vertical="center"/>
      <protection locked="0"/>
    </xf>
    <xf numFmtId="165" fontId="71" fillId="32" borderId="28" xfId="4" applyFont="1" applyFill="1" applyBorder="1" applyAlignment="1" applyProtection="1">
      <alignment horizontal="right" vertical="center"/>
    </xf>
    <xf numFmtId="165" fontId="38" fillId="32" borderId="28" xfId="4" applyFont="1" applyFill="1" applyBorder="1" applyAlignment="1" applyProtection="1">
      <alignment vertical="center"/>
    </xf>
    <xf numFmtId="3" fontId="38" fillId="32" borderId="28" xfId="4" applyNumberFormat="1" applyFont="1" applyFill="1" applyBorder="1" applyAlignment="1" applyProtection="1">
      <alignment horizontal="right" vertical="center"/>
      <protection locked="0"/>
    </xf>
    <xf numFmtId="164" fontId="38" fillId="32" borderId="28" xfId="1" applyFont="1" applyFill="1" applyBorder="1" applyAlignment="1" applyProtection="1">
      <alignment horizontal="center" vertical="center"/>
      <protection locked="0"/>
    </xf>
    <xf numFmtId="168" fontId="38" fillId="32" borderId="28" xfId="2" applyNumberFormat="1" applyFont="1" applyFill="1" applyBorder="1" applyAlignment="1" applyProtection="1">
      <alignment horizontal="right" vertical="center"/>
      <protection locked="0"/>
    </xf>
    <xf numFmtId="165" fontId="38" fillId="32" borderId="2" xfId="4" applyFont="1" applyFill="1" applyBorder="1" applyAlignment="1" applyProtection="1">
      <alignment vertical="center"/>
    </xf>
    <xf numFmtId="3" fontId="38" fillId="32" borderId="2" xfId="4" applyNumberFormat="1" applyFont="1" applyFill="1" applyBorder="1" applyAlignment="1" applyProtection="1">
      <alignment horizontal="right" vertical="center"/>
      <protection locked="0"/>
    </xf>
    <xf numFmtId="164" fontId="38" fillId="32" borderId="2" xfId="1" applyFont="1" applyFill="1" applyBorder="1" applyAlignment="1" applyProtection="1">
      <alignment horizontal="center" vertical="center"/>
      <protection locked="0"/>
    </xf>
    <xf numFmtId="182" fontId="38" fillId="32" borderId="2" xfId="1" applyNumberFormat="1" applyFont="1" applyFill="1" applyBorder="1" applyAlignment="1" applyProtection="1">
      <alignment horizontal="left" vertical="center"/>
      <protection locked="0"/>
    </xf>
    <xf numFmtId="168" fontId="38" fillId="32" borderId="2" xfId="2" applyNumberFormat="1" applyFont="1" applyFill="1" applyBorder="1" applyAlignment="1" applyProtection="1">
      <alignment horizontal="right" vertical="center"/>
      <protection locked="0"/>
    </xf>
    <xf numFmtId="0" fontId="38" fillId="32" borderId="49" xfId="0" applyFont="1" applyFill="1" applyBorder="1" applyAlignment="1">
      <alignment vertical="center"/>
    </xf>
    <xf numFmtId="182" fontId="38" fillId="32" borderId="28" xfId="1" applyNumberFormat="1" applyFont="1" applyFill="1" applyBorder="1" applyAlignment="1" applyProtection="1">
      <alignment horizontal="left" vertical="center"/>
      <protection locked="0"/>
    </xf>
    <xf numFmtId="0" fontId="38" fillId="32" borderId="47" xfId="0" applyFont="1" applyFill="1" applyBorder="1" applyAlignment="1">
      <alignment vertical="center"/>
    </xf>
    <xf numFmtId="0" fontId="38" fillId="32" borderId="44" xfId="0" applyFont="1" applyFill="1" applyBorder="1" applyAlignment="1">
      <alignment horizontal="right" vertical="center"/>
    </xf>
    <xf numFmtId="3" fontId="38" fillId="32" borderId="1" xfId="4703" applyNumberFormat="1" applyFont="1" applyFill="1" applyBorder="1" applyAlignment="1" applyProtection="1">
      <alignment horizontal="right" vertical="center"/>
      <protection locked="0"/>
    </xf>
    <xf numFmtId="0" fontId="56" fillId="32" borderId="1" xfId="0" applyFont="1" applyFill="1" applyBorder="1" applyAlignment="1">
      <alignment horizontal="right" vertical="center"/>
    </xf>
    <xf numFmtId="168" fontId="38" fillId="32" borderId="30" xfId="2" applyNumberFormat="1" applyFont="1" applyFill="1" applyBorder="1" applyAlignment="1" applyProtection="1">
      <alignment horizontal="right" vertical="center"/>
      <protection locked="0"/>
    </xf>
    <xf numFmtId="0" fontId="56" fillId="32" borderId="62" xfId="0" applyFont="1" applyFill="1" applyBorder="1" applyAlignment="1">
      <alignment horizontal="center" vertical="center"/>
    </xf>
    <xf numFmtId="0" fontId="56" fillId="32" borderId="64" xfId="0" applyFont="1" applyFill="1" applyBorder="1" applyAlignment="1">
      <alignment horizontal="center" vertical="center"/>
    </xf>
    <xf numFmtId="165" fontId="44" fillId="34" borderId="68" xfId="4" applyFont="1" applyFill="1" applyBorder="1" applyAlignment="1" applyProtection="1">
      <alignment vertical="center"/>
    </xf>
    <xf numFmtId="165" fontId="38" fillId="34" borderId="68" xfId="4" applyFont="1" applyFill="1" applyBorder="1" applyAlignment="1" applyProtection="1">
      <alignment vertical="center"/>
    </xf>
    <xf numFmtId="3" fontId="38" fillId="34" borderId="68" xfId="4" applyNumberFormat="1" applyFont="1" applyFill="1" applyBorder="1" applyAlignment="1" applyProtection="1">
      <alignment horizontal="right" vertical="center"/>
      <protection locked="0"/>
    </xf>
    <xf numFmtId="164" fontId="38" fillId="34" borderId="68" xfId="1" applyFont="1" applyFill="1" applyBorder="1" applyAlignment="1" applyProtection="1">
      <alignment horizontal="center" vertical="center"/>
      <protection locked="0"/>
    </xf>
    <xf numFmtId="164" fontId="44" fillId="34" borderId="68" xfId="1" applyFont="1" applyFill="1" applyBorder="1" applyAlignment="1" applyProtection="1">
      <alignment horizontal="right" vertical="center"/>
      <protection locked="0"/>
    </xf>
    <xf numFmtId="0" fontId="38" fillId="34" borderId="69" xfId="0" applyFont="1" applyFill="1" applyBorder="1" applyAlignment="1">
      <alignment vertical="center"/>
    </xf>
    <xf numFmtId="166" fontId="38" fillId="2" borderId="62" xfId="12" applyFont="1" applyFill="1" applyBorder="1" applyAlignment="1" applyProtection="1">
      <alignment vertical="center"/>
    </xf>
    <xf numFmtId="0" fontId="38" fillId="32" borderId="66" xfId="0" applyFont="1" applyFill="1" applyBorder="1" applyAlignment="1">
      <alignment vertical="center"/>
    </xf>
    <xf numFmtId="1" fontId="81" fillId="24" borderId="5" xfId="0" applyNumberFormat="1" applyFont="1" applyFill="1" applyBorder="1" applyAlignment="1">
      <alignment vertical="center"/>
    </xf>
    <xf numFmtId="165" fontId="38" fillId="24" borderId="5" xfId="4703" applyFont="1" applyFill="1" applyBorder="1" applyAlignment="1" applyProtection="1">
      <alignment vertical="center"/>
    </xf>
    <xf numFmtId="164" fontId="38" fillId="24" borderId="5" xfId="1" applyFont="1" applyFill="1" applyBorder="1" applyAlignment="1" applyProtection="1">
      <alignment horizontal="right" vertical="center"/>
      <protection locked="0"/>
    </xf>
    <xf numFmtId="3" fontId="38" fillId="24" borderId="5" xfId="4703" applyNumberFormat="1" applyFont="1" applyFill="1" applyBorder="1" applyAlignment="1" applyProtection="1">
      <alignment horizontal="right" vertical="center"/>
      <protection locked="0"/>
    </xf>
    <xf numFmtId="182" fontId="38" fillId="24" borderId="5" xfId="1" applyNumberFormat="1" applyFont="1" applyFill="1" applyBorder="1" applyAlignment="1" applyProtection="1">
      <alignment horizontal="left" vertical="center"/>
      <protection locked="0"/>
    </xf>
    <xf numFmtId="168" fontId="40" fillId="24" borderId="5" xfId="2" applyNumberFormat="1" applyFont="1" applyFill="1" applyBorder="1" applyAlignment="1" applyProtection="1">
      <alignment horizontal="right" vertical="center"/>
      <protection locked="0"/>
    </xf>
    <xf numFmtId="44" fontId="38" fillId="24" borderId="5" xfId="2" applyNumberFormat="1" applyFont="1" applyFill="1" applyBorder="1" applyAlignment="1" applyProtection="1">
      <alignment horizontal="right" vertical="center"/>
      <protection locked="0"/>
    </xf>
    <xf numFmtId="0" fontId="38" fillId="24" borderId="5" xfId="0" applyFont="1" applyFill="1" applyBorder="1" applyAlignment="1">
      <alignment vertical="center"/>
    </xf>
    <xf numFmtId="0" fontId="38" fillId="24" borderId="5" xfId="0" applyFont="1" applyFill="1" applyBorder="1" applyAlignment="1">
      <alignment horizontal="left" vertical="center"/>
    </xf>
    <xf numFmtId="0" fontId="38" fillId="24" borderId="6" xfId="0" applyFont="1" applyFill="1" applyBorder="1" applyAlignment="1">
      <alignment vertical="center"/>
    </xf>
    <xf numFmtId="0" fontId="38" fillId="24" borderId="7" xfId="0" applyFont="1" applyFill="1" applyBorder="1" applyAlignment="1">
      <alignment vertical="center"/>
    </xf>
    <xf numFmtId="0" fontId="38" fillId="24" borderId="8" xfId="0" applyFont="1" applyFill="1" applyBorder="1" applyAlignment="1">
      <alignment vertical="center"/>
    </xf>
    <xf numFmtId="0" fontId="52" fillId="24" borderId="7" xfId="0" applyFont="1" applyFill="1" applyBorder="1" applyAlignment="1">
      <alignment vertical="center"/>
    </xf>
    <xf numFmtId="0" fontId="38" fillId="24" borderId="7" xfId="0" applyFont="1" applyFill="1" applyBorder="1" applyAlignment="1">
      <alignment vertical="center" wrapText="1"/>
    </xf>
    <xf numFmtId="0" fontId="38" fillId="24" borderId="8" xfId="0" applyFont="1" applyFill="1" applyBorder="1" applyAlignment="1">
      <alignment vertical="center" wrapText="1"/>
    </xf>
    <xf numFmtId="0" fontId="44" fillId="31" borderId="7" xfId="0" applyFont="1" applyFill="1" applyBorder="1" applyAlignment="1">
      <alignment vertical="center"/>
    </xf>
    <xf numFmtId="0" fontId="44" fillId="31" borderId="8" xfId="0" applyFont="1" applyFill="1" applyBorder="1" applyAlignment="1">
      <alignment vertical="center"/>
    </xf>
    <xf numFmtId="0" fontId="44" fillId="31" borderId="7" xfId="0" applyFont="1" applyFill="1" applyBorder="1" applyAlignment="1">
      <alignment horizontal="left" vertical="center"/>
    </xf>
    <xf numFmtId="0" fontId="44" fillId="31" borderId="8" xfId="0" applyFont="1" applyFill="1" applyBorder="1" applyAlignment="1">
      <alignment horizontal="left" vertical="center"/>
    </xf>
    <xf numFmtId="0" fontId="68" fillId="31" borderId="8" xfId="0" applyFont="1" applyFill="1" applyBorder="1" applyAlignment="1">
      <alignment vertical="center"/>
    </xf>
    <xf numFmtId="0" fontId="68" fillId="31" borderId="7" xfId="0" applyFont="1" applyFill="1" applyBorder="1" applyAlignment="1">
      <alignment vertical="center"/>
    </xf>
    <xf numFmtId="0" fontId="50" fillId="31" borderId="7" xfId="0" applyFont="1" applyFill="1" applyBorder="1" applyAlignment="1">
      <alignment vertical="center"/>
    </xf>
    <xf numFmtId="0" fontId="50" fillId="31" borderId="8" xfId="0" applyFont="1" applyFill="1" applyBorder="1" applyAlignment="1">
      <alignment vertical="center"/>
    </xf>
    <xf numFmtId="0" fontId="38" fillId="31" borderId="7" xfId="0" applyFont="1" applyFill="1" applyBorder="1" applyAlignment="1">
      <alignment vertical="center"/>
    </xf>
    <xf numFmtId="0" fontId="67" fillId="31" borderId="8" xfId="0" applyFont="1" applyFill="1" applyBorder="1" applyAlignment="1">
      <alignment vertical="center"/>
    </xf>
    <xf numFmtId="0" fontId="55" fillId="31" borderId="7" xfId="0" applyFont="1" applyFill="1" applyBorder="1" applyAlignment="1">
      <alignment vertical="center"/>
    </xf>
    <xf numFmtId="0" fontId="82" fillId="31" borderId="8" xfId="0" applyFont="1" applyFill="1" applyBorder="1" applyAlignment="1">
      <alignment vertical="center"/>
    </xf>
    <xf numFmtId="0" fontId="44" fillId="31" borderId="9" xfId="0" applyFont="1" applyFill="1" applyBorder="1" applyAlignment="1">
      <alignment vertical="center"/>
    </xf>
    <xf numFmtId="0" fontId="81" fillId="31" borderId="10" xfId="0" applyFont="1" applyFill="1" applyBorder="1" applyAlignment="1">
      <alignment horizontal="left" vertical="center"/>
    </xf>
    <xf numFmtId="0" fontId="35" fillId="31" borderId="10" xfId="0" applyFont="1" applyFill="1" applyBorder="1" applyAlignment="1">
      <alignment horizontal="left" vertical="center"/>
    </xf>
    <xf numFmtId="171" fontId="47" fillId="31" borderId="10" xfId="2" applyNumberFormat="1" applyFont="1" applyFill="1" applyBorder="1" applyAlignment="1" applyProtection="1">
      <alignment horizontal="center" vertical="center"/>
    </xf>
    <xf numFmtId="0" fontId="68" fillId="31" borderId="11" xfId="0" applyFont="1" applyFill="1" applyBorder="1" applyAlignment="1">
      <alignment vertical="center"/>
    </xf>
    <xf numFmtId="171" fontId="44" fillId="0" borderId="71" xfId="0" applyNumberFormat="1" applyFont="1" applyBorder="1" applyAlignment="1">
      <alignment horizontal="center" vertical="center"/>
    </xf>
    <xf numFmtId="0" fontId="63" fillId="12" borderId="0" xfId="0" applyFont="1" applyFill="1" applyAlignment="1">
      <alignment horizontal="center" vertical="center"/>
    </xf>
    <xf numFmtId="164" fontId="85" fillId="6" borderId="0" xfId="1" applyFont="1" applyFill="1" applyBorder="1" applyAlignment="1">
      <alignment horizontal="left"/>
    </xf>
    <xf numFmtId="165" fontId="40" fillId="6" borderId="0" xfId="4" applyFont="1" applyFill="1" applyBorder="1" applyAlignment="1" applyProtection="1"/>
    <xf numFmtId="0" fontId="62" fillId="27" borderId="0" xfId="0" applyFont="1" applyFill="1" applyAlignment="1">
      <alignment horizontal="center" vertical="center"/>
    </xf>
    <xf numFmtId="182" fontId="44" fillId="32" borderId="1" xfId="1" applyNumberFormat="1" applyFont="1" applyFill="1" applyBorder="1" applyAlignment="1" applyProtection="1">
      <alignment horizontal="left" vertical="center"/>
      <protection locked="0"/>
    </xf>
    <xf numFmtId="165" fontId="87" fillId="2" borderId="59" xfId="4703" applyFont="1" applyFill="1" applyBorder="1" applyAlignment="1" applyProtection="1">
      <alignment horizontal="center" vertical="center"/>
    </xf>
    <xf numFmtId="165" fontId="38" fillId="2" borderId="60" xfId="4703" applyFont="1" applyFill="1" applyBorder="1" applyAlignment="1" applyProtection="1">
      <alignment horizontal="left" vertical="center"/>
    </xf>
    <xf numFmtId="0" fontId="38" fillId="32" borderId="28" xfId="0" applyFont="1" applyFill="1" applyBorder="1" applyAlignment="1">
      <alignment horizontal="left" vertical="center"/>
    </xf>
    <xf numFmtId="188" fontId="38" fillId="0" borderId="0" xfId="1" applyNumberFormat="1" applyFont="1" applyFill="1" applyBorder="1" applyAlignment="1" applyProtection="1">
      <alignment vertical="center"/>
      <protection locked="0"/>
    </xf>
    <xf numFmtId="0" fontId="56" fillId="32" borderId="1" xfId="0" applyFont="1" applyFill="1" applyBorder="1" applyAlignment="1" applyProtection="1">
      <alignment horizontal="right" vertical="center"/>
      <protection locked="0"/>
    </xf>
    <xf numFmtId="0" fontId="44" fillId="6" borderId="0" xfId="5" applyNumberFormat="1" applyFont="1" applyFill="1" applyBorder="1" applyAlignment="1" applyProtection="1">
      <alignment horizontal="center" vertical="center"/>
      <protection locked="0"/>
    </xf>
    <xf numFmtId="49" fontId="38" fillId="6" borderId="0" xfId="4" applyNumberFormat="1" applyFont="1" applyFill="1" applyBorder="1" applyAlignment="1" applyProtection="1">
      <alignment horizontal="left"/>
      <protection locked="0"/>
    </xf>
    <xf numFmtId="0" fontId="44" fillId="5" borderId="0" xfId="5" applyNumberFormat="1" applyFont="1" applyFill="1" applyBorder="1" applyAlignment="1" applyProtection="1">
      <alignment horizontal="center" vertical="center"/>
      <protection locked="0"/>
    </xf>
    <xf numFmtId="0" fontId="68" fillId="5" borderId="0" xfId="5" applyNumberFormat="1" applyFont="1" applyFill="1" applyBorder="1" applyAlignment="1" applyProtection="1">
      <alignment horizontal="center" vertical="center"/>
      <protection locked="0"/>
    </xf>
    <xf numFmtId="165" fontId="44" fillId="2" borderId="0" xfId="4" applyFont="1" applyFill="1" applyBorder="1" applyAlignment="1" applyProtection="1">
      <alignment vertical="center"/>
      <protection locked="0"/>
    </xf>
    <xf numFmtId="165" fontId="43" fillId="32" borderId="28" xfId="4" applyFont="1" applyFill="1" applyBorder="1" applyAlignment="1" applyProtection="1">
      <alignment vertical="center"/>
      <protection locked="0"/>
    </xf>
    <xf numFmtId="165" fontId="38" fillId="2" borderId="0" xfId="4" quotePrefix="1" applyFont="1" applyFill="1" applyBorder="1" applyAlignment="1" applyProtection="1">
      <alignment horizontal="left" vertical="center"/>
      <protection locked="0"/>
    </xf>
    <xf numFmtId="166" fontId="38" fillId="2" borderId="0" xfId="5" applyFont="1" applyFill="1" applyBorder="1" applyAlignment="1" applyProtection="1">
      <alignment vertical="center"/>
      <protection locked="0"/>
    </xf>
    <xf numFmtId="166" fontId="38" fillId="2" borderId="0" xfId="12" applyFont="1" applyFill="1" applyBorder="1" applyAlignment="1" applyProtection="1">
      <alignment vertical="center"/>
      <protection locked="0"/>
    </xf>
    <xf numFmtId="0" fontId="81" fillId="5" borderId="0" xfId="5" applyNumberFormat="1" applyFont="1" applyFill="1" applyBorder="1" applyAlignment="1" applyProtection="1">
      <alignment horizontal="center" vertical="center"/>
      <protection locked="0"/>
    </xf>
    <xf numFmtId="165" fontId="38" fillId="0" borderId="0" xfId="4703" applyFont="1" applyFill="1" applyBorder="1" applyAlignment="1" applyProtection="1">
      <alignment horizontal="left" vertical="center"/>
      <protection locked="0"/>
    </xf>
    <xf numFmtId="174" fontId="35" fillId="31" borderId="10" xfId="0" applyNumberFormat="1" applyFont="1" applyFill="1" applyBorder="1" applyAlignment="1" applyProtection="1">
      <alignment horizontal="left" vertical="center"/>
      <protection locked="0"/>
    </xf>
    <xf numFmtId="164" fontId="38" fillId="0" borderId="0" xfId="1" applyFont="1" applyBorder="1" applyAlignment="1" applyProtection="1">
      <alignment vertical="center"/>
      <protection locked="0"/>
    </xf>
    <xf numFmtId="164" fontId="38" fillId="0" borderId="0" xfId="1" applyFont="1" applyAlignment="1" applyProtection="1">
      <alignment vertical="center"/>
      <protection locked="0"/>
    </xf>
    <xf numFmtId="44" fontId="38" fillId="2" borderId="0" xfId="12" applyNumberFormat="1" applyFont="1" applyFill="1" applyBorder="1" applyAlignment="1" applyProtection="1">
      <alignment vertical="center"/>
    </xf>
    <xf numFmtId="44" fontId="38" fillId="5" borderId="0" xfId="5" applyNumberFormat="1" applyFont="1" applyFill="1" applyBorder="1" applyAlignment="1" applyProtection="1">
      <alignment vertical="center"/>
      <protection locked="0"/>
    </xf>
    <xf numFmtId="44" fontId="44" fillId="32" borderId="2" xfId="0" applyNumberFormat="1" applyFont="1" applyFill="1" applyBorder="1" applyAlignment="1">
      <alignment vertical="center"/>
    </xf>
    <xf numFmtId="44" fontId="81" fillId="5" borderId="0" xfId="5" applyNumberFormat="1" applyFont="1" applyFill="1" applyBorder="1" applyAlignment="1" applyProtection="1">
      <alignment horizontal="center" vertical="center"/>
    </xf>
    <xf numFmtId="44" fontId="44" fillId="34" borderId="68" xfId="2" applyNumberFormat="1" applyFont="1" applyFill="1" applyBorder="1" applyAlignment="1" applyProtection="1">
      <alignment horizontal="right" vertical="center"/>
      <protection locked="0"/>
    </xf>
    <xf numFmtId="44" fontId="44" fillId="5" borderId="0" xfId="5" applyNumberFormat="1" applyFont="1" applyFill="1" applyBorder="1" applyAlignment="1" applyProtection="1">
      <alignment horizontal="center" vertical="center"/>
    </xf>
    <xf numFmtId="44" fontId="38" fillId="0" borderId="0" xfId="5" applyNumberFormat="1" applyFont="1" applyFill="1" applyBorder="1" applyAlignment="1" applyProtection="1">
      <alignment vertical="center"/>
    </xf>
    <xf numFmtId="44" fontId="48" fillId="31" borderId="10" xfId="2" applyNumberFormat="1" applyFont="1" applyFill="1" applyBorder="1" applyAlignment="1" applyProtection="1">
      <alignment horizontal="left" vertical="center"/>
    </xf>
    <xf numFmtId="14" fontId="44" fillId="32" borderId="1" xfId="1" applyNumberFormat="1" applyFont="1" applyFill="1" applyBorder="1" applyAlignment="1" applyProtection="1">
      <alignment horizontal="right" vertical="center"/>
      <protection locked="0"/>
    </xf>
    <xf numFmtId="0" fontId="44" fillId="32" borderId="1" xfId="0" applyFont="1" applyFill="1" applyBorder="1" applyAlignment="1">
      <alignment horizontal="center" vertical="center"/>
    </xf>
    <xf numFmtId="165" fontId="41" fillId="2" borderId="59" xfId="4703" applyFont="1" applyFill="1" applyBorder="1" applyAlignment="1" applyProtection="1">
      <alignment horizontal="left" vertical="center"/>
    </xf>
    <xf numFmtId="166" fontId="38" fillId="0" borderId="59" xfId="12" applyFont="1" applyFill="1" applyBorder="1" applyAlignment="1" applyProtection="1">
      <alignment vertical="center"/>
    </xf>
    <xf numFmtId="171" fontId="44" fillId="0" borderId="8" xfId="0" applyNumberFormat="1" applyFont="1" applyBorder="1" applyAlignment="1">
      <alignment horizontal="center" vertical="center"/>
    </xf>
    <xf numFmtId="0" fontId="35" fillId="34" borderId="13" xfId="0" applyFont="1" applyFill="1" applyBorder="1" applyAlignment="1">
      <alignment horizontal="left" vertical="center"/>
    </xf>
    <xf numFmtId="14" fontId="44" fillId="34" borderId="14" xfId="0" applyNumberFormat="1" applyFont="1" applyFill="1" applyBorder="1" applyAlignment="1">
      <alignment horizontal="center" vertical="center"/>
    </xf>
    <xf numFmtId="1" fontId="81" fillId="6" borderId="0" xfId="0" applyNumberFormat="1" applyFont="1" applyFill="1" applyAlignment="1">
      <alignment vertical="center"/>
    </xf>
    <xf numFmtId="0" fontId="38" fillId="6" borderId="0" xfId="0" applyFont="1" applyFill="1" applyAlignment="1">
      <alignment horizontal="right" vertical="center"/>
    </xf>
    <xf numFmtId="0" fontId="38" fillId="5" borderId="0" xfId="0" applyFont="1" applyFill="1" applyAlignment="1">
      <alignment horizontal="right" vertical="center"/>
    </xf>
    <xf numFmtId="14" fontId="38" fillId="5" borderId="0" xfId="0" applyNumberFormat="1" applyFont="1" applyFill="1" applyAlignment="1">
      <alignment horizontal="left" vertical="center"/>
    </xf>
    <xf numFmtId="0" fontId="81" fillId="24" borderId="0" xfId="0" applyFont="1" applyFill="1" applyAlignment="1">
      <alignment vertical="center" wrapText="1"/>
    </xf>
    <xf numFmtId="0" fontId="38" fillId="24" borderId="0" xfId="0" applyFont="1" applyFill="1" applyAlignment="1">
      <alignment vertical="center" wrapText="1"/>
    </xf>
    <xf numFmtId="0" fontId="38" fillId="24" borderId="0" xfId="0" applyFont="1" applyFill="1" applyAlignment="1" applyProtection="1">
      <alignment vertical="center" wrapText="1"/>
      <protection locked="0"/>
    </xf>
    <xf numFmtId="49" fontId="38" fillId="6" borderId="0" xfId="0" applyNumberFormat="1" applyFont="1" applyFill="1" applyAlignment="1">
      <alignment horizontal="left"/>
    </xf>
    <xf numFmtId="49" fontId="38" fillId="6" borderId="0" xfId="0" applyNumberFormat="1" applyFont="1" applyFill="1" applyAlignment="1">
      <alignment horizontal="right"/>
    </xf>
    <xf numFmtId="1" fontId="44" fillId="6" borderId="0" xfId="0" applyNumberFormat="1" applyFont="1" applyFill="1" applyAlignment="1">
      <alignment wrapText="1"/>
    </xf>
    <xf numFmtId="0" fontId="40" fillId="0" borderId="0" xfId="0" applyFont="1" applyAlignment="1">
      <alignment horizontal="left"/>
    </xf>
    <xf numFmtId="49" fontId="38" fillId="6" borderId="0" xfId="0" applyNumberFormat="1" applyFont="1" applyFill="1" applyAlignment="1">
      <alignment horizontal="left" vertical="center"/>
    </xf>
    <xf numFmtId="0" fontId="38" fillId="0" borderId="0" xfId="0" applyFont="1" applyAlignment="1" applyProtection="1">
      <alignment horizontal="left"/>
      <protection locked="0"/>
    </xf>
    <xf numFmtId="0" fontId="81" fillId="31" borderId="0" xfId="0" applyFont="1" applyFill="1" applyAlignment="1">
      <alignment horizontal="left" vertical="center"/>
    </xf>
    <xf numFmtId="0" fontId="35" fillId="31" borderId="0" xfId="0" applyFont="1" applyFill="1" applyAlignment="1">
      <alignment horizontal="left" vertical="center"/>
    </xf>
    <xf numFmtId="174" fontId="35" fillId="31" borderId="0" xfId="0" applyNumberFormat="1"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165" fontId="38" fillId="2" borderId="0" xfId="4703" applyFont="1" applyFill="1" applyBorder="1" applyAlignment="1" applyProtection="1">
      <alignment horizontal="left"/>
    </xf>
    <xf numFmtId="0" fontId="88" fillId="23" borderId="0" xfId="0" applyFont="1" applyFill="1" applyAlignment="1">
      <alignment vertical="center"/>
    </xf>
    <xf numFmtId="0" fontId="42" fillId="20" borderId="0" xfId="0" applyFont="1" applyFill="1" applyAlignment="1">
      <alignment vertical="center"/>
    </xf>
    <xf numFmtId="0" fontId="89" fillId="20" borderId="0" xfId="0" applyFont="1" applyFill="1" applyAlignment="1">
      <alignment vertical="center"/>
    </xf>
    <xf numFmtId="0" fontId="48" fillId="23" borderId="0" xfId="0" applyFont="1" applyFill="1" applyAlignment="1">
      <alignment vertical="center"/>
    </xf>
    <xf numFmtId="0" fontId="42" fillId="20" borderId="0" xfId="0" applyFont="1" applyFill="1" applyAlignment="1">
      <alignment vertical="center" wrapText="1"/>
    </xf>
    <xf numFmtId="0" fontId="42" fillId="20" borderId="0" xfId="0" applyFont="1" applyFill="1" applyAlignment="1">
      <alignment horizontal="left" vertical="center" wrapText="1"/>
    </xf>
    <xf numFmtId="0" fontId="89" fillId="20" borderId="0" xfId="0" applyFont="1" applyFill="1" applyAlignment="1">
      <alignment vertical="center" wrapText="1"/>
    </xf>
    <xf numFmtId="189" fontId="48" fillId="23" borderId="0" xfId="0" applyNumberFormat="1" applyFont="1" applyFill="1" applyAlignment="1">
      <alignment vertical="center"/>
    </xf>
    <xf numFmtId="0" fontId="42" fillId="20" borderId="0" xfId="0" applyFont="1" applyFill="1" applyAlignment="1">
      <alignment horizontal="left" vertical="center"/>
    </xf>
    <xf numFmtId="0" fontId="90" fillId="20" borderId="0" xfId="0" applyFont="1" applyFill="1" applyAlignment="1">
      <alignment horizontal="center" vertical="center"/>
    </xf>
    <xf numFmtId="0" fontId="48" fillId="20" borderId="0" xfId="0" applyFont="1" applyFill="1" applyAlignment="1">
      <alignment horizontal="left" vertical="center"/>
    </xf>
    <xf numFmtId="0" fontId="48" fillId="20" borderId="0" xfId="0" applyFont="1" applyFill="1" applyAlignment="1">
      <alignment vertical="center"/>
    </xf>
    <xf numFmtId="0" fontId="89" fillId="20" borderId="0" xfId="0" applyFont="1" applyFill="1" applyAlignment="1">
      <alignment horizontal="left" vertical="center"/>
    </xf>
    <xf numFmtId="0" fontId="48" fillId="23" borderId="0" xfId="0" applyFont="1" applyFill="1" applyAlignment="1">
      <alignment horizontal="left" vertical="center"/>
    </xf>
    <xf numFmtId="0" fontId="48" fillId="20" borderId="0" xfId="0" applyFont="1" applyFill="1" applyAlignment="1">
      <alignment horizontal="center" vertical="center"/>
    </xf>
    <xf numFmtId="0" fontId="42" fillId="20" borderId="0" xfId="0" quotePrefix="1" applyFont="1" applyFill="1" applyAlignment="1">
      <alignment horizontal="center" vertical="center"/>
    </xf>
    <xf numFmtId="168" fontId="42" fillId="23" borderId="0" xfId="5" applyNumberFormat="1" applyFont="1" applyFill="1" applyBorder="1" applyAlignment="1" applyProtection="1">
      <alignment vertical="center"/>
    </xf>
    <xf numFmtId="0" fontId="42" fillId="23" borderId="0" xfId="0" applyFont="1" applyFill="1" applyAlignment="1">
      <alignment vertical="center"/>
    </xf>
    <xf numFmtId="0" fontId="48" fillId="23" borderId="0" xfId="0" quotePrefix="1" applyFont="1" applyFill="1" applyAlignment="1">
      <alignment vertical="center"/>
    </xf>
    <xf numFmtId="0" fontId="92" fillId="23" borderId="0" xfId="0" applyFont="1" applyFill="1" applyAlignment="1">
      <alignment vertical="center"/>
    </xf>
    <xf numFmtId="168" fontId="48" fillId="23" borderId="0" xfId="5" applyNumberFormat="1" applyFont="1" applyFill="1" applyBorder="1" applyAlignment="1" applyProtection="1">
      <alignment vertical="center"/>
    </xf>
    <xf numFmtId="168" fontId="48" fillId="20" borderId="0" xfId="0" applyNumberFormat="1" applyFont="1" applyFill="1" applyAlignment="1">
      <alignment horizontal="center" vertical="center"/>
    </xf>
    <xf numFmtId="168" fontId="89" fillId="20" borderId="0" xfId="0" applyNumberFormat="1" applyFont="1" applyFill="1" applyAlignment="1">
      <alignment horizontal="center" vertical="center"/>
    </xf>
    <xf numFmtId="0" fontId="93" fillId="23" borderId="0" xfId="0" applyFont="1" applyFill="1" applyAlignment="1">
      <alignment vertical="center"/>
    </xf>
    <xf numFmtId="170" fontId="84" fillId="0" borderId="5" xfId="0" applyNumberFormat="1" applyFont="1" applyBorder="1" applyAlignment="1">
      <alignment horizontal="left" vertical="center"/>
    </xf>
    <xf numFmtId="0" fontId="44" fillId="0" borderId="5" xfId="0" applyFont="1" applyBorder="1" applyAlignment="1">
      <alignment horizontal="center" vertical="center"/>
    </xf>
    <xf numFmtId="0" fontId="44" fillId="0" borderId="6" xfId="0" applyFont="1" applyBorder="1" applyAlignment="1">
      <alignment horizontal="center" vertical="center"/>
    </xf>
    <xf numFmtId="0" fontId="44" fillId="23" borderId="0" xfId="5" applyNumberFormat="1" applyFont="1" applyFill="1" applyBorder="1" applyAlignment="1" applyProtection="1">
      <alignment horizontal="left" vertical="center"/>
    </xf>
    <xf numFmtId="165" fontId="38" fillId="0" borderId="60" xfId="4703" applyFont="1" applyFill="1" applyBorder="1" applyAlignment="1" applyProtection="1">
      <alignment horizontal="left" vertical="center"/>
    </xf>
    <xf numFmtId="166" fontId="38" fillId="2" borderId="58" xfId="5" applyFont="1" applyFill="1" applyBorder="1" applyAlignment="1" applyProtection="1">
      <alignment vertical="center"/>
    </xf>
    <xf numFmtId="166" fontId="38" fillId="2" borderId="58" xfId="12" applyFont="1" applyFill="1" applyBorder="1" applyAlignment="1" applyProtection="1">
      <alignment vertical="center"/>
    </xf>
    <xf numFmtId="165" fontId="87" fillId="2" borderId="58" xfId="4703" applyFont="1" applyFill="1" applyBorder="1" applyAlignment="1" applyProtection="1">
      <alignment horizontal="center" vertical="center"/>
    </xf>
    <xf numFmtId="165" fontId="38" fillId="2" borderId="58" xfId="4703" quotePrefix="1" applyFont="1" applyFill="1" applyBorder="1" applyAlignment="1" applyProtection="1">
      <alignment vertical="center"/>
    </xf>
    <xf numFmtId="165" fontId="38" fillId="2" borderId="0" xfId="4703" quotePrefix="1" applyFont="1" applyFill="1" applyBorder="1" applyAlignment="1" applyProtection="1">
      <alignment vertical="center"/>
    </xf>
    <xf numFmtId="166" fontId="38" fillId="2" borderId="60" xfId="12" applyFont="1" applyFill="1" applyBorder="1" applyAlignment="1" applyProtection="1">
      <alignment vertical="center"/>
    </xf>
    <xf numFmtId="0" fontId="44" fillId="0" borderId="59" xfId="0" applyFont="1" applyBorder="1" applyAlignment="1">
      <alignment horizontal="left" vertical="center" indent="2"/>
    </xf>
    <xf numFmtId="0" fontId="95" fillId="0" borderId="0" xfId="8" applyFont="1" applyAlignment="1">
      <alignment horizontal="left" vertical="center"/>
    </xf>
    <xf numFmtId="0" fontId="96" fillId="8" borderId="0" xfId="8" applyFont="1" applyFill="1" applyAlignment="1">
      <alignment vertical="center"/>
    </xf>
    <xf numFmtId="181" fontId="94" fillId="20" borderId="0" xfId="215" applyFont="1" applyFill="1">
      <alignment vertical="center"/>
      <protection locked="0"/>
    </xf>
    <xf numFmtId="2" fontId="94" fillId="20" borderId="0" xfId="215" applyNumberFormat="1" applyFont="1" applyFill="1" applyAlignment="1">
      <alignment horizontal="center" vertical="center"/>
      <protection locked="0"/>
    </xf>
    <xf numFmtId="2" fontId="94" fillId="20" borderId="0" xfId="215" applyNumberFormat="1" applyFont="1" applyFill="1">
      <alignment vertical="center"/>
      <protection locked="0"/>
    </xf>
    <xf numFmtId="0" fontId="94" fillId="20" borderId="0" xfId="0" applyFont="1" applyFill="1" applyAlignment="1" applyProtection="1">
      <alignment vertical="center"/>
      <protection locked="0"/>
    </xf>
    <xf numFmtId="181" fontId="94" fillId="20" borderId="0" xfId="215" applyFont="1" applyFill="1" applyAlignment="1">
      <alignment horizontal="right" vertical="center"/>
      <protection locked="0"/>
    </xf>
    <xf numFmtId="2" fontId="95" fillId="0" borderId="0" xfId="0" applyNumberFormat="1" applyFont="1" applyAlignment="1" applyProtection="1">
      <alignment vertical="center"/>
      <protection locked="0"/>
    </xf>
    <xf numFmtId="181" fontId="94" fillId="0" borderId="0" xfId="215" applyFont="1" applyAlignment="1" applyProtection="1">
      <alignment horizontal="center" vertical="center"/>
    </xf>
    <xf numFmtId="0" fontId="94" fillId="0" borderId="0" xfId="0" applyFont="1" applyAlignment="1" applyProtection="1">
      <alignment vertical="center"/>
      <protection locked="0"/>
    </xf>
    <xf numFmtId="2" fontId="94" fillId="0" borderId="0" xfId="0" applyNumberFormat="1" applyFont="1" applyAlignment="1" applyProtection="1">
      <alignment horizontal="center" vertical="center" wrapText="1"/>
      <protection locked="0"/>
    </xf>
    <xf numFmtId="2" fontId="95" fillId="0" borderId="20" xfId="0" applyNumberFormat="1" applyFont="1" applyBorder="1" applyAlignment="1" applyProtection="1">
      <alignment horizontal="right" vertical="center" wrapText="1"/>
      <protection locked="0"/>
    </xf>
    <xf numFmtId="2" fontId="95" fillId="0" borderId="19" xfId="0" applyNumberFormat="1" applyFont="1" applyBorder="1" applyAlignment="1" applyProtection="1">
      <alignment horizontal="center" vertical="center" wrapText="1"/>
      <protection locked="0"/>
    </xf>
    <xf numFmtId="0" fontId="94" fillId="0" borderId="0" xfId="0" applyFont="1" applyAlignment="1" applyProtection="1">
      <alignment horizontal="center" vertical="center" wrapText="1"/>
      <protection locked="0"/>
    </xf>
    <xf numFmtId="181" fontId="95" fillId="0" borderId="0" xfId="215" applyFont="1" applyAlignment="1">
      <alignment horizontal="left" vertical="center"/>
      <protection locked="0"/>
    </xf>
    <xf numFmtId="174" fontId="94" fillId="10" borderId="17" xfId="1" applyNumberFormat="1" applyFont="1" applyFill="1" applyBorder="1" applyAlignment="1" applyProtection="1">
      <alignment horizontal="center" vertical="center"/>
    </xf>
    <xf numFmtId="0" fontId="94" fillId="10" borderId="25" xfId="0" applyFont="1" applyFill="1" applyBorder="1" applyAlignment="1" applyProtection="1">
      <alignment vertical="center"/>
      <protection locked="0"/>
    </xf>
    <xf numFmtId="165" fontId="94" fillId="10" borderId="17" xfId="1" applyNumberFormat="1" applyFont="1" applyFill="1" applyBorder="1" applyAlignment="1" applyProtection="1">
      <alignment horizontal="right" vertical="center"/>
    </xf>
    <xf numFmtId="165" fontId="94" fillId="10" borderId="25" xfId="0" applyNumberFormat="1" applyFont="1" applyFill="1" applyBorder="1" applyAlignment="1" applyProtection="1">
      <alignment vertical="center"/>
      <protection locked="0"/>
    </xf>
    <xf numFmtId="2" fontId="95" fillId="8" borderId="25" xfId="215" applyNumberFormat="1" applyFont="1" applyFill="1" applyBorder="1" applyAlignment="1">
      <alignment horizontal="center" vertical="center"/>
      <protection locked="0"/>
    </xf>
    <xf numFmtId="174" fontId="95" fillId="8" borderId="23" xfId="1" applyNumberFormat="1" applyFont="1" applyFill="1" applyBorder="1" applyAlignment="1" applyProtection="1">
      <alignment horizontal="left" vertical="center"/>
    </xf>
    <xf numFmtId="165" fontId="94" fillId="8" borderId="22" xfId="1" applyNumberFormat="1" applyFont="1" applyFill="1" applyBorder="1" applyAlignment="1" applyProtection="1">
      <alignment horizontal="right" vertical="center"/>
    </xf>
    <xf numFmtId="174" fontId="94" fillId="8" borderId="23" xfId="1" applyNumberFormat="1" applyFont="1" applyFill="1" applyBorder="1" applyAlignment="1" applyProtection="1">
      <alignment horizontal="left" vertical="center"/>
    </xf>
    <xf numFmtId="0" fontId="94" fillId="10" borderId="23" xfId="0" applyFont="1" applyFill="1" applyBorder="1" applyAlignment="1" applyProtection="1">
      <alignment vertical="center"/>
      <protection locked="0"/>
    </xf>
    <xf numFmtId="181" fontId="95" fillId="0" borderId="0" xfId="215" applyFont="1">
      <alignment vertical="center"/>
      <protection locked="0"/>
    </xf>
    <xf numFmtId="165" fontId="95" fillId="8" borderId="17" xfId="1" applyNumberFormat="1" applyFont="1" applyFill="1" applyBorder="1" applyAlignment="1" applyProtection="1">
      <alignment horizontal="right" vertical="center"/>
    </xf>
    <xf numFmtId="49" fontId="95" fillId="0" borderId="0" xfId="0" applyNumberFormat="1" applyFont="1" applyAlignment="1">
      <alignment horizontal="center" vertical="center" textRotation="90"/>
    </xf>
    <xf numFmtId="0" fontId="98" fillId="20" borderId="74" xfId="0" applyFont="1" applyFill="1" applyBorder="1" applyAlignment="1">
      <alignment vertical="center"/>
    </xf>
    <xf numFmtId="0" fontId="98" fillId="0" borderId="74" xfId="0" applyFont="1" applyBorder="1" applyAlignment="1" applyProtection="1">
      <alignment vertical="center"/>
      <protection locked="0"/>
    </xf>
    <xf numFmtId="0" fontId="100" fillId="20" borderId="74" xfId="0" applyFont="1" applyFill="1" applyBorder="1" applyAlignment="1">
      <alignment vertical="center"/>
    </xf>
    <xf numFmtId="0" fontId="99" fillId="0" borderId="83" xfId="0" applyFont="1" applyBorder="1" applyAlignment="1" applyProtection="1">
      <alignment vertical="center"/>
      <protection locked="0"/>
    </xf>
    <xf numFmtId="0" fontId="99" fillId="0" borderId="84" xfId="0" applyFont="1" applyBorder="1" applyAlignment="1" applyProtection="1">
      <alignment vertical="center"/>
      <protection locked="0"/>
    </xf>
    <xf numFmtId="0" fontId="94" fillId="0" borderId="84" xfId="8" applyFont="1" applyBorder="1" applyAlignment="1">
      <alignment vertical="center"/>
    </xf>
    <xf numFmtId="0" fontId="100" fillId="20" borderId="86" xfId="0" applyFont="1" applyFill="1" applyBorder="1" applyAlignment="1">
      <alignment vertical="center"/>
    </xf>
    <xf numFmtId="0" fontId="97" fillId="20" borderId="83" xfId="0" applyFont="1" applyFill="1" applyBorder="1" applyAlignment="1">
      <alignment vertical="center" wrapText="1"/>
    </xf>
    <xf numFmtId="0" fontId="99" fillId="20" borderId="84" xfId="0" applyFont="1" applyFill="1" applyBorder="1" applyAlignment="1">
      <alignment vertical="center" wrapText="1"/>
    </xf>
    <xf numFmtId="0" fontId="102" fillId="6" borderId="84" xfId="0" applyFont="1" applyFill="1" applyBorder="1" applyAlignment="1">
      <alignment vertical="center" wrapText="1"/>
    </xf>
    <xf numFmtId="0" fontId="99" fillId="20" borderId="74" xfId="0" applyFont="1" applyFill="1" applyBorder="1" applyAlignment="1">
      <alignment vertical="center" wrapText="1"/>
    </xf>
    <xf numFmtId="186" fontId="99" fillId="26" borderId="74" xfId="0" applyNumberFormat="1" applyFont="1" applyFill="1" applyBorder="1" applyAlignment="1" applyProtection="1">
      <alignment vertical="center" wrapText="1"/>
      <protection locked="0"/>
    </xf>
    <xf numFmtId="186" fontId="99" fillId="28" borderId="74" xfId="8" applyNumberFormat="1" applyFont="1" applyFill="1" applyBorder="1" applyAlignment="1">
      <alignment horizontal="left" vertical="center" wrapText="1"/>
    </xf>
    <xf numFmtId="186" fontId="99" fillId="13" borderId="74" xfId="8" applyNumberFormat="1" applyFont="1" applyFill="1" applyBorder="1" applyAlignment="1">
      <alignment horizontal="left" vertical="center" wrapText="1"/>
    </xf>
    <xf numFmtId="0" fontId="99" fillId="9" borderId="74" xfId="0" applyFont="1" applyFill="1" applyBorder="1" applyAlignment="1">
      <alignment vertical="center" wrapText="1"/>
    </xf>
    <xf numFmtId="1" fontId="95" fillId="0" borderId="20" xfId="0" applyNumberFormat="1" applyFont="1" applyBorder="1" applyAlignment="1">
      <alignment horizontal="left" vertical="center"/>
    </xf>
    <xf numFmtId="0" fontId="94" fillId="0" borderId="21" xfId="0" applyFont="1" applyBorder="1" applyAlignment="1" applyProtection="1">
      <alignment vertical="center"/>
      <protection locked="0"/>
    </xf>
    <xf numFmtId="1" fontId="95" fillId="0" borderId="21" xfId="0" applyNumberFormat="1" applyFont="1" applyBorder="1" applyAlignment="1">
      <alignment horizontal="left" vertical="center"/>
    </xf>
    <xf numFmtId="1" fontId="95" fillId="0" borderId="19" xfId="0" applyNumberFormat="1" applyFont="1" applyBorder="1" applyAlignment="1">
      <alignment horizontal="right" vertical="center"/>
    </xf>
    <xf numFmtId="1" fontId="95" fillId="0" borderId="22" xfId="0" applyNumberFormat="1" applyFont="1" applyBorder="1" applyAlignment="1">
      <alignment horizontal="left" vertical="center"/>
    </xf>
    <xf numFmtId="0" fontId="101" fillId="20" borderId="86" xfId="0" applyFont="1" applyFill="1" applyBorder="1" applyAlignment="1">
      <alignment horizontal="left" vertical="center"/>
    </xf>
    <xf numFmtId="0" fontId="101" fillId="20" borderId="88" xfId="0" applyFont="1" applyFill="1" applyBorder="1" applyAlignment="1">
      <alignment vertical="center"/>
    </xf>
    <xf numFmtId="0" fontId="101" fillId="20" borderId="74" xfId="0" applyFont="1" applyFill="1" applyBorder="1" applyAlignment="1">
      <alignment vertical="center"/>
    </xf>
    <xf numFmtId="0" fontId="101" fillId="20" borderId="74" xfId="0" applyFont="1" applyFill="1" applyBorder="1" applyAlignment="1">
      <alignment horizontal="center" vertical="center"/>
    </xf>
    <xf numFmtId="0" fontId="95" fillId="0" borderId="0" xfId="0" applyFont="1" applyAlignment="1" applyProtection="1">
      <alignment horizontal="left" vertical="center"/>
      <protection locked="0"/>
    </xf>
    <xf numFmtId="1" fontId="95" fillId="0" borderId="20" xfId="0" applyNumberFormat="1" applyFont="1" applyBorder="1" applyAlignment="1">
      <alignment vertical="center"/>
    </xf>
    <xf numFmtId="175" fontId="94" fillId="0" borderId="21" xfId="0" applyNumberFormat="1" applyFont="1" applyBorder="1" applyAlignment="1">
      <alignment vertical="center"/>
    </xf>
    <xf numFmtId="1" fontId="94" fillId="14" borderId="20" xfId="0" applyNumberFormat="1" applyFont="1" applyFill="1" applyBorder="1" applyAlignment="1">
      <alignment vertical="center"/>
    </xf>
    <xf numFmtId="1" fontId="95" fillId="0" borderId="22" xfId="0" applyNumberFormat="1" applyFont="1" applyBorder="1" applyAlignment="1">
      <alignment vertical="center"/>
    </xf>
    <xf numFmtId="0" fontId="99" fillId="20" borderId="74" xfId="0" applyFont="1" applyFill="1" applyBorder="1" applyAlignment="1">
      <alignment vertical="center"/>
    </xf>
    <xf numFmtId="0" fontId="94" fillId="6" borderId="0" xfId="0" applyFont="1" applyFill="1" applyAlignment="1">
      <alignment horizontal="left" vertical="center"/>
    </xf>
    <xf numFmtId="0" fontId="96" fillId="0" borderId="0" xfId="8" applyFont="1" applyAlignment="1">
      <alignment vertical="center"/>
    </xf>
    <xf numFmtId="176" fontId="94" fillId="0" borderId="0" xfId="21" applyNumberFormat="1" applyFont="1" applyAlignment="1">
      <alignment horizontal="center" vertical="center"/>
    </xf>
    <xf numFmtId="2" fontId="95" fillId="0" borderId="0" xfId="21" applyNumberFormat="1" applyFont="1" applyAlignment="1">
      <alignment horizontal="center" vertical="center"/>
    </xf>
    <xf numFmtId="0" fontId="94" fillId="0" borderId="0" xfId="8" applyFont="1" applyAlignment="1">
      <alignment vertical="center"/>
    </xf>
    <xf numFmtId="0" fontId="94" fillId="8" borderId="0" xfId="8" applyFont="1" applyFill="1" applyAlignment="1">
      <alignment vertical="center"/>
    </xf>
    <xf numFmtId="49" fontId="95" fillId="6" borderId="0" xfId="8" applyNumberFormat="1" applyFont="1" applyFill="1" applyAlignment="1">
      <alignment horizontal="left" vertical="center"/>
    </xf>
    <xf numFmtId="0" fontId="94" fillId="0" borderId="0" xfId="8" applyFont="1" applyAlignment="1">
      <alignment horizontal="left" vertical="center"/>
    </xf>
    <xf numFmtId="0" fontId="100" fillId="20" borderId="88" xfId="0" applyFont="1" applyFill="1" applyBorder="1" applyAlignment="1">
      <alignment vertical="center"/>
    </xf>
    <xf numFmtId="0" fontId="100" fillId="20" borderId="85" xfId="0" applyFont="1" applyFill="1" applyBorder="1" applyAlignment="1">
      <alignment vertical="center"/>
    </xf>
    <xf numFmtId="0" fontId="97" fillId="20" borderId="74" xfId="0" applyFont="1" applyFill="1" applyBorder="1" applyAlignment="1">
      <alignment vertical="center"/>
    </xf>
    <xf numFmtId="0" fontId="102" fillId="20" borderId="74" xfId="0" applyFont="1" applyFill="1" applyBorder="1" applyAlignment="1">
      <alignment vertical="center" wrapText="1"/>
    </xf>
    <xf numFmtId="0" fontId="101" fillId="0" borderId="0" xfId="0" applyFont="1" applyAlignment="1" applyProtection="1">
      <alignment vertical="center"/>
      <protection locked="0"/>
    </xf>
    <xf numFmtId="0" fontId="94" fillId="0" borderId="0" xfId="0" applyFont="1" applyAlignment="1" applyProtection="1">
      <alignment horizontal="right" vertical="center"/>
      <protection locked="0"/>
    </xf>
    <xf numFmtId="1" fontId="94" fillId="0" borderId="22" xfId="0" applyNumberFormat="1" applyFont="1" applyBorder="1" applyAlignment="1">
      <alignment horizontal="left" vertical="center"/>
    </xf>
    <xf numFmtId="175" fontId="94" fillId="0" borderId="17" xfId="1" applyNumberFormat="1" applyFont="1" applyFill="1" applyBorder="1" applyAlignment="1" applyProtection="1">
      <alignment horizontal="center" vertical="center"/>
    </xf>
    <xf numFmtId="0" fontId="94" fillId="10" borderId="0" xfId="0" applyFont="1" applyFill="1" applyAlignment="1" applyProtection="1">
      <alignment vertical="center"/>
      <protection locked="0"/>
    </xf>
    <xf numFmtId="165" fontId="94" fillId="0" borderId="17" xfId="1" applyNumberFormat="1" applyFont="1" applyFill="1" applyBorder="1" applyAlignment="1" applyProtection="1">
      <alignment horizontal="center" vertical="center"/>
    </xf>
    <xf numFmtId="174" fontId="94" fillId="10" borderId="17" xfId="1" applyNumberFormat="1" applyFont="1" applyFill="1" applyBorder="1" applyAlignment="1" applyProtection="1">
      <alignment horizontal="left" vertical="center"/>
    </xf>
    <xf numFmtId="1" fontId="94" fillId="0" borderId="20" xfId="0" applyNumberFormat="1" applyFont="1" applyBorder="1" applyAlignment="1">
      <alignment horizontal="left" vertical="center"/>
    </xf>
    <xf numFmtId="175" fontId="94" fillId="0" borderId="16" xfId="1" applyNumberFormat="1" applyFont="1" applyFill="1" applyBorder="1" applyAlignment="1" applyProtection="1">
      <alignment horizontal="center" vertical="center"/>
    </xf>
    <xf numFmtId="165" fontId="94" fillId="0" borderId="16" xfId="1" applyNumberFormat="1" applyFont="1" applyFill="1" applyBorder="1" applyAlignment="1" applyProtection="1">
      <alignment horizontal="center" vertical="center"/>
    </xf>
    <xf numFmtId="165" fontId="94" fillId="10" borderId="16" xfId="1" applyNumberFormat="1" applyFont="1" applyFill="1" applyBorder="1" applyAlignment="1" applyProtection="1">
      <alignment horizontal="right" vertical="center"/>
    </xf>
    <xf numFmtId="174" fontId="94" fillId="10" borderId="16" xfId="1" applyNumberFormat="1" applyFont="1" applyFill="1" applyBorder="1" applyAlignment="1" applyProtection="1">
      <alignment horizontal="left" vertical="center"/>
    </xf>
    <xf numFmtId="186" fontId="99" fillId="0" borderId="78" xfId="0" applyNumberFormat="1" applyFont="1" applyBorder="1" applyAlignment="1" applyProtection="1">
      <alignment vertical="center"/>
      <protection locked="0"/>
    </xf>
    <xf numFmtId="186" fontId="99" fillId="0" borderId="79" xfId="0" applyNumberFormat="1" applyFont="1" applyBorder="1" applyAlignment="1" applyProtection="1">
      <alignment vertical="center"/>
      <protection locked="0"/>
    </xf>
    <xf numFmtId="4" fontId="99" fillId="0" borderId="79" xfId="0" applyNumberFormat="1" applyFont="1" applyBorder="1" applyAlignment="1" applyProtection="1">
      <alignment vertical="center"/>
      <protection locked="0"/>
    </xf>
    <xf numFmtId="4" fontId="99" fillId="0" borderId="79" xfId="8" applyNumberFormat="1" applyFont="1" applyBorder="1" applyAlignment="1">
      <alignment horizontal="left" vertical="center"/>
    </xf>
    <xf numFmtId="4" fontId="99" fillId="0" borderId="80" xfId="8" applyNumberFormat="1" applyFont="1" applyBorder="1" applyAlignment="1">
      <alignment horizontal="left" vertical="center"/>
    </xf>
    <xf numFmtId="4" fontId="99" fillId="0" borderId="78" xfId="0" applyNumberFormat="1" applyFont="1" applyBorder="1" applyAlignment="1" applyProtection="1">
      <alignment vertical="center"/>
      <protection locked="0"/>
    </xf>
    <xf numFmtId="4" fontId="99" fillId="11" borderId="79" xfId="0" applyNumberFormat="1" applyFont="1" applyFill="1" applyBorder="1" applyAlignment="1" applyProtection="1">
      <alignment vertical="center"/>
      <protection locked="0"/>
    </xf>
    <xf numFmtId="4" fontId="99" fillId="22" borderId="79" xfId="8" applyNumberFormat="1" applyFont="1" applyFill="1" applyBorder="1" applyAlignment="1">
      <alignment horizontal="left" vertical="center"/>
    </xf>
    <xf numFmtId="4" fontId="99" fillId="29" borderId="79" xfId="8" applyNumberFormat="1" applyFont="1" applyFill="1" applyBorder="1" applyAlignment="1">
      <alignment horizontal="left" vertical="center"/>
    </xf>
    <xf numFmtId="4" fontId="99" fillId="18" borderId="80" xfId="8" applyNumberFormat="1" applyFont="1" applyFill="1" applyBorder="1" applyAlignment="1">
      <alignment horizontal="left" vertical="center"/>
    </xf>
    <xf numFmtId="0" fontId="94" fillId="0" borderId="79" xfId="8" applyFont="1" applyBorder="1" applyAlignment="1">
      <alignment vertical="center"/>
    </xf>
    <xf numFmtId="4" fontId="99" fillId="0" borderId="78" xfId="8" applyNumberFormat="1" applyFont="1" applyBorder="1" applyAlignment="1">
      <alignment horizontal="left" vertical="center"/>
    </xf>
    <xf numFmtId="4" fontId="99" fillId="0" borderId="80" xfId="0" applyNumberFormat="1" applyFont="1" applyBorder="1" applyAlignment="1" applyProtection="1">
      <alignment vertical="center"/>
      <protection locked="0"/>
    </xf>
    <xf numFmtId="4" fontId="99" fillId="29" borderId="80" xfId="8" applyNumberFormat="1" applyFont="1" applyFill="1" applyBorder="1" applyAlignment="1">
      <alignment horizontal="left" vertical="center"/>
    </xf>
    <xf numFmtId="186" fontId="99" fillId="0" borderId="81" xfId="0" applyNumberFormat="1" applyFont="1" applyBorder="1" applyAlignment="1" applyProtection="1">
      <alignment vertical="center"/>
      <protection locked="0"/>
    </xf>
    <xf numFmtId="186" fontId="99" fillId="0" borderId="0" xfId="0" applyNumberFormat="1" applyFont="1" applyAlignment="1" applyProtection="1">
      <alignment vertical="center"/>
      <protection locked="0"/>
    </xf>
    <xf numFmtId="4" fontId="99" fillId="0" borderId="0" xfId="0" applyNumberFormat="1" applyFont="1" applyAlignment="1" applyProtection="1">
      <alignment vertical="center"/>
      <protection locked="0"/>
    </xf>
    <xf numFmtId="4" fontId="99" fillId="0" borderId="0" xfId="8" applyNumberFormat="1" applyFont="1" applyAlignment="1">
      <alignment horizontal="left" vertical="center"/>
    </xf>
    <xf numFmtId="4" fontId="99" fillId="0" borderId="82" xfId="8" applyNumberFormat="1" applyFont="1" applyBorder="1" applyAlignment="1">
      <alignment horizontal="left" vertical="center"/>
    </xf>
    <xf numFmtId="4" fontId="99" fillId="0" borderId="81" xfId="0" applyNumberFormat="1" applyFont="1" applyBorder="1" applyAlignment="1" applyProtection="1">
      <alignment vertical="center"/>
      <protection locked="0"/>
    </xf>
    <xf numFmtId="4" fontId="99" fillId="11" borderId="0" xfId="0" applyNumberFormat="1" applyFont="1" applyFill="1" applyAlignment="1" applyProtection="1">
      <alignment vertical="center"/>
      <protection locked="0"/>
    </xf>
    <xf numFmtId="4" fontId="99" fillId="22" borderId="0" xfId="8" applyNumberFormat="1" applyFont="1" applyFill="1" applyAlignment="1">
      <alignment horizontal="left" vertical="center"/>
    </xf>
    <xf numFmtId="4" fontId="99" fillId="29" borderId="0" xfId="8" applyNumberFormat="1" applyFont="1" applyFill="1" applyAlignment="1">
      <alignment horizontal="left" vertical="center"/>
    </xf>
    <xf numFmtId="4" fontId="99" fillId="18" borderId="82" xfId="8" applyNumberFormat="1" applyFont="1" applyFill="1" applyBorder="1" applyAlignment="1">
      <alignment horizontal="left" vertical="center"/>
    </xf>
    <xf numFmtId="4" fontId="99" fillId="0" borderId="81" xfId="8" applyNumberFormat="1" applyFont="1" applyBorder="1" applyAlignment="1">
      <alignment horizontal="left" vertical="center"/>
    </xf>
    <xf numFmtId="4" fontId="99" fillId="0" borderId="82" xfId="0" applyNumberFormat="1" applyFont="1" applyBorder="1" applyAlignment="1" applyProtection="1">
      <alignment vertical="center"/>
      <protection locked="0"/>
    </xf>
    <xf numFmtId="4" fontId="99" fillId="29" borderId="82" xfId="8" applyNumberFormat="1" applyFont="1" applyFill="1" applyBorder="1" applyAlignment="1">
      <alignment horizontal="left" vertical="center"/>
    </xf>
    <xf numFmtId="0" fontId="102" fillId="6" borderId="0" xfId="0" applyFont="1" applyFill="1" applyAlignment="1">
      <alignment vertical="center" wrapText="1"/>
    </xf>
    <xf numFmtId="0" fontId="99" fillId="20" borderId="87" xfId="0" applyFont="1" applyFill="1" applyBorder="1" applyAlignment="1">
      <alignment vertical="center" wrapText="1"/>
    </xf>
    <xf numFmtId="4" fontId="99" fillId="20" borderId="83" xfId="0" applyNumberFormat="1" applyFont="1" applyFill="1" applyBorder="1" applyAlignment="1">
      <alignment vertical="center" wrapText="1"/>
    </xf>
    <xf numFmtId="4" fontId="99" fillId="16" borderId="84" xfId="0" applyNumberFormat="1" applyFont="1" applyFill="1" applyBorder="1" applyAlignment="1" applyProtection="1">
      <alignment vertical="center"/>
      <protection locked="0"/>
    </xf>
    <xf numFmtId="4" fontId="99" fillId="20" borderId="84" xfId="0" applyNumberFormat="1" applyFont="1" applyFill="1" applyBorder="1" applyAlignment="1">
      <alignment vertical="center" wrapText="1"/>
    </xf>
    <xf numFmtId="4" fontId="99" fillId="30" borderId="84" xfId="0" applyNumberFormat="1" applyFont="1" applyFill="1" applyBorder="1" applyAlignment="1" applyProtection="1">
      <alignment vertical="center"/>
      <protection locked="0"/>
    </xf>
    <xf numFmtId="4" fontId="99" fillId="17" borderId="84" xfId="0" applyNumberFormat="1" applyFont="1" applyFill="1" applyBorder="1" applyAlignment="1" applyProtection="1">
      <alignment vertical="center"/>
      <protection locked="0"/>
    </xf>
    <xf numFmtId="4" fontId="99" fillId="3" borderId="87" xfId="0" applyNumberFormat="1" applyFont="1" applyFill="1" applyBorder="1" applyAlignment="1">
      <alignment vertical="center" wrapText="1"/>
    </xf>
    <xf numFmtId="0" fontId="99" fillId="20" borderId="83" xfId="0" applyFont="1" applyFill="1" applyBorder="1" applyAlignment="1">
      <alignment vertical="center" wrapText="1"/>
    </xf>
    <xf numFmtId="4" fontId="99" fillId="17" borderId="87" xfId="0" applyNumberFormat="1" applyFont="1" applyFill="1" applyBorder="1" applyAlignment="1" applyProtection="1">
      <alignment vertical="center"/>
      <protection locked="0"/>
    </xf>
    <xf numFmtId="0" fontId="99" fillId="0" borderId="0" xfId="0" applyFont="1" applyAlignment="1" applyProtection="1">
      <alignment vertical="center"/>
      <protection locked="0"/>
    </xf>
    <xf numFmtId="9" fontId="99" fillId="11" borderId="0" xfId="0" applyNumberFormat="1" applyFont="1" applyFill="1" applyAlignment="1" applyProtection="1">
      <alignment vertical="center"/>
      <protection locked="0"/>
    </xf>
    <xf numFmtId="0" fontId="99" fillId="6" borderId="0" xfId="0" applyFont="1" applyFill="1" applyAlignment="1" applyProtection="1">
      <alignment vertical="center"/>
      <protection locked="0"/>
    </xf>
    <xf numFmtId="4" fontId="99" fillId="16" borderId="0" xfId="0" applyNumberFormat="1" applyFont="1" applyFill="1" applyAlignment="1" applyProtection="1">
      <alignment vertical="center"/>
      <protection locked="0"/>
    </xf>
    <xf numFmtId="2" fontId="94" fillId="0" borderId="0" xfId="215" applyNumberFormat="1" applyFont="1" applyAlignment="1">
      <alignment horizontal="center" vertical="center"/>
      <protection locked="0"/>
    </xf>
    <xf numFmtId="2" fontId="94" fillId="0" borderId="0" xfId="215" applyNumberFormat="1" applyFont="1">
      <alignment vertical="center"/>
      <protection locked="0"/>
    </xf>
    <xf numFmtId="181" fontId="94" fillId="0" borderId="0" xfId="215" applyFont="1" applyAlignment="1">
      <alignment horizontal="right" vertical="center"/>
      <protection locked="0"/>
    </xf>
    <xf numFmtId="181" fontId="94" fillId="0" borderId="0" xfId="215" applyFont="1">
      <alignment vertical="center"/>
      <protection locked="0"/>
    </xf>
    <xf numFmtId="0" fontId="94" fillId="0" borderId="0" xfId="0" applyFont="1" applyAlignment="1" applyProtection="1">
      <alignment horizontal="center" vertical="center"/>
      <protection locked="0"/>
    </xf>
    <xf numFmtId="2" fontId="95" fillId="0" borderId="0" xfId="0" applyNumberFormat="1" applyFont="1" applyAlignment="1" applyProtection="1">
      <alignment horizontal="center" vertical="center"/>
      <protection locked="0"/>
    </xf>
    <xf numFmtId="2" fontId="95" fillId="0" borderId="0" xfId="0" applyNumberFormat="1" applyFont="1" applyAlignment="1" applyProtection="1">
      <alignment horizontal="right" vertical="center"/>
      <protection locked="0"/>
    </xf>
    <xf numFmtId="2" fontId="95" fillId="0" borderId="0" xfId="21" applyNumberFormat="1" applyFont="1" applyFill="1" applyBorder="1" applyAlignment="1">
      <alignment horizontal="right" vertical="center"/>
    </xf>
    <xf numFmtId="1" fontId="94" fillId="0" borderId="0" xfId="0" applyNumberFormat="1" applyFont="1" applyAlignment="1">
      <alignment vertical="center"/>
    </xf>
    <xf numFmtId="1" fontId="94" fillId="0" borderId="25" xfId="0" applyNumberFormat="1" applyFont="1" applyBorder="1" applyAlignment="1">
      <alignment vertical="center"/>
    </xf>
    <xf numFmtId="175" fontId="94" fillId="0" borderId="74" xfId="1" applyNumberFormat="1" applyFont="1" applyFill="1" applyBorder="1" applyAlignment="1" applyProtection="1">
      <alignment horizontal="center" vertical="center"/>
    </xf>
    <xf numFmtId="165" fontId="94" fillId="0" borderId="89" xfId="1" applyNumberFormat="1" applyFont="1" applyFill="1" applyBorder="1" applyAlignment="1" applyProtection="1">
      <alignment horizontal="center" vertical="center"/>
    </xf>
    <xf numFmtId="175" fontId="94" fillId="0" borderId="89" xfId="1" applyNumberFormat="1" applyFont="1" applyFill="1" applyBorder="1" applyAlignment="1" applyProtection="1">
      <alignment horizontal="center" vertical="center"/>
    </xf>
    <xf numFmtId="186" fontId="94" fillId="0" borderId="0" xfId="8" applyNumberFormat="1" applyFont="1" applyAlignment="1">
      <alignment horizontal="left" vertical="center"/>
    </xf>
    <xf numFmtId="1" fontId="94" fillId="0" borderId="29" xfId="0" applyNumberFormat="1" applyFont="1" applyBorder="1" applyAlignment="1">
      <alignment horizontal="left" vertical="center"/>
    </xf>
    <xf numFmtId="0" fontId="94" fillId="0" borderId="0" xfId="0" applyFont="1" applyAlignment="1" applyProtection="1">
      <alignment horizontal="left" vertical="center"/>
      <protection locked="0"/>
    </xf>
    <xf numFmtId="165" fontId="95" fillId="10" borderId="89" xfId="1" applyNumberFormat="1" applyFont="1" applyFill="1" applyBorder="1" applyAlignment="1" applyProtection="1">
      <alignment horizontal="center" vertical="center"/>
    </xf>
    <xf numFmtId="0" fontId="95" fillId="10" borderId="30" xfId="0" applyFont="1" applyFill="1" applyBorder="1" applyAlignment="1" applyProtection="1">
      <alignment vertical="center"/>
      <protection locked="0"/>
    </xf>
    <xf numFmtId="175" fontId="94" fillId="0" borderId="18" xfId="1" applyNumberFormat="1" applyFont="1" applyFill="1" applyBorder="1" applyAlignment="1" applyProtection="1">
      <alignment horizontal="center" vertical="center"/>
    </xf>
    <xf numFmtId="165" fontId="94" fillId="0" borderId="18" xfId="1" applyNumberFormat="1" applyFont="1" applyFill="1" applyBorder="1" applyAlignment="1" applyProtection="1">
      <alignment horizontal="center" vertical="center"/>
    </xf>
    <xf numFmtId="165" fontId="95" fillId="10" borderId="31" xfId="1" applyNumberFormat="1" applyFont="1" applyFill="1" applyBorder="1" applyAlignment="1" applyProtection="1">
      <alignment horizontal="center" vertical="center"/>
    </xf>
    <xf numFmtId="176" fontId="95" fillId="0" borderId="0" xfId="21" applyNumberFormat="1" applyFont="1" applyAlignment="1">
      <alignment horizontal="center" vertical="center"/>
    </xf>
    <xf numFmtId="0" fontId="94" fillId="0" borderId="0" xfId="8" applyFont="1" applyAlignment="1" applyProtection="1">
      <alignment vertical="center"/>
      <protection locked="0"/>
    </xf>
    <xf numFmtId="1" fontId="95" fillId="0" borderId="0" xfId="8" applyNumberFormat="1" applyFont="1" applyAlignment="1">
      <alignment horizontal="left" vertical="center"/>
    </xf>
    <xf numFmtId="1" fontId="103" fillId="0" borderId="0" xfId="0" applyNumberFormat="1" applyFont="1" applyAlignment="1">
      <alignment vertical="center"/>
    </xf>
    <xf numFmtId="174" fontId="94" fillId="0" borderId="25" xfId="1" applyNumberFormat="1" applyFont="1" applyFill="1" applyBorder="1" applyAlignment="1" applyProtection="1">
      <alignment horizontal="right" vertical="center"/>
    </xf>
    <xf numFmtId="1" fontId="95" fillId="0" borderId="25" xfId="1" applyNumberFormat="1" applyFont="1" applyFill="1" applyBorder="1" applyAlignment="1" applyProtection="1">
      <alignment horizontal="left" vertical="center"/>
    </xf>
    <xf numFmtId="0" fontId="95" fillId="0" borderId="23" xfId="0" applyFont="1" applyBorder="1" applyAlignment="1" applyProtection="1">
      <alignment vertical="center"/>
      <protection locked="0"/>
    </xf>
    <xf numFmtId="1" fontId="95" fillId="0" borderId="0" xfId="0" applyNumberFormat="1" applyFont="1" applyAlignment="1">
      <alignment vertical="center"/>
    </xf>
    <xf numFmtId="175" fontId="94" fillId="0" borderId="26" xfId="1" applyNumberFormat="1" applyFont="1" applyBorder="1" applyAlignment="1" applyProtection="1">
      <alignment horizontal="left" vertical="center"/>
    </xf>
    <xf numFmtId="175" fontId="94" fillId="0" borderId="0" xfId="1" applyNumberFormat="1" applyFont="1" applyBorder="1" applyAlignment="1" applyProtection="1">
      <alignment horizontal="left" vertical="center"/>
    </xf>
    <xf numFmtId="175" fontId="94" fillId="0" borderId="27" xfId="1" applyNumberFormat="1" applyFont="1" applyBorder="1" applyAlignment="1" applyProtection="1">
      <alignment horizontal="left" vertical="center"/>
    </xf>
    <xf numFmtId="165" fontId="95" fillId="10" borderId="16" xfId="1" applyNumberFormat="1" applyFont="1" applyFill="1" applyBorder="1" applyAlignment="1" applyProtection="1">
      <alignment horizontal="left" vertical="center"/>
    </xf>
    <xf numFmtId="0" fontId="95" fillId="0" borderId="0" xfId="0" applyFont="1" applyAlignment="1" applyProtection="1">
      <alignment vertical="center"/>
      <protection locked="0"/>
    </xf>
    <xf numFmtId="165" fontId="94" fillId="0" borderId="21" xfId="0" applyNumberFormat="1" applyFont="1" applyBorder="1" applyAlignment="1">
      <alignment vertical="center"/>
    </xf>
    <xf numFmtId="165" fontId="94" fillId="0" borderId="21" xfId="1" applyNumberFormat="1" applyFont="1" applyFill="1" applyBorder="1" applyAlignment="1" applyProtection="1">
      <alignment horizontal="right" vertical="center"/>
    </xf>
    <xf numFmtId="165" fontId="95" fillId="0" borderId="21" xfId="1" applyNumberFormat="1" applyFont="1" applyFill="1" applyBorder="1" applyAlignment="1" applyProtection="1">
      <alignment horizontal="left" vertical="center"/>
    </xf>
    <xf numFmtId="0" fontId="94" fillId="0" borderId="26" xfId="0" applyFont="1" applyBorder="1" applyAlignment="1" applyProtection="1">
      <alignment vertical="center"/>
      <protection locked="0"/>
    </xf>
    <xf numFmtId="175" fontId="94" fillId="0" borderId="0" xfId="1" applyNumberFormat="1" applyFont="1" applyBorder="1" applyAlignment="1" applyProtection="1">
      <alignment horizontal="right" vertical="center"/>
    </xf>
    <xf numFmtId="0" fontId="94" fillId="0" borderId="0" xfId="0" quotePrefix="1" applyFont="1" applyAlignment="1" applyProtection="1">
      <alignment vertical="center"/>
      <protection locked="0"/>
    </xf>
    <xf numFmtId="179" fontId="94" fillId="0" borderId="0" xfId="0" applyNumberFormat="1" applyFont="1" applyAlignment="1" applyProtection="1">
      <alignment vertical="center"/>
      <protection locked="0"/>
    </xf>
    <xf numFmtId="1" fontId="94" fillId="14" borderId="21" xfId="0" applyNumberFormat="1" applyFont="1" applyFill="1" applyBorder="1" applyAlignment="1">
      <alignment vertical="center"/>
    </xf>
    <xf numFmtId="1" fontId="94" fillId="14" borderId="19" xfId="0" applyNumberFormat="1" applyFont="1" applyFill="1" applyBorder="1" applyAlignment="1">
      <alignment vertical="center"/>
    </xf>
    <xf numFmtId="174" fontId="94" fillId="14" borderId="16" xfId="1" applyNumberFormat="1" applyFont="1" applyFill="1" applyBorder="1" applyAlignment="1" applyProtection="1">
      <alignment horizontal="right" vertical="center"/>
    </xf>
    <xf numFmtId="175" fontId="94" fillId="0" borderId="24" xfId="1" applyNumberFormat="1" applyFont="1" applyBorder="1" applyAlignment="1" applyProtection="1">
      <alignment horizontal="left" vertical="center"/>
    </xf>
    <xf numFmtId="165" fontId="94" fillId="10" borderId="19" xfId="1" applyNumberFormat="1" applyFont="1" applyFill="1" applyBorder="1" applyAlignment="1" applyProtection="1">
      <alignment horizontal="right" vertical="center"/>
    </xf>
    <xf numFmtId="175" fontId="94" fillId="0" borderId="26" xfId="1" applyNumberFormat="1" applyFont="1" applyFill="1" applyBorder="1" applyAlignment="1" applyProtection="1">
      <alignment horizontal="left" vertical="center"/>
    </xf>
    <xf numFmtId="175" fontId="94" fillId="0" borderId="0" xfId="1" applyNumberFormat="1" applyFont="1" applyFill="1" applyBorder="1" applyAlignment="1" applyProtection="1">
      <alignment horizontal="left" vertical="center"/>
    </xf>
    <xf numFmtId="175" fontId="94" fillId="0" borderId="27" xfId="1" applyNumberFormat="1" applyFont="1" applyFill="1" applyBorder="1" applyAlignment="1" applyProtection="1">
      <alignment horizontal="left" vertical="center"/>
    </xf>
    <xf numFmtId="165" fontId="94" fillId="0" borderId="16" xfId="1" applyNumberFormat="1" applyFont="1" applyFill="1" applyBorder="1" applyAlignment="1" applyProtection="1">
      <alignment horizontal="right" vertical="center"/>
    </xf>
    <xf numFmtId="165" fontId="95" fillId="0" borderId="16" xfId="1" applyNumberFormat="1" applyFont="1" applyFill="1" applyBorder="1" applyAlignment="1" applyProtection="1">
      <alignment horizontal="left" vertical="center"/>
    </xf>
    <xf numFmtId="165" fontId="95" fillId="0" borderId="0" xfId="8" applyNumberFormat="1" applyFont="1" applyAlignment="1">
      <alignment horizontal="left" vertical="center"/>
    </xf>
    <xf numFmtId="175" fontId="94" fillId="0" borderId="26" xfId="1" applyNumberFormat="1" applyFont="1" applyBorder="1" applyAlignment="1">
      <alignment horizontal="left" vertical="center"/>
    </xf>
    <xf numFmtId="175" fontId="94" fillId="0" borderId="0" xfId="1" applyNumberFormat="1" applyFont="1" applyBorder="1" applyAlignment="1">
      <alignment horizontal="left" vertical="center"/>
    </xf>
    <xf numFmtId="165" fontId="94" fillId="10" borderId="18" xfId="1" applyNumberFormat="1" applyFont="1" applyFill="1" applyBorder="1" applyAlignment="1" applyProtection="1">
      <alignment horizontal="right" vertical="center"/>
    </xf>
    <xf numFmtId="165" fontId="95" fillId="10" borderId="18" xfId="1" applyNumberFormat="1" applyFont="1" applyFill="1" applyBorder="1" applyAlignment="1" applyProtection="1">
      <alignment horizontal="left" vertical="center"/>
    </xf>
    <xf numFmtId="1" fontId="94" fillId="0" borderId="24" xfId="0" applyNumberFormat="1" applyFont="1" applyBorder="1" applyAlignment="1">
      <alignment vertical="center"/>
    </xf>
    <xf numFmtId="165" fontId="94" fillId="14" borderId="18" xfId="1" applyNumberFormat="1" applyFont="1" applyFill="1" applyBorder="1" applyAlignment="1" applyProtection="1">
      <alignment horizontal="right" vertical="center"/>
    </xf>
    <xf numFmtId="165" fontId="95" fillId="14" borderId="18" xfId="1" applyNumberFormat="1" applyFont="1" applyFill="1" applyBorder="1" applyAlignment="1" applyProtection="1">
      <alignment horizontal="left" vertical="center"/>
    </xf>
    <xf numFmtId="1" fontId="95" fillId="0" borderId="0" xfId="0" applyNumberFormat="1" applyFont="1" applyAlignment="1">
      <alignment horizontal="left" vertical="center"/>
    </xf>
    <xf numFmtId="174" fontId="95" fillId="0" borderId="0" xfId="0" applyNumberFormat="1" applyFont="1" applyAlignment="1">
      <alignment vertical="center"/>
    </xf>
    <xf numFmtId="1" fontId="95" fillId="0" borderId="0" xfId="1" applyNumberFormat="1" applyFont="1" applyFill="1" applyBorder="1" applyAlignment="1" applyProtection="1">
      <alignment horizontal="left" vertical="center"/>
    </xf>
    <xf numFmtId="180" fontId="95" fillId="0" borderId="0" xfId="0" applyNumberFormat="1" applyFont="1" applyAlignment="1">
      <alignment vertical="center"/>
    </xf>
    <xf numFmtId="1" fontId="95" fillId="0" borderId="21" xfId="0" applyNumberFormat="1" applyFont="1" applyBorder="1" applyAlignment="1">
      <alignment horizontal="right" vertical="center"/>
    </xf>
    <xf numFmtId="1" fontId="95" fillId="0" borderId="21" xfId="0" applyNumberFormat="1" applyFont="1" applyBorder="1" applyAlignment="1">
      <alignment horizontal="center" vertical="center"/>
    </xf>
    <xf numFmtId="178" fontId="95" fillId="0" borderId="21" xfId="0" applyNumberFormat="1" applyFont="1" applyBorder="1" applyAlignment="1">
      <alignment horizontal="center" vertical="center"/>
    </xf>
    <xf numFmtId="177" fontId="95" fillId="0" borderId="21" xfId="0" applyNumberFormat="1" applyFont="1" applyBorder="1" applyAlignment="1">
      <alignment horizontal="left" vertical="center"/>
    </xf>
    <xf numFmtId="177" fontId="95" fillId="0" borderId="21" xfId="0" applyNumberFormat="1" applyFont="1" applyBorder="1" applyAlignment="1">
      <alignment horizontal="right" vertical="center"/>
    </xf>
    <xf numFmtId="0" fontId="95" fillId="0" borderId="19" xfId="0" applyFont="1" applyBorder="1" applyAlignment="1" applyProtection="1">
      <alignment vertical="center"/>
      <protection locked="0"/>
    </xf>
    <xf numFmtId="174" fontId="94" fillId="0" borderId="16" xfId="1" applyNumberFormat="1" applyFont="1" applyFill="1" applyBorder="1" applyAlignment="1" applyProtection="1">
      <alignment horizontal="center" vertical="center"/>
    </xf>
    <xf numFmtId="1" fontId="95" fillId="0" borderId="0" xfId="0" applyNumberFormat="1" applyFont="1" applyAlignment="1">
      <alignment horizontal="center" vertical="center"/>
    </xf>
    <xf numFmtId="2" fontId="95" fillId="0" borderId="0" xfId="0" applyNumberFormat="1" applyFont="1" applyAlignment="1">
      <alignment horizontal="center" vertical="center"/>
    </xf>
    <xf numFmtId="2" fontId="95" fillId="0" borderId="0" xfId="0" applyNumberFormat="1" applyFont="1" applyAlignment="1">
      <alignment horizontal="left" vertical="center"/>
    </xf>
    <xf numFmtId="2" fontId="95" fillId="0" borderId="0" xfId="0" applyNumberFormat="1" applyFont="1" applyAlignment="1">
      <alignment vertical="center"/>
    </xf>
    <xf numFmtId="2" fontId="94" fillId="0" borderId="0" xfId="0" applyNumberFormat="1" applyFont="1" applyAlignment="1" applyProtection="1">
      <alignment vertical="center"/>
      <protection locked="0"/>
    </xf>
    <xf numFmtId="0" fontId="101" fillId="20" borderId="88" xfId="0" applyFont="1" applyFill="1" applyBorder="1" applyAlignment="1">
      <alignment horizontal="left" vertical="center"/>
    </xf>
    <xf numFmtId="174" fontId="94" fillId="0" borderId="17" xfId="1" applyNumberFormat="1" applyFont="1" applyFill="1" applyBorder="1" applyAlignment="1" applyProtection="1">
      <alignment horizontal="center" vertical="center"/>
    </xf>
    <xf numFmtId="2" fontId="104" fillId="6" borderId="0" xfId="23" applyNumberFormat="1" applyFont="1" applyFill="1" applyBorder="1" applyAlignment="1" applyProtection="1">
      <alignment vertical="center"/>
      <protection locked="0"/>
    </xf>
    <xf numFmtId="0" fontId="94" fillId="6" borderId="0" xfId="0" applyFont="1" applyFill="1" applyAlignment="1" applyProtection="1">
      <alignment vertical="center"/>
      <protection locked="0"/>
    </xf>
    <xf numFmtId="0" fontId="94" fillId="6" borderId="0" xfId="0" applyFont="1" applyFill="1"/>
    <xf numFmtId="2" fontId="95" fillId="0" borderId="0" xfId="1" applyNumberFormat="1" applyFont="1" applyFill="1" applyBorder="1" applyAlignment="1" applyProtection="1">
      <alignment horizontal="right" vertical="center"/>
    </xf>
    <xf numFmtId="2" fontId="105" fillId="0" borderId="0" xfId="23" applyNumberFormat="1" applyFont="1" applyFill="1" applyBorder="1" applyAlignment="1">
      <alignment horizontal="right" vertical="center"/>
    </xf>
    <xf numFmtId="49" fontId="94" fillId="0" borderId="0" xfId="8" applyNumberFormat="1" applyFont="1" applyAlignment="1">
      <alignment horizontal="center" vertical="center"/>
    </xf>
    <xf numFmtId="0" fontId="94" fillId="0" borderId="0" xfId="8" applyFont="1" applyAlignment="1">
      <alignment horizontal="center" vertical="center"/>
    </xf>
    <xf numFmtId="1" fontId="38" fillId="0" borderId="58" xfId="1" applyNumberFormat="1" applyFont="1" applyFill="1" applyBorder="1" applyAlignment="1" applyProtection="1">
      <alignment vertical="center"/>
      <protection locked="0"/>
    </xf>
    <xf numFmtId="1" fontId="38" fillId="0" borderId="58" xfId="1" applyNumberFormat="1" applyFont="1" applyFill="1" applyBorder="1" applyAlignment="1" applyProtection="1">
      <alignment horizontal="left" vertical="center"/>
      <protection locked="0"/>
    </xf>
    <xf numFmtId="185" fontId="38" fillId="6" borderId="58" xfId="4703" applyNumberFormat="1" applyFont="1" applyFill="1" applyBorder="1" applyAlignment="1" applyProtection="1">
      <alignment horizontal="left" vertical="center"/>
      <protection locked="0"/>
    </xf>
    <xf numFmtId="14" fontId="38" fillId="0" borderId="58" xfId="1" applyNumberFormat="1" applyFont="1" applyFill="1" applyBorder="1" applyAlignment="1" applyProtection="1">
      <alignment horizontal="left" vertical="center"/>
      <protection locked="0"/>
    </xf>
    <xf numFmtId="0" fontId="44" fillId="32" borderId="91" xfId="0" applyFont="1" applyFill="1" applyBorder="1" applyAlignment="1">
      <alignment horizontal="left" vertical="center"/>
    </xf>
    <xf numFmtId="165" fontId="43" fillId="32" borderId="91" xfId="4" applyFont="1" applyFill="1" applyBorder="1" applyAlignment="1" applyProtection="1">
      <alignment vertical="center"/>
    </xf>
    <xf numFmtId="165" fontId="43" fillId="32" borderId="91" xfId="4" applyFont="1" applyFill="1" applyBorder="1" applyAlignment="1" applyProtection="1">
      <alignment vertical="center"/>
      <protection locked="0"/>
    </xf>
    <xf numFmtId="0" fontId="56" fillId="32" borderId="92" xfId="0" applyFont="1" applyFill="1" applyBorder="1" applyAlignment="1">
      <alignment horizontal="center" vertical="center"/>
    </xf>
    <xf numFmtId="168" fontId="38" fillId="5" borderId="62" xfId="5" applyNumberFormat="1" applyFont="1" applyFill="1" applyBorder="1" applyAlignment="1" applyProtection="1">
      <alignment vertical="center"/>
      <protection locked="0"/>
    </xf>
    <xf numFmtId="165" fontId="83" fillId="32" borderId="91" xfId="4" applyFont="1" applyFill="1" applyBorder="1" applyAlignment="1" applyProtection="1">
      <alignment vertical="center"/>
    </xf>
    <xf numFmtId="165" fontId="63" fillId="32" borderId="91" xfId="4" applyFont="1" applyFill="1" applyBorder="1" applyAlignment="1" applyProtection="1">
      <alignment vertical="center"/>
    </xf>
    <xf numFmtId="165" fontId="71" fillId="32" borderId="91" xfId="4" applyFont="1" applyFill="1" applyBorder="1" applyAlignment="1" applyProtection="1">
      <alignment horizontal="right" vertical="center"/>
    </xf>
    <xf numFmtId="165" fontId="44" fillId="34" borderId="91" xfId="4" applyFont="1" applyFill="1" applyBorder="1" applyAlignment="1" applyProtection="1">
      <alignment vertical="center"/>
    </xf>
    <xf numFmtId="165" fontId="38" fillId="34" borderId="91" xfId="4" applyFont="1" applyFill="1" applyBorder="1" applyAlignment="1" applyProtection="1">
      <alignment vertical="center"/>
    </xf>
    <xf numFmtId="3" fontId="38" fillId="34" borderId="91" xfId="4" applyNumberFormat="1" applyFont="1" applyFill="1" applyBorder="1" applyAlignment="1" applyProtection="1">
      <alignment horizontal="right" vertical="center"/>
      <protection locked="0"/>
    </xf>
    <xf numFmtId="164" fontId="38" fillId="34" borderId="91" xfId="1" applyFont="1" applyFill="1" applyBorder="1" applyAlignment="1" applyProtection="1">
      <alignment horizontal="center" vertical="center"/>
      <protection locked="0"/>
    </xf>
    <xf numFmtId="182" fontId="38" fillId="34" borderId="91" xfId="1" applyNumberFormat="1" applyFont="1" applyFill="1" applyBorder="1" applyAlignment="1" applyProtection="1">
      <alignment horizontal="left" vertical="center"/>
      <protection locked="0"/>
    </xf>
    <xf numFmtId="0" fontId="38" fillId="34" borderId="92" xfId="0" applyFont="1" applyFill="1" applyBorder="1" applyAlignment="1">
      <alignment vertical="center"/>
    </xf>
    <xf numFmtId="3" fontId="38" fillId="32" borderId="94" xfId="4" applyNumberFormat="1" applyFont="1" applyFill="1" applyBorder="1" applyAlignment="1" applyProtection="1">
      <alignment horizontal="right" vertical="center"/>
      <protection locked="0"/>
    </xf>
    <xf numFmtId="0" fontId="38" fillId="32" borderId="95" xfId="0" applyFont="1" applyFill="1" applyBorder="1" applyAlignment="1">
      <alignment vertical="center"/>
    </xf>
    <xf numFmtId="44" fontId="44" fillId="32" borderId="97" xfId="2" applyNumberFormat="1" applyFont="1" applyFill="1" applyBorder="1" applyAlignment="1" applyProtection="1">
      <alignment horizontal="right" vertical="center"/>
      <protection locked="0"/>
    </xf>
    <xf numFmtId="0" fontId="56" fillId="5" borderId="62" xfId="0" applyFont="1" applyFill="1" applyBorder="1" applyAlignment="1">
      <alignment horizontal="center" vertical="center"/>
    </xf>
    <xf numFmtId="188" fontId="38" fillId="0" borderId="91" xfId="1" applyNumberFormat="1" applyFont="1" applyFill="1" applyBorder="1" applyAlignment="1" applyProtection="1">
      <alignment vertical="center"/>
      <protection locked="0"/>
    </xf>
    <xf numFmtId="188" fontId="38" fillId="0" borderId="91" xfId="1" applyNumberFormat="1" applyFont="1" applyFill="1" applyBorder="1" applyAlignment="1" applyProtection="1">
      <alignment vertical="center"/>
    </xf>
    <xf numFmtId="44" fontId="64" fillId="32" borderId="62" xfId="2" applyNumberFormat="1" applyFont="1" applyFill="1" applyBorder="1" applyAlignment="1" applyProtection="1">
      <alignment horizontal="center" vertical="center"/>
      <protection locked="0"/>
    </xf>
    <xf numFmtId="165" fontId="44" fillId="32" borderId="97" xfId="4" applyFont="1" applyFill="1" applyBorder="1" applyAlignment="1" applyProtection="1">
      <alignment vertical="center"/>
    </xf>
    <xf numFmtId="165" fontId="38" fillId="32" borderId="97" xfId="4" applyFont="1" applyFill="1" applyBorder="1" applyAlignment="1" applyProtection="1">
      <alignment vertical="center"/>
    </xf>
    <xf numFmtId="3" fontId="38" fillId="32" borderId="97" xfId="4" applyNumberFormat="1" applyFont="1" applyFill="1" applyBorder="1" applyAlignment="1" applyProtection="1">
      <alignment horizontal="right" vertical="center"/>
      <protection locked="0"/>
    </xf>
    <xf numFmtId="164" fontId="38" fillId="32" borderId="97" xfId="1" applyFont="1" applyFill="1" applyBorder="1" applyAlignment="1" applyProtection="1">
      <alignment horizontal="center" vertical="center"/>
      <protection locked="0"/>
    </xf>
    <xf numFmtId="0" fontId="38" fillId="32" borderId="98" xfId="0" applyFont="1" applyFill="1" applyBorder="1" applyAlignment="1">
      <alignment vertical="center"/>
    </xf>
    <xf numFmtId="0" fontId="56" fillId="32" borderId="66" xfId="0" applyFont="1" applyFill="1" applyBorder="1" applyAlignment="1">
      <alignment horizontal="center" vertical="center"/>
    </xf>
    <xf numFmtId="168" fontId="38" fillId="5" borderId="62" xfId="5" applyNumberFormat="1" applyFont="1" applyFill="1" applyBorder="1" applyAlignment="1" applyProtection="1">
      <alignment vertical="center"/>
    </xf>
    <xf numFmtId="44" fontId="64" fillId="32" borderId="64" xfId="2" applyNumberFormat="1" applyFont="1" applyFill="1" applyBorder="1" applyAlignment="1" applyProtection="1">
      <alignment horizontal="center" vertical="center"/>
      <protection locked="0"/>
    </xf>
    <xf numFmtId="168" fontId="55" fillId="5" borderId="62" xfId="5" applyNumberFormat="1" applyFont="1" applyFill="1" applyBorder="1" applyAlignment="1" applyProtection="1">
      <alignment vertical="center"/>
      <protection locked="0"/>
    </xf>
    <xf numFmtId="0" fontId="81" fillId="5" borderId="62" xfId="5" applyNumberFormat="1" applyFont="1" applyFill="1" applyBorder="1" applyAlignment="1" applyProtection="1">
      <alignment horizontal="center" vertical="center"/>
    </xf>
    <xf numFmtId="165" fontId="44" fillId="34" borderId="97" xfId="4" applyFont="1" applyFill="1" applyBorder="1" applyAlignment="1" applyProtection="1">
      <alignment vertical="center"/>
    </xf>
    <xf numFmtId="165" fontId="38" fillId="34" borderId="97" xfId="4" applyFont="1" applyFill="1" applyBorder="1" applyAlignment="1" applyProtection="1">
      <alignment vertical="center"/>
    </xf>
    <xf numFmtId="3" fontId="38" fillId="34" borderId="97" xfId="4" applyNumberFormat="1" applyFont="1" applyFill="1" applyBorder="1" applyAlignment="1" applyProtection="1">
      <alignment horizontal="right" vertical="center"/>
      <protection locked="0"/>
    </xf>
    <xf numFmtId="164" fontId="38" fillId="34" borderId="97" xfId="1" applyFont="1" applyFill="1" applyBorder="1" applyAlignment="1" applyProtection="1">
      <alignment horizontal="center" vertical="center"/>
      <protection locked="0"/>
    </xf>
    <xf numFmtId="164" fontId="44" fillId="34" borderId="97" xfId="1" applyFont="1" applyFill="1" applyBorder="1" applyAlignment="1" applyProtection="1">
      <alignment horizontal="right" vertical="center"/>
      <protection locked="0"/>
    </xf>
    <xf numFmtId="44" fontId="44" fillId="34" borderId="97" xfId="2" applyNumberFormat="1" applyFont="1" applyFill="1" applyBorder="1" applyAlignment="1" applyProtection="1">
      <alignment horizontal="right" vertical="center"/>
      <protection locked="0"/>
    </xf>
    <xf numFmtId="0" fontId="38" fillId="34" borderId="98" xfId="0" applyFont="1" applyFill="1" applyBorder="1" applyAlignment="1">
      <alignment vertical="center"/>
    </xf>
    <xf numFmtId="0" fontId="44" fillId="32" borderId="91" xfId="0" applyFont="1" applyFill="1" applyBorder="1" applyAlignment="1" applyProtection="1">
      <alignment horizontal="left" vertical="center"/>
      <protection locked="0"/>
    </xf>
    <xf numFmtId="44" fontId="64" fillId="32" borderId="92" xfId="2" applyNumberFormat="1" applyFont="1" applyFill="1" applyBorder="1" applyAlignment="1" applyProtection="1">
      <alignment horizontal="center" vertical="center"/>
      <protection locked="0"/>
    </xf>
    <xf numFmtId="165" fontId="38" fillId="32" borderId="94" xfId="4" applyFont="1" applyFill="1" applyBorder="1" applyAlignment="1" applyProtection="1">
      <alignment vertical="center"/>
    </xf>
    <xf numFmtId="164" fontId="38" fillId="32" borderId="94" xfId="1" applyFont="1" applyFill="1" applyBorder="1" applyAlignment="1" applyProtection="1">
      <alignment horizontal="center" vertical="center"/>
      <protection locked="0"/>
    </xf>
    <xf numFmtId="182" fontId="38" fillId="32" borderId="94" xfId="1" applyNumberFormat="1" applyFont="1" applyFill="1" applyBorder="1" applyAlignment="1" applyProtection="1">
      <alignment horizontal="left" vertical="center"/>
      <protection locked="0"/>
    </xf>
    <xf numFmtId="168" fontId="38" fillId="32" borderId="94" xfId="2" applyNumberFormat="1" applyFont="1" applyFill="1" applyBorder="1" applyAlignment="1" applyProtection="1">
      <alignment horizontal="right" vertical="center"/>
      <protection locked="0"/>
    </xf>
    <xf numFmtId="165" fontId="44" fillId="32" borderId="91" xfId="4" applyFont="1" applyFill="1" applyBorder="1" applyAlignment="1" applyProtection="1">
      <alignment vertical="center"/>
    </xf>
    <xf numFmtId="165" fontId="46" fillId="32" borderId="91" xfId="4" applyFont="1" applyFill="1" applyBorder="1" applyAlignment="1" applyProtection="1">
      <alignment vertical="center"/>
    </xf>
    <xf numFmtId="165" fontId="38" fillId="32" borderId="91" xfId="4" applyFont="1" applyFill="1" applyBorder="1" applyAlignment="1" applyProtection="1">
      <alignment vertical="center"/>
    </xf>
    <xf numFmtId="3" fontId="38" fillId="32" borderId="91" xfId="4" applyNumberFormat="1" applyFont="1" applyFill="1" applyBorder="1" applyAlignment="1" applyProtection="1">
      <alignment horizontal="right" vertical="center"/>
      <protection locked="0"/>
    </xf>
    <xf numFmtId="164" fontId="38" fillId="32" borderId="91" xfId="1" applyFont="1" applyFill="1" applyBorder="1" applyAlignment="1" applyProtection="1">
      <alignment horizontal="center" vertical="center"/>
      <protection locked="0"/>
    </xf>
    <xf numFmtId="182" fontId="38" fillId="32" borderId="91" xfId="1" applyNumberFormat="1" applyFont="1" applyFill="1" applyBorder="1" applyAlignment="1" applyProtection="1">
      <alignment vertical="center"/>
      <protection locked="0"/>
    </xf>
    <xf numFmtId="168" fontId="38" fillId="32" borderId="91" xfId="2" applyNumberFormat="1" applyFont="1" applyFill="1" applyBorder="1" applyAlignment="1" applyProtection="1">
      <alignment horizontal="center" vertical="center"/>
      <protection locked="0"/>
    </xf>
    <xf numFmtId="169" fontId="38" fillId="32" borderId="100" xfId="1" applyNumberFormat="1" applyFont="1" applyFill="1" applyBorder="1" applyAlignment="1" applyProtection="1">
      <alignment vertical="center"/>
      <protection locked="0"/>
    </xf>
    <xf numFmtId="166" fontId="38" fillId="32" borderId="100" xfId="5" applyFont="1" applyFill="1" applyBorder="1" applyAlignment="1" applyProtection="1">
      <alignment vertical="center"/>
    </xf>
    <xf numFmtId="182" fontId="38" fillId="32" borderId="100" xfId="1" applyNumberFormat="1" applyFont="1" applyFill="1" applyBorder="1" applyAlignment="1" applyProtection="1">
      <alignment vertical="center"/>
      <protection locked="0"/>
    </xf>
    <xf numFmtId="168" fontId="38" fillId="32" borderId="28" xfId="5" applyNumberFormat="1" applyFont="1" applyFill="1" applyBorder="1" applyAlignment="1" applyProtection="1">
      <alignment vertical="center"/>
      <protection locked="0"/>
    </xf>
    <xf numFmtId="0" fontId="42" fillId="23" borderId="0" xfId="0" applyFont="1" applyFill="1" applyAlignment="1">
      <alignment vertical="center" wrapText="1"/>
    </xf>
    <xf numFmtId="171" fontId="44" fillId="23" borderId="0" xfId="5" applyNumberFormat="1" applyFont="1" applyFill="1" applyBorder="1" applyAlignment="1" applyProtection="1">
      <alignment horizontal="left" vertical="center"/>
    </xf>
    <xf numFmtId="42" fontId="51" fillId="2" borderId="58" xfId="4703" applyNumberFormat="1" applyFont="1" applyFill="1" applyBorder="1" applyAlignment="1" applyProtection="1">
      <alignment horizontal="right" vertical="center"/>
    </xf>
    <xf numFmtId="0" fontId="38" fillId="12" borderId="86" xfId="0" applyFont="1" applyFill="1" applyBorder="1" applyAlignment="1">
      <alignment vertical="center"/>
    </xf>
    <xf numFmtId="0" fontId="38" fillId="20" borderId="86" xfId="0" applyFont="1" applyFill="1" applyBorder="1" applyAlignment="1">
      <alignment vertical="center"/>
    </xf>
    <xf numFmtId="0" fontId="61" fillId="12" borderId="86" xfId="0" applyFont="1" applyFill="1" applyBorder="1" applyAlignment="1">
      <alignment horizontal="left" vertical="center"/>
    </xf>
    <xf numFmtId="0" fontId="61" fillId="12" borderId="86" xfId="0" applyFont="1" applyFill="1" applyBorder="1" applyAlignment="1">
      <alignment vertical="center"/>
    </xf>
    <xf numFmtId="0" fontId="61" fillId="12" borderId="86" xfId="0" applyFont="1" applyFill="1" applyBorder="1" applyAlignment="1">
      <alignment horizontal="right" vertical="center"/>
    </xf>
    <xf numFmtId="0" fontId="44" fillId="7" borderId="86" xfId="0" applyFont="1" applyFill="1" applyBorder="1" applyAlignment="1">
      <alignment horizontal="left" vertical="center"/>
    </xf>
    <xf numFmtId="0" fontId="44" fillId="7" borderId="86" xfId="0" applyFont="1" applyFill="1" applyBorder="1" applyAlignment="1">
      <alignment vertical="center"/>
    </xf>
    <xf numFmtId="43" fontId="44" fillId="7" borderId="86" xfId="0" applyNumberFormat="1" applyFont="1" applyFill="1" applyBorder="1" applyAlignment="1">
      <alignment vertical="center"/>
    </xf>
    <xf numFmtId="43" fontId="67" fillId="0" borderId="104" xfId="10" applyNumberFormat="1" applyFont="1" applyBorder="1" applyAlignment="1">
      <alignment vertical="center"/>
    </xf>
    <xf numFmtId="43" fontId="67" fillId="0" borderId="86" xfId="0" applyNumberFormat="1" applyFont="1" applyBorder="1" applyAlignment="1">
      <alignment vertical="center"/>
    </xf>
    <xf numFmtId="43" fontId="67" fillId="0" borderId="104" xfId="0" applyNumberFormat="1" applyFont="1" applyBorder="1" applyAlignment="1">
      <alignment vertical="center"/>
    </xf>
    <xf numFmtId="0" fontId="67" fillId="0" borderId="86" xfId="0" applyFont="1" applyBorder="1" applyAlignment="1">
      <alignment vertical="center"/>
    </xf>
    <xf numFmtId="0" fontId="38" fillId="0" borderId="86" xfId="0" applyFont="1" applyBorder="1" applyAlignment="1">
      <alignment vertical="center"/>
    </xf>
    <xf numFmtId="164" fontId="44" fillId="7" borderId="86" xfId="1" applyFont="1" applyFill="1" applyBorder="1" applyAlignment="1">
      <alignment horizontal="right" vertical="center"/>
    </xf>
    <xf numFmtId="0" fontId="38" fillId="0" borderId="86" xfId="0" applyFont="1" applyBorder="1" applyAlignment="1">
      <alignment horizontal="left" vertical="center"/>
    </xf>
    <xf numFmtId="164" fontId="38" fillId="0" borderId="86" xfId="1" applyFont="1" applyBorder="1" applyAlignment="1">
      <alignment horizontal="right" vertical="center"/>
    </xf>
    <xf numFmtId="43" fontId="38" fillId="0" borderId="86" xfId="0" applyNumberFormat="1" applyFont="1" applyBorder="1" applyAlignment="1">
      <alignment vertical="center"/>
    </xf>
    <xf numFmtId="0" fontId="67" fillId="0" borderId="86" xfId="0" applyFont="1" applyBorder="1" applyAlignment="1">
      <alignment horizontal="left" vertical="center"/>
    </xf>
    <xf numFmtId="0" fontId="38" fillId="15" borderId="86" xfId="0" applyFont="1" applyFill="1" applyBorder="1" applyAlignment="1">
      <alignment horizontal="left" vertical="center"/>
    </xf>
    <xf numFmtId="0" fontId="38" fillId="15" borderId="86" xfId="0" applyFont="1" applyFill="1" applyBorder="1" applyAlignment="1">
      <alignment vertical="center"/>
    </xf>
    <xf numFmtId="43" fontId="38" fillId="15" borderId="86" xfId="0" applyNumberFormat="1" applyFont="1" applyFill="1" applyBorder="1" applyAlignment="1">
      <alignment vertical="center"/>
    </xf>
    <xf numFmtId="0" fontId="38" fillId="15" borderId="86" xfId="0" applyFont="1" applyFill="1" applyBorder="1" applyAlignment="1">
      <alignment horizontal="right" vertical="center"/>
    </xf>
    <xf numFmtId="14" fontId="38" fillId="0" borderId="86" xfId="0" applyNumberFormat="1" applyFont="1" applyBorder="1" applyAlignment="1">
      <alignment vertical="center"/>
    </xf>
    <xf numFmtId="0" fontId="63" fillId="0" borderId="86" xfId="0" applyFont="1" applyBorder="1" applyAlignment="1">
      <alignment horizontal="left" vertical="center"/>
    </xf>
    <xf numFmtId="0" fontId="42" fillId="0" borderId="86" xfId="0" applyFont="1" applyBorder="1" applyAlignment="1">
      <alignment vertical="center"/>
    </xf>
    <xf numFmtId="43" fontId="42" fillId="0" borderId="86" xfId="0" applyNumberFormat="1" applyFont="1" applyBorder="1" applyAlignment="1">
      <alignment vertical="center"/>
    </xf>
    <xf numFmtId="164" fontId="67" fillId="0" borderId="86" xfId="1" applyFont="1" applyBorder="1" applyAlignment="1">
      <alignment horizontal="right" vertical="center"/>
    </xf>
    <xf numFmtId="2" fontId="67" fillId="0" borderId="104" xfId="10" applyNumberFormat="1" applyFont="1" applyBorder="1" applyAlignment="1">
      <alignment vertical="center"/>
    </xf>
    <xf numFmtId="0" fontId="67" fillId="0" borderId="104" xfId="10" applyFont="1" applyBorder="1" applyAlignment="1">
      <alignment vertical="center"/>
    </xf>
    <xf numFmtId="2" fontId="67" fillId="0" borderId="104" xfId="0" applyNumberFormat="1" applyFont="1" applyBorder="1" applyAlignment="1">
      <alignment vertical="center"/>
    </xf>
    <xf numFmtId="49" fontId="67" fillId="0" borderId="104" xfId="0" applyNumberFormat="1" applyFont="1" applyBorder="1" applyAlignment="1">
      <alignment vertical="center"/>
    </xf>
    <xf numFmtId="4" fontId="67" fillId="0" borderId="104" xfId="0" applyNumberFormat="1" applyFont="1" applyBorder="1" applyAlignment="1">
      <alignment vertical="center"/>
    </xf>
    <xf numFmtId="165" fontId="67" fillId="0" borderId="86" xfId="4703" applyFont="1" applyFill="1" applyBorder="1" applyAlignment="1" applyProtection="1">
      <alignment horizontal="left" vertical="center"/>
    </xf>
    <xf numFmtId="2" fontId="38" fillId="0" borderId="104" xfId="0" applyNumberFormat="1" applyFont="1" applyBorder="1" applyAlignment="1">
      <alignment vertical="center"/>
    </xf>
    <xf numFmtId="49" fontId="38" fillId="0" borderId="104" xfId="0" applyNumberFormat="1" applyFont="1" applyBorder="1" applyAlignment="1">
      <alignment vertical="center"/>
    </xf>
    <xf numFmtId="43" fontId="38" fillId="0" borderId="104" xfId="0" applyNumberFormat="1" applyFont="1" applyBorder="1" applyAlignment="1">
      <alignment vertical="center"/>
    </xf>
    <xf numFmtId="49" fontId="38" fillId="0" borderId="86" xfId="0" applyNumberFormat="1" applyFont="1" applyBorder="1" applyAlignment="1">
      <alignment vertical="center"/>
    </xf>
    <xf numFmtId="165" fontId="38" fillId="0" borderId="86" xfId="4703" applyFont="1" applyFill="1" applyBorder="1" applyAlignment="1" applyProtection="1">
      <alignment horizontal="left" vertical="center"/>
    </xf>
    <xf numFmtId="164" fontId="63" fillId="0" borderId="86" xfId="1" applyFont="1" applyBorder="1" applyAlignment="1">
      <alignment horizontal="right" vertical="center"/>
    </xf>
    <xf numFmtId="0" fontId="63" fillId="0" borderId="86" xfId="0" applyFont="1" applyBorder="1" applyAlignment="1">
      <alignment vertical="center"/>
    </xf>
    <xf numFmtId="43" fontId="63" fillId="0" borderId="86" xfId="0" applyNumberFormat="1" applyFont="1" applyBorder="1" applyAlignment="1">
      <alignment vertical="center"/>
    </xf>
    <xf numFmtId="164" fontId="38" fillId="0" borderId="86" xfId="1" applyFont="1" applyFill="1" applyBorder="1" applyAlignment="1">
      <alignment horizontal="right" vertical="center"/>
    </xf>
    <xf numFmtId="2" fontId="42" fillId="0" borderId="86" xfId="0" applyNumberFormat="1" applyFont="1" applyBorder="1" applyAlignment="1">
      <alignment vertical="center"/>
    </xf>
    <xf numFmtId="0" fontId="38" fillId="0" borderId="86" xfId="0" quotePrefix="1" applyFont="1" applyBorder="1" applyAlignment="1">
      <alignment vertical="center"/>
    </xf>
    <xf numFmtId="165" fontId="107" fillId="2" borderId="59" xfId="4703" applyFont="1" applyFill="1" applyBorder="1" applyAlignment="1" applyProtection="1">
      <alignment horizontal="right" vertical="center"/>
    </xf>
    <xf numFmtId="165" fontId="44" fillId="0" borderId="58" xfId="4703" applyFont="1" applyFill="1" applyBorder="1" applyAlignment="1" applyProtection="1">
      <alignment horizontal="left" vertical="center"/>
    </xf>
    <xf numFmtId="16" fontId="56" fillId="32" borderId="62" xfId="0" applyNumberFormat="1" applyFont="1" applyFill="1" applyBorder="1" applyAlignment="1">
      <alignment horizontal="center" vertical="center"/>
    </xf>
    <xf numFmtId="165" fontId="106" fillId="2" borderId="58" xfId="4703" applyFont="1" applyFill="1" applyBorder="1" applyAlignment="1" applyProtection="1">
      <alignment horizontal="center" vertical="center"/>
    </xf>
    <xf numFmtId="0" fontId="44" fillId="0" borderId="86" xfId="0" applyFont="1" applyBorder="1" applyAlignment="1">
      <alignment vertical="center"/>
    </xf>
    <xf numFmtId="0" fontId="44" fillId="0" borderId="86" xfId="0" applyFont="1" applyBorder="1" applyAlignment="1">
      <alignment horizontal="left" vertical="center"/>
    </xf>
    <xf numFmtId="164" fontId="44" fillId="0" borderId="86" xfId="1" applyFont="1" applyFill="1" applyBorder="1" applyAlignment="1">
      <alignment horizontal="right" vertical="center"/>
    </xf>
    <xf numFmtId="43" fontId="44" fillId="0" borderId="86" xfId="0" applyNumberFormat="1" applyFont="1" applyBorder="1" applyAlignment="1">
      <alignment vertical="center"/>
    </xf>
    <xf numFmtId="0" fontId="81" fillId="35" borderId="0" xfId="0" applyFont="1" applyFill="1" applyAlignment="1" applyProtection="1">
      <alignment horizontal="left" vertical="center"/>
      <protection locked="0"/>
    </xf>
    <xf numFmtId="44" fontId="71" fillId="20" borderId="0" xfId="0" applyNumberFormat="1" applyFont="1" applyFill="1" applyAlignment="1">
      <alignment vertical="center"/>
    </xf>
    <xf numFmtId="44" fontId="71" fillId="23" borderId="0" xfId="0" applyNumberFormat="1" applyFont="1" applyFill="1" applyAlignment="1">
      <alignment vertical="center"/>
    </xf>
    <xf numFmtId="44" fontId="108" fillId="23" borderId="0" xfId="0" applyNumberFormat="1" applyFont="1" applyFill="1" applyAlignment="1">
      <alignment vertical="center"/>
    </xf>
    <xf numFmtId="44" fontId="109" fillId="23" borderId="0" xfId="0" applyNumberFormat="1" applyFont="1" applyFill="1" applyAlignment="1">
      <alignment vertical="center"/>
    </xf>
    <xf numFmtId="44" fontId="71" fillId="20" borderId="0" xfId="0" applyNumberFormat="1" applyFont="1" applyFill="1" applyAlignment="1">
      <alignment vertical="center" wrapText="1"/>
    </xf>
    <xf numFmtId="44" fontId="71" fillId="20" borderId="0" xfId="0" applyNumberFormat="1" applyFont="1" applyFill="1"/>
    <xf numFmtId="44" fontId="71" fillId="23" borderId="0" xfId="5" applyNumberFormat="1" applyFont="1" applyFill="1" applyBorder="1" applyAlignment="1" applyProtection="1">
      <alignment vertical="center"/>
    </xf>
    <xf numFmtId="44" fontId="110" fillId="23" borderId="0" xfId="0" applyNumberFormat="1" applyFont="1" applyFill="1" applyAlignment="1">
      <alignment vertical="center"/>
    </xf>
    <xf numFmtId="0" fontId="44" fillId="23" borderId="0" xfId="0" applyFont="1" applyFill="1" applyAlignment="1">
      <alignment vertical="center"/>
    </xf>
    <xf numFmtId="0" fontId="111" fillId="0" borderId="0" xfId="0" applyFont="1" applyAlignment="1">
      <alignment horizontal="left" vertical="center" indent="5"/>
    </xf>
    <xf numFmtId="0" fontId="112" fillId="0" borderId="0" xfId="0" applyFont="1" applyAlignment="1">
      <alignment horizontal="left" vertical="center" indent="1"/>
    </xf>
    <xf numFmtId="0" fontId="112" fillId="0" borderId="0" xfId="0" applyFont="1"/>
    <xf numFmtId="0" fontId="38" fillId="20" borderId="86" xfId="0" applyFont="1" applyFill="1" applyBorder="1" applyAlignment="1">
      <alignment horizontal="center" vertical="center"/>
    </xf>
    <xf numFmtId="0" fontId="69" fillId="20" borderId="101" xfId="0" applyFont="1" applyFill="1" applyBorder="1" applyAlignment="1">
      <alignment horizontal="right" vertical="center"/>
    </xf>
    <xf numFmtId="0" fontId="69" fillId="20" borderId="102" xfId="0" applyFont="1" applyFill="1" applyBorder="1" applyAlignment="1">
      <alignment horizontal="left" vertical="center"/>
    </xf>
    <xf numFmtId="43" fontId="69" fillId="20" borderId="102" xfId="0" applyNumberFormat="1" applyFont="1" applyFill="1" applyBorder="1" applyAlignment="1">
      <alignment horizontal="right" vertical="center"/>
    </xf>
    <xf numFmtId="0" fontId="48" fillId="20" borderId="86" xfId="0" applyFont="1" applyFill="1" applyBorder="1" applyAlignment="1">
      <alignment horizontal="left" vertical="center"/>
    </xf>
    <xf numFmtId="0" fontId="48" fillId="20" borderId="86" xfId="0" applyFont="1" applyFill="1" applyBorder="1" applyAlignment="1">
      <alignment vertical="center"/>
    </xf>
    <xf numFmtId="0" fontId="48" fillId="20" borderId="86" xfId="0" applyFont="1" applyFill="1" applyBorder="1" applyAlignment="1">
      <alignment horizontal="right" vertical="center"/>
    </xf>
    <xf numFmtId="0" fontId="42" fillId="20" borderId="86" xfId="0" applyFont="1" applyFill="1" applyBorder="1" applyAlignment="1">
      <alignment vertical="center"/>
    </xf>
    <xf numFmtId="43" fontId="42" fillId="20" borderId="86" xfId="0" applyNumberFormat="1" applyFont="1" applyFill="1" applyBorder="1" applyAlignment="1">
      <alignment vertical="center"/>
    </xf>
    <xf numFmtId="1" fontId="42" fillId="20" borderId="86" xfId="0" applyNumberFormat="1" applyFont="1" applyFill="1" applyBorder="1" applyAlignment="1">
      <alignment vertical="center"/>
    </xf>
    <xf numFmtId="0" fontId="38" fillId="19" borderId="105" xfId="0" applyFont="1" applyFill="1" applyBorder="1" applyAlignment="1">
      <alignment vertical="center"/>
    </xf>
    <xf numFmtId="0" fontId="38" fillId="19" borderId="106" xfId="0" applyFont="1" applyFill="1" applyBorder="1" applyAlignment="1">
      <alignment vertical="center"/>
    </xf>
    <xf numFmtId="0" fontId="38" fillId="0" borderId="107" xfId="0" applyFont="1" applyBorder="1" applyAlignment="1">
      <alignment vertical="center"/>
    </xf>
    <xf numFmtId="9" fontId="38" fillId="0" borderId="108" xfId="3" applyFont="1" applyBorder="1" applyAlignment="1">
      <alignment horizontal="center" vertical="center"/>
    </xf>
    <xf numFmtId="0" fontId="38" fillId="0" borderId="109" xfId="0" applyFont="1" applyBorder="1" applyAlignment="1">
      <alignment vertical="center"/>
    </xf>
    <xf numFmtId="9" fontId="38" fillId="0" borderId="110" xfId="3" applyFont="1" applyBorder="1" applyAlignment="1">
      <alignment horizontal="center" vertical="center"/>
    </xf>
    <xf numFmtId="9" fontId="38" fillId="0" borderId="0" xfId="3" applyFont="1" applyBorder="1" applyAlignment="1">
      <alignment horizontal="center" vertical="center"/>
    </xf>
    <xf numFmtId="165" fontId="43" fillId="32" borderId="28" xfId="4" applyFont="1" applyFill="1" applyBorder="1" applyAlignment="1" applyProtection="1">
      <alignment horizontal="center" vertical="center" wrapText="1"/>
    </xf>
    <xf numFmtId="16" fontId="38" fillId="0" borderId="86" xfId="0" applyNumberFormat="1" applyFont="1" applyBorder="1" applyAlignment="1">
      <alignment horizontal="left" vertical="center"/>
    </xf>
    <xf numFmtId="0" fontId="114" fillId="24" borderId="4" xfId="0" applyFont="1" applyFill="1" applyBorder="1" applyAlignment="1">
      <alignment vertical="center"/>
    </xf>
    <xf numFmtId="0" fontId="34" fillId="20" borderId="0" xfId="0" applyFont="1" applyFill="1" applyAlignment="1">
      <alignment horizontal="left" vertical="center"/>
    </xf>
    <xf numFmtId="0" fontId="67" fillId="20" borderId="0" xfId="0" applyFont="1" applyFill="1" applyAlignment="1">
      <alignment vertical="center"/>
    </xf>
    <xf numFmtId="0" fontId="43" fillId="20" borderId="0" xfId="0" applyFont="1" applyFill="1" applyAlignment="1">
      <alignment vertical="center"/>
    </xf>
    <xf numFmtId="0" fontId="55" fillId="20" borderId="0" xfId="0" applyFont="1" applyFill="1" applyAlignment="1">
      <alignment vertical="center"/>
    </xf>
    <xf numFmtId="0" fontId="44" fillId="36" borderId="91" xfId="0" applyFont="1" applyFill="1" applyBorder="1" applyAlignment="1">
      <alignment horizontal="left" vertical="center"/>
    </xf>
    <xf numFmtId="0" fontId="38" fillId="15" borderId="79" xfId="0" applyFont="1" applyFill="1" applyBorder="1" applyAlignment="1">
      <alignment horizontal="left" vertical="center"/>
    </xf>
    <xf numFmtId="0" fontId="38" fillId="15" borderId="79" xfId="0" applyFont="1" applyFill="1" applyBorder="1" applyAlignment="1">
      <alignment vertical="center"/>
    </xf>
    <xf numFmtId="0" fontId="38" fillId="15" borderId="79" xfId="0" applyFont="1" applyFill="1" applyBorder="1" applyAlignment="1">
      <alignment horizontal="right" vertical="center"/>
    </xf>
    <xf numFmtId="43" fontId="38" fillId="15" borderId="79" xfId="0" applyNumberFormat="1" applyFont="1" applyFill="1" applyBorder="1" applyAlignment="1">
      <alignment vertical="center"/>
    </xf>
    <xf numFmtId="0" fontId="38" fillId="15" borderId="84" xfId="0" applyFont="1" applyFill="1" applyBorder="1" applyAlignment="1">
      <alignment horizontal="left" vertical="center"/>
    </xf>
    <xf numFmtId="0" fontId="38" fillId="15" borderId="84" xfId="0" applyFont="1" applyFill="1" applyBorder="1" applyAlignment="1">
      <alignment vertical="center"/>
    </xf>
    <xf numFmtId="0" fontId="38" fillId="15" borderId="84" xfId="0" applyFont="1" applyFill="1" applyBorder="1" applyAlignment="1">
      <alignment horizontal="right" vertical="center"/>
    </xf>
    <xf numFmtId="43" fontId="38" fillId="15" borderId="84" xfId="0" applyNumberFormat="1" applyFont="1" applyFill="1" applyBorder="1" applyAlignment="1">
      <alignment vertical="center"/>
    </xf>
    <xf numFmtId="0" fontId="48" fillId="25" borderId="91" xfId="0" applyFont="1" applyFill="1" applyBorder="1" applyAlignment="1">
      <alignment horizontal="left" vertical="center"/>
    </xf>
    <xf numFmtId="0" fontId="48" fillId="25" borderId="91" xfId="0" applyFont="1" applyFill="1" applyBorder="1" applyAlignment="1">
      <alignment horizontal="right" vertical="center"/>
    </xf>
    <xf numFmtId="0" fontId="42" fillId="25" borderId="91" xfId="0" applyFont="1" applyFill="1" applyBorder="1" applyAlignment="1">
      <alignment vertical="center"/>
    </xf>
    <xf numFmtId="43" fontId="42" fillId="25" borderId="91" xfId="0" applyNumberFormat="1" applyFont="1" applyFill="1" applyBorder="1" applyAlignment="1">
      <alignment vertical="center"/>
    </xf>
    <xf numFmtId="1" fontId="42" fillId="25" borderId="91" xfId="0" applyNumberFormat="1" applyFont="1" applyFill="1" applyBorder="1" applyAlignment="1">
      <alignment vertical="center"/>
    </xf>
    <xf numFmtId="0" fontId="38" fillId="0" borderId="79" xfId="0" applyFont="1" applyBorder="1" applyAlignment="1">
      <alignment vertical="center"/>
    </xf>
    <xf numFmtId="0" fontId="38" fillId="0" borderId="84" xfId="0" applyFont="1" applyBorder="1" applyAlignment="1">
      <alignment vertical="center"/>
    </xf>
    <xf numFmtId="0" fontId="44" fillId="7" borderId="84" xfId="0" applyFont="1" applyFill="1" applyBorder="1" applyAlignment="1">
      <alignment horizontal="left" vertical="center"/>
    </xf>
    <xf numFmtId="0" fontId="44" fillId="7" borderId="84" xfId="0" applyFont="1" applyFill="1" applyBorder="1" applyAlignment="1">
      <alignment vertical="center"/>
    </xf>
    <xf numFmtId="164" fontId="44" fillId="7" borderId="84" xfId="1" applyFont="1" applyFill="1" applyBorder="1" applyAlignment="1">
      <alignment horizontal="right" vertical="center"/>
    </xf>
    <xf numFmtId="43" fontId="44" fillId="7" borderId="84" xfId="0" applyNumberFormat="1" applyFont="1" applyFill="1" applyBorder="1" applyAlignment="1">
      <alignment vertical="center"/>
    </xf>
    <xf numFmtId="0" fontId="38" fillId="0" borderId="91" xfId="0" applyFont="1" applyBorder="1" applyAlignment="1">
      <alignment vertical="center"/>
    </xf>
    <xf numFmtId="165" fontId="63" fillId="0" borderId="86" xfId="4703" applyFont="1" applyFill="1" applyBorder="1" applyAlignment="1" applyProtection="1">
      <alignment horizontal="left" vertical="center"/>
    </xf>
    <xf numFmtId="0" fontId="38" fillId="6" borderId="86" xfId="0" applyFont="1" applyFill="1" applyBorder="1" applyAlignment="1">
      <alignment horizontal="left" vertical="center"/>
    </xf>
    <xf numFmtId="0" fontId="117" fillId="23" borderId="0" xfId="0" applyFont="1" applyFill="1" applyAlignment="1">
      <alignment vertical="center"/>
    </xf>
    <xf numFmtId="0" fontId="118" fillId="23" borderId="0" xfId="0" applyFont="1" applyFill="1" applyAlignment="1">
      <alignment vertical="center"/>
    </xf>
    <xf numFmtId="44" fontId="118" fillId="23" borderId="0" xfId="0" applyNumberFormat="1" applyFont="1" applyFill="1" applyAlignment="1">
      <alignment vertical="center"/>
    </xf>
    <xf numFmtId="168" fontId="118" fillId="23" borderId="0" xfId="5" applyNumberFormat="1" applyFont="1" applyFill="1" applyBorder="1" applyAlignment="1" applyProtection="1">
      <alignment vertical="center"/>
    </xf>
    <xf numFmtId="168" fontId="44" fillId="34" borderId="14" xfId="0" applyNumberFormat="1" applyFont="1" applyFill="1" applyBorder="1" applyAlignment="1">
      <alignment horizontal="center" vertical="center"/>
    </xf>
    <xf numFmtId="0" fontId="38" fillId="0" borderId="59" xfId="0" applyFont="1" applyBorder="1" applyAlignment="1">
      <alignment horizontal="left" vertical="center" indent="2"/>
    </xf>
    <xf numFmtId="0" fontId="38" fillId="0" borderId="60" xfId="0" applyFont="1" applyBorder="1" applyAlignment="1">
      <alignment horizontal="left" vertical="center" indent="2"/>
    </xf>
    <xf numFmtId="0" fontId="119" fillId="23" borderId="0" xfId="5" applyNumberFormat="1" applyFont="1" applyFill="1" applyBorder="1" applyAlignment="1" applyProtection="1">
      <alignment horizontal="left" vertical="center"/>
    </xf>
    <xf numFmtId="0" fontId="54" fillId="0" borderId="59" xfId="0" applyFont="1" applyBorder="1" applyAlignment="1">
      <alignment horizontal="left" vertical="center" indent="2"/>
    </xf>
    <xf numFmtId="0" fontId="69" fillId="20" borderId="86" xfId="0" applyFont="1" applyFill="1" applyBorder="1" applyAlignment="1">
      <alignment horizontal="left" vertical="center"/>
    </xf>
    <xf numFmtId="0" fontId="67" fillId="0" borderId="113" xfId="0" applyFont="1" applyBorder="1" applyAlignment="1">
      <alignment horizontal="left" vertical="center"/>
    </xf>
    <xf numFmtId="0" fontId="38" fillId="0" borderId="113" xfId="0" applyFont="1" applyBorder="1" applyAlignment="1">
      <alignment horizontal="left" vertical="center"/>
    </xf>
    <xf numFmtId="0" fontId="67" fillId="0" borderId="113" xfId="10" applyFont="1" applyBorder="1" applyAlignment="1">
      <alignment horizontal="left" vertical="center"/>
    </xf>
    <xf numFmtId="0" fontId="69" fillId="20" borderId="101" xfId="0" applyFont="1" applyFill="1" applyBorder="1" applyAlignment="1">
      <alignment vertical="center"/>
    </xf>
    <xf numFmtId="0" fontId="67" fillId="0" borderId="114" xfId="0" applyFont="1" applyBorder="1" applyAlignment="1">
      <alignment vertical="center" wrapText="1"/>
    </xf>
    <xf numFmtId="4" fontId="67" fillId="0" borderId="114" xfId="0" applyNumberFormat="1" applyFont="1" applyBorder="1" applyAlignment="1">
      <alignment vertical="center" wrapText="1"/>
    </xf>
    <xf numFmtId="0" fontId="38" fillId="0" borderId="114" xfId="0" applyFont="1" applyBorder="1" applyAlignment="1">
      <alignment vertical="center" wrapText="1"/>
    </xf>
    <xf numFmtId="0" fontId="67" fillId="0" borderId="114" xfId="10" applyFont="1" applyBorder="1" applyAlignment="1">
      <alignment vertical="center" wrapText="1"/>
    </xf>
    <xf numFmtId="0" fontId="38" fillId="20" borderId="112" xfId="0" applyFont="1" applyFill="1" applyBorder="1" applyAlignment="1">
      <alignment vertical="center"/>
    </xf>
    <xf numFmtId="0" fontId="38" fillId="20" borderId="115" xfId="0" applyFont="1" applyFill="1" applyBorder="1" applyAlignment="1">
      <alignment vertical="center"/>
    </xf>
    <xf numFmtId="0" fontId="38" fillId="25" borderId="116" xfId="0" applyFont="1" applyFill="1" applyBorder="1" applyAlignment="1">
      <alignment vertical="center"/>
    </xf>
    <xf numFmtId="0" fontId="38" fillId="20" borderId="117" xfId="0" applyFont="1" applyFill="1" applyBorder="1" applyAlignment="1">
      <alignment vertical="center"/>
    </xf>
    <xf numFmtId="0" fontId="94" fillId="20" borderId="112" xfId="0" applyFont="1" applyFill="1" applyBorder="1" applyAlignment="1">
      <alignment vertical="center"/>
    </xf>
    <xf numFmtId="0" fontId="67" fillId="20" borderId="112" xfId="0" applyFont="1" applyFill="1" applyBorder="1" applyAlignment="1">
      <alignment vertical="center"/>
    </xf>
    <xf numFmtId="0" fontId="38" fillId="0" borderId="112" xfId="0" applyFont="1" applyBorder="1" applyAlignment="1">
      <alignment vertical="center"/>
    </xf>
    <xf numFmtId="0" fontId="67" fillId="20" borderId="112" xfId="10" applyFont="1" applyFill="1" applyBorder="1" applyAlignment="1">
      <alignment vertical="center"/>
    </xf>
    <xf numFmtId="0" fontId="67" fillId="0" borderId="114" xfId="10" applyFont="1" applyBorder="1" applyAlignment="1">
      <alignment horizontal="left" vertical="center" wrapText="1" indent="1"/>
    </xf>
    <xf numFmtId="0" fontId="38" fillId="12" borderId="112" xfId="0" applyFont="1" applyFill="1" applyBorder="1" applyAlignment="1">
      <alignment vertical="center"/>
    </xf>
    <xf numFmtId="0" fontId="67" fillId="12" borderId="112" xfId="0" applyFont="1" applyFill="1" applyBorder="1" applyAlignment="1">
      <alignment vertical="center"/>
    </xf>
    <xf numFmtId="0" fontId="63" fillId="12" borderId="112" xfId="0" applyFont="1" applyFill="1" applyBorder="1" applyAlignment="1">
      <alignment vertical="center"/>
    </xf>
    <xf numFmtId="43" fontId="38" fillId="12" borderId="112" xfId="0" applyNumberFormat="1" applyFont="1" applyFill="1" applyBorder="1" applyAlignment="1">
      <alignment vertical="center"/>
    </xf>
    <xf numFmtId="0" fontId="120" fillId="0" borderId="0" xfId="0" applyFont="1"/>
    <xf numFmtId="165" fontId="51" fillId="2" borderId="58" xfId="4703" applyFont="1" applyFill="1" applyBorder="1" applyAlignment="1" applyProtection="1">
      <alignment horizontal="left" vertical="center"/>
    </xf>
    <xf numFmtId="165" fontId="63" fillId="2" borderId="58" xfId="4703" applyFont="1" applyFill="1" applyBorder="1" applyAlignment="1" applyProtection="1">
      <alignment horizontal="left" vertical="center"/>
    </xf>
    <xf numFmtId="165" fontId="63" fillId="2" borderId="59" xfId="4703" applyFont="1" applyFill="1" applyBorder="1" applyAlignment="1" applyProtection="1">
      <alignment horizontal="left" vertical="center"/>
    </xf>
    <xf numFmtId="166" fontId="63" fillId="2" borderId="58" xfId="5" applyFont="1" applyFill="1" applyBorder="1" applyAlignment="1" applyProtection="1">
      <alignment vertical="center"/>
    </xf>
    <xf numFmtId="166" fontId="63" fillId="2" borderId="59" xfId="5" applyFont="1" applyFill="1" applyBorder="1" applyAlignment="1" applyProtection="1">
      <alignment vertical="center"/>
    </xf>
    <xf numFmtId="165" fontId="63" fillId="0" borderId="59" xfId="4703" applyFont="1" applyFill="1" applyBorder="1" applyAlignment="1" applyProtection="1">
      <alignment horizontal="left" vertical="center"/>
    </xf>
    <xf numFmtId="0" fontId="122" fillId="20" borderId="0" xfId="0" applyFont="1" applyFill="1" applyAlignment="1">
      <alignment vertical="center"/>
    </xf>
    <xf numFmtId="0" fontId="38" fillId="0" borderId="112" xfId="0" applyFont="1" applyBorder="1" applyAlignment="1">
      <alignment horizontal="left" vertical="center"/>
    </xf>
    <xf numFmtId="164" fontId="38" fillId="0" borderId="112" xfId="1" applyFont="1" applyBorder="1" applyAlignment="1">
      <alignment horizontal="right" vertical="center"/>
    </xf>
    <xf numFmtId="43" fontId="38" fillId="0" borderId="112" xfId="0" applyNumberFormat="1" applyFont="1" applyBorder="1" applyAlignment="1">
      <alignment vertical="center"/>
    </xf>
    <xf numFmtId="44" fontId="38" fillId="0" borderId="112" xfId="0" applyNumberFormat="1" applyFont="1" applyBorder="1" applyAlignment="1">
      <alignment vertical="center"/>
    </xf>
    <xf numFmtId="165" fontId="63" fillId="0" borderId="0" xfId="4703" applyFont="1" applyFill="1" applyBorder="1" applyAlignment="1" applyProtection="1">
      <alignment horizontal="left" vertical="center"/>
    </xf>
    <xf numFmtId="165" fontId="42" fillId="0" borderId="86" xfId="4703" applyFont="1" applyFill="1" applyBorder="1" applyAlignment="1" applyProtection="1">
      <alignment horizontal="left" vertical="center"/>
    </xf>
    <xf numFmtId="4" fontId="38" fillId="0" borderId="104" xfId="0" applyNumberFormat="1" applyFont="1" applyBorder="1" applyAlignment="1">
      <alignment vertical="center"/>
    </xf>
    <xf numFmtId="43" fontId="38" fillId="0" borderId="104" xfId="10" applyNumberFormat="1" applyFont="1" applyBorder="1" applyAlignment="1">
      <alignment vertical="center"/>
    </xf>
    <xf numFmtId="0" fontId="38" fillId="0" borderId="104" xfId="0" applyFont="1" applyBorder="1" applyAlignment="1">
      <alignment vertical="center"/>
    </xf>
    <xf numFmtId="4" fontId="38" fillId="0" borderId="114" xfId="0" applyNumberFormat="1" applyFont="1" applyBorder="1" applyAlignment="1">
      <alignment vertical="center" wrapText="1"/>
    </xf>
    <xf numFmtId="0" fontId="42" fillId="0" borderId="114" xfId="0" applyFont="1" applyBorder="1" applyAlignment="1">
      <alignment vertical="center" wrapText="1"/>
    </xf>
    <xf numFmtId="2" fontId="42" fillId="0" borderId="104" xfId="0" applyNumberFormat="1" applyFont="1" applyBorder="1" applyAlignment="1">
      <alignment vertical="center"/>
    </xf>
    <xf numFmtId="4" fontId="42" fillId="0" borderId="104" xfId="0" applyNumberFormat="1" applyFont="1" applyBorder="1" applyAlignment="1">
      <alignment vertical="center"/>
    </xf>
    <xf numFmtId="43" fontId="42" fillId="0" borderId="104" xfId="0" applyNumberFormat="1" applyFont="1" applyBorder="1" applyAlignment="1">
      <alignment vertical="center"/>
    </xf>
    <xf numFmtId="49" fontId="42" fillId="0" borderId="104" xfId="0" applyNumberFormat="1" applyFont="1" applyBorder="1" applyAlignment="1">
      <alignment vertical="center"/>
    </xf>
    <xf numFmtId="165" fontId="45" fillId="2" borderId="58" xfId="4703" applyFont="1" applyFill="1" applyBorder="1" applyAlignment="1" applyProtection="1">
      <alignment horizontal="left" vertical="center"/>
    </xf>
    <xf numFmtId="0" fontId="45" fillId="32" borderId="28" xfId="0" applyFont="1" applyFill="1" applyBorder="1" applyAlignment="1">
      <alignment horizontal="left" vertical="center"/>
    </xf>
    <xf numFmtId="182" fontId="63" fillId="5" borderId="0" xfId="1" applyNumberFormat="1" applyFont="1" applyFill="1" applyBorder="1" applyAlignment="1" applyProtection="1">
      <alignment vertical="center"/>
      <protection locked="0"/>
    </xf>
    <xf numFmtId="0" fontId="71" fillId="0" borderId="86" xfId="0" applyFont="1" applyBorder="1" applyAlignment="1">
      <alignment vertical="center"/>
    </xf>
    <xf numFmtId="164" fontId="71" fillId="0" borderId="86" xfId="1" applyFont="1" applyBorder="1" applyAlignment="1">
      <alignment horizontal="right" vertical="center"/>
    </xf>
    <xf numFmtId="43" fontId="71" fillId="0" borderId="86" xfId="0" applyNumberFormat="1" applyFont="1" applyBorder="1" applyAlignment="1">
      <alignment vertical="center"/>
    </xf>
    <xf numFmtId="0" fontId="71" fillId="12" borderId="112" xfId="0" applyFont="1" applyFill="1" applyBorder="1" applyAlignment="1">
      <alignment vertical="center"/>
    </xf>
    <xf numFmtId="0" fontId="40" fillId="32" borderId="28" xfId="0" applyFont="1" applyFill="1" applyBorder="1" applyAlignment="1">
      <alignment horizontal="left" vertical="center"/>
    </xf>
    <xf numFmtId="0" fontId="38" fillId="0" borderId="114" xfId="10" applyFont="1" applyBorder="1" applyAlignment="1">
      <alignment vertical="center" wrapText="1"/>
    </xf>
    <xf numFmtId="2" fontId="38" fillId="0" borderId="104" xfId="10" applyNumberFormat="1" applyFont="1" applyBorder="1" applyAlignment="1">
      <alignment vertical="center"/>
    </xf>
    <xf numFmtId="0" fontId="38" fillId="0" borderId="104" xfId="10" applyFont="1" applyBorder="1" applyAlignment="1">
      <alignment vertical="center"/>
    </xf>
    <xf numFmtId="165" fontId="123" fillId="23" borderId="58" xfId="4703" applyFont="1" applyFill="1" applyBorder="1" applyAlignment="1" applyProtection="1">
      <alignment horizontal="left" vertical="center"/>
    </xf>
    <xf numFmtId="165" fontId="63" fillId="0" borderId="58" xfId="4703" applyFont="1" applyFill="1" applyBorder="1" applyAlignment="1" applyProtection="1">
      <alignment horizontal="left" vertical="center"/>
    </xf>
    <xf numFmtId="166" fontId="71" fillId="2" borderId="58" xfId="5" applyFont="1" applyFill="1" applyBorder="1" applyAlignment="1" applyProtection="1">
      <alignment vertical="center"/>
    </xf>
    <xf numFmtId="0" fontId="63" fillId="0" borderId="112" xfId="0" applyFont="1" applyBorder="1" applyAlignment="1">
      <alignment vertical="center"/>
    </xf>
    <xf numFmtId="0" fontId="40" fillId="23" borderId="0" xfId="0" applyFont="1" applyFill="1" applyAlignment="1">
      <alignment vertical="center"/>
    </xf>
    <xf numFmtId="44" fontId="49" fillId="5" borderId="0" xfId="5" applyNumberFormat="1" applyFont="1" applyFill="1" applyBorder="1" applyAlignment="1" applyProtection="1">
      <alignment vertical="center"/>
    </xf>
    <xf numFmtId="182" fontId="49" fillId="5" borderId="0" xfId="1" applyNumberFormat="1" applyFont="1" applyFill="1" applyBorder="1" applyAlignment="1" applyProtection="1">
      <alignment vertical="center"/>
    </xf>
    <xf numFmtId="44" fontId="44" fillId="34" borderId="91" xfId="2" applyNumberFormat="1" applyFont="1" applyFill="1" applyBorder="1" applyAlignment="1" applyProtection="1">
      <alignment horizontal="right" vertical="center"/>
      <protection locked="0"/>
    </xf>
    <xf numFmtId="190" fontId="44" fillId="0" borderId="71" xfId="0" applyNumberFormat="1" applyFont="1" applyBorder="1" applyAlignment="1">
      <alignment horizontal="center" vertical="center"/>
    </xf>
    <xf numFmtId="190" fontId="44" fillId="34" borderId="14" xfId="0" applyNumberFormat="1" applyFont="1" applyFill="1" applyBorder="1" applyAlignment="1">
      <alignment horizontal="center" vertical="center"/>
    </xf>
    <xf numFmtId="0" fontId="126" fillId="12" borderId="86" xfId="0" applyFont="1" applyFill="1" applyBorder="1" applyAlignment="1">
      <alignment horizontal="center" vertical="center"/>
    </xf>
    <xf numFmtId="0" fontId="126" fillId="20" borderId="112" xfId="0" applyFont="1" applyFill="1" applyBorder="1" applyAlignment="1">
      <alignment horizontal="center" vertical="center"/>
    </xf>
    <xf numFmtId="0" fontId="126" fillId="12" borderId="86" xfId="0" applyFont="1" applyFill="1" applyBorder="1" applyAlignment="1">
      <alignment horizontal="right" vertical="center"/>
    </xf>
    <xf numFmtId="0" fontId="126" fillId="12" borderId="86" xfId="4" applyNumberFormat="1" applyFont="1" applyFill="1" applyBorder="1" applyAlignment="1" applyProtection="1">
      <alignment horizontal="center" vertical="center"/>
    </xf>
    <xf numFmtId="0" fontId="126" fillId="12" borderId="86" xfId="1" applyNumberFormat="1" applyFont="1" applyFill="1" applyBorder="1" applyAlignment="1">
      <alignment horizontal="center" vertical="center"/>
    </xf>
    <xf numFmtId="0" fontId="126" fillId="12" borderId="112" xfId="0" applyFont="1" applyFill="1" applyBorder="1" applyAlignment="1">
      <alignment horizontal="center" vertical="center"/>
    </xf>
    <xf numFmtId="0" fontId="56" fillId="0" borderId="86" xfId="0" applyFont="1" applyBorder="1" applyAlignment="1">
      <alignment vertical="center"/>
    </xf>
    <xf numFmtId="44" fontId="126" fillId="12" borderId="86" xfId="5" applyNumberFormat="1" applyFont="1" applyFill="1" applyBorder="1" applyAlignment="1">
      <alignment horizontal="center" vertical="center"/>
    </xf>
    <xf numFmtId="44" fontId="126" fillId="12" borderId="86" xfId="1" applyNumberFormat="1" applyFont="1" applyFill="1" applyBorder="1" applyAlignment="1">
      <alignment horizontal="center" vertical="center"/>
    </xf>
    <xf numFmtId="44" fontId="38" fillId="12" borderId="86" xfId="0" applyNumberFormat="1" applyFont="1" applyFill="1" applyBorder="1" applyAlignment="1">
      <alignment vertical="center"/>
    </xf>
    <xf numFmtId="44" fontId="69" fillId="20" borderId="102" xfId="0" applyNumberFormat="1" applyFont="1" applyFill="1" applyBorder="1" applyAlignment="1">
      <alignment horizontal="right" vertical="center"/>
    </xf>
    <xf numFmtId="44" fontId="69" fillId="20" borderId="103" xfId="0" applyNumberFormat="1" applyFont="1" applyFill="1" applyBorder="1" applyAlignment="1">
      <alignment horizontal="right" vertical="center"/>
    </xf>
    <xf numFmtId="44" fontId="42" fillId="20" borderId="86" xfId="0" applyNumberFormat="1" applyFont="1" applyFill="1" applyBorder="1" applyAlignment="1">
      <alignment vertical="center"/>
    </xf>
    <xf numFmtId="44" fontId="38" fillId="15" borderId="79" xfId="0" applyNumberFormat="1" applyFont="1" applyFill="1" applyBorder="1" applyAlignment="1">
      <alignment vertical="center"/>
    </xf>
    <xf numFmtId="44" fontId="42" fillId="25" borderId="91" xfId="0" applyNumberFormat="1" applyFont="1" applyFill="1" applyBorder="1" applyAlignment="1">
      <alignment vertical="center"/>
    </xf>
    <xf numFmtId="44" fontId="38" fillId="15" borderId="84" xfId="0" applyNumberFormat="1" applyFont="1" applyFill="1" applyBorder="1" applyAlignment="1">
      <alignment vertical="center"/>
    </xf>
    <xf numFmtId="44" fontId="44" fillId="7" borderId="86" xfId="0" applyNumberFormat="1" applyFont="1" applyFill="1" applyBorder="1" applyAlignment="1">
      <alignment vertical="center"/>
    </xf>
    <xf numFmtId="44" fontId="38" fillId="0" borderId="86" xfId="0" applyNumberFormat="1" applyFont="1" applyBorder="1" applyAlignment="1">
      <alignment vertical="center"/>
    </xf>
    <xf numFmtId="44" fontId="38" fillId="15" borderId="86" xfId="0" applyNumberFormat="1" applyFont="1" applyFill="1" applyBorder="1" applyAlignment="1">
      <alignment vertical="center"/>
    </xf>
    <xf numFmtId="44" fontId="67" fillId="0" borderId="86" xfId="0" applyNumberFormat="1" applyFont="1" applyBorder="1" applyAlignment="1">
      <alignment vertical="center"/>
    </xf>
    <xf numFmtId="44" fontId="67" fillId="0" borderId="104" xfId="0" applyNumberFormat="1" applyFont="1" applyBorder="1" applyAlignment="1">
      <alignment vertical="center"/>
    </xf>
    <xf numFmtId="44" fontId="67" fillId="0" borderId="113" xfId="0" applyNumberFormat="1" applyFont="1" applyBorder="1" applyAlignment="1">
      <alignment vertical="center"/>
    </xf>
    <xf numFmtId="44" fontId="67" fillId="0" borderId="104" xfId="10" applyNumberFormat="1" applyFont="1" applyBorder="1" applyAlignment="1">
      <alignment vertical="center"/>
    </xf>
    <xf numFmtId="44" fontId="42" fillId="0" borderId="86" xfId="0" applyNumberFormat="1" applyFont="1" applyBorder="1" applyAlignment="1">
      <alignment vertical="center"/>
    </xf>
    <xf numFmtId="44" fontId="38" fillId="0" borderId="86" xfId="4703" applyNumberFormat="1" applyFont="1" applyFill="1" applyBorder="1" applyAlignment="1" applyProtection="1">
      <alignment horizontal="left" vertical="center"/>
    </xf>
    <xf numFmtId="44" fontId="38" fillId="0" borderId="104" xfId="0" applyNumberFormat="1" applyFont="1" applyBorder="1" applyAlignment="1">
      <alignment vertical="center"/>
    </xf>
    <xf numFmtId="44" fontId="38" fillId="0" borderId="113" xfId="0" applyNumberFormat="1" applyFont="1" applyBorder="1" applyAlignment="1">
      <alignment vertical="center"/>
    </xf>
    <xf numFmtId="44" fontId="38" fillId="0" borderId="104" xfId="10" applyNumberFormat="1" applyFont="1" applyBorder="1" applyAlignment="1">
      <alignment vertical="center"/>
    </xf>
    <xf numFmtId="44" fontId="42" fillId="0" borderId="104" xfId="0" applyNumberFormat="1" applyFont="1" applyBorder="1" applyAlignment="1">
      <alignment vertical="center"/>
    </xf>
    <xf numFmtId="44" fontId="42" fillId="0" borderId="113" xfId="0" applyNumberFormat="1" applyFont="1" applyBorder="1" applyAlignment="1">
      <alignment vertical="center"/>
    </xf>
    <xf numFmtId="44" fontId="38" fillId="0" borderId="86" xfId="1" applyNumberFormat="1" applyFont="1" applyBorder="1" applyAlignment="1">
      <alignment horizontal="right" vertical="center"/>
    </xf>
    <xf numFmtId="44" fontId="71" fillId="0" borderId="86" xfId="0" applyNumberFormat="1" applyFont="1" applyBorder="1" applyAlignment="1">
      <alignment vertical="center"/>
    </xf>
    <xf numFmtId="44" fontId="116" fillId="0" borderId="86" xfId="0" applyNumberFormat="1" applyFont="1" applyBorder="1" applyAlignment="1">
      <alignment vertical="center"/>
    </xf>
    <xf numFmtId="44" fontId="44" fillId="7" borderId="84" xfId="0" applyNumberFormat="1" applyFont="1" applyFill="1" applyBorder="1" applyAlignment="1">
      <alignment vertical="center"/>
    </xf>
    <xf numFmtId="44" fontId="63" fillId="0" borderId="86" xfId="0" applyNumberFormat="1" applyFont="1" applyBorder="1" applyAlignment="1">
      <alignment vertical="center"/>
    </xf>
    <xf numFmtId="44" fontId="42" fillId="0" borderId="86" xfId="4703" applyNumberFormat="1" applyFont="1" applyFill="1" applyBorder="1" applyAlignment="1" applyProtection="1">
      <alignment horizontal="left" vertical="center"/>
    </xf>
    <xf numFmtId="44" fontId="67" fillId="0" borderId="86" xfId="4703" applyNumberFormat="1" applyFont="1" applyFill="1" applyBorder="1" applyAlignment="1" applyProtection="1">
      <alignment horizontal="left" vertical="center"/>
    </xf>
    <xf numFmtId="44" fontId="44" fillId="0" borderId="86" xfId="0" applyNumberFormat="1" applyFont="1" applyBorder="1" applyAlignment="1">
      <alignment vertical="center"/>
    </xf>
    <xf numFmtId="0" fontId="38" fillId="7" borderId="86" xfId="0" applyFont="1" applyFill="1" applyBorder="1" applyAlignment="1">
      <alignment vertical="center"/>
    </xf>
    <xf numFmtId="0" fontId="38" fillId="7" borderId="84" xfId="0" applyFont="1" applyFill="1" applyBorder="1" applyAlignment="1">
      <alignment vertical="center"/>
    </xf>
    <xf numFmtId="44" fontId="128" fillId="8" borderId="86" xfId="0" applyNumberFormat="1" applyFont="1" applyFill="1" applyBorder="1" applyAlignment="1">
      <alignment vertical="center"/>
    </xf>
    <xf numFmtId="0" fontId="128" fillId="20" borderId="112" xfId="0" applyFont="1" applyFill="1" applyBorder="1" applyAlignment="1">
      <alignment vertical="center"/>
    </xf>
    <xf numFmtId="0" fontId="128" fillId="8" borderId="86" xfId="0" applyFont="1" applyFill="1" applyBorder="1" applyAlignment="1">
      <alignment vertical="center"/>
    </xf>
    <xf numFmtId="0" fontId="128" fillId="8" borderId="86" xfId="0" applyFont="1" applyFill="1" applyBorder="1" applyAlignment="1">
      <alignment horizontal="right" vertical="center"/>
    </xf>
    <xf numFmtId="43" fontId="128" fillId="8" borderId="86" xfId="0" applyNumberFormat="1" applyFont="1" applyFill="1" applyBorder="1" applyAlignment="1">
      <alignment vertical="center"/>
    </xf>
    <xf numFmtId="0" fontId="128" fillId="0" borderId="86" xfId="0" applyFont="1" applyBorder="1" applyAlignment="1">
      <alignment vertical="center"/>
    </xf>
    <xf numFmtId="0" fontId="129" fillId="20" borderId="86" xfId="0" applyFont="1" applyFill="1" applyBorder="1" applyAlignment="1">
      <alignment vertical="center"/>
    </xf>
    <xf numFmtId="0" fontId="129" fillId="9" borderId="86" xfId="0" applyFont="1" applyFill="1" applyBorder="1" applyAlignment="1">
      <alignment vertical="center"/>
    </xf>
    <xf numFmtId="0" fontId="129" fillId="9" borderId="112" xfId="0" applyFont="1" applyFill="1" applyBorder="1" applyAlignment="1">
      <alignment vertical="center"/>
    </xf>
    <xf numFmtId="43" fontId="129" fillId="9" borderId="86" xfId="0" applyNumberFormat="1" applyFont="1" applyFill="1" applyBorder="1" applyAlignment="1">
      <alignment vertical="center"/>
    </xf>
    <xf numFmtId="1" fontId="129" fillId="9" borderId="86" xfId="0" applyNumberFormat="1" applyFont="1" applyFill="1" applyBorder="1" applyAlignment="1">
      <alignment vertical="center"/>
    </xf>
    <xf numFmtId="44" fontId="129" fillId="9" borderId="86" xfId="0" applyNumberFormat="1" applyFont="1" applyFill="1" applyBorder="1" applyAlignment="1">
      <alignment vertical="center"/>
    </xf>
    <xf numFmtId="0" fontId="129" fillId="20" borderId="112" xfId="0" applyFont="1" applyFill="1" applyBorder="1" applyAlignment="1">
      <alignment vertical="center"/>
    </xf>
    <xf numFmtId="0" fontId="130" fillId="8" borderId="86" xfId="0" applyFont="1" applyFill="1" applyBorder="1" applyAlignment="1">
      <alignment horizontal="left" vertical="center"/>
    </xf>
    <xf numFmtId="0" fontId="38" fillId="20" borderId="116" xfId="0" applyFont="1" applyFill="1" applyBorder="1" applyAlignment="1">
      <alignment vertical="center"/>
    </xf>
    <xf numFmtId="0" fontId="126" fillId="20" borderId="86" xfId="0" applyFont="1" applyFill="1" applyBorder="1" applyAlignment="1">
      <alignment horizontal="center" vertical="center"/>
    </xf>
    <xf numFmtId="0" fontId="130" fillId="20" borderId="86" xfId="0" applyFont="1" applyFill="1" applyBorder="1" applyAlignment="1">
      <alignment horizontal="left" vertical="center"/>
    </xf>
    <xf numFmtId="0" fontId="38" fillId="20" borderId="79" xfId="0" applyFont="1" applyFill="1" applyBorder="1" applyAlignment="1">
      <alignment vertical="center"/>
    </xf>
    <xf numFmtId="0" fontId="38" fillId="20" borderId="91" xfId="0" applyFont="1" applyFill="1" applyBorder="1" applyAlignment="1">
      <alignment vertical="center"/>
    </xf>
    <xf numFmtId="0" fontId="38" fillId="20" borderId="84" xfId="0" applyFont="1" applyFill="1" applyBorder="1" applyAlignment="1">
      <alignment vertical="center"/>
    </xf>
    <xf numFmtId="0" fontId="67" fillId="20" borderId="86" xfId="0" applyFont="1" applyFill="1" applyBorder="1" applyAlignment="1">
      <alignment vertical="center"/>
    </xf>
    <xf numFmtId="0" fontId="67" fillId="20" borderId="86" xfId="0" applyFont="1" applyFill="1" applyBorder="1" applyAlignment="1">
      <alignment horizontal="center" vertical="center"/>
    </xf>
    <xf numFmtId="0" fontId="71" fillId="20" borderId="86" xfId="0" applyFont="1" applyFill="1" applyBorder="1" applyAlignment="1">
      <alignment vertical="center"/>
    </xf>
    <xf numFmtId="0" fontId="38" fillId="7" borderId="112" xfId="0" applyFont="1" applyFill="1" applyBorder="1" applyAlignment="1">
      <alignment vertical="center"/>
    </xf>
    <xf numFmtId="0" fontId="38" fillId="7" borderId="117" xfId="0" applyFont="1" applyFill="1" applyBorder="1" applyAlignment="1">
      <alignment vertical="center"/>
    </xf>
    <xf numFmtId="165" fontId="87" fillId="2" borderId="60" xfId="4703" applyFont="1" applyFill="1" applyBorder="1" applyAlignment="1" applyProtection="1">
      <alignment horizontal="center" vertical="center"/>
    </xf>
    <xf numFmtId="166" fontId="38" fillId="2" borderId="60" xfId="5" applyFont="1" applyFill="1" applyBorder="1" applyAlignment="1" applyProtection="1">
      <alignment vertical="center"/>
    </xf>
    <xf numFmtId="165" fontId="63" fillId="2" borderId="60" xfId="4703" applyFont="1" applyFill="1" applyBorder="1" applyAlignment="1" applyProtection="1">
      <alignment horizontal="left" vertical="center"/>
    </xf>
    <xf numFmtId="166" fontId="63" fillId="2" borderId="0" xfId="5" applyFont="1" applyFill="1" applyBorder="1" applyAlignment="1" applyProtection="1">
      <alignment vertical="center"/>
    </xf>
    <xf numFmtId="182" fontId="38" fillId="5" borderId="58" xfId="1" applyNumberFormat="1" applyFont="1" applyFill="1" applyBorder="1" applyAlignment="1" applyProtection="1">
      <alignment vertical="center"/>
    </xf>
    <xf numFmtId="42" fontId="38" fillId="2" borderId="60" xfId="12" applyNumberFormat="1" applyFont="1" applyFill="1" applyBorder="1" applyAlignment="1" applyProtection="1">
      <alignment horizontal="right" vertical="center"/>
    </xf>
    <xf numFmtId="165" fontId="67" fillId="0" borderId="58" xfId="4703" applyFont="1" applyFill="1" applyBorder="1" applyAlignment="1" applyProtection="1">
      <alignment horizontal="left" vertical="center"/>
    </xf>
    <xf numFmtId="165" fontId="44" fillId="2" borderId="60" xfId="4" applyFont="1" applyFill="1" applyBorder="1" applyAlignment="1" applyProtection="1">
      <alignment vertical="center"/>
    </xf>
    <xf numFmtId="165" fontId="62" fillId="2" borderId="60" xfId="4703" applyFont="1" applyFill="1" applyBorder="1" applyAlignment="1" applyProtection="1">
      <alignment vertical="center"/>
    </xf>
    <xf numFmtId="165" fontId="62" fillId="2" borderId="60" xfId="4" applyFont="1" applyFill="1" applyBorder="1" applyAlignment="1" applyProtection="1">
      <alignment vertical="center"/>
    </xf>
    <xf numFmtId="166" fontId="71" fillId="2" borderId="60" xfId="5" applyFont="1" applyFill="1" applyBorder="1" applyAlignment="1" applyProtection="1">
      <alignment vertical="center"/>
    </xf>
    <xf numFmtId="49" fontId="126" fillId="10" borderId="0" xfId="0" applyNumberFormat="1" applyFont="1" applyFill="1" applyAlignment="1">
      <alignment horizontal="left" vertical="center"/>
    </xf>
    <xf numFmtId="0" fontId="56" fillId="10" borderId="0" xfId="0" applyFont="1" applyFill="1" applyAlignment="1">
      <alignment vertical="center"/>
    </xf>
    <xf numFmtId="43" fontId="128" fillId="10" borderId="0" xfId="0" applyNumberFormat="1" applyFont="1" applyFill="1" applyAlignment="1">
      <alignment vertical="center"/>
    </xf>
    <xf numFmtId="0" fontId="128" fillId="10" borderId="0" xfId="0" applyFont="1" applyFill="1" applyAlignment="1">
      <alignment vertical="center"/>
    </xf>
    <xf numFmtId="0" fontId="128" fillId="10" borderId="0" xfId="0" applyFont="1" applyFill="1" applyAlignment="1">
      <alignment horizontal="center" vertical="center"/>
    </xf>
    <xf numFmtId="0" fontId="38" fillId="10" borderId="0" xfId="0" applyFont="1" applyFill="1" applyAlignment="1">
      <alignment vertical="center"/>
    </xf>
    <xf numFmtId="49" fontId="129" fillId="10" borderId="0" xfId="0" applyNumberFormat="1" applyFont="1" applyFill="1" applyAlignment="1">
      <alignment vertical="center" wrapText="1"/>
    </xf>
    <xf numFmtId="0" fontId="129" fillId="10" borderId="0" xfId="0" applyFont="1" applyFill="1" applyAlignment="1">
      <alignment vertical="center"/>
    </xf>
    <xf numFmtId="0" fontId="38" fillId="10" borderId="0" xfId="0" applyFont="1" applyFill="1" applyAlignment="1">
      <alignment horizontal="center" vertical="center"/>
    </xf>
    <xf numFmtId="49" fontId="42" fillId="10" borderId="0" xfId="0" applyNumberFormat="1" applyFont="1" applyFill="1" applyAlignment="1">
      <alignment horizontal="left" vertical="center" wrapText="1"/>
    </xf>
    <xf numFmtId="43" fontId="38" fillId="10" borderId="0" xfId="0" applyNumberFormat="1" applyFont="1" applyFill="1" applyAlignment="1">
      <alignment vertical="center"/>
    </xf>
    <xf numFmtId="0" fontId="40" fillId="10" borderId="0" xfId="0" applyFont="1" applyFill="1" applyAlignment="1">
      <alignment vertical="center"/>
    </xf>
    <xf numFmtId="0" fontId="67" fillId="10" borderId="0" xfId="0" applyFont="1" applyFill="1" applyAlignment="1">
      <alignment vertical="center"/>
    </xf>
    <xf numFmtId="49" fontId="67" fillId="10" borderId="0" xfId="0" applyNumberFormat="1" applyFont="1" applyFill="1" applyAlignment="1">
      <alignment horizontal="left" vertical="center" wrapText="1"/>
    </xf>
    <xf numFmtId="43" fontId="67" fillId="10" borderId="0" xfId="0" applyNumberFormat="1" applyFont="1" applyFill="1" applyAlignment="1">
      <alignment vertical="center"/>
    </xf>
    <xf numFmtId="0" fontId="71" fillId="10" borderId="0" xfId="0" applyFont="1" applyFill="1" applyAlignment="1">
      <alignment vertical="center"/>
    </xf>
    <xf numFmtId="49" fontId="63" fillId="10" borderId="0" xfId="0" applyNumberFormat="1" applyFont="1" applyFill="1" applyAlignment="1">
      <alignment horizontal="left" vertical="center" wrapText="1"/>
    </xf>
    <xf numFmtId="0" fontId="63" fillId="10" borderId="0" xfId="0" applyFont="1" applyFill="1" applyAlignment="1">
      <alignment horizontal="left" vertical="center"/>
    </xf>
    <xf numFmtId="9" fontId="38" fillId="10" borderId="0" xfId="3" applyFont="1" applyFill="1" applyBorder="1" applyAlignment="1">
      <alignment horizontal="left" vertical="center" wrapText="1"/>
    </xf>
    <xf numFmtId="187" fontId="38" fillId="10" borderId="0" xfId="0" applyNumberFormat="1" applyFont="1" applyFill="1" applyAlignment="1">
      <alignment horizontal="left" vertical="center" wrapText="1"/>
    </xf>
    <xf numFmtId="49" fontId="38" fillId="10" borderId="0" xfId="0" applyNumberFormat="1" applyFont="1" applyFill="1" applyAlignment="1">
      <alignment horizontal="left" vertical="center" wrapText="1"/>
    </xf>
    <xf numFmtId="0" fontId="38" fillId="10" borderId="0" xfId="0" applyFont="1" applyFill="1" applyAlignment="1">
      <alignment horizontal="left" vertical="center"/>
    </xf>
    <xf numFmtId="9" fontId="63" fillId="10" borderId="0" xfId="3" applyFont="1" applyFill="1" applyBorder="1" applyAlignment="1">
      <alignment horizontal="left" vertical="center" wrapText="1"/>
    </xf>
    <xf numFmtId="187" fontId="63" fillId="10" borderId="0" xfId="0" applyNumberFormat="1" applyFont="1" applyFill="1" applyAlignment="1">
      <alignment horizontal="left" vertical="center" wrapText="1"/>
    </xf>
    <xf numFmtId="0" fontId="44" fillId="10" borderId="0" xfId="0" applyFont="1" applyFill="1" applyAlignment="1">
      <alignment vertical="center"/>
    </xf>
    <xf numFmtId="0" fontId="113" fillId="10" borderId="0" xfId="0" applyFont="1" applyFill="1" applyAlignment="1">
      <alignment vertical="center" wrapText="1"/>
    </xf>
    <xf numFmtId="0" fontId="113" fillId="10" borderId="0" xfId="0" applyFont="1" applyFill="1" applyAlignment="1">
      <alignment horizontal="right" vertical="center" wrapText="1"/>
    </xf>
    <xf numFmtId="9" fontId="128" fillId="8" borderId="86" xfId="0" applyNumberFormat="1" applyFont="1" applyFill="1" applyBorder="1" applyAlignment="1">
      <alignment vertical="center"/>
    </xf>
    <xf numFmtId="0" fontId="38" fillId="0" borderId="86" xfId="0" applyFont="1" applyBorder="1" applyAlignment="1">
      <alignment vertical="center" wrapText="1"/>
    </xf>
    <xf numFmtId="2" fontId="67" fillId="0" borderId="86" xfId="0" applyNumberFormat="1" applyFont="1" applyBorder="1" applyAlignment="1">
      <alignment vertical="center"/>
    </xf>
    <xf numFmtId="49" fontId="67" fillId="0" borderId="86" xfId="0" applyNumberFormat="1" applyFont="1" applyBorder="1" applyAlignment="1">
      <alignment vertical="center"/>
    </xf>
    <xf numFmtId="44" fontId="131" fillId="8" borderId="86" xfId="0" applyNumberFormat="1" applyFont="1" applyFill="1" applyBorder="1" applyAlignment="1">
      <alignment vertical="center"/>
    </xf>
    <xf numFmtId="9" fontId="131" fillId="8" borderId="86" xfId="3" applyFont="1" applyFill="1" applyBorder="1" applyAlignment="1">
      <alignment vertical="center"/>
    </xf>
    <xf numFmtId="172" fontId="131" fillId="9" borderId="86" xfId="0" applyNumberFormat="1" applyFont="1" applyFill="1" applyBorder="1" applyAlignment="1">
      <alignment vertical="center"/>
    </xf>
    <xf numFmtId="1" fontId="131" fillId="9" borderId="86" xfId="0" applyNumberFormat="1" applyFont="1" applyFill="1" applyBorder="1" applyAlignment="1">
      <alignment vertical="center" wrapText="1"/>
    </xf>
    <xf numFmtId="44" fontId="131" fillId="9" borderId="86" xfId="0" applyNumberFormat="1" applyFont="1" applyFill="1" applyBorder="1" applyAlignment="1">
      <alignment vertical="center" wrapText="1"/>
    </xf>
    <xf numFmtId="0" fontId="129" fillId="7" borderId="86" xfId="0" applyFont="1" applyFill="1" applyBorder="1" applyAlignment="1">
      <alignment vertical="center"/>
    </xf>
    <xf numFmtId="0" fontId="129" fillId="7" borderId="112" xfId="0" applyFont="1" applyFill="1" applyBorder="1" applyAlignment="1">
      <alignment vertical="center"/>
    </xf>
    <xf numFmtId="43" fontId="132" fillId="7" borderId="86" xfId="0" applyNumberFormat="1" applyFont="1" applyFill="1" applyBorder="1" applyAlignment="1">
      <alignment vertical="center"/>
    </xf>
    <xf numFmtId="44" fontId="132" fillId="7" borderId="86" xfId="0" applyNumberFormat="1" applyFont="1" applyFill="1" applyBorder="1" applyAlignment="1">
      <alignment vertical="center"/>
    </xf>
    <xf numFmtId="0" fontId="133" fillId="12" borderId="86" xfId="0" applyFont="1" applyFill="1" applyBorder="1" applyAlignment="1">
      <alignment horizontal="center" vertical="center"/>
    </xf>
    <xf numFmtId="44" fontId="133" fillId="12" borderId="86" xfId="0" applyNumberFormat="1" applyFont="1" applyFill="1" applyBorder="1" applyAlignment="1">
      <alignment horizontal="center" vertical="center"/>
    </xf>
    <xf numFmtId="49" fontId="133" fillId="12" borderId="86" xfId="0" applyNumberFormat="1" applyFont="1" applyFill="1" applyBorder="1" applyAlignment="1">
      <alignment horizontal="center" vertical="center"/>
    </xf>
    <xf numFmtId="0" fontId="131" fillId="12" borderId="86" xfId="0" applyFont="1" applyFill="1" applyBorder="1" applyAlignment="1">
      <alignment vertical="center"/>
    </xf>
    <xf numFmtId="44" fontId="131" fillId="12" borderId="86" xfId="0" applyNumberFormat="1" applyFont="1" applyFill="1" applyBorder="1" applyAlignment="1">
      <alignment vertical="center"/>
    </xf>
    <xf numFmtId="172" fontId="131" fillId="20" borderId="86" xfId="0" applyNumberFormat="1" applyFont="1" applyFill="1" applyBorder="1" applyAlignment="1">
      <alignment horizontal="center" vertical="center"/>
    </xf>
    <xf numFmtId="0" fontId="131" fillId="20" borderId="103" xfId="0" applyFont="1" applyFill="1" applyBorder="1" applyAlignment="1">
      <alignment vertical="center"/>
    </xf>
    <xf numFmtId="44" fontId="131" fillId="20" borderId="103" xfId="0" applyNumberFormat="1" applyFont="1" applyFill="1" applyBorder="1" applyAlignment="1">
      <alignment vertical="center"/>
    </xf>
    <xf numFmtId="172" fontId="131" fillId="20" borderId="86" xfId="0" applyNumberFormat="1" applyFont="1" applyFill="1" applyBorder="1" applyAlignment="1">
      <alignment vertical="center"/>
    </xf>
    <xf numFmtId="44" fontId="131" fillId="20" borderId="86" xfId="0" applyNumberFormat="1" applyFont="1" applyFill="1" applyBorder="1" applyAlignment="1">
      <alignment vertical="center"/>
    </xf>
    <xf numFmtId="172" fontId="131" fillId="15" borderId="79" xfId="0" applyNumberFormat="1" applyFont="1" applyFill="1" applyBorder="1" applyAlignment="1">
      <alignment vertical="center"/>
    </xf>
    <xf numFmtId="44" fontId="131" fillId="15" borderId="79" xfId="0" applyNumberFormat="1" applyFont="1" applyFill="1" applyBorder="1" applyAlignment="1">
      <alignment vertical="center"/>
    </xf>
    <xf numFmtId="172" fontId="131" fillId="25" borderId="91" xfId="0" applyNumberFormat="1" applyFont="1" applyFill="1" applyBorder="1" applyAlignment="1">
      <alignment vertical="center"/>
    </xf>
    <xf numFmtId="44" fontId="131" fillId="25" borderId="91" xfId="0" applyNumberFormat="1" applyFont="1" applyFill="1" applyBorder="1" applyAlignment="1">
      <alignment vertical="center"/>
    </xf>
    <xf numFmtId="0" fontId="131" fillId="25" borderId="91" xfId="0" applyFont="1" applyFill="1" applyBorder="1" applyAlignment="1">
      <alignment vertical="center"/>
    </xf>
    <xf numFmtId="172" fontId="131" fillId="15" borderId="84" xfId="0" applyNumberFormat="1" applyFont="1" applyFill="1" applyBorder="1" applyAlignment="1">
      <alignment vertical="center"/>
    </xf>
    <xf numFmtId="44" fontId="131" fillId="15" borderId="84" xfId="0" applyNumberFormat="1" applyFont="1" applyFill="1" applyBorder="1" applyAlignment="1">
      <alignment vertical="center"/>
    </xf>
    <xf numFmtId="172" fontId="134" fillId="7" borderId="86" xfId="0" applyNumberFormat="1" applyFont="1" applyFill="1" applyBorder="1" applyAlignment="1">
      <alignment vertical="center"/>
    </xf>
    <xf numFmtId="49" fontId="134" fillId="7" borderId="86" xfId="0" applyNumberFormat="1" applyFont="1" applyFill="1" applyBorder="1" applyAlignment="1">
      <alignment vertical="center"/>
    </xf>
    <xf numFmtId="44" fontId="134" fillId="7" borderId="86" xfId="0" applyNumberFormat="1" applyFont="1" applyFill="1" applyBorder="1" applyAlignment="1">
      <alignment vertical="center"/>
    </xf>
    <xf numFmtId="0" fontId="131" fillId="7" borderId="86" xfId="0" applyFont="1" applyFill="1" applyBorder="1" applyAlignment="1">
      <alignment vertical="center"/>
    </xf>
    <xf numFmtId="184" fontId="131" fillId="0" borderId="86" xfId="0" applyNumberFormat="1" applyFont="1" applyBorder="1" applyAlignment="1">
      <alignment vertical="center"/>
    </xf>
    <xf numFmtId="44" fontId="131" fillId="0" borderId="86" xfId="0" applyNumberFormat="1" applyFont="1" applyBorder="1" applyAlignment="1">
      <alignment vertical="center"/>
    </xf>
    <xf numFmtId="0" fontId="131" fillId="0" borderId="86" xfId="0" applyFont="1" applyBorder="1" applyAlignment="1">
      <alignment vertical="center"/>
    </xf>
    <xf numFmtId="9" fontId="131" fillId="0" borderId="86" xfId="0" applyNumberFormat="1" applyFont="1" applyBorder="1" applyAlignment="1">
      <alignment vertical="center"/>
    </xf>
    <xf numFmtId="172" fontId="131" fillId="15" borderId="86" xfId="0" applyNumberFormat="1" applyFont="1" applyFill="1" applyBorder="1" applyAlignment="1">
      <alignment vertical="center"/>
    </xf>
    <xf numFmtId="44" fontId="131" fillId="15" borderId="86" xfId="0" applyNumberFormat="1" applyFont="1" applyFill="1" applyBorder="1" applyAlignment="1">
      <alignment vertical="center"/>
    </xf>
    <xf numFmtId="9" fontId="131" fillId="0" borderId="86" xfId="0" applyNumberFormat="1" applyFont="1" applyBorder="1" applyAlignment="1">
      <alignment horizontal="right" vertical="center"/>
    </xf>
    <xf numFmtId="44" fontId="131" fillId="0" borderId="86" xfId="0" applyNumberFormat="1" applyFont="1" applyBorder="1" applyAlignment="1">
      <alignment horizontal="right" vertical="center"/>
    </xf>
    <xf numFmtId="184" fontId="134" fillId="0" borderId="86" xfId="0" applyNumberFormat="1" applyFont="1" applyBorder="1" applyAlignment="1">
      <alignment vertical="center"/>
    </xf>
    <xf numFmtId="43" fontId="131" fillId="0" borderId="86" xfId="0" applyNumberFormat="1" applyFont="1" applyBorder="1" applyAlignment="1">
      <alignment vertical="center"/>
    </xf>
    <xf numFmtId="4" fontId="131" fillId="0" borderId="86" xfId="0" applyNumberFormat="1" applyFont="1" applyBorder="1" applyAlignment="1">
      <alignment vertical="center"/>
    </xf>
    <xf numFmtId="44" fontId="131" fillId="7" borderId="86" xfId="0" applyNumberFormat="1" applyFont="1" applyFill="1" applyBorder="1" applyAlignment="1">
      <alignment vertical="center"/>
    </xf>
    <xf numFmtId="184" fontId="131" fillId="7" borderId="86" xfId="0" applyNumberFormat="1" applyFont="1" applyFill="1" applyBorder="1" applyAlignment="1">
      <alignment vertical="center"/>
    </xf>
    <xf numFmtId="43" fontId="131" fillId="0" borderId="86" xfId="0" applyNumberFormat="1" applyFont="1" applyBorder="1" applyAlignment="1">
      <alignment horizontal="right" vertical="center"/>
    </xf>
    <xf numFmtId="0" fontId="131" fillId="0" borderId="86" xfId="0" applyFont="1" applyBorder="1" applyAlignment="1">
      <alignment horizontal="right" vertical="center"/>
    </xf>
    <xf numFmtId="43" fontId="131" fillId="0" borderId="86" xfId="0" applyNumberFormat="1" applyFont="1" applyBorder="1" applyAlignment="1">
      <alignment horizontal="left" vertical="center"/>
    </xf>
    <xf numFmtId="49" fontId="131" fillId="0" borderId="86" xfId="18" applyNumberFormat="1" applyFont="1" applyBorder="1" applyAlignment="1">
      <alignment horizontal="left" vertical="center" wrapText="1"/>
    </xf>
    <xf numFmtId="49" fontId="131" fillId="0" borderId="86" xfId="0" applyNumberFormat="1" applyFont="1" applyBorder="1" applyAlignment="1">
      <alignment horizontal="left" vertical="center"/>
    </xf>
    <xf numFmtId="172" fontId="134" fillId="7" borderId="84" xfId="0" applyNumberFormat="1" applyFont="1" applyFill="1" applyBorder="1" applyAlignment="1">
      <alignment vertical="center"/>
    </xf>
    <xf numFmtId="49" fontId="134" fillId="7" borderId="84" xfId="0" applyNumberFormat="1" applyFont="1" applyFill="1" applyBorder="1" applyAlignment="1">
      <alignment vertical="center"/>
    </xf>
    <xf numFmtId="44" fontId="134" fillId="7" borderId="84" xfId="0" applyNumberFormat="1" applyFont="1" applyFill="1" applyBorder="1" applyAlignment="1">
      <alignment vertical="center"/>
    </xf>
    <xf numFmtId="0" fontId="131" fillId="7" borderId="84" xfId="0" applyFont="1" applyFill="1" applyBorder="1" applyAlignment="1">
      <alignment vertical="center"/>
    </xf>
    <xf numFmtId="43" fontId="134" fillId="7" borderId="86" xfId="0" applyNumberFormat="1" applyFont="1" applyFill="1" applyBorder="1" applyAlignment="1">
      <alignment vertical="center"/>
    </xf>
    <xf numFmtId="9" fontId="131" fillId="0" borderId="86" xfId="3" applyFont="1" applyBorder="1" applyAlignment="1">
      <alignment vertical="center"/>
    </xf>
    <xf numFmtId="172" fontId="134" fillId="0" borderId="86" xfId="0" applyNumberFormat="1" applyFont="1" applyBorder="1" applyAlignment="1">
      <alignment vertical="center"/>
    </xf>
    <xf numFmtId="49" fontId="134" fillId="0" borderId="86" xfId="0" applyNumberFormat="1" applyFont="1" applyBorder="1" applyAlignment="1">
      <alignment vertical="center"/>
    </xf>
    <xf numFmtId="44" fontId="134" fillId="0" borderId="86" xfId="0" applyNumberFormat="1" applyFont="1" applyBorder="1" applyAlignment="1">
      <alignment vertical="center"/>
    </xf>
    <xf numFmtId="0" fontId="38" fillId="0" borderId="120" xfId="0" applyFont="1" applyBorder="1" applyAlignment="1">
      <alignment vertical="center"/>
    </xf>
    <xf numFmtId="9" fontId="38" fillId="0" borderId="121" xfId="3" applyFont="1" applyBorder="1" applyAlignment="1">
      <alignment horizontal="center" vertical="center"/>
    </xf>
    <xf numFmtId="185" fontId="38" fillId="2" borderId="59" xfId="4703" applyNumberFormat="1" applyFont="1" applyFill="1" applyBorder="1" applyAlignment="1" applyProtection="1">
      <alignment horizontal="left" vertical="center"/>
      <protection locked="0"/>
    </xf>
    <xf numFmtId="191" fontId="38" fillId="5" borderId="59" xfId="4703" applyNumberFormat="1" applyFont="1" applyFill="1" applyBorder="1" applyAlignment="1" applyProtection="1">
      <alignment horizontal="right" vertical="center"/>
      <protection locked="0"/>
    </xf>
    <xf numFmtId="0" fontId="44" fillId="0" borderId="0" xfId="0" applyFont="1" applyAlignment="1">
      <alignment vertical="center"/>
    </xf>
    <xf numFmtId="0" fontId="81" fillId="0" borderId="0" xfId="0" applyFont="1" applyAlignment="1">
      <alignment vertical="center"/>
    </xf>
    <xf numFmtId="0" fontId="71" fillId="0" borderId="107" xfId="0" applyFont="1" applyBorder="1" applyAlignment="1">
      <alignment vertical="center"/>
    </xf>
    <xf numFmtId="0" fontId="44" fillId="14" borderId="123" xfId="0" applyFont="1" applyFill="1" applyBorder="1" applyAlignment="1">
      <alignment vertical="center"/>
    </xf>
    <xf numFmtId="0" fontId="38" fillId="14" borderId="124" xfId="0" applyFont="1" applyFill="1" applyBorder="1" applyAlignment="1">
      <alignment vertical="center"/>
    </xf>
    <xf numFmtId="0" fontId="81" fillId="14" borderId="124" xfId="0" applyFont="1" applyFill="1" applyBorder="1" applyAlignment="1">
      <alignment vertical="center"/>
    </xf>
    <xf numFmtId="0" fontId="44" fillId="14" borderId="124" xfId="0" applyFont="1" applyFill="1" applyBorder="1" applyAlignment="1">
      <alignment vertical="center"/>
    </xf>
    <xf numFmtId="185" fontId="38" fillId="6" borderId="58" xfId="4703" applyNumberFormat="1" applyFont="1" applyFill="1" applyBorder="1" applyAlignment="1" applyProtection="1">
      <alignment horizontal="right" vertical="center"/>
      <protection locked="0"/>
    </xf>
    <xf numFmtId="0" fontId="40" fillId="0" borderId="120" xfId="0" applyFont="1" applyBorder="1" applyAlignment="1">
      <alignment vertical="center"/>
    </xf>
    <xf numFmtId="0" fontId="40" fillId="0" borderId="107" xfId="0" applyFont="1" applyBorder="1" applyAlignment="1">
      <alignment vertical="center"/>
    </xf>
    <xf numFmtId="0" fontId="38" fillId="19" borderId="122" xfId="0" applyFont="1" applyFill="1" applyBorder="1" applyAlignment="1">
      <alignment vertical="center"/>
    </xf>
    <xf numFmtId="0" fontId="38" fillId="6" borderId="15" xfId="0" applyFont="1" applyFill="1" applyBorder="1" applyAlignment="1">
      <alignment vertical="center"/>
    </xf>
    <xf numFmtId="0" fontId="38" fillId="6" borderId="125" xfId="0" applyFont="1" applyFill="1" applyBorder="1" applyAlignment="1">
      <alignment vertical="center"/>
    </xf>
    <xf numFmtId="165" fontId="38" fillId="2" borderId="0" xfId="4703" applyFont="1" applyFill="1" applyBorder="1" applyAlignment="1" applyProtection="1">
      <alignment horizontal="left" vertical="center"/>
      <protection locked="0"/>
    </xf>
    <xf numFmtId="165" fontId="38" fillId="2" borderId="0" xfId="4703" applyFont="1" applyFill="1" applyBorder="1" applyAlignment="1" applyProtection="1">
      <alignment horizontal="left" vertical="center" wrapText="1"/>
    </xf>
    <xf numFmtId="168" fontId="136" fillId="32" borderId="1" xfId="2" applyNumberFormat="1" applyFont="1" applyFill="1" applyBorder="1" applyAlignment="1" applyProtection="1">
      <alignment horizontal="right" vertical="top"/>
      <protection locked="0"/>
    </xf>
    <xf numFmtId="14" fontId="38" fillId="4" borderId="58" xfId="1" applyNumberFormat="1" applyFont="1" applyFill="1" applyBorder="1" applyAlignment="1" applyProtection="1">
      <alignment horizontal="left" vertical="center"/>
      <protection locked="0"/>
    </xf>
    <xf numFmtId="0" fontId="38" fillId="2" borderId="0" xfId="0" applyFont="1" applyFill="1" applyAlignment="1">
      <alignment horizontal="left" vertical="center"/>
    </xf>
    <xf numFmtId="0" fontId="38" fillId="0" borderId="58" xfId="1" applyNumberFormat="1" applyFont="1" applyFill="1" applyBorder="1" applyAlignment="1" applyProtection="1">
      <alignment horizontal="left" vertical="center"/>
      <protection locked="0"/>
    </xf>
    <xf numFmtId="165" fontId="129" fillId="2" borderId="0" xfId="4703" applyFont="1" applyFill="1" applyBorder="1" applyAlignment="1" applyProtection="1">
      <alignment horizontal="left" vertical="center"/>
    </xf>
    <xf numFmtId="165" fontId="137" fillId="2" borderId="0" xfId="23" applyNumberFormat="1" applyFont="1" applyFill="1" applyBorder="1" applyAlignment="1" applyProtection="1">
      <alignment horizontal="left" vertical="center"/>
    </xf>
    <xf numFmtId="165" fontId="129" fillId="2" borderId="0" xfId="4703" applyFont="1" applyFill="1" applyBorder="1" applyAlignment="1" applyProtection="1">
      <alignment vertical="center"/>
    </xf>
    <xf numFmtId="165" fontId="125" fillId="0" borderId="0" xfId="4703" applyFont="1" applyFill="1" applyBorder="1" applyAlignment="1" applyProtection="1">
      <alignment horizontal="left" vertical="center"/>
    </xf>
    <xf numFmtId="182" fontId="138" fillId="2" borderId="0" xfId="1" applyNumberFormat="1" applyFont="1" applyFill="1" applyBorder="1" applyAlignment="1" applyProtection="1">
      <alignment vertical="center"/>
      <protection locked="0"/>
    </xf>
    <xf numFmtId="44" fontId="138" fillId="5" borderId="0" xfId="5" applyNumberFormat="1" applyFont="1" applyFill="1" applyBorder="1" applyAlignment="1" applyProtection="1">
      <alignment vertical="center"/>
      <protection locked="0"/>
    </xf>
    <xf numFmtId="165" fontId="139" fillId="0" borderId="58" xfId="4703" applyFont="1" applyFill="1" applyBorder="1" applyAlignment="1" applyProtection="1">
      <alignment horizontal="left" vertical="center"/>
    </xf>
    <xf numFmtId="165" fontId="139" fillId="2" borderId="58" xfId="4703" applyFont="1" applyFill="1" applyBorder="1" applyAlignment="1" applyProtection="1">
      <alignment horizontal="left" vertical="center"/>
    </xf>
    <xf numFmtId="166" fontId="139" fillId="2" borderId="58" xfId="5" applyFont="1" applyFill="1" applyBorder="1" applyAlignment="1" applyProtection="1">
      <alignment vertical="center"/>
    </xf>
    <xf numFmtId="165" fontId="139" fillId="2" borderId="60" xfId="4703" applyFont="1" applyFill="1" applyBorder="1" applyAlignment="1" applyProtection="1">
      <alignment horizontal="left" vertical="center"/>
    </xf>
    <xf numFmtId="166" fontId="139" fillId="2" borderId="60" xfId="12" applyFont="1" applyFill="1" applyBorder="1" applyAlignment="1" applyProtection="1">
      <alignment vertical="center"/>
    </xf>
    <xf numFmtId="165" fontId="139" fillId="2" borderId="59" xfId="4703" applyFont="1" applyFill="1" applyBorder="1" applyAlignment="1" applyProtection="1">
      <alignment horizontal="left" vertical="center"/>
    </xf>
    <xf numFmtId="166" fontId="139" fillId="2" borderId="59" xfId="5" applyFont="1" applyFill="1" applyBorder="1" applyAlignment="1" applyProtection="1">
      <alignment vertical="center"/>
    </xf>
    <xf numFmtId="165" fontId="141" fillId="2" borderId="58" xfId="4703" applyFont="1" applyFill="1" applyBorder="1" applyAlignment="1" applyProtection="1">
      <alignment horizontal="center" vertical="center"/>
    </xf>
    <xf numFmtId="42" fontId="141" fillId="2" borderId="58" xfId="4703" applyNumberFormat="1" applyFont="1" applyFill="1" applyBorder="1" applyAlignment="1" applyProtection="1">
      <alignment horizontal="right" vertical="center"/>
    </xf>
    <xf numFmtId="0" fontId="38" fillId="19" borderId="43" xfId="0" applyFont="1" applyFill="1" applyBorder="1" applyAlignment="1">
      <alignment vertical="center"/>
    </xf>
    <xf numFmtId="0" fontId="38" fillId="19" borderId="30" xfId="0" applyFont="1" applyFill="1" applyBorder="1" applyAlignment="1">
      <alignment horizontal="center" vertical="center"/>
    </xf>
    <xf numFmtId="0" fontId="38" fillId="19" borderId="122" xfId="0" applyFont="1" applyFill="1" applyBorder="1" applyAlignment="1">
      <alignment horizontal="left" vertical="center"/>
    </xf>
    <xf numFmtId="182" fontId="49" fillId="2" borderId="0" xfId="1" applyNumberFormat="1" applyFont="1" applyFill="1" applyBorder="1" applyAlignment="1" applyProtection="1">
      <alignment vertical="center"/>
      <protection locked="0"/>
    </xf>
    <xf numFmtId="44" fontId="49" fillId="5" borderId="0" xfId="5" applyNumberFormat="1" applyFont="1" applyFill="1" applyBorder="1" applyAlignment="1" applyProtection="1">
      <alignment vertical="center"/>
      <protection locked="0"/>
    </xf>
    <xf numFmtId="0" fontId="44" fillId="4" borderId="124" xfId="0" applyFont="1" applyFill="1" applyBorder="1" applyAlignment="1">
      <alignment vertical="center"/>
    </xf>
    <xf numFmtId="0" fontId="81" fillId="4" borderId="124" xfId="0" applyFont="1" applyFill="1" applyBorder="1" applyAlignment="1">
      <alignment vertical="center"/>
    </xf>
    <xf numFmtId="0" fontId="38" fillId="4" borderId="124" xfId="0" applyFont="1" applyFill="1" applyBorder="1" applyAlignment="1">
      <alignment vertical="center"/>
    </xf>
    <xf numFmtId="0" fontId="58" fillId="0" borderId="86" xfId="0" applyFont="1" applyBorder="1" applyAlignment="1">
      <alignment vertical="center"/>
    </xf>
    <xf numFmtId="0" fontId="58" fillId="0" borderId="114" xfId="0" applyFont="1" applyBorder="1" applyAlignment="1">
      <alignment vertical="center" wrapText="1"/>
    </xf>
    <xf numFmtId="0" fontId="58" fillId="0" borderId="86" xfId="0" applyFont="1" applyBorder="1" applyAlignment="1">
      <alignment horizontal="left" vertical="center"/>
    </xf>
    <xf numFmtId="0" fontId="27" fillId="32" borderId="28" xfId="23" applyFill="1" applyBorder="1" applyAlignment="1">
      <alignment horizontal="left" vertical="center"/>
    </xf>
    <xf numFmtId="0" fontId="45" fillId="32" borderId="28" xfId="0" applyFont="1" applyFill="1" applyBorder="1" applyAlignment="1">
      <alignment horizontal="right" vertical="center"/>
    </xf>
    <xf numFmtId="44" fontId="38" fillId="0" borderId="113" xfId="0" applyNumberFormat="1" applyFont="1" applyBorder="1" applyAlignment="1">
      <alignment horizontal="left" vertical="center"/>
    </xf>
    <xf numFmtId="0" fontId="42" fillId="0" borderId="86" xfId="0" applyFont="1" applyBorder="1" applyAlignment="1">
      <alignment horizontal="left" vertical="center"/>
    </xf>
    <xf numFmtId="0" fontId="42" fillId="20" borderId="112" xfId="0" applyFont="1" applyFill="1" applyBorder="1" applyAlignment="1">
      <alignment vertical="center"/>
    </xf>
    <xf numFmtId="164" fontId="42" fillId="0" borderId="86" xfId="1" applyFont="1" applyBorder="1" applyAlignment="1">
      <alignment horizontal="right" vertical="center"/>
    </xf>
    <xf numFmtId="44" fontId="42" fillId="0" borderId="86" xfId="1" applyNumberFormat="1" applyFont="1" applyBorder="1" applyAlignment="1">
      <alignment horizontal="right" vertical="center"/>
    </xf>
    <xf numFmtId="165" fontId="42" fillId="2" borderId="86" xfId="4703" applyFont="1" applyFill="1" applyBorder="1" applyAlignment="1" applyProtection="1">
      <alignment horizontal="left" vertical="center"/>
    </xf>
    <xf numFmtId="0" fontId="42" fillId="0" borderId="114" xfId="10" applyFont="1" applyBorder="1" applyAlignment="1">
      <alignment vertical="center" wrapText="1"/>
    </xf>
    <xf numFmtId="0" fontId="42" fillId="0" borderId="104" xfId="10" applyFont="1" applyBorder="1" applyAlignment="1">
      <alignment vertical="center"/>
    </xf>
    <xf numFmtId="43" fontId="42" fillId="0" borderId="104" xfId="10" applyNumberFormat="1" applyFont="1" applyBorder="1" applyAlignment="1">
      <alignment vertical="center"/>
    </xf>
    <xf numFmtId="44" fontId="42" fillId="0" borderId="104" xfId="10" applyNumberFormat="1" applyFont="1" applyBorder="1" applyAlignment="1">
      <alignment vertical="center"/>
    </xf>
    <xf numFmtId="2" fontId="42" fillId="0" borderId="104" xfId="10" applyNumberFormat="1" applyFont="1" applyBorder="1" applyAlignment="1">
      <alignment vertical="center"/>
    </xf>
    <xf numFmtId="165" fontId="48" fillId="0" borderId="58" xfId="4703" applyFont="1" applyFill="1" applyBorder="1" applyAlignment="1" applyProtection="1">
      <alignment horizontal="left" vertical="center"/>
    </xf>
    <xf numFmtId="165" fontId="42" fillId="2" borderId="58" xfId="4703" applyFont="1" applyFill="1" applyBorder="1" applyAlignment="1" applyProtection="1">
      <alignment horizontal="left" vertical="center"/>
    </xf>
    <xf numFmtId="166" fontId="42" fillId="2" borderId="58" xfId="5" applyFont="1" applyFill="1" applyBorder="1" applyAlignment="1" applyProtection="1">
      <alignment vertical="center"/>
    </xf>
    <xf numFmtId="164" fontId="42" fillId="0" borderId="0" xfId="1" applyFont="1" applyFill="1" applyBorder="1" applyAlignment="1" applyProtection="1">
      <alignment horizontal="center" vertical="center"/>
      <protection locked="0"/>
    </xf>
    <xf numFmtId="44" fontId="42" fillId="5" borderId="0" xfId="5" applyNumberFormat="1" applyFont="1" applyFill="1" applyBorder="1" applyAlignment="1" applyProtection="1">
      <alignment vertical="center"/>
    </xf>
    <xf numFmtId="165" fontId="42" fillId="2" borderId="59" xfId="4703" applyFont="1" applyFill="1" applyBorder="1" applyAlignment="1" applyProtection="1">
      <alignment horizontal="left" vertical="center"/>
    </xf>
    <xf numFmtId="165" fontId="91" fillId="2" borderId="59" xfId="4703" applyFont="1" applyFill="1" applyBorder="1" applyAlignment="1" applyProtection="1">
      <alignment horizontal="center" vertical="center"/>
    </xf>
    <xf numFmtId="166" fontId="42" fillId="2" borderId="59" xfId="5" applyFont="1" applyFill="1" applyBorder="1" applyAlignment="1" applyProtection="1">
      <alignment vertical="center"/>
    </xf>
    <xf numFmtId="188" fontId="42" fillId="0" borderId="0" xfId="1" applyNumberFormat="1" applyFont="1" applyFill="1" applyBorder="1" applyAlignment="1" applyProtection="1">
      <alignment vertical="center"/>
      <protection locked="0"/>
    </xf>
    <xf numFmtId="166" fontId="42" fillId="2" borderId="0" xfId="12" applyFont="1" applyFill="1" applyBorder="1" applyAlignment="1" applyProtection="1">
      <alignment vertical="center"/>
    </xf>
    <xf numFmtId="182" fontId="42" fillId="5" borderId="0" xfId="1" applyNumberFormat="1" applyFont="1" applyFill="1" applyBorder="1" applyAlignment="1" applyProtection="1">
      <alignment vertical="center"/>
    </xf>
    <xf numFmtId="164" fontId="42" fillId="0" borderId="86" xfId="1" applyFont="1" applyFill="1" applyBorder="1" applyAlignment="1">
      <alignment horizontal="right" vertical="center"/>
    </xf>
    <xf numFmtId="0" fontId="42" fillId="0" borderId="114" xfId="0" applyFont="1" applyBorder="1" applyAlignment="1">
      <alignment horizontal="left" vertical="center"/>
    </xf>
    <xf numFmtId="0" fontId="38" fillId="0" borderId="113" xfId="10" applyFont="1" applyBorder="1" applyAlignment="1">
      <alignment horizontal="left" vertical="center"/>
    </xf>
    <xf numFmtId="0" fontId="38" fillId="20" borderId="112" xfId="10" applyFont="1" applyFill="1" applyBorder="1" applyAlignment="1">
      <alignment vertical="center"/>
    </xf>
    <xf numFmtId="44" fontId="61" fillId="38" borderId="86" xfId="0" applyNumberFormat="1" applyFont="1" applyFill="1" applyBorder="1" applyAlignment="1">
      <alignment vertical="center"/>
    </xf>
    <xf numFmtId="165" fontId="38" fillId="5" borderId="58" xfId="4703" applyFont="1" applyFill="1" applyBorder="1" applyAlignment="1" applyProtection="1">
      <alignment horizontal="left" vertical="center"/>
    </xf>
    <xf numFmtId="164" fontId="38" fillId="0" borderId="86" xfId="1" applyFont="1" applyBorder="1" applyAlignment="1">
      <alignment horizontal="left" vertical="center"/>
    </xf>
    <xf numFmtId="164" fontId="38" fillId="6" borderId="0" xfId="1" applyFont="1" applyFill="1" applyBorder="1" applyAlignment="1" applyProtection="1">
      <alignment horizontal="left" vertical="center"/>
      <protection locked="0"/>
    </xf>
    <xf numFmtId="165" fontId="38" fillId="5" borderId="0" xfId="4703" applyFont="1" applyFill="1" applyBorder="1" applyAlignment="1" applyProtection="1">
      <alignment horizontal="left" vertical="center"/>
    </xf>
    <xf numFmtId="0" fontId="131" fillId="6" borderId="0" xfId="0" applyFont="1" applyFill="1" applyAlignment="1">
      <alignment vertical="center"/>
    </xf>
    <xf numFmtId="44" fontId="38" fillId="4" borderId="86" xfId="3" applyNumberFormat="1" applyFont="1" applyFill="1" applyBorder="1" applyAlignment="1">
      <alignment vertical="center"/>
    </xf>
    <xf numFmtId="187" fontId="38" fillId="20" borderId="0" xfId="0" applyNumberFormat="1" applyFont="1" applyFill="1" applyAlignment="1">
      <alignment vertical="center"/>
    </xf>
    <xf numFmtId="187" fontId="38" fillId="20" borderId="0" xfId="0" applyNumberFormat="1" applyFont="1" applyFill="1" applyAlignment="1">
      <alignment vertical="center" wrapText="1"/>
    </xf>
    <xf numFmtId="187" fontId="38" fillId="20" borderId="0" xfId="0" applyNumberFormat="1" applyFont="1" applyFill="1"/>
    <xf numFmtId="187" fontId="38" fillId="20" borderId="0" xfId="0" applyNumberFormat="1" applyFont="1" applyFill="1" applyAlignment="1">
      <alignment horizontal="left"/>
    </xf>
    <xf numFmtId="187" fontId="34" fillId="20" borderId="0" xfId="0" applyNumberFormat="1" applyFont="1" applyFill="1" applyAlignment="1">
      <alignment horizontal="left" vertical="center"/>
    </xf>
    <xf numFmtId="187" fontId="67" fillId="20" borderId="0" xfId="0" applyNumberFormat="1" applyFont="1" applyFill="1" applyAlignment="1">
      <alignment vertical="center"/>
    </xf>
    <xf numFmtId="187" fontId="43" fillId="20" borderId="0" xfId="0" applyNumberFormat="1" applyFont="1" applyFill="1" applyAlignment="1">
      <alignment vertical="center"/>
    </xf>
    <xf numFmtId="187" fontId="43" fillId="0" borderId="0" xfId="0" applyNumberFormat="1" applyFont="1" applyAlignment="1">
      <alignment vertical="center"/>
    </xf>
    <xf numFmtId="187" fontId="55" fillId="20" borderId="0" xfId="0" applyNumberFormat="1" applyFont="1" applyFill="1" applyAlignment="1">
      <alignment vertical="center"/>
    </xf>
    <xf numFmtId="0" fontId="142" fillId="5" borderId="0" xfId="5" applyNumberFormat="1" applyFont="1" applyFill="1" applyBorder="1" applyAlignment="1" applyProtection="1">
      <alignment horizontal="center" vertical="center"/>
    </xf>
    <xf numFmtId="44" fontId="61" fillId="0" borderId="86" xfId="4703" applyNumberFormat="1" applyFont="1" applyFill="1" applyBorder="1" applyAlignment="1" applyProtection="1">
      <alignment horizontal="left" vertical="center"/>
    </xf>
    <xf numFmtId="165" fontId="61" fillId="0" borderId="86" xfId="4703" applyFont="1" applyFill="1" applyBorder="1" applyAlignment="1" applyProtection="1">
      <alignment horizontal="left" vertical="center"/>
    </xf>
    <xf numFmtId="2" fontId="38" fillId="0" borderId="86" xfId="0" applyNumberFormat="1" applyFont="1" applyBorder="1" applyAlignment="1">
      <alignment vertical="center"/>
    </xf>
    <xf numFmtId="165" fontId="54" fillId="0" borderId="58" xfId="4703" applyFont="1" applyFill="1" applyBorder="1" applyAlignment="1" applyProtection="1">
      <alignment horizontal="left" vertical="center"/>
    </xf>
    <xf numFmtId="165" fontId="54" fillId="2" borderId="58" xfId="4703" applyFont="1" applyFill="1" applyBorder="1" applyAlignment="1" applyProtection="1">
      <alignment horizontal="left" vertical="center"/>
    </xf>
    <xf numFmtId="44" fontId="38" fillId="6" borderId="86" xfId="0" applyNumberFormat="1" applyFont="1" applyFill="1" applyBorder="1" applyAlignment="1">
      <alignment vertical="center"/>
    </xf>
    <xf numFmtId="0" fontId="62" fillId="5" borderId="0" xfId="5" applyNumberFormat="1" applyFont="1" applyFill="1" applyBorder="1" applyAlignment="1" applyProtection="1">
      <alignment horizontal="center" vertical="center"/>
    </xf>
    <xf numFmtId="2" fontId="44" fillId="7" borderId="86" xfId="0" applyNumberFormat="1" applyFont="1" applyFill="1" applyBorder="1" applyAlignment="1">
      <alignment vertical="center"/>
    </xf>
    <xf numFmtId="2" fontId="38" fillId="0" borderId="86" xfId="4703" applyNumberFormat="1" applyFont="1" applyFill="1" applyBorder="1" applyAlignment="1" applyProtection="1">
      <alignment horizontal="left" vertical="center"/>
    </xf>
    <xf numFmtId="2" fontId="38" fillId="15" borderId="86" xfId="0" applyNumberFormat="1" applyFont="1" applyFill="1" applyBorder="1" applyAlignment="1">
      <alignment vertical="center"/>
    </xf>
    <xf numFmtId="0" fontId="48" fillId="31" borderId="7" xfId="0" applyFont="1" applyFill="1" applyBorder="1" applyAlignment="1">
      <alignment vertical="center"/>
    </xf>
    <xf numFmtId="0" fontId="48" fillId="5" borderId="0" xfId="5" applyNumberFormat="1" applyFont="1" applyFill="1" applyBorder="1" applyAlignment="1" applyProtection="1">
      <alignment horizontal="center" vertical="center"/>
    </xf>
    <xf numFmtId="165" fontId="42" fillId="2" borderId="58" xfId="4703" quotePrefix="1" applyFont="1" applyFill="1" applyBorder="1" applyAlignment="1" applyProtection="1">
      <alignment horizontal="left" vertical="center"/>
    </xf>
    <xf numFmtId="165" fontId="42" fillId="2" borderId="0" xfId="4703" applyFont="1" applyFill="1" applyBorder="1" applyAlignment="1" applyProtection="1">
      <alignment horizontal="left" vertical="center"/>
    </xf>
    <xf numFmtId="0" fontId="42" fillId="0" borderId="0" xfId="0" applyFont="1" applyAlignment="1">
      <alignment vertical="center" wrapText="1"/>
    </xf>
    <xf numFmtId="182" fontId="42" fillId="0" borderId="0" xfId="1" applyNumberFormat="1" applyFont="1" applyFill="1" applyBorder="1" applyAlignment="1" applyProtection="1">
      <alignment horizontal="left" vertical="center"/>
      <protection locked="0"/>
    </xf>
    <xf numFmtId="168" fontId="42" fillId="0" borderId="0" xfId="2" applyNumberFormat="1" applyFont="1" applyFill="1" applyBorder="1" applyAlignment="1" applyProtection="1">
      <alignment horizontal="center" vertical="center"/>
      <protection locked="0"/>
    </xf>
    <xf numFmtId="0" fontId="89" fillId="32" borderId="62" xfId="0" applyFont="1" applyFill="1" applyBorder="1" applyAlignment="1">
      <alignment horizontal="center" vertical="center"/>
    </xf>
    <xf numFmtId="0" fontId="48" fillId="31" borderId="8" xfId="0" applyFont="1" applyFill="1" applyBorder="1" applyAlignment="1">
      <alignment vertical="center"/>
    </xf>
    <xf numFmtId="44" fontId="42" fillId="23" borderId="0" xfId="0" applyNumberFormat="1" applyFont="1" applyFill="1" applyAlignment="1">
      <alignment vertical="center"/>
    </xf>
    <xf numFmtId="187" fontId="42" fillId="20" borderId="0" xfId="0" applyNumberFormat="1" applyFont="1" applyFill="1" applyAlignment="1">
      <alignment vertical="center"/>
    </xf>
    <xf numFmtId="187" fontId="42" fillId="20" borderId="0" xfId="0" applyNumberFormat="1" applyFont="1" applyFill="1" applyAlignment="1">
      <alignment horizontal="left"/>
    </xf>
    <xf numFmtId="0" fontId="42" fillId="0" borderId="0" xfId="0" applyFont="1" applyAlignment="1">
      <alignment vertical="center"/>
    </xf>
    <xf numFmtId="169" fontId="42" fillId="5" borderId="0" xfId="1" applyNumberFormat="1" applyFont="1" applyFill="1" applyBorder="1" applyAlignment="1" applyProtection="1">
      <alignment vertical="center"/>
      <protection locked="0"/>
    </xf>
    <xf numFmtId="166" fontId="42" fillId="5" borderId="0" xfId="5" applyFont="1" applyFill="1" applyBorder="1" applyAlignment="1" applyProtection="1">
      <alignment vertical="center"/>
    </xf>
    <xf numFmtId="182" fontId="42" fillId="5" borderId="0" xfId="1" applyNumberFormat="1" applyFont="1" applyFill="1" applyBorder="1" applyAlignment="1" applyProtection="1">
      <alignment vertical="center"/>
      <protection locked="0"/>
    </xf>
    <xf numFmtId="168" fontId="42" fillId="5" borderId="0" xfId="5" applyNumberFormat="1" applyFont="1" applyFill="1" applyBorder="1" applyAlignment="1" applyProtection="1">
      <alignment vertical="center"/>
      <protection locked="0"/>
    </xf>
    <xf numFmtId="0" fontId="42" fillId="0" borderId="0" xfId="0" applyFont="1" applyAlignment="1">
      <alignment horizontal="left" vertical="center"/>
    </xf>
    <xf numFmtId="0" fontId="42" fillId="0" borderId="0" xfId="0" applyFont="1" applyAlignment="1" applyProtection="1">
      <alignment horizontal="left" vertical="center"/>
      <protection locked="0"/>
    </xf>
    <xf numFmtId="165" fontId="42" fillId="2" borderId="60" xfId="4703" applyFont="1" applyFill="1" applyBorder="1" applyAlignment="1" applyProtection="1">
      <alignment horizontal="left" vertical="center"/>
    </xf>
    <xf numFmtId="166" fontId="42" fillId="2" borderId="60" xfId="12" applyFont="1" applyFill="1" applyBorder="1" applyAlignment="1" applyProtection="1">
      <alignment vertical="center"/>
    </xf>
    <xf numFmtId="165" fontId="42" fillId="0" borderId="0" xfId="4703" applyFont="1" applyFill="1" applyBorder="1" applyAlignment="1" applyProtection="1">
      <alignment horizontal="left" vertical="center"/>
    </xf>
    <xf numFmtId="165" fontId="42" fillId="2" borderId="0" xfId="4" applyFont="1" applyFill="1" applyBorder="1" applyAlignment="1" applyProtection="1">
      <alignment horizontal="left"/>
    </xf>
    <xf numFmtId="166" fontId="42" fillId="2" borderId="0" xfId="5" applyFont="1" applyFill="1" applyBorder="1" applyAlignment="1" applyProtection="1">
      <alignment vertical="center"/>
    </xf>
    <xf numFmtId="182" fontId="42" fillId="2" borderId="0" xfId="1" applyNumberFormat="1" applyFont="1" applyFill="1" applyBorder="1" applyAlignment="1" applyProtection="1">
      <alignment vertical="center"/>
      <protection locked="0"/>
    </xf>
    <xf numFmtId="44" fontId="42" fillId="5" borderId="0" xfId="5" applyNumberFormat="1" applyFont="1" applyFill="1" applyBorder="1" applyAlignment="1" applyProtection="1">
      <alignment vertical="center"/>
      <protection locked="0"/>
    </xf>
    <xf numFmtId="44" fontId="89" fillId="20" borderId="0" xfId="0" applyNumberFormat="1" applyFont="1" applyFill="1" applyAlignment="1">
      <alignment vertical="center"/>
    </xf>
    <xf numFmtId="0" fontId="44" fillId="15" borderId="86" xfId="0" applyFont="1" applyFill="1" applyBorder="1" applyAlignment="1">
      <alignment vertical="center"/>
    </xf>
    <xf numFmtId="2" fontId="44" fillId="15" borderId="86" xfId="0" applyNumberFormat="1" applyFont="1" applyFill="1" applyBorder="1" applyAlignment="1">
      <alignment vertical="center"/>
    </xf>
    <xf numFmtId="0" fontId="38" fillId="6" borderId="86" xfId="0" applyFont="1" applyFill="1" applyBorder="1" applyAlignment="1">
      <alignment vertical="center"/>
    </xf>
    <xf numFmtId="165" fontId="149" fillId="0" borderId="58" xfId="4703" applyFont="1" applyFill="1" applyBorder="1" applyAlignment="1" applyProtection="1">
      <alignment horizontal="right" vertical="center"/>
    </xf>
    <xf numFmtId="9" fontId="38" fillId="0" borderId="0" xfId="0" applyNumberFormat="1" applyFont="1" applyAlignment="1">
      <alignment vertical="center"/>
    </xf>
    <xf numFmtId="0" fontId="38" fillId="0" borderId="0" xfId="0" applyFont="1" applyAlignment="1">
      <alignment horizontal="right" vertical="center"/>
    </xf>
    <xf numFmtId="0" fontId="40" fillId="23" borderId="0" xfId="5" applyNumberFormat="1" applyFont="1" applyFill="1" applyBorder="1" applyAlignment="1" applyProtection="1">
      <alignment horizontal="left" vertical="center"/>
      <protection locked="0"/>
    </xf>
    <xf numFmtId="0" fontId="40" fillId="20" borderId="0" xfId="0" applyFont="1" applyFill="1" applyAlignment="1" applyProtection="1">
      <alignment horizontal="left" vertical="center"/>
      <protection locked="0"/>
    </xf>
    <xf numFmtId="0" fontId="40" fillId="23" borderId="0" xfId="5" applyNumberFormat="1" applyFont="1" applyFill="1" applyBorder="1" applyAlignment="1" applyProtection="1">
      <alignment horizontal="left" vertical="center"/>
    </xf>
    <xf numFmtId="0" fontId="40" fillId="23" borderId="0" xfId="0" applyFont="1" applyFill="1" applyAlignment="1" applyProtection="1">
      <alignment horizontal="left" vertical="center"/>
      <protection locked="0"/>
    </xf>
    <xf numFmtId="0" fontId="143" fillId="23" borderId="0" xfId="0" applyFont="1" applyFill="1" applyAlignment="1" applyProtection="1">
      <alignment horizontal="left" vertical="center"/>
      <protection locked="0"/>
    </xf>
    <xf numFmtId="0" fontId="144" fillId="23" borderId="0" xfId="0" applyFont="1" applyFill="1" applyAlignment="1" applyProtection="1">
      <alignment horizontal="left" vertical="center"/>
      <protection locked="0"/>
    </xf>
    <xf numFmtId="44" fontId="40" fillId="23" borderId="0" xfId="0" applyNumberFormat="1" applyFont="1" applyFill="1" applyAlignment="1" applyProtection="1">
      <alignment horizontal="left" vertical="center"/>
      <protection locked="0"/>
    </xf>
    <xf numFmtId="44" fontId="40" fillId="23" borderId="0" xfId="0" applyNumberFormat="1" applyFont="1" applyFill="1" applyAlignment="1">
      <alignment horizontal="left" vertical="center"/>
    </xf>
    <xf numFmtId="0" fontId="145" fillId="23" borderId="0" xfId="0" applyFont="1" applyFill="1" applyAlignment="1" applyProtection="1">
      <alignment horizontal="left" vertical="center"/>
      <protection locked="0"/>
    </xf>
    <xf numFmtId="0" fontId="45" fillId="23" borderId="0" xfId="0" applyFont="1" applyFill="1" applyAlignment="1" applyProtection="1">
      <alignment horizontal="left" vertical="center"/>
      <protection locked="0"/>
    </xf>
    <xf numFmtId="0" fontId="59" fillId="32" borderId="1" xfId="0" applyFont="1" applyFill="1" applyBorder="1" applyAlignment="1">
      <alignment vertical="center"/>
    </xf>
    <xf numFmtId="0" fontId="38" fillId="5" borderId="0" xfId="0" applyFont="1" applyFill="1" applyAlignment="1">
      <alignment vertical="center"/>
    </xf>
    <xf numFmtId="0" fontId="44" fillId="6" borderId="0" xfId="5" applyNumberFormat="1" applyFont="1" applyFill="1" applyBorder="1" applyAlignment="1" applyProtection="1">
      <alignment vertical="center"/>
    </xf>
    <xf numFmtId="1" fontId="38" fillId="6" borderId="0" xfId="0" applyNumberFormat="1" applyFont="1" applyFill="1"/>
    <xf numFmtId="1" fontId="44" fillId="6" borderId="0" xfId="0" applyNumberFormat="1" applyFont="1" applyFill="1" applyAlignment="1">
      <alignment vertical="center"/>
    </xf>
    <xf numFmtId="1" fontId="36" fillId="6" borderId="0" xfId="0" applyNumberFormat="1" applyFont="1" applyFill="1" applyAlignment="1">
      <alignment vertical="center"/>
    </xf>
    <xf numFmtId="182" fontId="38" fillId="6" borderId="58" xfId="1" applyNumberFormat="1" applyFont="1" applyFill="1" applyBorder="1" applyAlignment="1">
      <alignment vertical="center"/>
    </xf>
    <xf numFmtId="0" fontId="38" fillId="2" borderId="58" xfId="0" applyFont="1" applyFill="1" applyBorder="1" applyAlignment="1">
      <alignment vertical="center"/>
    </xf>
    <xf numFmtId="0" fontId="38" fillId="2" borderId="0" xfId="0" applyFont="1" applyFill="1" applyAlignment="1">
      <alignment vertical="center"/>
    </xf>
    <xf numFmtId="0" fontId="44" fillId="5" borderId="0" xfId="5" applyNumberFormat="1" applyFont="1" applyFill="1" applyBorder="1" applyAlignment="1" applyProtection="1">
      <alignment vertical="center"/>
    </xf>
    <xf numFmtId="0" fontId="35" fillId="31" borderId="0" xfId="0" applyFont="1" applyFill="1" applyAlignment="1">
      <alignment vertical="center"/>
    </xf>
    <xf numFmtId="0" fontId="68" fillId="5" borderId="0" xfId="5" applyNumberFormat="1" applyFont="1" applyFill="1" applyBorder="1" applyAlignment="1" applyProtection="1">
      <alignment vertical="center"/>
    </xf>
    <xf numFmtId="165" fontId="38" fillId="2" borderId="0" xfId="4" quotePrefix="1" applyFont="1" applyFill="1" applyBorder="1" applyAlignment="1" applyProtection="1">
      <alignment vertical="center"/>
    </xf>
    <xf numFmtId="165" fontId="38" fillId="2" borderId="0" xfId="4703" applyFont="1" applyFill="1" applyBorder="1" applyAlignment="1" applyProtection="1">
      <alignment vertical="center"/>
    </xf>
    <xf numFmtId="165" fontId="135" fillId="2" borderId="0" xfId="4703" applyFont="1" applyFill="1" applyBorder="1" applyAlignment="1" applyProtection="1">
      <alignment vertical="center"/>
    </xf>
    <xf numFmtId="165" fontId="39" fillId="2" borderId="0" xfId="4703" applyFont="1" applyFill="1" applyBorder="1" applyAlignment="1" applyProtection="1">
      <alignment vertical="center"/>
    </xf>
    <xf numFmtId="165" fontId="39" fillId="0" borderId="0" xfId="4703" applyFont="1" applyFill="1" applyBorder="1" applyAlignment="1" applyProtection="1">
      <alignment vertical="center"/>
    </xf>
    <xf numFmtId="165" fontId="44" fillId="2" borderId="0" xfId="4703" applyFont="1" applyFill="1" applyBorder="1" applyAlignment="1" applyProtection="1">
      <alignment vertical="center"/>
    </xf>
    <xf numFmtId="165" fontId="38" fillId="2" borderId="0" xfId="4" applyFont="1" applyFill="1" applyBorder="1" applyAlignment="1" applyProtection="1">
      <alignment vertical="center"/>
    </xf>
    <xf numFmtId="165" fontId="134" fillId="5" borderId="0" xfId="4703" applyFont="1" applyFill="1" applyBorder="1" applyAlignment="1" applyProtection="1">
      <alignment vertical="center"/>
    </xf>
    <xf numFmtId="165" fontId="131" fillId="2" borderId="0" xfId="4703" applyFont="1" applyFill="1" applyBorder="1" applyAlignment="1" applyProtection="1">
      <alignment vertical="center"/>
    </xf>
    <xf numFmtId="0" fontId="44" fillId="32" borderId="91" xfId="0" applyFont="1" applyFill="1" applyBorder="1" applyAlignment="1">
      <alignment vertical="center"/>
    </xf>
    <xf numFmtId="0" fontId="44" fillId="32" borderId="28" xfId="0" applyFont="1" applyFill="1" applyBorder="1" applyAlignment="1">
      <alignment vertical="center"/>
    </xf>
    <xf numFmtId="165" fontId="38" fillId="2" borderId="59" xfId="4703" quotePrefix="1" applyFont="1" applyFill="1" applyBorder="1" applyAlignment="1" applyProtection="1">
      <alignment vertical="center"/>
    </xf>
    <xf numFmtId="165" fontId="38" fillId="0" borderId="59" xfId="4703" quotePrefix="1" applyFont="1" applyFill="1" applyBorder="1" applyAlignment="1" applyProtection="1">
      <alignment vertical="center"/>
    </xf>
    <xf numFmtId="165" fontId="38" fillId="0" borderId="60" xfId="4703" quotePrefix="1" applyFont="1" applyFill="1" applyBorder="1" applyAlignment="1" applyProtection="1">
      <alignment vertical="center"/>
    </xf>
    <xf numFmtId="165" fontId="44" fillId="0" borderId="58" xfId="4703" applyFont="1" applyFill="1" applyBorder="1" applyAlignment="1" applyProtection="1">
      <alignment vertical="center"/>
    </xf>
    <xf numFmtId="165" fontId="38" fillId="0" borderId="59" xfId="4703" applyFont="1" applyFill="1" applyBorder="1" applyAlignment="1" applyProtection="1">
      <alignment vertical="center"/>
    </xf>
    <xf numFmtId="165" fontId="38" fillId="0" borderId="60" xfId="4703" applyFont="1" applyFill="1" applyBorder="1" applyAlignment="1" applyProtection="1">
      <alignment vertical="center"/>
    </xf>
    <xf numFmtId="165" fontId="38" fillId="0" borderId="0" xfId="4703" applyFont="1" applyFill="1" applyBorder="1" applyAlignment="1" applyProtection="1">
      <alignment vertical="center"/>
    </xf>
    <xf numFmtId="0" fontId="44" fillId="32" borderId="2" xfId="0" applyFont="1" applyFill="1" applyBorder="1" applyAlignment="1">
      <alignment vertical="center"/>
    </xf>
    <xf numFmtId="165" fontId="38" fillId="2" borderId="0" xfId="4" applyFont="1" applyFill="1" applyBorder="1" applyAlignment="1" applyProtection="1"/>
    <xf numFmtId="165" fontId="38" fillId="0" borderId="58" xfId="4703" quotePrefix="1" applyFont="1" applyFill="1" applyBorder="1" applyAlignment="1" applyProtection="1">
      <alignment vertical="center"/>
    </xf>
    <xf numFmtId="165" fontId="38" fillId="0" borderId="58" xfId="4703" applyFont="1" applyFill="1" applyBorder="1" applyAlignment="1" applyProtection="1">
      <alignment vertical="center"/>
    </xf>
    <xf numFmtId="165" fontId="55" fillId="5" borderId="0" xfId="4" applyFont="1" applyFill="1" applyBorder="1" applyAlignment="1" applyProtection="1">
      <alignment vertical="center"/>
    </xf>
    <xf numFmtId="0" fontId="81" fillId="5" borderId="0" xfId="5" applyNumberFormat="1" applyFont="1" applyFill="1" applyBorder="1" applyAlignment="1" applyProtection="1">
      <alignment vertical="center"/>
    </xf>
    <xf numFmtId="165" fontId="148" fillId="0" borderId="58" xfId="4703" applyFont="1" applyFill="1" applyBorder="1" applyAlignment="1" applyProtection="1">
      <alignment vertical="center"/>
    </xf>
    <xf numFmtId="165" fontId="125" fillId="0" borderId="0" xfId="4703" applyFont="1" applyFill="1" applyBorder="1" applyAlignment="1" applyProtection="1">
      <alignment vertical="center"/>
    </xf>
    <xf numFmtId="165" fontId="140" fillId="0" borderId="58" xfId="4703" applyFont="1" applyFill="1" applyBorder="1" applyAlignment="1" applyProtection="1">
      <alignment vertical="center"/>
    </xf>
    <xf numFmtId="165" fontId="139" fillId="0" borderId="58" xfId="4703" applyFont="1" applyFill="1" applyBorder="1" applyAlignment="1" applyProtection="1">
      <alignment vertical="center"/>
    </xf>
    <xf numFmtId="165" fontId="139" fillId="0" borderId="60" xfId="4703" applyFont="1" applyFill="1" applyBorder="1" applyAlignment="1" applyProtection="1">
      <alignment vertical="center"/>
    </xf>
    <xf numFmtId="165" fontId="139" fillId="0" borderId="59" xfId="4703" applyFont="1" applyFill="1" applyBorder="1" applyAlignment="1" applyProtection="1">
      <alignment vertical="center"/>
    </xf>
    <xf numFmtId="165" fontId="146" fillId="6" borderId="59" xfId="4703" applyFont="1" applyFill="1" applyBorder="1" applyAlignment="1" applyProtection="1">
      <alignment vertical="center"/>
    </xf>
    <xf numFmtId="165" fontId="38" fillId="6" borderId="58" xfId="4703" applyFont="1" applyFill="1" applyBorder="1" applyAlignment="1" applyProtection="1">
      <alignment vertical="center"/>
    </xf>
    <xf numFmtId="165" fontId="38" fillId="6" borderId="59" xfId="4703" applyFont="1" applyFill="1" applyBorder="1" applyAlignment="1" applyProtection="1">
      <alignment vertical="center"/>
    </xf>
    <xf numFmtId="165" fontId="54" fillId="0" borderId="58" xfId="4703" quotePrefix="1" applyFont="1" applyFill="1" applyBorder="1" applyAlignment="1" applyProtection="1">
      <alignment vertical="center"/>
    </xf>
    <xf numFmtId="165" fontId="42" fillId="0" borderId="58" xfId="4703" applyFont="1" applyFill="1" applyBorder="1" applyAlignment="1" applyProtection="1">
      <alignment vertical="center"/>
    </xf>
    <xf numFmtId="165" fontId="42" fillId="0" borderId="0" xfId="4703" applyFont="1" applyFill="1" applyBorder="1" applyAlignment="1" applyProtection="1">
      <alignment vertical="center"/>
    </xf>
    <xf numFmtId="165" fontId="48" fillId="0" borderId="58" xfId="4703" applyFont="1" applyFill="1" applyBorder="1" applyAlignment="1" applyProtection="1">
      <alignment vertical="center"/>
    </xf>
    <xf numFmtId="165" fontId="42" fillId="0" borderId="59" xfId="4703" applyFont="1" applyFill="1" applyBorder="1" applyAlignment="1" applyProtection="1">
      <alignment vertical="center"/>
    </xf>
    <xf numFmtId="165" fontId="42" fillId="0" borderId="60" xfId="4703" applyFont="1" applyFill="1" applyBorder="1" applyAlignment="1" applyProtection="1">
      <alignment vertical="center"/>
    </xf>
    <xf numFmtId="165" fontId="127" fillId="0" borderId="59" xfId="4703" applyFont="1" applyFill="1" applyBorder="1" applyAlignment="1" applyProtection="1">
      <alignment vertical="center"/>
    </xf>
    <xf numFmtId="0" fontId="44" fillId="31" borderId="10" xfId="0" applyFont="1" applyFill="1" applyBorder="1" applyAlignment="1">
      <alignment vertical="center"/>
    </xf>
    <xf numFmtId="0" fontId="44" fillId="34" borderId="12" xfId="0" applyFont="1" applyFill="1" applyBorder="1" applyAlignment="1">
      <alignment vertical="center"/>
    </xf>
    <xf numFmtId="0" fontId="44" fillId="0" borderId="4" xfId="0" applyFont="1" applyBorder="1" applyAlignment="1">
      <alignment vertical="center"/>
    </xf>
    <xf numFmtId="0" fontId="44" fillId="0" borderId="70" xfId="0" applyFont="1" applyBorder="1" applyAlignment="1">
      <alignment vertical="center"/>
    </xf>
    <xf numFmtId="0" fontId="44" fillId="12" borderId="0" xfId="0" applyFont="1" applyFill="1" applyAlignment="1">
      <alignment vertical="center"/>
    </xf>
    <xf numFmtId="0" fontId="44" fillId="0" borderId="70" xfId="0" applyFont="1" applyBorder="1" applyAlignment="1">
      <alignment horizontal="left" vertical="center" indent="1"/>
    </xf>
    <xf numFmtId="0" fontId="44" fillId="0" borderId="111" xfId="0" applyFont="1" applyBorder="1" applyAlignment="1">
      <alignment horizontal="left" vertical="center" indent="1"/>
    </xf>
    <xf numFmtId="0" fontId="44" fillId="0" borderId="0" xfId="5" applyNumberFormat="1" applyFont="1" applyFill="1" applyBorder="1" applyAlignment="1" applyProtection="1">
      <alignment horizontal="left" vertical="center"/>
    </xf>
    <xf numFmtId="0" fontId="44" fillId="0" borderId="0" xfId="5" applyNumberFormat="1" applyFont="1" applyFill="1" applyBorder="1" applyAlignment="1" applyProtection="1">
      <alignment vertical="center"/>
    </xf>
    <xf numFmtId="171" fontId="44" fillId="0" borderId="0" xfId="5" applyNumberFormat="1" applyFont="1" applyFill="1" applyBorder="1" applyAlignment="1" applyProtection="1">
      <alignment horizontal="left" vertical="center"/>
    </xf>
    <xf numFmtId="0" fontId="44" fillId="24" borderId="5" xfId="0" applyFont="1" applyFill="1" applyBorder="1" applyAlignment="1">
      <alignment vertical="center"/>
    </xf>
    <xf numFmtId="0" fontId="44" fillId="6" borderId="0" xfId="0" applyFont="1" applyFill="1" applyAlignment="1">
      <alignment vertical="center"/>
    </xf>
    <xf numFmtId="0" fontId="44" fillId="32" borderId="43" xfId="0" applyFont="1" applyFill="1" applyBorder="1" applyAlignment="1">
      <alignment vertical="center"/>
    </xf>
    <xf numFmtId="0" fontId="44" fillId="5" borderId="0" xfId="0" applyFont="1" applyFill="1" applyAlignment="1">
      <alignment vertical="center"/>
    </xf>
    <xf numFmtId="0" fontId="44" fillId="24" borderId="0" xfId="0" applyFont="1" applyFill="1" applyAlignment="1">
      <alignment vertical="center" wrapText="1"/>
    </xf>
    <xf numFmtId="0" fontId="44" fillId="32" borderId="46" xfId="0" applyFont="1" applyFill="1" applyBorder="1" applyAlignment="1">
      <alignment vertical="center"/>
    </xf>
    <xf numFmtId="0" fontId="65" fillId="32" borderId="45" xfId="0" applyFont="1" applyFill="1" applyBorder="1" applyAlignment="1">
      <alignment vertical="center"/>
    </xf>
    <xf numFmtId="0" fontId="86" fillId="32" borderId="45" xfId="0" applyFont="1" applyFill="1" applyBorder="1" applyAlignment="1">
      <alignment vertical="center"/>
    </xf>
    <xf numFmtId="0" fontId="66" fillId="32" borderId="45" xfId="0" applyFont="1" applyFill="1" applyBorder="1" applyAlignment="1">
      <alignment vertical="center"/>
    </xf>
    <xf numFmtId="0" fontId="56" fillId="32" borderId="45" xfId="0" applyFont="1" applyFill="1" applyBorder="1" applyAlignment="1">
      <alignment vertical="center"/>
    </xf>
    <xf numFmtId="0" fontId="65" fillId="32" borderId="48" xfId="0" applyFont="1" applyFill="1" applyBorder="1" applyAlignment="1">
      <alignment vertical="center"/>
    </xf>
    <xf numFmtId="0" fontId="44" fillId="32" borderId="90" xfId="0" applyFont="1" applyFill="1" applyBorder="1" applyAlignment="1">
      <alignment vertical="center"/>
    </xf>
    <xf numFmtId="0" fontId="56" fillId="5" borderId="61" xfId="0" applyFont="1" applyFill="1" applyBorder="1" applyAlignment="1">
      <alignment vertical="center"/>
    </xf>
    <xf numFmtId="0" fontId="44" fillId="32" borderId="63" xfId="0" applyFont="1" applyFill="1" applyBorder="1" applyAlignment="1">
      <alignment vertical="center"/>
    </xf>
    <xf numFmtId="0" fontId="56" fillId="32" borderId="61" xfId="0" applyFont="1" applyFill="1" applyBorder="1" applyAlignment="1">
      <alignment vertical="center"/>
    </xf>
    <xf numFmtId="0" fontId="44" fillId="32" borderId="61" xfId="0" applyFont="1" applyFill="1" applyBorder="1" applyAlignment="1">
      <alignment vertical="center"/>
    </xf>
    <xf numFmtId="0" fontId="65" fillId="32" borderId="93" xfId="0" applyFont="1" applyFill="1" applyBorder="1" applyAlignment="1">
      <alignment vertical="center"/>
    </xf>
    <xf numFmtId="0" fontId="44" fillId="5" borderId="61" xfId="0" applyFont="1" applyFill="1" applyBorder="1" applyAlignment="1">
      <alignment vertical="center"/>
    </xf>
    <xf numFmtId="0" fontId="59" fillId="32" borderId="61" xfId="0" applyFont="1" applyFill="1" applyBorder="1" applyAlignment="1">
      <alignment vertical="center"/>
    </xf>
    <xf numFmtId="0" fontId="44" fillId="32" borderId="65" xfId="0" applyFont="1" applyFill="1" applyBorder="1" applyAlignment="1">
      <alignment vertical="center"/>
    </xf>
    <xf numFmtId="165" fontId="38" fillId="2" borderId="61" xfId="4" applyFont="1" applyFill="1" applyBorder="1" applyAlignment="1" applyProtection="1"/>
    <xf numFmtId="0" fontId="81" fillId="5" borderId="61" xfId="5" applyNumberFormat="1" applyFont="1" applyFill="1" applyBorder="1" applyAlignment="1" applyProtection="1">
      <alignment vertical="center"/>
    </xf>
    <xf numFmtId="0" fontId="65" fillId="34" borderId="96" xfId="0" applyFont="1" applyFill="1" applyBorder="1" applyAlignment="1">
      <alignment vertical="center"/>
    </xf>
    <xf numFmtId="165" fontId="38" fillId="0" borderId="99" xfId="4703" applyFont="1" applyFill="1" applyBorder="1" applyAlignment="1" applyProtection="1">
      <alignment vertical="center"/>
    </xf>
    <xf numFmtId="165" fontId="38" fillId="6" borderId="61" xfId="4703" applyFont="1" applyFill="1" applyBorder="1" applyAlignment="1" applyProtection="1">
      <alignment vertical="center"/>
    </xf>
    <xf numFmtId="0" fontId="44" fillId="34" borderId="63" xfId="0" applyFont="1" applyFill="1" applyBorder="1" applyAlignment="1">
      <alignment vertical="center"/>
    </xf>
    <xf numFmtId="0" fontId="147" fillId="32" borderId="61" xfId="0" applyFont="1" applyFill="1" applyBorder="1" applyAlignment="1">
      <alignment vertical="center"/>
    </xf>
    <xf numFmtId="165" fontId="38" fillId="0" borderId="61" xfId="4703" applyFont="1" applyFill="1" applyBorder="1" applyAlignment="1" applyProtection="1">
      <alignment vertical="center"/>
    </xf>
    <xf numFmtId="0" fontId="124" fillId="32" borderId="61" xfId="0" applyFont="1" applyFill="1" applyBorder="1" applyAlignment="1">
      <alignment vertical="center"/>
    </xf>
    <xf numFmtId="0" fontId="65" fillId="32" borderId="65" xfId="0" applyFont="1" applyFill="1" applyBorder="1" applyAlignment="1">
      <alignment vertical="center"/>
    </xf>
    <xf numFmtId="0" fontId="65" fillId="34" borderId="67" xfId="0" applyFont="1" applyFill="1" applyBorder="1" applyAlignment="1">
      <alignment vertical="center"/>
    </xf>
    <xf numFmtId="0" fontId="59" fillId="32" borderId="63" xfId="0" applyFont="1" applyFill="1" applyBorder="1" applyAlignment="1">
      <alignment vertical="center"/>
    </xf>
    <xf numFmtId="0" fontId="65" fillId="32" borderId="96" xfId="0" applyFont="1" applyFill="1" applyBorder="1" applyAlignment="1">
      <alignment vertical="center"/>
    </xf>
    <xf numFmtId="0" fontId="59" fillId="5" borderId="61" xfId="0" applyFont="1" applyFill="1" applyBorder="1" applyAlignment="1">
      <alignment vertical="center"/>
    </xf>
    <xf numFmtId="0" fontId="89" fillId="32" borderId="61" xfId="0" applyFont="1" applyFill="1" applyBorder="1" applyAlignment="1">
      <alignment vertical="center"/>
    </xf>
    <xf numFmtId="0" fontId="90" fillId="32" borderId="61" xfId="0" applyFont="1" applyFill="1" applyBorder="1" applyAlignment="1">
      <alignment vertical="center"/>
    </xf>
    <xf numFmtId="0" fontId="59" fillId="5" borderId="0" xfId="0" applyFont="1" applyFill="1" applyAlignment="1">
      <alignment vertical="center"/>
    </xf>
    <xf numFmtId="0" fontId="65" fillId="34" borderId="90" xfId="0" applyFont="1" applyFill="1" applyBorder="1" applyAlignment="1">
      <alignment vertical="center"/>
    </xf>
    <xf numFmtId="0" fontId="35" fillId="31" borderId="10" xfId="0" applyFont="1" applyFill="1" applyBorder="1" applyAlignment="1">
      <alignment vertical="center"/>
    </xf>
    <xf numFmtId="44" fontId="42" fillId="20" borderId="0" xfId="0" applyNumberFormat="1" applyFont="1" applyFill="1" applyAlignment="1">
      <alignment vertical="center"/>
    </xf>
    <xf numFmtId="44" fontId="42" fillId="20" borderId="0" xfId="0" applyNumberFormat="1" applyFont="1" applyFill="1" applyAlignment="1">
      <alignment horizontal="left" vertical="center"/>
    </xf>
    <xf numFmtId="44" fontId="38" fillId="20" borderId="0" xfId="0" applyNumberFormat="1" applyFont="1" applyFill="1" applyAlignment="1">
      <alignment vertical="center"/>
    </xf>
    <xf numFmtId="192" fontId="131" fillId="8" borderId="86" xfId="0" applyNumberFormat="1" applyFont="1" applyFill="1" applyBorder="1" applyAlignment="1">
      <alignment horizontal="left" vertical="center"/>
    </xf>
    <xf numFmtId="44" fontId="131" fillId="0" borderId="86" xfId="3" applyNumberFormat="1" applyFont="1" applyBorder="1" applyAlignment="1">
      <alignment vertical="center"/>
    </xf>
    <xf numFmtId="10" fontId="131" fillId="0" borderId="86" xfId="0" applyNumberFormat="1" applyFont="1" applyBorder="1" applyAlignment="1">
      <alignment vertical="center"/>
    </xf>
    <xf numFmtId="192" fontId="131" fillId="12" borderId="86" xfId="0" applyNumberFormat="1" applyFont="1" applyFill="1" applyBorder="1" applyAlignment="1">
      <alignment horizontal="left" vertical="center"/>
    </xf>
    <xf numFmtId="0" fontId="131" fillId="12" borderId="0" xfId="0" applyFont="1" applyFill="1" applyAlignment="1">
      <alignment vertical="center"/>
    </xf>
    <xf numFmtId="170" fontId="131" fillId="12" borderId="0" xfId="3" applyNumberFormat="1" applyFont="1" applyFill="1" applyAlignment="1">
      <alignment horizontal="left" vertical="center"/>
    </xf>
    <xf numFmtId="184" fontId="131" fillId="12" borderId="86" xfId="0" applyNumberFormat="1" applyFont="1" applyFill="1" applyBorder="1" applyAlignment="1">
      <alignment vertical="center"/>
    </xf>
    <xf numFmtId="0" fontId="71" fillId="20" borderId="0" xfId="0" applyFont="1" applyFill="1" applyAlignment="1" applyProtection="1">
      <alignment horizontal="center" vertical="center"/>
      <protection locked="0"/>
    </xf>
    <xf numFmtId="185" fontId="36" fillId="6" borderId="0" xfId="4703" applyNumberFormat="1" applyFont="1" applyFill="1" applyBorder="1" applyAlignment="1" applyProtection="1">
      <alignment horizontal="left" vertical="center"/>
    </xf>
    <xf numFmtId="0" fontId="63" fillId="23" borderId="0" xfId="0" applyFont="1" applyFill="1" applyAlignment="1">
      <alignment vertical="center"/>
    </xf>
    <xf numFmtId="0" fontId="63" fillId="12" borderId="0" xfId="0" applyFont="1" applyFill="1" applyAlignment="1">
      <alignment vertical="center"/>
    </xf>
    <xf numFmtId="0" fontId="150" fillId="23" borderId="0" xfId="0" applyFont="1" applyFill="1" applyAlignment="1">
      <alignment horizontal="center" vertical="center"/>
    </xf>
    <xf numFmtId="44" fontId="63" fillId="23" borderId="0" xfId="0" applyNumberFormat="1" applyFont="1" applyFill="1" applyAlignment="1">
      <alignment vertical="center"/>
    </xf>
    <xf numFmtId="0" fontId="63" fillId="20" borderId="0" xfId="0" applyFont="1" applyFill="1" applyAlignment="1">
      <alignment vertical="center"/>
    </xf>
    <xf numFmtId="0" fontId="63" fillId="23" borderId="0" xfId="5" applyNumberFormat="1" applyFont="1" applyFill="1" applyBorder="1" applyAlignment="1" applyProtection="1">
      <alignment horizontal="left" vertical="center"/>
    </xf>
    <xf numFmtId="0" fontId="63" fillId="20" borderId="0" xfId="0" applyFont="1" applyFill="1" applyAlignment="1">
      <alignment horizontal="center" vertical="center"/>
    </xf>
    <xf numFmtId="0" fontId="63" fillId="20" borderId="0" xfId="0" applyFont="1" applyFill="1" applyAlignment="1">
      <alignment horizontal="left" vertical="center"/>
    </xf>
    <xf numFmtId="0" fontId="40" fillId="40" borderId="0" xfId="0" applyFont="1" applyFill="1" applyAlignment="1" applyProtection="1">
      <alignment horizontal="left" vertical="center"/>
      <protection locked="0"/>
    </xf>
    <xf numFmtId="44" fontId="71" fillId="23" borderId="0" xfId="0" applyNumberFormat="1" applyFont="1" applyFill="1" applyAlignment="1">
      <alignment horizontal="left" vertical="center" indent="11"/>
    </xf>
    <xf numFmtId="168" fontId="43" fillId="24" borderId="5" xfId="2" applyNumberFormat="1" applyFont="1" applyFill="1" applyBorder="1" applyAlignment="1" applyProtection="1">
      <alignment horizontal="right" vertical="center"/>
      <protection locked="0"/>
    </xf>
    <xf numFmtId="168" fontId="43" fillId="6" borderId="0" xfId="2" applyNumberFormat="1" applyFont="1" applyFill="1" applyBorder="1" applyAlignment="1" applyProtection="1">
      <alignment horizontal="right" vertical="center"/>
      <protection locked="0"/>
    </xf>
    <xf numFmtId="168" fontId="43" fillId="32" borderId="1" xfId="2" applyNumberFormat="1" applyFont="1" applyFill="1" applyBorder="1" applyAlignment="1" applyProtection="1">
      <alignment horizontal="right" vertical="center"/>
      <protection locked="0"/>
    </xf>
    <xf numFmtId="168" fontId="43" fillId="5" borderId="0" xfId="2" applyNumberFormat="1" applyFont="1" applyFill="1" applyBorder="1" applyAlignment="1" applyProtection="1">
      <alignment horizontal="right" vertical="center"/>
      <protection locked="0"/>
    </xf>
    <xf numFmtId="168" fontId="43" fillId="24" borderId="0" xfId="0" applyNumberFormat="1" applyFont="1" applyFill="1" applyAlignment="1">
      <alignment vertical="center" wrapText="1"/>
    </xf>
    <xf numFmtId="168" fontId="50" fillId="6" borderId="0" xfId="5" applyNumberFormat="1" applyFont="1" applyFill="1" applyBorder="1" applyAlignment="1" applyProtection="1">
      <alignment horizontal="center" vertical="center"/>
    </xf>
    <xf numFmtId="168" fontId="43" fillId="32" borderId="28" xfId="2" applyNumberFormat="1" applyFont="1" applyFill="1" applyBorder="1" applyAlignment="1" applyProtection="1">
      <alignment horizontal="right" vertical="center"/>
      <protection locked="0"/>
    </xf>
    <xf numFmtId="168" fontId="43" fillId="6" borderId="0" xfId="5" applyNumberFormat="1" applyFont="1" applyFill="1" applyBorder="1" applyAlignment="1">
      <alignment horizontal="center"/>
    </xf>
    <xf numFmtId="168" fontId="43" fillId="0" borderId="0" xfId="0" applyNumberFormat="1" applyFont="1"/>
    <xf numFmtId="49" fontId="64" fillId="6" borderId="0" xfId="4" applyNumberFormat="1" applyFont="1" applyFill="1" applyBorder="1" applyAlignment="1">
      <alignment horizontal="left" vertical="center"/>
    </xf>
    <xf numFmtId="0" fontId="64" fillId="6" borderId="0" xfId="0" applyFont="1" applyFill="1" applyAlignment="1">
      <alignment horizontal="left" vertical="center"/>
    </xf>
    <xf numFmtId="0" fontId="43" fillId="0" borderId="0" xfId="0" applyFont="1"/>
    <xf numFmtId="168" fontId="43" fillId="32" borderId="2" xfId="2" applyNumberFormat="1" applyFont="1" applyFill="1" applyBorder="1" applyAlignment="1" applyProtection="1">
      <alignment horizontal="right" vertical="center"/>
      <protection locked="0"/>
    </xf>
    <xf numFmtId="168" fontId="50" fillId="5" borderId="0" xfId="5" applyNumberFormat="1" applyFont="1" applyFill="1" applyBorder="1" applyAlignment="1" applyProtection="1">
      <alignment horizontal="center" vertical="center"/>
    </xf>
    <xf numFmtId="168" fontId="70" fillId="31" borderId="0" xfId="0" applyNumberFormat="1" applyFont="1" applyFill="1" applyAlignment="1">
      <alignment vertical="center"/>
    </xf>
    <xf numFmtId="168" fontId="43" fillId="32" borderId="91" xfId="2" applyNumberFormat="1" applyFont="1" applyFill="1" applyBorder="1" applyAlignment="1" applyProtection="1">
      <alignment horizontal="right" vertical="center"/>
      <protection locked="0"/>
    </xf>
    <xf numFmtId="168" fontId="43" fillId="0" borderId="0" xfId="2" applyNumberFormat="1" applyFont="1" applyFill="1" applyBorder="1" applyAlignment="1" applyProtection="1">
      <alignment horizontal="center" vertical="center"/>
      <protection locked="0"/>
    </xf>
    <xf numFmtId="168" fontId="43" fillId="32" borderId="100" xfId="5" applyNumberFormat="1" applyFont="1" applyFill="1" applyBorder="1" applyAlignment="1" applyProtection="1">
      <alignment vertical="center"/>
      <protection locked="0"/>
    </xf>
    <xf numFmtId="168" fontId="43" fillId="32" borderId="28" xfId="5" applyNumberFormat="1" applyFont="1" applyFill="1" applyBorder="1" applyAlignment="1" applyProtection="1">
      <alignment vertical="center"/>
      <protection locked="0"/>
    </xf>
    <xf numFmtId="165" fontId="43" fillId="2" borderId="0" xfId="4703" applyFont="1" applyFill="1" applyBorder="1" applyAlignment="1" applyProtection="1">
      <alignment horizontal="left" vertical="center"/>
    </xf>
    <xf numFmtId="165" fontId="148" fillId="2" borderId="0" xfId="4703" applyFont="1" applyFill="1" applyBorder="1" applyAlignment="1" applyProtection="1">
      <alignment horizontal="left" vertical="center"/>
    </xf>
    <xf numFmtId="168" fontId="43" fillId="0" borderId="0" xfId="0" applyNumberFormat="1" applyFont="1" applyAlignment="1">
      <alignment vertical="center"/>
    </xf>
    <xf numFmtId="165" fontId="43" fillId="5" borderId="0" xfId="4703" applyFont="1" applyFill="1" applyBorder="1" applyAlignment="1" applyProtection="1">
      <alignment horizontal="left" vertical="center"/>
    </xf>
    <xf numFmtId="0" fontId="43" fillId="0" borderId="0" xfId="0" applyFont="1" applyAlignment="1">
      <alignment horizontal="left" vertical="center"/>
    </xf>
    <xf numFmtId="165" fontId="148" fillId="0" borderId="0" xfId="4703" applyFont="1" applyFill="1" applyBorder="1" applyAlignment="1" applyProtection="1">
      <alignment horizontal="left" vertical="center"/>
    </xf>
    <xf numFmtId="168" fontId="43" fillId="32" borderId="94" xfId="2" applyNumberFormat="1" applyFont="1" applyFill="1" applyBorder="1" applyAlignment="1" applyProtection="1">
      <alignment horizontal="right" vertical="center"/>
      <protection locked="0"/>
    </xf>
    <xf numFmtId="0" fontId="50" fillId="32" borderId="91" xfId="0" applyFont="1" applyFill="1" applyBorder="1" applyAlignment="1">
      <alignment horizontal="left" vertical="center"/>
    </xf>
    <xf numFmtId="168" fontId="43" fillId="2" borderId="0" xfId="5" applyNumberFormat="1" applyFont="1" applyFill="1" applyBorder="1" applyAlignment="1" applyProtection="1">
      <alignment vertical="center"/>
      <protection locked="0"/>
    </xf>
    <xf numFmtId="165" fontId="43" fillId="2" borderId="0" xfId="4" quotePrefix="1" applyFont="1" applyFill="1" applyBorder="1" applyAlignment="1" applyProtection="1">
      <alignment horizontal="left" vertical="center"/>
    </xf>
    <xf numFmtId="168" fontId="43" fillId="5" borderId="0" xfId="5" applyNumberFormat="1" applyFont="1" applyFill="1" applyBorder="1" applyAlignment="1" applyProtection="1">
      <alignment vertical="center"/>
      <protection locked="0"/>
    </xf>
    <xf numFmtId="44" fontId="43" fillId="5" borderId="0" xfId="5" applyNumberFormat="1" applyFont="1" applyFill="1" applyBorder="1" applyAlignment="1" applyProtection="1">
      <alignment vertical="center"/>
    </xf>
    <xf numFmtId="44" fontId="50" fillId="2" borderId="0" xfId="4" applyNumberFormat="1" applyFont="1" applyFill="1" applyBorder="1" applyAlignment="1" applyProtection="1">
      <alignment vertical="center"/>
    </xf>
    <xf numFmtId="164" fontId="50" fillId="32" borderId="2" xfId="1" applyFont="1" applyFill="1" applyBorder="1" applyAlignment="1" applyProtection="1">
      <alignment horizontal="left" vertical="center"/>
      <protection locked="0"/>
    </xf>
    <xf numFmtId="44" fontId="43" fillId="5" borderId="0" xfId="5" applyNumberFormat="1" applyFont="1" applyFill="1" applyBorder="1" applyAlignment="1" applyProtection="1">
      <alignment horizontal="center" vertical="center"/>
    </xf>
    <xf numFmtId="49" fontId="43" fillId="5" borderId="0" xfId="5" applyNumberFormat="1" applyFont="1" applyFill="1" applyBorder="1" applyAlignment="1" applyProtection="1">
      <alignment horizontal="center" vertical="center"/>
    </xf>
    <xf numFmtId="44" fontId="43" fillId="2" borderId="0" xfId="5" applyNumberFormat="1" applyFont="1" applyFill="1" applyBorder="1" applyAlignment="1" applyProtection="1">
      <alignment vertical="center"/>
    </xf>
    <xf numFmtId="168" fontId="151" fillId="5" borderId="0" xfId="5" applyNumberFormat="1" applyFont="1" applyFill="1" applyBorder="1" applyAlignment="1" applyProtection="1">
      <alignment vertical="center"/>
      <protection locked="0"/>
    </xf>
    <xf numFmtId="164" fontId="50" fillId="34" borderId="97" xfId="1" applyFont="1" applyFill="1" applyBorder="1" applyAlignment="1" applyProtection="1">
      <alignment horizontal="left" vertical="center"/>
      <protection locked="0"/>
    </xf>
    <xf numFmtId="166" fontId="43" fillId="2" borderId="0" xfId="12" applyFont="1" applyFill="1" applyBorder="1" applyAlignment="1" applyProtection="1">
      <alignment vertical="center"/>
    </xf>
    <xf numFmtId="168" fontId="43" fillId="5" borderId="0" xfId="5" applyNumberFormat="1" applyFont="1" applyFill="1" applyBorder="1" applyAlignment="1" applyProtection="1">
      <alignment vertical="center"/>
    </xf>
    <xf numFmtId="164" fontId="50" fillId="34" borderId="68" xfId="1" applyFont="1" applyFill="1" applyBorder="1" applyAlignment="1" applyProtection="1">
      <alignment horizontal="left" vertical="center"/>
      <protection locked="0"/>
    </xf>
    <xf numFmtId="168" fontId="50" fillId="5" borderId="0" xfId="5" applyNumberFormat="1" applyFont="1" applyFill="1" applyBorder="1" applyAlignment="1" applyProtection="1">
      <alignment horizontal="right" vertical="center"/>
    </xf>
    <xf numFmtId="44" fontId="43" fillId="0" borderId="0" xfId="5" applyNumberFormat="1" applyFont="1" applyFill="1" applyBorder="1" applyAlignment="1" applyProtection="1">
      <alignment vertical="center"/>
    </xf>
    <xf numFmtId="3" fontId="43" fillId="32" borderId="97" xfId="4" applyNumberFormat="1" applyFont="1" applyFill="1" applyBorder="1" applyAlignment="1" applyProtection="1">
      <alignment horizontal="right" vertical="center"/>
      <protection locked="0"/>
    </xf>
    <xf numFmtId="165" fontId="43" fillId="0" borderId="0" xfId="4703" applyFont="1" applyFill="1" applyBorder="1" applyAlignment="1" applyProtection="1">
      <alignment horizontal="left" vertical="center"/>
    </xf>
    <xf numFmtId="182" fontId="43" fillId="5" borderId="0" xfId="1" applyNumberFormat="1" applyFont="1" applyFill="1" applyBorder="1" applyAlignment="1" applyProtection="1">
      <alignment vertical="center"/>
    </xf>
    <xf numFmtId="0" fontId="70" fillId="31" borderId="0" xfId="0" applyFont="1" applyFill="1" applyAlignment="1">
      <alignment horizontal="left" vertical="center"/>
    </xf>
    <xf numFmtId="164" fontId="50" fillId="34" borderId="91" xfId="1" applyFont="1" applyFill="1" applyBorder="1" applyAlignment="1" applyProtection="1">
      <alignment horizontal="right" vertical="center"/>
      <protection locked="0"/>
    </xf>
    <xf numFmtId="44" fontId="70" fillId="31" borderId="10" xfId="0" applyNumberFormat="1" applyFont="1" applyFill="1" applyBorder="1" applyAlignment="1">
      <alignment vertical="center"/>
    </xf>
    <xf numFmtId="0" fontId="50" fillId="0" borderId="0" xfId="5" applyNumberFormat="1" applyFont="1" applyFill="1" applyBorder="1" applyAlignment="1" applyProtection="1">
      <alignment horizontal="left" vertical="center"/>
    </xf>
    <xf numFmtId="0" fontId="50" fillId="12" borderId="0" xfId="0" applyFont="1" applyFill="1" applyAlignment="1">
      <alignment horizontal="left" vertical="center"/>
    </xf>
    <xf numFmtId="164" fontId="48" fillId="32" borderId="2" xfId="1" applyFont="1" applyFill="1" applyBorder="1" applyAlignment="1" applyProtection="1">
      <alignment horizontal="left" vertical="center"/>
      <protection locked="0"/>
    </xf>
    <xf numFmtId="164" fontId="48" fillId="34" borderId="97" xfId="1" applyFont="1" applyFill="1" applyBorder="1" applyAlignment="1" applyProtection="1">
      <alignment horizontal="left" vertical="center"/>
      <protection locked="0"/>
    </xf>
    <xf numFmtId="164" fontId="48" fillId="34" borderId="68" xfId="1" applyFont="1" applyFill="1" applyBorder="1" applyAlignment="1" applyProtection="1">
      <alignment horizontal="left" vertical="center"/>
      <protection locked="0"/>
    </xf>
    <xf numFmtId="185" fontId="152" fillId="6" borderId="72" xfId="0" applyNumberFormat="1" applyFont="1" applyFill="1" applyBorder="1" applyAlignment="1" applyProtection="1">
      <alignment horizontal="left" vertical="center"/>
      <protection locked="0"/>
    </xf>
    <xf numFmtId="182" fontId="152" fillId="6" borderId="126" xfId="0" applyNumberFormat="1" applyFont="1" applyFill="1" applyBorder="1" applyAlignment="1">
      <alignment horizontal="left" vertical="center"/>
    </xf>
    <xf numFmtId="0" fontId="118" fillId="41" borderId="0" xfId="0" applyFont="1" applyFill="1" applyAlignment="1">
      <alignment vertical="center"/>
    </xf>
    <xf numFmtId="0" fontId="38" fillId="18" borderId="114" xfId="10" applyFont="1" applyFill="1" applyBorder="1" applyAlignment="1">
      <alignment vertical="center" wrapText="1"/>
    </xf>
    <xf numFmtId="0" fontId="38" fillId="3" borderId="114" xfId="10" applyFont="1" applyFill="1" applyBorder="1" applyAlignment="1">
      <alignment vertical="center" wrapText="1"/>
    </xf>
    <xf numFmtId="0" fontId="38" fillId="9" borderId="114" xfId="10" applyFont="1" applyFill="1" applyBorder="1" applyAlignment="1">
      <alignment vertical="center" wrapText="1"/>
    </xf>
    <xf numFmtId="0" fontId="38" fillId="42" borderId="114" xfId="10" applyFont="1" applyFill="1" applyBorder="1" applyAlignment="1">
      <alignment vertical="center" wrapText="1"/>
    </xf>
    <xf numFmtId="0" fontId="38" fillId="43" borderId="114" xfId="10" applyFont="1" applyFill="1" applyBorder="1" applyAlignment="1">
      <alignment vertical="center" wrapText="1"/>
    </xf>
    <xf numFmtId="44" fontId="153" fillId="5" borderId="0" xfId="5" applyNumberFormat="1" applyFont="1" applyFill="1" applyBorder="1" applyAlignment="1" applyProtection="1">
      <alignment vertical="center"/>
    </xf>
    <xf numFmtId="0" fontId="154" fillId="32" borderId="61" xfId="0" applyFont="1" applyFill="1" applyBorder="1" applyAlignment="1">
      <alignment vertical="center"/>
    </xf>
    <xf numFmtId="165" fontId="155" fillId="0" borderId="59" xfId="4703" applyFont="1" applyFill="1" applyBorder="1" applyAlignment="1" applyProtection="1">
      <alignment vertical="center"/>
    </xf>
    <xf numFmtId="165" fontId="155" fillId="2" borderId="59" xfId="4703" applyFont="1" applyFill="1" applyBorder="1" applyAlignment="1" applyProtection="1">
      <alignment horizontal="left" vertical="center"/>
    </xf>
    <xf numFmtId="166" fontId="155" fillId="2" borderId="59" xfId="5" applyFont="1" applyFill="1" applyBorder="1" applyAlignment="1" applyProtection="1">
      <alignment vertical="center"/>
    </xf>
    <xf numFmtId="188" fontId="155" fillId="0" borderId="0" xfId="1" applyNumberFormat="1" applyFont="1" applyFill="1" applyBorder="1" applyAlignment="1" applyProtection="1">
      <alignment vertical="center"/>
      <protection locked="0"/>
    </xf>
    <xf numFmtId="166" fontId="155" fillId="2" borderId="0" xfId="12" applyFont="1" applyFill="1" applyBorder="1" applyAlignment="1" applyProtection="1">
      <alignment vertical="center"/>
    </xf>
    <xf numFmtId="182" fontId="155" fillId="5" borderId="0" xfId="1" applyNumberFormat="1" applyFont="1" applyFill="1" applyBorder="1" applyAlignment="1" applyProtection="1">
      <alignment vertical="center"/>
    </xf>
    <xf numFmtId="44" fontId="155" fillId="5" borderId="0" xfId="5" applyNumberFormat="1" applyFont="1" applyFill="1" applyBorder="1" applyAlignment="1" applyProtection="1">
      <alignment vertical="center"/>
    </xf>
    <xf numFmtId="0" fontId="44" fillId="0" borderId="0" xfId="0" applyFont="1" applyAlignment="1">
      <alignment horizontal="center" vertical="center"/>
    </xf>
    <xf numFmtId="0" fontId="38" fillId="0" borderId="0" xfId="0" applyFont="1" applyAlignment="1">
      <alignment horizontal="center"/>
    </xf>
    <xf numFmtId="166" fontId="35" fillId="31" borderId="10" xfId="5" applyFont="1" applyFill="1" applyBorder="1" applyAlignment="1" applyProtection="1">
      <alignment horizontal="left" vertical="center"/>
    </xf>
    <xf numFmtId="165" fontId="48" fillId="32" borderId="100" xfId="4" applyFont="1" applyFill="1" applyBorder="1" applyAlignment="1" applyProtection="1">
      <alignment horizontal="left" vertical="center"/>
    </xf>
    <xf numFmtId="166" fontId="35" fillId="31" borderId="0" xfId="5" applyFont="1" applyFill="1" applyBorder="1" applyAlignment="1" applyProtection="1">
      <alignment horizontal="left" vertical="center"/>
    </xf>
    <xf numFmtId="0" fontId="101" fillId="20" borderId="86" xfId="0" applyFont="1" applyFill="1" applyBorder="1" applyAlignment="1">
      <alignment horizontal="left" vertical="center"/>
    </xf>
    <xf numFmtId="0" fontId="98" fillId="0" borderId="86" xfId="0" applyFont="1" applyBorder="1" applyAlignment="1">
      <alignment horizontal="left" vertical="center"/>
    </xf>
    <xf numFmtId="0" fontId="98" fillId="20" borderId="74" xfId="0" applyFont="1" applyFill="1" applyBorder="1" applyAlignment="1">
      <alignment horizontal="center" vertical="center"/>
    </xf>
    <xf numFmtId="49" fontId="95" fillId="0" borderId="0" xfId="0" applyNumberFormat="1" applyFont="1" applyAlignment="1">
      <alignment horizontal="center" vertical="center" textRotation="90"/>
    </xf>
    <xf numFmtId="165" fontId="94" fillId="0" borderId="25" xfId="0" applyNumberFormat="1" applyFont="1" applyBorder="1" applyAlignment="1">
      <alignment horizontal="center" vertical="center"/>
    </xf>
    <xf numFmtId="0" fontId="98" fillId="0" borderId="85" xfId="0" applyFont="1" applyBorder="1" applyAlignment="1">
      <alignment horizontal="left" vertical="center"/>
    </xf>
    <xf numFmtId="165" fontId="94" fillId="0" borderId="22" xfId="0" applyNumberFormat="1" applyFont="1" applyBorder="1" applyAlignment="1">
      <alignment horizontal="center" vertical="center"/>
    </xf>
    <xf numFmtId="0" fontId="101" fillId="20" borderId="86" xfId="0" applyFont="1" applyFill="1" applyBorder="1" applyAlignment="1">
      <alignment horizontal="center" vertical="center"/>
    </xf>
    <xf numFmtId="0" fontId="101" fillId="20" borderId="88" xfId="0" applyFont="1" applyFill="1" applyBorder="1" applyAlignment="1">
      <alignment horizontal="center" vertical="center"/>
    </xf>
    <xf numFmtId="0" fontId="101" fillId="20" borderId="85" xfId="0" applyFont="1" applyFill="1" applyBorder="1" applyAlignment="1">
      <alignment horizontal="center" vertical="center"/>
    </xf>
    <xf numFmtId="0" fontId="96" fillId="20" borderId="0" xfId="0" applyFont="1" applyFill="1" applyAlignment="1">
      <alignment horizontal="center" vertical="center"/>
    </xf>
    <xf numFmtId="0" fontId="96" fillId="20" borderId="73" xfId="0" applyFont="1" applyFill="1" applyBorder="1" applyAlignment="1">
      <alignment horizontal="center" vertical="center"/>
    </xf>
    <xf numFmtId="0" fontId="97" fillId="20" borderId="74" xfId="0" applyFont="1" applyFill="1" applyBorder="1" applyAlignment="1">
      <alignment horizontal="center" vertical="center"/>
    </xf>
    <xf numFmtId="0" fontId="101" fillId="20" borderId="74" xfId="0" applyFont="1" applyFill="1" applyBorder="1" applyAlignment="1">
      <alignment horizontal="center" vertical="center"/>
    </xf>
    <xf numFmtId="2" fontId="95" fillId="0" borderId="25" xfId="0" applyNumberFormat="1" applyFont="1" applyBorder="1" applyAlignment="1" applyProtection="1">
      <alignment horizontal="center" vertical="center"/>
      <protection locked="0"/>
    </xf>
    <xf numFmtId="2" fontId="95" fillId="0" borderId="20" xfId="0" applyNumberFormat="1" applyFont="1" applyBorder="1" applyAlignment="1" applyProtection="1">
      <alignment horizontal="center" vertical="center" wrapText="1"/>
      <protection locked="0"/>
    </xf>
    <xf numFmtId="2" fontId="95" fillId="0" borderId="19" xfId="0" applyNumberFormat="1" applyFont="1" applyBorder="1" applyAlignment="1" applyProtection="1">
      <alignment horizontal="center" vertical="center" wrapText="1"/>
      <protection locked="0"/>
    </xf>
    <xf numFmtId="0" fontId="99" fillId="20" borderId="74" xfId="0" applyFont="1" applyFill="1" applyBorder="1" applyAlignment="1">
      <alignment horizontal="center" textRotation="90" wrapText="1"/>
    </xf>
    <xf numFmtId="0" fontId="99" fillId="20" borderId="77" xfId="0" applyFont="1" applyFill="1" applyBorder="1" applyAlignment="1">
      <alignment horizontal="center" textRotation="90" wrapText="1"/>
    </xf>
    <xf numFmtId="0" fontId="99" fillId="20" borderId="75" xfId="0" applyFont="1" applyFill="1" applyBorder="1" applyAlignment="1">
      <alignment horizontal="center" textRotation="90" wrapText="1"/>
    </xf>
    <xf numFmtId="0" fontId="99" fillId="20" borderId="76" xfId="0" applyFont="1" applyFill="1" applyBorder="1" applyAlignment="1">
      <alignment horizontal="center" textRotation="90" wrapText="1"/>
    </xf>
    <xf numFmtId="186" fontId="99" fillId="26" borderId="74" xfId="0" applyNumberFormat="1" applyFont="1" applyFill="1" applyBorder="1" applyAlignment="1" applyProtection="1">
      <alignment horizontal="center" textRotation="90" wrapText="1"/>
      <protection locked="0"/>
    </xf>
    <xf numFmtId="186" fontId="99" fillId="26" borderId="77" xfId="0" applyNumberFormat="1" applyFont="1" applyFill="1" applyBorder="1" applyAlignment="1" applyProtection="1">
      <alignment horizontal="center" textRotation="90" wrapText="1"/>
      <protection locked="0"/>
    </xf>
    <xf numFmtId="186" fontId="99" fillId="28" borderId="74" xfId="8" applyNumberFormat="1" applyFont="1" applyFill="1" applyBorder="1" applyAlignment="1">
      <alignment horizontal="center" textRotation="90" wrapText="1"/>
    </xf>
    <xf numFmtId="186" fontId="99" fillId="28" borderId="77" xfId="8" applyNumberFormat="1" applyFont="1" applyFill="1" applyBorder="1" applyAlignment="1">
      <alignment horizontal="center" textRotation="90" wrapText="1"/>
    </xf>
    <xf numFmtId="186" fontId="99" fillId="17" borderId="74" xfId="8" applyNumberFormat="1" applyFont="1" applyFill="1" applyBorder="1" applyAlignment="1">
      <alignment horizontal="center" textRotation="90" wrapText="1"/>
    </xf>
    <xf numFmtId="186" fontId="99" fillId="17" borderId="77" xfId="8" applyNumberFormat="1" applyFont="1" applyFill="1" applyBorder="1" applyAlignment="1">
      <alignment horizontal="center" textRotation="90" wrapText="1"/>
    </xf>
    <xf numFmtId="0" fontId="99" fillId="9" borderId="74" xfId="0" applyFont="1" applyFill="1" applyBorder="1" applyAlignment="1">
      <alignment horizontal="center" textRotation="90" wrapText="1"/>
    </xf>
    <xf numFmtId="0" fontId="99" fillId="9" borderId="77" xfId="0" applyFont="1" applyFill="1" applyBorder="1" applyAlignment="1">
      <alignment horizontal="center" textRotation="90" wrapText="1"/>
    </xf>
    <xf numFmtId="0" fontId="96" fillId="20" borderId="41" xfId="0" applyFont="1" applyFill="1" applyBorder="1" applyAlignment="1">
      <alignment horizontal="center" vertical="center"/>
    </xf>
    <xf numFmtId="0" fontId="96" fillId="20" borderId="42" xfId="0" applyFont="1" applyFill="1" applyBorder="1" applyAlignment="1">
      <alignment horizontal="center" vertical="center"/>
    </xf>
    <xf numFmtId="0" fontId="34" fillId="0" borderId="0" xfId="0" applyFont="1" applyAlignment="1">
      <alignment horizontal="left" vertical="top" wrapText="1"/>
    </xf>
    <xf numFmtId="0" fontId="75" fillId="0" borderId="51" xfId="0" applyFont="1" applyBorder="1" applyAlignment="1">
      <alignment horizontal="left" vertical="center" wrapText="1" indent="1"/>
    </xf>
    <xf numFmtId="0" fontId="75" fillId="0" borderId="55" xfId="0" applyFont="1" applyBorder="1" applyAlignment="1">
      <alignment horizontal="left" vertical="center" wrapText="1" indent="1"/>
    </xf>
    <xf numFmtId="0" fontId="75" fillId="0" borderId="57" xfId="0" applyFont="1" applyBorder="1" applyAlignment="1">
      <alignment horizontal="left" vertical="center" wrapText="1" indent="1"/>
    </xf>
    <xf numFmtId="0" fontId="37" fillId="21" borderId="50" xfId="0" applyFont="1" applyFill="1" applyBorder="1" applyAlignment="1">
      <alignment vertical="center" wrapText="1"/>
    </xf>
    <xf numFmtId="0" fontId="37" fillId="21" borderId="54" xfId="0" applyFont="1" applyFill="1" applyBorder="1" applyAlignment="1">
      <alignment vertical="center" wrapText="1"/>
    </xf>
    <xf numFmtId="0" fontId="37" fillId="21" borderId="56" xfId="0" applyFont="1" applyFill="1" applyBorder="1" applyAlignment="1">
      <alignment vertical="center" wrapText="1"/>
    </xf>
    <xf numFmtId="0" fontId="44" fillId="9" borderId="12" xfId="0" applyFont="1" applyFill="1" applyBorder="1" applyAlignment="1">
      <alignment horizontal="center" vertical="center"/>
    </xf>
    <xf numFmtId="0" fontId="44" fillId="9" borderId="14" xfId="0" applyFont="1" applyFill="1" applyBorder="1" applyAlignment="1">
      <alignment horizontal="center" vertical="center"/>
    </xf>
    <xf numFmtId="0" fontId="38" fillId="9" borderId="118" xfId="0" applyFont="1" applyFill="1" applyBorder="1" applyAlignment="1">
      <alignment horizontal="center" vertical="center"/>
    </xf>
    <xf numFmtId="0" fontId="38" fillId="9" borderId="119" xfId="0" applyFont="1" applyFill="1" applyBorder="1" applyAlignment="1">
      <alignment horizontal="center" vertical="center"/>
    </xf>
    <xf numFmtId="0" fontId="38" fillId="37" borderId="118" xfId="0" applyFont="1" applyFill="1" applyBorder="1" applyAlignment="1">
      <alignment horizontal="center" vertical="center"/>
    </xf>
    <xf numFmtId="0" fontId="38" fillId="37" borderId="119" xfId="0" applyFont="1" applyFill="1" applyBorder="1" applyAlignment="1">
      <alignment horizontal="center" vertical="center"/>
    </xf>
    <xf numFmtId="0" fontId="44" fillId="37" borderId="12" xfId="0" applyFont="1" applyFill="1" applyBorder="1" applyAlignment="1">
      <alignment horizontal="center" vertical="center"/>
    </xf>
    <xf numFmtId="0" fontId="44" fillId="37" borderId="14" xfId="0" applyFont="1" applyFill="1" applyBorder="1" applyAlignment="1">
      <alignment horizontal="center" vertical="center"/>
    </xf>
    <xf numFmtId="0" fontId="44" fillId="19" borderId="12" xfId="0" applyFont="1" applyFill="1" applyBorder="1" applyAlignment="1">
      <alignment horizontal="center" vertical="center"/>
    </xf>
    <xf numFmtId="0" fontId="44" fillId="19" borderId="14" xfId="0" applyFont="1" applyFill="1" applyBorder="1" applyAlignment="1">
      <alignment horizontal="center" vertical="center"/>
    </xf>
    <xf numFmtId="0" fontId="44" fillId="28" borderId="12" xfId="0" applyFont="1" applyFill="1" applyBorder="1" applyAlignment="1">
      <alignment horizontal="center" vertical="center"/>
    </xf>
    <xf numFmtId="0" fontId="44" fillId="28" borderId="14" xfId="0" applyFont="1" applyFill="1" applyBorder="1" applyAlignment="1">
      <alignment horizontal="center" vertical="center"/>
    </xf>
    <xf numFmtId="0" fontId="38" fillId="19" borderId="118" xfId="0" applyFont="1" applyFill="1" applyBorder="1" applyAlignment="1">
      <alignment horizontal="center" vertical="center"/>
    </xf>
    <xf numFmtId="0" fontId="38" fillId="19" borderId="119" xfId="0" applyFont="1" applyFill="1" applyBorder="1" applyAlignment="1">
      <alignment horizontal="center" vertical="center"/>
    </xf>
    <xf numFmtId="0" fontId="44" fillId="4" borderId="12" xfId="0" applyFont="1" applyFill="1" applyBorder="1" applyAlignment="1">
      <alignment horizontal="center" vertical="center"/>
    </xf>
    <xf numFmtId="0" fontId="44" fillId="4" borderId="14" xfId="0" applyFont="1" applyFill="1" applyBorder="1" applyAlignment="1">
      <alignment horizontal="center" vertical="center"/>
    </xf>
    <xf numFmtId="0" fontId="38" fillId="4" borderId="118" xfId="0" applyFont="1" applyFill="1" applyBorder="1" applyAlignment="1">
      <alignment horizontal="center" vertical="center"/>
    </xf>
    <xf numFmtId="0" fontId="38" fillId="4" borderId="119" xfId="0" applyFont="1" applyFill="1" applyBorder="1" applyAlignment="1">
      <alignment horizontal="center" vertical="center"/>
    </xf>
    <xf numFmtId="0" fontId="38" fillId="28" borderId="118" xfId="0" applyFont="1" applyFill="1" applyBorder="1" applyAlignment="1">
      <alignment horizontal="center" vertical="center"/>
    </xf>
    <xf numFmtId="0" fontId="38" fillId="28" borderId="119" xfId="0" applyFont="1" applyFill="1" applyBorder="1" applyAlignment="1">
      <alignment horizontal="center" vertical="center"/>
    </xf>
    <xf numFmtId="0" fontId="44" fillId="13" borderId="12" xfId="0" applyFont="1" applyFill="1" applyBorder="1" applyAlignment="1">
      <alignment horizontal="center" vertical="center"/>
    </xf>
    <xf numFmtId="0" fontId="44" fillId="13" borderId="14" xfId="0" applyFont="1" applyFill="1" applyBorder="1" applyAlignment="1">
      <alignment horizontal="center" vertical="center"/>
    </xf>
    <xf numFmtId="0" fontId="38" fillId="13" borderId="118" xfId="0" applyFont="1" applyFill="1" applyBorder="1" applyAlignment="1">
      <alignment horizontal="center" vertical="center"/>
    </xf>
    <xf numFmtId="0" fontId="38" fillId="13" borderId="119" xfId="0" applyFont="1" applyFill="1" applyBorder="1" applyAlignment="1">
      <alignment horizontal="center" vertical="center"/>
    </xf>
    <xf numFmtId="0" fontId="44" fillId="39" borderId="12" xfId="0" applyFont="1" applyFill="1" applyBorder="1" applyAlignment="1">
      <alignment horizontal="center" vertical="center"/>
    </xf>
    <xf numFmtId="0" fontId="44" fillId="39" borderId="14" xfId="0" applyFont="1" applyFill="1" applyBorder="1" applyAlignment="1">
      <alignment horizontal="center" vertical="center"/>
    </xf>
    <xf numFmtId="0" fontId="38" fillId="39" borderId="118" xfId="0" applyFont="1" applyFill="1" applyBorder="1" applyAlignment="1">
      <alignment horizontal="center" vertical="center"/>
    </xf>
    <xf numFmtId="0" fontId="38" fillId="39" borderId="119" xfId="0" applyFont="1" applyFill="1" applyBorder="1" applyAlignment="1">
      <alignment horizontal="center" vertical="center"/>
    </xf>
  </cellXfs>
  <cellStyles count="4710">
    <cellStyle name="basis" xfId="214" xr:uid="{00000000-0005-0000-0000-000000000000}"/>
    <cellStyle name="basis 2" xfId="215" xr:uid="{00000000-0005-0000-0000-000001000000}"/>
    <cellStyle name="basis_A4-staand1" xfId="1189" xr:uid="{00000000-0005-0000-0000-000002000000}"/>
    <cellStyle name="Comma 2" xfId="4" xr:uid="{00000000-0005-0000-0000-000003000000}"/>
    <cellStyle name="Comma 2 10" xfId="74" xr:uid="{00000000-0005-0000-0000-000004000000}"/>
    <cellStyle name="Comma 2 10 2" xfId="174" xr:uid="{00000000-0005-0000-0000-000005000000}"/>
    <cellStyle name="Comma 2 10 2 2" xfId="385" xr:uid="{00000000-0005-0000-0000-000006000000}"/>
    <cellStyle name="Comma 2 10 2 2 2" xfId="801" xr:uid="{00000000-0005-0000-0000-000007000000}"/>
    <cellStyle name="Comma 2 10 2 2 2 2" xfId="1984" xr:uid="{00000000-0005-0000-0000-000008000000}"/>
    <cellStyle name="Comma 2 10 2 2 3" xfId="1569" xr:uid="{00000000-0005-0000-0000-000009000000}"/>
    <cellStyle name="Comma 2 10 2 3" xfId="595" xr:uid="{00000000-0005-0000-0000-00000A000000}"/>
    <cellStyle name="Comma 2 10 2 3 2" xfId="1778" xr:uid="{00000000-0005-0000-0000-00000B000000}"/>
    <cellStyle name="Comma 2 10 2 4" xfId="1029" xr:uid="{00000000-0005-0000-0000-00000C000000}"/>
    <cellStyle name="Comma 2 10 2 4 2" xfId="2199" xr:uid="{00000000-0005-0000-0000-00000D000000}"/>
    <cellStyle name="Comma 2 10 2 5" xfId="1363" xr:uid="{00000000-0005-0000-0000-00000E000000}"/>
    <cellStyle name="Comma 2 10 3" xfId="285" xr:uid="{00000000-0005-0000-0000-00000F000000}"/>
    <cellStyle name="Comma 2 10 3 2" xfId="701" xr:uid="{00000000-0005-0000-0000-000010000000}"/>
    <cellStyle name="Comma 2 10 3 2 2" xfId="1884" xr:uid="{00000000-0005-0000-0000-000011000000}"/>
    <cellStyle name="Comma 2 10 3 3" xfId="1469" xr:uid="{00000000-0005-0000-0000-000012000000}"/>
    <cellStyle name="Comma 2 10 4" xfId="495" xr:uid="{00000000-0005-0000-0000-000013000000}"/>
    <cellStyle name="Comma 2 10 4 2" xfId="1678" xr:uid="{00000000-0005-0000-0000-000014000000}"/>
    <cellStyle name="Comma 2 10 5" xfId="929" xr:uid="{00000000-0005-0000-0000-000015000000}"/>
    <cellStyle name="Comma 2 10 5 2" xfId="2099" xr:uid="{00000000-0005-0000-0000-000016000000}"/>
    <cellStyle name="Comma 2 10 6" xfId="1263" xr:uid="{00000000-0005-0000-0000-000017000000}"/>
    <cellStyle name="Comma 2 11" xfId="84" xr:uid="{00000000-0005-0000-0000-000018000000}"/>
    <cellStyle name="Comma 2 11 2" xfId="184" xr:uid="{00000000-0005-0000-0000-000019000000}"/>
    <cellStyle name="Comma 2 11 2 2" xfId="395" xr:uid="{00000000-0005-0000-0000-00001A000000}"/>
    <cellStyle name="Comma 2 11 2 2 2" xfId="811" xr:uid="{00000000-0005-0000-0000-00001B000000}"/>
    <cellStyle name="Comma 2 11 2 2 2 2" xfId="1994" xr:uid="{00000000-0005-0000-0000-00001C000000}"/>
    <cellStyle name="Comma 2 11 2 2 3" xfId="1579" xr:uid="{00000000-0005-0000-0000-00001D000000}"/>
    <cellStyle name="Comma 2 11 2 3" xfId="605" xr:uid="{00000000-0005-0000-0000-00001E000000}"/>
    <cellStyle name="Comma 2 11 2 3 2" xfId="1788" xr:uid="{00000000-0005-0000-0000-00001F000000}"/>
    <cellStyle name="Comma 2 11 2 4" xfId="1039" xr:uid="{00000000-0005-0000-0000-000020000000}"/>
    <cellStyle name="Comma 2 11 2 4 2" xfId="2209" xr:uid="{00000000-0005-0000-0000-000021000000}"/>
    <cellStyle name="Comma 2 11 2 5" xfId="1373" xr:uid="{00000000-0005-0000-0000-000022000000}"/>
    <cellStyle name="Comma 2 11 3" xfId="295" xr:uid="{00000000-0005-0000-0000-000023000000}"/>
    <cellStyle name="Comma 2 11 3 2" xfId="711" xr:uid="{00000000-0005-0000-0000-000024000000}"/>
    <cellStyle name="Comma 2 11 3 2 2" xfId="1894" xr:uid="{00000000-0005-0000-0000-000025000000}"/>
    <cellStyle name="Comma 2 11 3 3" xfId="1479" xr:uid="{00000000-0005-0000-0000-000026000000}"/>
    <cellStyle name="Comma 2 11 4" xfId="505" xr:uid="{00000000-0005-0000-0000-000027000000}"/>
    <cellStyle name="Comma 2 11 4 2" xfId="1688" xr:uid="{00000000-0005-0000-0000-000028000000}"/>
    <cellStyle name="Comma 2 11 5" xfId="939" xr:uid="{00000000-0005-0000-0000-000029000000}"/>
    <cellStyle name="Comma 2 11 5 2" xfId="2109" xr:uid="{00000000-0005-0000-0000-00002A000000}"/>
    <cellStyle name="Comma 2 11 6" xfId="1273" xr:uid="{00000000-0005-0000-0000-00002B000000}"/>
    <cellStyle name="Comma 2 12" xfId="94" xr:uid="{00000000-0005-0000-0000-00002C000000}"/>
    <cellStyle name="Comma 2 12 2" xfId="194" xr:uid="{00000000-0005-0000-0000-00002D000000}"/>
    <cellStyle name="Comma 2 12 2 2" xfId="405" xr:uid="{00000000-0005-0000-0000-00002E000000}"/>
    <cellStyle name="Comma 2 12 2 2 2" xfId="821" xr:uid="{00000000-0005-0000-0000-00002F000000}"/>
    <cellStyle name="Comma 2 12 2 2 2 2" xfId="2004" xr:uid="{00000000-0005-0000-0000-000030000000}"/>
    <cellStyle name="Comma 2 12 2 2 3" xfId="1589" xr:uid="{00000000-0005-0000-0000-000031000000}"/>
    <cellStyle name="Comma 2 12 2 3" xfId="615" xr:uid="{00000000-0005-0000-0000-000032000000}"/>
    <cellStyle name="Comma 2 12 2 3 2" xfId="1798" xr:uid="{00000000-0005-0000-0000-000033000000}"/>
    <cellStyle name="Comma 2 12 2 4" xfId="1049" xr:uid="{00000000-0005-0000-0000-000034000000}"/>
    <cellStyle name="Comma 2 12 2 4 2" xfId="2219" xr:uid="{00000000-0005-0000-0000-000035000000}"/>
    <cellStyle name="Comma 2 12 2 5" xfId="1383" xr:uid="{00000000-0005-0000-0000-000036000000}"/>
    <cellStyle name="Comma 2 12 3" xfId="305" xr:uid="{00000000-0005-0000-0000-000037000000}"/>
    <cellStyle name="Comma 2 12 3 2" xfId="721" xr:uid="{00000000-0005-0000-0000-000038000000}"/>
    <cellStyle name="Comma 2 12 3 2 2" xfId="1904" xr:uid="{00000000-0005-0000-0000-000039000000}"/>
    <cellStyle name="Comma 2 12 3 3" xfId="1489" xr:uid="{00000000-0005-0000-0000-00003A000000}"/>
    <cellStyle name="Comma 2 12 4" xfId="515" xr:uid="{00000000-0005-0000-0000-00003B000000}"/>
    <cellStyle name="Comma 2 12 4 2" xfId="1698" xr:uid="{00000000-0005-0000-0000-00003C000000}"/>
    <cellStyle name="Comma 2 12 5" xfId="949" xr:uid="{00000000-0005-0000-0000-00003D000000}"/>
    <cellStyle name="Comma 2 12 5 2" xfId="2119" xr:uid="{00000000-0005-0000-0000-00003E000000}"/>
    <cellStyle name="Comma 2 12 6" xfId="1283" xr:uid="{00000000-0005-0000-0000-00003F000000}"/>
    <cellStyle name="Comma 2 13" xfId="104" xr:uid="{00000000-0005-0000-0000-000040000000}"/>
    <cellStyle name="Comma 2 13 2" xfId="204" xr:uid="{00000000-0005-0000-0000-000041000000}"/>
    <cellStyle name="Comma 2 13 2 2" xfId="415" xr:uid="{00000000-0005-0000-0000-000042000000}"/>
    <cellStyle name="Comma 2 13 2 2 2" xfId="831" xr:uid="{00000000-0005-0000-0000-000043000000}"/>
    <cellStyle name="Comma 2 13 2 2 2 2" xfId="2014" xr:uid="{00000000-0005-0000-0000-000044000000}"/>
    <cellStyle name="Comma 2 13 2 2 3" xfId="1599" xr:uid="{00000000-0005-0000-0000-000045000000}"/>
    <cellStyle name="Comma 2 13 2 3" xfId="625" xr:uid="{00000000-0005-0000-0000-000046000000}"/>
    <cellStyle name="Comma 2 13 2 3 2" xfId="1808" xr:uid="{00000000-0005-0000-0000-000047000000}"/>
    <cellStyle name="Comma 2 13 2 4" xfId="1059" xr:uid="{00000000-0005-0000-0000-000048000000}"/>
    <cellStyle name="Comma 2 13 2 4 2" xfId="2229" xr:uid="{00000000-0005-0000-0000-000049000000}"/>
    <cellStyle name="Comma 2 13 2 5" xfId="1393" xr:uid="{00000000-0005-0000-0000-00004A000000}"/>
    <cellStyle name="Comma 2 13 3" xfId="315" xr:uid="{00000000-0005-0000-0000-00004B000000}"/>
    <cellStyle name="Comma 2 13 3 2" xfId="731" xr:uid="{00000000-0005-0000-0000-00004C000000}"/>
    <cellStyle name="Comma 2 13 3 2 2" xfId="1914" xr:uid="{00000000-0005-0000-0000-00004D000000}"/>
    <cellStyle name="Comma 2 13 3 3" xfId="1499" xr:uid="{00000000-0005-0000-0000-00004E000000}"/>
    <cellStyle name="Comma 2 13 4" xfId="525" xr:uid="{00000000-0005-0000-0000-00004F000000}"/>
    <cellStyle name="Comma 2 13 4 2" xfId="1708" xr:uid="{00000000-0005-0000-0000-000050000000}"/>
    <cellStyle name="Comma 2 13 5" xfId="959" xr:uid="{00000000-0005-0000-0000-000051000000}"/>
    <cellStyle name="Comma 2 13 5 2" xfId="2129" xr:uid="{00000000-0005-0000-0000-000052000000}"/>
    <cellStyle name="Comma 2 13 6" xfId="1293" xr:uid="{00000000-0005-0000-0000-000053000000}"/>
    <cellStyle name="Comma 2 14" xfId="114" xr:uid="{00000000-0005-0000-0000-000054000000}"/>
    <cellStyle name="Comma 2 14 2" xfId="325" xr:uid="{00000000-0005-0000-0000-000055000000}"/>
    <cellStyle name="Comma 2 14 2 2" xfId="741" xr:uid="{00000000-0005-0000-0000-000056000000}"/>
    <cellStyle name="Comma 2 14 2 2 2" xfId="1924" xr:uid="{00000000-0005-0000-0000-000057000000}"/>
    <cellStyle name="Comma 2 14 2 3" xfId="1509" xr:uid="{00000000-0005-0000-0000-000058000000}"/>
    <cellStyle name="Comma 2 14 3" xfId="535" xr:uid="{00000000-0005-0000-0000-000059000000}"/>
    <cellStyle name="Comma 2 14 3 2" xfId="1718" xr:uid="{00000000-0005-0000-0000-00005A000000}"/>
    <cellStyle name="Comma 2 14 4" xfId="969" xr:uid="{00000000-0005-0000-0000-00005B000000}"/>
    <cellStyle name="Comma 2 14 4 2" xfId="2139" xr:uid="{00000000-0005-0000-0000-00005C000000}"/>
    <cellStyle name="Comma 2 14 5" xfId="1303" xr:uid="{00000000-0005-0000-0000-00005D000000}"/>
    <cellStyle name="Comma 2 15" xfId="225" xr:uid="{00000000-0005-0000-0000-00005E000000}"/>
    <cellStyle name="Comma 2 15 2" xfId="641" xr:uid="{00000000-0005-0000-0000-00005F000000}"/>
    <cellStyle name="Comma 2 15 2 2" xfId="1824" xr:uid="{00000000-0005-0000-0000-000060000000}"/>
    <cellStyle name="Comma 2 15 3" xfId="1409" xr:uid="{00000000-0005-0000-0000-000061000000}"/>
    <cellStyle name="Comma 2 16" xfId="431" xr:uid="{00000000-0005-0000-0000-000062000000}"/>
    <cellStyle name="Comma 2 16 2" xfId="1615" xr:uid="{00000000-0005-0000-0000-000063000000}"/>
    <cellStyle name="Comma 2 17" xfId="435" xr:uid="{00000000-0005-0000-0000-000064000000}"/>
    <cellStyle name="Comma 2 17 2" xfId="1618" xr:uid="{00000000-0005-0000-0000-000065000000}"/>
    <cellStyle name="Comma 2 18" xfId="865" xr:uid="{00000000-0005-0000-0000-000066000000}"/>
    <cellStyle name="Comma 2 18 2" xfId="2039" xr:uid="{00000000-0005-0000-0000-000067000000}"/>
    <cellStyle name="Comma 2 19" xfId="1203" xr:uid="{00000000-0005-0000-0000-000068000000}"/>
    <cellStyle name="Comma 2 2" xfId="11" xr:uid="{00000000-0005-0000-0000-000069000000}"/>
    <cellStyle name="Comma 2 2 10" xfId="96" xr:uid="{00000000-0005-0000-0000-00006A000000}"/>
    <cellStyle name="Comma 2 2 10 2" xfId="196" xr:uid="{00000000-0005-0000-0000-00006B000000}"/>
    <cellStyle name="Comma 2 2 10 2 2" xfId="407" xr:uid="{00000000-0005-0000-0000-00006C000000}"/>
    <cellStyle name="Comma 2 2 10 2 2 2" xfId="823" xr:uid="{00000000-0005-0000-0000-00006D000000}"/>
    <cellStyle name="Comma 2 2 10 2 2 2 2" xfId="2006" xr:uid="{00000000-0005-0000-0000-00006E000000}"/>
    <cellStyle name="Comma 2 2 10 2 2 3" xfId="1591" xr:uid="{00000000-0005-0000-0000-00006F000000}"/>
    <cellStyle name="Comma 2 2 10 2 3" xfId="617" xr:uid="{00000000-0005-0000-0000-000070000000}"/>
    <cellStyle name="Comma 2 2 10 2 3 2" xfId="1800" xr:uid="{00000000-0005-0000-0000-000071000000}"/>
    <cellStyle name="Comma 2 2 10 2 4" xfId="1051" xr:uid="{00000000-0005-0000-0000-000072000000}"/>
    <cellStyle name="Comma 2 2 10 2 4 2" xfId="2221" xr:uid="{00000000-0005-0000-0000-000073000000}"/>
    <cellStyle name="Comma 2 2 10 2 5" xfId="1385" xr:uid="{00000000-0005-0000-0000-000074000000}"/>
    <cellStyle name="Comma 2 2 10 3" xfId="307" xr:uid="{00000000-0005-0000-0000-000075000000}"/>
    <cellStyle name="Comma 2 2 10 3 2" xfId="723" xr:uid="{00000000-0005-0000-0000-000076000000}"/>
    <cellStyle name="Comma 2 2 10 3 2 2" xfId="1906" xr:uid="{00000000-0005-0000-0000-000077000000}"/>
    <cellStyle name="Comma 2 2 10 3 3" xfId="1491" xr:uid="{00000000-0005-0000-0000-000078000000}"/>
    <cellStyle name="Comma 2 2 10 4" xfId="517" xr:uid="{00000000-0005-0000-0000-000079000000}"/>
    <cellStyle name="Comma 2 2 10 4 2" xfId="1700" xr:uid="{00000000-0005-0000-0000-00007A000000}"/>
    <cellStyle name="Comma 2 2 10 5" xfId="951" xr:uid="{00000000-0005-0000-0000-00007B000000}"/>
    <cellStyle name="Comma 2 2 10 5 2" xfId="2121" xr:uid="{00000000-0005-0000-0000-00007C000000}"/>
    <cellStyle name="Comma 2 2 10 6" xfId="1285" xr:uid="{00000000-0005-0000-0000-00007D000000}"/>
    <cellStyle name="Comma 2 2 11" xfId="106" xr:uid="{00000000-0005-0000-0000-00007E000000}"/>
    <cellStyle name="Comma 2 2 11 2" xfId="206" xr:uid="{00000000-0005-0000-0000-00007F000000}"/>
    <cellStyle name="Comma 2 2 11 2 2" xfId="417" xr:uid="{00000000-0005-0000-0000-000080000000}"/>
    <cellStyle name="Comma 2 2 11 2 2 2" xfId="833" xr:uid="{00000000-0005-0000-0000-000081000000}"/>
    <cellStyle name="Comma 2 2 11 2 2 2 2" xfId="2016" xr:uid="{00000000-0005-0000-0000-000082000000}"/>
    <cellStyle name="Comma 2 2 11 2 2 3" xfId="1601" xr:uid="{00000000-0005-0000-0000-000083000000}"/>
    <cellStyle name="Comma 2 2 11 2 3" xfId="627" xr:uid="{00000000-0005-0000-0000-000084000000}"/>
    <cellStyle name="Comma 2 2 11 2 3 2" xfId="1810" xr:uid="{00000000-0005-0000-0000-000085000000}"/>
    <cellStyle name="Comma 2 2 11 2 4" xfId="1061" xr:uid="{00000000-0005-0000-0000-000086000000}"/>
    <cellStyle name="Comma 2 2 11 2 4 2" xfId="2231" xr:uid="{00000000-0005-0000-0000-000087000000}"/>
    <cellStyle name="Comma 2 2 11 2 5" xfId="1395" xr:uid="{00000000-0005-0000-0000-000088000000}"/>
    <cellStyle name="Comma 2 2 11 3" xfId="317" xr:uid="{00000000-0005-0000-0000-000089000000}"/>
    <cellStyle name="Comma 2 2 11 3 2" xfId="733" xr:uid="{00000000-0005-0000-0000-00008A000000}"/>
    <cellStyle name="Comma 2 2 11 3 2 2" xfId="1916" xr:uid="{00000000-0005-0000-0000-00008B000000}"/>
    <cellStyle name="Comma 2 2 11 3 3" xfId="1501" xr:uid="{00000000-0005-0000-0000-00008C000000}"/>
    <cellStyle name="Comma 2 2 11 4" xfId="527" xr:uid="{00000000-0005-0000-0000-00008D000000}"/>
    <cellStyle name="Comma 2 2 11 4 2" xfId="1710" xr:uid="{00000000-0005-0000-0000-00008E000000}"/>
    <cellStyle name="Comma 2 2 11 5" xfId="961" xr:uid="{00000000-0005-0000-0000-00008F000000}"/>
    <cellStyle name="Comma 2 2 11 5 2" xfId="2131" xr:uid="{00000000-0005-0000-0000-000090000000}"/>
    <cellStyle name="Comma 2 2 11 6" xfId="1295" xr:uid="{00000000-0005-0000-0000-000091000000}"/>
    <cellStyle name="Comma 2 2 12" xfId="116" xr:uid="{00000000-0005-0000-0000-000092000000}"/>
    <cellStyle name="Comma 2 2 12 2" xfId="327" xr:uid="{00000000-0005-0000-0000-000093000000}"/>
    <cellStyle name="Comma 2 2 12 2 2" xfId="743" xr:uid="{00000000-0005-0000-0000-000094000000}"/>
    <cellStyle name="Comma 2 2 12 2 2 2" xfId="1926" xr:uid="{00000000-0005-0000-0000-000095000000}"/>
    <cellStyle name="Comma 2 2 12 2 3" xfId="1511" xr:uid="{00000000-0005-0000-0000-000096000000}"/>
    <cellStyle name="Comma 2 2 12 3" xfId="537" xr:uid="{00000000-0005-0000-0000-000097000000}"/>
    <cellStyle name="Comma 2 2 12 3 2" xfId="1720" xr:uid="{00000000-0005-0000-0000-000098000000}"/>
    <cellStyle name="Comma 2 2 12 4" xfId="971" xr:uid="{00000000-0005-0000-0000-000099000000}"/>
    <cellStyle name="Comma 2 2 12 4 2" xfId="2141" xr:uid="{00000000-0005-0000-0000-00009A000000}"/>
    <cellStyle name="Comma 2 2 12 5" xfId="1305" xr:uid="{00000000-0005-0000-0000-00009B000000}"/>
    <cellStyle name="Comma 2 2 13" xfId="227" xr:uid="{00000000-0005-0000-0000-00009C000000}"/>
    <cellStyle name="Comma 2 2 13 2" xfId="643" xr:uid="{00000000-0005-0000-0000-00009D000000}"/>
    <cellStyle name="Comma 2 2 13 2 2" xfId="1826" xr:uid="{00000000-0005-0000-0000-00009E000000}"/>
    <cellStyle name="Comma 2 2 13 3" xfId="1411" xr:uid="{00000000-0005-0000-0000-00009F000000}"/>
    <cellStyle name="Comma 2 2 14" xfId="437" xr:uid="{00000000-0005-0000-0000-0000A0000000}"/>
    <cellStyle name="Comma 2 2 14 2" xfId="1620" xr:uid="{00000000-0005-0000-0000-0000A1000000}"/>
    <cellStyle name="Comma 2 2 15" xfId="868" xr:uid="{00000000-0005-0000-0000-0000A2000000}"/>
    <cellStyle name="Comma 2 2 15 2" xfId="2041" xr:uid="{00000000-0005-0000-0000-0000A3000000}"/>
    <cellStyle name="Comma 2 2 16" xfId="1205" xr:uid="{00000000-0005-0000-0000-0000A4000000}"/>
    <cellStyle name="Comma 2 2 2" xfId="16" xr:uid="{00000000-0005-0000-0000-0000A5000000}"/>
    <cellStyle name="Comma 2 2 2 10" xfId="110" xr:uid="{00000000-0005-0000-0000-0000A6000000}"/>
    <cellStyle name="Comma 2 2 2 10 2" xfId="210" xr:uid="{00000000-0005-0000-0000-0000A7000000}"/>
    <cellStyle name="Comma 2 2 2 10 2 2" xfId="421" xr:uid="{00000000-0005-0000-0000-0000A8000000}"/>
    <cellStyle name="Comma 2 2 2 10 2 2 2" xfId="837" xr:uid="{00000000-0005-0000-0000-0000A9000000}"/>
    <cellStyle name="Comma 2 2 2 10 2 2 2 2" xfId="2020" xr:uid="{00000000-0005-0000-0000-0000AA000000}"/>
    <cellStyle name="Comma 2 2 2 10 2 2 3" xfId="1605" xr:uid="{00000000-0005-0000-0000-0000AB000000}"/>
    <cellStyle name="Comma 2 2 2 10 2 3" xfId="631" xr:uid="{00000000-0005-0000-0000-0000AC000000}"/>
    <cellStyle name="Comma 2 2 2 10 2 3 2" xfId="1814" xr:uid="{00000000-0005-0000-0000-0000AD000000}"/>
    <cellStyle name="Comma 2 2 2 10 2 4" xfId="1065" xr:uid="{00000000-0005-0000-0000-0000AE000000}"/>
    <cellStyle name="Comma 2 2 2 10 2 4 2" xfId="2235" xr:uid="{00000000-0005-0000-0000-0000AF000000}"/>
    <cellStyle name="Comma 2 2 2 10 2 5" xfId="1399" xr:uid="{00000000-0005-0000-0000-0000B0000000}"/>
    <cellStyle name="Comma 2 2 2 10 3" xfId="321" xr:uid="{00000000-0005-0000-0000-0000B1000000}"/>
    <cellStyle name="Comma 2 2 2 10 3 2" xfId="737" xr:uid="{00000000-0005-0000-0000-0000B2000000}"/>
    <cellStyle name="Comma 2 2 2 10 3 2 2" xfId="1920" xr:uid="{00000000-0005-0000-0000-0000B3000000}"/>
    <cellStyle name="Comma 2 2 2 10 3 3" xfId="1505" xr:uid="{00000000-0005-0000-0000-0000B4000000}"/>
    <cellStyle name="Comma 2 2 2 10 4" xfId="531" xr:uid="{00000000-0005-0000-0000-0000B5000000}"/>
    <cellStyle name="Comma 2 2 2 10 4 2" xfId="1714" xr:uid="{00000000-0005-0000-0000-0000B6000000}"/>
    <cellStyle name="Comma 2 2 2 10 5" xfId="965" xr:uid="{00000000-0005-0000-0000-0000B7000000}"/>
    <cellStyle name="Comma 2 2 2 10 5 2" xfId="2135" xr:uid="{00000000-0005-0000-0000-0000B8000000}"/>
    <cellStyle name="Comma 2 2 2 10 6" xfId="1299" xr:uid="{00000000-0005-0000-0000-0000B9000000}"/>
    <cellStyle name="Comma 2 2 2 11" xfId="120" xr:uid="{00000000-0005-0000-0000-0000BA000000}"/>
    <cellStyle name="Comma 2 2 2 11 2" xfId="331" xr:uid="{00000000-0005-0000-0000-0000BB000000}"/>
    <cellStyle name="Comma 2 2 2 11 2 2" xfId="747" xr:uid="{00000000-0005-0000-0000-0000BC000000}"/>
    <cellStyle name="Comma 2 2 2 11 2 2 2" xfId="1930" xr:uid="{00000000-0005-0000-0000-0000BD000000}"/>
    <cellStyle name="Comma 2 2 2 11 2 3" xfId="1515" xr:uid="{00000000-0005-0000-0000-0000BE000000}"/>
    <cellStyle name="Comma 2 2 2 11 3" xfId="541" xr:uid="{00000000-0005-0000-0000-0000BF000000}"/>
    <cellStyle name="Comma 2 2 2 11 3 2" xfId="1724" xr:uid="{00000000-0005-0000-0000-0000C0000000}"/>
    <cellStyle name="Comma 2 2 2 11 4" xfId="975" xr:uid="{00000000-0005-0000-0000-0000C1000000}"/>
    <cellStyle name="Comma 2 2 2 11 4 2" xfId="2145" xr:uid="{00000000-0005-0000-0000-0000C2000000}"/>
    <cellStyle name="Comma 2 2 2 11 5" xfId="1309" xr:uid="{00000000-0005-0000-0000-0000C3000000}"/>
    <cellStyle name="Comma 2 2 2 12" xfId="231" xr:uid="{00000000-0005-0000-0000-0000C4000000}"/>
    <cellStyle name="Comma 2 2 2 12 2" xfId="647" xr:uid="{00000000-0005-0000-0000-0000C5000000}"/>
    <cellStyle name="Comma 2 2 2 12 2 2" xfId="1830" xr:uid="{00000000-0005-0000-0000-0000C6000000}"/>
    <cellStyle name="Comma 2 2 2 12 3" xfId="1415" xr:uid="{00000000-0005-0000-0000-0000C7000000}"/>
    <cellStyle name="Comma 2 2 2 13" xfId="441" xr:uid="{00000000-0005-0000-0000-0000C8000000}"/>
    <cellStyle name="Comma 2 2 2 13 2" xfId="1624" xr:uid="{00000000-0005-0000-0000-0000C9000000}"/>
    <cellStyle name="Comma 2 2 2 14" xfId="872" xr:uid="{00000000-0005-0000-0000-0000CA000000}"/>
    <cellStyle name="Comma 2 2 2 14 2" xfId="2045" xr:uid="{00000000-0005-0000-0000-0000CB000000}"/>
    <cellStyle name="Comma 2 2 2 15" xfId="1209" xr:uid="{00000000-0005-0000-0000-0000CC000000}"/>
    <cellStyle name="Comma 2 2 2 2" xfId="30" xr:uid="{00000000-0005-0000-0000-0000CD000000}"/>
    <cellStyle name="Comma 2 2 2 2 2" xfId="130" xr:uid="{00000000-0005-0000-0000-0000CE000000}"/>
    <cellStyle name="Comma 2 2 2 2 2 2" xfId="341" xr:uid="{00000000-0005-0000-0000-0000CF000000}"/>
    <cellStyle name="Comma 2 2 2 2 2 2 2" xfId="757" xr:uid="{00000000-0005-0000-0000-0000D0000000}"/>
    <cellStyle name="Comma 2 2 2 2 2 2 2 2" xfId="1940" xr:uid="{00000000-0005-0000-0000-0000D1000000}"/>
    <cellStyle name="Comma 2 2 2 2 2 2 3" xfId="1525" xr:uid="{00000000-0005-0000-0000-0000D2000000}"/>
    <cellStyle name="Comma 2 2 2 2 2 3" xfId="551" xr:uid="{00000000-0005-0000-0000-0000D3000000}"/>
    <cellStyle name="Comma 2 2 2 2 2 3 2" xfId="1734" xr:uid="{00000000-0005-0000-0000-0000D4000000}"/>
    <cellStyle name="Comma 2 2 2 2 2 4" xfId="985" xr:uid="{00000000-0005-0000-0000-0000D5000000}"/>
    <cellStyle name="Comma 2 2 2 2 2 4 2" xfId="2155" xr:uid="{00000000-0005-0000-0000-0000D6000000}"/>
    <cellStyle name="Comma 2 2 2 2 2 5" xfId="1319" xr:uid="{00000000-0005-0000-0000-0000D7000000}"/>
    <cellStyle name="Comma 2 2 2 2 3" xfId="241" xr:uid="{00000000-0005-0000-0000-0000D8000000}"/>
    <cellStyle name="Comma 2 2 2 2 3 2" xfId="657" xr:uid="{00000000-0005-0000-0000-0000D9000000}"/>
    <cellStyle name="Comma 2 2 2 2 3 2 2" xfId="1840" xr:uid="{00000000-0005-0000-0000-0000DA000000}"/>
    <cellStyle name="Comma 2 2 2 2 3 3" xfId="1425" xr:uid="{00000000-0005-0000-0000-0000DB000000}"/>
    <cellStyle name="Comma 2 2 2 2 4" xfId="451" xr:uid="{00000000-0005-0000-0000-0000DC000000}"/>
    <cellStyle name="Comma 2 2 2 2 4 2" xfId="1634" xr:uid="{00000000-0005-0000-0000-0000DD000000}"/>
    <cellStyle name="Comma 2 2 2 2 5" xfId="885" xr:uid="{00000000-0005-0000-0000-0000DE000000}"/>
    <cellStyle name="Comma 2 2 2 2 5 2" xfId="2055" xr:uid="{00000000-0005-0000-0000-0000DF000000}"/>
    <cellStyle name="Comma 2 2 2 2 6" xfId="1219" xr:uid="{00000000-0005-0000-0000-0000E0000000}"/>
    <cellStyle name="Comma 2 2 2 3" xfId="40" xr:uid="{00000000-0005-0000-0000-0000E1000000}"/>
    <cellStyle name="Comma 2 2 2 3 2" xfId="140" xr:uid="{00000000-0005-0000-0000-0000E2000000}"/>
    <cellStyle name="Comma 2 2 2 3 2 2" xfId="351" xr:uid="{00000000-0005-0000-0000-0000E3000000}"/>
    <cellStyle name="Comma 2 2 2 3 2 2 2" xfId="767" xr:uid="{00000000-0005-0000-0000-0000E4000000}"/>
    <cellStyle name="Comma 2 2 2 3 2 2 2 2" xfId="1950" xr:uid="{00000000-0005-0000-0000-0000E5000000}"/>
    <cellStyle name="Comma 2 2 2 3 2 2 3" xfId="1535" xr:uid="{00000000-0005-0000-0000-0000E6000000}"/>
    <cellStyle name="Comma 2 2 2 3 2 3" xfId="561" xr:uid="{00000000-0005-0000-0000-0000E7000000}"/>
    <cellStyle name="Comma 2 2 2 3 2 3 2" xfId="1744" xr:uid="{00000000-0005-0000-0000-0000E8000000}"/>
    <cellStyle name="Comma 2 2 2 3 2 4" xfId="995" xr:uid="{00000000-0005-0000-0000-0000E9000000}"/>
    <cellStyle name="Comma 2 2 2 3 2 4 2" xfId="2165" xr:uid="{00000000-0005-0000-0000-0000EA000000}"/>
    <cellStyle name="Comma 2 2 2 3 2 5" xfId="1329" xr:uid="{00000000-0005-0000-0000-0000EB000000}"/>
    <cellStyle name="Comma 2 2 2 3 3" xfId="251" xr:uid="{00000000-0005-0000-0000-0000EC000000}"/>
    <cellStyle name="Comma 2 2 2 3 3 2" xfId="667" xr:uid="{00000000-0005-0000-0000-0000ED000000}"/>
    <cellStyle name="Comma 2 2 2 3 3 2 2" xfId="1850" xr:uid="{00000000-0005-0000-0000-0000EE000000}"/>
    <cellStyle name="Comma 2 2 2 3 3 3" xfId="1435" xr:uid="{00000000-0005-0000-0000-0000EF000000}"/>
    <cellStyle name="Comma 2 2 2 3 4" xfId="461" xr:uid="{00000000-0005-0000-0000-0000F0000000}"/>
    <cellStyle name="Comma 2 2 2 3 4 2" xfId="1644" xr:uid="{00000000-0005-0000-0000-0000F1000000}"/>
    <cellStyle name="Comma 2 2 2 3 5" xfId="895" xr:uid="{00000000-0005-0000-0000-0000F2000000}"/>
    <cellStyle name="Comma 2 2 2 3 5 2" xfId="2065" xr:uid="{00000000-0005-0000-0000-0000F3000000}"/>
    <cellStyle name="Comma 2 2 2 3 6" xfId="1229" xr:uid="{00000000-0005-0000-0000-0000F4000000}"/>
    <cellStyle name="Comma 2 2 2 4" xfId="50" xr:uid="{00000000-0005-0000-0000-0000F5000000}"/>
    <cellStyle name="Comma 2 2 2 4 2" xfId="150" xr:uid="{00000000-0005-0000-0000-0000F6000000}"/>
    <cellStyle name="Comma 2 2 2 4 2 2" xfId="361" xr:uid="{00000000-0005-0000-0000-0000F7000000}"/>
    <cellStyle name="Comma 2 2 2 4 2 2 2" xfId="777" xr:uid="{00000000-0005-0000-0000-0000F8000000}"/>
    <cellStyle name="Comma 2 2 2 4 2 2 2 2" xfId="1960" xr:uid="{00000000-0005-0000-0000-0000F9000000}"/>
    <cellStyle name="Comma 2 2 2 4 2 2 3" xfId="1545" xr:uid="{00000000-0005-0000-0000-0000FA000000}"/>
    <cellStyle name="Comma 2 2 2 4 2 3" xfId="571" xr:uid="{00000000-0005-0000-0000-0000FB000000}"/>
    <cellStyle name="Comma 2 2 2 4 2 3 2" xfId="1754" xr:uid="{00000000-0005-0000-0000-0000FC000000}"/>
    <cellStyle name="Comma 2 2 2 4 2 4" xfId="1005" xr:uid="{00000000-0005-0000-0000-0000FD000000}"/>
    <cellStyle name="Comma 2 2 2 4 2 4 2" xfId="2175" xr:uid="{00000000-0005-0000-0000-0000FE000000}"/>
    <cellStyle name="Comma 2 2 2 4 2 5" xfId="1339" xr:uid="{00000000-0005-0000-0000-0000FF000000}"/>
    <cellStyle name="Comma 2 2 2 4 3" xfId="261" xr:uid="{00000000-0005-0000-0000-000000010000}"/>
    <cellStyle name="Comma 2 2 2 4 3 2" xfId="677" xr:uid="{00000000-0005-0000-0000-000001010000}"/>
    <cellStyle name="Comma 2 2 2 4 3 2 2" xfId="1860" xr:uid="{00000000-0005-0000-0000-000002010000}"/>
    <cellStyle name="Comma 2 2 2 4 3 3" xfId="1445" xr:uid="{00000000-0005-0000-0000-000003010000}"/>
    <cellStyle name="Comma 2 2 2 4 4" xfId="471" xr:uid="{00000000-0005-0000-0000-000004010000}"/>
    <cellStyle name="Comma 2 2 2 4 4 2" xfId="1654" xr:uid="{00000000-0005-0000-0000-000005010000}"/>
    <cellStyle name="Comma 2 2 2 4 5" xfId="905" xr:uid="{00000000-0005-0000-0000-000006010000}"/>
    <cellStyle name="Comma 2 2 2 4 5 2" xfId="2075" xr:uid="{00000000-0005-0000-0000-000007010000}"/>
    <cellStyle name="Comma 2 2 2 4 6" xfId="1239" xr:uid="{00000000-0005-0000-0000-000008010000}"/>
    <cellStyle name="Comma 2 2 2 5" xfId="60" xr:uid="{00000000-0005-0000-0000-000009010000}"/>
    <cellStyle name="Comma 2 2 2 5 2" xfId="160" xr:uid="{00000000-0005-0000-0000-00000A010000}"/>
    <cellStyle name="Comma 2 2 2 5 2 2" xfId="371" xr:uid="{00000000-0005-0000-0000-00000B010000}"/>
    <cellStyle name="Comma 2 2 2 5 2 2 2" xfId="787" xr:uid="{00000000-0005-0000-0000-00000C010000}"/>
    <cellStyle name="Comma 2 2 2 5 2 2 2 2" xfId="1970" xr:uid="{00000000-0005-0000-0000-00000D010000}"/>
    <cellStyle name="Comma 2 2 2 5 2 2 3" xfId="1555" xr:uid="{00000000-0005-0000-0000-00000E010000}"/>
    <cellStyle name="Comma 2 2 2 5 2 3" xfId="581" xr:uid="{00000000-0005-0000-0000-00000F010000}"/>
    <cellStyle name="Comma 2 2 2 5 2 3 2" xfId="1764" xr:uid="{00000000-0005-0000-0000-000010010000}"/>
    <cellStyle name="Comma 2 2 2 5 2 4" xfId="1015" xr:uid="{00000000-0005-0000-0000-000011010000}"/>
    <cellStyle name="Comma 2 2 2 5 2 4 2" xfId="2185" xr:uid="{00000000-0005-0000-0000-000012010000}"/>
    <cellStyle name="Comma 2 2 2 5 2 5" xfId="1349" xr:uid="{00000000-0005-0000-0000-000013010000}"/>
    <cellStyle name="Comma 2 2 2 5 3" xfId="271" xr:uid="{00000000-0005-0000-0000-000014010000}"/>
    <cellStyle name="Comma 2 2 2 5 3 2" xfId="687" xr:uid="{00000000-0005-0000-0000-000015010000}"/>
    <cellStyle name="Comma 2 2 2 5 3 2 2" xfId="1870" xr:uid="{00000000-0005-0000-0000-000016010000}"/>
    <cellStyle name="Comma 2 2 2 5 3 3" xfId="1455" xr:uid="{00000000-0005-0000-0000-000017010000}"/>
    <cellStyle name="Comma 2 2 2 5 4" xfId="481" xr:uid="{00000000-0005-0000-0000-000018010000}"/>
    <cellStyle name="Comma 2 2 2 5 4 2" xfId="1664" xr:uid="{00000000-0005-0000-0000-000019010000}"/>
    <cellStyle name="Comma 2 2 2 5 5" xfId="915" xr:uid="{00000000-0005-0000-0000-00001A010000}"/>
    <cellStyle name="Comma 2 2 2 5 5 2" xfId="2085" xr:uid="{00000000-0005-0000-0000-00001B010000}"/>
    <cellStyle name="Comma 2 2 2 5 6" xfId="1249" xr:uid="{00000000-0005-0000-0000-00001C010000}"/>
    <cellStyle name="Comma 2 2 2 6" xfId="70" xr:uid="{00000000-0005-0000-0000-00001D010000}"/>
    <cellStyle name="Comma 2 2 2 6 2" xfId="170" xr:uid="{00000000-0005-0000-0000-00001E010000}"/>
    <cellStyle name="Comma 2 2 2 6 2 2" xfId="381" xr:uid="{00000000-0005-0000-0000-00001F010000}"/>
    <cellStyle name="Comma 2 2 2 6 2 2 2" xfId="797" xr:uid="{00000000-0005-0000-0000-000020010000}"/>
    <cellStyle name="Comma 2 2 2 6 2 2 2 2" xfId="1980" xr:uid="{00000000-0005-0000-0000-000021010000}"/>
    <cellStyle name="Comma 2 2 2 6 2 2 3" xfId="1565" xr:uid="{00000000-0005-0000-0000-000022010000}"/>
    <cellStyle name="Comma 2 2 2 6 2 3" xfId="591" xr:uid="{00000000-0005-0000-0000-000023010000}"/>
    <cellStyle name="Comma 2 2 2 6 2 3 2" xfId="1774" xr:uid="{00000000-0005-0000-0000-000024010000}"/>
    <cellStyle name="Comma 2 2 2 6 2 4" xfId="1025" xr:uid="{00000000-0005-0000-0000-000025010000}"/>
    <cellStyle name="Comma 2 2 2 6 2 4 2" xfId="2195" xr:uid="{00000000-0005-0000-0000-000026010000}"/>
    <cellStyle name="Comma 2 2 2 6 2 5" xfId="1359" xr:uid="{00000000-0005-0000-0000-000027010000}"/>
    <cellStyle name="Comma 2 2 2 6 3" xfId="281" xr:uid="{00000000-0005-0000-0000-000028010000}"/>
    <cellStyle name="Comma 2 2 2 6 3 2" xfId="697" xr:uid="{00000000-0005-0000-0000-000029010000}"/>
    <cellStyle name="Comma 2 2 2 6 3 2 2" xfId="1880" xr:uid="{00000000-0005-0000-0000-00002A010000}"/>
    <cellStyle name="Comma 2 2 2 6 3 3" xfId="1465" xr:uid="{00000000-0005-0000-0000-00002B010000}"/>
    <cellStyle name="Comma 2 2 2 6 4" xfId="491" xr:uid="{00000000-0005-0000-0000-00002C010000}"/>
    <cellStyle name="Comma 2 2 2 6 4 2" xfId="1674" xr:uid="{00000000-0005-0000-0000-00002D010000}"/>
    <cellStyle name="Comma 2 2 2 6 5" xfId="925" xr:uid="{00000000-0005-0000-0000-00002E010000}"/>
    <cellStyle name="Comma 2 2 2 6 5 2" xfId="2095" xr:uid="{00000000-0005-0000-0000-00002F010000}"/>
    <cellStyle name="Comma 2 2 2 6 6" xfId="1259" xr:uid="{00000000-0005-0000-0000-000030010000}"/>
    <cellStyle name="Comma 2 2 2 7" xfId="80" xr:uid="{00000000-0005-0000-0000-000031010000}"/>
    <cellStyle name="Comma 2 2 2 7 2" xfId="180" xr:uid="{00000000-0005-0000-0000-000032010000}"/>
    <cellStyle name="Comma 2 2 2 7 2 2" xfId="391" xr:uid="{00000000-0005-0000-0000-000033010000}"/>
    <cellStyle name="Comma 2 2 2 7 2 2 2" xfId="807" xr:uid="{00000000-0005-0000-0000-000034010000}"/>
    <cellStyle name="Comma 2 2 2 7 2 2 2 2" xfId="1990" xr:uid="{00000000-0005-0000-0000-000035010000}"/>
    <cellStyle name="Comma 2 2 2 7 2 2 3" xfId="1575" xr:uid="{00000000-0005-0000-0000-000036010000}"/>
    <cellStyle name="Comma 2 2 2 7 2 3" xfId="601" xr:uid="{00000000-0005-0000-0000-000037010000}"/>
    <cellStyle name="Comma 2 2 2 7 2 3 2" xfId="1784" xr:uid="{00000000-0005-0000-0000-000038010000}"/>
    <cellStyle name="Comma 2 2 2 7 2 4" xfId="1035" xr:uid="{00000000-0005-0000-0000-000039010000}"/>
    <cellStyle name="Comma 2 2 2 7 2 4 2" xfId="2205" xr:uid="{00000000-0005-0000-0000-00003A010000}"/>
    <cellStyle name="Comma 2 2 2 7 2 5" xfId="1369" xr:uid="{00000000-0005-0000-0000-00003B010000}"/>
    <cellStyle name="Comma 2 2 2 7 3" xfId="291" xr:uid="{00000000-0005-0000-0000-00003C010000}"/>
    <cellStyle name="Comma 2 2 2 7 3 2" xfId="707" xr:uid="{00000000-0005-0000-0000-00003D010000}"/>
    <cellStyle name="Comma 2 2 2 7 3 2 2" xfId="1890" xr:uid="{00000000-0005-0000-0000-00003E010000}"/>
    <cellStyle name="Comma 2 2 2 7 3 3" xfId="1475" xr:uid="{00000000-0005-0000-0000-00003F010000}"/>
    <cellStyle name="Comma 2 2 2 7 4" xfId="501" xr:uid="{00000000-0005-0000-0000-000040010000}"/>
    <cellStyle name="Comma 2 2 2 7 4 2" xfId="1684" xr:uid="{00000000-0005-0000-0000-000041010000}"/>
    <cellStyle name="Comma 2 2 2 7 5" xfId="935" xr:uid="{00000000-0005-0000-0000-000042010000}"/>
    <cellStyle name="Comma 2 2 2 7 5 2" xfId="2105" xr:uid="{00000000-0005-0000-0000-000043010000}"/>
    <cellStyle name="Comma 2 2 2 7 6" xfId="1269" xr:uid="{00000000-0005-0000-0000-000044010000}"/>
    <cellStyle name="Comma 2 2 2 8" xfId="90" xr:uid="{00000000-0005-0000-0000-000045010000}"/>
    <cellStyle name="Comma 2 2 2 8 2" xfId="190" xr:uid="{00000000-0005-0000-0000-000046010000}"/>
    <cellStyle name="Comma 2 2 2 8 2 2" xfId="401" xr:uid="{00000000-0005-0000-0000-000047010000}"/>
    <cellStyle name="Comma 2 2 2 8 2 2 2" xfId="817" xr:uid="{00000000-0005-0000-0000-000048010000}"/>
    <cellStyle name="Comma 2 2 2 8 2 2 2 2" xfId="2000" xr:uid="{00000000-0005-0000-0000-000049010000}"/>
    <cellStyle name="Comma 2 2 2 8 2 2 3" xfId="1585" xr:uid="{00000000-0005-0000-0000-00004A010000}"/>
    <cellStyle name="Comma 2 2 2 8 2 3" xfId="611" xr:uid="{00000000-0005-0000-0000-00004B010000}"/>
    <cellStyle name="Comma 2 2 2 8 2 3 2" xfId="1794" xr:uid="{00000000-0005-0000-0000-00004C010000}"/>
    <cellStyle name="Comma 2 2 2 8 2 4" xfId="1045" xr:uid="{00000000-0005-0000-0000-00004D010000}"/>
    <cellStyle name="Comma 2 2 2 8 2 4 2" xfId="2215" xr:uid="{00000000-0005-0000-0000-00004E010000}"/>
    <cellStyle name="Comma 2 2 2 8 2 5" xfId="1379" xr:uid="{00000000-0005-0000-0000-00004F010000}"/>
    <cellStyle name="Comma 2 2 2 8 3" xfId="301" xr:uid="{00000000-0005-0000-0000-000050010000}"/>
    <cellStyle name="Comma 2 2 2 8 3 2" xfId="717" xr:uid="{00000000-0005-0000-0000-000051010000}"/>
    <cellStyle name="Comma 2 2 2 8 3 2 2" xfId="1900" xr:uid="{00000000-0005-0000-0000-000052010000}"/>
    <cellStyle name="Comma 2 2 2 8 3 3" xfId="1485" xr:uid="{00000000-0005-0000-0000-000053010000}"/>
    <cellStyle name="Comma 2 2 2 8 4" xfId="511" xr:uid="{00000000-0005-0000-0000-000054010000}"/>
    <cellStyle name="Comma 2 2 2 8 4 2" xfId="1694" xr:uid="{00000000-0005-0000-0000-000055010000}"/>
    <cellStyle name="Comma 2 2 2 8 5" xfId="945" xr:uid="{00000000-0005-0000-0000-000056010000}"/>
    <cellStyle name="Comma 2 2 2 8 5 2" xfId="2115" xr:uid="{00000000-0005-0000-0000-000057010000}"/>
    <cellStyle name="Comma 2 2 2 8 6" xfId="1279" xr:uid="{00000000-0005-0000-0000-000058010000}"/>
    <cellStyle name="Comma 2 2 2 9" xfId="100" xr:uid="{00000000-0005-0000-0000-000059010000}"/>
    <cellStyle name="Comma 2 2 2 9 2" xfId="200" xr:uid="{00000000-0005-0000-0000-00005A010000}"/>
    <cellStyle name="Comma 2 2 2 9 2 2" xfId="411" xr:uid="{00000000-0005-0000-0000-00005B010000}"/>
    <cellStyle name="Comma 2 2 2 9 2 2 2" xfId="827" xr:uid="{00000000-0005-0000-0000-00005C010000}"/>
    <cellStyle name="Comma 2 2 2 9 2 2 2 2" xfId="2010" xr:uid="{00000000-0005-0000-0000-00005D010000}"/>
    <cellStyle name="Comma 2 2 2 9 2 2 3" xfId="1595" xr:uid="{00000000-0005-0000-0000-00005E010000}"/>
    <cellStyle name="Comma 2 2 2 9 2 3" xfId="621" xr:uid="{00000000-0005-0000-0000-00005F010000}"/>
    <cellStyle name="Comma 2 2 2 9 2 3 2" xfId="1804" xr:uid="{00000000-0005-0000-0000-000060010000}"/>
    <cellStyle name="Comma 2 2 2 9 2 4" xfId="1055" xr:uid="{00000000-0005-0000-0000-000061010000}"/>
    <cellStyle name="Comma 2 2 2 9 2 4 2" xfId="2225" xr:uid="{00000000-0005-0000-0000-000062010000}"/>
    <cellStyle name="Comma 2 2 2 9 2 5" xfId="1389" xr:uid="{00000000-0005-0000-0000-000063010000}"/>
    <cellStyle name="Comma 2 2 2 9 3" xfId="311" xr:uid="{00000000-0005-0000-0000-000064010000}"/>
    <cellStyle name="Comma 2 2 2 9 3 2" xfId="727" xr:uid="{00000000-0005-0000-0000-000065010000}"/>
    <cellStyle name="Comma 2 2 2 9 3 2 2" xfId="1910" xr:uid="{00000000-0005-0000-0000-000066010000}"/>
    <cellStyle name="Comma 2 2 2 9 3 3" xfId="1495" xr:uid="{00000000-0005-0000-0000-000067010000}"/>
    <cellStyle name="Comma 2 2 2 9 4" xfId="521" xr:uid="{00000000-0005-0000-0000-000068010000}"/>
    <cellStyle name="Comma 2 2 2 9 4 2" xfId="1704" xr:uid="{00000000-0005-0000-0000-000069010000}"/>
    <cellStyle name="Comma 2 2 2 9 5" xfId="955" xr:uid="{00000000-0005-0000-0000-00006A010000}"/>
    <cellStyle name="Comma 2 2 2 9 5 2" xfId="2125" xr:uid="{00000000-0005-0000-0000-00006B010000}"/>
    <cellStyle name="Comma 2 2 2 9 6" xfId="1289" xr:uid="{00000000-0005-0000-0000-00006C010000}"/>
    <cellStyle name="Comma 2 2 3" xfId="26" xr:uid="{00000000-0005-0000-0000-00006D010000}"/>
    <cellStyle name="Comma 2 2 3 2" xfId="126" xr:uid="{00000000-0005-0000-0000-00006E010000}"/>
    <cellStyle name="Comma 2 2 3 2 2" xfId="337" xr:uid="{00000000-0005-0000-0000-00006F010000}"/>
    <cellStyle name="Comma 2 2 3 2 2 2" xfId="753" xr:uid="{00000000-0005-0000-0000-000070010000}"/>
    <cellStyle name="Comma 2 2 3 2 2 2 2" xfId="1936" xr:uid="{00000000-0005-0000-0000-000071010000}"/>
    <cellStyle name="Comma 2 2 3 2 2 3" xfId="1521" xr:uid="{00000000-0005-0000-0000-000072010000}"/>
    <cellStyle name="Comma 2 2 3 2 3" xfId="547" xr:uid="{00000000-0005-0000-0000-000073010000}"/>
    <cellStyle name="Comma 2 2 3 2 3 2" xfId="1730" xr:uid="{00000000-0005-0000-0000-000074010000}"/>
    <cellStyle name="Comma 2 2 3 2 4" xfId="981" xr:uid="{00000000-0005-0000-0000-000075010000}"/>
    <cellStyle name="Comma 2 2 3 2 4 2" xfId="2151" xr:uid="{00000000-0005-0000-0000-000076010000}"/>
    <cellStyle name="Comma 2 2 3 2 5" xfId="1315" xr:uid="{00000000-0005-0000-0000-000077010000}"/>
    <cellStyle name="Comma 2 2 3 3" xfId="237" xr:uid="{00000000-0005-0000-0000-000078010000}"/>
    <cellStyle name="Comma 2 2 3 3 2" xfId="653" xr:uid="{00000000-0005-0000-0000-000079010000}"/>
    <cellStyle name="Comma 2 2 3 3 2 2" xfId="1836" xr:uid="{00000000-0005-0000-0000-00007A010000}"/>
    <cellStyle name="Comma 2 2 3 3 3" xfId="1421" xr:uid="{00000000-0005-0000-0000-00007B010000}"/>
    <cellStyle name="Comma 2 2 3 4" xfId="447" xr:uid="{00000000-0005-0000-0000-00007C010000}"/>
    <cellStyle name="Comma 2 2 3 4 2" xfId="1630" xr:uid="{00000000-0005-0000-0000-00007D010000}"/>
    <cellStyle name="Comma 2 2 3 5" xfId="881" xr:uid="{00000000-0005-0000-0000-00007E010000}"/>
    <cellStyle name="Comma 2 2 3 5 2" xfId="2051" xr:uid="{00000000-0005-0000-0000-00007F010000}"/>
    <cellStyle name="Comma 2 2 3 6" xfId="1215" xr:uid="{00000000-0005-0000-0000-000080010000}"/>
    <cellStyle name="Comma 2 2 4" xfId="36" xr:uid="{00000000-0005-0000-0000-000081010000}"/>
    <cellStyle name="Comma 2 2 4 2" xfId="136" xr:uid="{00000000-0005-0000-0000-000082010000}"/>
    <cellStyle name="Comma 2 2 4 2 2" xfId="347" xr:uid="{00000000-0005-0000-0000-000083010000}"/>
    <cellStyle name="Comma 2 2 4 2 2 2" xfId="763" xr:uid="{00000000-0005-0000-0000-000084010000}"/>
    <cellStyle name="Comma 2 2 4 2 2 2 2" xfId="1946" xr:uid="{00000000-0005-0000-0000-000085010000}"/>
    <cellStyle name="Comma 2 2 4 2 2 3" xfId="1531" xr:uid="{00000000-0005-0000-0000-000086010000}"/>
    <cellStyle name="Comma 2 2 4 2 3" xfId="557" xr:uid="{00000000-0005-0000-0000-000087010000}"/>
    <cellStyle name="Comma 2 2 4 2 3 2" xfId="1740" xr:uid="{00000000-0005-0000-0000-000088010000}"/>
    <cellStyle name="Comma 2 2 4 2 4" xfId="991" xr:uid="{00000000-0005-0000-0000-000089010000}"/>
    <cellStyle name="Comma 2 2 4 2 4 2" xfId="2161" xr:uid="{00000000-0005-0000-0000-00008A010000}"/>
    <cellStyle name="Comma 2 2 4 2 5" xfId="1325" xr:uid="{00000000-0005-0000-0000-00008B010000}"/>
    <cellStyle name="Comma 2 2 4 3" xfId="247" xr:uid="{00000000-0005-0000-0000-00008C010000}"/>
    <cellStyle name="Comma 2 2 4 3 2" xfId="663" xr:uid="{00000000-0005-0000-0000-00008D010000}"/>
    <cellStyle name="Comma 2 2 4 3 2 2" xfId="1846" xr:uid="{00000000-0005-0000-0000-00008E010000}"/>
    <cellStyle name="Comma 2 2 4 3 3" xfId="1431" xr:uid="{00000000-0005-0000-0000-00008F010000}"/>
    <cellStyle name="Comma 2 2 4 4" xfId="457" xr:uid="{00000000-0005-0000-0000-000090010000}"/>
    <cellStyle name="Comma 2 2 4 4 2" xfId="1640" xr:uid="{00000000-0005-0000-0000-000091010000}"/>
    <cellStyle name="Comma 2 2 4 5" xfId="891" xr:uid="{00000000-0005-0000-0000-000092010000}"/>
    <cellStyle name="Comma 2 2 4 5 2" xfId="2061" xr:uid="{00000000-0005-0000-0000-000093010000}"/>
    <cellStyle name="Comma 2 2 4 6" xfId="1225" xr:uid="{00000000-0005-0000-0000-000094010000}"/>
    <cellStyle name="Comma 2 2 5" xfId="46" xr:uid="{00000000-0005-0000-0000-000095010000}"/>
    <cellStyle name="Comma 2 2 5 2" xfId="146" xr:uid="{00000000-0005-0000-0000-000096010000}"/>
    <cellStyle name="Comma 2 2 5 2 2" xfId="357" xr:uid="{00000000-0005-0000-0000-000097010000}"/>
    <cellStyle name="Comma 2 2 5 2 2 2" xfId="773" xr:uid="{00000000-0005-0000-0000-000098010000}"/>
    <cellStyle name="Comma 2 2 5 2 2 2 2" xfId="1956" xr:uid="{00000000-0005-0000-0000-000099010000}"/>
    <cellStyle name="Comma 2 2 5 2 2 3" xfId="1541" xr:uid="{00000000-0005-0000-0000-00009A010000}"/>
    <cellStyle name="Comma 2 2 5 2 3" xfId="567" xr:uid="{00000000-0005-0000-0000-00009B010000}"/>
    <cellStyle name="Comma 2 2 5 2 3 2" xfId="1750" xr:uid="{00000000-0005-0000-0000-00009C010000}"/>
    <cellStyle name="Comma 2 2 5 2 4" xfId="1001" xr:uid="{00000000-0005-0000-0000-00009D010000}"/>
    <cellStyle name="Comma 2 2 5 2 4 2" xfId="2171" xr:uid="{00000000-0005-0000-0000-00009E010000}"/>
    <cellStyle name="Comma 2 2 5 2 5" xfId="1335" xr:uid="{00000000-0005-0000-0000-00009F010000}"/>
    <cellStyle name="Comma 2 2 5 3" xfId="257" xr:uid="{00000000-0005-0000-0000-0000A0010000}"/>
    <cellStyle name="Comma 2 2 5 3 2" xfId="673" xr:uid="{00000000-0005-0000-0000-0000A1010000}"/>
    <cellStyle name="Comma 2 2 5 3 2 2" xfId="1856" xr:uid="{00000000-0005-0000-0000-0000A2010000}"/>
    <cellStyle name="Comma 2 2 5 3 3" xfId="1441" xr:uid="{00000000-0005-0000-0000-0000A3010000}"/>
    <cellStyle name="Comma 2 2 5 4" xfId="467" xr:uid="{00000000-0005-0000-0000-0000A4010000}"/>
    <cellStyle name="Comma 2 2 5 4 2" xfId="1650" xr:uid="{00000000-0005-0000-0000-0000A5010000}"/>
    <cellStyle name="Comma 2 2 5 5" xfId="901" xr:uid="{00000000-0005-0000-0000-0000A6010000}"/>
    <cellStyle name="Comma 2 2 5 5 2" xfId="2071" xr:uid="{00000000-0005-0000-0000-0000A7010000}"/>
    <cellStyle name="Comma 2 2 5 6" xfId="1235" xr:uid="{00000000-0005-0000-0000-0000A8010000}"/>
    <cellStyle name="Comma 2 2 6" xfId="56" xr:uid="{00000000-0005-0000-0000-0000A9010000}"/>
    <cellStyle name="Comma 2 2 6 2" xfId="156" xr:uid="{00000000-0005-0000-0000-0000AA010000}"/>
    <cellStyle name="Comma 2 2 6 2 2" xfId="367" xr:uid="{00000000-0005-0000-0000-0000AB010000}"/>
    <cellStyle name="Comma 2 2 6 2 2 2" xfId="783" xr:uid="{00000000-0005-0000-0000-0000AC010000}"/>
    <cellStyle name="Comma 2 2 6 2 2 2 2" xfId="1966" xr:uid="{00000000-0005-0000-0000-0000AD010000}"/>
    <cellStyle name="Comma 2 2 6 2 2 3" xfId="1551" xr:uid="{00000000-0005-0000-0000-0000AE010000}"/>
    <cellStyle name="Comma 2 2 6 2 3" xfId="577" xr:uid="{00000000-0005-0000-0000-0000AF010000}"/>
    <cellStyle name="Comma 2 2 6 2 3 2" xfId="1760" xr:uid="{00000000-0005-0000-0000-0000B0010000}"/>
    <cellStyle name="Comma 2 2 6 2 4" xfId="1011" xr:uid="{00000000-0005-0000-0000-0000B1010000}"/>
    <cellStyle name="Comma 2 2 6 2 4 2" xfId="2181" xr:uid="{00000000-0005-0000-0000-0000B2010000}"/>
    <cellStyle name="Comma 2 2 6 2 5" xfId="1345" xr:uid="{00000000-0005-0000-0000-0000B3010000}"/>
    <cellStyle name="Comma 2 2 6 3" xfId="267" xr:uid="{00000000-0005-0000-0000-0000B4010000}"/>
    <cellStyle name="Comma 2 2 6 3 2" xfId="683" xr:uid="{00000000-0005-0000-0000-0000B5010000}"/>
    <cellStyle name="Comma 2 2 6 3 2 2" xfId="1866" xr:uid="{00000000-0005-0000-0000-0000B6010000}"/>
    <cellStyle name="Comma 2 2 6 3 3" xfId="1451" xr:uid="{00000000-0005-0000-0000-0000B7010000}"/>
    <cellStyle name="Comma 2 2 6 4" xfId="477" xr:uid="{00000000-0005-0000-0000-0000B8010000}"/>
    <cellStyle name="Comma 2 2 6 4 2" xfId="1660" xr:uid="{00000000-0005-0000-0000-0000B9010000}"/>
    <cellStyle name="Comma 2 2 6 5" xfId="911" xr:uid="{00000000-0005-0000-0000-0000BA010000}"/>
    <cellStyle name="Comma 2 2 6 5 2" xfId="2081" xr:uid="{00000000-0005-0000-0000-0000BB010000}"/>
    <cellStyle name="Comma 2 2 6 6" xfId="1245" xr:uid="{00000000-0005-0000-0000-0000BC010000}"/>
    <cellStyle name="Comma 2 2 7" xfId="66" xr:uid="{00000000-0005-0000-0000-0000BD010000}"/>
    <cellStyle name="Comma 2 2 7 2" xfId="166" xr:uid="{00000000-0005-0000-0000-0000BE010000}"/>
    <cellStyle name="Comma 2 2 7 2 2" xfId="377" xr:uid="{00000000-0005-0000-0000-0000BF010000}"/>
    <cellStyle name="Comma 2 2 7 2 2 2" xfId="793" xr:uid="{00000000-0005-0000-0000-0000C0010000}"/>
    <cellStyle name="Comma 2 2 7 2 2 2 2" xfId="1976" xr:uid="{00000000-0005-0000-0000-0000C1010000}"/>
    <cellStyle name="Comma 2 2 7 2 2 3" xfId="1561" xr:uid="{00000000-0005-0000-0000-0000C2010000}"/>
    <cellStyle name="Comma 2 2 7 2 3" xfId="587" xr:uid="{00000000-0005-0000-0000-0000C3010000}"/>
    <cellStyle name="Comma 2 2 7 2 3 2" xfId="1770" xr:uid="{00000000-0005-0000-0000-0000C4010000}"/>
    <cellStyle name="Comma 2 2 7 2 4" xfId="1021" xr:uid="{00000000-0005-0000-0000-0000C5010000}"/>
    <cellStyle name="Comma 2 2 7 2 4 2" xfId="2191" xr:uid="{00000000-0005-0000-0000-0000C6010000}"/>
    <cellStyle name="Comma 2 2 7 2 5" xfId="1355" xr:uid="{00000000-0005-0000-0000-0000C7010000}"/>
    <cellStyle name="Comma 2 2 7 3" xfId="277" xr:uid="{00000000-0005-0000-0000-0000C8010000}"/>
    <cellStyle name="Comma 2 2 7 3 2" xfId="693" xr:uid="{00000000-0005-0000-0000-0000C9010000}"/>
    <cellStyle name="Comma 2 2 7 3 2 2" xfId="1876" xr:uid="{00000000-0005-0000-0000-0000CA010000}"/>
    <cellStyle name="Comma 2 2 7 3 3" xfId="1461" xr:uid="{00000000-0005-0000-0000-0000CB010000}"/>
    <cellStyle name="Comma 2 2 7 4" xfId="487" xr:uid="{00000000-0005-0000-0000-0000CC010000}"/>
    <cellStyle name="Comma 2 2 7 4 2" xfId="1670" xr:uid="{00000000-0005-0000-0000-0000CD010000}"/>
    <cellStyle name="Comma 2 2 7 5" xfId="921" xr:uid="{00000000-0005-0000-0000-0000CE010000}"/>
    <cellStyle name="Comma 2 2 7 5 2" xfId="2091" xr:uid="{00000000-0005-0000-0000-0000CF010000}"/>
    <cellStyle name="Comma 2 2 7 6" xfId="1255" xr:uid="{00000000-0005-0000-0000-0000D0010000}"/>
    <cellStyle name="Comma 2 2 8" xfId="76" xr:uid="{00000000-0005-0000-0000-0000D1010000}"/>
    <cellStyle name="Comma 2 2 8 2" xfId="176" xr:uid="{00000000-0005-0000-0000-0000D2010000}"/>
    <cellStyle name="Comma 2 2 8 2 2" xfId="387" xr:uid="{00000000-0005-0000-0000-0000D3010000}"/>
    <cellStyle name="Comma 2 2 8 2 2 2" xfId="803" xr:uid="{00000000-0005-0000-0000-0000D4010000}"/>
    <cellStyle name="Comma 2 2 8 2 2 2 2" xfId="1986" xr:uid="{00000000-0005-0000-0000-0000D5010000}"/>
    <cellStyle name="Comma 2 2 8 2 2 3" xfId="1571" xr:uid="{00000000-0005-0000-0000-0000D6010000}"/>
    <cellStyle name="Comma 2 2 8 2 3" xfId="597" xr:uid="{00000000-0005-0000-0000-0000D7010000}"/>
    <cellStyle name="Comma 2 2 8 2 3 2" xfId="1780" xr:uid="{00000000-0005-0000-0000-0000D8010000}"/>
    <cellStyle name="Comma 2 2 8 2 4" xfId="1031" xr:uid="{00000000-0005-0000-0000-0000D9010000}"/>
    <cellStyle name="Comma 2 2 8 2 4 2" xfId="2201" xr:uid="{00000000-0005-0000-0000-0000DA010000}"/>
    <cellStyle name="Comma 2 2 8 2 5" xfId="1365" xr:uid="{00000000-0005-0000-0000-0000DB010000}"/>
    <cellStyle name="Comma 2 2 8 3" xfId="287" xr:uid="{00000000-0005-0000-0000-0000DC010000}"/>
    <cellStyle name="Comma 2 2 8 3 2" xfId="703" xr:uid="{00000000-0005-0000-0000-0000DD010000}"/>
    <cellStyle name="Comma 2 2 8 3 2 2" xfId="1886" xr:uid="{00000000-0005-0000-0000-0000DE010000}"/>
    <cellStyle name="Comma 2 2 8 3 3" xfId="1471" xr:uid="{00000000-0005-0000-0000-0000DF010000}"/>
    <cellStyle name="Comma 2 2 8 4" xfId="497" xr:uid="{00000000-0005-0000-0000-0000E0010000}"/>
    <cellStyle name="Comma 2 2 8 4 2" xfId="1680" xr:uid="{00000000-0005-0000-0000-0000E1010000}"/>
    <cellStyle name="Comma 2 2 8 5" xfId="931" xr:uid="{00000000-0005-0000-0000-0000E2010000}"/>
    <cellStyle name="Comma 2 2 8 5 2" xfId="2101" xr:uid="{00000000-0005-0000-0000-0000E3010000}"/>
    <cellStyle name="Comma 2 2 8 6" xfId="1265" xr:uid="{00000000-0005-0000-0000-0000E4010000}"/>
    <cellStyle name="Comma 2 2 9" xfId="86" xr:uid="{00000000-0005-0000-0000-0000E5010000}"/>
    <cellStyle name="Comma 2 2 9 2" xfId="186" xr:uid="{00000000-0005-0000-0000-0000E6010000}"/>
    <cellStyle name="Comma 2 2 9 2 2" xfId="397" xr:uid="{00000000-0005-0000-0000-0000E7010000}"/>
    <cellStyle name="Comma 2 2 9 2 2 2" xfId="813" xr:uid="{00000000-0005-0000-0000-0000E8010000}"/>
    <cellStyle name="Comma 2 2 9 2 2 2 2" xfId="1996" xr:uid="{00000000-0005-0000-0000-0000E9010000}"/>
    <cellStyle name="Comma 2 2 9 2 2 3" xfId="1581" xr:uid="{00000000-0005-0000-0000-0000EA010000}"/>
    <cellStyle name="Comma 2 2 9 2 3" xfId="607" xr:uid="{00000000-0005-0000-0000-0000EB010000}"/>
    <cellStyle name="Comma 2 2 9 2 3 2" xfId="1790" xr:uid="{00000000-0005-0000-0000-0000EC010000}"/>
    <cellStyle name="Comma 2 2 9 2 4" xfId="1041" xr:uid="{00000000-0005-0000-0000-0000ED010000}"/>
    <cellStyle name="Comma 2 2 9 2 4 2" xfId="2211" xr:uid="{00000000-0005-0000-0000-0000EE010000}"/>
    <cellStyle name="Comma 2 2 9 2 5" xfId="1375" xr:uid="{00000000-0005-0000-0000-0000EF010000}"/>
    <cellStyle name="Comma 2 2 9 3" xfId="297" xr:uid="{00000000-0005-0000-0000-0000F0010000}"/>
    <cellStyle name="Comma 2 2 9 3 2" xfId="713" xr:uid="{00000000-0005-0000-0000-0000F1010000}"/>
    <cellStyle name="Comma 2 2 9 3 2 2" xfId="1896" xr:uid="{00000000-0005-0000-0000-0000F2010000}"/>
    <cellStyle name="Comma 2 2 9 3 3" xfId="1481" xr:uid="{00000000-0005-0000-0000-0000F3010000}"/>
    <cellStyle name="Comma 2 2 9 4" xfId="507" xr:uid="{00000000-0005-0000-0000-0000F4010000}"/>
    <cellStyle name="Comma 2 2 9 4 2" xfId="1690" xr:uid="{00000000-0005-0000-0000-0000F5010000}"/>
    <cellStyle name="Comma 2 2 9 5" xfId="941" xr:uid="{00000000-0005-0000-0000-0000F6010000}"/>
    <cellStyle name="Comma 2 2 9 5 2" xfId="2111" xr:uid="{00000000-0005-0000-0000-0000F7010000}"/>
    <cellStyle name="Comma 2 2 9 6" xfId="1275" xr:uid="{00000000-0005-0000-0000-0000F8010000}"/>
    <cellStyle name="Comma 2 20" xfId="4703" xr:uid="{42F2F753-DC95-4537-A71F-077B46F6715E}"/>
    <cellStyle name="Comma 2 3" xfId="14" xr:uid="{00000000-0005-0000-0000-0000F9010000}"/>
    <cellStyle name="Comma 2 3 10" xfId="108" xr:uid="{00000000-0005-0000-0000-0000FA010000}"/>
    <cellStyle name="Comma 2 3 10 2" xfId="208" xr:uid="{00000000-0005-0000-0000-0000FB010000}"/>
    <cellStyle name="Comma 2 3 10 2 2" xfId="419" xr:uid="{00000000-0005-0000-0000-0000FC010000}"/>
    <cellStyle name="Comma 2 3 10 2 2 2" xfId="835" xr:uid="{00000000-0005-0000-0000-0000FD010000}"/>
    <cellStyle name="Comma 2 3 10 2 2 2 2" xfId="2018" xr:uid="{00000000-0005-0000-0000-0000FE010000}"/>
    <cellStyle name="Comma 2 3 10 2 2 3" xfId="1603" xr:uid="{00000000-0005-0000-0000-0000FF010000}"/>
    <cellStyle name="Comma 2 3 10 2 3" xfId="629" xr:uid="{00000000-0005-0000-0000-000000020000}"/>
    <cellStyle name="Comma 2 3 10 2 3 2" xfId="1812" xr:uid="{00000000-0005-0000-0000-000001020000}"/>
    <cellStyle name="Comma 2 3 10 2 4" xfId="1063" xr:uid="{00000000-0005-0000-0000-000002020000}"/>
    <cellStyle name="Comma 2 3 10 2 4 2" xfId="2233" xr:uid="{00000000-0005-0000-0000-000003020000}"/>
    <cellStyle name="Comma 2 3 10 2 5" xfId="1397" xr:uid="{00000000-0005-0000-0000-000004020000}"/>
    <cellStyle name="Comma 2 3 10 3" xfId="319" xr:uid="{00000000-0005-0000-0000-000005020000}"/>
    <cellStyle name="Comma 2 3 10 3 2" xfId="735" xr:uid="{00000000-0005-0000-0000-000006020000}"/>
    <cellStyle name="Comma 2 3 10 3 2 2" xfId="1918" xr:uid="{00000000-0005-0000-0000-000007020000}"/>
    <cellStyle name="Comma 2 3 10 3 3" xfId="1503" xr:uid="{00000000-0005-0000-0000-000008020000}"/>
    <cellStyle name="Comma 2 3 10 4" xfId="529" xr:uid="{00000000-0005-0000-0000-000009020000}"/>
    <cellStyle name="Comma 2 3 10 4 2" xfId="1712" xr:uid="{00000000-0005-0000-0000-00000A020000}"/>
    <cellStyle name="Comma 2 3 10 5" xfId="963" xr:uid="{00000000-0005-0000-0000-00000B020000}"/>
    <cellStyle name="Comma 2 3 10 5 2" xfId="2133" xr:uid="{00000000-0005-0000-0000-00000C020000}"/>
    <cellStyle name="Comma 2 3 10 6" xfId="1297" xr:uid="{00000000-0005-0000-0000-00000D020000}"/>
    <cellStyle name="Comma 2 3 11" xfId="118" xr:uid="{00000000-0005-0000-0000-00000E020000}"/>
    <cellStyle name="Comma 2 3 11 2" xfId="329" xr:uid="{00000000-0005-0000-0000-00000F020000}"/>
    <cellStyle name="Comma 2 3 11 2 2" xfId="745" xr:uid="{00000000-0005-0000-0000-000010020000}"/>
    <cellStyle name="Comma 2 3 11 2 2 2" xfId="1928" xr:uid="{00000000-0005-0000-0000-000011020000}"/>
    <cellStyle name="Comma 2 3 11 2 3" xfId="1513" xr:uid="{00000000-0005-0000-0000-000012020000}"/>
    <cellStyle name="Comma 2 3 11 3" xfId="539" xr:uid="{00000000-0005-0000-0000-000013020000}"/>
    <cellStyle name="Comma 2 3 11 3 2" xfId="1722" xr:uid="{00000000-0005-0000-0000-000014020000}"/>
    <cellStyle name="Comma 2 3 11 4" xfId="973" xr:uid="{00000000-0005-0000-0000-000015020000}"/>
    <cellStyle name="Comma 2 3 11 4 2" xfId="2143" xr:uid="{00000000-0005-0000-0000-000016020000}"/>
    <cellStyle name="Comma 2 3 11 5" xfId="1307" xr:uid="{00000000-0005-0000-0000-000017020000}"/>
    <cellStyle name="Comma 2 3 12" xfId="229" xr:uid="{00000000-0005-0000-0000-000018020000}"/>
    <cellStyle name="Comma 2 3 12 2" xfId="645" xr:uid="{00000000-0005-0000-0000-000019020000}"/>
    <cellStyle name="Comma 2 3 12 2 2" xfId="1828" xr:uid="{00000000-0005-0000-0000-00001A020000}"/>
    <cellStyle name="Comma 2 3 12 3" xfId="1413" xr:uid="{00000000-0005-0000-0000-00001B020000}"/>
    <cellStyle name="Comma 2 3 13" xfId="439" xr:uid="{00000000-0005-0000-0000-00001C020000}"/>
    <cellStyle name="Comma 2 3 13 2" xfId="1622" xr:uid="{00000000-0005-0000-0000-00001D020000}"/>
    <cellStyle name="Comma 2 3 14" xfId="870" xr:uid="{00000000-0005-0000-0000-00001E020000}"/>
    <cellStyle name="Comma 2 3 14 2" xfId="2043" xr:uid="{00000000-0005-0000-0000-00001F020000}"/>
    <cellStyle name="Comma 2 3 15" xfId="1207" xr:uid="{00000000-0005-0000-0000-000020020000}"/>
    <cellStyle name="Comma 2 3 2" xfId="28" xr:uid="{00000000-0005-0000-0000-000021020000}"/>
    <cellStyle name="Comma 2 3 2 2" xfId="128" xr:uid="{00000000-0005-0000-0000-000022020000}"/>
    <cellStyle name="Comma 2 3 2 2 2" xfId="339" xr:uid="{00000000-0005-0000-0000-000023020000}"/>
    <cellStyle name="Comma 2 3 2 2 2 2" xfId="755" xr:uid="{00000000-0005-0000-0000-000024020000}"/>
    <cellStyle name="Comma 2 3 2 2 2 2 2" xfId="1938" xr:uid="{00000000-0005-0000-0000-000025020000}"/>
    <cellStyle name="Comma 2 3 2 2 2 3" xfId="1523" xr:uid="{00000000-0005-0000-0000-000026020000}"/>
    <cellStyle name="Comma 2 3 2 2 3" xfId="549" xr:uid="{00000000-0005-0000-0000-000027020000}"/>
    <cellStyle name="Comma 2 3 2 2 3 2" xfId="1732" xr:uid="{00000000-0005-0000-0000-000028020000}"/>
    <cellStyle name="Comma 2 3 2 2 4" xfId="983" xr:uid="{00000000-0005-0000-0000-000029020000}"/>
    <cellStyle name="Comma 2 3 2 2 4 2" xfId="2153" xr:uid="{00000000-0005-0000-0000-00002A020000}"/>
    <cellStyle name="Comma 2 3 2 2 5" xfId="1317" xr:uid="{00000000-0005-0000-0000-00002B020000}"/>
    <cellStyle name="Comma 2 3 2 3" xfId="239" xr:uid="{00000000-0005-0000-0000-00002C020000}"/>
    <cellStyle name="Comma 2 3 2 3 2" xfId="655" xr:uid="{00000000-0005-0000-0000-00002D020000}"/>
    <cellStyle name="Comma 2 3 2 3 2 2" xfId="1838" xr:uid="{00000000-0005-0000-0000-00002E020000}"/>
    <cellStyle name="Comma 2 3 2 3 3" xfId="1423" xr:uid="{00000000-0005-0000-0000-00002F020000}"/>
    <cellStyle name="Comma 2 3 2 4" xfId="449" xr:uid="{00000000-0005-0000-0000-000030020000}"/>
    <cellStyle name="Comma 2 3 2 4 2" xfId="1632" xr:uid="{00000000-0005-0000-0000-000031020000}"/>
    <cellStyle name="Comma 2 3 2 5" xfId="883" xr:uid="{00000000-0005-0000-0000-000032020000}"/>
    <cellStyle name="Comma 2 3 2 5 2" xfId="2053" xr:uid="{00000000-0005-0000-0000-000033020000}"/>
    <cellStyle name="Comma 2 3 2 6" xfId="1217" xr:uid="{00000000-0005-0000-0000-000034020000}"/>
    <cellStyle name="Comma 2 3 3" xfId="38" xr:uid="{00000000-0005-0000-0000-000035020000}"/>
    <cellStyle name="Comma 2 3 3 2" xfId="138" xr:uid="{00000000-0005-0000-0000-000036020000}"/>
    <cellStyle name="Comma 2 3 3 2 2" xfId="349" xr:uid="{00000000-0005-0000-0000-000037020000}"/>
    <cellStyle name="Comma 2 3 3 2 2 2" xfId="765" xr:uid="{00000000-0005-0000-0000-000038020000}"/>
    <cellStyle name="Comma 2 3 3 2 2 2 2" xfId="1948" xr:uid="{00000000-0005-0000-0000-000039020000}"/>
    <cellStyle name="Comma 2 3 3 2 2 3" xfId="1533" xr:uid="{00000000-0005-0000-0000-00003A020000}"/>
    <cellStyle name="Comma 2 3 3 2 3" xfId="559" xr:uid="{00000000-0005-0000-0000-00003B020000}"/>
    <cellStyle name="Comma 2 3 3 2 3 2" xfId="1742" xr:uid="{00000000-0005-0000-0000-00003C020000}"/>
    <cellStyle name="Comma 2 3 3 2 4" xfId="993" xr:uid="{00000000-0005-0000-0000-00003D020000}"/>
    <cellStyle name="Comma 2 3 3 2 4 2" xfId="2163" xr:uid="{00000000-0005-0000-0000-00003E020000}"/>
    <cellStyle name="Comma 2 3 3 2 5" xfId="1327" xr:uid="{00000000-0005-0000-0000-00003F020000}"/>
    <cellStyle name="Comma 2 3 3 3" xfId="249" xr:uid="{00000000-0005-0000-0000-000040020000}"/>
    <cellStyle name="Comma 2 3 3 3 2" xfId="665" xr:uid="{00000000-0005-0000-0000-000041020000}"/>
    <cellStyle name="Comma 2 3 3 3 2 2" xfId="1848" xr:uid="{00000000-0005-0000-0000-000042020000}"/>
    <cellStyle name="Comma 2 3 3 3 3" xfId="1433" xr:uid="{00000000-0005-0000-0000-000043020000}"/>
    <cellStyle name="Comma 2 3 3 4" xfId="459" xr:uid="{00000000-0005-0000-0000-000044020000}"/>
    <cellStyle name="Comma 2 3 3 4 2" xfId="1642" xr:uid="{00000000-0005-0000-0000-000045020000}"/>
    <cellStyle name="Comma 2 3 3 5" xfId="893" xr:uid="{00000000-0005-0000-0000-000046020000}"/>
    <cellStyle name="Comma 2 3 3 5 2" xfId="2063" xr:uid="{00000000-0005-0000-0000-000047020000}"/>
    <cellStyle name="Comma 2 3 3 6" xfId="1227" xr:uid="{00000000-0005-0000-0000-000048020000}"/>
    <cellStyle name="Comma 2 3 4" xfId="48" xr:uid="{00000000-0005-0000-0000-000049020000}"/>
    <cellStyle name="Comma 2 3 4 2" xfId="148" xr:uid="{00000000-0005-0000-0000-00004A020000}"/>
    <cellStyle name="Comma 2 3 4 2 2" xfId="359" xr:uid="{00000000-0005-0000-0000-00004B020000}"/>
    <cellStyle name="Comma 2 3 4 2 2 2" xfId="775" xr:uid="{00000000-0005-0000-0000-00004C020000}"/>
    <cellStyle name="Comma 2 3 4 2 2 2 2" xfId="1958" xr:uid="{00000000-0005-0000-0000-00004D020000}"/>
    <cellStyle name="Comma 2 3 4 2 2 3" xfId="1543" xr:uid="{00000000-0005-0000-0000-00004E020000}"/>
    <cellStyle name="Comma 2 3 4 2 3" xfId="569" xr:uid="{00000000-0005-0000-0000-00004F020000}"/>
    <cellStyle name="Comma 2 3 4 2 3 2" xfId="1752" xr:uid="{00000000-0005-0000-0000-000050020000}"/>
    <cellStyle name="Comma 2 3 4 2 4" xfId="1003" xr:uid="{00000000-0005-0000-0000-000051020000}"/>
    <cellStyle name="Comma 2 3 4 2 4 2" xfId="2173" xr:uid="{00000000-0005-0000-0000-000052020000}"/>
    <cellStyle name="Comma 2 3 4 2 5" xfId="1337" xr:uid="{00000000-0005-0000-0000-000053020000}"/>
    <cellStyle name="Comma 2 3 4 3" xfId="259" xr:uid="{00000000-0005-0000-0000-000054020000}"/>
    <cellStyle name="Comma 2 3 4 3 2" xfId="675" xr:uid="{00000000-0005-0000-0000-000055020000}"/>
    <cellStyle name="Comma 2 3 4 3 2 2" xfId="1858" xr:uid="{00000000-0005-0000-0000-000056020000}"/>
    <cellStyle name="Comma 2 3 4 3 3" xfId="1443" xr:uid="{00000000-0005-0000-0000-000057020000}"/>
    <cellStyle name="Comma 2 3 4 4" xfId="469" xr:uid="{00000000-0005-0000-0000-000058020000}"/>
    <cellStyle name="Comma 2 3 4 4 2" xfId="1652" xr:uid="{00000000-0005-0000-0000-000059020000}"/>
    <cellStyle name="Comma 2 3 4 5" xfId="903" xr:uid="{00000000-0005-0000-0000-00005A020000}"/>
    <cellStyle name="Comma 2 3 4 5 2" xfId="2073" xr:uid="{00000000-0005-0000-0000-00005B020000}"/>
    <cellStyle name="Comma 2 3 4 6" xfId="1237" xr:uid="{00000000-0005-0000-0000-00005C020000}"/>
    <cellStyle name="Comma 2 3 5" xfId="58" xr:uid="{00000000-0005-0000-0000-00005D020000}"/>
    <cellStyle name="Comma 2 3 5 2" xfId="158" xr:uid="{00000000-0005-0000-0000-00005E020000}"/>
    <cellStyle name="Comma 2 3 5 2 2" xfId="369" xr:uid="{00000000-0005-0000-0000-00005F020000}"/>
    <cellStyle name="Comma 2 3 5 2 2 2" xfId="785" xr:uid="{00000000-0005-0000-0000-000060020000}"/>
    <cellStyle name="Comma 2 3 5 2 2 2 2" xfId="1968" xr:uid="{00000000-0005-0000-0000-000061020000}"/>
    <cellStyle name="Comma 2 3 5 2 2 3" xfId="1553" xr:uid="{00000000-0005-0000-0000-000062020000}"/>
    <cellStyle name="Comma 2 3 5 2 3" xfId="579" xr:uid="{00000000-0005-0000-0000-000063020000}"/>
    <cellStyle name="Comma 2 3 5 2 3 2" xfId="1762" xr:uid="{00000000-0005-0000-0000-000064020000}"/>
    <cellStyle name="Comma 2 3 5 2 4" xfId="1013" xr:uid="{00000000-0005-0000-0000-000065020000}"/>
    <cellStyle name="Comma 2 3 5 2 4 2" xfId="2183" xr:uid="{00000000-0005-0000-0000-000066020000}"/>
    <cellStyle name="Comma 2 3 5 2 5" xfId="1347" xr:uid="{00000000-0005-0000-0000-000067020000}"/>
    <cellStyle name="Comma 2 3 5 3" xfId="269" xr:uid="{00000000-0005-0000-0000-000068020000}"/>
    <cellStyle name="Comma 2 3 5 3 2" xfId="685" xr:uid="{00000000-0005-0000-0000-000069020000}"/>
    <cellStyle name="Comma 2 3 5 3 2 2" xfId="1868" xr:uid="{00000000-0005-0000-0000-00006A020000}"/>
    <cellStyle name="Comma 2 3 5 3 3" xfId="1453" xr:uid="{00000000-0005-0000-0000-00006B020000}"/>
    <cellStyle name="Comma 2 3 5 4" xfId="479" xr:uid="{00000000-0005-0000-0000-00006C020000}"/>
    <cellStyle name="Comma 2 3 5 4 2" xfId="1662" xr:uid="{00000000-0005-0000-0000-00006D020000}"/>
    <cellStyle name="Comma 2 3 5 5" xfId="913" xr:uid="{00000000-0005-0000-0000-00006E020000}"/>
    <cellStyle name="Comma 2 3 5 5 2" xfId="2083" xr:uid="{00000000-0005-0000-0000-00006F020000}"/>
    <cellStyle name="Comma 2 3 5 6" xfId="1247" xr:uid="{00000000-0005-0000-0000-000070020000}"/>
    <cellStyle name="Comma 2 3 6" xfId="68" xr:uid="{00000000-0005-0000-0000-000071020000}"/>
    <cellStyle name="Comma 2 3 6 2" xfId="168" xr:uid="{00000000-0005-0000-0000-000072020000}"/>
    <cellStyle name="Comma 2 3 6 2 2" xfId="379" xr:uid="{00000000-0005-0000-0000-000073020000}"/>
    <cellStyle name="Comma 2 3 6 2 2 2" xfId="795" xr:uid="{00000000-0005-0000-0000-000074020000}"/>
    <cellStyle name="Comma 2 3 6 2 2 2 2" xfId="1978" xr:uid="{00000000-0005-0000-0000-000075020000}"/>
    <cellStyle name="Comma 2 3 6 2 2 3" xfId="1563" xr:uid="{00000000-0005-0000-0000-000076020000}"/>
    <cellStyle name="Comma 2 3 6 2 3" xfId="589" xr:uid="{00000000-0005-0000-0000-000077020000}"/>
    <cellStyle name="Comma 2 3 6 2 3 2" xfId="1772" xr:uid="{00000000-0005-0000-0000-000078020000}"/>
    <cellStyle name="Comma 2 3 6 2 4" xfId="1023" xr:uid="{00000000-0005-0000-0000-000079020000}"/>
    <cellStyle name="Comma 2 3 6 2 4 2" xfId="2193" xr:uid="{00000000-0005-0000-0000-00007A020000}"/>
    <cellStyle name="Comma 2 3 6 2 5" xfId="1357" xr:uid="{00000000-0005-0000-0000-00007B020000}"/>
    <cellStyle name="Comma 2 3 6 3" xfId="279" xr:uid="{00000000-0005-0000-0000-00007C020000}"/>
    <cellStyle name="Comma 2 3 6 3 2" xfId="695" xr:uid="{00000000-0005-0000-0000-00007D020000}"/>
    <cellStyle name="Comma 2 3 6 3 2 2" xfId="1878" xr:uid="{00000000-0005-0000-0000-00007E020000}"/>
    <cellStyle name="Comma 2 3 6 3 3" xfId="1463" xr:uid="{00000000-0005-0000-0000-00007F020000}"/>
    <cellStyle name="Comma 2 3 6 4" xfId="489" xr:uid="{00000000-0005-0000-0000-000080020000}"/>
    <cellStyle name="Comma 2 3 6 4 2" xfId="1672" xr:uid="{00000000-0005-0000-0000-000081020000}"/>
    <cellStyle name="Comma 2 3 6 5" xfId="923" xr:uid="{00000000-0005-0000-0000-000082020000}"/>
    <cellStyle name="Comma 2 3 6 5 2" xfId="2093" xr:uid="{00000000-0005-0000-0000-000083020000}"/>
    <cellStyle name="Comma 2 3 6 6" xfId="1257" xr:uid="{00000000-0005-0000-0000-000084020000}"/>
    <cellStyle name="Comma 2 3 7" xfId="78" xr:uid="{00000000-0005-0000-0000-000085020000}"/>
    <cellStyle name="Comma 2 3 7 2" xfId="178" xr:uid="{00000000-0005-0000-0000-000086020000}"/>
    <cellStyle name="Comma 2 3 7 2 2" xfId="389" xr:uid="{00000000-0005-0000-0000-000087020000}"/>
    <cellStyle name="Comma 2 3 7 2 2 2" xfId="805" xr:uid="{00000000-0005-0000-0000-000088020000}"/>
    <cellStyle name="Comma 2 3 7 2 2 2 2" xfId="1988" xr:uid="{00000000-0005-0000-0000-000089020000}"/>
    <cellStyle name="Comma 2 3 7 2 2 3" xfId="1573" xr:uid="{00000000-0005-0000-0000-00008A020000}"/>
    <cellStyle name="Comma 2 3 7 2 3" xfId="599" xr:uid="{00000000-0005-0000-0000-00008B020000}"/>
    <cellStyle name="Comma 2 3 7 2 3 2" xfId="1782" xr:uid="{00000000-0005-0000-0000-00008C020000}"/>
    <cellStyle name="Comma 2 3 7 2 4" xfId="1033" xr:uid="{00000000-0005-0000-0000-00008D020000}"/>
    <cellStyle name="Comma 2 3 7 2 4 2" xfId="2203" xr:uid="{00000000-0005-0000-0000-00008E020000}"/>
    <cellStyle name="Comma 2 3 7 2 5" xfId="1367" xr:uid="{00000000-0005-0000-0000-00008F020000}"/>
    <cellStyle name="Comma 2 3 7 3" xfId="289" xr:uid="{00000000-0005-0000-0000-000090020000}"/>
    <cellStyle name="Comma 2 3 7 3 2" xfId="705" xr:uid="{00000000-0005-0000-0000-000091020000}"/>
    <cellStyle name="Comma 2 3 7 3 2 2" xfId="1888" xr:uid="{00000000-0005-0000-0000-000092020000}"/>
    <cellStyle name="Comma 2 3 7 3 3" xfId="1473" xr:uid="{00000000-0005-0000-0000-000093020000}"/>
    <cellStyle name="Comma 2 3 7 4" xfId="499" xr:uid="{00000000-0005-0000-0000-000094020000}"/>
    <cellStyle name="Comma 2 3 7 4 2" xfId="1682" xr:uid="{00000000-0005-0000-0000-000095020000}"/>
    <cellStyle name="Comma 2 3 7 5" xfId="933" xr:uid="{00000000-0005-0000-0000-000096020000}"/>
    <cellStyle name="Comma 2 3 7 5 2" xfId="2103" xr:uid="{00000000-0005-0000-0000-000097020000}"/>
    <cellStyle name="Comma 2 3 7 6" xfId="1267" xr:uid="{00000000-0005-0000-0000-000098020000}"/>
    <cellStyle name="Comma 2 3 8" xfId="88" xr:uid="{00000000-0005-0000-0000-000099020000}"/>
    <cellStyle name="Comma 2 3 8 2" xfId="188" xr:uid="{00000000-0005-0000-0000-00009A020000}"/>
    <cellStyle name="Comma 2 3 8 2 2" xfId="399" xr:uid="{00000000-0005-0000-0000-00009B020000}"/>
    <cellStyle name="Comma 2 3 8 2 2 2" xfId="815" xr:uid="{00000000-0005-0000-0000-00009C020000}"/>
    <cellStyle name="Comma 2 3 8 2 2 2 2" xfId="1998" xr:uid="{00000000-0005-0000-0000-00009D020000}"/>
    <cellStyle name="Comma 2 3 8 2 2 3" xfId="1583" xr:uid="{00000000-0005-0000-0000-00009E020000}"/>
    <cellStyle name="Comma 2 3 8 2 3" xfId="609" xr:uid="{00000000-0005-0000-0000-00009F020000}"/>
    <cellStyle name="Comma 2 3 8 2 3 2" xfId="1792" xr:uid="{00000000-0005-0000-0000-0000A0020000}"/>
    <cellStyle name="Comma 2 3 8 2 4" xfId="1043" xr:uid="{00000000-0005-0000-0000-0000A1020000}"/>
    <cellStyle name="Comma 2 3 8 2 4 2" xfId="2213" xr:uid="{00000000-0005-0000-0000-0000A2020000}"/>
    <cellStyle name="Comma 2 3 8 2 5" xfId="1377" xr:uid="{00000000-0005-0000-0000-0000A3020000}"/>
    <cellStyle name="Comma 2 3 8 3" xfId="299" xr:uid="{00000000-0005-0000-0000-0000A4020000}"/>
    <cellStyle name="Comma 2 3 8 3 2" xfId="715" xr:uid="{00000000-0005-0000-0000-0000A5020000}"/>
    <cellStyle name="Comma 2 3 8 3 2 2" xfId="1898" xr:uid="{00000000-0005-0000-0000-0000A6020000}"/>
    <cellStyle name="Comma 2 3 8 3 3" xfId="1483" xr:uid="{00000000-0005-0000-0000-0000A7020000}"/>
    <cellStyle name="Comma 2 3 8 4" xfId="509" xr:uid="{00000000-0005-0000-0000-0000A8020000}"/>
    <cellStyle name="Comma 2 3 8 4 2" xfId="1692" xr:uid="{00000000-0005-0000-0000-0000A9020000}"/>
    <cellStyle name="Comma 2 3 8 5" xfId="943" xr:uid="{00000000-0005-0000-0000-0000AA020000}"/>
    <cellStyle name="Comma 2 3 8 5 2" xfId="2113" xr:uid="{00000000-0005-0000-0000-0000AB020000}"/>
    <cellStyle name="Comma 2 3 8 6" xfId="1277" xr:uid="{00000000-0005-0000-0000-0000AC020000}"/>
    <cellStyle name="Comma 2 3 9" xfId="98" xr:uid="{00000000-0005-0000-0000-0000AD020000}"/>
    <cellStyle name="Comma 2 3 9 2" xfId="198" xr:uid="{00000000-0005-0000-0000-0000AE020000}"/>
    <cellStyle name="Comma 2 3 9 2 2" xfId="409" xr:uid="{00000000-0005-0000-0000-0000AF020000}"/>
    <cellStyle name="Comma 2 3 9 2 2 2" xfId="825" xr:uid="{00000000-0005-0000-0000-0000B0020000}"/>
    <cellStyle name="Comma 2 3 9 2 2 2 2" xfId="2008" xr:uid="{00000000-0005-0000-0000-0000B1020000}"/>
    <cellStyle name="Comma 2 3 9 2 2 3" xfId="1593" xr:uid="{00000000-0005-0000-0000-0000B2020000}"/>
    <cellStyle name="Comma 2 3 9 2 3" xfId="619" xr:uid="{00000000-0005-0000-0000-0000B3020000}"/>
    <cellStyle name="Comma 2 3 9 2 3 2" xfId="1802" xr:uid="{00000000-0005-0000-0000-0000B4020000}"/>
    <cellStyle name="Comma 2 3 9 2 4" xfId="1053" xr:uid="{00000000-0005-0000-0000-0000B5020000}"/>
    <cellStyle name="Comma 2 3 9 2 4 2" xfId="2223" xr:uid="{00000000-0005-0000-0000-0000B6020000}"/>
    <cellStyle name="Comma 2 3 9 2 5" xfId="1387" xr:uid="{00000000-0005-0000-0000-0000B7020000}"/>
    <cellStyle name="Comma 2 3 9 3" xfId="309" xr:uid="{00000000-0005-0000-0000-0000B8020000}"/>
    <cellStyle name="Comma 2 3 9 3 2" xfId="725" xr:uid="{00000000-0005-0000-0000-0000B9020000}"/>
    <cellStyle name="Comma 2 3 9 3 2 2" xfId="1908" xr:uid="{00000000-0005-0000-0000-0000BA020000}"/>
    <cellStyle name="Comma 2 3 9 3 3" xfId="1493" xr:uid="{00000000-0005-0000-0000-0000BB020000}"/>
    <cellStyle name="Comma 2 3 9 4" xfId="519" xr:uid="{00000000-0005-0000-0000-0000BC020000}"/>
    <cellStyle name="Comma 2 3 9 4 2" xfId="1702" xr:uid="{00000000-0005-0000-0000-0000BD020000}"/>
    <cellStyle name="Comma 2 3 9 5" xfId="953" xr:uid="{00000000-0005-0000-0000-0000BE020000}"/>
    <cellStyle name="Comma 2 3 9 5 2" xfId="2123" xr:uid="{00000000-0005-0000-0000-0000BF020000}"/>
    <cellStyle name="Comma 2 3 9 6" xfId="1287" xr:uid="{00000000-0005-0000-0000-0000C0020000}"/>
    <cellStyle name="Comma 2 4" xfId="19" xr:uid="{00000000-0005-0000-0000-0000C1020000}"/>
    <cellStyle name="Comma 2 4 10" xfId="112" xr:uid="{00000000-0005-0000-0000-0000C2020000}"/>
    <cellStyle name="Comma 2 4 10 2" xfId="212" xr:uid="{00000000-0005-0000-0000-0000C3020000}"/>
    <cellStyle name="Comma 2 4 10 2 2" xfId="423" xr:uid="{00000000-0005-0000-0000-0000C4020000}"/>
    <cellStyle name="Comma 2 4 10 2 2 2" xfId="839" xr:uid="{00000000-0005-0000-0000-0000C5020000}"/>
    <cellStyle name="Comma 2 4 10 2 2 2 2" xfId="2022" xr:uid="{00000000-0005-0000-0000-0000C6020000}"/>
    <cellStyle name="Comma 2 4 10 2 2 3" xfId="1607" xr:uid="{00000000-0005-0000-0000-0000C7020000}"/>
    <cellStyle name="Comma 2 4 10 2 3" xfId="633" xr:uid="{00000000-0005-0000-0000-0000C8020000}"/>
    <cellStyle name="Comma 2 4 10 2 3 2" xfId="1816" xr:uid="{00000000-0005-0000-0000-0000C9020000}"/>
    <cellStyle name="Comma 2 4 10 2 4" xfId="1067" xr:uid="{00000000-0005-0000-0000-0000CA020000}"/>
    <cellStyle name="Comma 2 4 10 2 4 2" xfId="2237" xr:uid="{00000000-0005-0000-0000-0000CB020000}"/>
    <cellStyle name="Comma 2 4 10 2 5" xfId="1401" xr:uid="{00000000-0005-0000-0000-0000CC020000}"/>
    <cellStyle name="Comma 2 4 10 3" xfId="323" xr:uid="{00000000-0005-0000-0000-0000CD020000}"/>
    <cellStyle name="Comma 2 4 10 3 2" xfId="739" xr:uid="{00000000-0005-0000-0000-0000CE020000}"/>
    <cellStyle name="Comma 2 4 10 3 2 2" xfId="1922" xr:uid="{00000000-0005-0000-0000-0000CF020000}"/>
    <cellStyle name="Comma 2 4 10 3 3" xfId="1507" xr:uid="{00000000-0005-0000-0000-0000D0020000}"/>
    <cellStyle name="Comma 2 4 10 4" xfId="533" xr:uid="{00000000-0005-0000-0000-0000D1020000}"/>
    <cellStyle name="Comma 2 4 10 4 2" xfId="1716" xr:uid="{00000000-0005-0000-0000-0000D2020000}"/>
    <cellStyle name="Comma 2 4 10 5" xfId="967" xr:uid="{00000000-0005-0000-0000-0000D3020000}"/>
    <cellStyle name="Comma 2 4 10 5 2" xfId="2137" xr:uid="{00000000-0005-0000-0000-0000D4020000}"/>
    <cellStyle name="Comma 2 4 10 6" xfId="1301" xr:uid="{00000000-0005-0000-0000-0000D5020000}"/>
    <cellStyle name="Comma 2 4 11" xfId="122" xr:uid="{00000000-0005-0000-0000-0000D6020000}"/>
    <cellStyle name="Comma 2 4 11 2" xfId="333" xr:uid="{00000000-0005-0000-0000-0000D7020000}"/>
    <cellStyle name="Comma 2 4 11 2 2" xfId="749" xr:uid="{00000000-0005-0000-0000-0000D8020000}"/>
    <cellStyle name="Comma 2 4 11 2 2 2" xfId="1932" xr:uid="{00000000-0005-0000-0000-0000D9020000}"/>
    <cellStyle name="Comma 2 4 11 2 3" xfId="1517" xr:uid="{00000000-0005-0000-0000-0000DA020000}"/>
    <cellStyle name="Comma 2 4 11 3" xfId="543" xr:uid="{00000000-0005-0000-0000-0000DB020000}"/>
    <cellStyle name="Comma 2 4 11 3 2" xfId="1726" xr:uid="{00000000-0005-0000-0000-0000DC020000}"/>
    <cellStyle name="Comma 2 4 11 4" xfId="977" xr:uid="{00000000-0005-0000-0000-0000DD020000}"/>
    <cellStyle name="Comma 2 4 11 4 2" xfId="2147" xr:uid="{00000000-0005-0000-0000-0000DE020000}"/>
    <cellStyle name="Comma 2 4 11 5" xfId="1311" xr:uid="{00000000-0005-0000-0000-0000DF020000}"/>
    <cellStyle name="Comma 2 4 12" xfId="233" xr:uid="{00000000-0005-0000-0000-0000E0020000}"/>
    <cellStyle name="Comma 2 4 12 2" xfId="649" xr:uid="{00000000-0005-0000-0000-0000E1020000}"/>
    <cellStyle name="Comma 2 4 12 2 2" xfId="1832" xr:uid="{00000000-0005-0000-0000-0000E2020000}"/>
    <cellStyle name="Comma 2 4 12 3" xfId="1417" xr:uid="{00000000-0005-0000-0000-0000E3020000}"/>
    <cellStyle name="Comma 2 4 13" xfId="443" xr:uid="{00000000-0005-0000-0000-0000E4020000}"/>
    <cellStyle name="Comma 2 4 13 2" xfId="1626" xr:uid="{00000000-0005-0000-0000-0000E5020000}"/>
    <cellStyle name="Comma 2 4 14" xfId="875" xr:uid="{00000000-0005-0000-0000-0000E6020000}"/>
    <cellStyle name="Comma 2 4 14 2" xfId="2047" xr:uid="{00000000-0005-0000-0000-0000E7020000}"/>
    <cellStyle name="Comma 2 4 15" xfId="1211" xr:uid="{00000000-0005-0000-0000-0000E8020000}"/>
    <cellStyle name="Comma 2 4 2" xfId="32" xr:uid="{00000000-0005-0000-0000-0000E9020000}"/>
    <cellStyle name="Comma 2 4 2 2" xfId="132" xr:uid="{00000000-0005-0000-0000-0000EA020000}"/>
    <cellStyle name="Comma 2 4 2 2 2" xfId="343" xr:uid="{00000000-0005-0000-0000-0000EB020000}"/>
    <cellStyle name="Comma 2 4 2 2 2 2" xfId="759" xr:uid="{00000000-0005-0000-0000-0000EC020000}"/>
    <cellStyle name="Comma 2 4 2 2 2 2 2" xfId="1942" xr:uid="{00000000-0005-0000-0000-0000ED020000}"/>
    <cellStyle name="Comma 2 4 2 2 2 3" xfId="1527" xr:uid="{00000000-0005-0000-0000-0000EE020000}"/>
    <cellStyle name="Comma 2 4 2 2 3" xfId="553" xr:uid="{00000000-0005-0000-0000-0000EF020000}"/>
    <cellStyle name="Comma 2 4 2 2 3 2" xfId="1736" xr:uid="{00000000-0005-0000-0000-0000F0020000}"/>
    <cellStyle name="Comma 2 4 2 2 4" xfId="987" xr:uid="{00000000-0005-0000-0000-0000F1020000}"/>
    <cellStyle name="Comma 2 4 2 2 4 2" xfId="2157" xr:uid="{00000000-0005-0000-0000-0000F2020000}"/>
    <cellStyle name="Comma 2 4 2 2 5" xfId="1321" xr:uid="{00000000-0005-0000-0000-0000F3020000}"/>
    <cellStyle name="Comma 2 4 2 3" xfId="243" xr:uid="{00000000-0005-0000-0000-0000F4020000}"/>
    <cellStyle name="Comma 2 4 2 3 2" xfId="659" xr:uid="{00000000-0005-0000-0000-0000F5020000}"/>
    <cellStyle name="Comma 2 4 2 3 2 2" xfId="1842" xr:uid="{00000000-0005-0000-0000-0000F6020000}"/>
    <cellStyle name="Comma 2 4 2 3 3" xfId="1427" xr:uid="{00000000-0005-0000-0000-0000F7020000}"/>
    <cellStyle name="Comma 2 4 2 4" xfId="453" xr:uid="{00000000-0005-0000-0000-0000F8020000}"/>
    <cellStyle name="Comma 2 4 2 4 2" xfId="1636" xr:uid="{00000000-0005-0000-0000-0000F9020000}"/>
    <cellStyle name="Comma 2 4 2 5" xfId="887" xr:uid="{00000000-0005-0000-0000-0000FA020000}"/>
    <cellStyle name="Comma 2 4 2 5 2" xfId="2057" xr:uid="{00000000-0005-0000-0000-0000FB020000}"/>
    <cellStyle name="Comma 2 4 2 6" xfId="1221" xr:uid="{00000000-0005-0000-0000-0000FC020000}"/>
    <cellStyle name="Comma 2 4 3" xfId="42" xr:uid="{00000000-0005-0000-0000-0000FD020000}"/>
    <cellStyle name="Comma 2 4 3 2" xfId="142" xr:uid="{00000000-0005-0000-0000-0000FE020000}"/>
    <cellStyle name="Comma 2 4 3 2 2" xfId="353" xr:uid="{00000000-0005-0000-0000-0000FF020000}"/>
    <cellStyle name="Comma 2 4 3 2 2 2" xfId="769" xr:uid="{00000000-0005-0000-0000-000000030000}"/>
    <cellStyle name="Comma 2 4 3 2 2 2 2" xfId="1952" xr:uid="{00000000-0005-0000-0000-000001030000}"/>
    <cellStyle name="Comma 2 4 3 2 2 3" xfId="1537" xr:uid="{00000000-0005-0000-0000-000002030000}"/>
    <cellStyle name="Comma 2 4 3 2 3" xfId="563" xr:uid="{00000000-0005-0000-0000-000003030000}"/>
    <cellStyle name="Comma 2 4 3 2 3 2" xfId="1746" xr:uid="{00000000-0005-0000-0000-000004030000}"/>
    <cellStyle name="Comma 2 4 3 2 4" xfId="997" xr:uid="{00000000-0005-0000-0000-000005030000}"/>
    <cellStyle name="Comma 2 4 3 2 4 2" xfId="2167" xr:uid="{00000000-0005-0000-0000-000006030000}"/>
    <cellStyle name="Comma 2 4 3 2 5" xfId="1331" xr:uid="{00000000-0005-0000-0000-000007030000}"/>
    <cellStyle name="Comma 2 4 3 3" xfId="253" xr:uid="{00000000-0005-0000-0000-000008030000}"/>
    <cellStyle name="Comma 2 4 3 3 2" xfId="669" xr:uid="{00000000-0005-0000-0000-000009030000}"/>
    <cellStyle name="Comma 2 4 3 3 2 2" xfId="1852" xr:uid="{00000000-0005-0000-0000-00000A030000}"/>
    <cellStyle name="Comma 2 4 3 3 3" xfId="1437" xr:uid="{00000000-0005-0000-0000-00000B030000}"/>
    <cellStyle name="Comma 2 4 3 4" xfId="463" xr:uid="{00000000-0005-0000-0000-00000C030000}"/>
    <cellStyle name="Comma 2 4 3 4 2" xfId="1646" xr:uid="{00000000-0005-0000-0000-00000D030000}"/>
    <cellStyle name="Comma 2 4 3 5" xfId="897" xr:uid="{00000000-0005-0000-0000-00000E030000}"/>
    <cellStyle name="Comma 2 4 3 5 2" xfId="2067" xr:uid="{00000000-0005-0000-0000-00000F030000}"/>
    <cellStyle name="Comma 2 4 3 6" xfId="1231" xr:uid="{00000000-0005-0000-0000-000010030000}"/>
    <cellStyle name="Comma 2 4 4" xfId="52" xr:uid="{00000000-0005-0000-0000-000011030000}"/>
    <cellStyle name="Comma 2 4 4 2" xfId="152" xr:uid="{00000000-0005-0000-0000-000012030000}"/>
    <cellStyle name="Comma 2 4 4 2 2" xfId="363" xr:uid="{00000000-0005-0000-0000-000013030000}"/>
    <cellStyle name="Comma 2 4 4 2 2 2" xfId="779" xr:uid="{00000000-0005-0000-0000-000014030000}"/>
    <cellStyle name="Comma 2 4 4 2 2 2 2" xfId="1962" xr:uid="{00000000-0005-0000-0000-000015030000}"/>
    <cellStyle name="Comma 2 4 4 2 2 3" xfId="1547" xr:uid="{00000000-0005-0000-0000-000016030000}"/>
    <cellStyle name="Comma 2 4 4 2 3" xfId="573" xr:uid="{00000000-0005-0000-0000-000017030000}"/>
    <cellStyle name="Comma 2 4 4 2 3 2" xfId="1756" xr:uid="{00000000-0005-0000-0000-000018030000}"/>
    <cellStyle name="Comma 2 4 4 2 4" xfId="1007" xr:uid="{00000000-0005-0000-0000-000019030000}"/>
    <cellStyle name="Comma 2 4 4 2 4 2" xfId="2177" xr:uid="{00000000-0005-0000-0000-00001A030000}"/>
    <cellStyle name="Comma 2 4 4 2 5" xfId="1341" xr:uid="{00000000-0005-0000-0000-00001B030000}"/>
    <cellStyle name="Comma 2 4 4 3" xfId="263" xr:uid="{00000000-0005-0000-0000-00001C030000}"/>
    <cellStyle name="Comma 2 4 4 3 2" xfId="679" xr:uid="{00000000-0005-0000-0000-00001D030000}"/>
    <cellStyle name="Comma 2 4 4 3 2 2" xfId="1862" xr:uid="{00000000-0005-0000-0000-00001E030000}"/>
    <cellStyle name="Comma 2 4 4 3 3" xfId="1447" xr:uid="{00000000-0005-0000-0000-00001F030000}"/>
    <cellStyle name="Comma 2 4 4 4" xfId="473" xr:uid="{00000000-0005-0000-0000-000020030000}"/>
    <cellStyle name="Comma 2 4 4 4 2" xfId="1656" xr:uid="{00000000-0005-0000-0000-000021030000}"/>
    <cellStyle name="Comma 2 4 4 5" xfId="907" xr:uid="{00000000-0005-0000-0000-000022030000}"/>
    <cellStyle name="Comma 2 4 4 5 2" xfId="2077" xr:uid="{00000000-0005-0000-0000-000023030000}"/>
    <cellStyle name="Comma 2 4 4 6" xfId="1241" xr:uid="{00000000-0005-0000-0000-000024030000}"/>
    <cellStyle name="Comma 2 4 5" xfId="62" xr:uid="{00000000-0005-0000-0000-000025030000}"/>
    <cellStyle name="Comma 2 4 5 2" xfId="162" xr:uid="{00000000-0005-0000-0000-000026030000}"/>
    <cellStyle name="Comma 2 4 5 2 2" xfId="373" xr:uid="{00000000-0005-0000-0000-000027030000}"/>
    <cellStyle name="Comma 2 4 5 2 2 2" xfId="789" xr:uid="{00000000-0005-0000-0000-000028030000}"/>
    <cellStyle name="Comma 2 4 5 2 2 2 2" xfId="1972" xr:uid="{00000000-0005-0000-0000-000029030000}"/>
    <cellStyle name="Comma 2 4 5 2 2 3" xfId="1557" xr:uid="{00000000-0005-0000-0000-00002A030000}"/>
    <cellStyle name="Comma 2 4 5 2 3" xfId="583" xr:uid="{00000000-0005-0000-0000-00002B030000}"/>
    <cellStyle name="Comma 2 4 5 2 3 2" xfId="1766" xr:uid="{00000000-0005-0000-0000-00002C030000}"/>
    <cellStyle name="Comma 2 4 5 2 4" xfId="1017" xr:uid="{00000000-0005-0000-0000-00002D030000}"/>
    <cellStyle name="Comma 2 4 5 2 4 2" xfId="2187" xr:uid="{00000000-0005-0000-0000-00002E030000}"/>
    <cellStyle name="Comma 2 4 5 2 5" xfId="1351" xr:uid="{00000000-0005-0000-0000-00002F030000}"/>
    <cellStyle name="Comma 2 4 5 3" xfId="273" xr:uid="{00000000-0005-0000-0000-000030030000}"/>
    <cellStyle name="Comma 2 4 5 3 2" xfId="689" xr:uid="{00000000-0005-0000-0000-000031030000}"/>
    <cellStyle name="Comma 2 4 5 3 2 2" xfId="1872" xr:uid="{00000000-0005-0000-0000-000032030000}"/>
    <cellStyle name="Comma 2 4 5 3 3" xfId="1457" xr:uid="{00000000-0005-0000-0000-000033030000}"/>
    <cellStyle name="Comma 2 4 5 4" xfId="483" xr:uid="{00000000-0005-0000-0000-000034030000}"/>
    <cellStyle name="Comma 2 4 5 4 2" xfId="1666" xr:uid="{00000000-0005-0000-0000-000035030000}"/>
    <cellStyle name="Comma 2 4 5 5" xfId="917" xr:uid="{00000000-0005-0000-0000-000036030000}"/>
    <cellStyle name="Comma 2 4 5 5 2" xfId="2087" xr:uid="{00000000-0005-0000-0000-000037030000}"/>
    <cellStyle name="Comma 2 4 5 6" xfId="1251" xr:uid="{00000000-0005-0000-0000-000038030000}"/>
    <cellStyle name="Comma 2 4 6" xfId="72" xr:uid="{00000000-0005-0000-0000-000039030000}"/>
    <cellStyle name="Comma 2 4 6 2" xfId="172" xr:uid="{00000000-0005-0000-0000-00003A030000}"/>
    <cellStyle name="Comma 2 4 6 2 2" xfId="383" xr:uid="{00000000-0005-0000-0000-00003B030000}"/>
    <cellStyle name="Comma 2 4 6 2 2 2" xfId="799" xr:uid="{00000000-0005-0000-0000-00003C030000}"/>
    <cellStyle name="Comma 2 4 6 2 2 2 2" xfId="1982" xr:uid="{00000000-0005-0000-0000-00003D030000}"/>
    <cellStyle name="Comma 2 4 6 2 2 3" xfId="1567" xr:uid="{00000000-0005-0000-0000-00003E030000}"/>
    <cellStyle name="Comma 2 4 6 2 3" xfId="593" xr:uid="{00000000-0005-0000-0000-00003F030000}"/>
    <cellStyle name="Comma 2 4 6 2 3 2" xfId="1776" xr:uid="{00000000-0005-0000-0000-000040030000}"/>
    <cellStyle name="Comma 2 4 6 2 4" xfId="1027" xr:uid="{00000000-0005-0000-0000-000041030000}"/>
    <cellStyle name="Comma 2 4 6 2 4 2" xfId="2197" xr:uid="{00000000-0005-0000-0000-000042030000}"/>
    <cellStyle name="Comma 2 4 6 2 5" xfId="1361" xr:uid="{00000000-0005-0000-0000-000043030000}"/>
    <cellStyle name="Comma 2 4 6 3" xfId="283" xr:uid="{00000000-0005-0000-0000-000044030000}"/>
    <cellStyle name="Comma 2 4 6 3 2" xfId="699" xr:uid="{00000000-0005-0000-0000-000045030000}"/>
    <cellStyle name="Comma 2 4 6 3 2 2" xfId="1882" xr:uid="{00000000-0005-0000-0000-000046030000}"/>
    <cellStyle name="Comma 2 4 6 3 3" xfId="1467" xr:uid="{00000000-0005-0000-0000-000047030000}"/>
    <cellStyle name="Comma 2 4 6 4" xfId="493" xr:uid="{00000000-0005-0000-0000-000048030000}"/>
    <cellStyle name="Comma 2 4 6 4 2" xfId="1676" xr:uid="{00000000-0005-0000-0000-000049030000}"/>
    <cellStyle name="Comma 2 4 6 5" xfId="927" xr:uid="{00000000-0005-0000-0000-00004A030000}"/>
    <cellStyle name="Comma 2 4 6 5 2" xfId="2097" xr:uid="{00000000-0005-0000-0000-00004B030000}"/>
    <cellStyle name="Comma 2 4 6 6" xfId="1261" xr:uid="{00000000-0005-0000-0000-00004C030000}"/>
    <cellStyle name="Comma 2 4 7" xfId="82" xr:uid="{00000000-0005-0000-0000-00004D030000}"/>
    <cellStyle name="Comma 2 4 7 2" xfId="182" xr:uid="{00000000-0005-0000-0000-00004E030000}"/>
    <cellStyle name="Comma 2 4 7 2 2" xfId="393" xr:uid="{00000000-0005-0000-0000-00004F030000}"/>
    <cellStyle name="Comma 2 4 7 2 2 2" xfId="809" xr:uid="{00000000-0005-0000-0000-000050030000}"/>
    <cellStyle name="Comma 2 4 7 2 2 2 2" xfId="1992" xr:uid="{00000000-0005-0000-0000-000051030000}"/>
    <cellStyle name="Comma 2 4 7 2 2 3" xfId="1577" xr:uid="{00000000-0005-0000-0000-000052030000}"/>
    <cellStyle name="Comma 2 4 7 2 3" xfId="603" xr:uid="{00000000-0005-0000-0000-000053030000}"/>
    <cellStyle name="Comma 2 4 7 2 3 2" xfId="1786" xr:uid="{00000000-0005-0000-0000-000054030000}"/>
    <cellStyle name="Comma 2 4 7 2 4" xfId="1037" xr:uid="{00000000-0005-0000-0000-000055030000}"/>
    <cellStyle name="Comma 2 4 7 2 4 2" xfId="2207" xr:uid="{00000000-0005-0000-0000-000056030000}"/>
    <cellStyle name="Comma 2 4 7 2 5" xfId="1371" xr:uid="{00000000-0005-0000-0000-000057030000}"/>
    <cellStyle name="Comma 2 4 7 3" xfId="293" xr:uid="{00000000-0005-0000-0000-000058030000}"/>
    <cellStyle name="Comma 2 4 7 3 2" xfId="709" xr:uid="{00000000-0005-0000-0000-000059030000}"/>
    <cellStyle name="Comma 2 4 7 3 2 2" xfId="1892" xr:uid="{00000000-0005-0000-0000-00005A030000}"/>
    <cellStyle name="Comma 2 4 7 3 3" xfId="1477" xr:uid="{00000000-0005-0000-0000-00005B030000}"/>
    <cellStyle name="Comma 2 4 7 4" xfId="503" xr:uid="{00000000-0005-0000-0000-00005C030000}"/>
    <cellStyle name="Comma 2 4 7 4 2" xfId="1686" xr:uid="{00000000-0005-0000-0000-00005D030000}"/>
    <cellStyle name="Comma 2 4 7 5" xfId="937" xr:uid="{00000000-0005-0000-0000-00005E030000}"/>
    <cellStyle name="Comma 2 4 7 5 2" xfId="2107" xr:uid="{00000000-0005-0000-0000-00005F030000}"/>
    <cellStyle name="Comma 2 4 7 6" xfId="1271" xr:uid="{00000000-0005-0000-0000-000060030000}"/>
    <cellStyle name="Comma 2 4 8" xfId="92" xr:uid="{00000000-0005-0000-0000-000061030000}"/>
    <cellStyle name="Comma 2 4 8 2" xfId="192" xr:uid="{00000000-0005-0000-0000-000062030000}"/>
    <cellStyle name="Comma 2 4 8 2 2" xfId="403" xr:uid="{00000000-0005-0000-0000-000063030000}"/>
    <cellStyle name="Comma 2 4 8 2 2 2" xfId="819" xr:uid="{00000000-0005-0000-0000-000064030000}"/>
    <cellStyle name="Comma 2 4 8 2 2 2 2" xfId="2002" xr:uid="{00000000-0005-0000-0000-000065030000}"/>
    <cellStyle name="Comma 2 4 8 2 2 3" xfId="1587" xr:uid="{00000000-0005-0000-0000-000066030000}"/>
    <cellStyle name="Comma 2 4 8 2 3" xfId="613" xr:uid="{00000000-0005-0000-0000-000067030000}"/>
    <cellStyle name="Comma 2 4 8 2 3 2" xfId="1796" xr:uid="{00000000-0005-0000-0000-000068030000}"/>
    <cellStyle name="Comma 2 4 8 2 4" xfId="1047" xr:uid="{00000000-0005-0000-0000-000069030000}"/>
    <cellStyle name="Comma 2 4 8 2 4 2" xfId="2217" xr:uid="{00000000-0005-0000-0000-00006A030000}"/>
    <cellStyle name="Comma 2 4 8 2 5" xfId="1381" xr:uid="{00000000-0005-0000-0000-00006B030000}"/>
    <cellStyle name="Comma 2 4 8 3" xfId="303" xr:uid="{00000000-0005-0000-0000-00006C030000}"/>
    <cellStyle name="Comma 2 4 8 3 2" xfId="719" xr:uid="{00000000-0005-0000-0000-00006D030000}"/>
    <cellStyle name="Comma 2 4 8 3 2 2" xfId="1902" xr:uid="{00000000-0005-0000-0000-00006E030000}"/>
    <cellStyle name="Comma 2 4 8 3 3" xfId="1487" xr:uid="{00000000-0005-0000-0000-00006F030000}"/>
    <cellStyle name="Comma 2 4 8 4" xfId="513" xr:uid="{00000000-0005-0000-0000-000070030000}"/>
    <cellStyle name="Comma 2 4 8 4 2" xfId="1696" xr:uid="{00000000-0005-0000-0000-000071030000}"/>
    <cellStyle name="Comma 2 4 8 5" xfId="947" xr:uid="{00000000-0005-0000-0000-000072030000}"/>
    <cellStyle name="Comma 2 4 8 5 2" xfId="2117" xr:uid="{00000000-0005-0000-0000-000073030000}"/>
    <cellStyle name="Comma 2 4 8 6" xfId="1281" xr:uid="{00000000-0005-0000-0000-000074030000}"/>
    <cellStyle name="Comma 2 4 9" xfId="102" xr:uid="{00000000-0005-0000-0000-000075030000}"/>
    <cellStyle name="Comma 2 4 9 2" xfId="202" xr:uid="{00000000-0005-0000-0000-000076030000}"/>
    <cellStyle name="Comma 2 4 9 2 2" xfId="413" xr:uid="{00000000-0005-0000-0000-000077030000}"/>
    <cellStyle name="Comma 2 4 9 2 2 2" xfId="829" xr:uid="{00000000-0005-0000-0000-000078030000}"/>
    <cellStyle name="Comma 2 4 9 2 2 2 2" xfId="2012" xr:uid="{00000000-0005-0000-0000-000079030000}"/>
    <cellStyle name="Comma 2 4 9 2 2 3" xfId="1597" xr:uid="{00000000-0005-0000-0000-00007A030000}"/>
    <cellStyle name="Comma 2 4 9 2 3" xfId="623" xr:uid="{00000000-0005-0000-0000-00007B030000}"/>
    <cellStyle name="Comma 2 4 9 2 3 2" xfId="1806" xr:uid="{00000000-0005-0000-0000-00007C030000}"/>
    <cellStyle name="Comma 2 4 9 2 4" xfId="1057" xr:uid="{00000000-0005-0000-0000-00007D030000}"/>
    <cellStyle name="Comma 2 4 9 2 4 2" xfId="2227" xr:uid="{00000000-0005-0000-0000-00007E030000}"/>
    <cellStyle name="Comma 2 4 9 2 5" xfId="1391" xr:uid="{00000000-0005-0000-0000-00007F030000}"/>
    <cellStyle name="Comma 2 4 9 3" xfId="313" xr:uid="{00000000-0005-0000-0000-000080030000}"/>
    <cellStyle name="Comma 2 4 9 3 2" xfId="729" xr:uid="{00000000-0005-0000-0000-000081030000}"/>
    <cellStyle name="Comma 2 4 9 3 2 2" xfId="1912" xr:uid="{00000000-0005-0000-0000-000082030000}"/>
    <cellStyle name="Comma 2 4 9 3 3" xfId="1497" xr:uid="{00000000-0005-0000-0000-000083030000}"/>
    <cellStyle name="Comma 2 4 9 4" xfId="523" xr:uid="{00000000-0005-0000-0000-000084030000}"/>
    <cellStyle name="Comma 2 4 9 4 2" xfId="1706" xr:uid="{00000000-0005-0000-0000-000085030000}"/>
    <cellStyle name="Comma 2 4 9 5" xfId="957" xr:uid="{00000000-0005-0000-0000-000086030000}"/>
    <cellStyle name="Comma 2 4 9 5 2" xfId="2127" xr:uid="{00000000-0005-0000-0000-000087030000}"/>
    <cellStyle name="Comma 2 4 9 6" xfId="1291" xr:uid="{00000000-0005-0000-0000-000088030000}"/>
    <cellStyle name="Comma 2 5" xfId="24" xr:uid="{00000000-0005-0000-0000-000089030000}"/>
    <cellStyle name="Comma 2 5 2" xfId="124" xr:uid="{00000000-0005-0000-0000-00008A030000}"/>
    <cellStyle name="Comma 2 5 2 2" xfId="335" xr:uid="{00000000-0005-0000-0000-00008B030000}"/>
    <cellStyle name="Comma 2 5 2 2 2" xfId="751" xr:uid="{00000000-0005-0000-0000-00008C030000}"/>
    <cellStyle name="Comma 2 5 2 2 2 2" xfId="1934" xr:uid="{00000000-0005-0000-0000-00008D030000}"/>
    <cellStyle name="Comma 2 5 2 2 3" xfId="1519" xr:uid="{00000000-0005-0000-0000-00008E030000}"/>
    <cellStyle name="Comma 2 5 2 3" xfId="545" xr:uid="{00000000-0005-0000-0000-00008F030000}"/>
    <cellStyle name="Comma 2 5 2 3 2" xfId="1728" xr:uid="{00000000-0005-0000-0000-000090030000}"/>
    <cellStyle name="Comma 2 5 2 4" xfId="979" xr:uid="{00000000-0005-0000-0000-000091030000}"/>
    <cellStyle name="Comma 2 5 2 4 2" xfId="2149" xr:uid="{00000000-0005-0000-0000-000092030000}"/>
    <cellStyle name="Comma 2 5 2 5" xfId="1313" xr:uid="{00000000-0005-0000-0000-000093030000}"/>
    <cellStyle name="Comma 2 5 3" xfId="235" xr:uid="{00000000-0005-0000-0000-000094030000}"/>
    <cellStyle name="Comma 2 5 3 2" xfId="651" xr:uid="{00000000-0005-0000-0000-000095030000}"/>
    <cellStyle name="Comma 2 5 3 2 2" xfId="1834" xr:uid="{00000000-0005-0000-0000-000096030000}"/>
    <cellStyle name="Comma 2 5 3 3" xfId="1419" xr:uid="{00000000-0005-0000-0000-000097030000}"/>
    <cellStyle name="Comma 2 5 4" xfId="445" xr:uid="{00000000-0005-0000-0000-000098030000}"/>
    <cellStyle name="Comma 2 5 4 2" xfId="1628" xr:uid="{00000000-0005-0000-0000-000099030000}"/>
    <cellStyle name="Comma 2 5 5" xfId="879" xr:uid="{00000000-0005-0000-0000-00009A030000}"/>
    <cellStyle name="Comma 2 5 5 2" xfId="2049" xr:uid="{00000000-0005-0000-0000-00009B030000}"/>
    <cellStyle name="Comma 2 5 6" xfId="1213" xr:uid="{00000000-0005-0000-0000-00009C030000}"/>
    <cellStyle name="Comma 2 6" xfId="34" xr:uid="{00000000-0005-0000-0000-00009D030000}"/>
    <cellStyle name="Comma 2 6 2" xfId="134" xr:uid="{00000000-0005-0000-0000-00009E030000}"/>
    <cellStyle name="Comma 2 6 2 2" xfId="345" xr:uid="{00000000-0005-0000-0000-00009F030000}"/>
    <cellStyle name="Comma 2 6 2 2 2" xfId="761" xr:uid="{00000000-0005-0000-0000-0000A0030000}"/>
    <cellStyle name="Comma 2 6 2 2 2 2" xfId="1944" xr:uid="{00000000-0005-0000-0000-0000A1030000}"/>
    <cellStyle name="Comma 2 6 2 2 3" xfId="1529" xr:uid="{00000000-0005-0000-0000-0000A2030000}"/>
    <cellStyle name="Comma 2 6 2 3" xfId="555" xr:uid="{00000000-0005-0000-0000-0000A3030000}"/>
    <cellStyle name="Comma 2 6 2 3 2" xfId="1738" xr:uid="{00000000-0005-0000-0000-0000A4030000}"/>
    <cellStyle name="Comma 2 6 2 4" xfId="989" xr:uid="{00000000-0005-0000-0000-0000A5030000}"/>
    <cellStyle name="Comma 2 6 2 4 2" xfId="2159" xr:uid="{00000000-0005-0000-0000-0000A6030000}"/>
    <cellStyle name="Comma 2 6 2 5" xfId="1323" xr:uid="{00000000-0005-0000-0000-0000A7030000}"/>
    <cellStyle name="Comma 2 6 3" xfId="245" xr:uid="{00000000-0005-0000-0000-0000A8030000}"/>
    <cellStyle name="Comma 2 6 3 2" xfId="661" xr:uid="{00000000-0005-0000-0000-0000A9030000}"/>
    <cellStyle name="Comma 2 6 3 2 2" xfId="1844" xr:uid="{00000000-0005-0000-0000-0000AA030000}"/>
    <cellStyle name="Comma 2 6 3 3" xfId="1429" xr:uid="{00000000-0005-0000-0000-0000AB030000}"/>
    <cellStyle name="Comma 2 6 4" xfId="455" xr:uid="{00000000-0005-0000-0000-0000AC030000}"/>
    <cellStyle name="Comma 2 6 4 2" xfId="1638" xr:uid="{00000000-0005-0000-0000-0000AD030000}"/>
    <cellStyle name="Comma 2 6 5" xfId="889" xr:uid="{00000000-0005-0000-0000-0000AE030000}"/>
    <cellStyle name="Comma 2 6 5 2" xfId="2059" xr:uid="{00000000-0005-0000-0000-0000AF030000}"/>
    <cellStyle name="Comma 2 6 6" xfId="1223" xr:uid="{00000000-0005-0000-0000-0000B0030000}"/>
    <cellStyle name="Comma 2 7" xfId="44" xr:uid="{00000000-0005-0000-0000-0000B1030000}"/>
    <cellStyle name="Comma 2 7 2" xfId="144" xr:uid="{00000000-0005-0000-0000-0000B2030000}"/>
    <cellStyle name="Comma 2 7 2 2" xfId="355" xr:uid="{00000000-0005-0000-0000-0000B3030000}"/>
    <cellStyle name="Comma 2 7 2 2 2" xfId="771" xr:uid="{00000000-0005-0000-0000-0000B4030000}"/>
    <cellStyle name="Comma 2 7 2 2 2 2" xfId="1954" xr:uid="{00000000-0005-0000-0000-0000B5030000}"/>
    <cellStyle name="Comma 2 7 2 2 3" xfId="1539" xr:uid="{00000000-0005-0000-0000-0000B6030000}"/>
    <cellStyle name="Comma 2 7 2 3" xfId="565" xr:uid="{00000000-0005-0000-0000-0000B7030000}"/>
    <cellStyle name="Comma 2 7 2 3 2" xfId="1748" xr:uid="{00000000-0005-0000-0000-0000B8030000}"/>
    <cellStyle name="Comma 2 7 2 4" xfId="999" xr:uid="{00000000-0005-0000-0000-0000B9030000}"/>
    <cellStyle name="Comma 2 7 2 4 2" xfId="2169" xr:uid="{00000000-0005-0000-0000-0000BA030000}"/>
    <cellStyle name="Comma 2 7 2 5" xfId="1333" xr:uid="{00000000-0005-0000-0000-0000BB030000}"/>
    <cellStyle name="Comma 2 7 3" xfId="255" xr:uid="{00000000-0005-0000-0000-0000BC030000}"/>
    <cellStyle name="Comma 2 7 3 2" xfId="671" xr:uid="{00000000-0005-0000-0000-0000BD030000}"/>
    <cellStyle name="Comma 2 7 3 2 2" xfId="1854" xr:uid="{00000000-0005-0000-0000-0000BE030000}"/>
    <cellStyle name="Comma 2 7 3 3" xfId="1439" xr:uid="{00000000-0005-0000-0000-0000BF030000}"/>
    <cellStyle name="Comma 2 7 4" xfId="465" xr:uid="{00000000-0005-0000-0000-0000C0030000}"/>
    <cellStyle name="Comma 2 7 4 2" xfId="1648" xr:uid="{00000000-0005-0000-0000-0000C1030000}"/>
    <cellStyle name="Comma 2 7 5" xfId="899" xr:uid="{00000000-0005-0000-0000-0000C2030000}"/>
    <cellStyle name="Comma 2 7 5 2" xfId="2069" xr:uid="{00000000-0005-0000-0000-0000C3030000}"/>
    <cellStyle name="Comma 2 7 6" xfId="1233" xr:uid="{00000000-0005-0000-0000-0000C4030000}"/>
    <cellStyle name="Comma 2 8" xfId="54" xr:uid="{00000000-0005-0000-0000-0000C5030000}"/>
    <cellStyle name="Comma 2 8 2" xfId="154" xr:uid="{00000000-0005-0000-0000-0000C6030000}"/>
    <cellStyle name="Comma 2 8 2 2" xfId="365" xr:uid="{00000000-0005-0000-0000-0000C7030000}"/>
    <cellStyle name="Comma 2 8 2 2 2" xfId="781" xr:uid="{00000000-0005-0000-0000-0000C8030000}"/>
    <cellStyle name="Comma 2 8 2 2 2 2" xfId="1964" xr:uid="{00000000-0005-0000-0000-0000C9030000}"/>
    <cellStyle name="Comma 2 8 2 2 3" xfId="1549" xr:uid="{00000000-0005-0000-0000-0000CA030000}"/>
    <cellStyle name="Comma 2 8 2 3" xfId="575" xr:uid="{00000000-0005-0000-0000-0000CB030000}"/>
    <cellStyle name="Comma 2 8 2 3 2" xfId="1758" xr:uid="{00000000-0005-0000-0000-0000CC030000}"/>
    <cellStyle name="Comma 2 8 2 4" xfId="1009" xr:uid="{00000000-0005-0000-0000-0000CD030000}"/>
    <cellStyle name="Comma 2 8 2 4 2" xfId="2179" xr:uid="{00000000-0005-0000-0000-0000CE030000}"/>
    <cellStyle name="Comma 2 8 2 5" xfId="1343" xr:uid="{00000000-0005-0000-0000-0000CF030000}"/>
    <cellStyle name="Comma 2 8 3" xfId="265" xr:uid="{00000000-0005-0000-0000-0000D0030000}"/>
    <cellStyle name="Comma 2 8 3 2" xfId="681" xr:uid="{00000000-0005-0000-0000-0000D1030000}"/>
    <cellStyle name="Comma 2 8 3 2 2" xfId="1864" xr:uid="{00000000-0005-0000-0000-0000D2030000}"/>
    <cellStyle name="Comma 2 8 3 3" xfId="1449" xr:uid="{00000000-0005-0000-0000-0000D3030000}"/>
    <cellStyle name="Comma 2 8 4" xfId="475" xr:uid="{00000000-0005-0000-0000-0000D4030000}"/>
    <cellStyle name="Comma 2 8 4 2" xfId="1658" xr:uid="{00000000-0005-0000-0000-0000D5030000}"/>
    <cellStyle name="Comma 2 8 5" xfId="909" xr:uid="{00000000-0005-0000-0000-0000D6030000}"/>
    <cellStyle name="Comma 2 8 5 2" xfId="2079" xr:uid="{00000000-0005-0000-0000-0000D7030000}"/>
    <cellStyle name="Comma 2 8 6" xfId="1243" xr:uid="{00000000-0005-0000-0000-0000D8030000}"/>
    <cellStyle name="Comma 2 9" xfId="64" xr:uid="{00000000-0005-0000-0000-0000D9030000}"/>
    <cellStyle name="Comma 2 9 2" xfId="164" xr:uid="{00000000-0005-0000-0000-0000DA030000}"/>
    <cellStyle name="Comma 2 9 2 2" xfId="375" xr:uid="{00000000-0005-0000-0000-0000DB030000}"/>
    <cellStyle name="Comma 2 9 2 2 2" xfId="791" xr:uid="{00000000-0005-0000-0000-0000DC030000}"/>
    <cellStyle name="Comma 2 9 2 2 2 2" xfId="1974" xr:uid="{00000000-0005-0000-0000-0000DD030000}"/>
    <cellStyle name="Comma 2 9 2 2 3" xfId="1559" xr:uid="{00000000-0005-0000-0000-0000DE030000}"/>
    <cellStyle name="Comma 2 9 2 3" xfId="585" xr:uid="{00000000-0005-0000-0000-0000DF030000}"/>
    <cellStyle name="Comma 2 9 2 3 2" xfId="1768" xr:uid="{00000000-0005-0000-0000-0000E0030000}"/>
    <cellStyle name="Comma 2 9 2 4" xfId="1019" xr:uid="{00000000-0005-0000-0000-0000E1030000}"/>
    <cellStyle name="Comma 2 9 2 4 2" xfId="2189" xr:uid="{00000000-0005-0000-0000-0000E2030000}"/>
    <cellStyle name="Comma 2 9 2 5" xfId="1353" xr:uid="{00000000-0005-0000-0000-0000E3030000}"/>
    <cellStyle name="Comma 2 9 3" xfId="275" xr:uid="{00000000-0005-0000-0000-0000E4030000}"/>
    <cellStyle name="Comma 2 9 3 2" xfId="691" xr:uid="{00000000-0005-0000-0000-0000E5030000}"/>
    <cellStyle name="Comma 2 9 3 2 2" xfId="1874" xr:uid="{00000000-0005-0000-0000-0000E6030000}"/>
    <cellStyle name="Comma 2 9 3 3" xfId="1459" xr:uid="{00000000-0005-0000-0000-0000E7030000}"/>
    <cellStyle name="Comma 2 9 4" xfId="485" xr:uid="{00000000-0005-0000-0000-0000E8030000}"/>
    <cellStyle name="Comma 2 9 4 2" xfId="1668" xr:uid="{00000000-0005-0000-0000-0000E9030000}"/>
    <cellStyle name="Comma 2 9 5" xfId="919" xr:uid="{00000000-0005-0000-0000-0000EA030000}"/>
    <cellStyle name="Comma 2 9 5 2" xfId="2089" xr:uid="{00000000-0005-0000-0000-0000EB030000}"/>
    <cellStyle name="Comma 2 9 6" xfId="1253" xr:uid="{00000000-0005-0000-0000-0000EC030000}"/>
    <cellStyle name="Comma 3" xfId="223" xr:uid="{00000000-0005-0000-0000-0000ED030000}"/>
    <cellStyle name="Comma 3 2" xfId="429" xr:uid="{00000000-0005-0000-0000-0000EE030000}"/>
    <cellStyle name="Comma 3 2 2" xfId="845" xr:uid="{00000000-0005-0000-0000-0000EF030000}"/>
    <cellStyle name="Comma 3 2 2 2" xfId="2028" xr:uid="{00000000-0005-0000-0000-0000F0030000}"/>
    <cellStyle name="Comma 3 2 2 2 2" xfId="4481" xr:uid="{00000000-0005-0000-0000-0000F1030000}"/>
    <cellStyle name="Comma 3 2 2 2 3" xfId="3309" xr:uid="{00000000-0005-0000-0000-0000F2030000}"/>
    <cellStyle name="Comma 3 2 2 3" xfId="3845" xr:uid="{00000000-0005-0000-0000-0000F3030000}"/>
    <cellStyle name="Comma 3 2 2 4" xfId="2673" xr:uid="{00000000-0005-0000-0000-0000F4030000}"/>
    <cellStyle name="Comma 3 2 3" xfId="1184" xr:uid="{00000000-0005-0000-0000-0000F5030000}"/>
    <cellStyle name="Comma 3 2 3 2" xfId="2350" xr:uid="{00000000-0005-0000-0000-0000F6030000}"/>
    <cellStyle name="Comma 3 2 3 2 2" xfId="4697" xr:uid="{00000000-0005-0000-0000-0000F7030000}"/>
    <cellStyle name="Comma 3 2 3 2 3" xfId="3525" xr:uid="{00000000-0005-0000-0000-0000F8030000}"/>
    <cellStyle name="Comma 3 2 3 3" xfId="4061" xr:uid="{00000000-0005-0000-0000-0000F9030000}"/>
    <cellStyle name="Comma 3 2 3 4" xfId="2889" xr:uid="{00000000-0005-0000-0000-0000FA030000}"/>
    <cellStyle name="Comma 3 2 4" xfId="1613" xr:uid="{00000000-0005-0000-0000-0000FB030000}"/>
    <cellStyle name="Comma 3 2 4 2" xfId="4271" xr:uid="{00000000-0005-0000-0000-0000FC030000}"/>
    <cellStyle name="Comma 3 2 4 3" xfId="3099" xr:uid="{00000000-0005-0000-0000-0000FD030000}"/>
    <cellStyle name="Comma 3 2 5" xfId="3635" xr:uid="{00000000-0005-0000-0000-0000FE030000}"/>
    <cellStyle name="Comma 3 2 6" xfId="2463" xr:uid="{00000000-0005-0000-0000-0000FF030000}"/>
    <cellStyle name="Comma 3 3" xfId="639" xr:uid="{00000000-0005-0000-0000-000000040000}"/>
    <cellStyle name="Comma 3 3 2" xfId="1822" xr:uid="{00000000-0005-0000-0000-000001040000}"/>
    <cellStyle name="Comma 3 3 2 2" xfId="4377" xr:uid="{00000000-0005-0000-0000-000002040000}"/>
    <cellStyle name="Comma 3 3 2 3" xfId="3205" xr:uid="{00000000-0005-0000-0000-000003040000}"/>
    <cellStyle name="Comma 3 3 3" xfId="3741" xr:uid="{00000000-0005-0000-0000-000004040000}"/>
    <cellStyle name="Comma 3 3 4" xfId="2569" xr:uid="{00000000-0005-0000-0000-000005040000}"/>
    <cellStyle name="Comma 3 4" xfId="1074" xr:uid="{00000000-0005-0000-0000-000006040000}"/>
    <cellStyle name="Comma 3 4 2" xfId="2243" xr:uid="{00000000-0005-0000-0000-000007040000}"/>
    <cellStyle name="Comma 3 4 2 2" xfId="4590" xr:uid="{00000000-0005-0000-0000-000008040000}"/>
    <cellStyle name="Comma 3 4 2 3" xfId="3418" xr:uid="{00000000-0005-0000-0000-000009040000}"/>
    <cellStyle name="Comma 3 4 3" xfId="3954" xr:uid="{00000000-0005-0000-0000-00000A040000}"/>
    <cellStyle name="Comma 3 4 4" xfId="2782" xr:uid="{00000000-0005-0000-0000-00000B040000}"/>
    <cellStyle name="Comma 3 5" xfId="1407" xr:uid="{00000000-0005-0000-0000-00000C040000}"/>
    <cellStyle name="Comma 3 5 2" xfId="4167" xr:uid="{00000000-0005-0000-0000-00000D040000}"/>
    <cellStyle name="Comma 3 5 3" xfId="2995" xr:uid="{00000000-0005-0000-0000-00000E040000}"/>
    <cellStyle name="Comma 3 6" xfId="3531" xr:uid="{00000000-0005-0000-0000-00000F040000}"/>
    <cellStyle name="Comma 3 7" xfId="2359" xr:uid="{00000000-0005-0000-0000-000010040000}"/>
    <cellStyle name="Comma 4" xfId="224" xr:uid="{00000000-0005-0000-0000-000011040000}"/>
    <cellStyle name="Comma 4 2" xfId="640" xr:uid="{00000000-0005-0000-0000-000012040000}"/>
    <cellStyle name="Comma 4 2 2" xfId="1823" xr:uid="{00000000-0005-0000-0000-000013040000}"/>
    <cellStyle name="Comma 4 2 2 2" xfId="4378" xr:uid="{00000000-0005-0000-0000-000014040000}"/>
    <cellStyle name="Comma 4 2 2 3" xfId="3206" xr:uid="{00000000-0005-0000-0000-000015040000}"/>
    <cellStyle name="Comma 4 2 3" xfId="3742" xr:uid="{00000000-0005-0000-0000-000016040000}"/>
    <cellStyle name="Comma 4 2 4" xfId="2570" xr:uid="{00000000-0005-0000-0000-000017040000}"/>
    <cellStyle name="Comma 4 3" xfId="1408" xr:uid="{00000000-0005-0000-0000-000018040000}"/>
    <cellStyle name="Comma 4 3 2" xfId="4168" xr:uid="{00000000-0005-0000-0000-000019040000}"/>
    <cellStyle name="Comma 4 3 3" xfId="2996" xr:uid="{00000000-0005-0000-0000-00001A040000}"/>
    <cellStyle name="Comma 4 4" xfId="3532" xr:uid="{00000000-0005-0000-0000-00001B040000}"/>
    <cellStyle name="Comma 4 5" xfId="2360" xr:uid="{00000000-0005-0000-0000-00001C040000}"/>
    <cellStyle name="Currency 2" xfId="5" xr:uid="{00000000-0005-0000-0000-00001D040000}"/>
    <cellStyle name="Currency 2 10" xfId="75" xr:uid="{00000000-0005-0000-0000-00001E040000}"/>
    <cellStyle name="Currency 2 10 2" xfId="175" xr:uid="{00000000-0005-0000-0000-00001F040000}"/>
    <cellStyle name="Currency 2 10 2 2" xfId="386" xr:uid="{00000000-0005-0000-0000-000020040000}"/>
    <cellStyle name="Currency 2 10 2 2 2" xfId="802" xr:uid="{00000000-0005-0000-0000-000021040000}"/>
    <cellStyle name="Currency 2 10 2 2 2 2" xfId="1985" xr:uid="{00000000-0005-0000-0000-000022040000}"/>
    <cellStyle name="Currency 2 10 2 2 2 2 2" xfId="4459" xr:uid="{00000000-0005-0000-0000-000023040000}"/>
    <cellStyle name="Currency 2 10 2 2 2 2 3" xfId="3287" xr:uid="{00000000-0005-0000-0000-000024040000}"/>
    <cellStyle name="Currency 2 10 2 2 2 3" xfId="3823" xr:uid="{00000000-0005-0000-0000-000025040000}"/>
    <cellStyle name="Currency 2 10 2 2 2 4" xfId="2651" xr:uid="{00000000-0005-0000-0000-000026040000}"/>
    <cellStyle name="Currency 2 10 2 2 3" xfId="1161" xr:uid="{00000000-0005-0000-0000-000027040000}"/>
    <cellStyle name="Currency 2 10 2 2 3 2" xfId="2328" xr:uid="{00000000-0005-0000-0000-000028040000}"/>
    <cellStyle name="Currency 2 10 2 2 3 2 2" xfId="4675" xr:uid="{00000000-0005-0000-0000-000029040000}"/>
    <cellStyle name="Currency 2 10 2 2 3 2 3" xfId="3503" xr:uid="{00000000-0005-0000-0000-00002A040000}"/>
    <cellStyle name="Currency 2 10 2 2 3 3" xfId="4039" xr:uid="{00000000-0005-0000-0000-00002B040000}"/>
    <cellStyle name="Currency 2 10 2 2 3 4" xfId="2867" xr:uid="{00000000-0005-0000-0000-00002C040000}"/>
    <cellStyle name="Currency 2 10 2 2 4" xfId="1570" xr:uid="{00000000-0005-0000-0000-00002D040000}"/>
    <cellStyle name="Currency 2 10 2 2 4 2" xfId="4249" xr:uid="{00000000-0005-0000-0000-00002E040000}"/>
    <cellStyle name="Currency 2 10 2 2 4 3" xfId="3077" xr:uid="{00000000-0005-0000-0000-00002F040000}"/>
    <cellStyle name="Currency 2 10 2 2 5" xfId="3613" xr:uid="{00000000-0005-0000-0000-000030040000}"/>
    <cellStyle name="Currency 2 10 2 2 6" xfId="2441" xr:uid="{00000000-0005-0000-0000-000031040000}"/>
    <cellStyle name="Currency 2 10 2 3" xfId="596" xr:uid="{00000000-0005-0000-0000-000032040000}"/>
    <cellStyle name="Currency 2 10 2 3 2" xfId="1779" xr:uid="{00000000-0005-0000-0000-000033040000}"/>
    <cellStyle name="Currency 2 10 2 3 2 2" xfId="4355" xr:uid="{00000000-0005-0000-0000-000034040000}"/>
    <cellStyle name="Currency 2 10 2 3 2 3" xfId="3183" xr:uid="{00000000-0005-0000-0000-000035040000}"/>
    <cellStyle name="Currency 2 10 2 3 3" xfId="3719" xr:uid="{00000000-0005-0000-0000-000036040000}"/>
    <cellStyle name="Currency 2 10 2 3 4" xfId="2547" xr:uid="{00000000-0005-0000-0000-000037040000}"/>
    <cellStyle name="Currency 2 10 2 4" xfId="1030" xr:uid="{00000000-0005-0000-0000-000038040000}"/>
    <cellStyle name="Currency 2 10 2 4 2" xfId="2200" xr:uid="{00000000-0005-0000-0000-000039040000}"/>
    <cellStyle name="Currency 2 10 2 4 2 2" xfId="4568" xr:uid="{00000000-0005-0000-0000-00003A040000}"/>
    <cellStyle name="Currency 2 10 2 4 2 3" xfId="3396" xr:uid="{00000000-0005-0000-0000-00003B040000}"/>
    <cellStyle name="Currency 2 10 2 4 3" xfId="3932" xr:uid="{00000000-0005-0000-0000-00003C040000}"/>
    <cellStyle name="Currency 2 10 2 4 4" xfId="2760" xr:uid="{00000000-0005-0000-0000-00003D040000}"/>
    <cellStyle name="Currency 2 10 2 5" xfId="1364" xr:uid="{00000000-0005-0000-0000-00003E040000}"/>
    <cellStyle name="Currency 2 10 2 5 2" xfId="4145" xr:uid="{00000000-0005-0000-0000-00003F040000}"/>
    <cellStyle name="Currency 2 10 2 5 3" xfId="2973" xr:uid="{00000000-0005-0000-0000-000040040000}"/>
    <cellStyle name="Currency 2 10 3" xfId="286" xr:uid="{00000000-0005-0000-0000-000041040000}"/>
    <cellStyle name="Currency 2 10 3 2" xfId="702" xr:uid="{00000000-0005-0000-0000-000042040000}"/>
    <cellStyle name="Currency 2 10 3 2 2" xfId="1885" xr:uid="{00000000-0005-0000-0000-000043040000}"/>
    <cellStyle name="Currency 2 10 3 2 2 2" xfId="4409" xr:uid="{00000000-0005-0000-0000-000044040000}"/>
    <cellStyle name="Currency 2 10 3 2 2 3" xfId="3237" xr:uid="{00000000-0005-0000-0000-000045040000}"/>
    <cellStyle name="Currency 2 10 3 2 3" xfId="3773" xr:uid="{00000000-0005-0000-0000-000046040000}"/>
    <cellStyle name="Currency 2 10 3 2 4" xfId="2601" xr:uid="{00000000-0005-0000-0000-000047040000}"/>
    <cellStyle name="Currency 2 10 3 3" xfId="1111" xr:uid="{00000000-0005-0000-0000-000048040000}"/>
    <cellStyle name="Currency 2 10 3 3 2" xfId="2278" xr:uid="{00000000-0005-0000-0000-000049040000}"/>
    <cellStyle name="Currency 2 10 3 3 2 2" xfId="4625" xr:uid="{00000000-0005-0000-0000-00004A040000}"/>
    <cellStyle name="Currency 2 10 3 3 2 3" xfId="3453" xr:uid="{00000000-0005-0000-0000-00004B040000}"/>
    <cellStyle name="Currency 2 10 3 3 3" xfId="3989" xr:uid="{00000000-0005-0000-0000-00004C040000}"/>
    <cellStyle name="Currency 2 10 3 3 4" xfId="2817" xr:uid="{00000000-0005-0000-0000-00004D040000}"/>
    <cellStyle name="Currency 2 10 3 4" xfId="1470" xr:uid="{00000000-0005-0000-0000-00004E040000}"/>
    <cellStyle name="Currency 2 10 3 4 2" xfId="4199" xr:uid="{00000000-0005-0000-0000-00004F040000}"/>
    <cellStyle name="Currency 2 10 3 4 3" xfId="3027" xr:uid="{00000000-0005-0000-0000-000050040000}"/>
    <cellStyle name="Currency 2 10 3 5" xfId="3563" xr:uid="{00000000-0005-0000-0000-000051040000}"/>
    <cellStyle name="Currency 2 10 3 6" xfId="2391" xr:uid="{00000000-0005-0000-0000-000052040000}"/>
    <cellStyle name="Currency 2 10 4" xfId="496" xr:uid="{00000000-0005-0000-0000-000053040000}"/>
    <cellStyle name="Currency 2 10 4 2" xfId="1679" xr:uid="{00000000-0005-0000-0000-000054040000}"/>
    <cellStyle name="Currency 2 10 4 2 2" xfId="4305" xr:uid="{00000000-0005-0000-0000-000055040000}"/>
    <cellStyle name="Currency 2 10 4 2 3" xfId="3133" xr:uid="{00000000-0005-0000-0000-000056040000}"/>
    <cellStyle name="Currency 2 10 4 3" xfId="3669" xr:uid="{00000000-0005-0000-0000-000057040000}"/>
    <cellStyle name="Currency 2 10 4 4" xfId="2497" xr:uid="{00000000-0005-0000-0000-000058040000}"/>
    <cellStyle name="Currency 2 10 5" xfId="930" xr:uid="{00000000-0005-0000-0000-000059040000}"/>
    <cellStyle name="Currency 2 10 5 2" xfId="2100" xr:uid="{00000000-0005-0000-0000-00005A040000}"/>
    <cellStyle name="Currency 2 10 5 2 2" xfId="4518" xr:uid="{00000000-0005-0000-0000-00005B040000}"/>
    <cellStyle name="Currency 2 10 5 2 3" xfId="3346" xr:uid="{00000000-0005-0000-0000-00005C040000}"/>
    <cellStyle name="Currency 2 10 5 3" xfId="3882" xr:uid="{00000000-0005-0000-0000-00005D040000}"/>
    <cellStyle name="Currency 2 10 5 4" xfId="2710" xr:uid="{00000000-0005-0000-0000-00005E040000}"/>
    <cellStyle name="Currency 2 10 6" xfId="1264" xr:uid="{00000000-0005-0000-0000-00005F040000}"/>
    <cellStyle name="Currency 2 10 6 2" xfId="4095" xr:uid="{00000000-0005-0000-0000-000060040000}"/>
    <cellStyle name="Currency 2 10 6 3" xfId="2923" xr:uid="{00000000-0005-0000-0000-000061040000}"/>
    <cellStyle name="Currency 2 11" xfId="85" xr:uid="{00000000-0005-0000-0000-000062040000}"/>
    <cellStyle name="Currency 2 11 2" xfId="185" xr:uid="{00000000-0005-0000-0000-000063040000}"/>
    <cellStyle name="Currency 2 11 2 2" xfId="396" xr:uid="{00000000-0005-0000-0000-000064040000}"/>
    <cellStyle name="Currency 2 11 2 2 2" xfId="812" xr:uid="{00000000-0005-0000-0000-000065040000}"/>
    <cellStyle name="Currency 2 11 2 2 2 2" xfId="1995" xr:uid="{00000000-0005-0000-0000-000066040000}"/>
    <cellStyle name="Currency 2 11 2 2 2 2 2" xfId="4464" xr:uid="{00000000-0005-0000-0000-000067040000}"/>
    <cellStyle name="Currency 2 11 2 2 2 2 3" xfId="3292" xr:uid="{00000000-0005-0000-0000-000068040000}"/>
    <cellStyle name="Currency 2 11 2 2 2 3" xfId="3828" xr:uid="{00000000-0005-0000-0000-000069040000}"/>
    <cellStyle name="Currency 2 11 2 2 2 4" xfId="2656" xr:uid="{00000000-0005-0000-0000-00006A040000}"/>
    <cellStyle name="Currency 2 11 2 2 3" xfId="1166" xr:uid="{00000000-0005-0000-0000-00006B040000}"/>
    <cellStyle name="Currency 2 11 2 2 3 2" xfId="2333" xr:uid="{00000000-0005-0000-0000-00006C040000}"/>
    <cellStyle name="Currency 2 11 2 2 3 2 2" xfId="4680" xr:uid="{00000000-0005-0000-0000-00006D040000}"/>
    <cellStyle name="Currency 2 11 2 2 3 2 3" xfId="3508" xr:uid="{00000000-0005-0000-0000-00006E040000}"/>
    <cellStyle name="Currency 2 11 2 2 3 3" xfId="4044" xr:uid="{00000000-0005-0000-0000-00006F040000}"/>
    <cellStyle name="Currency 2 11 2 2 3 4" xfId="2872" xr:uid="{00000000-0005-0000-0000-000070040000}"/>
    <cellStyle name="Currency 2 11 2 2 4" xfId="1580" xr:uid="{00000000-0005-0000-0000-000071040000}"/>
    <cellStyle name="Currency 2 11 2 2 4 2" xfId="4254" xr:uid="{00000000-0005-0000-0000-000072040000}"/>
    <cellStyle name="Currency 2 11 2 2 4 3" xfId="3082" xr:uid="{00000000-0005-0000-0000-000073040000}"/>
    <cellStyle name="Currency 2 11 2 2 5" xfId="3618" xr:uid="{00000000-0005-0000-0000-000074040000}"/>
    <cellStyle name="Currency 2 11 2 2 6" xfId="2446" xr:uid="{00000000-0005-0000-0000-000075040000}"/>
    <cellStyle name="Currency 2 11 2 3" xfId="606" xr:uid="{00000000-0005-0000-0000-000076040000}"/>
    <cellStyle name="Currency 2 11 2 3 2" xfId="1789" xr:uid="{00000000-0005-0000-0000-000077040000}"/>
    <cellStyle name="Currency 2 11 2 3 2 2" xfId="4360" xr:uid="{00000000-0005-0000-0000-000078040000}"/>
    <cellStyle name="Currency 2 11 2 3 2 3" xfId="3188" xr:uid="{00000000-0005-0000-0000-000079040000}"/>
    <cellStyle name="Currency 2 11 2 3 3" xfId="3724" xr:uid="{00000000-0005-0000-0000-00007A040000}"/>
    <cellStyle name="Currency 2 11 2 3 4" xfId="2552" xr:uid="{00000000-0005-0000-0000-00007B040000}"/>
    <cellStyle name="Currency 2 11 2 4" xfId="1040" xr:uid="{00000000-0005-0000-0000-00007C040000}"/>
    <cellStyle name="Currency 2 11 2 4 2" xfId="2210" xr:uid="{00000000-0005-0000-0000-00007D040000}"/>
    <cellStyle name="Currency 2 11 2 4 2 2" xfId="4573" xr:uid="{00000000-0005-0000-0000-00007E040000}"/>
    <cellStyle name="Currency 2 11 2 4 2 3" xfId="3401" xr:uid="{00000000-0005-0000-0000-00007F040000}"/>
    <cellStyle name="Currency 2 11 2 4 3" xfId="3937" xr:uid="{00000000-0005-0000-0000-000080040000}"/>
    <cellStyle name="Currency 2 11 2 4 4" xfId="2765" xr:uid="{00000000-0005-0000-0000-000081040000}"/>
    <cellStyle name="Currency 2 11 2 5" xfId="1374" xr:uid="{00000000-0005-0000-0000-000082040000}"/>
    <cellStyle name="Currency 2 11 2 5 2" xfId="4150" xr:uid="{00000000-0005-0000-0000-000083040000}"/>
    <cellStyle name="Currency 2 11 2 5 3" xfId="2978" xr:uid="{00000000-0005-0000-0000-000084040000}"/>
    <cellStyle name="Currency 2 11 3" xfId="296" xr:uid="{00000000-0005-0000-0000-000085040000}"/>
    <cellStyle name="Currency 2 11 3 2" xfId="712" xr:uid="{00000000-0005-0000-0000-000086040000}"/>
    <cellStyle name="Currency 2 11 3 2 2" xfId="1895" xr:uid="{00000000-0005-0000-0000-000087040000}"/>
    <cellStyle name="Currency 2 11 3 2 2 2" xfId="4414" xr:uid="{00000000-0005-0000-0000-000088040000}"/>
    <cellStyle name="Currency 2 11 3 2 2 3" xfId="3242" xr:uid="{00000000-0005-0000-0000-000089040000}"/>
    <cellStyle name="Currency 2 11 3 2 3" xfId="3778" xr:uid="{00000000-0005-0000-0000-00008A040000}"/>
    <cellStyle name="Currency 2 11 3 2 4" xfId="2606" xr:uid="{00000000-0005-0000-0000-00008B040000}"/>
    <cellStyle name="Currency 2 11 3 3" xfId="1116" xr:uid="{00000000-0005-0000-0000-00008C040000}"/>
    <cellStyle name="Currency 2 11 3 3 2" xfId="2283" xr:uid="{00000000-0005-0000-0000-00008D040000}"/>
    <cellStyle name="Currency 2 11 3 3 2 2" xfId="4630" xr:uid="{00000000-0005-0000-0000-00008E040000}"/>
    <cellStyle name="Currency 2 11 3 3 2 3" xfId="3458" xr:uid="{00000000-0005-0000-0000-00008F040000}"/>
    <cellStyle name="Currency 2 11 3 3 3" xfId="3994" xr:uid="{00000000-0005-0000-0000-000090040000}"/>
    <cellStyle name="Currency 2 11 3 3 4" xfId="2822" xr:uid="{00000000-0005-0000-0000-000091040000}"/>
    <cellStyle name="Currency 2 11 3 4" xfId="1480" xr:uid="{00000000-0005-0000-0000-000092040000}"/>
    <cellStyle name="Currency 2 11 3 4 2" xfId="4204" xr:uid="{00000000-0005-0000-0000-000093040000}"/>
    <cellStyle name="Currency 2 11 3 4 3" xfId="3032" xr:uid="{00000000-0005-0000-0000-000094040000}"/>
    <cellStyle name="Currency 2 11 3 5" xfId="3568" xr:uid="{00000000-0005-0000-0000-000095040000}"/>
    <cellStyle name="Currency 2 11 3 6" xfId="2396" xr:uid="{00000000-0005-0000-0000-000096040000}"/>
    <cellStyle name="Currency 2 11 4" xfId="506" xr:uid="{00000000-0005-0000-0000-000097040000}"/>
    <cellStyle name="Currency 2 11 4 2" xfId="1689" xr:uid="{00000000-0005-0000-0000-000098040000}"/>
    <cellStyle name="Currency 2 11 4 2 2" xfId="4310" xr:uid="{00000000-0005-0000-0000-000099040000}"/>
    <cellStyle name="Currency 2 11 4 2 3" xfId="3138" xr:uid="{00000000-0005-0000-0000-00009A040000}"/>
    <cellStyle name="Currency 2 11 4 3" xfId="3674" xr:uid="{00000000-0005-0000-0000-00009B040000}"/>
    <cellStyle name="Currency 2 11 4 4" xfId="2502" xr:uid="{00000000-0005-0000-0000-00009C040000}"/>
    <cellStyle name="Currency 2 11 5" xfId="940" xr:uid="{00000000-0005-0000-0000-00009D040000}"/>
    <cellStyle name="Currency 2 11 5 2" xfId="2110" xr:uid="{00000000-0005-0000-0000-00009E040000}"/>
    <cellStyle name="Currency 2 11 5 2 2" xfId="4523" xr:uid="{00000000-0005-0000-0000-00009F040000}"/>
    <cellStyle name="Currency 2 11 5 2 3" xfId="3351" xr:uid="{00000000-0005-0000-0000-0000A0040000}"/>
    <cellStyle name="Currency 2 11 5 3" xfId="3887" xr:uid="{00000000-0005-0000-0000-0000A1040000}"/>
    <cellStyle name="Currency 2 11 5 4" xfId="2715" xr:uid="{00000000-0005-0000-0000-0000A2040000}"/>
    <cellStyle name="Currency 2 11 6" xfId="1274" xr:uid="{00000000-0005-0000-0000-0000A3040000}"/>
    <cellStyle name="Currency 2 11 6 2" xfId="4100" xr:uid="{00000000-0005-0000-0000-0000A4040000}"/>
    <cellStyle name="Currency 2 11 6 3" xfId="2928" xr:uid="{00000000-0005-0000-0000-0000A5040000}"/>
    <cellStyle name="Currency 2 12" xfId="95" xr:uid="{00000000-0005-0000-0000-0000A6040000}"/>
    <cellStyle name="Currency 2 12 2" xfId="195" xr:uid="{00000000-0005-0000-0000-0000A7040000}"/>
    <cellStyle name="Currency 2 12 2 2" xfId="406" xr:uid="{00000000-0005-0000-0000-0000A8040000}"/>
    <cellStyle name="Currency 2 12 2 2 2" xfId="822" xr:uid="{00000000-0005-0000-0000-0000A9040000}"/>
    <cellStyle name="Currency 2 12 2 2 2 2" xfId="2005" xr:uid="{00000000-0005-0000-0000-0000AA040000}"/>
    <cellStyle name="Currency 2 12 2 2 2 2 2" xfId="4469" xr:uid="{00000000-0005-0000-0000-0000AB040000}"/>
    <cellStyle name="Currency 2 12 2 2 2 2 3" xfId="3297" xr:uid="{00000000-0005-0000-0000-0000AC040000}"/>
    <cellStyle name="Currency 2 12 2 2 2 3" xfId="3833" xr:uid="{00000000-0005-0000-0000-0000AD040000}"/>
    <cellStyle name="Currency 2 12 2 2 2 4" xfId="2661" xr:uid="{00000000-0005-0000-0000-0000AE040000}"/>
    <cellStyle name="Currency 2 12 2 2 3" xfId="1171" xr:uid="{00000000-0005-0000-0000-0000AF040000}"/>
    <cellStyle name="Currency 2 12 2 2 3 2" xfId="2338" xr:uid="{00000000-0005-0000-0000-0000B0040000}"/>
    <cellStyle name="Currency 2 12 2 2 3 2 2" xfId="4685" xr:uid="{00000000-0005-0000-0000-0000B1040000}"/>
    <cellStyle name="Currency 2 12 2 2 3 2 3" xfId="3513" xr:uid="{00000000-0005-0000-0000-0000B2040000}"/>
    <cellStyle name="Currency 2 12 2 2 3 3" xfId="4049" xr:uid="{00000000-0005-0000-0000-0000B3040000}"/>
    <cellStyle name="Currency 2 12 2 2 3 4" xfId="2877" xr:uid="{00000000-0005-0000-0000-0000B4040000}"/>
    <cellStyle name="Currency 2 12 2 2 4" xfId="1590" xr:uid="{00000000-0005-0000-0000-0000B5040000}"/>
    <cellStyle name="Currency 2 12 2 2 4 2" xfId="4259" xr:uid="{00000000-0005-0000-0000-0000B6040000}"/>
    <cellStyle name="Currency 2 12 2 2 4 3" xfId="3087" xr:uid="{00000000-0005-0000-0000-0000B7040000}"/>
    <cellStyle name="Currency 2 12 2 2 5" xfId="3623" xr:uid="{00000000-0005-0000-0000-0000B8040000}"/>
    <cellStyle name="Currency 2 12 2 2 6" xfId="2451" xr:uid="{00000000-0005-0000-0000-0000B9040000}"/>
    <cellStyle name="Currency 2 12 2 3" xfId="616" xr:uid="{00000000-0005-0000-0000-0000BA040000}"/>
    <cellStyle name="Currency 2 12 2 3 2" xfId="1799" xr:uid="{00000000-0005-0000-0000-0000BB040000}"/>
    <cellStyle name="Currency 2 12 2 3 2 2" xfId="4365" xr:uid="{00000000-0005-0000-0000-0000BC040000}"/>
    <cellStyle name="Currency 2 12 2 3 2 3" xfId="3193" xr:uid="{00000000-0005-0000-0000-0000BD040000}"/>
    <cellStyle name="Currency 2 12 2 3 3" xfId="3729" xr:uid="{00000000-0005-0000-0000-0000BE040000}"/>
    <cellStyle name="Currency 2 12 2 3 4" xfId="2557" xr:uid="{00000000-0005-0000-0000-0000BF040000}"/>
    <cellStyle name="Currency 2 12 2 4" xfId="1050" xr:uid="{00000000-0005-0000-0000-0000C0040000}"/>
    <cellStyle name="Currency 2 12 2 4 2" xfId="2220" xr:uid="{00000000-0005-0000-0000-0000C1040000}"/>
    <cellStyle name="Currency 2 12 2 4 2 2" xfId="4578" xr:uid="{00000000-0005-0000-0000-0000C2040000}"/>
    <cellStyle name="Currency 2 12 2 4 2 3" xfId="3406" xr:uid="{00000000-0005-0000-0000-0000C3040000}"/>
    <cellStyle name="Currency 2 12 2 4 3" xfId="3942" xr:uid="{00000000-0005-0000-0000-0000C4040000}"/>
    <cellStyle name="Currency 2 12 2 4 4" xfId="2770" xr:uid="{00000000-0005-0000-0000-0000C5040000}"/>
    <cellStyle name="Currency 2 12 2 5" xfId="1384" xr:uid="{00000000-0005-0000-0000-0000C6040000}"/>
    <cellStyle name="Currency 2 12 2 5 2" xfId="4155" xr:uid="{00000000-0005-0000-0000-0000C7040000}"/>
    <cellStyle name="Currency 2 12 2 5 3" xfId="2983" xr:uid="{00000000-0005-0000-0000-0000C8040000}"/>
    <cellStyle name="Currency 2 12 3" xfId="306" xr:uid="{00000000-0005-0000-0000-0000C9040000}"/>
    <cellStyle name="Currency 2 12 3 2" xfId="722" xr:uid="{00000000-0005-0000-0000-0000CA040000}"/>
    <cellStyle name="Currency 2 12 3 2 2" xfId="1905" xr:uid="{00000000-0005-0000-0000-0000CB040000}"/>
    <cellStyle name="Currency 2 12 3 2 2 2" xfId="4419" xr:uid="{00000000-0005-0000-0000-0000CC040000}"/>
    <cellStyle name="Currency 2 12 3 2 2 3" xfId="3247" xr:uid="{00000000-0005-0000-0000-0000CD040000}"/>
    <cellStyle name="Currency 2 12 3 2 3" xfId="3783" xr:uid="{00000000-0005-0000-0000-0000CE040000}"/>
    <cellStyle name="Currency 2 12 3 2 4" xfId="2611" xr:uid="{00000000-0005-0000-0000-0000CF040000}"/>
    <cellStyle name="Currency 2 12 3 3" xfId="1121" xr:uid="{00000000-0005-0000-0000-0000D0040000}"/>
    <cellStyle name="Currency 2 12 3 3 2" xfId="2288" xr:uid="{00000000-0005-0000-0000-0000D1040000}"/>
    <cellStyle name="Currency 2 12 3 3 2 2" xfId="4635" xr:uid="{00000000-0005-0000-0000-0000D2040000}"/>
    <cellStyle name="Currency 2 12 3 3 2 3" xfId="3463" xr:uid="{00000000-0005-0000-0000-0000D3040000}"/>
    <cellStyle name="Currency 2 12 3 3 3" xfId="3999" xr:uid="{00000000-0005-0000-0000-0000D4040000}"/>
    <cellStyle name="Currency 2 12 3 3 4" xfId="2827" xr:uid="{00000000-0005-0000-0000-0000D5040000}"/>
    <cellStyle name="Currency 2 12 3 4" xfId="1490" xr:uid="{00000000-0005-0000-0000-0000D6040000}"/>
    <cellStyle name="Currency 2 12 3 4 2" xfId="4209" xr:uid="{00000000-0005-0000-0000-0000D7040000}"/>
    <cellStyle name="Currency 2 12 3 4 3" xfId="3037" xr:uid="{00000000-0005-0000-0000-0000D8040000}"/>
    <cellStyle name="Currency 2 12 3 5" xfId="3573" xr:uid="{00000000-0005-0000-0000-0000D9040000}"/>
    <cellStyle name="Currency 2 12 3 6" xfId="2401" xr:uid="{00000000-0005-0000-0000-0000DA040000}"/>
    <cellStyle name="Currency 2 12 4" xfId="516" xr:uid="{00000000-0005-0000-0000-0000DB040000}"/>
    <cellStyle name="Currency 2 12 4 2" xfId="1699" xr:uid="{00000000-0005-0000-0000-0000DC040000}"/>
    <cellStyle name="Currency 2 12 4 2 2" xfId="4315" xr:uid="{00000000-0005-0000-0000-0000DD040000}"/>
    <cellStyle name="Currency 2 12 4 2 3" xfId="3143" xr:uid="{00000000-0005-0000-0000-0000DE040000}"/>
    <cellStyle name="Currency 2 12 4 3" xfId="3679" xr:uid="{00000000-0005-0000-0000-0000DF040000}"/>
    <cellStyle name="Currency 2 12 4 4" xfId="2507" xr:uid="{00000000-0005-0000-0000-0000E0040000}"/>
    <cellStyle name="Currency 2 12 5" xfId="950" xr:uid="{00000000-0005-0000-0000-0000E1040000}"/>
    <cellStyle name="Currency 2 12 5 2" xfId="2120" xr:uid="{00000000-0005-0000-0000-0000E2040000}"/>
    <cellStyle name="Currency 2 12 5 2 2" xfId="4528" xr:uid="{00000000-0005-0000-0000-0000E3040000}"/>
    <cellStyle name="Currency 2 12 5 2 3" xfId="3356" xr:uid="{00000000-0005-0000-0000-0000E4040000}"/>
    <cellStyle name="Currency 2 12 5 3" xfId="3892" xr:uid="{00000000-0005-0000-0000-0000E5040000}"/>
    <cellStyle name="Currency 2 12 5 4" xfId="2720" xr:uid="{00000000-0005-0000-0000-0000E6040000}"/>
    <cellStyle name="Currency 2 12 6" xfId="1284" xr:uid="{00000000-0005-0000-0000-0000E7040000}"/>
    <cellStyle name="Currency 2 12 6 2" xfId="4105" xr:uid="{00000000-0005-0000-0000-0000E8040000}"/>
    <cellStyle name="Currency 2 12 6 3" xfId="2933" xr:uid="{00000000-0005-0000-0000-0000E9040000}"/>
    <cellStyle name="Currency 2 13" xfId="105" xr:uid="{00000000-0005-0000-0000-0000EA040000}"/>
    <cellStyle name="Currency 2 13 2" xfId="205" xr:uid="{00000000-0005-0000-0000-0000EB040000}"/>
    <cellStyle name="Currency 2 13 2 2" xfId="416" xr:uid="{00000000-0005-0000-0000-0000EC040000}"/>
    <cellStyle name="Currency 2 13 2 2 2" xfId="832" xr:uid="{00000000-0005-0000-0000-0000ED040000}"/>
    <cellStyle name="Currency 2 13 2 2 2 2" xfId="2015" xr:uid="{00000000-0005-0000-0000-0000EE040000}"/>
    <cellStyle name="Currency 2 13 2 2 2 2 2" xfId="4474" xr:uid="{00000000-0005-0000-0000-0000EF040000}"/>
    <cellStyle name="Currency 2 13 2 2 2 2 3" xfId="3302" xr:uid="{00000000-0005-0000-0000-0000F0040000}"/>
    <cellStyle name="Currency 2 13 2 2 2 3" xfId="3838" xr:uid="{00000000-0005-0000-0000-0000F1040000}"/>
    <cellStyle name="Currency 2 13 2 2 2 4" xfId="2666" xr:uid="{00000000-0005-0000-0000-0000F2040000}"/>
    <cellStyle name="Currency 2 13 2 2 3" xfId="1176" xr:uid="{00000000-0005-0000-0000-0000F3040000}"/>
    <cellStyle name="Currency 2 13 2 2 3 2" xfId="2343" xr:uid="{00000000-0005-0000-0000-0000F4040000}"/>
    <cellStyle name="Currency 2 13 2 2 3 2 2" xfId="4690" xr:uid="{00000000-0005-0000-0000-0000F5040000}"/>
    <cellStyle name="Currency 2 13 2 2 3 2 3" xfId="3518" xr:uid="{00000000-0005-0000-0000-0000F6040000}"/>
    <cellStyle name="Currency 2 13 2 2 3 3" xfId="4054" xr:uid="{00000000-0005-0000-0000-0000F7040000}"/>
    <cellStyle name="Currency 2 13 2 2 3 4" xfId="2882" xr:uid="{00000000-0005-0000-0000-0000F8040000}"/>
    <cellStyle name="Currency 2 13 2 2 4" xfId="1600" xr:uid="{00000000-0005-0000-0000-0000F9040000}"/>
    <cellStyle name="Currency 2 13 2 2 4 2" xfId="4264" xr:uid="{00000000-0005-0000-0000-0000FA040000}"/>
    <cellStyle name="Currency 2 13 2 2 4 3" xfId="3092" xr:uid="{00000000-0005-0000-0000-0000FB040000}"/>
    <cellStyle name="Currency 2 13 2 2 5" xfId="3628" xr:uid="{00000000-0005-0000-0000-0000FC040000}"/>
    <cellStyle name="Currency 2 13 2 2 6" xfId="2456" xr:uid="{00000000-0005-0000-0000-0000FD040000}"/>
    <cellStyle name="Currency 2 13 2 3" xfId="626" xr:uid="{00000000-0005-0000-0000-0000FE040000}"/>
    <cellStyle name="Currency 2 13 2 3 2" xfId="1809" xr:uid="{00000000-0005-0000-0000-0000FF040000}"/>
    <cellStyle name="Currency 2 13 2 3 2 2" xfId="4370" xr:uid="{00000000-0005-0000-0000-000000050000}"/>
    <cellStyle name="Currency 2 13 2 3 2 3" xfId="3198" xr:uid="{00000000-0005-0000-0000-000001050000}"/>
    <cellStyle name="Currency 2 13 2 3 3" xfId="3734" xr:uid="{00000000-0005-0000-0000-000002050000}"/>
    <cellStyle name="Currency 2 13 2 3 4" xfId="2562" xr:uid="{00000000-0005-0000-0000-000003050000}"/>
    <cellStyle name="Currency 2 13 2 4" xfId="1060" xr:uid="{00000000-0005-0000-0000-000004050000}"/>
    <cellStyle name="Currency 2 13 2 4 2" xfId="2230" xr:uid="{00000000-0005-0000-0000-000005050000}"/>
    <cellStyle name="Currency 2 13 2 4 2 2" xfId="4583" xr:uid="{00000000-0005-0000-0000-000006050000}"/>
    <cellStyle name="Currency 2 13 2 4 2 3" xfId="3411" xr:uid="{00000000-0005-0000-0000-000007050000}"/>
    <cellStyle name="Currency 2 13 2 4 3" xfId="3947" xr:uid="{00000000-0005-0000-0000-000008050000}"/>
    <cellStyle name="Currency 2 13 2 4 4" xfId="2775" xr:uid="{00000000-0005-0000-0000-000009050000}"/>
    <cellStyle name="Currency 2 13 2 5" xfId="1394" xr:uid="{00000000-0005-0000-0000-00000A050000}"/>
    <cellStyle name="Currency 2 13 2 5 2" xfId="4160" xr:uid="{00000000-0005-0000-0000-00000B050000}"/>
    <cellStyle name="Currency 2 13 2 5 3" xfId="2988" xr:uid="{00000000-0005-0000-0000-00000C050000}"/>
    <cellStyle name="Currency 2 13 3" xfId="316" xr:uid="{00000000-0005-0000-0000-00000D050000}"/>
    <cellStyle name="Currency 2 13 3 2" xfId="732" xr:uid="{00000000-0005-0000-0000-00000E050000}"/>
    <cellStyle name="Currency 2 13 3 2 2" xfId="1915" xr:uid="{00000000-0005-0000-0000-00000F050000}"/>
    <cellStyle name="Currency 2 13 3 2 2 2" xfId="4424" xr:uid="{00000000-0005-0000-0000-000010050000}"/>
    <cellStyle name="Currency 2 13 3 2 2 3" xfId="3252" xr:uid="{00000000-0005-0000-0000-000011050000}"/>
    <cellStyle name="Currency 2 13 3 2 3" xfId="3788" xr:uid="{00000000-0005-0000-0000-000012050000}"/>
    <cellStyle name="Currency 2 13 3 2 4" xfId="2616" xr:uid="{00000000-0005-0000-0000-000013050000}"/>
    <cellStyle name="Currency 2 13 3 3" xfId="1126" xr:uid="{00000000-0005-0000-0000-000014050000}"/>
    <cellStyle name="Currency 2 13 3 3 2" xfId="2293" xr:uid="{00000000-0005-0000-0000-000015050000}"/>
    <cellStyle name="Currency 2 13 3 3 2 2" xfId="4640" xr:uid="{00000000-0005-0000-0000-000016050000}"/>
    <cellStyle name="Currency 2 13 3 3 2 3" xfId="3468" xr:uid="{00000000-0005-0000-0000-000017050000}"/>
    <cellStyle name="Currency 2 13 3 3 3" xfId="4004" xr:uid="{00000000-0005-0000-0000-000018050000}"/>
    <cellStyle name="Currency 2 13 3 3 4" xfId="2832" xr:uid="{00000000-0005-0000-0000-000019050000}"/>
    <cellStyle name="Currency 2 13 3 4" xfId="1500" xr:uid="{00000000-0005-0000-0000-00001A050000}"/>
    <cellStyle name="Currency 2 13 3 4 2" xfId="4214" xr:uid="{00000000-0005-0000-0000-00001B050000}"/>
    <cellStyle name="Currency 2 13 3 4 3" xfId="3042" xr:uid="{00000000-0005-0000-0000-00001C050000}"/>
    <cellStyle name="Currency 2 13 3 5" xfId="3578" xr:uid="{00000000-0005-0000-0000-00001D050000}"/>
    <cellStyle name="Currency 2 13 3 6" xfId="2406" xr:uid="{00000000-0005-0000-0000-00001E050000}"/>
    <cellStyle name="Currency 2 13 4" xfId="526" xr:uid="{00000000-0005-0000-0000-00001F050000}"/>
    <cellStyle name="Currency 2 13 4 2" xfId="1709" xr:uid="{00000000-0005-0000-0000-000020050000}"/>
    <cellStyle name="Currency 2 13 4 2 2" xfId="4320" xr:uid="{00000000-0005-0000-0000-000021050000}"/>
    <cellStyle name="Currency 2 13 4 2 3" xfId="3148" xr:uid="{00000000-0005-0000-0000-000022050000}"/>
    <cellStyle name="Currency 2 13 4 3" xfId="3684" xr:uid="{00000000-0005-0000-0000-000023050000}"/>
    <cellStyle name="Currency 2 13 4 4" xfId="2512" xr:uid="{00000000-0005-0000-0000-000024050000}"/>
    <cellStyle name="Currency 2 13 5" xfId="960" xr:uid="{00000000-0005-0000-0000-000025050000}"/>
    <cellStyle name="Currency 2 13 5 2" xfId="2130" xr:uid="{00000000-0005-0000-0000-000026050000}"/>
    <cellStyle name="Currency 2 13 5 2 2" xfId="4533" xr:uid="{00000000-0005-0000-0000-000027050000}"/>
    <cellStyle name="Currency 2 13 5 2 3" xfId="3361" xr:uid="{00000000-0005-0000-0000-000028050000}"/>
    <cellStyle name="Currency 2 13 5 3" xfId="3897" xr:uid="{00000000-0005-0000-0000-000029050000}"/>
    <cellStyle name="Currency 2 13 5 4" xfId="2725" xr:uid="{00000000-0005-0000-0000-00002A050000}"/>
    <cellStyle name="Currency 2 13 6" xfId="1294" xr:uid="{00000000-0005-0000-0000-00002B050000}"/>
    <cellStyle name="Currency 2 13 6 2" xfId="4110" xr:uid="{00000000-0005-0000-0000-00002C050000}"/>
    <cellStyle name="Currency 2 13 6 3" xfId="2938" xr:uid="{00000000-0005-0000-0000-00002D050000}"/>
    <cellStyle name="Currency 2 14" xfId="115" xr:uid="{00000000-0005-0000-0000-00002E050000}"/>
    <cellStyle name="Currency 2 14 2" xfId="326" xr:uid="{00000000-0005-0000-0000-00002F050000}"/>
    <cellStyle name="Currency 2 14 2 2" xfId="742" xr:uid="{00000000-0005-0000-0000-000030050000}"/>
    <cellStyle name="Currency 2 14 2 2 2" xfId="1925" xr:uid="{00000000-0005-0000-0000-000031050000}"/>
    <cellStyle name="Currency 2 14 2 2 2 2" xfId="4429" xr:uid="{00000000-0005-0000-0000-000032050000}"/>
    <cellStyle name="Currency 2 14 2 2 2 3" xfId="3257" xr:uid="{00000000-0005-0000-0000-000033050000}"/>
    <cellStyle name="Currency 2 14 2 2 3" xfId="3793" xr:uid="{00000000-0005-0000-0000-000034050000}"/>
    <cellStyle name="Currency 2 14 2 2 4" xfId="2621" xr:uid="{00000000-0005-0000-0000-000035050000}"/>
    <cellStyle name="Currency 2 14 2 3" xfId="1131" xr:uid="{00000000-0005-0000-0000-000036050000}"/>
    <cellStyle name="Currency 2 14 2 3 2" xfId="2298" xr:uid="{00000000-0005-0000-0000-000037050000}"/>
    <cellStyle name="Currency 2 14 2 3 2 2" xfId="4645" xr:uid="{00000000-0005-0000-0000-000038050000}"/>
    <cellStyle name="Currency 2 14 2 3 2 3" xfId="3473" xr:uid="{00000000-0005-0000-0000-000039050000}"/>
    <cellStyle name="Currency 2 14 2 3 3" xfId="4009" xr:uid="{00000000-0005-0000-0000-00003A050000}"/>
    <cellStyle name="Currency 2 14 2 3 4" xfId="2837" xr:uid="{00000000-0005-0000-0000-00003B050000}"/>
    <cellStyle name="Currency 2 14 2 4" xfId="1510" xr:uid="{00000000-0005-0000-0000-00003C050000}"/>
    <cellStyle name="Currency 2 14 2 4 2" xfId="4219" xr:uid="{00000000-0005-0000-0000-00003D050000}"/>
    <cellStyle name="Currency 2 14 2 4 3" xfId="3047" xr:uid="{00000000-0005-0000-0000-00003E050000}"/>
    <cellStyle name="Currency 2 14 2 5" xfId="3583" xr:uid="{00000000-0005-0000-0000-00003F050000}"/>
    <cellStyle name="Currency 2 14 2 6" xfId="2411" xr:uid="{00000000-0005-0000-0000-000040050000}"/>
    <cellStyle name="Currency 2 14 3" xfId="536" xr:uid="{00000000-0005-0000-0000-000041050000}"/>
    <cellStyle name="Currency 2 14 3 2" xfId="1719" xr:uid="{00000000-0005-0000-0000-000042050000}"/>
    <cellStyle name="Currency 2 14 3 2 2" xfId="4325" xr:uid="{00000000-0005-0000-0000-000043050000}"/>
    <cellStyle name="Currency 2 14 3 2 3" xfId="3153" xr:uid="{00000000-0005-0000-0000-000044050000}"/>
    <cellStyle name="Currency 2 14 3 3" xfId="3689" xr:uid="{00000000-0005-0000-0000-000045050000}"/>
    <cellStyle name="Currency 2 14 3 4" xfId="2517" xr:uid="{00000000-0005-0000-0000-000046050000}"/>
    <cellStyle name="Currency 2 14 4" xfId="970" xr:uid="{00000000-0005-0000-0000-000047050000}"/>
    <cellStyle name="Currency 2 14 4 2" xfId="2140" xr:uid="{00000000-0005-0000-0000-000048050000}"/>
    <cellStyle name="Currency 2 14 4 2 2" xfId="4538" xr:uid="{00000000-0005-0000-0000-000049050000}"/>
    <cellStyle name="Currency 2 14 4 2 3" xfId="3366" xr:uid="{00000000-0005-0000-0000-00004A050000}"/>
    <cellStyle name="Currency 2 14 4 3" xfId="3902" xr:uid="{00000000-0005-0000-0000-00004B050000}"/>
    <cellStyle name="Currency 2 14 4 4" xfId="2730" xr:uid="{00000000-0005-0000-0000-00004C050000}"/>
    <cellStyle name="Currency 2 14 5" xfId="1304" xr:uid="{00000000-0005-0000-0000-00004D050000}"/>
    <cellStyle name="Currency 2 14 5 2" xfId="4115" xr:uid="{00000000-0005-0000-0000-00004E050000}"/>
    <cellStyle name="Currency 2 14 5 3" xfId="2943" xr:uid="{00000000-0005-0000-0000-00004F050000}"/>
    <cellStyle name="Currency 2 15" xfId="226" xr:uid="{00000000-0005-0000-0000-000050050000}"/>
    <cellStyle name="Currency 2 15 2" xfId="642" xr:uid="{00000000-0005-0000-0000-000051050000}"/>
    <cellStyle name="Currency 2 15 2 2" xfId="1825" xr:uid="{00000000-0005-0000-0000-000052050000}"/>
    <cellStyle name="Currency 2 15 2 2 2" xfId="4379" xr:uid="{00000000-0005-0000-0000-000053050000}"/>
    <cellStyle name="Currency 2 15 2 2 3" xfId="3207" xr:uid="{00000000-0005-0000-0000-000054050000}"/>
    <cellStyle name="Currency 2 15 2 3" xfId="3743" xr:uid="{00000000-0005-0000-0000-000055050000}"/>
    <cellStyle name="Currency 2 15 2 4" xfId="2571" xr:uid="{00000000-0005-0000-0000-000056050000}"/>
    <cellStyle name="Currency 2 15 3" xfId="1081" xr:uid="{00000000-0005-0000-0000-000057050000}"/>
    <cellStyle name="Currency 2 15 3 2" xfId="2248" xr:uid="{00000000-0005-0000-0000-000058050000}"/>
    <cellStyle name="Currency 2 15 3 2 2" xfId="4595" xr:uid="{00000000-0005-0000-0000-000059050000}"/>
    <cellStyle name="Currency 2 15 3 2 3" xfId="3423" xr:uid="{00000000-0005-0000-0000-00005A050000}"/>
    <cellStyle name="Currency 2 15 3 3" xfId="3959" xr:uid="{00000000-0005-0000-0000-00005B050000}"/>
    <cellStyle name="Currency 2 15 3 4" xfId="2787" xr:uid="{00000000-0005-0000-0000-00005C050000}"/>
    <cellStyle name="Currency 2 15 4" xfId="1410" xr:uid="{00000000-0005-0000-0000-00005D050000}"/>
    <cellStyle name="Currency 2 15 4 2" xfId="4169" xr:uid="{00000000-0005-0000-0000-00005E050000}"/>
    <cellStyle name="Currency 2 15 4 3" xfId="2997" xr:uid="{00000000-0005-0000-0000-00005F050000}"/>
    <cellStyle name="Currency 2 15 5" xfId="3533" xr:uid="{00000000-0005-0000-0000-000060050000}"/>
    <cellStyle name="Currency 2 15 6" xfId="2361" xr:uid="{00000000-0005-0000-0000-000061050000}"/>
    <cellStyle name="Currency 2 16" xfId="432" xr:uid="{00000000-0005-0000-0000-000062050000}"/>
    <cellStyle name="Currency 2 16 2" xfId="847" xr:uid="{00000000-0005-0000-0000-000063050000}"/>
    <cellStyle name="Currency 2 16 2 2" xfId="2030" xr:uid="{00000000-0005-0000-0000-000064050000}"/>
    <cellStyle name="Currency 2 16 2 2 2" xfId="4483" xr:uid="{00000000-0005-0000-0000-000065050000}"/>
    <cellStyle name="Currency 2 16 2 2 3" xfId="3311" xr:uid="{00000000-0005-0000-0000-000066050000}"/>
    <cellStyle name="Currency 2 16 2 3" xfId="3847" xr:uid="{00000000-0005-0000-0000-000067050000}"/>
    <cellStyle name="Currency 2 16 2 4" xfId="2675" xr:uid="{00000000-0005-0000-0000-000068050000}"/>
    <cellStyle name="Currency 2 16 3" xfId="1616" xr:uid="{00000000-0005-0000-0000-000069050000}"/>
    <cellStyle name="Currency 2 16 3 2" xfId="4273" xr:uid="{00000000-0005-0000-0000-00006A050000}"/>
    <cellStyle name="Currency 2 16 3 3" xfId="3101" xr:uid="{00000000-0005-0000-0000-00006B050000}"/>
    <cellStyle name="Currency 2 16 4" xfId="3637" xr:uid="{00000000-0005-0000-0000-00006C050000}"/>
    <cellStyle name="Currency 2 16 5" xfId="2465" xr:uid="{00000000-0005-0000-0000-00006D050000}"/>
    <cellStyle name="Currency 2 17" xfId="436" xr:uid="{00000000-0005-0000-0000-00006E050000}"/>
    <cellStyle name="Currency 2 17 2" xfId="1619" xr:uid="{00000000-0005-0000-0000-00006F050000}"/>
    <cellStyle name="Currency 2 17 2 2" xfId="4275" xr:uid="{00000000-0005-0000-0000-000070050000}"/>
    <cellStyle name="Currency 2 17 2 3" xfId="3103" xr:uid="{00000000-0005-0000-0000-000071050000}"/>
    <cellStyle name="Currency 2 17 3" xfId="3639" xr:uid="{00000000-0005-0000-0000-000072050000}"/>
    <cellStyle name="Currency 2 17 4" xfId="2467" xr:uid="{00000000-0005-0000-0000-000073050000}"/>
    <cellStyle name="Currency 2 18" xfId="866" xr:uid="{00000000-0005-0000-0000-000074050000}"/>
    <cellStyle name="Currency 2 18 2" xfId="2040" xr:uid="{00000000-0005-0000-0000-000075050000}"/>
    <cellStyle name="Currency 2 18 2 2" xfId="4488" xr:uid="{00000000-0005-0000-0000-000076050000}"/>
    <cellStyle name="Currency 2 18 2 3" xfId="3316" xr:uid="{00000000-0005-0000-0000-000077050000}"/>
    <cellStyle name="Currency 2 18 3" xfId="3852" xr:uid="{00000000-0005-0000-0000-000078050000}"/>
    <cellStyle name="Currency 2 18 4" xfId="2680" xr:uid="{00000000-0005-0000-0000-000079050000}"/>
    <cellStyle name="Currency 2 19" xfId="1204" xr:uid="{00000000-0005-0000-0000-00007A050000}"/>
    <cellStyle name="Currency 2 19 2" xfId="4065" xr:uid="{00000000-0005-0000-0000-00007B050000}"/>
    <cellStyle name="Currency 2 19 3" xfId="2893" xr:uid="{00000000-0005-0000-0000-00007C050000}"/>
    <cellStyle name="Currency 2 2" xfId="12" xr:uid="{00000000-0005-0000-0000-00007D050000}"/>
    <cellStyle name="Currency 2 2 10" xfId="97" xr:uid="{00000000-0005-0000-0000-00007E050000}"/>
    <cellStyle name="Currency 2 2 10 2" xfId="197" xr:uid="{00000000-0005-0000-0000-00007F050000}"/>
    <cellStyle name="Currency 2 2 10 2 2" xfId="408" xr:uid="{00000000-0005-0000-0000-000080050000}"/>
    <cellStyle name="Currency 2 2 10 2 2 2" xfId="824" xr:uid="{00000000-0005-0000-0000-000081050000}"/>
    <cellStyle name="Currency 2 2 10 2 2 2 2" xfId="2007" xr:uid="{00000000-0005-0000-0000-000082050000}"/>
    <cellStyle name="Currency 2 2 10 2 2 2 2 2" xfId="4470" xr:uid="{00000000-0005-0000-0000-000083050000}"/>
    <cellStyle name="Currency 2 2 10 2 2 2 2 3" xfId="3298" xr:uid="{00000000-0005-0000-0000-000084050000}"/>
    <cellStyle name="Currency 2 2 10 2 2 2 3" xfId="3834" xr:uid="{00000000-0005-0000-0000-000085050000}"/>
    <cellStyle name="Currency 2 2 10 2 2 2 4" xfId="2662" xr:uid="{00000000-0005-0000-0000-000086050000}"/>
    <cellStyle name="Currency 2 2 10 2 2 3" xfId="1172" xr:uid="{00000000-0005-0000-0000-000087050000}"/>
    <cellStyle name="Currency 2 2 10 2 2 3 2" xfId="2339" xr:uid="{00000000-0005-0000-0000-000088050000}"/>
    <cellStyle name="Currency 2 2 10 2 2 3 2 2" xfId="4686" xr:uid="{00000000-0005-0000-0000-000089050000}"/>
    <cellStyle name="Currency 2 2 10 2 2 3 2 3" xfId="3514" xr:uid="{00000000-0005-0000-0000-00008A050000}"/>
    <cellStyle name="Currency 2 2 10 2 2 3 3" xfId="4050" xr:uid="{00000000-0005-0000-0000-00008B050000}"/>
    <cellStyle name="Currency 2 2 10 2 2 3 4" xfId="2878" xr:uid="{00000000-0005-0000-0000-00008C050000}"/>
    <cellStyle name="Currency 2 2 10 2 2 4" xfId="1592" xr:uid="{00000000-0005-0000-0000-00008D050000}"/>
    <cellStyle name="Currency 2 2 10 2 2 4 2" xfId="4260" xr:uid="{00000000-0005-0000-0000-00008E050000}"/>
    <cellStyle name="Currency 2 2 10 2 2 4 3" xfId="3088" xr:uid="{00000000-0005-0000-0000-00008F050000}"/>
    <cellStyle name="Currency 2 2 10 2 2 5" xfId="3624" xr:uid="{00000000-0005-0000-0000-000090050000}"/>
    <cellStyle name="Currency 2 2 10 2 2 6" xfId="2452" xr:uid="{00000000-0005-0000-0000-000091050000}"/>
    <cellStyle name="Currency 2 2 10 2 3" xfId="618" xr:uid="{00000000-0005-0000-0000-000092050000}"/>
    <cellStyle name="Currency 2 2 10 2 3 2" xfId="1801" xr:uid="{00000000-0005-0000-0000-000093050000}"/>
    <cellStyle name="Currency 2 2 10 2 3 2 2" xfId="4366" xr:uid="{00000000-0005-0000-0000-000094050000}"/>
    <cellStyle name="Currency 2 2 10 2 3 2 3" xfId="3194" xr:uid="{00000000-0005-0000-0000-000095050000}"/>
    <cellStyle name="Currency 2 2 10 2 3 3" xfId="3730" xr:uid="{00000000-0005-0000-0000-000096050000}"/>
    <cellStyle name="Currency 2 2 10 2 3 4" xfId="2558" xr:uid="{00000000-0005-0000-0000-000097050000}"/>
    <cellStyle name="Currency 2 2 10 2 4" xfId="1052" xr:uid="{00000000-0005-0000-0000-000098050000}"/>
    <cellStyle name="Currency 2 2 10 2 4 2" xfId="2222" xr:uid="{00000000-0005-0000-0000-000099050000}"/>
    <cellStyle name="Currency 2 2 10 2 4 2 2" xfId="4579" xr:uid="{00000000-0005-0000-0000-00009A050000}"/>
    <cellStyle name="Currency 2 2 10 2 4 2 3" xfId="3407" xr:uid="{00000000-0005-0000-0000-00009B050000}"/>
    <cellStyle name="Currency 2 2 10 2 4 3" xfId="3943" xr:uid="{00000000-0005-0000-0000-00009C050000}"/>
    <cellStyle name="Currency 2 2 10 2 4 4" xfId="2771" xr:uid="{00000000-0005-0000-0000-00009D050000}"/>
    <cellStyle name="Currency 2 2 10 2 5" xfId="1386" xr:uid="{00000000-0005-0000-0000-00009E050000}"/>
    <cellStyle name="Currency 2 2 10 2 5 2" xfId="4156" xr:uid="{00000000-0005-0000-0000-00009F050000}"/>
    <cellStyle name="Currency 2 2 10 2 5 3" xfId="2984" xr:uid="{00000000-0005-0000-0000-0000A0050000}"/>
    <cellStyle name="Currency 2 2 10 3" xfId="308" xr:uid="{00000000-0005-0000-0000-0000A1050000}"/>
    <cellStyle name="Currency 2 2 10 3 2" xfId="724" xr:uid="{00000000-0005-0000-0000-0000A2050000}"/>
    <cellStyle name="Currency 2 2 10 3 2 2" xfId="1907" xr:uid="{00000000-0005-0000-0000-0000A3050000}"/>
    <cellStyle name="Currency 2 2 10 3 2 2 2" xfId="4420" xr:uid="{00000000-0005-0000-0000-0000A4050000}"/>
    <cellStyle name="Currency 2 2 10 3 2 2 3" xfId="3248" xr:uid="{00000000-0005-0000-0000-0000A5050000}"/>
    <cellStyle name="Currency 2 2 10 3 2 3" xfId="3784" xr:uid="{00000000-0005-0000-0000-0000A6050000}"/>
    <cellStyle name="Currency 2 2 10 3 2 4" xfId="2612" xr:uid="{00000000-0005-0000-0000-0000A7050000}"/>
    <cellStyle name="Currency 2 2 10 3 3" xfId="1122" xr:uid="{00000000-0005-0000-0000-0000A8050000}"/>
    <cellStyle name="Currency 2 2 10 3 3 2" xfId="2289" xr:uid="{00000000-0005-0000-0000-0000A9050000}"/>
    <cellStyle name="Currency 2 2 10 3 3 2 2" xfId="4636" xr:uid="{00000000-0005-0000-0000-0000AA050000}"/>
    <cellStyle name="Currency 2 2 10 3 3 2 3" xfId="3464" xr:uid="{00000000-0005-0000-0000-0000AB050000}"/>
    <cellStyle name="Currency 2 2 10 3 3 3" xfId="4000" xr:uid="{00000000-0005-0000-0000-0000AC050000}"/>
    <cellStyle name="Currency 2 2 10 3 3 4" xfId="2828" xr:uid="{00000000-0005-0000-0000-0000AD050000}"/>
    <cellStyle name="Currency 2 2 10 3 4" xfId="1492" xr:uid="{00000000-0005-0000-0000-0000AE050000}"/>
    <cellStyle name="Currency 2 2 10 3 4 2" xfId="4210" xr:uid="{00000000-0005-0000-0000-0000AF050000}"/>
    <cellStyle name="Currency 2 2 10 3 4 3" xfId="3038" xr:uid="{00000000-0005-0000-0000-0000B0050000}"/>
    <cellStyle name="Currency 2 2 10 3 5" xfId="3574" xr:uid="{00000000-0005-0000-0000-0000B1050000}"/>
    <cellStyle name="Currency 2 2 10 3 6" xfId="2402" xr:uid="{00000000-0005-0000-0000-0000B2050000}"/>
    <cellStyle name="Currency 2 2 10 4" xfId="518" xr:uid="{00000000-0005-0000-0000-0000B3050000}"/>
    <cellStyle name="Currency 2 2 10 4 2" xfId="1701" xr:uid="{00000000-0005-0000-0000-0000B4050000}"/>
    <cellStyle name="Currency 2 2 10 4 2 2" xfId="4316" xr:uid="{00000000-0005-0000-0000-0000B5050000}"/>
    <cellStyle name="Currency 2 2 10 4 2 3" xfId="3144" xr:uid="{00000000-0005-0000-0000-0000B6050000}"/>
    <cellStyle name="Currency 2 2 10 4 3" xfId="3680" xr:uid="{00000000-0005-0000-0000-0000B7050000}"/>
    <cellStyle name="Currency 2 2 10 4 4" xfId="2508" xr:uid="{00000000-0005-0000-0000-0000B8050000}"/>
    <cellStyle name="Currency 2 2 10 5" xfId="952" xr:uid="{00000000-0005-0000-0000-0000B9050000}"/>
    <cellStyle name="Currency 2 2 10 5 2" xfId="2122" xr:uid="{00000000-0005-0000-0000-0000BA050000}"/>
    <cellStyle name="Currency 2 2 10 5 2 2" xfId="4529" xr:uid="{00000000-0005-0000-0000-0000BB050000}"/>
    <cellStyle name="Currency 2 2 10 5 2 3" xfId="3357" xr:uid="{00000000-0005-0000-0000-0000BC050000}"/>
    <cellStyle name="Currency 2 2 10 5 3" xfId="3893" xr:uid="{00000000-0005-0000-0000-0000BD050000}"/>
    <cellStyle name="Currency 2 2 10 5 4" xfId="2721" xr:uid="{00000000-0005-0000-0000-0000BE050000}"/>
    <cellStyle name="Currency 2 2 10 6" xfId="1286" xr:uid="{00000000-0005-0000-0000-0000BF050000}"/>
    <cellStyle name="Currency 2 2 10 6 2" xfId="4106" xr:uid="{00000000-0005-0000-0000-0000C0050000}"/>
    <cellStyle name="Currency 2 2 10 6 3" xfId="2934" xr:uid="{00000000-0005-0000-0000-0000C1050000}"/>
    <cellStyle name="Currency 2 2 11" xfId="107" xr:uid="{00000000-0005-0000-0000-0000C2050000}"/>
    <cellStyle name="Currency 2 2 11 2" xfId="207" xr:uid="{00000000-0005-0000-0000-0000C3050000}"/>
    <cellStyle name="Currency 2 2 11 2 2" xfId="418" xr:uid="{00000000-0005-0000-0000-0000C4050000}"/>
    <cellStyle name="Currency 2 2 11 2 2 2" xfId="834" xr:uid="{00000000-0005-0000-0000-0000C5050000}"/>
    <cellStyle name="Currency 2 2 11 2 2 2 2" xfId="2017" xr:uid="{00000000-0005-0000-0000-0000C6050000}"/>
    <cellStyle name="Currency 2 2 11 2 2 2 2 2" xfId="4475" xr:uid="{00000000-0005-0000-0000-0000C7050000}"/>
    <cellStyle name="Currency 2 2 11 2 2 2 2 3" xfId="3303" xr:uid="{00000000-0005-0000-0000-0000C8050000}"/>
    <cellStyle name="Currency 2 2 11 2 2 2 3" xfId="3839" xr:uid="{00000000-0005-0000-0000-0000C9050000}"/>
    <cellStyle name="Currency 2 2 11 2 2 2 4" xfId="2667" xr:uid="{00000000-0005-0000-0000-0000CA050000}"/>
    <cellStyle name="Currency 2 2 11 2 2 3" xfId="1177" xr:uid="{00000000-0005-0000-0000-0000CB050000}"/>
    <cellStyle name="Currency 2 2 11 2 2 3 2" xfId="2344" xr:uid="{00000000-0005-0000-0000-0000CC050000}"/>
    <cellStyle name="Currency 2 2 11 2 2 3 2 2" xfId="4691" xr:uid="{00000000-0005-0000-0000-0000CD050000}"/>
    <cellStyle name="Currency 2 2 11 2 2 3 2 3" xfId="3519" xr:uid="{00000000-0005-0000-0000-0000CE050000}"/>
    <cellStyle name="Currency 2 2 11 2 2 3 3" xfId="4055" xr:uid="{00000000-0005-0000-0000-0000CF050000}"/>
    <cellStyle name="Currency 2 2 11 2 2 3 4" xfId="2883" xr:uid="{00000000-0005-0000-0000-0000D0050000}"/>
    <cellStyle name="Currency 2 2 11 2 2 4" xfId="1602" xr:uid="{00000000-0005-0000-0000-0000D1050000}"/>
    <cellStyle name="Currency 2 2 11 2 2 4 2" xfId="4265" xr:uid="{00000000-0005-0000-0000-0000D2050000}"/>
    <cellStyle name="Currency 2 2 11 2 2 4 3" xfId="3093" xr:uid="{00000000-0005-0000-0000-0000D3050000}"/>
    <cellStyle name="Currency 2 2 11 2 2 5" xfId="3629" xr:uid="{00000000-0005-0000-0000-0000D4050000}"/>
    <cellStyle name="Currency 2 2 11 2 2 6" xfId="2457" xr:uid="{00000000-0005-0000-0000-0000D5050000}"/>
    <cellStyle name="Currency 2 2 11 2 3" xfId="628" xr:uid="{00000000-0005-0000-0000-0000D6050000}"/>
    <cellStyle name="Currency 2 2 11 2 3 2" xfId="1811" xr:uid="{00000000-0005-0000-0000-0000D7050000}"/>
    <cellStyle name="Currency 2 2 11 2 3 2 2" xfId="4371" xr:uid="{00000000-0005-0000-0000-0000D8050000}"/>
    <cellStyle name="Currency 2 2 11 2 3 2 3" xfId="3199" xr:uid="{00000000-0005-0000-0000-0000D9050000}"/>
    <cellStyle name="Currency 2 2 11 2 3 3" xfId="3735" xr:uid="{00000000-0005-0000-0000-0000DA050000}"/>
    <cellStyle name="Currency 2 2 11 2 3 4" xfId="2563" xr:uid="{00000000-0005-0000-0000-0000DB050000}"/>
    <cellStyle name="Currency 2 2 11 2 4" xfId="1062" xr:uid="{00000000-0005-0000-0000-0000DC050000}"/>
    <cellStyle name="Currency 2 2 11 2 4 2" xfId="2232" xr:uid="{00000000-0005-0000-0000-0000DD050000}"/>
    <cellStyle name="Currency 2 2 11 2 4 2 2" xfId="4584" xr:uid="{00000000-0005-0000-0000-0000DE050000}"/>
    <cellStyle name="Currency 2 2 11 2 4 2 3" xfId="3412" xr:uid="{00000000-0005-0000-0000-0000DF050000}"/>
    <cellStyle name="Currency 2 2 11 2 4 3" xfId="3948" xr:uid="{00000000-0005-0000-0000-0000E0050000}"/>
    <cellStyle name="Currency 2 2 11 2 4 4" xfId="2776" xr:uid="{00000000-0005-0000-0000-0000E1050000}"/>
    <cellStyle name="Currency 2 2 11 2 5" xfId="1396" xr:uid="{00000000-0005-0000-0000-0000E2050000}"/>
    <cellStyle name="Currency 2 2 11 2 5 2" xfId="4161" xr:uid="{00000000-0005-0000-0000-0000E3050000}"/>
    <cellStyle name="Currency 2 2 11 2 5 3" xfId="2989" xr:uid="{00000000-0005-0000-0000-0000E4050000}"/>
    <cellStyle name="Currency 2 2 11 3" xfId="318" xr:uid="{00000000-0005-0000-0000-0000E5050000}"/>
    <cellStyle name="Currency 2 2 11 3 2" xfId="734" xr:uid="{00000000-0005-0000-0000-0000E6050000}"/>
    <cellStyle name="Currency 2 2 11 3 2 2" xfId="1917" xr:uid="{00000000-0005-0000-0000-0000E7050000}"/>
    <cellStyle name="Currency 2 2 11 3 2 2 2" xfId="4425" xr:uid="{00000000-0005-0000-0000-0000E8050000}"/>
    <cellStyle name="Currency 2 2 11 3 2 2 3" xfId="3253" xr:uid="{00000000-0005-0000-0000-0000E9050000}"/>
    <cellStyle name="Currency 2 2 11 3 2 3" xfId="3789" xr:uid="{00000000-0005-0000-0000-0000EA050000}"/>
    <cellStyle name="Currency 2 2 11 3 2 4" xfId="2617" xr:uid="{00000000-0005-0000-0000-0000EB050000}"/>
    <cellStyle name="Currency 2 2 11 3 3" xfId="1127" xr:uid="{00000000-0005-0000-0000-0000EC050000}"/>
    <cellStyle name="Currency 2 2 11 3 3 2" xfId="2294" xr:uid="{00000000-0005-0000-0000-0000ED050000}"/>
    <cellStyle name="Currency 2 2 11 3 3 2 2" xfId="4641" xr:uid="{00000000-0005-0000-0000-0000EE050000}"/>
    <cellStyle name="Currency 2 2 11 3 3 2 3" xfId="3469" xr:uid="{00000000-0005-0000-0000-0000EF050000}"/>
    <cellStyle name="Currency 2 2 11 3 3 3" xfId="4005" xr:uid="{00000000-0005-0000-0000-0000F0050000}"/>
    <cellStyle name="Currency 2 2 11 3 3 4" xfId="2833" xr:uid="{00000000-0005-0000-0000-0000F1050000}"/>
    <cellStyle name="Currency 2 2 11 3 4" xfId="1502" xr:uid="{00000000-0005-0000-0000-0000F2050000}"/>
    <cellStyle name="Currency 2 2 11 3 4 2" xfId="4215" xr:uid="{00000000-0005-0000-0000-0000F3050000}"/>
    <cellStyle name="Currency 2 2 11 3 4 3" xfId="3043" xr:uid="{00000000-0005-0000-0000-0000F4050000}"/>
    <cellStyle name="Currency 2 2 11 3 5" xfId="3579" xr:uid="{00000000-0005-0000-0000-0000F5050000}"/>
    <cellStyle name="Currency 2 2 11 3 6" xfId="2407" xr:uid="{00000000-0005-0000-0000-0000F6050000}"/>
    <cellStyle name="Currency 2 2 11 4" xfId="528" xr:uid="{00000000-0005-0000-0000-0000F7050000}"/>
    <cellStyle name="Currency 2 2 11 4 2" xfId="1711" xr:uid="{00000000-0005-0000-0000-0000F8050000}"/>
    <cellStyle name="Currency 2 2 11 4 2 2" xfId="4321" xr:uid="{00000000-0005-0000-0000-0000F9050000}"/>
    <cellStyle name="Currency 2 2 11 4 2 3" xfId="3149" xr:uid="{00000000-0005-0000-0000-0000FA050000}"/>
    <cellStyle name="Currency 2 2 11 4 3" xfId="3685" xr:uid="{00000000-0005-0000-0000-0000FB050000}"/>
    <cellStyle name="Currency 2 2 11 4 4" xfId="2513" xr:uid="{00000000-0005-0000-0000-0000FC050000}"/>
    <cellStyle name="Currency 2 2 11 5" xfId="962" xr:uid="{00000000-0005-0000-0000-0000FD050000}"/>
    <cellStyle name="Currency 2 2 11 5 2" xfId="2132" xr:uid="{00000000-0005-0000-0000-0000FE050000}"/>
    <cellStyle name="Currency 2 2 11 5 2 2" xfId="4534" xr:uid="{00000000-0005-0000-0000-0000FF050000}"/>
    <cellStyle name="Currency 2 2 11 5 2 3" xfId="3362" xr:uid="{00000000-0005-0000-0000-000000060000}"/>
    <cellStyle name="Currency 2 2 11 5 3" xfId="3898" xr:uid="{00000000-0005-0000-0000-000001060000}"/>
    <cellStyle name="Currency 2 2 11 5 4" xfId="2726" xr:uid="{00000000-0005-0000-0000-000002060000}"/>
    <cellStyle name="Currency 2 2 11 6" xfId="1296" xr:uid="{00000000-0005-0000-0000-000003060000}"/>
    <cellStyle name="Currency 2 2 11 6 2" xfId="4111" xr:uid="{00000000-0005-0000-0000-000004060000}"/>
    <cellStyle name="Currency 2 2 11 6 3" xfId="2939" xr:uid="{00000000-0005-0000-0000-000005060000}"/>
    <cellStyle name="Currency 2 2 12" xfId="117" xr:uid="{00000000-0005-0000-0000-000006060000}"/>
    <cellStyle name="Currency 2 2 12 2" xfId="328" xr:uid="{00000000-0005-0000-0000-000007060000}"/>
    <cellStyle name="Currency 2 2 12 2 2" xfId="744" xr:uid="{00000000-0005-0000-0000-000008060000}"/>
    <cellStyle name="Currency 2 2 12 2 2 2" xfId="1927" xr:uid="{00000000-0005-0000-0000-000009060000}"/>
    <cellStyle name="Currency 2 2 12 2 2 2 2" xfId="4430" xr:uid="{00000000-0005-0000-0000-00000A060000}"/>
    <cellStyle name="Currency 2 2 12 2 2 2 3" xfId="3258" xr:uid="{00000000-0005-0000-0000-00000B060000}"/>
    <cellStyle name="Currency 2 2 12 2 2 3" xfId="3794" xr:uid="{00000000-0005-0000-0000-00000C060000}"/>
    <cellStyle name="Currency 2 2 12 2 2 4" xfId="2622" xr:uid="{00000000-0005-0000-0000-00000D060000}"/>
    <cellStyle name="Currency 2 2 12 2 3" xfId="1132" xr:uid="{00000000-0005-0000-0000-00000E060000}"/>
    <cellStyle name="Currency 2 2 12 2 3 2" xfId="2299" xr:uid="{00000000-0005-0000-0000-00000F060000}"/>
    <cellStyle name="Currency 2 2 12 2 3 2 2" xfId="4646" xr:uid="{00000000-0005-0000-0000-000010060000}"/>
    <cellStyle name="Currency 2 2 12 2 3 2 3" xfId="3474" xr:uid="{00000000-0005-0000-0000-000011060000}"/>
    <cellStyle name="Currency 2 2 12 2 3 3" xfId="4010" xr:uid="{00000000-0005-0000-0000-000012060000}"/>
    <cellStyle name="Currency 2 2 12 2 3 4" xfId="2838" xr:uid="{00000000-0005-0000-0000-000013060000}"/>
    <cellStyle name="Currency 2 2 12 2 4" xfId="1512" xr:uid="{00000000-0005-0000-0000-000014060000}"/>
    <cellStyle name="Currency 2 2 12 2 4 2" xfId="4220" xr:uid="{00000000-0005-0000-0000-000015060000}"/>
    <cellStyle name="Currency 2 2 12 2 4 3" xfId="3048" xr:uid="{00000000-0005-0000-0000-000016060000}"/>
    <cellStyle name="Currency 2 2 12 2 5" xfId="3584" xr:uid="{00000000-0005-0000-0000-000017060000}"/>
    <cellStyle name="Currency 2 2 12 2 6" xfId="2412" xr:uid="{00000000-0005-0000-0000-000018060000}"/>
    <cellStyle name="Currency 2 2 12 3" xfId="538" xr:uid="{00000000-0005-0000-0000-000019060000}"/>
    <cellStyle name="Currency 2 2 12 3 2" xfId="1721" xr:uid="{00000000-0005-0000-0000-00001A060000}"/>
    <cellStyle name="Currency 2 2 12 3 2 2" xfId="4326" xr:uid="{00000000-0005-0000-0000-00001B060000}"/>
    <cellStyle name="Currency 2 2 12 3 2 3" xfId="3154" xr:uid="{00000000-0005-0000-0000-00001C060000}"/>
    <cellStyle name="Currency 2 2 12 3 3" xfId="3690" xr:uid="{00000000-0005-0000-0000-00001D060000}"/>
    <cellStyle name="Currency 2 2 12 3 4" xfId="2518" xr:uid="{00000000-0005-0000-0000-00001E060000}"/>
    <cellStyle name="Currency 2 2 12 4" xfId="972" xr:uid="{00000000-0005-0000-0000-00001F060000}"/>
    <cellStyle name="Currency 2 2 12 4 2" xfId="2142" xr:uid="{00000000-0005-0000-0000-000020060000}"/>
    <cellStyle name="Currency 2 2 12 4 2 2" xfId="4539" xr:uid="{00000000-0005-0000-0000-000021060000}"/>
    <cellStyle name="Currency 2 2 12 4 2 3" xfId="3367" xr:uid="{00000000-0005-0000-0000-000022060000}"/>
    <cellStyle name="Currency 2 2 12 4 3" xfId="3903" xr:uid="{00000000-0005-0000-0000-000023060000}"/>
    <cellStyle name="Currency 2 2 12 4 4" xfId="2731" xr:uid="{00000000-0005-0000-0000-000024060000}"/>
    <cellStyle name="Currency 2 2 12 5" xfId="1306" xr:uid="{00000000-0005-0000-0000-000025060000}"/>
    <cellStyle name="Currency 2 2 12 5 2" xfId="4116" xr:uid="{00000000-0005-0000-0000-000026060000}"/>
    <cellStyle name="Currency 2 2 12 5 3" xfId="2944" xr:uid="{00000000-0005-0000-0000-000027060000}"/>
    <cellStyle name="Currency 2 2 13" xfId="228" xr:uid="{00000000-0005-0000-0000-000028060000}"/>
    <cellStyle name="Currency 2 2 13 2" xfId="644" xr:uid="{00000000-0005-0000-0000-000029060000}"/>
    <cellStyle name="Currency 2 2 13 2 2" xfId="1827" xr:uid="{00000000-0005-0000-0000-00002A060000}"/>
    <cellStyle name="Currency 2 2 13 2 2 2" xfId="4380" xr:uid="{00000000-0005-0000-0000-00002B060000}"/>
    <cellStyle name="Currency 2 2 13 2 2 3" xfId="3208" xr:uid="{00000000-0005-0000-0000-00002C060000}"/>
    <cellStyle name="Currency 2 2 13 2 3" xfId="3744" xr:uid="{00000000-0005-0000-0000-00002D060000}"/>
    <cellStyle name="Currency 2 2 13 2 4" xfId="2572" xr:uid="{00000000-0005-0000-0000-00002E060000}"/>
    <cellStyle name="Currency 2 2 13 3" xfId="1082" xr:uid="{00000000-0005-0000-0000-00002F060000}"/>
    <cellStyle name="Currency 2 2 13 3 2" xfId="2249" xr:uid="{00000000-0005-0000-0000-000030060000}"/>
    <cellStyle name="Currency 2 2 13 3 2 2" xfId="4596" xr:uid="{00000000-0005-0000-0000-000031060000}"/>
    <cellStyle name="Currency 2 2 13 3 2 3" xfId="3424" xr:uid="{00000000-0005-0000-0000-000032060000}"/>
    <cellStyle name="Currency 2 2 13 3 3" xfId="3960" xr:uid="{00000000-0005-0000-0000-000033060000}"/>
    <cellStyle name="Currency 2 2 13 3 4" xfId="2788" xr:uid="{00000000-0005-0000-0000-000034060000}"/>
    <cellStyle name="Currency 2 2 13 4" xfId="1412" xr:uid="{00000000-0005-0000-0000-000035060000}"/>
    <cellStyle name="Currency 2 2 13 4 2" xfId="4170" xr:uid="{00000000-0005-0000-0000-000036060000}"/>
    <cellStyle name="Currency 2 2 13 4 3" xfId="2998" xr:uid="{00000000-0005-0000-0000-000037060000}"/>
    <cellStyle name="Currency 2 2 13 5" xfId="3534" xr:uid="{00000000-0005-0000-0000-000038060000}"/>
    <cellStyle name="Currency 2 2 13 6" xfId="2362" xr:uid="{00000000-0005-0000-0000-000039060000}"/>
    <cellStyle name="Currency 2 2 14" xfId="438" xr:uid="{00000000-0005-0000-0000-00003A060000}"/>
    <cellStyle name="Currency 2 2 14 2" xfId="1621" xr:uid="{00000000-0005-0000-0000-00003B060000}"/>
    <cellStyle name="Currency 2 2 14 2 2" xfId="4276" xr:uid="{00000000-0005-0000-0000-00003C060000}"/>
    <cellStyle name="Currency 2 2 14 2 3" xfId="3104" xr:uid="{00000000-0005-0000-0000-00003D060000}"/>
    <cellStyle name="Currency 2 2 14 3" xfId="3640" xr:uid="{00000000-0005-0000-0000-00003E060000}"/>
    <cellStyle name="Currency 2 2 14 4" xfId="2468" xr:uid="{00000000-0005-0000-0000-00003F060000}"/>
    <cellStyle name="Currency 2 2 15" xfId="869" xr:uid="{00000000-0005-0000-0000-000040060000}"/>
    <cellStyle name="Currency 2 2 15 2" xfId="2042" xr:uid="{00000000-0005-0000-0000-000041060000}"/>
    <cellStyle name="Currency 2 2 15 2 2" xfId="4489" xr:uid="{00000000-0005-0000-0000-000042060000}"/>
    <cellStyle name="Currency 2 2 15 2 3" xfId="3317" xr:uid="{00000000-0005-0000-0000-000043060000}"/>
    <cellStyle name="Currency 2 2 15 3" xfId="3853" xr:uid="{00000000-0005-0000-0000-000044060000}"/>
    <cellStyle name="Currency 2 2 15 4" xfId="2681" xr:uid="{00000000-0005-0000-0000-000045060000}"/>
    <cellStyle name="Currency 2 2 16" xfId="1206" xr:uid="{00000000-0005-0000-0000-000046060000}"/>
    <cellStyle name="Currency 2 2 16 2" xfId="4066" xr:uid="{00000000-0005-0000-0000-000047060000}"/>
    <cellStyle name="Currency 2 2 16 3" xfId="2894" xr:uid="{00000000-0005-0000-0000-000048060000}"/>
    <cellStyle name="Currency 2 2 2" xfId="17" xr:uid="{00000000-0005-0000-0000-000049060000}"/>
    <cellStyle name="Currency 2 2 2 10" xfId="111" xr:uid="{00000000-0005-0000-0000-00004A060000}"/>
    <cellStyle name="Currency 2 2 2 10 2" xfId="211" xr:uid="{00000000-0005-0000-0000-00004B060000}"/>
    <cellStyle name="Currency 2 2 2 10 2 2" xfId="422" xr:uid="{00000000-0005-0000-0000-00004C060000}"/>
    <cellStyle name="Currency 2 2 2 10 2 2 2" xfId="838" xr:uid="{00000000-0005-0000-0000-00004D060000}"/>
    <cellStyle name="Currency 2 2 2 10 2 2 2 2" xfId="2021" xr:uid="{00000000-0005-0000-0000-00004E060000}"/>
    <cellStyle name="Currency 2 2 2 10 2 2 2 2 2" xfId="4477" xr:uid="{00000000-0005-0000-0000-00004F060000}"/>
    <cellStyle name="Currency 2 2 2 10 2 2 2 2 3" xfId="3305" xr:uid="{00000000-0005-0000-0000-000050060000}"/>
    <cellStyle name="Currency 2 2 2 10 2 2 2 3" xfId="3841" xr:uid="{00000000-0005-0000-0000-000051060000}"/>
    <cellStyle name="Currency 2 2 2 10 2 2 2 4" xfId="2669" xr:uid="{00000000-0005-0000-0000-000052060000}"/>
    <cellStyle name="Currency 2 2 2 10 2 2 3" xfId="1179" xr:uid="{00000000-0005-0000-0000-000053060000}"/>
    <cellStyle name="Currency 2 2 2 10 2 2 3 2" xfId="2346" xr:uid="{00000000-0005-0000-0000-000054060000}"/>
    <cellStyle name="Currency 2 2 2 10 2 2 3 2 2" xfId="4693" xr:uid="{00000000-0005-0000-0000-000055060000}"/>
    <cellStyle name="Currency 2 2 2 10 2 2 3 2 3" xfId="3521" xr:uid="{00000000-0005-0000-0000-000056060000}"/>
    <cellStyle name="Currency 2 2 2 10 2 2 3 3" xfId="4057" xr:uid="{00000000-0005-0000-0000-000057060000}"/>
    <cellStyle name="Currency 2 2 2 10 2 2 3 4" xfId="2885" xr:uid="{00000000-0005-0000-0000-000058060000}"/>
    <cellStyle name="Currency 2 2 2 10 2 2 4" xfId="1606" xr:uid="{00000000-0005-0000-0000-000059060000}"/>
    <cellStyle name="Currency 2 2 2 10 2 2 4 2" xfId="4267" xr:uid="{00000000-0005-0000-0000-00005A060000}"/>
    <cellStyle name="Currency 2 2 2 10 2 2 4 3" xfId="3095" xr:uid="{00000000-0005-0000-0000-00005B060000}"/>
    <cellStyle name="Currency 2 2 2 10 2 2 5" xfId="3631" xr:uid="{00000000-0005-0000-0000-00005C060000}"/>
    <cellStyle name="Currency 2 2 2 10 2 2 6" xfId="2459" xr:uid="{00000000-0005-0000-0000-00005D060000}"/>
    <cellStyle name="Currency 2 2 2 10 2 3" xfId="632" xr:uid="{00000000-0005-0000-0000-00005E060000}"/>
    <cellStyle name="Currency 2 2 2 10 2 3 2" xfId="1815" xr:uid="{00000000-0005-0000-0000-00005F060000}"/>
    <cellStyle name="Currency 2 2 2 10 2 3 2 2" xfId="4373" xr:uid="{00000000-0005-0000-0000-000060060000}"/>
    <cellStyle name="Currency 2 2 2 10 2 3 2 3" xfId="3201" xr:uid="{00000000-0005-0000-0000-000061060000}"/>
    <cellStyle name="Currency 2 2 2 10 2 3 3" xfId="3737" xr:uid="{00000000-0005-0000-0000-000062060000}"/>
    <cellStyle name="Currency 2 2 2 10 2 3 4" xfId="2565" xr:uid="{00000000-0005-0000-0000-000063060000}"/>
    <cellStyle name="Currency 2 2 2 10 2 4" xfId="1066" xr:uid="{00000000-0005-0000-0000-000064060000}"/>
    <cellStyle name="Currency 2 2 2 10 2 4 2" xfId="2236" xr:uid="{00000000-0005-0000-0000-000065060000}"/>
    <cellStyle name="Currency 2 2 2 10 2 4 2 2" xfId="4586" xr:uid="{00000000-0005-0000-0000-000066060000}"/>
    <cellStyle name="Currency 2 2 2 10 2 4 2 3" xfId="3414" xr:uid="{00000000-0005-0000-0000-000067060000}"/>
    <cellStyle name="Currency 2 2 2 10 2 4 3" xfId="3950" xr:uid="{00000000-0005-0000-0000-000068060000}"/>
    <cellStyle name="Currency 2 2 2 10 2 4 4" xfId="2778" xr:uid="{00000000-0005-0000-0000-000069060000}"/>
    <cellStyle name="Currency 2 2 2 10 2 5" xfId="1400" xr:uid="{00000000-0005-0000-0000-00006A060000}"/>
    <cellStyle name="Currency 2 2 2 10 2 5 2" xfId="4163" xr:uid="{00000000-0005-0000-0000-00006B060000}"/>
    <cellStyle name="Currency 2 2 2 10 2 5 3" xfId="2991" xr:uid="{00000000-0005-0000-0000-00006C060000}"/>
    <cellStyle name="Currency 2 2 2 10 3" xfId="322" xr:uid="{00000000-0005-0000-0000-00006D060000}"/>
    <cellStyle name="Currency 2 2 2 10 3 2" xfId="738" xr:uid="{00000000-0005-0000-0000-00006E060000}"/>
    <cellStyle name="Currency 2 2 2 10 3 2 2" xfId="1921" xr:uid="{00000000-0005-0000-0000-00006F060000}"/>
    <cellStyle name="Currency 2 2 2 10 3 2 2 2" xfId="4427" xr:uid="{00000000-0005-0000-0000-000070060000}"/>
    <cellStyle name="Currency 2 2 2 10 3 2 2 3" xfId="3255" xr:uid="{00000000-0005-0000-0000-000071060000}"/>
    <cellStyle name="Currency 2 2 2 10 3 2 3" xfId="3791" xr:uid="{00000000-0005-0000-0000-000072060000}"/>
    <cellStyle name="Currency 2 2 2 10 3 2 4" xfId="2619" xr:uid="{00000000-0005-0000-0000-000073060000}"/>
    <cellStyle name="Currency 2 2 2 10 3 3" xfId="1129" xr:uid="{00000000-0005-0000-0000-000074060000}"/>
    <cellStyle name="Currency 2 2 2 10 3 3 2" xfId="2296" xr:uid="{00000000-0005-0000-0000-000075060000}"/>
    <cellStyle name="Currency 2 2 2 10 3 3 2 2" xfId="4643" xr:uid="{00000000-0005-0000-0000-000076060000}"/>
    <cellStyle name="Currency 2 2 2 10 3 3 2 3" xfId="3471" xr:uid="{00000000-0005-0000-0000-000077060000}"/>
    <cellStyle name="Currency 2 2 2 10 3 3 3" xfId="4007" xr:uid="{00000000-0005-0000-0000-000078060000}"/>
    <cellStyle name="Currency 2 2 2 10 3 3 4" xfId="2835" xr:uid="{00000000-0005-0000-0000-000079060000}"/>
    <cellStyle name="Currency 2 2 2 10 3 4" xfId="1506" xr:uid="{00000000-0005-0000-0000-00007A060000}"/>
    <cellStyle name="Currency 2 2 2 10 3 4 2" xfId="4217" xr:uid="{00000000-0005-0000-0000-00007B060000}"/>
    <cellStyle name="Currency 2 2 2 10 3 4 3" xfId="3045" xr:uid="{00000000-0005-0000-0000-00007C060000}"/>
    <cellStyle name="Currency 2 2 2 10 3 5" xfId="3581" xr:uid="{00000000-0005-0000-0000-00007D060000}"/>
    <cellStyle name="Currency 2 2 2 10 3 6" xfId="2409" xr:uid="{00000000-0005-0000-0000-00007E060000}"/>
    <cellStyle name="Currency 2 2 2 10 4" xfId="532" xr:uid="{00000000-0005-0000-0000-00007F060000}"/>
    <cellStyle name="Currency 2 2 2 10 4 2" xfId="1715" xr:uid="{00000000-0005-0000-0000-000080060000}"/>
    <cellStyle name="Currency 2 2 2 10 4 2 2" xfId="4323" xr:uid="{00000000-0005-0000-0000-000081060000}"/>
    <cellStyle name="Currency 2 2 2 10 4 2 3" xfId="3151" xr:uid="{00000000-0005-0000-0000-000082060000}"/>
    <cellStyle name="Currency 2 2 2 10 4 3" xfId="3687" xr:uid="{00000000-0005-0000-0000-000083060000}"/>
    <cellStyle name="Currency 2 2 2 10 4 4" xfId="2515" xr:uid="{00000000-0005-0000-0000-000084060000}"/>
    <cellStyle name="Currency 2 2 2 10 5" xfId="966" xr:uid="{00000000-0005-0000-0000-000085060000}"/>
    <cellStyle name="Currency 2 2 2 10 5 2" xfId="2136" xr:uid="{00000000-0005-0000-0000-000086060000}"/>
    <cellStyle name="Currency 2 2 2 10 5 2 2" xfId="4536" xr:uid="{00000000-0005-0000-0000-000087060000}"/>
    <cellStyle name="Currency 2 2 2 10 5 2 3" xfId="3364" xr:uid="{00000000-0005-0000-0000-000088060000}"/>
    <cellStyle name="Currency 2 2 2 10 5 3" xfId="3900" xr:uid="{00000000-0005-0000-0000-000089060000}"/>
    <cellStyle name="Currency 2 2 2 10 5 4" xfId="2728" xr:uid="{00000000-0005-0000-0000-00008A060000}"/>
    <cellStyle name="Currency 2 2 2 10 6" xfId="1300" xr:uid="{00000000-0005-0000-0000-00008B060000}"/>
    <cellStyle name="Currency 2 2 2 10 6 2" xfId="4113" xr:uid="{00000000-0005-0000-0000-00008C060000}"/>
    <cellStyle name="Currency 2 2 2 10 6 3" xfId="2941" xr:uid="{00000000-0005-0000-0000-00008D060000}"/>
    <cellStyle name="Currency 2 2 2 11" xfId="121" xr:uid="{00000000-0005-0000-0000-00008E060000}"/>
    <cellStyle name="Currency 2 2 2 11 2" xfId="332" xr:uid="{00000000-0005-0000-0000-00008F060000}"/>
    <cellStyle name="Currency 2 2 2 11 2 2" xfId="748" xr:uid="{00000000-0005-0000-0000-000090060000}"/>
    <cellStyle name="Currency 2 2 2 11 2 2 2" xfId="1931" xr:uid="{00000000-0005-0000-0000-000091060000}"/>
    <cellStyle name="Currency 2 2 2 11 2 2 2 2" xfId="4432" xr:uid="{00000000-0005-0000-0000-000092060000}"/>
    <cellStyle name="Currency 2 2 2 11 2 2 2 3" xfId="3260" xr:uid="{00000000-0005-0000-0000-000093060000}"/>
    <cellStyle name="Currency 2 2 2 11 2 2 3" xfId="3796" xr:uid="{00000000-0005-0000-0000-000094060000}"/>
    <cellStyle name="Currency 2 2 2 11 2 2 4" xfId="2624" xr:uid="{00000000-0005-0000-0000-000095060000}"/>
    <cellStyle name="Currency 2 2 2 11 2 3" xfId="1134" xr:uid="{00000000-0005-0000-0000-000096060000}"/>
    <cellStyle name="Currency 2 2 2 11 2 3 2" xfId="2301" xr:uid="{00000000-0005-0000-0000-000097060000}"/>
    <cellStyle name="Currency 2 2 2 11 2 3 2 2" xfId="4648" xr:uid="{00000000-0005-0000-0000-000098060000}"/>
    <cellStyle name="Currency 2 2 2 11 2 3 2 3" xfId="3476" xr:uid="{00000000-0005-0000-0000-000099060000}"/>
    <cellStyle name="Currency 2 2 2 11 2 3 3" xfId="4012" xr:uid="{00000000-0005-0000-0000-00009A060000}"/>
    <cellStyle name="Currency 2 2 2 11 2 3 4" xfId="2840" xr:uid="{00000000-0005-0000-0000-00009B060000}"/>
    <cellStyle name="Currency 2 2 2 11 2 4" xfId="1516" xr:uid="{00000000-0005-0000-0000-00009C060000}"/>
    <cellStyle name="Currency 2 2 2 11 2 4 2" xfId="4222" xr:uid="{00000000-0005-0000-0000-00009D060000}"/>
    <cellStyle name="Currency 2 2 2 11 2 4 3" xfId="3050" xr:uid="{00000000-0005-0000-0000-00009E060000}"/>
    <cellStyle name="Currency 2 2 2 11 2 5" xfId="3586" xr:uid="{00000000-0005-0000-0000-00009F060000}"/>
    <cellStyle name="Currency 2 2 2 11 2 6" xfId="2414" xr:uid="{00000000-0005-0000-0000-0000A0060000}"/>
    <cellStyle name="Currency 2 2 2 11 3" xfId="542" xr:uid="{00000000-0005-0000-0000-0000A1060000}"/>
    <cellStyle name="Currency 2 2 2 11 3 2" xfId="1725" xr:uid="{00000000-0005-0000-0000-0000A2060000}"/>
    <cellStyle name="Currency 2 2 2 11 3 2 2" xfId="4328" xr:uid="{00000000-0005-0000-0000-0000A3060000}"/>
    <cellStyle name="Currency 2 2 2 11 3 2 3" xfId="3156" xr:uid="{00000000-0005-0000-0000-0000A4060000}"/>
    <cellStyle name="Currency 2 2 2 11 3 3" xfId="3692" xr:uid="{00000000-0005-0000-0000-0000A5060000}"/>
    <cellStyle name="Currency 2 2 2 11 3 4" xfId="2520" xr:uid="{00000000-0005-0000-0000-0000A6060000}"/>
    <cellStyle name="Currency 2 2 2 11 4" xfId="976" xr:uid="{00000000-0005-0000-0000-0000A7060000}"/>
    <cellStyle name="Currency 2 2 2 11 4 2" xfId="2146" xr:uid="{00000000-0005-0000-0000-0000A8060000}"/>
    <cellStyle name="Currency 2 2 2 11 4 2 2" xfId="4541" xr:uid="{00000000-0005-0000-0000-0000A9060000}"/>
    <cellStyle name="Currency 2 2 2 11 4 2 3" xfId="3369" xr:uid="{00000000-0005-0000-0000-0000AA060000}"/>
    <cellStyle name="Currency 2 2 2 11 4 3" xfId="3905" xr:uid="{00000000-0005-0000-0000-0000AB060000}"/>
    <cellStyle name="Currency 2 2 2 11 4 4" xfId="2733" xr:uid="{00000000-0005-0000-0000-0000AC060000}"/>
    <cellStyle name="Currency 2 2 2 11 5" xfId="1310" xr:uid="{00000000-0005-0000-0000-0000AD060000}"/>
    <cellStyle name="Currency 2 2 2 11 5 2" xfId="4118" xr:uid="{00000000-0005-0000-0000-0000AE060000}"/>
    <cellStyle name="Currency 2 2 2 11 5 3" xfId="2946" xr:uid="{00000000-0005-0000-0000-0000AF060000}"/>
    <cellStyle name="Currency 2 2 2 12" xfId="232" xr:uid="{00000000-0005-0000-0000-0000B0060000}"/>
    <cellStyle name="Currency 2 2 2 12 2" xfId="648" xr:uid="{00000000-0005-0000-0000-0000B1060000}"/>
    <cellStyle name="Currency 2 2 2 12 2 2" xfId="1831" xr:uid="{00000000-0005-0000-0000-0000B2060000}"/>
    <cellStyle name="Currency 2 2 2 12 2 2 2" xfId="4382" xr:uid="{00000000-0005-0000-0000-0000B3060000}"/>
    <cellStyle name="Currency 2 2 2 12 2 2 3" xfId="3210" xr:uid="{00000000-0005-0000-0000-0000B4060000}"/>
    <cellStyle name="Currency 2 2 2 12 2 3" xfId="3746" xr:uid="{00000000-0005-0000-0000-0000B5060000}"/>
    <cellStyle name="Currency 2 2 2 12 2 4" xfId="2574" xr:uid="{00000000-0005-0000-0000-0000B6060000}"/>
    <cellStyle name="Currency 2 2 2 12 3" xfId="1084" xr:uid="{00000000-0005-0000-0000-0000B7060000}"/>
    <cellStyle name="Currency 2 2 2 12 3 2" xfId="2251" xr:uid="{00000000-0005-0000-0000-0000B8060000}"/>
    <cellStyle name="Currency 2 2 2 12 3 2 2" xfId="4598" xr:uid="{00000000-0005-0000-0000-0000B9060000}"/>
    <cellStyle name="Currency 2 2 2 12 3 2 3" xfId="3426" xr:uid="{00000000-0005-0000-0000-0000BA060000}"/>
    <cellStyle name="Currency 2 2 2 12 3 3" xfId="3962" xr:uid="{00000000-0005-0000-0000-0000BB060000}"/>
    <cellStyle name="Currency 2 2 2 12 3 4" xfId="2790" xr:uid="{00000000-0005-0000-0000-0000BC060000}"/>
    <cellStyle name="Currency 2 2 2 12 4" xfId="1416" xr:uid="{00000000-0005-0000-0000-0000BD060000}"/>
    <cellStyle name="Currency 2 2 2 12 4 2" xfId="4172" xr:uid="{00000000-0005-0000-0000-0000BE060000}"/>
    <cellStyle name="Currency 2 2 2 12 4 3" xfId="3000" xr:uid="{00000000-0005-0000-0000-0000BF060000}"/>
    <cellStyle name="Currency 2 2 2 12 5" xfId="3536" xr:uid="{00000000-0005-0000-0000-0000C0060000}"/>
    <cellStyle name="Currency 2 2 2 12 6" xfId="2364" xr:uid="{00000000-0005-0000-0000-0000C1060000}"/>
    <cellStyle name="Currency 2 2 2 13" xfId="442" xr:uid="{00000000-0005-0000-0000-0000C2060000}"/>
    <cellStyle name="Currency 2 2 2 13 2" xfId="1625" xr:uid="{00000000-0005-0000-0000-0000C3060000}"/>
    <cellStyle name="Currency 2 2 2 13 2 2" xfId="4278" xr:uid="{00000000-0005-0000-0000-0000C4060000}"/>
    <cellStyle name="Currency 2 2 2 13 2 3" xfId="3106" xr:uid="{00000000-0005-0000-0000-0000C5060000}"/>
    <cellStyle name="Currency 2 2 2 13 3" xfId="3642" xr:uid="{00000000-0005-0000-0000-0000C6060000}"/>
    <cellStyle name="Currency 2 2 2 13 4" xfId="2470" xr:uid="{00000000-0005-0000-0000-0000C7060000}"/>
    <cellStyle name="Currency 2 2 2 14" xfId="873" xr:uid="{00000000-0005-0000-0000-0000C8060000}"/>
    <cellStyle name="Currency 2 2 2 14 2" xfId="2046" xr:uid="{00000000-0005-0000-0000-0000C9060000}"/>
    <cellStyle name="Currency 2 2 2 14 2 2" xfId="4491" xr:uid="{00000000-0005-0000-0000-0000CA060000}"/>
    <cellStyle name="Currency 2 2 2 14 2 3" xfId="3319" xr:uid="{00000000-0005-0000-0000-0000CB060000}"/>
    <cellStyle name="Currency 2 2 2 14 3" xfId="3855" xr:uid="{00000000-0005-0000-0000-0000CC060000}"/>
    <cellStyle name="Currency 2 2 2 14 4" xfId="2683" xr:uid="{00000000-0005-0000-0000-0000CD060000}"/>
    <cellStyle name="Currency 2 2 2 15" xfId="1210" xr:uid="{00000000-0005-0000-0000-0000CE060000}"/>
    <cellStyle name="Currency 2 2 2 15 2" xfId="4068" xr:uid="{00000000-0005-0000-0000-0000CF060000}"/>
    <cellStyle name="Currency 2 2 2 15 3" xfId="2896" xr:uid="{00000000-0005-0000-0000-0000D0060000}"/>
    <cellStyle name="Currency 2 2 2 2" xfId="31" xr:uid="{00000000-0005-0000-0000-0000D1060000}"/>
    <cellStyle name="Currency 2 2 2 2 2" xfId="131" xr:uid="{00000000-0005-0000-0000-0000D2060000}"/>
    <cellStyle name="Currency 2 2 2 2 2 2" xfId="342" xr:uid="{00000000-0005-0000-0000-0000D3060000}"/>
    <cellStyle name="Currency 2 2 2 2 2 2 2" xfId="758" xr:uid="{00000000-0005-0000-0000-0000D4060000}"/>
    <cellStyle name="Currency 2 2 2 2 2 2 2 2" xfId="1941" xr:uid="{00000000-0005-0000-0000-0000D5060000}"/>
    <cellStyle name="Currency 2 2 2 2 2 2 2 2 2" xfId="4437" xr:uid="{00000000-0005-0000-0000-0000D6060000}"/>
    <cellStyle name="Currency 2 2 2 2 2 2 2 2 3" xfId="3265" xr:uid="{00000000-0005-0000-0000-0000D7060000}"/>
    <cellStyle name="Currency 2 2 2 2 2 2 2 3" xfId="3801" xr:uid="{00000000-0005-0000-0000-0000D8060000}"/>
    <cellStyle name="Currency 2 2 2 2 2 2 2 4" xfId="2629" xr:uid="{00000000-0005-0000-0000-0000D9060000}"/>
    <cellStyle name="Currency 2 2 2 2 2 2 3" xfId="1139" xr:uid="{00000000-0005-0000-0000-0000DA060000}"/>
    <cellStyle name="Currency 2 2 2 2 2 2 3 2" xfId="2306" xr:uid="{00000000-0005-0000-0000-0000DB060000}"/>
    <cellStyle name="Currency 2 2 2 2 2 2 3 2 2" xfId="4653" xr:uid="{00000000-0005-0000-0000-0000DC060000}"/>
    <cellStyle name="Currency 2 2 2 2 2 2 3 2 3" xfId="3481" xr:uid="{00000000-0005-0000-0000-0000DD060000}"/>
    <cellStyle name="Currency 2 2 2 2 2 2 3 3" xfId="4017" xr:uid="{00000000-0005-0000-0000-0000DE060000}"/>
    <cellStyle name="Currency 2 2 2 2 2 2 3 4" xfId="2845" xr:uid="{00000000-0005-0000-0000-0000DF060000}"/>
    <cellStyle name="Currency 2 2 2 2 2 2 4" xfId="1526" xr:uid="{00000000-0005-0000-0000-0000E0060000}"/>
    <cellStyle name="Currency 2 2 2 2 2 2 4 2" xfId="4227" xr:uid="{00000000-0005-0000-0000-0000E1060000}"/>
    <cellStyle name="Currency 2 2 2 2 2 2 4 3" xfId="3055" xr:uid="{00000000-0005-0000-0000-0000E2060000}"/>
    <cellStyle name="Currency 2 2 2 2 2 2 5" xfId="3591" xr:uid="{00000000-0005-0000-0000-0000E3060000}"/>
    <cellStyle name="Currency 2 2 2 2 2 2 6" xfId="2419" xr:uid="{00000000-0005-0000-0000-0000E4060000}"/>
    <cellStyle name="Currency 2 2 2 2 2 3" xfId="552" xr:uid="{00000000-0005-0000-0000-0000E5060000}"/>
    <cellStyle name="Currency 2 2 2 2 2 3 2" xfId="1735" xr:uid="{00000000-0005-0000-0000-0000E6060000}"/>
    <cellStyle name="Currency 2 2 2 2 2 3 2 2" xfId="4333" xr:uid="{00000000-0005-0000-0000-0000E7060000}"/>
    <cellStyle name="Currency 2 2 2 2 2 3 2 3" xfId="3161" xr:uid="{00000000-0005-0000-0000-0000E8060000}"/>
    <cellStyle name="Currency 2 2 2 2 2 3 3" xfId="3697" xr:uid="{00000000-0005-0000-0000-0000E9060000}"/>
    <cellStyle name="Currency 2 2 2 2 2 3 4" xfId="2525" xr:uid="{00000000-0005-0000-0000-0000EA060000}"/>
    <cellStyle name="Currency 2 2 2 2 2 4" xfId="986" xr:uid="{00000000-0005-0000-0000-0000EB060000}"/>
    <cellStyle name="Currency 2 2 2 2 2 4 2" xfId="2156" xr:uid="{00000000-0005-0000-0000-0000EC060000}"/>
    <cellStyle name="Currency 2 2 2 2 2 4 2 2" xfId="4546" xr:uid="{00000000-0005-0000-0000-0000ED060000}"/>
    <cellStyle name="Currency 2 2 2 2 2 4 2 3" xfId="3374" xr:uid="{00000000-0005-0000-0000-0000EE060000}"/>
    <cellStyle name="Currency 2 2 2 2 2 4 3" xfId="3910" xr:uid="{00000000-0005-0000-0000-0000EF060000}"/>
    <cellStyle name="Currency 2 2 2 2 2 4 4" xfId="2738" xr:uid="{00000000-0005-0000-0000-0000F0060000}"/>
    <cellStyle name="Currency 2 2 2 2 2 5" xfId="1320" xr:uid="{00000000-0005-0000-0000-0000F1060000}"/>
    <cellStyle name="Currency 2 2 2 2 2 5 2" xfId="4123" xr:uid="{00000000-0005-0000-0000-0000F2060000}"/>
    <cellStyle name="Currency 2 2 2 2 2 5 3" xfId="2951" xr:uid="{00000000-0005-0000-0000-0000F3060000}"/>
    <cellStyle name="Currency 2 2 2 2 3" xfId="242" xr:uid="{00000000-0005-0000-0000-0000F4060000}"/>
    <cellStyle name="Currency 2 2 2 2 3 2" xfId="658" xr:uid="{00000000-0005-0000-0000-0000F5060000}"/>
    <cellStyle name="Currency 2 2 2 2 3 2 2" xfId="1841" xr:uid="{00000000-0005-0000-0000-0000F6060000}"/>
    <cellStyle name="Currency 2 2 2 2 3 2 2 2" xfId="4387" xr:uid="{00000000-0005-0000-0000-0000F7060000}"/>
    <cellStyle name="Currency 2 2 2 2 3 2 2 3" xfId="3215" xr:uid="{00000000-0005-0000-0000-0000F8060000}"/>
    <cellStyle name="Currency 2 2 2 2 3 2 3" xfId="3751" xr:uid="{00000000-0005-0000-0000-0000F9060000}"/>
    <cellStyle name="Currency 2 2 2 2 3 2 4" xfId="2579" xr:uid="{00000000-0005-0000-0000-0000FA060000}"/>
    <cellStyle name="Currency 2 2 2 2 3 3" xfId="1089" xr:uid="{00000000-0005-0000-0000-0000FB060000}"/>
    <cellStyle name="Currency 2 2 2 2 3 3 2" xfId="2256" xr:uid="{00000000-0005-0000-0000-0000FC060000}"/>
    <cellStyle name="Currency 2 2 2 2 3 3 2 2" xfId="4603" xr:uid="{00000000-0005-0000-0000-0000FD060000}"/>
    <cellStyle name="Currency 2 2 2 2 3 3 2 3" xfId="3431" xr:uid="{00000000-0005-0000-0000-0000FE060000}"/>
    <cellStyle name="Currency 2 2 2 2 3 3 3" xfId="3967" xr:uid="{00000000-0005-0000-0000-0000FF060000}"/>
    <cellStyle name="Currency 2 2 2 2 3 3 4" xfId="2795" xr:uid="{00000000-0005-0000-0000-000000070000}"/>
    <cellStyle name="Currency 2 2 2 2 3 4" xfId="1426" xr:uid="{00000000-0005-0000-0000-000001070000}"/>
    <cellStyle name="Currency 2 2 2 2 3 4 2" xfId="4177" xr:uid="{00000000-0005-0000-0000-000002070000}"/>
    <cellStyle name="Currency 2 2 2 2 3 4 3" xfId="3005" xr:uid="{00000000-0005-0000-0000-000003070000}"/>
    <cellStyle name="Currency 2 2 2 2 3 5" xfId="3541" xr:uid="{00000000-0005-0000-0000-000004070000}"/>
    <cellStyle name="Currency 2 2 2 2 3 6" xfId="2369" xr:uid="{00000000-0005-0000-0000-000005070000}"/>
    <cellStyle name="Currency 2 2 2 2 4" xfId="452" xr:uid="{00000000-0005-0000-0000-000006070000}"/>
    <cellStyle name="Currency 2 2 2 2 4 2" xfId="1635" xr:uid="{00000000-0005-0000-0000-000007070000}"/>
    <cellStyle name="Currency 2 2 2 2 4 2 2" xfId="4283" xr:uid="{00000000-0005-0000-0000-000008070000}"/>
    <cellStyle name="Currency 2 2 2 2 4 2 3" xfId="3111" xr:uid="{00000000-0005-0000-0000-000009070000}"/>
    <cellStyle name="Currency 2 2 2 2 4 3" xfId="3647" xr:uid="{00000000-0005-0000-0000-00000A070000}"/>
    <cellStyle name="Currency 2 2 2 2 4 4" xfId="2475" xr:uid="{00000000-0005-0000-0000-00000B070000}"/>
    <cellStyle name="Currency 2 2 2 2 5" xfId="886" xr:uid="{00000000-0005-0000-0000-00000C070000}"/>
    <cellStyle name="Currency 2 2 2 2 5 2" xfId="2056" xr:uid="{00000000-0005-0000-0000-00000D070000}"/>
    <cellStyle name="Currency 2 2 2 2 5 2 2" xfId="4496" xr:uid="{00000000-0005-0000-0000-00000E070000}"/>
    <cellStyle name="Currency 2 2 2 2 5 2 3" xfId="3324" xr:uid="{00000000-0005-0000-0000-00000F070000}"/>
    <cellStyle name="Currency 2 2 2 2 5 3" xfId="3860" xr:uid="{00000000-0005-0000-0000-000010070000}"/>
    <cellStyle name="Currency 2 2 2 2 5 4" xfId="2688" xr:uid="{00000000-0005-0000-0000-000011070000}"/>
    <cellStyle name="Currency 2 2 2 2 6" xfId="1220" xr:uid="{00000000-0005-0000-0000-000012070000}"/>
    <cellStyle name="Currency 2 2 2 2 6 2" xfId="4073" xr:uid="{00000000-0005-0000-0000-000013070000}"/>
    <cellStyle name="Currency 2 2 2 2 6 3" xfId="2901" xr:uid="{00000000-0005-0000-0000-000014070000}"/>
    <cellStyle name="Currency 2 2 2 3" xfId="41" xr:uid="{00000000-0005-0000-0000-000015070000}"/>
    <cellStyle name="Currency 2 2 2 3 2" xfId="141" xr:uid="{00000000-0005-0000-0000-000016070000}"/>
    <cellStyle name="Currency 2 2 2 3 2 2" xfId="352" xr:uid="{00000000-0005-0000-0000-000017070000}"/>
    <cellStyle name="Currency 2 2 2 3 2 2 2" xfId="768" xr:uid="{00000000-0005-0000-0000-000018070000}"/>
    <cellStyle name="Currency 2 2 2 3 2 2 2 2" xfId="1951" xr:uid="{00000000-0005-0000-0000-000019070000}"/>
    <cellStyle name="Currency 2 2 2 3 2 2 2 2 2" xfId="4442" xr:uid="{00000000-0005-0000-0000-00001A070000}"/>
    <cellStyle name="Currency 2 2 2 3 2 2 2 2 3" xfId="3270" xr:uid="{00000000-0005-0000-0000-00001B070000}"/>
    <cellStyle name="Currency 2 2 2 3 2 2 2 3" xfId="3806" xr:uid="{00000000-0005-0000-0000-00001C070000}"/>
    <cellStyle name="Currency 2 2 2 3 2 2 2 4" xfId="2634" xr:uid="{00000000-0005-0000-0000-00001D070000}"/>
    <cellStyle name="Currency 2 2 2 3 2 2 3" xfId="1144" xr:uid="{00000000-0005-0000-0000-00001E070000}"/>
    <cellStyle name="Currency 2 2 2 3 2 2 3 2" xfId="2311" xr:uid="{00000000-0005-0000-0000-00001F070000}"/>
    <cellStyle name="Currency 2 2 2 3 2 2 3 2 2" xfId="4658" xr:uid="{00000000-0005-0000-0000-000020070000}"/>
    <cellStyle name="Currency 2 2 2 3 2 2 3 2 3" xfId="3486" xr:uid="{00000000-0005-0000-0000-000021070000}"/>
    <cellStyle name="Currency 2 2 2 3 2 2 3 3" xfId="4022" xr:uid="{00000000-0005-0000-0000-000022070000}"/>
    <cellStyle name="Currency 2 2 2 3 2 2 3 4" xfId="2850" xr:uid="{00000000-0005-0000-0000-000023070000}"/>
    <cellStyle name="Currency 2 2 2 3 2 2 4" xfId="1536" xr:uid="{00000000-0005-0000-0000-000024070000}"/>
    <cellStyle name="Currency 2 2 2 3 2 2 4 2" xfId="4232" xr:uid="{00000000-0005-0000-0000-000025070000}"/>
    <cellStyle name="Currency 2 2 2 3 2 2 4 3" xfId="3060" xr:uid="{00000000-0005-0000-0000-000026070000}"/>
    <cellStyle name="Currency 2 2 2 3 2 2 5" xfId="3596" xr:uid="{00000000-0005-0000-0000-000027070000}"/>
    <cellStyle name="Currency 2 2 2 3 2 2 6" xfId="2424" xr:uid="{00000000-0005-0000-0000-000028070000}"/>
    <cellStyle name="Currency 2 2 2 3 2 3" xfId="562" xr:uid="{00000000-0005-0000-0000-000029070000}"/>
    <cellStyle name="Currency 2 2 2 3 2 3 2" xfId="1745" xr:uid="{00000000-0005-0000-0000-00002A070000}"/>
    <cellStyle name="Currency 2 2 2 3 2 3 2 2" xfId="4338" xr:uid="{00000000-0005-0000-0000-00002B070000}"/>
    <cellStyle name="Currency 2 2 2 3 2 3 2 3" xfId="3166" xr:uid="{00000000-0005-0000-0000-00002C070000}"/>
    <cellStyle name="Currency 2 2 2 3 2 3 3" xfId="3702" xr:uid="{00000000-0005-0000-0000-00002D070000}"/>
    <cellStyle name="Currency 2 2 2 3 2 3 4" xfId="2530" xr:uid="{00000000-0005-0000-0000-00002E070000}"/>
    <cellStyle name="Currency 2 2 2 3 2 4" xfId="996" xr:uid="{00000000-0005-0000-0000-00002F070000}"/>
    <cellStyle name="Currency 2 2 2 3 2 4 2" xfId="2166" xr:uid="{00000000-0005-0000-0000-000030070000}"/>
    <cellStyle name="Currency 2 2 2 3 2 4 2 2" xfId="4551" xr:uid="{00000000-0005-0000-0000-000031070000}"/>
    <cellStyle name="Currency 2 2 2 3 2 4 2 3" xfId="3379" xr:uid="{00000000-0005-0000-0000-000032070000}"/>
    <cellStyle name="Currency 2 2 2 3 2 4 3" xfId="3915" xr:uid="{00000000-0005-0000-0000-000033070000}"/>
    <cellStyle name="Currency 2 2 2 3 2 4 4" xfId="2743" xr:uid="{00000000-0005-0000-0000-000034070000}"/>
    <cellStyle name="Currency 2 2 2 3 2 5" xfId="1330" xr:uid="{00000000-0005-0000-0000-000035070000}"/>
    <cellStyle name="Currency 2 2 2 3 2 5 2" xfId="4128" xr:uid="{00000000-0005-0000-0000-000036070000}"/>
    <cellStyle name="Currency 2 2 2 3 2 5 3" xfId="2956" xr:uid="{00000000-0005-0000-0000-000037070000}"/>
    <cellStyle name="Currency 2 2 2 3 3" xfId="252" xr:uid="{00000000-0005-0000-0000-000038070000}"/>
    <cellStyle name="Currency 2 2 2 3 3 2" xfId="668" xr:uid="{00000000-0005-0000-0000-000039070000}"/>
    <cellStyle name="Currency 2 2 2 3 3 2 2" xfId="1851" xr:uid="{00000000-0005-0000-0000-00003A070000}"/>
    <cellStyle name="Currency 2 2 2 3 3 2 2 2" xfId="4392" xr:uid="{00000000-0005-0000-0000-00003B070000}"/>
    <cellStyle name="Currency 2 2 2 3 3 2 2 3" xfId="3220" xr:uid="{00000000-0005-0000-0000-00003C070000}"/>
    <cellStyle name="Currency 2 2 2 3 3 2 3" xfId="3756" xr:uid="{00000000-0005-0000-0000-00003D070000}"/>
    <cellStyle name="Currency 2 2 2 3 3 2 4" xfId="2584" xr:uid="{00000000-0005-0000-0000-00003E070000}"/>
    <cellStyle name="Currency 2 2 2 3 3 3" xfId="1094" xr:uid="{00000000-0005-0000-0000-00003F070000}"/>
    <cellStyle name="Currency 2 2 2 3 3 3 2" xfId="2261" xr:uid="{00000000-0005-0000-0000-000040070000}"/>
    <cellStyle name="Currency 2 2 2 3 3 3 2 2" xfId="4608" xr:uid="{00000000-0005-0000-0000-000041070000}"/>
    <cellStyle name="Currency 2 2 2 3 3 3 2 3" xfId="3436" xr:uid="{00000000-0005-0000-0000-000042070000}"/>
    <cellStyle name="Currency 2 2 2 3 3 3 3" xfId="3972" xr:uid="{00000000-0005-0000-0000-000043070000}"/>
    <cellStyle name="Currency 2 2 2 3 3 3 4" xfId="2800" xr:uid="{00000000-0005-0000-0000-000044070000}"/>
    <cellStyle name="Currency 2 2 2 3 3 4" xfId="1436" xr:uid="{00000000-0005-0000-0000-000045070000}"/>
    <cellStyle name="Currency 2 2 2 3 3 4 2" xfId="4182" xr:uid="{00000000-0005-0000-0000-000046070000}"/>
    <cellStyle name="Currency 2 2 2 3 3 4 3" xfId="3010" xr:uid="{00000000-0005-0000-0000-000047070000}"/>
    <cellStyle name="Currency 2 2 2 3 3 5" xfId="3546" xr:uid="{00000000-0005-0000-0000-000048070000}"/>
    <cellStyle name="Currency 2 2 2 3 3 6" xfId="2374" xr:uid="{00000000-0005-0000-0000-000049070000}"/>
    <cellStyle name="Currency 2 2 2 3 4" xfId="462" xr:uid="{00000000-0005-0000-0000-00004A070000}"/>
    <cellStyle name="Currency 2 2 2 3 4 2" xfId="1645" xr:uid="{00000000-0005-0000-0000-00004B070000}"/>
    <cellStyle name="Currency 2 2 2 3 4 2 2" xfId="4288" xr:uid="{00000000-0005-0000-0000-00004C070000}"/>
    <cellStyle name="Currency 2 2 2 3 4 2 3" xfId="3116" xr:uid="{00000000-0005-0000-0000-00004D070000}"/>
    <cellStyle name="Currency 2 2 2 3 4 3" xfId="3652" xr:uid="{00000000-0005-0000-0000-00004E070000}"/>
    <cellStyle name="Currency 2 2 2 3 4 4" xfId="2480" xr:uid="{00000000-0005-0000-0000-00004F070000}"/>
    <cellStyle name="Currency 2 2 2 3 5" xfId="896" xr:uid="{00000000-0005-0000-0000-000050070000}"/>
    <cellStyle name="Currency 2 2 2 3 5 2" xfId="2066" xr:uid="{00000000-0005-0000-0000-000051070000}"/>
    <cellStyle name="Currency 2 2 2 3 5 2 2" xfId="4501" xr:uid="{00000000-0005-0000-0000-000052070000}"/>
    <cellStyle name="Currency 2 2 2 3 5 2 3" xfId="3329" xr:uid="{00000000-0005-0000-0000-000053070000}"/>
    <cellStyle name="Currency 2 2 2 3 5 3" xfId="3865" xr:uid="{00000000-0005-0000-0000-000054070000}"/>
    <cellStyle name="Currency 2 2 2 3 5 4" xfId="2693" xr:uid="{00000000-0005-0000-0000-000055070000}"/>
    <cellStyle name="Currency 2 2 2 3 6" xfId="1230" xr:uid="{00000000-0005-0000-0000-000056070000}"/>
    <cellStyle name="Currency 2 2 2 3 6 2" xfId="4078" xr:uid="{00000000-0005-0000-0000-000057070000}"/>
    <cellStyle name="Currency 2 2 2 3 6 3" xfId="2906" xr:uid="{00000000-0005-0000-0000-000058070000}"/>
    <cellStyle name="Currency 2 2 2 4" xfId="51" xr:uid="{00000000-0005-0000-0000-000059070000}"/>
    <cellStyle name="Currency 2 2 2 4 2" xfId="151" xr:uid="{00000000-0005-0000-0000-00005A070000}"/>
    <cellStyle name="Currency 2 2 2 4 2 2" xfId="362" xr:uid="{00000000-0005-0000-0000-00005B070000}"/>
    <cellStyle name="Currency 2 2 2 4 2 2 2" xfId="778" xr:uid="{00000000-0005-0000-0000-00005C070000}"/>
    <cellStyle name="Currency 2 2 2 4 2 2 2 2" xfId="1961" xr:uid="{00000000-0005-0000-0000-00005D070000}"/>
    <cellStyle name="Currency 2 2 2 4 2 2 2 2 2" xfId="4447" xr:uid="{00000000-0005-0000-0000-00005E070000}"/>
    <cellStyle name="Currency 2 2 2 4 2 2 2 2 3" xfId="3275" xr:uid="{00000000-0005-0000-0000-00005F070000}"/>
    <cellStyle name="Currency 2 2 2 4 2 2 2 3" xfId="3811" xr:uid="{00000000-0005-0000-0000-000060070000}"/>
    <cellStyle name="Currency 2 2 2 4 2 2 2 4" xfId="2639" xr:uid="{00000000-0005-0000-0000-000061070000}"/>
    <cellStyle name="Currency 2 2 2 4 2 2 3" xfId="1149" xr:uid="{00000000-0005-0000-0000-000062070000}"/>
    <cellStyle name="Currency 2 2 2 4 2 2 3 2" xfId="2316" xr:uid="{00000000-0005-0000-0000-000063070000}"/>
    <cellStyle name="Currency 2 2 2 4 2 2 3 2 2" xfId="4663" xr:uid="{00000000-0005-0000-0000-000064070000}"/>
    <cellStyle name="Currency 2 2 2 4 2 2 3 2 3" xfId="3491" xr:uid="{00000000-0005-0000-0000-000065070000}"/>
    <cellStyle name="Currency 2 2 2 4 2 2 3 3" xfId="4027" xr:uid="{00000000-0005-0000-0000-000066070000}"/>
    <cellStyle name="Currency 2 2 2 4 2 2 3 4" xfId="2855" xr:uid="{00000000-0005-0000-0000-000067070000}"/>
    <cellStyle name="Currency 2 2 2 4 2 2 4" xfId="1546" xr:uid="{00000000-0005-0000-0000-000068070000}"/>
    <cellStyle name="Currency 2 2 2 4 2 2 4 2" xfId="4237" xr:uid="{00000000-0005-0000-0000-000069070000}"/>
    <cellStyle name="Currency 2 2 2 4 2 2 4 3" xfId="3065" xr:uid="{00000000-0005-0000-0000-00006A070000}"/>
    <cellStyle name="Currency 2 2 2 4 2 2 5" xfId="3601" xr:uid="{00000000-0005-0000-0000-00006B070000}"/>
    <cellStyle name="Currency 2 2 2 4 2 2 6" xfId="2429" xr:uid="{00000000-0005-0000-0000-00006C070000}"/>
    <cellStyle name="Currency 2 2 2 4 2 3" xfId="572" xr:uid="{00000000-0005-0000-0000-00006D070000}"/>
    <cellStyle name="Currency 2 2 2 4 2 3 2" xfId="1755" xr:uid="{00000000-0005-0000-0000-00006E070000}"/>
    <cellStyle name="Currency 2 2 2 4 2 3 2 2" xfId="4343" xr:uid="{00000000-0005-0000-0000-00006F070000}"/>
    <cellStyle name="Currency 2 2 2 4 2 3 2 3" xfId="3171" xr:uid="{00000000-0005-0000-0000-000070070000}"/>
    <cellStyle name="Currency 2 2 2 4 2 3 3" xfId="3707" xr:uid="{00000000-0005-0000-0000-000071070000}"/>
    <cellStyle name="Currency 2 2 2 4 2 3 4" xfId="2535" xr:uid="{00000000-0005-0000-0000-000072070000}"/>
    <cellStyle name="Currency 2 2 2 4 2 4" xfId="1006" xr:uid="{00000000-0005-0000-0000-000073070000}"/>
    <cellStyle name="Currency 2 2 2 4 2 4 2" xfId="2176" xr:uid="{00000000-0005-0000-0000-000074070000}"/>
    <cellStyle name="Currency 2 2 2 4 2 4 2 2" xfId="4556" xr:uid="{00000000-0005-0000-0000-000075070000}"/>
    <cellStyle name="Currency 2 2 2 4 2 4 2 3" xfId="3384" xr:uid="{00000000-0005-0000-0000-000076070000}"/>
    <cellStyle name="Currency 2 2 2 4 2 4 3" xfId="3920" xr:uid="{00000000-0005-0000-0000-000077070000}"/>
    <cellStyle name="Currency 2 2 2 4 2 4 4" xfId="2748" xr:uid="{00000000-0005-0000-0000-000078070000}"/>
    <cellStyle name="Currency 2 2 2 4 2 5" xfId="1340" xr:uid="{00000000-0005-0000-0000-000079070000}"/>
    <cellStyle name="Currency 2 2 2 4 2 5 2" xfId="4133" xr:uid="{00000000-0005-0000-0000-00007A070000}"/>
    <cellStyle name="Currency 2 2 2 4 2 5 3" xfId="2961" xr:uid="{00000000-0005-0000-0000-00007B070000}"/>
    <cellStyle name="Currency 2 2 2 4 3" xfId="262" xr:uid="{00000000-0005-0000-0000-00007C070000}"/>
    <cellStyle name="Currency 2 2 2 4 3 2" xfId="678" xr:uid="{00000000-0005-0000-0000-00007D070000}"/>
    <cellStyle name="Currency 2 2 2 4 3 2 2" xfId="1861" xr:uid="{00000000-0005-0000-0000-00007E070000}"/>
    <cellStyle name="Currency 2 2 2 4 3 2 2 2" xfId="4397" xr:uid="{00000000-0005-0000-0000-00007F070000}"/>
    <cellStyle name="Currency 2 2 2 4 3 2 2 3" xfId="3225" xr:uid="{00000000-0005-0000-0000-000080070000}"/>
    <cellStyle name="Currency 2 2 2 4 3 2 3" xfId="3761" xr:uid="{00000000-0005-0000-0000-000081070000}"/>
    <cellStyle name="Currency 2 2 2 4 3 2 4" xfId="2589" xr:uid="{00000000-0005-0000-0000-000082070000}"/>
    <cellStyle name="Currency 2 2 2 4 3 3" xfId="1099" xr:uid="{00000000-0005-0000-0000-000083070000}"/>
    <cellStyle name="Currency 2 2 2 4 3 3 2" xfId="2266" xr:uid="{00000000-0005-0000-0000-000084070000}"/>
    <cellStyle name="Currency 2 2 2 4 3 3 2 2" xfId="4613" xr:uid="{00000000-0005-0000-0000-000085070000}"/>
    <cellStyle name="Currency 2 2 2 4 3 3 2 3" xfId="3441" xr:uid="{00000000-0005-0000-0000-000086070000}"/>
    <cellStyle name="Currency 2 2 2 4 3 3 3" xfId="3977" xr:uid="{00000000-0005-0000-0000-000087070000}"/>
    <cellStyle name="Currency 2 2 2 4 3 3 4" xfId="2805" xr:uid="{00000000-0005-0000-0000-000088070000}"/>
    <cellStyle name="Currency 2 2 2 4 3 4" xfId="1446" xr:uid="{00000000-0005-0000-0000-000089070000}"/>
    <cellStyle name="Currency 2 2 2 4 3 4 2" xfId="4187" xr:uid="{00000000-0005-0000-0000-00008A070000}"/>
    <cellStyle name="Currency 2 2 2 4 3 4 3" xfId="3015" xr:uid="{00000000-0005-0000-0000-00008B070000}"/>
    <cellStyle name="Currency 2 2 2 4 3 5" xfId="3551" xr:uid="{00000000-0005-0000-0000-00008C070000}"/>
    <cellStyle name="Currency 2 2 2 4 3 6" xfId="2379" xr:uid="{00000000-0005-0000-0000-00008D070000}"/>
    <cellStyle name="Currency 2 2 2 4 4" xfId="472" xr:uid="{00000000-0005-0000-0000-00008E070000}"/>
    <cellStyle name="Currency 2 2 2 4 4 2" xfId="1655" xr:uid="{00000000-0005-0000-0000-00008F070000}"/>
    <cellStyle name="Currency 2 2 2 4 4 2 2" xfId="4293" xr:uid="{00000000-0005-0000-0000-000090070000}"/>
    <cellStyle name="Currency 2 2 2 4 4 2 3" xfId="3121" xr:uid="{00000000-0005-0000-0000-000091070000}"/>
    <cellStyle name="Currency 2 2 2 4 4 3" xfId="3657" xr:uid="{00000000-0005-0000-0000-000092070000}"/>
    <cellStyle name="Currency 2 2 2 4 4 4" xfId="2485" xr:uid="{00000000-0005-0000-0000-000093070000}"/>
    <cellStyle name="Currency 2 2 2 4 5" xfId="906" xr:uid="{00000000-0005-0000-0000-000094070000}"/>
    <cellStyle name="Currency 2 2 2 4 5 2" xfId="2076" xr:uid="{00000000-0005-0000-0000-000095070000}"/>
    <cellStyle name="Currency 2 2 2 4 5 2 2" xfId="4506" xr:uid="{00000000-0005-0000-0000-000096070000}"/>
    <cellStyle name="Currency 2 2 2 4 5 2 3" xfId="3334" xr:uid="{00000000-0005-0000-0000-000097070000}"/>
    <cellStyle name="Currency 2 2 2 4 5 3" xfId="3870" xr:uid="{00000000-0005-0000-0000-000098070000}"/>
    <cellStyle name="Currency 2 2 2 4 5 4" xfId="2698" xr:uid="{00000000-0005-0000-0000-000099070000}"/>
    <cellStyle name="Currency 2 2 2 4 6" xfId="1240" xr:uid="{00000000-0005-0000-0000-00009A070000}"/>
    <cellStyle name="Currency 2 2 2 4 6 2" xfId="4083" xr:uid="{00000000-0005-0000-0000-00009B070000}"/>
    <cellStyle name="Currency 2 2 2 4 6 3" xfId="2911" xr:uid="{00000000-0005-0000-0000-00009C070000}"/>
    <cellStyle name="Currency 2 2 2 5" xfId="61" xr:uid="{00000000-0005-0000-0000-00009D070000}"/>
    <cellStyle name="Currency 2 2 2 5 2" xfId="161" xr:uid="{00000000-0005-0000-0000-00009E070000}"/>
    <cellStyle name="Currency 2 2 2 5 2 2" xfId="372" xr:uid="{00000000-0005-0000-0000-00009F070000}"/>
    <cellStyle name="Currency 2 2 2 5 2 2 2" xfId="788" xr:uid="{00000000-0005-0000-0000-0000A0070000}"/>
    <cellStyle name="Currency 2 2 2 5 2 2 2 2" xfId="1971" xr:uid="{00000000-0005-0000-0000-0000A1070000}"/>
    <cellStyle name="Currency 2 2 2 5 2 2 2 2 2" xfId="4452" xr:uid="{00000000-0005-0000-0000-0000A2070000}"/>
    <cellStyle name="Currency 2 2 2 5 2 2 2 2 3" xfId="3280" xr:uid="{00000000-0005-0000-0000-0000A3070000}"/>
    <cellStyle name="Currency 2 2 2 5 2 2 2 3" xfId="3816" xr:uid="{00000000-0005-0000-0000-0000A4070000}"/>
    <cellStyle name="Currency 2 2 2 5 2 2 2 4" xfId="2644" xr:uid="{00000000-0005-0000-0000-0000A5070000}"/>
    <cellStyle name="Currency 2 2 2 5 2 2 3" xfId="1154" xr:uid="{00000000-0005-0000-0000-0000A6070000}"/>
    <cellStyle name="Currency 2 2 2 5 2 2 3 2" xfId="2321" xr:uid="{00000000-0005-0000-0000-0000A7070000}"/>
    <cellStyle name="Currency 2 2 2 5 2 2 3 2 2" xfId="4668" xr:uid="{00000000-0005-0000-0000-0000A8070000}"/>
    <cellStyle name="Currency 2 2 2 5 2 2 3 2 3" xfId="3496" xr:uid="{00000000-0005-0000-0000-0000A9070000}"/>
    <cellStyle name="Currency 2 2 2 5 2 2 3 3" xfId="4032" xr:uid="{00000000-0005-0000-0000-0000AA070000}"/>
    <cellStyle name="Currency 2 2 2 5 2 2 3 4" xfId="2860" xr:uid="{00000000-0005-0000-0000-0000AB070000}"/>
    <cellStyle name="Currency 2 2 2 5 2 2 4" xfId="1556" xr:uid="{00000000-0005-0000-0000-0000AC070000}"/>
    <cellStyle name="Currency 2 2 2 5 2 2 4 2" xfId="4242" xr:uid="{00000000-0005-0000-0000-0000AD070000}"/>
    <cellStyle name="Currency 2 2 2 5 2 2 4 3" xfId="3070" xr:uid="{00000000-0005-0000-0000-0000AE070000}"/>
    <cellStyle name="Currency 2 2 2 5 2 2 5" xfId="3606" xr:uid="{00000000-0005-0000-0000-0000AF070000}"/>
    <cellStyle name="Currency 2 2 2 5 2 2 6" xfId="2434" xr:uid="{00000000-0005-0000-0000-0000B0070000}"/>
    <cellStyle name="Currency 2 2 2 5 2 3" xfId="582" xr:uid="{00000000-0005-0000-0000-0000B1070000}"/>
    <cellStyle name="Currency 2 2 2 5 2 3 2" xfId="1765" xr:uid="{00000000-0005-0000-0000-0000B2070000}"/>
    <cellStyle name="Currency 2 2 2 5 2 3 2 2" xfId="4348" xr:uid="{00000000-0005-0000-0000-0000B3070000}"/>
    <cellStyle name="Currency 2 2 2 5 2 3 2 3" xfId="3176" xr:uid="{00000000-0005-0000-0000-0000B4070000}"/>
    <cellStyle name="Currency 2 2 2 5 2 3 3" xfId="3712" xr:uid="{00000000-0005-0000-0000-0000B5070000}"/>
    <cellStyle name="Currency 2 2 2 5 2 3 4" xfId="2540" xr:uid="{00000000-0005-0000-0000-0000B6070000}"/>
    <cellStyle name="Currency 2 2 2 5 2 4" xfId="1016" xr:uid="{00000000-0005-0000-0000-0000B7070000}"/>
    <cellStyle name="Currency 2 2 2 5 2 4 2" xfId="2186" xr:uid="{00000000-0005-0000-0000-0000B8070000}"/>
    <cellStyle name="Currency 2 2 2 5 2 4 2 2" xfId="4561" xr:uid="{00000000-0005-0000-0000-0000B9070000}"/>
    <cellStyle name="Currency 2 2 2 5 2 4 2 3" xfId="3389" xr:uid="{00000000-0005-0000-0000-0000BA070000}"/>
    <cellStyle name="Currency 2 2 2 5 2 4 3" xfId="3925" xr:uid="{00000000-0005-0000-0000-0000BB070000}"/>
    <cellStyle name="Currency 2 2 2 5 2 4 4" xfId="2753" xr:uid="{00000000-0005-0000-0000-0000BC070000}"/>
    <cellStyle name="Currency 2 2 2 5 2 5" xfId="1350" xr:uid="{00000000-0005-0000-0000-0000BD070000}"/>
    <cellStyle name="Currency 2 2 2 5 2 5 2" xfId="4138" xr:uid="{00000000-0005-0000-0000-0000BE070000}"/>
    <cellStyle name="Currency 2 2 2 5 2 5 3" xfId="2966" xr:uid="{00000000-0005-0000-0000-0000BF070000}"/>
    <cellStyle name="Currency 2 2 2 5 3" xfId="272" xr:uid="{00000000-0005-0000-0000-0000C0070000}"/>
    <cellStyle name="Currency 2 2 2 5 3 2" xfId="688" xr:uid="{00000000-0005-0000-0000-0000C1070000}"/>
    <cellStyle name="Currency 2 2 2 5 3 2 2" xfId="1871" xr:uid="{00000000-0005-0000-0000-0000C2070000}"/>
    <cellStyle name="Currency 2 2 2 5 3 2 2 2" xfId="4402" xr:uid="{00000000-0005-0000-0000-0000C3070000}"/>
    <cellStyle name="Currency 2 2 2 5 3 2 2 3" xfId="3230" xr:uid="{00000000-0005-0000-0000-0000C4070000}"/>
    <cellStyle name="Currency 2 2 2 5 3 2 3" xfId="3766" xr:uid="{00000000-0005-0000-0000-0000C5070000}"/>
    <cellStyle name="Currency 2 2 2 5 3 2 4" xfId="2594" xr:uid="{00000000-0005-0000-0000-0000C6070000}"/>
    <cellStyle name="Currency 2 2 2 5 3 3" xfId="1104" xr:uid="{00000000-0005-0000-0000-0000C7070000}"/>
    <cellStyle name="Currency 2 2 2 5 3 3 2" xfId="2271" xr:uid="{00000000-0005-0000-0000-0000C8070000}"/>
    <cellStyle name="Currency 2 2 2 5 3 3 2 2" xfId="4618" xr:uid="{00000000-0005-0000-0000-0000C9070000}"/>
    <cellStyle name="Currency 2 2 2 5 3 3 2 3" xfId="3446" xr:uid="{00000000-0005-0000-0000-0000CA070000}"/>
    <cellStyle name="Currency 2 2 2 5 3 3 3" xfId="3982" xr:uid="{00000000-0005-0000-0000-0000CB070000}"/>
    <cellStyle name="Currency 2 2 2 5 3 3 4" xfId="2810" xr:uid="{00000000-0005-0000-0000-0000CC070000}"/>
    <cellStyle name="Currency 2 2 2 5 3 4" xfId="1456" xr:uid="{00000000-0005-0000-0000-0000CD070000}"/>
    <cellStyle name="Currency 2 2 2 5 3 4 2" xfId="4192" xr:uid="{00000000-0005-0000-0000-0000CE070000}"/>
    <cellStyle name="Currency 2 2 2 5 3 4 3" xfId="3020" xr:uid="{00000000-0005-0000-0000-0000CF070000}"/>
    <cellStyle name="Currency 2 2 2 5 3 5" xfId="3556" xr:uid="{00000000-0005-0000-0000-0000D0070000}"/>
    <cellStyle name="Currency 2 2 2 5 3 6" xfId="2384" xr:uid="{00000000-0005-0000-0000-0000D1070000}"/>
    <cellStyle name="Currency 2 2 2 5 4" xfId="482" xr:uid="{00000000-0005-0000-0000-0000D2070000}"/>
    <cellStyle name="Currency 2 2 2 5 4 2" xfId="1665" xr:uid="{00000000-0005-0000-0000-0000D3070000}"/>
    <cellStyle name="Currency 2 2 2 5 4 2 2" xfId="4298" xr:uid="{00000000-0005-0000-0000-0000D4070000}"/>
    <cellStyle name="Currency 2 2 2 5 4 2 3" xfId="3126" xr:uid="{00000000-0005-0000-0000-0000D5070000}"/>
    <cellStyle name="Currency 2 2 2 5 4 3" xfId="3662" xr:uid="{00000000-0005-0000-0000-0000D6070000}"/>
    <cellStyle name="Currency 2 2 2 5 4 4" xfId="2490" xr:uid="{00000000-0005-0000-0000-0000D7070000}"/>
    <cellStyle name="Currency 2 2 2 5 5" xfId="916" xr:uid="{00000000-0005-0000-0000-0000D8070000}"/>
    <cellStyle name="Currency 2 2 2 5 5 2" xfId="2086" xr:uid="{00000000-0005-0000-0000-0000D9070000}"/>
    <cellStyle name="Currency 2 2 2 5 5 2 2" xfId="4511" xr:uid="{00000000-0005-0000-0000-0000DA070000}"/>
    <cellStyle name="Currency 2 2 2 5 5 2 3" xfId="3339" xr:uid="{00000000-0005-0000-0000-0000DB070000}"/>
    <cellStyle name="Currency 2 2 2 5 5 3" xfId="3875" xr:uid="{00000000-0005-0000-0000-0000DC070000}"/>
    <cellStyle name="Currency 2 2 2 5 5 4" xfId="2703" xr:uid="{00000000-0005-0000-0000-0000DD070000}"/>
    <cellStyle name="Currency 2 2 2 5 6" xfId="1250" xr:uid="{00000000-0005-0000-0000-0000DE070000}"/>
    <cellStyle name="Currency 2 2 2 5 6 2" xfId="4088" xr:uid="{00000000-0005-0000-0000-0000DF070000}"/>
    <cellStyle name="Currency 2 2 2 5 6 3" xfId="2916" xr:uid="{00000000-0005-0000-0000-0000E0070000}"/>
    <cellStyle name="Currency 2 2 2 6" xfId="71" xr:uid="{00000000-0005-0000-0000-0000E1070000}"/>
    <cellStyle name="Currency 2 2 2 6 2" xfId="171" xr:uid="{00000000-0005-0000-0000-0000E2070000}"/>
    <cellStyle name="Currency 2 2 2 6 2 2" xfId="382" xr:uid="{00000000-0005-0000-0000-0000E3070000}"/>
    <cellStyle name="Currency 2 2 2 6 2 2 2" xfId="798" xr:uid="{00000000-0005-0000-0000-0000E4070000}"/>
    <cellStyle name="Currency 2 2 2 6 2 2 2 2" xfId="1981" xr:uid="{00000000-0005-0000-0000-0000E5070000}"/>
    <cellStyle name="Currency 2 2 2 6 2 2 2 2 2" xfId="4457" xr:uid="{00000000-0005-0000-0000-0000E6070000}"/>
    <cellStyle name="Currency 2 2 2 6 2 2 2 2 3" xfId="3285" xr:uid="{00000000-0005-0000-0000-0000E7070000}"/>
    <cellStyle name="Currency 2 2 2 6 2 2 2 3" xfId="3821" xr:uid="{00000000-0005-0000-0000-0000E8070000}"/>
    <cellStyle name="Currency 2 2 2 6 2 2 2 4" xfId="2649" xr:uid="{00000000-0005-0000-0000-0000E9070000}"/>
    <cellStyle name="Currency 2 2 2 6 2 2 3" xfId="1159" xr:uid="{00000000-0005-0000-0000-0000EA070000}"/>
    <cellStyle name="Currency 2 2 2 6 2 2 3 2" xfId="2326" xr:uid="{00000000-0005-0000-0000-0000EB070000}"/>
    <cellStyle name="Currency 2 2 2 6 2 2 3 2 2" xfId="4673" xr:uid="{00000000-0005-0000-0000-0000EC070000}"/>
    <cellStyle name="Currency 2 2 2 6 2 2 3 2 3" xfId="3501" xr:uid="{00000000-0005-0000-0000-0000ED070000}"/>
    <cellStyle name="Currency 2 2 2 6 2 2 3 3" xfId="4037" xr:uid="{00000000-0005-0000-0000-0000EE070000}"/>
    <cellStyle name="Currency 2 2 2 6 2 2 3 4" xfId="2865" xr:uid="{00000000-0005-0000-0000-0000EF070000}"/>
    <cellStyle name="Currency 2 2 2 6 2 2 4" xfId="1566" xr:uid="{00000000-0005-0000-0000-0000F0070000}"/>
    <cellStyle name="Currency 2 2 2 6 2 2 4 2" xfId="4247" xr:uid="{00000000-0005-0000-0000-0000F1070000}"/>
    <cellStyle name="Currency 2 2 2 6 2 2 4 3" xfId="3075" xr:uid="{00000000-0005-0000-0000-0000F2070000}"/>
    <cellStyle name="Currency 2 2 2 6 2 2 5" xfId="3611" xr:uid="{00000000-0005-0000-0000-0000F3070000}"/>
    <cellStyle name="Currency 2 2 2 6 2 2 6" xfId="2439" xr:uid="{00000000-0005-0000-0000-0000F4070000}"/>
    <cellStyle name="Currency 2 2 2 6 2 3" xfId="592" xr:uid="{00000000-0005-0000-0000-0000F5070000}"/>
    <cellStyle name="Currency 2 2 2 6 2 3 2" xfId="1775" xr:uid="{00000000-0005-0000-0000-0000F6070000}"/>
    <cellStyle name="Currency 2 2 2 6 2 3 2 2" xfId="4353" xr:uid="{00000000-0005-0000-0000-0000F7070000}"/>
    <cellStyle name="Currency 2 2 2 6 2 3 2 3" xfId="3181" xr:uid="{00000000-0005-0000-0000-0000F8070000}"/>
    <cellStyle name="Currency 2 2 2 6 2 3 3" xfId="3717" xr:uid="{00000000-0005-0000-0000-0000F9070000}"/>
    <cellStyle name="Currency 2 2 2 6 2 3 4" xfId="2545" xr:uid="{00000000-0005-0000-0000-0000FA070000}"/>
    <cellStyle name="Currency 2 2 2 6 2 4" xfId="1026" xr:uid="{00000000-0005-0000-0000-0000FB070000}"/>
    <cellStyle name="Currency 2 2 2 6 2 4 2" xfId="2196" xr:uid="{00000000-0005-0000-0000-0000FC070000}"/>
    <cellStyle name="Currency 2 2 2 6 2 4 2 2" xfId="4566" xr:uid="{00000000-0005-0000-0000-0000FD070000}"/>
    <cellStyle name="Currency 2 2 2 6 2 4 2 3" xfId="3394" xr:uid="{00000000-0005-0000-0000-0000FE070000}"/>
    <cellStyle name="Currency 2 2 2 6 2 4 3" xfId="3930" xr:uid="{00000000-0005-0000-0000-0000FF070000}"/>
    <cellStyle name="Currency 2 2 2 6 2 4 4" xfId="2758" xr:uid="{00000000-0005-0000-0000-000000080000}"/>
    <cellStyle name="Currency 2 2 2 6 2 5" xfId="1360" xr:uid="{00000000-0005-0000-0000-000001080000}"/>
    <cellStyle name="Currency 2 2 2 6 2 5 2" xfId="4143" xr:uid="{00000000-0005-0000-0000-000002080000}"/>
    <cellStyle name="Currency 2 2 2 6 2 5 3" xfId="2971" xr:uid="{00000000-0005-0000-0000-000003080000}"/>
    <cellStyle name="Currency 2 2 2 6 3" xfId="282" xr:uid="{00000000-0005-0000-0000-000004080000}"/>
    <cellStyle name="Currency 2 2 2 6 3 2" xfId="698" xr:uid="{00000000-0005-0000-0000-000005080000}"/>
    <cellStyle name="Currency 2 2 2 6 3 2 2" xfId="1881" xr:uid="{00000000-0005-0000-0000-000006080000}"/>
    <cellStyle name="Currency 2 2 2 6 3 2 2 2" xfId="4407" xr:uid="{00000000-0005-0000-0000-000007080000}"/>
    <cellStyle name="Currency 2 2 2 6 3 2 2 3" xfId="3235" xr:uid="{00000000-0005-0000-0000-000008080000}"/>
    <cellStyle name="Currency 2 2 2 6 3 2 3" xfId="3771" xr:uid="{00000000-0005-0000-0000-000009080000}"/>
    <cellStyle name="Currency 2 2 2 6 3 2 4" xfId="2599" xr:uid="{00000000-0005-0000-0000-00000A080000}"/>
    <cellStyle name="Currency 2 2 2 6 3 3" xfId="1109" xr:uid="{00000000-0005-0000-0000-00000B080000}"/>
    <cellStyle name="Currency 2 2 2 6 3 3 2" xfId="2276" xr:uid="{00000000-0005-0000-0000-00000C080000}"/>
    <cellStyle name="Currency 2 2 2 6 3 3 2 2" xfId="4623" xr:uid="{00000000-0005-0000-0000-00000D080000}"/>
    <cellStyle name="Currency 2 2 2 6 3 3 2 3" xfId="3451" xr:uid="{00000000-0005-0000-0000-00000E080000}"/>
    <cellStyle name="Currency 2 2 2 6 3 3 3" xfId="3987" xr:uid="{00000000-0005-0000-0000-00000F080000}"/>
    <cellStyle name="Currency 2 2 2 6 3 3 4" xfId="2815" xr:uid="{00000000-0005-0000-0000-000010080000}"/>
    <cellStyle name="Currency 2 2 2 6 3 4" xfId="1466" xr:uid="{00000000-0005-0000-0000-000011080000}"/>
    <cellStyle name="Currency 2 2 2 6 3 4 2" xfId="4197" xr:uid="{00000000-0005-0000-0000-000012080000}"/>
    <cellStyle name="Currency 2 2 2 6 3 4 3" xfId="3025" xr:uid="{00000000-0005-0000-0000-000013080000}"/>
    <cellStyle name="Currency 2 2 2 6 3 5" xfId="3561" xr:uid="{00000000-0005-0000-0000-000014080000}"/>
    <cellStyle name="Currency 2 2 2 6 3 6" xfId="2389" xr:uid="{00000000-0005-0000-0000-000015080000}"/>
    <cellStyle name="Currency 2 2 2 6 4" xfId="492" xr:uid="{00000000-0005-0000-0000-000016080000}"/>
    <cellStyle name="Currency 2 2 2 6 4 2" xfId="1675" xr:uid="{00000000-0005-0000-0000-000017080000}"/>
    <cellStyle name="Currency 2 2 2 6 4 2 2" xfId="4303" xr:uid="{00000000-0005-0000-0000-000018080000}"/>
    <cellStyle name="Currency 2 2 2 6 4 2 3" xfId="3131" xr:uid="{00000000-0005-0000-0000-000019080000}"/>
    <cellStyle name="Currency 2 2 2 6 4 3" xfId="3667" xr:uid="{00000000-0005-0000-0000-00001A080000}"/>
    <cellStyle name="Currency 2 2 2 6 4 4" xfId="2495" xr:uid="{00000000-0005-0000-0000-00001B080000}"/>
    <cellStyle name="Currency 2 2 2 6 5" xfId="926" xr:uid="{00000000-0005-0000-0000-00001C080000}"/>
    <cellStyle name="Currency 2 2 2 6 5 2" xfId="2096" xr:uid="{00000000-0005-0000-0000-00001D080000}"/>
    <cellStyle name="Currency 2 2 2 6 5 2 2" xfId="4516" xr:uid="{00000000-0005-0000-0000-00001E080000}"/>
    <cellStyle name="Currency 2 2 2 6 5 2 3" xfId="3344" xr:uid="{00000000-0005-0000-0000-00001F080000}"/>
    <cellStyle name="Currency 2 2 2 6 5 3" xfId="3880" xr:uid="{00000000-0005-0000-0000-000020080000}"/>
    <cellStyle name="Currency 2 2 2 6 5 4" xfId="2708" xr:uid="{00000000-0005-0000-0000-000021080000}"/>
    <cellStyle name="Currency 2 2 2 6 6" xfId="1260" xr:uid="{00000000-0005-0000-0000-000022080000}"/>
    <cellStyle name="Currency 2 2 2 6 6 2" xfId="4093" xr:uid="{00000000-0005-0000-0000-000023080000}"/>
    <cellStyle name="Currency 2 2 2 6 6 3" xfId="2921" xr:uid="{00000000-0005-0000-0000-000024080000}"/>
    <cellStyle name="Currency 2 2 2 7" xfId="81" xr:uid="{00000000-0005-0000-0000-000025080000}"/>
    <cellStyle name="Currency 2 2 2 7 2" xfId="181" xr:uid="{00000000-0005-0000-0000-000026080000}"/>
    <cellStyle name="Currency 2 2 2 7 2 2" xfId="392" xr:uid="{00000000-0005-0000-0000-000027080000}"/>
    <cellStyle name="Currency 2 2 2 7 2 2 2" xfId="808" xr:uid="{00000000-0005-0000-0000-000028080000}"/>
    <cellStyle name="Currency 2 2 2 7 2 2 2 2" xfId="1991" xr:uid="{00000000-0005-0000-0000-000029080000}"/>
    <cellStyle name="Currency 2 2 2 7 2 2 2 2 2" xfId="4462" xr:uid="{00000000-0005-0000-0000-00002A080000}"/>
    <cellStyle name="Currency 2 2 2 7 2 2 2 2 3" xfId="3290" xr:uid="{00000000-0005-0000-0000-00002B080000}"/>
    <cellStyle name="Currency 2 2 2 7 2 2 2 3" xfId="3826" xr:uid="{00000000-0005-0000-0000-00002C080000}"/>
    <cellStyle name="Currency 2 2 2 7 2 2 2 4" xfId="2654" xr:uid="{00000000-0005-0000-0000-00002D080000}"/>
    <cellStyle name="Currency 2 2 2 7 2 2 3" xfId="1164" xr:uid="{00000000-0005-0000-0000-00002E080000}"/>
    <cellStyle name="Currency 2 2 2 7 2 2 3 2" xfId="2331" xr:uid="{00000000-0005-0000-0000-00002F080000}"/>
    <cellStyle name="Currency 2 2 2 7 2 2 3 2 2" xfId="4678" xr:uid="{00000000-0005-0000-0000-000030080000}"/>
    <cellStyle name="Currency 2 2 2 7 2 2 3 2 3" xfId="3506" xr:uid="{00000000-0005-0000-0000-000031080000}"/>
    <cellStyle name="Currency 2 2 2 7 2 2 3 3" xfId="4042" xr:uid="{00000000-0005-0000-0000-000032080000}"/>
    <cellStyle name="Currency 2 2 2 7 2 2 3 4" xfId="2870" xr:uid="{00000000-0005-0000-0000-000033080000}"/>
    <cellStyle name="Currency 2 2 2 7 2 2 4" xfId="1576" xr:uid="{00000000-0005-0000-0000-000034080000}"/>
    <cellStyle name="Currency 2 2 2 7 2 2 4 2" xfId="4252" xr:uid="{00000000-0005-0000-0000-000035080000}"/>
    <cellStyle name="Currency 2 2 2 7 2 2 4 3" xfId="3080" xr:uid="{00000000-0005-0000-0000-000036080000}"/>
    <cellStyle name="Currency 2 2 2 7 2 2 5" xfId="3616" xr:uid="{00000000-0005-0000-0000-000037080000}"/>
    <cellStyle name="Currency 2 2 2 7 2 2 6" xfId="2444" xr:uid="{00000000-0005-0000-0000-000038080000}"/>
    <cellStyle name="Currency 2 2 2 7 2 3" xfId="602" xr:uid="{00000000-0005-0000-0000-000039080000}"/>
    <cellStyle name="Currency 2 2 2 7 2 3 2" xfId="1785" xr:uid="{00000000-0005-0000-0000-00003A080000}"/>
    <cellStyle name="Currency 2 2 2 7 2 3 2 2" xfId="4358" xr:uid="{00000000-0005-0000-0000-00003B080000}"/>
    <cellStyle name="Currency 2 2 2 7 2 3 2 3" xfId="3186" xr:uid="{00000000-0005-0000-0000-00003C080000}"/>
    <cellStyle name="Currency 2 2 2 7 2 3 3" xfId="3722" xr:uid="{00000000-0005-0000-0000-00003D080000}"/>
    <cellStyle name="Currency 2 2 2 7 2 3 4" xfId="2550" xr:uid="{00000000-0005-0000-0000-00003E080000}"/>
    <cellStyle name="Currency 2 2 2 7 2 4" xfId="1036" xr:uid="{00000000-0005-0000-0000-00003F080000}"/>
    <cellStyle name="Currency 2 2 2 7 2 4 2" xfId="2206" xr:uid="{00000000-0005-0000-0000-000040080000}"/>
    <cellStyle name="Currency 2 2 2 7 2 4 2 2" xfId="4571" xr:uid="{00000000-0005-0000-0000-000041080000}"/>
    <cellStyle name="Currency 2 2 2 7 2 4 2 3" xfId="3399" xr:uid="{00000000-0005-0000-0000-000042080000}"/>
    <cellStyle name="Currency 2 2 2 7 2 4 3" xfId="3935" xr:uid="{00000000-0005-0000-0000-000043080000}"/>
    <cellStyle name="Currency 2 2 2 7 2 4 4" xfId="2763" xr:uid="{00000000-0005-0000-0000-000044080000}"/>
    <cellStyle name="Currency 2 2 2 7 2 5" xfId="1370" xr:uid="{00000000-0005-0000-0000-000045080000}"/>
    <cellStyle name="Currency 2 2 2 7 2 5 2" xfId="4148" xr:uid="{00000000-0005-0000-0000-000046080000}"/>
    <cellStyle name="Currency 2 2 2 7 2 5 3" xfId="2976" xr:uid="{00000000-0005-0000-0000-000047080000}"/>
    <cellStyle name="Currency 2 2 2 7 3" xfId="292" xr:uid="{00000000-0005-0000-0000-000048080000}"/>
    <cellStyle name="Currency 2 2 2 7 3 2" xfId="708" xr:uid="{00000000-0005-0000-0000-000049080000}"/>
    <cellStyle name="Currency 2 2 2 7 3 2 2" xfId="1891" xr:uid="{00000000-0005-0000-0000-00004A080000}"/>
    <cellStyle name="Currency 2 2 2 7 3 2 2 2" xfId="4412" xr:uid="{00000000-0005-0000-0000-00004B080000}"/>
    <cellStyle name="Currency 2 2 2 7 3 2 2 3" xfId="3240" xr:uid="{00000000-0005-0000-0000-00004C080000}"/>
    <cellStyle name="Currency 2 2 2 7 3 2 3" xfId="3776" xr:uid="{00000000-0005-0000-0000-00004D080000}"/>
    <cellStyle name="Currency 2 2 2 7 3 2 4" xfId="2604" xr:uid="{00000000-0005-0000-0000-00004E080000}"/>
    <cellStyle name="Currency 2 2 2 7 3 3" xfId="1114" xr:uid="{00000000-0005-0000-0000-00004F080000}"/>
    <cellStyle name="Currency 2 2 2 7 3 3 2" xfId="2281" xr:uid="{00000000-0005-0000-0000-000050080000}"/>
    <cellStyle name="Currency 2 2 2 7 3 3 2 2" xfId="4628" xr:uid="{00000000-0005-0000-0000-000051080000}"/>
    <cellStyle name="Currency 2 2 2 7 3 3 2 3" xfId="3456" xr:uid="{00000000-0005-0000-0000-000052080000}"/>
    <cellStyle name="Currency 2 2 2 7 3 3 3" xfId="3992" xr:uid="{00000000-0005-0000-0000-000053080000}"/>
    <cellStyle name="Currency 2 2 2 7 3 3 4" xfId="2820" xr:uid="{00000000-0005-0000-0000-000054080000}"/>
    <cellStyle name="Currency 2 2 2 7 3 4" xfId="1476" xr:uid="{00000000-0005-0000-0000-000055080000}"/>
    <cellStyle name="Currency 2 2 2 7 3 4 2" xfId="4202" xr:uid="{00000000-0005-0000-0000-000056080000}"/>
    <cellStyle name="Currency 2 2 2 7 3 4 3" xfId="3030" xr:uid="{00000000-0005-0000-0000-000057080000}"/>
    <cellStyle name="Currency 2 2 2 7 3 5" xfId="3566" xr:uid="{00000000-0005-0000-0000-000058080000}"/>
    <cellStyle name="Currency 2 2 2 7 3 6" xfId="2394" xr:uid="{00000000-0005-0000-0000-000059080000}"/>
    <cellStyle name="Currency 2 2 2 7 4" xfId="502" xr:uid="{00000000-0005-0000-0000-00005A080000}"/>
    <cellStyle name="Currency 2 2 2 7 4 2" xfId="1685" xr:uid="{00000000-0005-0000-0000-00005B080000}"/>
    <cellStyle name="Currency 2 2 2 7 4 2 2" xfId="4308" xr:uid="{00000000-0005-0000-0000-00005C080000}"/>
    <cellStyle name="Currency 2 2 2 7 4 2 3" xfId="3136" xr:uid="{00000000-0005-0000-0000-00005D080000}"/>
    <cellStyle name="Currency 2 2 2 7 4 3" xfId="3672" xr:uid="{00000000-0005-0000-0000-00005E080000}"/>
    <cellStyle name="Currency 2 2 2 7 4 4" xfId="2500" xr:uid="{00000000-0005-0000-0000-00005F080000}"/>
    <cellStyle name="Currency 2 2 2 7 5" xfId="936" xr:uid="{00000000-0005-0000-0000-000060080000}"/>
    <cellStyle name="Currency 2 2 2 7 5 2" xfId="2106" xr:uid="{00000000-0005-0000-0000-000061080000}"/>
    <cellStyle name="Currency 2 2 2 7 5 2 2" xfId="4521" xr:uid="{00000000-0005-0000-0000-000062080000}"/>
    <cellStyle name="Currency 2 2 2 7 5 2 3" xfId="3349" xr:uid="{00000000-0005-0000-0000-000063080000}"/>
    <cellStyle name="Currency 2 2 2 7 5 3" xfId="3885" xr:uid="{00000000-0005-0000-0000-000064080000}"/>
    <cellStyle name="Currency 2 2 2 7 5 4" xfId="2713" xr:uid="{00000000-0005-0000-0000-000065080000}"/>
    <cellStyle name="Currency 2 2 2 7 6" xfId="1270" xr:uid="{00000000-0005-0000-0000-000066080000}"/>
    <cellStyle name="Currency 2 2 2 7 6 2" xfId="4098" xr:uid="{00000000-0005-0000-0000-000067080000}"/>
    <cellStyle name="Currency 2 2 2 7 6 3" xfId="2926" xr:uid="{00000000-0005-0000-0000-000068080000}"/>
    <cellStyle name="Currency 2 2 2 8" xfId="91" xr:uid="{00000000-0005-0000-0000-000069080000}"/>
    <cellStyle name="Currency 2 2 2 8 2" xfId="191" xr:uid="{00000000-0005-0000-0000-00006A080000}"/>
    <cellStyle name="Currency 2 2 2 8 2 2" xfId="402" xr:uid="{00000000-0005-0000-0000-00006B080000}"/>
    <cellStyle name="Currency 2 2 2 8 2 2 2" xfId="818" xr:uid="{00000000-0005-0000-0000-00006C080000}"/>
    <cellStyle name="Currency 2 2 2 8 2 2 2 2" xfId="2001" xr:uid="{00000000-0005-0000-0000-00006D080000}"/>
    <cellStyle name="Currency 2 2 2 8 2 2 2 2 2" xfId="4467" xr:uid="{00000000-0005-0000-0000-00006E080000}"/>
    <cellStyle name="Currency 2 2 2 8 2 2 2 2 3" xfId="3295" xr:uid="{00000000-0005-0000-0000-00006F080000}"/>
    <cellStyle name="Currency 2 2 2 8 2 2 2 3" xfId="3831" xr:uid="{00000000-0005-0000-0000-000070080000}"/>
    <cellStyle name="Currency 2 2 2 8 2 2 2 4" xfId="2659" xr:uid="{00000000-0005-0000-0000-000071080000}"/>
    <cellStyle name="Currency 2 2 2 8 2 2 3" xfId="1169" xr:uid="{00000000-0005-0000-0000-000072080000}"/>
    <cellStyle name="Currency 2 2 2 8 2 2 3 2" xfId="2336" xr:uid="{00000000-0005-0000-0000-000073080000}"/>
    <cellStyle name="Currency 2 2 2 8 2 2 3 2 2" xfId="4683" xr:uid="{00000000-0005-0000-0000-000074080000}"/>
    <cellStyle name="Currency 2 2 2 8 2 2 3 2 3" xfId="3511" xr:uid="{00000000-0005-0000-0000-000075080000}"/>
    <cellStyle name="Currency 2 2 2 8 2 2 3 3" xfId="4047" xr:uid="{00000000-0005-0000-0000-000076080000}"/>
    <cellStyle name="Currency 2 2 2 8 2 2 3 4" xfId="2875" xr:uid="{00000000-0005-0000-0000-000077080000}"/>
    <cellStyle name="Currency 2 2 2 8 2 2 4" xfId="1586" xr:uid="{00000000-0005-0000-0000-000078080000}"/>
    <cellStyle name="Currency 2 2 2 8 2 2 4 2" xfId="4257" xr:uid="{00000000-0005-0000-0000-000079080000}"/>
    <cellStyle name="Currency 2 2 2 8 2 2 4 3" xfId="3085" xr:uid="{00000000-0005-0000-0000-00007A080000}"/>
    <cellStyle name="Currency 2 2 2 8 2 2 5" xfId="3621" xr:uid="{00000000-0005-0000-0000-00007B080000}"/>
    <cellStyle name="Currency 2 2 2 8 2 2 6" xfId="2449" xr:uid="{00000000-0005-0000-0000-00007C080000}"/>
    <cellStyle name="Currency 2 2 2 8 2 3" xfId="612" xr:uid="{00000000-0005-0000-0000-00007D080000}"/>
    <cellStyle name="Currency 2 2 2 8 2 3 2" xfId="1795" xr:uid="{00000000-0005-0000-0000-00007E080000}"/>
    <cellStyle name="Currency 2 2 2 8 2 3 2 2" xfId="4363" xr:uid="{00000000-0005-0000-0000-00007F080000}"/>
    <cellStyle name="Currency 2 2 2 8 2 3 2 3" xfId="3191" xr:uid="{00000000-0005-0000-0000-000080080000}"/>
    <cellStyle name="Currency 2 2 2 8 2 3 3" xfId="3727" xr:uid="{00000000-0005-0000-0000-000081080000}"/>
    <cellStyle name="Currency 2 2 2 8 2 3 4" xfId="2555" xr:uid="{00000000-0005-0000-0000-000082080000}"/>
    <cellStyle name="Currency 2 2 2 8 2 4" xfId="1046" xr:uid="{00000000-0005-0000-0000-000083080000}"/>
    <cellStyle name="Currency 2 2 2 8 2 4 2" xfId="2216" xr:uid="{00000000-0005-0000-0000-000084080000}"/>
    <cellStyle name="Currency 2 2 2 8 2 4 2 2" xfId="4576" xr:uid="{00000000-0005-0000-0000-000085080000}"/>
    <cellStyle name="Currency 2 2 2 8 2 4 2 3" xfId="3404" xr:uid="{00000000-0005-0000-0000-000086080000}"/>
    <cellStyle name="Currency 2 2 2 8 2 4 3" xfId="3940" xr:uid="{00000000-0005-0000-0000-000087080000}"/>
    <cellStyle name="Currency 2 2 2 8 2 4 4" xfId="2768" xr:uid="{00000000-0005-0000-0000-000088080000}"/>
    <cellStyle name="Currency 2 2 2 8 2 5" xfId="1380" xr:uid="{00000000-0005-0000-0000-000089080000}"/>
    <cellStyle name="Currency 2 2 2 8 2 5 2" xfId="4153" xr:uid="{00000000-0005-0000-0000-00008A080000}"/>
    <cellStyle name="Currency 2 2 2 8 2 5 3" xfId="2981" xr:uid="{00000000-0005-0000-0000-00008B080000}"/>
    <cellStyle name="Currency 2 2 2 8 3" xfId="302" xr:uid="{00000000-0005-0000-0000-00008C080000}"/>
    <cellStyle name="Currency 2 2 2 8 3 2" xfId="718" xr:uid="{00000000-0005-0000-0000-00008D080000}"/>
    <cellStyle name="Currency 2 2 2 8 3 2 2" xfId="1901" xr:uid="{00000000-0005-0000-0000-00008E080000}"/>
    <cellStyle name="Currency 2 2 2 8 3 2 2 2" xfId="4417" xr:uid="{00000000-0005-0000-0000-00008F080000}"/>
    <cellStyle name="Currency 2 2 2 8 3 2 2 3" xfId="3245" xr:uid="{00000000-0005-0000-0000-000090080000}"/>
    <cellStyle name="Currency 2 2 2 8 3 2 3" xfId="3781" xr:uid="{00000000-0005-0000-0000-000091080000}"/>
    <cellStyle name="Currency 2 2 2 8 3 2 4" xfId="2609" xr:uid="{00000000-0005-0000-0000-000092080000}"/>
    <cellStyle name="Currency 2 2 2 8 3 3" xfId="1119" xr:uid="{00000000-0005-0000-0000-000093080000}"/>
    <cellStyle name="Currency 2 2 2 8 3 3 2" xfId="2286" xr:uid="{00000000-0005-0000-0000-000094080000}"/>
    <cellStyle name="Currency 2 2 2 8 3 3 2 2" xfId="4633" xr:uid="{00000000-0005-0000-0000-000095080000}"/>
    <cellStyle name="Currency 2 2 2 8 3 3 2 3" xfId="3461" xr:uid="{00000000-0005-0000-0000-000096080000}"/>
    <cellStyle name="Currency 2 2 2 8 3 3 3" xfId="3997" xr:uid="{00000000-0005-0000-0000-000097080000}"/>
    <cellStyle name="Currency 2 2 2 8 3 3 4" xfId="2825" xr:uid="{00000000-0005-0000-0000-000098080000}"/>
    <cellStyle name="Currency 2 2 2 8 3 4" xfId="1486" xr:uid="{00000000-0005-0000-0000-000099080000}"/>
    <cellStyle name="Currency 2 2 2 8 3 4 2" xfId="4207" xr:uid="{00000000-0005-0000-0000-00009A080000}"/>
    <cellStyle name="Currency 2 2 2 8 3 4 3" xfId="3035" xr:uid="{00000000-0005-0000-0000-00009B080000}"/>
    <cellStyle name="Currency 2 2 2 8 3 5" xfId="3571" xr:uid="{00000000-0005-0000-0000-00009C080000}"/>
    <cellStyle name="Currency 2 2 2 8 3 6" xfId="2399" xr:uid="{00000000-0005-0000-0000-00009D080000}"/>
    <cellStyle name="Currency 2 2 2 8 4" xfId="512" xr:uid="{00000000-0005-0000-0000-00009E080000}"/>
    <cellStyle name="Currency 2 2 2 8 4 2" xfId="1695" xr:uid="{00000000-0005-0000-0000-00009F080000}"/>
    <cellStyle name="Currency 2 2 2 8 4 2 2" xfId="4313" xr:uid="{00000000-0005-0000-0000-0000A0080000}"/>
    <cellStyle name="Currency 2 2 2 8 4 2 3" xfId="3141" xr:uid="{00000000-0005-0000-0000-0000A1080000}"/>
    <cellStyle name="Currency 2 2 2 8 4 3" xfId="3677" xr:uid="{00000000-0005-0000-0000-0000A2080000}"/>
    <cellStyle name="Currency 2 2 2 8 4 4" xfId="2505" xr:uid="{00000000-0005-0000-0000-0000A3080000}"/>
    <cellStyle name="Currency 2 2 2 8 5" xfId="946" xr:uid="{00000000-0005-0000-0000-0000A4080000}"/>
    <cellStyle name="Currency 2 2 2 8 5 2" xfId="2116" xr:uid="{00000000-0005-0000-0000-0000A5080000}"/>
    <cellStyle name="Currency 2 2 2 8 5 2 2" xfId="4526" xr:uid="{00000000-0005-0000-0000-0000A6080000}"/>
    <cellStyle name="Currency 2 2 2 8 5 2 3" xfId="3354" xr:uid="{00000000-0005-0000-0000-0000A7080000}"/>
    <cellStyle name="Currency 2 2 2 8 5 3" xfId="3890" xr:uid="{00000000-0005-0000-0000-0000A8080000}"/>
    <cellStyle name="Currency 2 2 2 8 5 4" xfId="2718" xr:uid="{00000000-0005-0000-0000-0000A9080000}"/>
    <cellStyle name="Currency 2 2 2 8 6" xfId="1280" xr:uid="{00000000-0005-0000-0000-0000AA080000}"/>
    <cellStyle name="Currency 2 2 2 8 6 2" xfId="4103" xr:uid="{00000000-0005-0000-0000-0000AB080000}"/>
    <cellStyle name="Currency 2 2 2 8 6 3" xfId="2931" xr:uid="{00000000-0005-0000-0000-0000AC080000}"/>
    <cellStyle name="Currency 2 2 2 9" xfId="101" xr:uid="{00000000-0005-0000-0000-0000AD080000}"/>
    <cellStyle name="Currency 2 2 2 9 2" xfId="201" xr:uid="{00000000-0005-0000-0000-0000AE080000}"/>
    <cellStyle name="Currency 2 2 2 9 2 2" xfId="412" xr:uid="{00000000-0005-0000-0000-0000AF080000}"/>
    <cellStyle name="Currency 2 2 2 9 2 2 2" xfId="828" xr:uid="{00000000-0005-0000-0000-0000B0080000}"/>
    <cellStyle name="Currency 2 2 2 9 2 2 2 2" xfId="2011" xr:uid="{00000000-0005-0000-0000-0000B1080000}"/>
    <cellStyle name="Currency 2 2 2 9 2 2 2 2 2" xfId="4472" xr:uid="{00000000-0005-0000-0000-0000B2080000}"/>
    <cellStyle name="Currency 2 2 2 9 2 2 2 2 3" xfId="3300" xr:uid="{00000000-0005-0000-0000-0000B3080000}"/>
    <cellStyle name="Currency 2 2 2 9 2 2 2 3" xfId="3836" xr:uid="{00000000-0005-0000-0000-0000B4080000}"/>
    <cellStyle name="Currency 2 2 2 9 2 2 2 4" xfId="2664" xr:uid="{00000000-0005-0000-0000-0000B5080000}"/>
    <cellStyle name="Currency 2 2 2 9 2 2 3" xfId="1174" xr:uid="{00000000-0005-0000-0000-0000B6080000}"/>
    <cellStyle name="Currency 2 2 2 9 2 2 3 2" xfId="2341" xr:uid="{00000000-0005-0000-0000-0000B7080000}"/>
    <cellStyle name="Currency 2 2 2 9 2 2 3 2 2" xfId="4688" xr:uid="{00000000-0005-0000-0000-0000B8080000}"/>
    <cellStyle name="Currency 2 2 2 9 2 2 3 2 3" xfId="3516" xr:uid="{00000000-0005-0000-0000-0000B9080000}"/>
    <cellStyle name="Currency 2 2 2 9 2 2 3 3" xfId="4052" xr:uid="{00000000-0005-0000-0000-0000BA080000}"/>
    <cellStyle name="Currency 2 2 2 9 2 2 3 4" xfId="2880" xr:uid="{00000000-0005-0000-0000-0000BB080000}"/>
    <cellStyle name="Currency 2 2 2 9 2 2 4" xfId="1596" xr:uid="{00000000-0005-0000-0000-0000BC080000}"/>
    <cellStyle name="Currency 2 2 2 9 2 2 4 2" xfId="4262" xr:uid="{00000000-0005-0000-0000-0000BD080000}"/>
    <cellStyle name="Currency 2 2 2 9 2 2 4 3" xfId="3090" xr:uid="{00000000-0005-0000-0000-0000BE080000}"/>
    <cellStyle name="Currency 2 2 2 9 2 2 5" xfId="3626" xr:uid="{00000000-0005-0000-0000-0000BF080000}"/>
    <cellStyle name="Currency 2 2 2 9 2 2 6" xfId="2454" xr:uid="{00000000-0005-0000-0000-0000C0080000}"/>
    <cellStyle name="Currency 2 2 2 9 2 3" xfId="622" xr:uid="{00000000-0005-0000-0000-0000C1080000}"/>
    <cellStyle name="Currency 2 2 2 9 2 3 2" xfId="1805" xr:uid="{00000000-0005-0000-0000-0000C2080000}"/>
    <cellStyle name="Currency 2 2 2 9 2 3 2 2" xfId="4368" xr:uid="{00000000-0005-0000-0000-0000C3080000}"/>
    <cellStyle name="Currency 2 2 2 9 2 3 2 3" xfId="3196" xr:uid="{00000000-0005-0000-0000-0000C4080000}"/>
    <cellStyle name="Currency 2 2 2 9 2 3 3" xfId="3732" xr:uid="{00000000-0005-0000-0000-0000C5080000}"/>
    <cellStyle name="Currency 2 2 2 9 2 3 4" xfId="2560" xr:uid="{00000000-0005-0000-0000-0000C6080000}"/>
    <cellStyle name="Currency 2 2 2 9 2 4" xfId="1056" xr:uid="{00000000-0005-0000-0000-0000C7080000}"/>
    <cellStyle name="Currency 2 2 2 9 2 4 2" xfId="2226" xr:uid="{00000000-0005-0000-0000-0000C8080000}"/>
    <cellStyle name="Currency 2 2 2 9 2 4 2 2" xfId="4581" xr:uid="{00000000-0005-0000-0000-0000C9080000}"/>
    <cellStyle name="Currency 2 2 2 9 2 4 2 3" xfId="3409" xr:uid="{00000000-0005-0000-0000-0000CA080000}"/>
    <cellStyle name="Currency 2 2 2 9 2 4 3" xfId="3945" xr:uid="{00000000-0005-0000-0000-0000CB080000}"/>
    <cellStyle name="Currency 2 2 2 9 2 4 4" xfId="2773" xr:uid="{00000000-0005-0000-0000-0000CC080000}"/>
    <cellStyle name="Currency 2 2 2 9 2 5" xfId="1390" xr:uid="{00000000-0005-0000-0000-0000CD080000}"/>
    <cellStyle name="Currency 2 2 2 9 2 5 2" xfId="4158" xr:uid="{00000000-0005-0000-0000-0000CE080000}"/>
    <cellStyle name="Currency 2 2 2 9 2 5 3" xfId="2986" xr:uid="{00000000-0005-0000-0000-0000CF080000}"/>
    <cellStyle name="Currency 2 2 2 9 3" xfId="312" xr:uid="{00000000-0005-0000-0000-0000D0080000}"/>
    <cellStyle name="Currency 2 2 2 9 3 2" xfId="728" xr:uid="{00000000-0005-0000-0000-0000D1080000}"/>
    <cellStyle name="Currency 2 2 2 9 3 2 2" xfId="1911" xr:uid="{00000000-0005-0000-0000-0000D2080000}"/>
    <cellStyle name="Currency 2 2 2 9 3 2 2 2" xfId="4422" xr:uid="{00000000-0005-0000-0000-0000D3080000}"/>
    <cellStyle name="Currency 2 2 2 9 3 2 2 3" xfId="3250" xr:uid="{00000000-0005-0000-0000-0000D4080000}"/>
    <cellStyle name="Currency 2 2 2 9 3 2 3" xfId="3786" xr:uid="{00000000-0005-0000-0000-0000D5080000}"/>
    <cellStyle name="Currency 2 2 2 9 3 2 4" xfId="2614" xr:uid="{00000000-0005-0000-0000-0000D6080000}"/>
    <cellStyle name="Currency 2 2 2 9 3 3" xfId="1124" xr:uid="{00000000-0005-0000-0000-0000D7080000}"/>
    <cellStyle name="Currency 2 2 2 9 3 3 2" xfId="2291" xr:uid="{00000000-0005-0000-0000-0000D8080000}"/>
    <cellStyle name="Currency 2 2 2 9 3 3 2 2" xfId="4638" xr:uid="{00000000-0005-0000-0000-0000D9080000}"/>
    <cellStyle name="Currency 2 2 2 9 3 3 2 3" xfId="3466" xr:uid="{00000000-0005-0000-0000-0000DA080000}"/>
    <cellStyle name="Currency 2 2 2 9 3 3 3" xfId="4002" xr:uid="{00000000-0005-0000-0000-0000DB080000}"/>
    <cellStyle name="Currency 2 2 2 9 3 3 4" xfId="2830" xr:uid="{00000000-0005-0000-0000-0000DC080000}"/>
    <cellStyle name="Currency 2 2 2 9 3 4" xfId="1496" xr:uid="{00000000-0005-0000-0000-0000DD080000}"/>
    <cellStyle name="Currency 2 2 2 9 3 4 2" xfId="4212" xr:uid="{00000000-0005-0000-0000-0000DE080000}"/>
    <cellStyle name="Currency 2 2 2 9 3 4 3" xfId="3040" xr:uid="{00000000-0005-0000-0000-0000DF080000}"/>
    <cellStyle name="Currency 2 2 2 9 3 5" xfId="3576" xr:uid="{00000000-0005-0000-0000-0000E0080000}"/>
    <cellStyle name="Currency 2 2 2 9 3 6" xfId="2404" xr:uid="{00000000-0005-0000-0000-0000E1080000}"/>
    <cellStyle name="Currency 2 2 2 9 4" xfId="522" xr:uid="{00000000-0005-0000-0000-0000E2080000}"/>
    <cellStyle name="Currency 2 2 2 9 4 2" xfId="1705" xr:uid="{00000000-0005-0000-0000-0000E3080000}"/>
    <cellStyle name="Currency 2 2 2 9 4 2 2" xfId="4318" xr:uid="{00000000-0005-0000-0000-0000E4080000}"/>
    <cellStyle name="Currency 2 2 2 9 4 2 3" xfId="3146" xr:uid="{00000000-0005-0000-0000-0000E5080000}"/>
    <cellStyle name="Currency 2 2 2 9 4 3" xfId="3682" xr:uid="{00000000-0005-0000-0000-0000E6080000}"/>
    <cellStyle name="Currency 2 2 2 9 4 4" xfId="2510" xr:uid="{00000000-0005-0000-0000-0000E7080000}"/>
    <cellStyle name="Currency 2 2 2 9 5" xfId="956" xr:uid="{00000000-0005-0000-0000-0000E8080000}"/>
    <cellStyle name="Currency 2 2 2 9 5 2" xfId="2126" xr:uid="{00000000-0005-0000-0000-0000E9080000}"/>
    <cellStyle name="Currency 2 2 2 9 5 2 2" xfId="4531" xr:uid="{00000000-0005-0000-0000-0000EA080000}"/>
    <cellStyle name="Currency 2 2 2 9 5 2 3" xfId="3359" xr:uid="{00000000-0005-0000-0000-0000EB080000}"/>
    <cellStyle name="Currency 2 2 2 9 5 3" xfId="3895" xr:uid="{00000000-0005-0000-0000-0000EC080000}"/>
    <cellStyle name="Currency 2 2 2 9 5 4" xfId="2723" xr:uid="{00000000-0005-0000-0000-0000ED080000}"/>
    <cellStyle name="Currency 2 2 2 9 6" xfId="1290" xr:uid="{00000000-0005-0000-0000-0000EE080000}"/>
    <cellStyle name="Currency 2 2 2 9 6 2" xfId="4108" xr:uid="{00000000-0005-0000-0000-0000EF080000}"/>
    <cellStyle name="Currency 2 2 2 9 6 3" xfId="2936" xr:uid="{00000000-0005-0000-0000-0000F0080000}"/>
    <cellStyle name="Currency 2 2 3" xfId="27" xr:uid="{00000000-0005-0000-0000-0000F1080000}"/>
    <cellStyle name="Currency 2 2 3 2" xfId="127" xr:uid="{00000000-0005-0000-0000-0000F2080000}"/>
    <cellStyle name="Currency 2 2 3 2 2" xfId="338" xr:uid="{00000000-0005-0000-0000-0000F3080000}"/>
    <cellStyle name="Currency 2 2 3 2 2 2" xfId="754" xr:uid="{00000000-0005-0000-0000-0000F4080000}"/>
    <cellStyle name="Currency 2 2 3 2 2 2 2" xfId="1937" xr:uid="{00000000-0005-0000-0000-0000F5080000}"/>
    <cellStyle name="Currency 2 2 3 2 2 2 2 2" xfId="4435" xr:uid="{00000000-0005-0000-0000-0000F6080000}"/>
    <cellStyle name="Currency 2 2 3 2 2 2 2 3" xfId="3263" xr:uid="{00000000-0005-0000-0000-0000F7080000}"/>
    <cellStyle name="Currency 2 2 3 2 2 2 3" xfId="3799" xr:uid="{00000000-0005-0000-0000-0000F8080000}"/>
    <cellStyle name="Currency 2 2 3 2 2 2 4" xfId="2627" xr:uid="{00000000-0005-0000-0000-0000F9080000}"/>
    <cellStyle name="Currency 2 2 3 2 2 3" xfId="1137" xr:uid="{00000000-0005-0000-0000-0000FA080000}"/>
    <cellStyle name="Currency 2 2 3 2 2 3 2" xfId="2304" xr:uid="{00000000-0005-0000-0000-0000FB080000}"/>
    <cellStyle name="Currency 2 2 3 2 2 3 2 2" xfId="4651" xr:uid="{00000000-0005-0000-0000-0000FC080000}"/>
    <cellStyle name="Currency 2 2 3 2 2 3 2 3" xfId="3479" xr:uid="{00000000-0005-0000-0000-0000FD080000}"/>
    <cellStyle name="Currency 2 2 3 2 2 3 3" xfId="4015" xr:uid="{00000000-0005-0000-0000-0000FE080000}"/>
    <cellStyle name="Currency 2 2 3 2 2 3 4" xfId="2843" xr:uid="{00000000-0005-0000-0000-0000FF080000}"/>
    <cellStyle name="Currency 2 2 3 2 2 4" xfId="1522" xr:uid="{00000000-0005-0000-0000-000000090000}"/>
    <cellStyle name="Currency 2 2 3 2 2 4 2" xfId="4225" xr:uid="{00000000-0005-0000-0000-000001090000}"/>
    <cellStyle name="Currency 2 2 3 2 2 4 3" xfId="3053" xr:uid="{00000000-0005-0000-0000-000002090000}"/>
    <cellStyle name="Currency 2 2 3 2 2 5" xfId="3589" xr:uid="{00000000-0005-0000-0000-000003090000}"/>
    <cellStyle name="Currency 2 2 3 2 2 6" xfId="2417" xr:uid="{00000000-0005-0000-0000-000004090000}"/>
    <cellStyle name="Currency 2 2 3 2 3" xfId="548" xr:uid="{00000000-0005-0000-0000-000005090000}"/>
    <cellStyle name="Currency 2 2 3 2 3 2" xfId="1731" xr:uid="{00000000-0005-0000-0000-000006090000}"/>
    <cellStyle name="Currency 2 2 3 2 3 2 2" xfId="4331" xr:uid="{00000000-0005-0000-0000-000007090000}"/>
    <cellStyle name="Currency 2 2 3 2 3 2 3" xfId="3159" xr:uid="{00000000-0005-0000-0000-000008090000}"/>
    <cellStyle name="Currency 2 2 3 2 3 3" xfId="3695" xr:uid="{00000000-0005-0000-0000-000009090000}"/>
    <cellStyle name="Currency 2 2 3 2 3 4" xfId="2523" xr:uid="{00000000-0005-0000-0000-00000A090000}"/>
    <cellStyle name="Currency 2 2 3 2 4" xfId="982" xr:uid="{00000000-0005-0000-0000-00000B090000}"/>
    <cellStyle name="Currency 2 2 3 2 4 2" xfId="2152" xr:uid="{00000000-0005-0000-0000-00000C090000}"/>
    <cellStyle name="Currency 2 2 3 2 4 2 2" xfId="4544" xr:uid="{00000000-0005-0000-0000-00000D090000}"/>
    <cellStyle name="Currency 2 2 3 2 4 2 3" xfId="3372" xr:uid="{00000000-0005-0000-0000-00000E090000}"/>
    <cellStyle name="Currency 2 2 3 2 4 3" xfId="3908" xr:uid="{00000000-0005-0000-0000-00000F090000}"/>
    <cellStyle name="Currency 2 2 3 2 4 4" xfId="2736" xr:uid="{00000000-0005-0000-0000-000010090000}"/>
    <cellStyle name="Currency 2 2 3 2 5" xfId="1316" xr:uid="{00000000-0005-0000-0000-000011090000}"/>
    <cellStyle name="Currency 2 2 3 2 5 2" xfId="4121" xr:uid="{00000000-0005-0000-0000-000012090000}"/>
    <cellStyle name="Currency 2 2 3 2 5 3" xfId="2949" xr:uid="{00000000-0005-0000-0000-000013090000}"/>
    <cellStyle name="Currency 2 2 3 3" xfId="238" xr:uid="{00000000-0005-0000-0000-000014090000}"/>
    <cellStyle name="Currency 2 2 3 3 2" xfId="654" xr:uid="{00000000-0005-0000-0000-000015090000}"/>
    <cellStyle name="Currency 2 2 3 3 2 2" xfId="1837" xr:uid="{00000000-0005-0000-0000-000016090000}"/>
    <cellStyle name="Currency 2 2 3 3 2 2 2" xfId="4385" xr:uid="{00000000-0005-0000-0000-000017090000}"/>
    <cellStyle name="Currency 2 2 3 3 2 2 3" xfId="3213" xr:uid="{00000000-0005-0000-0000-000018090000}"/>
    <cellStyle name="Currency 2 2 3 3 2 3" xfId="3749" xr:uid="{00000000-0005-0000-0000-000019090000}"/>
    <cellStyle name="Currency 2 2 3 3 2 4" xfId="2577" xr:uid="{00000000-0005-0000-0000-00001A090000}"/>
    <cellStyle name="Currency 2 2 3 3 3" xfId="1087" xr:uid="{00000000-0005-0000-0000-00001B090000}"/>
    <cellStyle name="Currency 2 2 3 3 3 2" xfId="2254" xr:uid="{00000000-0005-0000-0000-00001C090000}"/>
    <cellStyle name="Currency 2 2 3 3 3 2 2" xfId="4601" xr:uid="{00000000-0005-0000-0000-00001D090000}"/>
    <cellStyle name="Currency 2 2 3 3 3 2 3" xfId="3429" xr:uid="{00000000-0005-0000-0000-00001E090000}"/>
    <cellStyle name="Currency 2 2 3 3 3 3" xfId="3965" xr:uid="{00000000-0005-0000-0000-00001F090000}"/>
    <cellStyle name="Currency 2 2 3 3 3 4" xfId="2793" xr:uid="{00000000-0005-0000-0000-000020090000}"/>
    <cellStyle name="Currency 2 2 3 3 4" xfId="1422" xr:uid="{00000000-0005-0000-0000-000021090000}"/>
    <cellStyle name="Currency 2 2 3 3 4 2" xfId="4175" xr:uid="{00000000-0005-0000-0000-000022090000}"/>
    <cellStyle name="Currency 2 2 3 3 4 3" xfId="3003" xr:uid="{00000000-0005-0000-0000-000023090000}"/>
    <cellStyle name="Currency 2 2 3 3 5" xfId="3539" xr:uid="{00000000-0005-0000-0000-000024090000}"/>
    <cellStyle name="Currency 2 2 3 3 6" xfId="2367" xr:uid="{00000000-0005-0000-0000-000025090000}"/>
    <cellStyle name="Currency 2 2 3 4" xfId="448" xr:uid="{00000000-0005-0000-0000-000026090000}"/>
    <cellStyle name="Currency 2 2 3 4 2" xfId="1631" xr:uid="{00000000-0005-0000-0000-000027090000}"/>
    <cellStyle name="Currency 2 2 3 4 2 2" xfId="4281" xr:uid="{00000000-0005-0000-0000-000028090000}"/>
    <cellStyle name="Currency 2 2 3 4 2 3" xfId="3109" xr:uid="{00000000-0005-0000-0000-000029090000}"/>
    <cellStyle name="Currency 2 2 3 4 3" xfId="3645" xr:uid="{00000000-0005-0000-0000-00002A090000}"/>
    <cellStyle name="Currency 2 2 3 4 4" xfId="2473" xr:uid="{00000000-0005-0000-0000-00002B090000}"/>
    <cellStyle name="Currency 2 2 3 5" xfId="882" xr:uid="{00000000-0005-0000-0000-00002C090000}"/>
    <cellStyle name="Currency 2 2 3 5 2" xfId="2052" xr:uid="{00000000-0005-0000-0000-00002D090000}"/>
    <cellStyle name="Currency 2 2 3 5 2 2" xfId="4494" xr:uid="{00000000-0005-0000-0000-00002E090000}"/>
    <cellStyle name="Currency 2 2 3 5 2 3" xfId="3322" xr:uid="{00000000-0005-0000-0000-00002F090000}"/>
    <cellStyle name="Currency 2 2 3 5 3" xfId="3858" xr:uid="{00000000-0005-0000-0000-000030090000}"/>
    <cellStyle name="Currency 2 2 3 5 4" xfId="2686" xr:uid="{00000000-0005-0000-0000-000031090000}"/>
    <cellStyle name="Currency 2 2 3 6" xfId="1216" xr:uid="{00000000-0005-0000-0000-000032090000}"/>
    <cellStyle name="Currency 2 2 3 6 2" xfId="4071" xr:uid="{00000000-0005-0000-0000-000033090000}"/>
    <cellStyle name="Currency 2 2 3 6 3" xfId="2899" xr:uid="{00000000-0005-0000-0000-000034090000}"/>
    <cellStyle name="Currency 2 2 4" xfId="37" xr:uid="{00000000-0005-0000-0000-000035090000}"/>
    <cellStyle name="Currency 2 2 4 2" xfId="137" xr:uid="{00000000-0005-0000-0000-000036090000}"/>
    <cellStyle name="Currency 2 2 4 2 2" xfId="348" xr:uid="{00000000-0005-0000-0000-000037090000}"/>
    <cellStyle name="Currency 2 2 4 2 2 2" xfId="764" xr:uid="{00000000-0005-0000-0000-000038090000}"/>
    <cellStyle name="Currency 2 2 4 2 2 2 2" xfId="1947" xr:uid="{00000000-0005-0000-0000-000039090000}"/>
    <cellStyle name="Currency 2 2 4 2 2 2 2 2" xfId="4440" xr:uid="{00000000-0005-0000-0000-00003A090000}"/>
    <cellStyle name="Currency 2 2 4 2 2 2 2 3" xfId="3268" xr:uid="{00000000-0005-0000-0000-00003B090000}"/>
    <cellStyle name="Currency 2 2 4 2 2 2 3" xfId="3804" xr:uid="{00000000-0005-0000-0000-00003C090000}"/>
    <cellStyle name="Currency 2 2 4 2 2 2 4" xfId="2632" xr:uid="{00000000-0005-0000-0000-00003D090000}"/>
    <cellStyle name="Currency 2 2 4 2 2 3" xfId="1142" xr:uid="{00000000-0005-0000-0000-00003E090000}"/>
    <cellStyle name="Currency 2 2 4 2 2 3 2" xfId="2309" xr:uid="{00000000-0005-0000-0000-00003F090000}"/>
    <cellStyle name="Currency 2 2 4 2 2 3 2 2" xfId="4656" xr:uid="{00000000-0005-0000-0000-000040090000}"/>
    <cellStyle name="Currency 2 2 4 2 2 3 2 3" xfId="3484" xr:uid="{00000000-0005-0000-0000-000041090000}"/>
    <cellStyle name="Currency 2 2 4 2 2 3 3" xfId="4020" xr:uid="{00000000-0005-0000-0000-000042090000}"/>
    <cellStyle name="Currency 2 2 4 2 2 3 4" xfId="2848" xr:uid="{00000000-0005-0000-0000-000043090000}"/>
    <cellStyle name="Currency 2 2 4 2 2 4" xfId="1532" xr:uid="{00000000-0005-0000-0000-000044090000}"/>
    <cellStyle name="Currency 2 2 4 2 2 4 2" xfId="4230" xr:uid="{00000000-0005-0000-0000-000045090000}"/>
    <cellStyle name="Currency 2 2 4 2 2 4 3" xfId="3058" xr:uid="{00000000-0005-0000-0000-000046090000}"/>
    <cellStyle name="Currency 2 2 4 2 2 5" xfId="3594" xr:uid="{00000000-0005-0000-0000-000047090000}"/>
    <cellStyle name="Currency 2 2 4 2 2 6" xfId="2422" xr:uid="{00000000-0005-0000-0000-000048090000}"/>
    <cellStyle name="Currency 2 2 4 2 3" xfId="558" xr:uid="{00000000-0005-0000-0000-000049090000}"/>
    <cellStyle name="Currency 2 2 4 2 3 2" xfId="1741" xr:uid="{00000000-0005-0000-0000-00004A090000}"/>
    <cellStyle name="Currency 2 2 4 2 3 2 2" xfId="4336" xr:uid="{00000000-0005-0000-0000-00004B090000}"/>
    <cellStyle name="Currency 2 2 4 2 3 2 3" xfId="3164" xr:uid="{00000000-0005-0000-0000-00004C090000}"/>
    <cellStyle name="Currency 2 2 4 2 3 3" xfId="3700" xr:uid="{00000000-0005-0000-0000-00004D090000}"/>
    <cellStyle name="Currency 2 2 4 2 3 4" xfId="2528" xr:uid="{00000000-0005-0000-0000-00004E090000}"/>
    <cellStyle name="Currency 2 2 4 2 4" xfId="992" xr:uid="{00000000-0005-0000-0000-00004F090000}"/>
    <cellStyle name="Currency 2 2 4 2 4 2" xfId="2162" xr:uid="{00000000-0005-0000-0000-000050090000}"/>
    <cellStyle name="Currency 2 2 4 2 4 2 2" xfId="4549" xr:uid="{00000000-0005-0000-0000-000051090000}"/>
    <cellStyle name="Currency 2 2 4 2 4 2 3" xfId="3377" xr:uid="{00000000-0005-0000-0000-000052090000}"/>
    <cellStyle name="Currency 2 2 4 2 4 3" xfId="3913" xr:uid="{00000000-0005-0000-0000-000053090000}"/>
    <cellStyle name="Currency 2 2 4 2 4 4" xfId="2741" xr:uid="{00000000-0005-0000-0000-000054090000}"/>
    <cellStyle name="Currency 2 2 4 2 5" xfId="1326" xr:uid="{00000000-0005-0000-0000-000055090000}"/>
    <cellStyle name="Currency 2 2 4 2 5 2" xfId="4126" xr:uid="{00000000-0005-0000-0000-000056090000}"/>
    <cellStyle name="Currency 2 2 4 2 5 3" xfId="2954" xr:uid="{00000000-0005-0000-0000-000057090000}"/>
    <cellStyle name="Currency 2 2 4 3" xfId="248" xr:uid="{00000000-0005-0000-0000-000058090000}"/>
    <cellStyle name="Currency 2 2 4 3 2" xfId="664" xr:uid="{00000000-0005-0000-0000-000059090000}"/>
    <cellStyle name="Currency 2 2 4 3 2 2" xfId="1847" xr:uid="{00000000-0005-0000-0000-00005A090000}"/>
    <cellStyle name="Currency 2 2 4 3 2 2 2" xfId="4390" xr:uid="{00000000-0005-0000-0000-00005B090000}"/>
    <cellStyle name="Currency 2 2 4 3 2 2 3" xfId="3218" xr:uid="{00000000-0005-0000-0000-00005C090000}"/>
    <cellStyle name="Currency 2 2 4 3 2 3" xfId="3754" xr:uid="{00000000-0005-0000-0000-00005D090000}"/>
    <cellStyle name="Currency 2 2 4 3 2 4" xfId="2582" xr:uid="{00000000-0005-0000-0000-00005E090000}"/>
    <cellStyle name="Currency 2 2 4 3 3" xfId="1092" xr:uid="{00000000-0005-0000-0000-00005F090000}"/>
    <cellStyle name="Currency 2 2 4 3 3 2" xfId="2259" xr:uid="{00000000-0005-0000-0000-000060090000}"/>
    <cellStyle name="Currency 2 2 4 3 3 2 2" xfId="4606" xr:uid="{00000000-0005-0000-0000-000061090000}"/>
    <cellStyle name="Currency 2 2 4 3 3 2 3" xfId="3434" xr:uid="{00000000-0005-0000-0000-000062090000}"/>
    <cellStyle name="Currency 2 2 4 3 3 3" xfId="3970" xr:uid="{00000000-0005-0000-0000-000063090000}"/>
    <cellStyle name="Currency 2 2 4 3 3 4" xfId="2798" xr:uid="{00000000-0005-0000-0000-000064090000}"/>
    <cellStyle name="Currency 2 2 4 3 4" xfId="1432" xr:uid="{00000000-0005-0000-0000-000065090000}"/>
    <cellStyle name="Currency 2 2 4 3 4 2" xfId="4180" xr:uid="{00000000-0005-0000-0000-000066090000}"/>
    <cellStyle name="Currency 2 2 4 3 4 3" xfId="3008" xr:uid="{00000000-0005-0000-0000-000067090000}"/>
    <cellStyle name="Currency 2 2 4 3 5" xfId="3544" xr:uid="{00000000-0005-0000-0000-000068090000}"/>
    <cellStyle name="Currency 2 2 4 3 6" xfId="2372" xr:uid="{00000000-0005-0000-0000-000069090000}"/>
    <cellStyle name="Currency 2 2 4 4" xfId="458" xr:uid="{00000000-0005-0000-0000-00006A090000}"/>
    <cellStyle name="Currency 2 2 4 4 2" xfId="1641" xr:uid="{00000000-0005-0000-0000-00006B090000}"/>
    <cellStyle name="Currency 2 2 4 4 2 2" xfId="4286" xr:uid="{00000000-0005-0000-0000-00006C090000}"/>
    <cellStyle name="Currency 2 2 4 4 2 3" xfId="3114" xr:uid="{00000000-0005-0000-0000-00006D090000}"/>
    <cellStyle name="Currency 2 2 4 4 3" xfId="3650" xr:uid="{00000000-0005-0000-0000-00006E090000}"/>
    <cellStyle name="Currency 2 2 4 4 4" xfId="2478" xr:uid="{00000000-0005-0000-0000-00006F090000}"/>
    <cellStyle name="Currency 2 2 4 5" xfId="892" xr:uid="{00000000-0005-0000-0000-000070090000}"/>
    <cellStyle name="Currency 2 2 4 5 2" xfId="2062" xr:uid="{00000000-0005-0000-0000-000071090000}"/>
    <cellStyle name="Currency 2 2 4 5 2 2" xfId="4499" xr:uid="{00000000-0005-0000-0000-000072090000}"/>
    <cellStyle name="Currency 2 2 4 5 2 3" xfId="3327" xr:uid="{00000000-0005-0000-0000-000073090000}"/>
    <cellStyle name="Currency 2 2 4 5 3" xfId="3863" xr:uid="{00000000-0005-0000-0000-000074090000}"/>
    <cellStyle name="Currency 2 2 4 5 4" xfId="2691" xr:uid="{00000000-0005-0000-0000-000075090000}"/>
    <cellStyle name="Currency 2 2 4 6" xfId="1226" xr:uid="{00000000-0005-0000-0000-000076090000}"/>
    <cellStyle name="Currency 2 2 4 6 2" xfId="4076" xr:uid="{00000000-0005-0000-0000-000077090000}"/>
    <cellStyle name="Currency 2 2 4 6 3" xfId="2904" xr:uid="{00000000-0005-0000-0000-000078090000}"/>
    <cellStyle name="Currency 2 2 5" xfId="47" xr:uid="{00000000-0005-0000-0000-000079090000}"/>
    <cellStyle name="Currency 2 2 5 2" xfId="147" xr:uid="{00000000-0005-0000-0000-00007A090000}"/>
    <cellStyle name="Currency 2 2 5 2 2" xfId="358" xr:uid="{00000000-0005-0000-0000-00007B090000}"/>
    <cellStyle name="Currency 2 2 5 2 2 2" xfId="774" xr:uid="{00000000-0005-0000-0000-00007C090000}"/>
    <cellStyle name="Currency 2 2 5 2 2 2 2" xfId="1957" xr:uid="{00000000-0005-0000-0000-00007D090000}"/>
    <cellStyle name="Currency 2 2 5 2 2 2 2 2" xfId="4445" xr:uid="{00000000-0005-0000-0000-00007E090000}"/>
    <cellStyle name="Currency 2 2 5 2 2 2 2 3" xfId="3273" xr:uid="{00000000-0005-0000-0000-00007F090000}"/>
    <cellStyle name="Currency 2 2 5 2 2 2 3" xfId="3809" xr:uid="{00000000-0005-0000-0000-000080090000}"/>
    <cellStyle name="Currency 2 2 5 2 2 2 4" xfId="2637" xr:uid="{00000000-0005-0000-0000-000081090000}"/>
    <cellStyle name="Currency 2 2 5 2 2 3" xfId="1147" xr:uid="{00000000-0005-0000-0000-000082090000}"/>
    <cellStyle name="Currency 2 2 5 2 2 3 2" xfId="2314" xr:uid="{00000000-0005-0000-0000-000083090000}"/>
    <cellStyle name="Currency 2 2 5 2 2 3 2 2" xfId="4661" xr:uid="{00000000-0005-0000-0000-000084090000}"/>
    <cellStyle name="Currency 2 2 5 2 2 3 2 3" xfId="3489" xr:uid="{00000000-0005-0000-0000-000085090000}"/>
    <cellStyle name="Currency 2 2 5 2 2 3 3" xfId="4025" xr:uid="{00000000-0005-0000-0000-000086090000}"/>
    <cellStyle name="Currency 2 2 5 2 2 3 4" xfId="2853" xr:uid="{00000000-0005-0000-0000-000087090000}"/>
    <cellStyle name="Currency 2 2 5 2 2 4" xfId="1542" xr:uid="{00000000-0005-0000-0000-000088090000}"/>
    <cellStyle name="Currency 2 2 5 2 2 4 2" xfId="4235" xr:uid="{00000000-0005-0000-0000-000089090000}"/>
    <cellStyle name="Currency 2 2 5 2 2 4 3" xfId="3063" xr:uid="{00000000-0005-0000-0000-00008A090000}"/>
    <cellStyle name="Currency 2 2 5 2 2 5" xfId="3599" xr:uid="{00000000-0005-0000-0000-00008B090000}"/>
    <cellStyle name="Currency 2 2 5 2 2 6" xfId="2427" xr:uid="{00000000-0005-0000-0000-00008C090000}"/>
    <cellStyle name="Currency 2 2 5 2 3" xfId="568" xr:uid="{00000000-0005-0000-0000-00008D090000}"/>
    <cellStyle name="Currency 2 2 5 2 3 2" xfId="1751" xr:uid="{00000000-0005-0000-0000-00008E090000}"/>
    <cellStyle name="Currency 2 2 5 2 3 2 2" xfId="4341" xr:uid="{00000000-0005-0000-0000-00008F090000}"/>
    <cellStyle name="Currency 2 2 5 2 3 2 3" xfId="3169" xr:uid="{00000000-0005-0000-0000-000090090000}"/>
    <cellStyle name="Currency 2 2 5 2 3 3" xfId="3705" xr:uid="{00000000-0005-0000-0000-000091090000}"/>
    <cellStyle name="Currency 2 2 5 2 3 4" xfId="2533" xr:uid="{00000000-0005-0000-0000-000092090000}"/>
    <cellStyle name="Currency 2 2 5 2 4" xfId="1002" xr:uid="{00000000-0005-0000-0000-000093090000}"/>
    <cellStyle name="Currency 2 2 5 2 4 2" xfId="2172" xr:uid="{00000000-0005-0000-0000-000094090000}"/>
    <cellStyle name="Currency 2 2 5 2 4 2 2" xfId="4554" xr:uid="{00000000-0005-0000-0000-000095090000}"/>
    <cellStyle name="Currency 2 2 5 2 4 2 3" xfId="3382" xr:uid="{00000000-0005-0000-0000-000096090000}"/>
    <cellStyle name="Currency 2 2 5 2 4 3" xfId="3918" xr:uid="{00000000-0005-0000-0000-000097090000}"/>
    <cellStyle name="Currency 2 2 5 2 4 4" xfId="2746" xr:uid="{00000000-0005-0000-0000-000098090000}"/>
    <cellStyle name="Currency 2 2 5 2 5" xfId="1336" xr:uid="{00000000-0005-0000-0000-000099090000}"/>
    <cellStyle name="Currency 2 2 5 2 5 2" xfId="4131" xr:uid="{00000000-0005-0000-0000-00009A090000}"/>
    <cellStyle name="Currency 2 2 5 2 5 3" xfId="2959" xr:uid="{00000000-0005-0000-0000-00009B090000}"/>
    <cellStyle name="Currency 2 2 5 3" xfId="258" xr:uid="{00000000-0005-0000-0000-00009C090000}"/>
    <cellStyle name="Currency 2 2 5 3 2" xfId="674" xr:uid="{00000000-0005-0000-0000-00009D090000}"/>
    <cellStyle name="Currency 2 2 5 3 2 2" xfId="1857" xr:uid="{00000000-0005-0000-0000-00009E090000}"/>
    <cellStyle name="Currency 2 2 5 3 2 2 2" xfId="4395" xr:uid="{00000000-0005-0000-0000-00009F090000}"/>
    <cellStyle name="Currency 2 2 5 3 2 2 3" xfId="3223" xr:uid="{00000000-0005-0000-0000-0000A0090000}"/>
    <cellStyle name="Currency 2 2 5 3 2 3" xfId="3759" xr:uid="{00000000-0005-0000-0000-0000A1090000}"/>
    <cellStyle name="Currency 2 2 5 3 2 4" xfId="2587" xr:uid="{00000000-0005-0000-0000-0000A2090000}"/>
    <cellStyle name="Currency 2 2 5 3 3" xfId="1097" xr:uid="{00000000-0005-0000-0000-0000A3090000}"/>
    <cellStyle name="Currency 2 2 5 3 3 2" xfId="2264" xr:uid="{00000000-0005-0000-0000-0000A4090000}"/>
    <cellStyle name="Currency 2 2 5 3 3 2 2" xfId="4611" xr:uid="{00000000-0005-0000-0000-0000A5090000}"/>
    <cellStyle name="Currency 2 2 5 3 3 2 3" xfId="3439" xr:uid="{00000000-0005-0000-0000-0000A6090000}"/>
    <cellStyle name="Currency 2 2 5 3 3 3" xfId="3975" xr:uid="{00000000-0005-0000-0000-0000A7090000}"/>
    <cellStyle name="Currency 2 2 5 3 3 4" xfId="2803" xr:uid="{00000000-0005-0000-0000-0000A8090000}"/>
    <cellStyle name="Currency 2 2 5 3 4" xfId="1442" xr:uid="{00000000-0005-0000-0000-0000A9090000}"/>
    <cellStyle name="Currency 2 2 5 3 4 2" xfId="4185" xr:uid="{00000000-0005-0000-0000-0000AA090000}"/>
    <cellStyle name="Currency 2 2 5 3 4 3" xfId="3013" xr:uid="{00000000-0005-0000-0000-0000AB090000}"/>
    <cellStyle name="Currency 2 2 5 3 5" xfId="3549" xr:uid="{00000000-0005-0000-0000-0000AC090000}"/>
    <cellStyle name="Currency 2 2 5 3 6" xfId="2377" xr:uid="{00000000-0005-0000-0000-0000AD090000}"/>
    <cellStyle name="Currency 2 2 5 4" xfId="468" xr:uid="{00000000-0005-0000-0000-0000AE090000}"/>
    <cellStyle name="Currency 2 2 5 4 2" xfId="1651" xr:uid="{00000000-0005-0000-0000-0000AF090000}"/>
    <cellStyle name="Currency 2 2 5 4 2 2" xfId="4291" xr:uid="{00000000-0005-0000-0000-0000B0090000}"/>
    <cellStyle name="Currency 2 2 5 4 2 3" xfId="3119" xr:uid="{00000000-0005-0000-0000-0000B1090000}"/>
    <cellStyle name="Currency 2 2 5 4 3" xfId="3655" xr:uid="{00000000-0005-0000-0000-0000B2090000}"/>
    <cellStyle name="Currency 2 2 5 4 4" xfId="2483" xr:uid="{00000000-0005-0000-0000-0000B3090000}"/>
    <cellStyle name="Currency 2 2 5 5" xfId="902" xr:uid="{00000000-0005-0000-0000-0000B4090000}"/>
    <cellStyle name="Currency 2 2 5 5 2" xfId="2072" xr:uid="{00000000-0005-0000-0000-0000B5090000}"/>
    <cellStyle name="Currency 2 2 5 5 2 2" xfId="4504" xr:uid="{00000000-0005-0000-0000-0000B6090000}"/>
    <cellStyle name="Currency 2 2 5 5 2 3" xfId="3332" xr:uid="{00000000-0005-0000-0000-0000B7090000}"/>
    <cellStyle name="Currency 2 2 5 5 3" xfId="3868" xr:uid="{00000000-0005-0000-0000-0000B8090000}"/>
    <cellStyle name="Currency 2 2 5 5 4" xfId="2696" xr:uid="{00000000-0005-0000-0000-0000B9090000}"/>
    <cellStyle name="Currency 2 2 5 6" xfId="1236" xr:uid="{00000000-0005-0000-0000-0000BA090000}"/>
    <cellStyle name="Currency 2 2 5 6 2" xfId="4081" xr:uid="{00000000-0005-0000-0000-0000BB090000}"/>
    <cellStyle name="Currency 2 2 5 6 3" xfId="2909" xr:uid="{00000000-0005-0000-0000-0000BC090000}"/>
    <cellStyle name="Currency 2 2 6" xfId="57" xr:uid="{00000000-0005-0000-0000-0000BD090000}"/>
    <cellStyle name="Currency 2 2 6 2" xfId="157" xr:uid="{00000000-0005-0000-0000-0000BE090000}"/>
    <cellStyle name="Currency 2 2 6 2 2" xfId="368" xr:uid="{00000000-0005-0000-0000-0000BF090000}"/>
    <cellStyle name="Currency 2 2 6 2 2 2" xfId="784" xr:uid="{00000000-0005-0000-0000-0000C0090000}"/>
    <cellStyle name="Currency 2 2 6 2 2 2 2" xfId="1967" xr:uid="{00000000-0005-0000-0000-0000C1090000}"/>
    <cellStyle name="Currency 2 2 6 2 2 2 2 2" xfId="4450" xr:uid="{00000000-0005-0000-0000-0000C2090000}"/>
    <cellStyle name="Currency 2 2 6 2 2 2 2 3" xfId="3278" xr:uid="{00000000-0005-0000-0000-0000C3090000}"/>
    <cellStyle name="Currency 2 2 6 2 2 2 3" xfId="3814" xr:uid="{00000000-0005-0000-0000-0000C4090000}"/>
    <cellStyle name="Currency 2 2 6 2 2 2 4" xfId="2642" xr:uid="{00000000-0005-0000-0000-0000C5090000}"/>
    <cellStyle name="Currency 2 2 6 2 2 3" xfId="1152" xr:uid="{00000000-0005-0000-0000-0000C6090000}"/>
    <cellStyle name="Currency 2 2 6 2 2 3 2" xfId="2319" xr:uid="{00000000-0005-0000-0000-0000C7090000}"/>
    <cellStyle name="Currency 2 2 6 2 2 3 2 2" xfId="4666" xr:uid="{00000000-0005-0000-0000-0000C8090000}"/>
    <cellStyle name="Currency 2 2 6 2 2 3 2 3" xfId="3494" xr:uid="{00000000-0005-0000-0000-0000C9090000}"/>
    <cellStyle name="Currency 2 2 6 2 2 3 3" xfId="4030" xr:uid="{00000000-0005-0000-0000-0000CA090000}"/>
    <cellStyle name="Currency 2 2 6 2 2 3 4" xfId="2858" xr:uid="{00000000-0005-0000-0000-0000CB090000}"/>
    <cellStyle name="Currency 2 2 6 2 2 4" xfId="1552" xr:uid="{00000000-0005-0000-0000-0000CC090000}"/>
    <cellStyle name="Currency 2 2 6 2 2 4 2" xfId="4240" xr:uid="{00000000-0005-0000-0000-0000CD090000}"/>
    <cellStyle name="Currency 2 2 6 2 2 4 3" xfId="3068" xr:uid="{00000000-0005-0000-0000-0000CE090000}"/>
    <cellStyle name="Currency 2 2 6 2 2 5" xfId="3604" xr:uid="{00000000-0005-0000-0000-0000CF090000}"/>
    <cellStyle name="Currency 2 2 6 2 2 6" xfId="2432" xr:uid="{00000000-0005-0000-0000-0000D0090000}"/>
    <cellStyle name="Currency 2 2 6 2 3" xfId="578" xr:uid="{00000000-0005-0000-0000-0000D1090000}"/>
    <cellStyle name="Currency 2 2 6 2 3 2" xfId="1761" xr:uid="{00000000-0005-0000-0000-0000D2090000}"/>
    <cellStyle name="Currency 2 2 6 2 3 2 2" xfId="4346" xr:uid="{00000000-0005-0000-0000-0000D3090000}"/>
    <cellStyle name="Currency 2 2 6 2 3 2 3" xfId="3174" xr:uid="{00000000-0005-0000-0000-0000D4090000}"/>
    <cellStyle name="Currency 2 2 6 2 3 3" xfId="3710" xr:uid="{00000000-0005-0000-0000-0000D5090000}"/>
    <cellStyle name="Currency 2 2 6 2 3 4" xfId="2538" xr:uid="{00000000-0005-0000-0000-0000D6090000}"/>
    <cellStyle name="Currency 2 2 6 2 4" xfId="1012" xr:uid="{00000000-0005-0000-0000-0000D7090000}"/>
    <cellStyle name="Currency 2 2 6 2 4 2" xfId="2182" xr:uid="{00000000-0005-0000-0000-0000D8090000}"/>
    <cellStyle name="Currency 2 2 6 2 4 2 2" xfId="4559" xr:uid="{00000000-0005-0000-0000-0000D9090000}"/>
    <cellStyle name="Currency 2 2 6 2 4 2 3" xfId="3387" xr:uid="{00000000-0005-0000-0000-0000DA090000}"/>
    <cellStyle name="Currency 2 2 6 2 4 3" xfId="3923" xr:uid="{00000000-0005-0000-0000-0000DB090000}"/>
    <cellStyle name="Currency 2 2 6 2 4 4" xfId="2751" xr:uid="{00000000-0005-0000-0000-0000DC090000}"/>
    <cellStyle name="Currency 2 2 6 2 5" xfId="1346" xr:uid="{00000000-0005-0000-0000-0000DD090000}"/>
    <cellStyle name="Currency 2 2 6 2 5 2" xfId="4136" xr:uid="{00000000-0005-0000-0000-0000DE090000}"/>
    <cellStyle name="Currency 2 2 6 2 5 3" xfId="2964" xr:uid="{00000000-0005-0000-0000-0000DF090000}"/>
    <cellStyle name="Currency 2 2 6 3" xfId="268" xr:uid="{00000000-0005-0000-0000-0000E0090000}"/>
    <cellStyle name="Currency 2 2 6 3 2" xfId="684" xr:uid="{00000000-0005-0000-0000-0000E1090000}"/>
    <cellStyle name="Currency 2 2 6 3 2 2" xfId="1867" xr:uid="{00000000-0005-0000-0000-0000E2090000}"/>
    <cellStyle name="Currency 2 2 6 3 2 2 2" xfId="4400" xr:uid="{00000000-0005-0000-0000-0000E3090000}"/>
    <cellStyle name="Currency 2 2 6 3 2 2 3" xfId="3228" xr:uid="{00000000-0005-0000-0000-0000E4090000}"/>
    <cellStyle name="Currency 2 2 6 3 2 3" xfId="3764" xr:uid="{00000000-0005-0000-0000-0000E5090000}"/>
    <cellStyle name="Currency 2 2 6 3 2 4" xfId="2592" xr:uid="{00000000-0005-0000-0000-0000E6090000}"/>
    <cellStyle name="Currency 2 2 6 3 3" xfId="1102" xr:uid="{00000000-0005-0000-0000-0000E7090000}"/>
    <cellStyle name="Currency 2 2 6 3 3 2" xfId="2269" xr:uid="{00000000-0005-0000-0000-0000E8090000}"/>
    <cellStyle name="Currency 2 2 6 3 3 2 2" xfId="4616" xr:uid="{00000000-0005-0000-0000-0000E9090000}"/>
    <cellStyle name="Currency 2 2 6 3 3 2 3" xfId="3444" xr:uid="{00000000-0005-0000-0000-0000EA090000}"/>
    <cellStyle name="Currency 2 2 6 3 3 3" xfId="3980" xr:uid="{00000000-0005-0000-0000-0000EB090000}"/>
    <cellStyle name="Currency 2 2 6 3 3 4" xfId="2808" xr:uid="{00000000-0005-0000-0000-0000EC090000}"/>
    <cellStyle name="Currency 2 2 6 3 4" xfId="1452" xr:uid="{00000000-0005-0000-0000-0000ED090000}"/>
    <cellStyle name="Currency 2 2 6 3 4 2" xfId="4190" xr:uid="{00000000-0005-0000-0000-0000EE090000}"/>
    <cellStyle name="Currency 2 2 6 3 4 3" xfId="3018" xr:uid="{00000000-0005-0000-0000-0000EF090000}"/>
    <cellStyle name="Currency 2 2 6 3 5" xfId="3554" xr:uid="{00000000-0005-0000-0000-0000F0090000}"/>
    <cellStyle name="Currency 2 2 6 3 6" xfId="2382" xr:uid="{00000000-0005-0000-0000-0000F1090000}"/>
    <cellStyle name="Currency 2 2 6 4" xfId="478" xr:uid="{00000000-0005-0000-0000-0000F2090000}"/>
    <cellStyle name="Currency 2 2 6 4 2" xfId="1661" xr:uid="{00000000-0005-0000-0000-0000F3090000}"/>
    <cellStyle name="Currency 2 2 6 4 2 2" xfId="4296" xr:uid="{00000000-0005-0000-0000-0000F4090000}"/>
    <cellStyle name="Currency 2 2 6 4 2 3" xfId="3124" xr:uid="{00000000-0005-0000-0000-0000F5090000}"/>
    <cellStyle name="Currency 2 2 6 4 3" xfId="3660" xr:uid="{00000000-0005-0000-0000-0000F6090000}"/>
    <cellStyle name="Currency 2 2 6 4 4" xfId="2488" xr:uid="{00000000-0005-0000-0000-0000F7090000}"/>
    <cellStyle name="Currency 2 2 6 5" xfId="912" xr:uid="{00000000-0005-0000-0000-0000F8090000}"/>
    <cellStyle name="Currency 2 2 6 5 2" xfId="2082" xr:uid="{00000000-0005-0000-0000-0000F9090000}"/>
    <cellStyle name="Currency 2 2 6 5 2 2" xfId="4509" xr:uid="{00000000-0005-0000-0000-0000FA090000}"/>
    <cellStyle name="Currency 2 2 6 5 2 3" xfId="3337" xr:uid="{00000000-0005-0000-0000-0000FB090000}"/>
    <cellStyle name="Currency 2 2 6 5 3" xfId="3873" xr:uid="{00000000-0005-0000-0000-0000FC090000}"/>
    <cellStyle name="Currency 2 2 6 5 4" xfId="2701" xr:uid="{00000000-0005-0000-0000-0000FD090000}"/>
    <cellStyle name="Currency 2 2 6 6" xfId="1246" xr:uid="{00000000-0005-0000-0000-0000FE090000}"/>
    <cellStyle name="Currency 2 2 6 6 2" xfId="4086" xr:uid="{00000000-0005-0000-0000-0000FF090000}"/>
    <cellStyle name="Currency 2 2 6 6 3" xfId="2914" xr:uid="{00000000-0005-0000-0000-0000000A0000}"/>
    <cellStyle name="Currency 2 2 7" xfId="67" xr:uid="{00000000-0005-0000-0000-0000010A0000}"/>
    <cellStyle name="Currency 2 2 7 2" xfId="167" xr:uid="{00000000-0005-0000-0000-0000020A0000}"/>
    <cellStyle name="Currency 2 2 7 2 2" xfId="378" xr:uid="{00000000-0005-0000-0000-0000030A0000}"/>
    <cellStyle name="Currency 2 2 7 2 2 2" xfId="794" xr:uid="{00000000-0005-0000-0000-0000040A0000}"/>
    <cellStyle name="Currency 2 2 7 2 2 2 2" xfId="1977" xr:uid="{00000000-0005-0000-0000-0000050A0000}"/>
    <cellStyle name="Currency 2 2 7 2 2 2 2 2" xfId="4455" xr:uid="{00000000-0005-0000-0000-0000060A0000}"/>
    <cellStyle name="Currency 2 2 7 2 2 2 2 3" xfId="3283" xr:uid="{00000000-0005-0000-0000-0000070A0000}"/>
    <cellStyle name="Currency 2 2 7 2 2 2 3" xfId="3819" xr:uid="{00000000-0005-0000-0000-0000080A0000}"/>
    <cellStyle name="Currency 2 2 7 2 2 2 4" xfId="2647" xr:uid="{00000000-0005-0000-0000-0000090A0000}"/>
    <cellStyle name="Currency 2 2 7 2 2 3" xfId="1157" xr:uid="{00000000-0005-0000-0000-00000A0A0000}"/>
    <cellStyle name="Currency 2 2 7 2 2 3 2" xfId="2324" xr:uid="{00000000-0005-0000-0000-00000B0A0000}"/>
    <cellStyle name="Currency 2 2 7 2 2 3 2 2" xfId="4671" xr:uid="{00000000-0005-0000-0000-00000C0A0000}"/>
    <cellStyle name="Currency 2 2 7 2 2 3 2 3" xfId="3499" xr:uid="{00000000-0005-0000-0000-00000D0A0000}"/>
    <cellStyle name="Currency 2 2 7 2 2 3 3" xfId="4035" xr:uid="{00000000-0005-0000-0000-00000E0A0000}"/>
    <cellStyle name="Currency 2 2 7 2 2 3 4" xfId="2863" xr:uid="{00000000-0005-0000-0000-00000F0A0000}"/>
    <cellStyle name="Currency 2 2 7 2 2 4" xfId="1562" xr:uid="{00000000-0005-0000-0000-0000100A0000}"/>
    <cellStyle name="Currency 2 2 7 2 2 4 2" xfId="4245" xr:uid="{00000000-0005-0000-0000-0000110A0000}"/>
    <cellStyle name="Currency 2 2 7 2 2 4 3" xfId="3073" xr:uid="{00000000-0005-0000-0000-0000120A0000}"/>
    <cellStyle name="Currency 2 2 7 2 2 5" xfId="3609" xr:uid="{00000000-0005-0000-0000-0000130A0000}"/>
    <cellStyle name="Currency 2 2 7 2 2 6" xfId="2437" xr:uid="{00000000-0005-0000-0000-0000140A0000}"/>
    <cellStyle name="Currency 2 2 7 2 3" xfId="588" xr:uid="{00000000-0005-0000-0000-0000150A0000}"/>
    <cellStyle name="Currency 2 2 7 2 3 2" xfId="1771" xr:uid="{00000000-0005-0000-0000-0000160A0000}"/>
    <cellStyle name="Currency 2 2 7 2 3 2 2" xfId="4351" xr:uid="{00000000-0005-0000-0000-0000170A0000}"/>
    <cellStyle name="Currency 2 2 7 2 3 2 3" xfId="3179" xr:uid="{00000000-0005-0000-0000-0000180A0000}"/>
    <cellStyle name="Currency 2 2 7 2 3 3" xfId="3715" xr:uid="{00000000-0005-0000-0000-0000190A0000}"/>
    <cellStyle name="Currency 2 2 7 2 3 4" xfId="2543" xr:uid="{00000000-0005-0000-0000-00001A0A0000}"/>
    <cellStyle name="Currency 2 2 7 2 4" xfId="1022" xr:uid="{00000000-0005-0000-0000-00001B0A0000}"/>
    <cellStyle name="Currency 2 2 7 2 4 2" xfId="2192" xr:uid="{00000000-0005-0000-0000-00001C0A0000}"/>
    <cellStyle name="Currency 2 2 7 2 4 2 2" xfId="4564" xr:uid="{00000000-0005-0000-0000-00001D0A0000}"/>
    <cellStyle name="Currency 2 2 7 2 4 2 3" xfId="3392" xr:uid="{00000000-0005-0000-0000-00001E0A0000}"/>
    <cellStyle name="Currency 2 2 7 2 4 3" xfId="3928" xr:uid="{00000000-0005-0000-0000-00001F0A0000}"/>
    <cellStyle name="Currency 2 2 7 2 4 4" xfId="2756" xr:uid="{00000000-0005-0000-0000-0000200A0000}"/>
    <cellStyle name="Currency 2 2 7 2 5" xfId="1356" xr:uid="{00000000-0005-0000-0000-0000210A0000}"/>
    <cellStyle name="Currency 2 2 7 2 5 2" xfId="4141" xr:uid="{00000000-0005-0000-0000-0000220A0000}"/>
    <cellStyle name="Currency 2 2 7 2 5 3" xfId="2969" xr:uid="{00000000-0005-0000-0000-0000230A0000}"/>
    <cellStyle name="Currency 2 2 7 3" xfId="278" xr:uid="{00000000-0005-0000-0000-0000240A0000}"/>
    <cellStyle name="Currency 2 2 7 3 2" xfId="694" xr:uid="{00000000-0005-0000-0000-0000250A0000}"/>
    <cellStyle name="Currency 2 2 7 3 2 2" xfId="1877" xr:uid="{00000000-0005-0000-0000-0000260A0000}"/>
    <cellStyle name="Currency 2 2 7 3 2 2 2" xfId="4405" xr:uid="{00000000-0005-0000-0000-0000270A0000}"/>
    <cellStyle name="Currency 2 2 7 3 2 2 3" xfId="3233" xr:uid="{00000000-0005-0000-0000-0000280A0000}"/>
    <cellStyle name="Currency 2 2 7 3 2 3" xfId="3769" xr:uid="{00000000-0005-0000-0000-0000290A0000}"/>
    <cellStyle name="Currency 2 2 7 3 2 4" xfId="2597" xr:uid="{00000000-0005-0000-0000-00002A0A0000}"/>
    <cellStyle name="Currency 2 2 7 3 3" xfId="1107" xr:uid="{00000000-0005-0000-0000-00002B0A0000}"/>
    <cellStyle name="Currency 2 2 7 3 3 2" xfId="2274" xr:uid="{00000000-0005-0000-0000-00002C0A0000}"/>
    <cellStyle name="Currency 2 2 7 3 3 2 2" xfId="4621" xr:uid="{00000000-0005-0000-0000-00002D0A0000}"/>
    <cellStyle name="Currency 2 2 7 3 3 2 3" xfId="3449" xr:uid="{00000000-0005-0000-0000-00002E0A0000}"/>
    <cellStyle name="Currency 2 2 7 3 3 3" xfId="3985" xr:uid="{00000000-0005-0000-0000-00002F0A0000}"/>
    <cellStyle name="Currency 2 2 7 3 3 4" xfId="2813" xr:uid="{00000000-0005-0000-0000-0000300A0000}"/>
    <cellStyle name="Currency 2 2 7 3 4" xfId="1462" xr:uid="{00000000-0005-0000-0000-0000310A0000}"/>
    <cellStyle name="Currency 2 2 7 3 4 2" xfId="4195" xr:uid="{00000000-0005-0000-0000-0000320A0000}"/>
    <cellStyle name="Currency 2 2 7 3 4 3" xfId="3023" xr:uid="{00000000-0005-0000-0000-0000330A0000}"/>
    <cellStyle name="Currency 2 2 7 3 5" xfId="3559" xr:uid="{00000000-0005-0000-0000-0000340A0000}"/>
    <cellStyle name="Currency 2 2 7 3 6" xfId="2387" xr:uid="{00000000-0005-0000-0000-0000350A0000}"/>
    <cellStyle name="Currency 2 2 7 4" xfId="488" xr:uid="{00000000-0005-0000-0000-0000360A0000}"/>
    <cellStyle name="Currency 2 2 7 4 2" xfId="1671" xr:uid="{00000000-0005-0000-0000-0000370A0000}"/>
    <cellStyle name="Currency 2 2 7 4 2 2" xfId="4301" xr:uid="{00000000-0005-0000-0000-0000380A0000}"/>
    <cellStyle name="Currency 2 2 7 4 2 3" xfId="3129" xr:uid="{00000000-0005-0000-0000-0000390A0000}"/>
    <cellStyle name="Currency 2 2 7 4 3" xfId="3665" xr:uid="{00000000-0005-0000-0000-00003A0A0000}"/>
    <cellStyle name="Currency 2 2 7 4 4" xfId="2493" xr:uid="{00000000-0005-0000-0000-00003B0A0000}"/>
    <cellStyle name="Currency 2 2 7 5" xfId="922" xr:uid="{00000000-0005-0000-0000-00003C0A0000}"/>
    <cellStyle name="Currency 2 2 7 5 2" xfId="2092" xr:uid="{00000000-0005-0000-0000-00003D0A0000}"/>
    <cellStyle name="Currency 2 2 7 5 2 2" xfId="4514" xr:uid="{00000000-0005-0000-0000-00003E0A0000}"/>
    <cellStyle name="Currency 2 2 7 5 2 3" xfId="3342" xr:uid="{00000000-0005-0000-0000-00003F0A0000}"/>
    <cellStyle name="Currency 2 2 7 5 3" xfId="3878" xr:uid="{00000000-0005-0000-0000-0000400A0000}"/>
    <cellStyle name="Currency 2 2 7 5 4" xfId="2706" xr:uid="{00000000-0005-0000-0000-0000410A0000}"/>
    <cellStyle name="Currency 2 2 7 6" xfId="1256" xr:uid="{00000000-0005-0000-0000-0000420A0000}"/>
    <cellStyle name="Currency 2 2 7 6 2" xfId="4091" xr:uid="{00000000-0005-0000-0000-0000430A0000}"/>
    <cellStyle name="Currency 2 2 7 6 3" xfId="2919" xr:uid="{00000000-0005-0000-0000-0000440A0000}"/>
    <cellStyle name="Currency 2 2 8" xfId="77" xr:uid="{00000000-0005-0000-0000-0000450A0000}"/>
    <cellStyle name="Currency 2 2 8 2" xfId="177" xr:uid="{00000000-0005-0000-0000-0000460A0000}"/>
    <cellStyle name="Currency 2 2 8 2 2" xfId="388" xr:uid="{00000000-0005-0000-0000-0000470A0000}"/>
    <cellStyle name="Currency 2 2 8 2 2 2" xfId="804" xr:uid="{00000000-0005-0000-0000-0000480A0000}"/>
    <cellStyle name="Currency 2 2 8 2 2 2 2" xfId="1987" xr:uid="{00000000-0005-0000-0000-0000490A0000}"/>
    <cellStyle name="Currency 2 2 8 2 2 2 2 2" xfId="4460" xr:uid="{00000000-0005-0000-0000-00004A0A0000}"/>
    <cellStyle name="Currency 2 2 8 2 2 2 2 3" xfId="3288" xr:uid="{00000000-0005-0000-0000-00004B0A0000}"/>
    <cellStyle name="Currency 2 2 8 2 2 2 3" xfId="3824" xr:uid="{00000000-0005-0000-0000-00004C0A0000}"/>
    <cellStyle name="Currency 2 2 8 2 2 2 4" xfId="2652" xr:uid="{00000000-0005-0000-0000-00004D0A0000}"/>
    <cellStyle name="Currency 2 2 8 2 2 3" xfId="1162" xr:uid="{00000000-0005-0000-0000-00004E0A0000}"/>
    <cellStyle name="Currency 2 2 8 2 2 3 2" xfId="2329" xr:uid="{00000000-0005-0000-0000-00004F0A0000}"/>
    <cellStyle name="Currency 2 2 8 2 2 3 2 2" xfId="4676" xr:uid="{00000000-0005-0000-0000-0000500A0000}"/>
    <cellStyle name="Currency 2 2 8 2 2 3 2 3" xfId="3504" xr:uid="{00000000-0005-0000-0000-0000510A0000}"/>
    <cellStyle name="Currency 2 2 8 2 2 3 3" xfId="4040" xr:uid="{00000000-0005-0000-0000-0000520A0000}"/>
    <cellStyle name="Currency 2 2 8 2 2 3 4" xfId="2868" xr:uid="{00000000-0005-0000-0000-0000530A0000}"/>
    <cellStyle name="Currency 2 2 8 2 2 4" xfId="1572" xr:uid="{00000000-0005-0000-0000-0000540A0000}"/>
    <cellStyle name="Currency 2 2 8 2 2 4 2" xfId="4250" xr:uid="{00000000-0005-0000-0000-0000550A0000}"/>
    <cellStyle name="Currency 2 2 8 2 2 4 3" xfId="3078" xr:uid="{00000000-0005-0000-0000-0000560A0000}"/>
    <cellStyle name="Currency 2 2 8 2 2 5" xfId="3614" xr:uid="{00000000-0005-0000-0000-0000570A0000}"/>
    <cellStyle name="Currency 2 2 8 2 2 6" xfId="2442" xr:uid="{00000000-0005-0000-0000-0000580A0000}"/>
    <cellStyle name="Currency 2 2 8 2 3" xfId="598" xr:uid="{00000000-0005-0000-0000-0000590A0000}"/>
    <cellStyle name="Currency 2 2 8 2 3 2" xfId="1781" xr:uid="{00000000-0005-0000-0000-00005A0A0000}"/>
    <cellStyle name="Currency 2 2 8 2 3 2 2" xfId="4356" xr:uid="{00000000-0005-0000-0000-00005B0A0000}"/>
    <cellStyle name="Currency 2 2 8 2 3 2 3" xfId="3184" xr:uid="{00000000-0005-0000-0000-00005C0A0000}"/>
    <cellStyle name="Currency 2 2 8 2 3 3" xfId="3720" xr:uid="{00000000-0005-0000-0000-00005D0A0000}"/>
    <cellStyle name="Currency 2 2 8 2 3 4" xfId="2548" xr:uid="{00000000-0005-0000-0000-00005E0A0000}"/>
    <cellStyle name="Currency 2 2 8 2 4" xfId="1032" xr:uid="{00000000-0005-0000-0000-00005F0A0000}"/>
    <cellStyle name="Currency 2 2 8 2 4 2" xfId="2202" xr:uid="{00000000-0005-0000-0000-0000600A0000}"/>
    <cellStyle name="Currency 2 2 8 2 4 2 2" xfId="4569" xr:uid="{00000000-0005-0000-0000-0000610A0000}"/>
    <cellStyle name="Currency 2 2 8 2 4 2 3" xfId="3397" xr:uid="{00000000-0005-0000-0000-0000620A0000}"/>
    <cellStyle name="Currency 2 2 8 2 4 3" xfId="3933" xr:uid="{00000000-0005-0000-0000-0000630A0000}"/>
    <cellStyle name="Currency 2 2 8 2 4 4" xfId="2761" xr:uid="{00000000-0005-0000-0000-0000640A0000}"/>
    <cellStyle name="Currency 2 2 8 2 5" xfId="1366" xr:uid="{00000000-0005-0000-0000-0000650A0000}"/>
    <cellStyle name="Currency 2 2 8 2 5 2" xfId="4146" xr:uid="{00000000-0005-0000-0000-0000660A0000}"/>
    <cellStyle name="Currency 2 2 8 2 5 3" xfId="2974" xr:uid="{00000000-0005-0000-0000-0000670A0000}"/>
    <cellStyle name="Currency 2 2 8 3" xfId="288" xr:uid="{00000000-0005-0000-0000-0000680A0000}"/>
    <cellStyle name="Currency 2 2 8 3 2" xfId="704" xr:uid="{00000000-0005-0000-0000-0000690A0000}"/>
    <cellStyle name="Currency 2 2 8 3 2 2" xfId="1887" xr:uid="{00000000-0005-0000-0000-00006A0A0000}"/>
    <cellStyle name="Currency 2 2 8 3 2 2 2" xfId="4410" xr:uid="{00000000-0005-0000-0000-00006B0A0000}"/>
    <cellStyle name="Currency 2 2 8 3 2 2 3" xfId="3238" xr:uid="{00000000-0005-0000-0000-00006C0A0000}"/>
    <cellStyle name="Currency 2 2 8 3 2 3" xfId="3774" xr:uid="{00000000-0005-0000-0000-00006D0A0000}"/>
    <cellStyle name="Currency 2 2 8 3 2 4" xfId="2602" xr:uid="{00000000-0005-0000-0000-00006E0A0000}"/>
    <cellStyle name="Currency 2 2 8 3 3" xfId="1112" xr:uid="{00000000-0005-0000-0000-00006F0A0000}"/>
    <cellStyle name="Currency 2 2 8 3 3 2" xfId="2279" xr:uid="{00000000-0005-0000-0000-0000700A0000}"/>
    <cellStyle name="Currency 2 2 8 3 3 2 2" xfId="4626" xr:uid="{00000000-0005-0000-0000-0000710A0000}"/>
    <cellStyle name="Currency 2 2 8 3 3 2 3" xfId="3454" xr:uid="{00000000-0005-0000-0000-0000720A0000}"/>
    <cellStyle name="Currency 2 2 8 3 3 3" xfId="3990" xr:uid="{00000000-0005-0000-0000-0000730A0000}"/>
    <cellStyle name="Currency 2 2 8 3 3 4" xfId="2818" xr:uid="{00000000-0005-0000-0000-0000740A0000}"/>
    <cellStyle name="Currency 2 2 8 3 4" xfId="1472" xr:uid="{00000000-0005-0000-0000-0000750A0000}"/>
    <cellStyle name="Currency 2 2 8 3 4 2" xfId="4200" xr:uid="{00000000-0005-0000-0000-0000760A0000}"/>
    <cellStyle name="Currency 2 2 8 3 4 3" xfId="3028" xr:uid="{00000000-0005-0000-0000-0000770A0000}"/>
    <cellStyle name="Currency 2 2 8 3 5" xfId="3564" xr:uid="{00000000-0005-0000-0000-0000780A0000}"/>
    <cellStyle name="Currency 2 2 8 3 6" xfId="2392" xr:uid="{00000000-0005-0000-0000-0000790A0000}"/>
    <cellStyle name="Currency 2 2 8 4" xfId="498" xr:uid="{00000000-0005-0000-0000-00007A0A0000}"/>
    <cellStyle name="Currency 2 2 8 4 2" xfId="1681" xr:uid="{00000000-0005-0000-0000-00007B0A0000}"/>
    <cellStyle name="Currency 2 2 8 4 2 2" xfId="4306" xr:uid="{00000000-0005-0000-0000-00007C0A0000}"/>
    <cellStyle name="Currency 2 2 8 4 2 3" xfId="3134" xr:uid="{00000000-0005-0000-0000-00007D0A0000}"/>
    <cellStyle name="Currency 2 2 8 4 3" xfId="3670" xr:uid="{00000000-0005-0000-0000-00007E0A0000}"/>
    <cellStyle name="Currency 2 2 8 4 4" xfId="2498" xr:uid="{00000000-0005-0000-0000-00007F0A0000}"/>
    <cellStyle name="Currency 2 2 8 5" xfId="932" xr:uid="{00000000-0005-0000-0000-0000800A0000}"/>
    <cellStyle name="Currency 2 2 8 5 2" xfId="2102" xr:uid="{00000000-0005-0000-0000-0000810A0000}"/>
    <cellStyle name="Currency 2 2 8 5 2 2" xfId="4519" xr:uid="{00000000-0005-0000-0000-0000820A0000}"/>
    <cellStyle name="Currency 2 2 8 5 2 3" xfId="3347" xr:uid="{00000000-0005-0000-0000-0000830A0000}"/>
    <cellStyle name="Currency 2 2 8 5 3" xfId="3883" xr:uid="{00000000-0005-0000-0000-0000840A0000}"/>
    <cellStyle name="Currency 2 2 8 5 4" xfId="2711" xr:uid="{00000000-0005-0000-0000-0000850A0000}"/>
    <cellStyle name="Currency 2 2 8 6" xfId="1266" xr:uid="{00000000-0005-0000-0000-0000860A0000}"/>
    <cellStyle name="Currency 2 2 8 6 2" xfId="4096" xr:uid="{00000000-0005-0000-0000-0000870A0000}"/>
    <cellStyle name="Currency 2 2 8 6 3" xfId="2924" xr:uid="{00000000-0005-0000-0000-0000880A0000}"/>
    <cellStyle name="Currency 2 2 9" xfId="87" xr:uid="{00000000-0005-0000-0000-0000890A0000}"/>
    <cellStyle name="Currency 2 2 9 2" xfId="187" xr:uid="{00000000-0005-0000-0000-00008A0A0000}"/>
    <cellStyle name="Currency 2 2 9 2 2" xfId="398" xr:uid="{00000000-0005-0000-0000-00008B0A0000}"/>
    <cellStyle name="Currency 2 2 9 2 2 2" xfId="814" xr:uid="{00000000-0005-0000-0000-00008C0A0000}"/>
    <cellStyle name="Currency 2 2 9 2 2 2 2" xfId="1997" xr:uid="{00000000-0005-0000-0000-00008D0A0000}"/>
    <cellStyle name="Currency 2 2 9 2 2 2 2 2" xfId="4465" xr:uid="{00000000-0005-0000-0000-00008E0A0000}"/>
    <cellStyle name="Currency 2 2 9 2 2 2 2 3" xfId="3293" xr:uid="{00000000-0005-0000-0000-00008F0A0000}"/>
    <cellStyle name="Currency 2 2 9 2 2 2 3" xfId="3829" xr:uid="{00000000-0005-0000-0000-0000900A0000}"/>
    <cellStyle name="Currency 2 2 9 2 2 2 4" xfId="2657" xr:uid="{00000000-0005-0000-0000-0000910A0000}"/>
    <cellStyle name="Currency 2 2 9 2 2 3" xfId="1167" xr:uid="{00000000-0005-0000-0000-0000920A0000}"/>
    <cellStyle name="Currency 2 2 9 2 2 3 2" xfId="2334" xr:uid="{00000000-0005-0000-0000-0000930A0000}"/>
    <cellStyle name="Currency 2 2 9 2 2 3 2 2" xfId="4681" xr:uid="{00000000-0005-0000-0000-0000940A0000}"/>
    <cellStyle name="Currency 2 2 9 2 2 3 2 3" xfId="3509" xr:uid="{00000000-0005-0000-0000-0000950A0000}"/>
    <cellStyle name="Currency 2 2 9 2 2 3 3" xfId="4045" xr:uid="{00000000-0005-0000-0000-0000960A0000}"/>
    <cellStyle name="Currency 2 2 9 2 2 3 4" xfId="2873" xr:uid="{00000000-0005-0000-0000-0000970A0000}"/>
    <cellStyle name="Currency 2 2 9 2 2 4" xfId="1582" xr:uid="{00000000-0005-0000-0000-0000980A0000}"/>
    <cellStyle name="Currency 2 2 9 2 2 4 2" xfId="4255" xr:uid="{00000000-0005-0000-0000-0000990A0000}"/>
    <cellStyle name="Currency 2 2 9 2 2 4 3" xfId="3083" xr:uid="{00000000-0005-0000-0000-00009A0A0000}"/>
    <cellStyle name="Currency 2 2 9 2 2 5" xfId="3619" xr:uid="{00000000-0005-0000-0000-00009B0A0000}"/>
    <cellStyle name="Currency 2 2 9 2 2 6" xfId="2447" xr:uid="{00000000-0005-0000-0000-00009C0A0000}"/>
    <cellStyle name="Currency 2 2 9 2 3" xfId="608" xr:uid="{00000000-0005-0000-0000-00009D0A0000}"/>
    <cellStyle name="Currency 2 2 9 2 3 2" xfId="1791" xr:uid="{00000000-0005-0000-0000-00009E0A0000}"/>
    <cellStyle name="Currency 2 2 9 2 3 2 2" xfId="4361" xr:uid="{00000000-0005-0000-0000-00009F0A0000}"/>
    <cellStyle name="Currency 2 2 9 2 3 2 3" xfId="3189" xr:uid="{00000000-0005-0000-0000-0000A00A0000}"/>
    <cellStyle name="Currency 2 2 9 2 3 3" xfId="3725" xr:uid="{00000000-0005-0000-0000-0000A10A0000}"/>
    <cellStyle name="Currency 2 2 9 2 3 4" xfId="2553" xr:uid="{00000000-0005-0000-0000-0000A20A0000}"/>
    <cellStyle name="Currency 2 2 9 2 4" xfId="1042" xr:uid="{00000000-0005-0000-0000-0000A30A0000}"/>
    <cellStyle name="Currency 2 2 9 2 4 2" xfId="2212" xr:uid="{00000000-0005-0000-0000-0000A40A0000}"/>
    <cellStyle name="Currency 2 2 9 2 4 2 2" xfId="4574" xr:uid="{00000000-0005-0000-0000-0000A50A0000}"/>
    <cellStyle name="Currency 2 2 9 2 4 2 3" xfId="3402" xr:uid="{00000000-0005-0000-0000-0000A60A0000}"/>
    <cellStyle name="Currency 2 2 9 2 4 3" xfId="3938" xr:uid="{00000000-0005-0000-0000-0000A70A0000}"/>
    <cellStyle name="Currency 2 2 9 2 4 4" xfId="2766" xr:uid="{00000000-0005-0000-0000-0000A80A0000}"/>
    <cellStyle name="Currency 2 2 9 2 5" xfId="1376" xr:uid="{00000000-0005-0000-0000-0000A90A0000}"/>
    <cellStyle name="Currency 2 2 9 2 5 2" xfId="4151" xr:uid="{00000000-0005-0000-0000-0000AA0A0000}"/>
    <cellStyle name="Currency 2 2 9 2 5 3" xfId="2979" xr:uid="{00000000-0005-0000-0000-0000AB0A0000}"/>
    <cellStyle name="Currency 2 2 9 3" xfId="298" xr:uid="{00000000-0005-0000-0000-0000AC0A0000}"/>
    <cellStyle name="Currency 2 2 9 3 2" xfId="714" xr:uid="{00000000-0005-0000-0000-0000AD0A0000}"/>
    <cellStyle name="Currency 2 2 9 3 2 2" xfId="1897" xr:uid="{00000000-0005-0000-0000-0000AE0A0000}"/>
    <cellStyle name="Currency 2 2 9 3 2 2 2" xfId="4415" xr:uid="{00000000-0005-0000-0000-0000AF0A0000}"/>
    <cellStyle name="Currency 2 2 9 3 2 2 3" xfId="3243" xr:uid="{00000000-0005-0000-0000-0000B00A0000}"/>
    <cellStyle name="Currency 2 2 9 3 2 3" xfId="3779" xr:uid="{00000000-0005-0000-0000-0000B10A0000}"/>
    <cellStyle name="Currency 2 2 9 3 2 4" xfId="2607" xr:uid="{00000000-0005-0000-0000-0000B20A0000}"/>
    <cellStyle name="Currency 2 2 9 3 3" xfId="1117" xr:uid="{00000000-0005-0000-0000-0000B30A0000}"/>
    <cellStyle name="Currency 2 2 9 3 3 2" xfId="2284" xr:uid="{00000000-0005-0000-0000-0000B40A0000}"/>
    <cellStyle name="Currency 2 2 9 3 3 2 2" xfId="4631" xr:uid="{00000000-0005-0000-0000-0000B50A0000}"/>
    <cellStyle name="Currency 2 2 9 3 3 2 3" xfId="3459" xr:uid="{00000000-0005-0000-0000-0000B60A0000}"/>
    <cellStyle name="Currency 2 2 9 3 3 3" xfId="3995" xr:uid="{00000000-0005-0000-0000-0000B70A0000}"/>
    <cellStyle name="Currency 2 2 9 3 3 4" xfId="2823" xr:uid="{00000000-0005-0000-0000-0000B80A0000}"/>
    <cellStyle name="Currency 2 2 9 3 4" xfId="1482" xr:uid="{00000000-0005-0000-0000-0000B90A0000}"/>
    <cellStyle name="Currency 2 2 9 3 4 2" xfId="4205" xr:uid="{00000000-0005-0000-0000-0000BA0A0000}"/>
    <cellStyle name="Currency 2 2 9 3 4 3" xfId="3033" xr:uid="{00000000-0005-0000-0000-0000BB0A0000}"/>
    <cellStyle name="Currency 2 2 9 3 5" xfId="3569" xr:uid="{00000000-0005-0000-0000-0000BC0A0000}"/>
    <cellStyle name="Currency 2 2 9 3 6" xfId="2397" xr:uid="{00000000-0005-0000-0000-0000BD0A0000}"/>
    <cellStyle name="Currency 2 2 9 4" xfId="508" xr:uid="{00000000-0005-0000-0000-0000BE0A0000}"/>
    <cellStyle name="Currency 2 2 9 4 2" xfId="1691" xr:uid="{00000000-0005-0000-0000-0000BF0A0000}"/>
    <cellStyle name="Currency 2 2 9 4 2 2" xfId="4311" xr:uid="{00000000-0005-0000-0000-0000C00A0000}"/>
    <cellStyle name="Currency 2 2 9 4 2 3" xfId="3139" xr:uid="{00000000-0005-0000-0000-0000C10A0000}"/>
    <cellStyle name="Currency 2 2 9 4 3" xfId="3675" xr:uid="{00000000-0005-0000-0000-0000C20A0000}"/>
    <cellStyle name="Currency 2 2 9 4 4" xfId="2503" xr:uid="{00000000-0005-0000-0000-0000C30A0000}"/>
    <cellStyle name="Currency 2 2 9 5" xfId="942" xr:uid="{00000000-0005-0000-0000-0000C40A0000}"/>
    <cellStyle name="Currency 2 2 9 5 2" xfId="2112" xr:uid="{00000000-0005-0000-0000-0000C50A0000}"/>
    <cellStyle name="Currency 2 2 9 5 2 2" xfId="4524" xr:uid="{00000000-0005-0000-0000-0000C60A0000}"/>
    <cellStyle name="Currency 2 2 9 5 2 3" xfId="3352" xr:uid="{00000000-0005-0000-0000-0000C70A0000}"/>
    <cellStyle name="Currency 2 2 9 5 3" xfId="3888" xr:uid="{00000000-0005-0000-0000-0000C80A0000}"/>
    <cellStyle name="Currency 2 2 9 5 4" xfId="2716" xr:uid="{00000000-0005-0000-0000-0000C90A0000}"/>
    <cellStyle name="Currency 2 2 9 6" xfId="1276" xr:uid="{00000000-0005-0000-0000-0000CA0A0000}"/>
    <cellStyle name="Currency 2 2 9 6 2" xfId="4101" xr:uid="{00000000-0005-0000-0000-0000CB0A0000}"/>
    <cellStyle name="Currency 2 2 9 6 3" xfId="2929" xr:uid="{00000000-0005-0000-0000-0000CC0A0000}"/>
    <cellStyle name="Currency 2 3" xfId="15" xr:uid="{00000000-0005-0000-0000-0000CD0A0000}"/>
    <cellStyle name="Currency 2 3 10" xfId="109" xr:uid="{00000000-0005-0000-0000-0000CE0A0000}"/>
    <cellStyle name="Currency 2 3 10 2" xfId="209" xr:uid="{00000000-0005-0000-0000-0000CF0A0000}"/>
    <cellStyle name="Currency 2 3 10 2 2" xfId="420" xr:uid="{00000000-0005-0000-0000-0000D00A0000}"/>
    <cellStyle name="Currency 2 3 10 2 2 2" xfId="836" xr:uid="{00000000-0005-0000-0000-0000D10A0000}"/>
    <cellStyle name="Currency 2 3 10 2 2 2 2" xfId="2019" xr:uid="{00000000-0005-0000-0000-0000D20A0000}"/>
    <cellStyle name="Currency 2 3 10 2 2 2 2 2" xfId="4476" xr:uid="{00000000-0005-0000-0000-0000D30A0000}"/>
    <cellStyle name="Currency 2 3 10 2 2 2 2 3" xfId="3304" xr:uid="{00000000-0005-0000-0000-0000D40A0000}"/>
    <cellStyle name="Currency 2 3 10 2 2 2 3" xfId="3840" xr:uid="{00000000-0005-0000-0000-0000D50A0000}"/>
    <cellStyle name="Currency 2 3 10 2 2 2 4" xfId="2668" xr:uid="{00000000-0005-0000-0000-0000D60A0000}"/>
    <cellStyle name="Currency 2 3 10 2 2 3" xfId="1178" xr:uid="{00000000-0005-0000-0000-0000D70A0000}"/>
    <cellStyle name="Currency 2 3 10 2 2 3 2" xfId="2345" xr:uid="{00000000-0005-0000-0000-0000D80A0000}"/>
    <cellStyle name="Currency 2 3 10 2 2 3 2 2" xfId="4692" xr:uid="{00000000-0005-0000-0000-0000D90A0000}"/>
    <cellStyle name="Currency 2 3 10 2 2 3 2 3" xfId="3520" xr:uid="{00000000-0005-0000-0000-0000DA0A0000}"/>
    <cellStyle name="Currency 2 3 10 2 2 3 3" xfId="4056" xr:uid="{00000000-0005-0000-0000-0000DB0A0000}"/>
    <cellStyle name="Currency 2 3 10 2 2 3 4" xfId="2884" xr:uid="{00000000-0005-0000-0000-0000DC0A0000}"/>
    <cellStyle name="Currency 2 3 10 2 2 4" xfId="1604" xr:uid="{00000000-0005-0000-0000-0000DD0A0000}"/>
    <cellStyle name="Currency 2 3 10 2 2 4 2" xfId="4266" xr:uid="{00000000-0005-0000-0000-0000DE0A0000}"/>
    <cellStyle name="Currency 2 3 10 2 2 4 3" xfId="3094" xr:uid="{00000000-0005-0000-0000-0000DF0A0000}"/>
    <cellStyle name="Currency 2 3 10 2 2 5" xfId="3630" xr:uid="{00000000-0005-0000-0000-0000E00A0000}"/>
    <cellStyle name="Currency 2 3 10 2 2 6" xfId="2458" xr:uid="{00000000-0005-0000-0000-0000E10A0000}"/>
    <cellStyle name="Currency 2 3 10 2 3" xfId="630" xr:uid="{00000000-0005-0000-0000-0000E20A0000}"/>
    <cellStyle name="Currency 2 3 10 2 3 2" xfId="1813" xr:uid="{00000000-0005-0000-0000-0000E30A0000}"/>
    <cellStyle name="Currency 2 3 10 2 3 2 2" xfId="4372" xr:uid="{00000000-0005-0000-0000-0000E40A0000}"/>
    <cellStyle name="Currency 2 3 10 2 3 2 3" xfId="3200" xr:uid="{00000000-0005-0000-0000-0000E50A0000}"/>
    <cellStyle name="Currency 2 3 10 2 3 3" xfId="3736" xr:uid="{00000000-0005-0000-0000-0000E60A0000}"/>
    <cellStyle name="Currency 2 3 10 2 3 4" xfId="2564" xr:uid="{00000000-0005-0000-0000-0000E70A0000}"/>
    <cellStyle name="Currency 2 3 10 2 4" xfId="1064" xr:uid="{00000000-0005-0000-0000-0000E80A0000}"/>
    <cellStyle name="Currency 2 3 10 2 4 2" xfId="2234" xr:uid="{00000000-0005-0000-0000-0000E90A0000}"/>
    <cellStyle name="Currency 2 3 10 2 4 2 2" xfId="4585" xr:uid="{00000000-0005-0000-0000-0000EA0A0000}"/>
    <cellStyle name="Currency 2 3 10 2 4 2 3" xfId="3413" xr:uid="{00000000-0005-0000-0000-0000EB0A0000}"/>
    <cellStyle name="Currency 2 3 10 2 4 3" xfId="3949" xr:uid="{00000000-0005-0000-0000-0000EC0A0000}"/>
    <cellStyle name="Currency 2 3 10 2 4 4" xfId="2777" xr:uid="{00000000-0005-0000-0000-0000ED0A0000}"/>
    <cellStyle name="Currency 2 3 10 2 5" xfId="1398" xr:uid="{00000000-0005-0000-0000-0000EE0A0000}"/>
    <cellStyle name="Currency 2 3 10 2 5 2" xfId="4162" xr:uid="{00000000-0005-0000-0000-0000EF0A0000}"/>
    <cellStyle name="Currency 2 3 10 2 5 3" xfId="2990" xr:uid="{00000000-0005-0000-0000-0000F00A0000}"/>
    <cellStyle name="Currency 2 3 10 3" xfId="320" xr:uid="{00000000-0005-0000-0000-0000F10A0000}"/>
    <cellStyle name="Currency 2 3 10 3 2" xfId="736" xr:uid="{00000000-0005-0000-0000-0000F20A0000}"/>
    <cellStyle name="Currency 2 3 10 3 2 2" xfId="1919" xr:uid="{00000000-0005-0000-0000-0000F30A0000}"/>
    <cellStyle name="Currency 2 3 10 3 2 2 2" xfId="4426" xr:uid="{00000000-0005-0000-0000-0000F40A0000}"/>
    <cellStyle name="Currency 2 3 10 3 2 2 3" xfId="3254" xr:uid="{00000000-0005-0000-0000-0000F50A0000}"/>
    <cellStyle name="Currency 2 3 10 3 2 3" xfId="3790" xr:uid="{00000000-0005-0000-0000-0000F60A0000}"/>
    <cellStyle name="Currency 2 3 10 3 2 4" xfId="2618" xr:uid="{00000000-0005-0000-0000-0000F70A0000}"/>
    <cellStyle name="Currency 2 3 10 3 3" xfId="1128" xr:uid="{00000000-0005-0000-0000-0000F80A0000}"/>
    <cellStyle name="Currency 2 3 10 3 3 2" xfId="2295" xr:uid="{00000000-0005-0000-0000-0000F90A0000}"/>
    <cellStyle name="Currency 2 3 10 3 3 2 2" xfId="4642" xr:uid="{00000000-0005-0000-0000-0000FA0A0000}"/>
    <cellStyle name="Currency 2 3 10 3 3 2 3" xfId="3470" xr:uid="{00000000-0005-0000-0000-0000FB0A0000}"/>
    <cellStyle name="Currency 2 3 10 3 3 3" xfId="4006" xr:uid="{00000000-0005-0000-0000-0000FC0A0000}"/>
    <cellStyle name="Currency 2 3 10 3 3 4" xfId="2834" xr:uid="{00000000-0005-0000-0000-0000FD0A0000}"/>
    <cellStyle name="Currency 2 3 10 3 4" xfId="1504" xr:uid="{00000000-0005-0000-0000-0000FE0A0000}"/>
    <cellStyle name="Currency 2 3 10 3 4 2" xfId="4216" xr:uid="{00000000-0005-0000-0000-0000FF0A0000}"/>
    <cellStyle name="Currency 2 3 10 3 4 3" xfId="3044" xr:uid="{00000000-0005-0000-0000-0000000B0000}"/>
    <cellStyle name="Currency 2 3 10 3 5" xfId="3580" xr:uid="{00000000-0005-0000-0000-0000010B0000}"/>
    <cellStyle name="Currency 2 3 10 3 6" xfId="2408" xr:uid="{00000000-0005-0000-0000-0000020B0000}"/>
    <cellStyle name="Currency 2 3 10 4" xfId="530" xr:uid="{00000000-0005-0000-0000-0000030B0000}"/>
    <cellStyle name="Currency 2 3 10 4 2" xfId="1713" xr:uid="{00000000-0005-0000-0000-0000040B0000}"/>
    <cellStyle name="Currency 2 3 10 4 2 2" xfId="4322" xr:uid="{00000000-0005-0000-0000-0000050B0000}"/>
    <cellStyle name="Currency 2 3 10 4 2 3" xfId="3150" xr:uid="{00000000-0005-0000-0000-0000060B0000}"/>
    <cellStyle name="Currency 2 3 10 4 3" xfId="3686" xr:uid="{00000000-0005-0000-0000-0000070B0000}"/>
    <cellStyle name="Currency 2 3 10 4 4" xfId="2514" xr:uid="{00000000-0005-0000-0000-0000080B0000}"/>
    <cellStyle name="Currency 2 3 10 5" xfId="964" xr:uid="{00000000-0005-0000-0000-0000090B0000}"/>
    <cellStyle name="Currency 2 3 10 5 2" xfId="2134" xr:uid="{00000000-0005-0000-0000-00000A0B0000}"/>
    <cellStyle name="Currency 2 3 10 5 2 2" xfId="4535" xr:uid="{00000000-0005-0000-0000-00000B0B0000}"/>
    <cellStyle name="Currency 2 3 10 5 2 3" xfId="3363" xr:uid="{00000000-0005-0000-0000-00000C0B0000}"/>
    <cellStyle name="Currency 2 3 10 5 3" xfId="3899" xr:uid="{00000000-0005-0000-0000-00000D0B0000}"/>
    <cellStyle name="Currency 2 3 10 5 4" xfId="2727" xr:uid="{00000000-0005-0000-0000-00000E0B0000}"/>
    <cellStyle name="Currency 2 3 10 6" xfId="1298" xr:uid="{00000000-0005-0000-0000-00000F0B0000}"/>
    <cellStyle name="Currency 2 3 10 6 2" xfId="4112" xr:uid="{00000000-0005-0000-0000-0000100B0000}"/>
    <cellStyle name="Currency 2 3 10 6 3" xfId="2940" xr:uid="{00000000-0005-0000-0000-0000110B0000}"/>
    <cellStyle name="Currency 2 3 11" xfId="119" xr:uid="{00000000-0005-0000-0000-0000120B0000}"/>
    <cellStyle name="Currency 2 3 11 2" xfId="330" xr:uid="{00000000-0005-0000-0000-0000130B0000}"/>
    <cellStyle name="Currency 2 3 11 2 2" xfId="746" xr:uid="{00000000-0005-0000-0000-0000140B0000}"/>
    <cellStyle name="Currency 2 3 11 2 2 2" xfId="1929" xr:uid="{00000000-0005-0000-0000-0000150B0000}"/>
    <cellStyle name="Currency 2 3 11 2 2 2 2" xfId="4431" xr:uid="{00000000-0005-0000-0000-0000160B0000}"/>
    <cellStyle name="Currency 2 3 11 2 2 2 3" xfId="3259" xr:uid="{00000000-0005-0000-0000-0000170B0000}"/>
    <cellStyle name="Currency 2 3 11 2 2 3" xfId="3795" xr:uid="{00000000-0005-0000-0000-0000180B0000}"/>
    <cellStyle name="Currency 2 3 11 2 2 4" xfId="2623" xr:uid="{00000000-0005-0000-0000-0000190B0000}"/>
    <cellStyle name="Currency 2 3 11 2 3" xfId="1133" xr:uid="{00000000-0005-0000-0000-00001A0B0000}"/>
    <cellStyle name="Currency 2 3 11 2 3 2" xfId="2300" xr:uid="{00000000-0005-0000-0000-00001B0B0000}"/>
    <cellStyle name="Currency 2 3 11 2 3 2 2" xfId="4647" xr:uid="{00000000-0005-0000-0000-00001C0B0000}"/>
    <cellStyle name="Currency 2 3 11 2 3 2 3" xfId="3475" xr:uid="{00000000-0005-0000-0000-00001D0B0000}"/>
    <cellStyle name="Currency 2 3 11 2 3 3" xfId="4011" xr:uid="{00000000-0005-0000-0000-00001E0B0000}"/>
    <cellStyle name="Currency 2 3 11 2 3 4" xfId="2839" xr:uid="{00000000-0005-0000-0000-00001F0B0000}"/>
    <cellStyle name="Currency 2 3 11 2 4" xfId="1514" xr:uid="{00000000-0005-0000-0000-0000200B0000}"/>
    <cellStyle name="Currency 2 3 11 2 4 2" xfId="4221" xr:uid="{00000000-0005-0000-0000-0000210B0000}"/>
    <cellStyle name="Currency 2 3 11 2 4 3" xfId="3049" xr:uid="{00000000-0005-0000-0000-0000220B0000}"/>
    <cellStyle name="Currency 2 3 11 2 5" xfId="3585" xr:uid="{00000000-0005-0000-0000-0000230B0000}"/>
    <cellStyle name="Currency 2 3 11 2 6" xfId="2413" xr:uid="{00000000-0005-0000-0000-0000240B0000}"/>
    <cellStyle name="Currency 2 3 11 3" xfId="540" xr:uid="{00000000-0005-0000-0000-0000250B0000}"/>
    <cellStyle name="Currency 2 3 11 3 2" xfId="1723" xr:uid="{00000000-0005-0000-0000-0000260B0000}"/>
    <cellStyle name="Currency 2 3 11 3 2 2" xfId="4327" xr:uid="{00000000-0005-0000-0000-0000270B0000}"/>
    <cellStyle name="Currency 2 3 11 3 2 3" xfId="3155" xr:uid="{00000000-0005-0000-0000-0000280B0000}"/>
    <cellStyle name="Currency 2 3 11 3 3" xfId="3691" xr:uid="{00000000-0005-0000-0000-0000290B0000}"/>
    <cellStyle name="Currency 2 3 11 3 4" xfId="2519" xr:uid="{00000000-0005-0000-0000-00002A0B0000}"/>
    <cellStyle name="Currency 2 3 11 4" xfId="974" xr:uid="{00000000-0005-0000-0000-00002B0B0000}"/>
    <cellStyle name="Currency 2 3 11 4 2" xfId="2144" xr:uid="{00000000-0005-0000-0000-00002C0B0000}"/>
    <cellStyle name="Currency 2 3 11 4 2 2" xfId="4540" xr:uid="{00000000-0005-0000-0000-00002D0B0000}"/>
    <cellStyle name="Currency 2 3 11 4 2 3" xfId="3368" xr:uid="{00000000-0005-0000-0000-00002E0B0000}"/>
    <cellStyle name="Currency 2 3 11 4 3" xfId="3904" xr:uid="{00000000-0005-0000-0000-00002F0B0000}"/>
    <cellStyle name="Currency 2 3 11 4 4" xfId="2732" xr:uid="{00000000-0005-0000-0000-0000300B0000}"/>
    <cellStyle name="Currency 2 3 11 5" xfId="1308" xr:uid="{00000000-0005-0000-0000-0000310B0000}"/>
    <cellStyle name="Currency 2 3 11 5 2" xfId="4117" xr:uid="{00000000-0005-0000-0000-0000320B0000}"/>
    <cellStyle name="Currency 2 3 11 5 3" xfId="2945" xr:uid="{00000000-0005-0000-0000-0000330B0000}"/>
    <cellStyle name="Currency 2 3 12" xfId="230" xr:uid="{00000000-0005-0000-0000-0000340B0000}"/>
    <cellStyle name="Currency 2 3 12 2" xfId="646" xr:uid="{00000000-0005-0000-0000-0000350B0000}"/>
    <cellStyle name="Currency 2 3 12 2 2" xfId="1829" xr:uid="{00000000-0005-0000-0000-0000360B0000}"/>
    <cellStyle name="Currency 2 3 12 2 2 2" xfId="4381" xr:uid="{00000000-0005-0000-0000-0000370B0000}"/>
    <cellStyle name="Currency 2 3 12 2 2 3" xfId="3209" xr:uid="{00000000-0005-0000-0000-0000380B0000}"/>
    <cellStyle name="Currency 2 3 12 2 3" xfId="3745" xr:uid="{00000000-0005-0000-0000-0000390B0000}"/>
    <cellStyle name="Currency 2 3 12 2 4" xfId="2573" xr:uid="{00000000-0005-0000-0000-00003A0B0000}"/>
    <cellStyle name="Currency 2 3 12 3" xfId="1083" xr:uid="{00000000-0005-0000-0000-00003B0B0000}"/>
    <cellStyle name="Currency 2 3 12 3 2" xfId="2250" xr:uid="{00000000-0005-0000-0000-00003C0B0000}"/>
    <cellStyle name="Currency 2 3 12 3 2 2" xfId="4597" xr:uid="{00000000-0005-0000-0000-00003D0B0000}"/>
    <cellStyle name="Currency 2 3 12 3 2 3" xfId="3425" xr:uid="{00000000-0005-0000-0000-00003E0B0000}"/>
    <cellStyle name="Currency 2 3 12 3 3" xfId="3961" xr:uid="{00000000-0005-0000-0000-00003F0B0000}"/>
    <cellStyle name="Currency 2 3 12 3 4" xfId="2789" xr:uid="{00000000-0005-0000-0000-0000400B0000}"/>
    <cellStyle name="Currency 2 3 12 4" xfId="1414" xr:uid="{00000000-0005-0000-0000-0000410B0000}"/>
    <cellStyle name="Currency 2 3 12 4 2" xfId="4171" xr:uid="{00000000-0005-0000-0000-0000420B0000}"/>
    <cellStyle name="Currency 2 3 12 4 3" xfId="2999" xr:uid="{00000000-0005-0000-0000-0000430B0000}"/>
    <cellStyle name="Currency 2 3 12 5" xfId="3535" xr:uid="{00000000-0005-0000-0000-0000440B0000}"/>
    <cellStyle name="Currency 2 3 12 6" xfId="2363" xr:uid="{00000000-0005-0000-0000-0000450B0000}"/>
    <cellStyle name="Currency 2 3 13" xfId="440" xr:uid="{00000000-0005-0000-0000-0000460B0000}"/>
    <cellStyle name="Currency 2 3 13 2" xfId="1623" xr:uid="{00000000-0005-0000-0000-0000470B0000}"/>
    <cellStyle name="Currency 2 3 13 2 2" xfId="4277" xr:uid="{00000000-0005-0000-0000-0000480B0000}"/>
    <cellStyle name="Currency 2 3 13 2 3" xfId="3105" xr:uid="{00000000-0005-0000-0000-0000490B0000}"/>
    <cellStyle name="Currency 2 3 13 3" xfId="3641" xr:uid="{00000000-0005-0000-0000-00004A0B0000}"/>
    <cellStyle name="Currency 2 3 13 4" xfId="2469" xr:uid="{00000000-0005-0000-0000-00004B0B0000}"/>
    <cellStyle name="Currency 2 3 14" xfId="871" xr:uid="{00000000-0005-0000-0000-00004C0B0000}"/>
    <cellStyle name="Currency 2 3 14 2" xfId="2044" xr:uid="{00000000-0005-0000-0000-00004D0B0000}"/>
    <cellStyle name="Currency 2 3 14 2 2" xfId="4490" xr:uid="{00000000-0005-0000-0000-00004E0B0000}"/>
    <cellStyle name="Currency 2 3 14 2 3" xfId="3318" xr:uid="{00000000-0005-0000-0000-00004F0B0000}"/>
    <cellStyle name="Currency 2 3 14 3" xfId="3854" xr:uid="{00000000-0005-0000-0000-0000500B0000}"/>
    <cellStyle name="Currency 2 3 14 4" xfId="2682" xr:uid="{00000000-0005-0000-0000-0000510B0000}"/>
    <cellStyle name="Currency 2 3 15" xfId="1208" xr:uid="{00000000-0005-0000-0000-0000520B0000}"/>
    <cellStyle name="Currency 2 3 15 2" xfId="4067" xr:uid="{00000000-0005-0000-0000-0000530B0000}"/>
    <cellStyle name="Currency 2 3 15 3" xfId="2895" xr:uid="{00000000-0005-0000-0000-0000540B0000}"/>
    <cellStyle name="Currency 2 3 2" xfId="29" xr:uid="{00000000-0005-0000-0000-0000550B0000}"/>
    <cellStyle name="Currency 2 3 2 2" xfId="129" xr:uid="{00000000-0005-0000-0000-0000560B0000}"/>
    <cellStyle name="Currency 2 3 2 2 2" xfId="340" xr:uid="{00000000-0005-0000-0000-0000570B0000}"/>
    <cellStyle name="Currency 2 3 2 2 2 2" xfId="756" xr:uid="{00000000-0005-0000-0000-0000580B0000}"/>
    <cellStyle name="Currency 2 3 2 2 2 2 2" xfId="1939" xr:uid="{00000000-0005-0000-0000-0000590B0000}"/>
    <cellStyle name="Currency 2 3 2 2 2 2 2 2" xfId="4436" xr:uid="{00000000-0005-0000-0000-00005A0B0000}"/>
    <cellStyle name="Currency 2 3 2 2 2 2 2 3" xfId="3264" xr:uid="{00000000-0005-0000-0000-00005B0B0000}"/>
    <cellStyle name="Currency 2 3 2 2 2 2 3" xfId="3800" xr:uid="{00000000-0005-0000-0000-00005C0B0000}"/>
    <cellStyle name="Currency 2 3 2 2 2 2 4" xfId="2628" xr:uid="{00000000-0005-0000-0000-00005D0B0000}"/>
    <cellStyle name="Currency 2 3 2 2 2 3" xfId="1138" xr:uid="{00000000-0005-0000-0000-00005E0B0000}"/>
    <cellStyle name="Currency 2 3 2 2 2 3 2" xfId="2305" xr:uid="{00000000-0005-0000-0000-00005F0B0000}"/>
    <cellStyle name="Currency 2 3 2 2 2 3 2 2" xfId="4652" xr:uid="{00000000-0005-0000-0000-0000600B0000}"/>
    <cellStyle name="Currency 2 3 2 2 2 3 2 3" xfId="3480" xr:uid="{00000000-0005-0000-0000-0000610B0000}"/>
    <cellStyle name="Currency 2 3 2 2 2 3 3" xfId="4016" xr:uid="{00000000-0005-0000-0000-0000620B0000}"/>
    <cellStyle name="Currency 2 3 2 2 2 3 4" xfId="2844" xr:uid="{00000000-0005-0000-0000-0000630B0000}"/>
    <cellStyle name="Currency 2 3 2 2 2 4" xfId="1524" xr:uid="{00000000-0005-0000-0000-0000640B0000}"/>
    <cellStyle name="Currency 2 3 2 2 2 4 2" xfId="4226" xr:uid="{00000000-0005-0000-0000-0000650B0000}"/>
    <cellStyle name="Currency 2 3 2 2 2 4 3" xfId="3054" xr:uid="{00000000-0005-0000-0000-0000660B0000}"/>
    <cellStyle name="Currency 2 3 2 2 2 5" xfId="3590" xr:uid="{00000000-0005-0000-0000-0000670B0000}"/>
    <cellStyle name="Currency 2 3 2 2 2 6" xfId="2418" xr:uid="{00000000-0005-0000-0000-0000680B0000}"/>
    <cellStyle name="Currency 2 3 2 2 3" xfId="550" xr:uid="{00000000-0005-0000-0000-0000690B0000}"/>
    <cellStyle name="Currency 2 3 2 2 3 2" xfId="1733" xr:uid="{00000000-0005-0000-0000-00006A0B0000}"/>
    <cellStyle name="Currency 2 3 2 2 3 2 2" xfId="4332" xr:uid="{00000000-0005-0000-0000-00006B0B0000}"/>
    <cellStyle name="Currency 2 3 2 2 3 2 3" xfId="3160" xr:uid="{00000000-0005-0000-0000-00006C0B0000}"/>
    <cellStyle name="Currency 2 3 2 2 3 3" xfId="3696" xr:uid="{00000000-0005-0000-0000-00006D0B0000}"/>
    <cellStyle name="Currency 2 3 2 2 3 4" xfId="2524" xr:uid="{00000000-0005-0000-0000-00006E0B0000}"/>
    <cellStyle name="Currency 2 3 2 2 4" xfId="984" xr:uid="{00000000-0005-0000-0000-00006F0B0000}"/>
    <cellStyle name="Currency 2 3 2 2 4 2" xfId="2154" xr:uid="{00000000-0005-0000-0000-0000700B0000}"/>
    <cellStyle name="Currency 2 3 2 2 4 2 2" xfId="4545" xr:uid="{00000000-0005-0000-0000-0000710B0000}"/>
    <cellStyle name="Currency 2 3 2 2 4 2 3" xfId="3373" xr:uid="{00000000-0005-0000-0000-0000720B0000}"/>
    <cellStyle name="Currency 2 3 2 2 4 3" xfId="3909" xr:uid="{00000000-0005-0000-0000-0000730B0000}"/>
    <cellStyle name="Currency 2 3 2 2 4 4" xfId="2737" xr:uid="{00000000-0005-0000-0000-0000740B0000}"/>
    <cellStyle name="Currency 2 3 2 2 5" xfId="1318" xr:uid="{00000000-0005-0000-0000-0000750B0000}"/>
    <cellStyle name="Currency 2 3 2 2 5 2" xfId="4122" xr:uid="{00000000-0005-0000-0000-0000760B0000}"/>
    <cellStyle name="Currency 2 3 2 2 5 3" xfId="2950" xr:uid="{00000000-0005-0000-0000-0000770B0000}"/>
    <cellStyle name="Currency 2 3 2 3" xfId="240" xr:uid="{00000000-0005-0000-0000-0000780B0000}"/>
    <cellStyle name="Currency 2 3 2 3 2" xfId="656" xr:uid="{00000000-0005-0000-0000-0000790B0000}"/>
    <cellStyle name="Currency 2 3 2 3 2 2" xfId="1839" xr:uid="{00000000-0005-0000-0000-00007A0B0000}"/>
    <cellStyle name="Currency 2 3 2 3 2 2 2" xfId="4386" xr:uid="{00000000-0005-0000-0000-00007B0B0000}"/>
    <cellStyle name="Currency 2 3 2 3 2 2 3" xfId="3214" xr:uid="{00000000-0005-0000-0000-00007C0B0000}"/>
    <cellStyle name="Currency 2 3 2 3 2 3" xfId="3750" xr:uid="{00000000-0005-0000-0000-00007D0B0000}"/>
    <cellStyle name="Currency 2 3 2 3 2 4" xfId="2578" xr:uid="{00000000-0005-0000-0000-00007E0B0000}"/>
    <cellStyle name="Currency 2 3 2 3 3" xfId="1088" xr:uid="{00000000-0005-0000-0000-00007F0B0000}"/>
    <cellStyle name="Currency 2 3 2 3 3 2" xfId="2255" xr:uid="{00000000-0005-0000-0000-0000800B0000}"/>
    <cellStyle name="Currency 2 3 2 3 3 2 2" xfId="4602" xr:uid="{00000000-0005-0000-0000-0000810B0000}"/>
    <cellStyle name="Currency 2 3 2 3 3 2 3" xfId="3430" xr:uid="{00000000-0005-0000-0000-0000820B0000}"/>
    <cellStyle name="Currency 2 3 2 3 3 3" xfId="3966" xr:uid="{00000000-0005-0000-0000-0000830B0000}"/>
    <cellStyle name="Currency 2 3 2 3 3 4" xfId="2794" xr:uid="{00000000-0005-0000-0000-0000840B0000}"/>
    <cellStyle name="Currency 2 3 2 3 4" xfId="1424" xr:uid="{00000000-0005-0000-0000-0000850B0000}"/>
    <cellStyle name="Currency 2 3 2 3 4 2" xfId="4176" xr:uid="{00000000-0005-0000-0000-0000860B0000}"/>
    <cellStyle name="Currency 2 3 2 3 4 3" xfId="3004" xr:uid="{00000000-0005-0000-0000-0000870B0000}"/>
    <cellStyle name="Currency 2 3 2 3 5" xfId="3540" xr:uid="{00000000-0005-0000-0000-0000880B0000}"/>
    <cellStyle name="Currency 2 3 2 3 6" xfId="2368" xr:uid="{00000000-0005-0000-0000-0000890B0000}"/>
    <cellStyle name="Currency 2 3 2 4" xfId="450" xr:uid="{00000000-0005-0000-0000-00008A0B0000}"/>
    <cellStyle name="Currency 2 3 2 4 2" xfId="1633" xr:uid="{00000000-0005-0000-0000-00008B0B0000}"/>
    <cellStyle name="Currency 2 3 2 4 2 2" xfId="4282" xr:uid="{00000000-0005-0000-0000-00008C0B0000}"/>
    <cellStyle name="Currency 2 3 2 4 2 3" xfId="3110" xr:uid="{00000000-0005-0000-0000-00008D0B0000}"/>
    <cellStyle name="Currency 2 3 2 4 3" xfId="3646" xr:uid="{00000000-0005-0000-0000-00008E0B0000}"/>
    <cellStyle name="Currency 2 3 2 4 4" xfId="2474" xr:uid="{00000000-0005-0000-0000-00008F0B0000}"/>
    <cellStyle name="Currency 2 3 2 5" xfId="884" xr:uid="{00000000-0005-0000-0000-0000900B0000}"/>
    <cellStyle name="Currency 2 3 2 5 2" xfId="2054" xr:uid="{00000000-0005-0000-0000-0000910B0000}"/>
    <cellStyle name="Currency 2 3 2 5 2 2" xfId="4495" xr:uid="{00000000-0005-0000-0000-0000920B0000}"/>
    <cellStyle name="Currency 2 3 2 5 2 3" xfId="3323" xr:uid="{00000000-0005-0000-0000-0000930B0000}"/>
    <cellStyle name="Currency 2 3 2 5 3" xfId="3859" xr:uid="{00000000-0005-0000-0000-0000940B0000}"/>
    <cellStyle name="Currency 2 3 2 5 4" xfId="2687" xr:uid="{00000000-0005-0000-0000-0000950B0000}"/>
    <cellStyle name="Currency 2 3 2 6" xfId="1218" xr:uid="{00000000-0005-0000-0000-0000960B0000}"/>
    <cellStyle name="Currency 2 3 2 6 2" xfId="4072" xr:uid="{00000000-0005-0000-0000-0000970B0000}"/>
    <cellStyle name="Currency 2 3 2 6 3" xfId="2900" xr:uid="{00000000-0005-0000-0000-0000980B0000}"/>
    <cellStyle name="Currency 2 3 3" xfId="39" xr:uid="{00000000-0005-0000-0000-0000990B0000}"/>
    <cellStyle name="Currency 2 3 3 2" xfId="139" xr:uid="{00000000-0005-0000-0000-00009A0B0000}"/>
    <cellStyle name="Currency 2 3 3 2 2" xfId="350" xr:uid="{00000000-0005-0000-0000-00009B0B0000}"/>
    <cellStyle name="Currency 2 3 3 2 2 2" xfId="766" xr:uid="{00000000-0005-0000-0000-00009C0B0000}"/>
    <cellStyle name="Currency 2 3 3 2 2 2 2" xfId="1949" xr:uid="{00000000-0005-0000-0000-00009D0B0000}"/>
    <cellStyle name="Currency 2 3 3 2 2 2 2 2" xfId="4441" xr:uid="{00000000-0005-0000-0000-00009E0B0000}"/>
    <cellStyle name="Currency 2 3 3 2 2 2 2 3" xfId="3269" xr:uid="{00000000-0005-0000-0000-00009F0B0000}"/>
    <cellStyle name="Currency 2 3 3 2 2 2 3" xfId="3805" xr:uid="{00000000-0005-0000-0000-0000A00B0000}"/>
    <cellStyle name="Currency 2 3 3 2 2 2 4" xfId="2633" xr:uid="{00000000-0005-0000-0000-0000A10B0000}"/>
    <cellStyle name="Currency 2 3 3 2 2 3" xfId="1143" xr:uid="{00000000-0005-0000-0000-0000A20B0000}"/>
    <cellStyle name="Currency 2 3 3 2 2 3 2" xfId="2310" xr:uid="{00000000-0005-0000-0000-0000A30B0000}"/>
    <cellStyle name="Currency 2 3 3 2 2 3 2 2" xfId="4657" xr:uid="{00000000-0005-0000-0000-0000A40B0000}"/>
    <cellStyle name="Currency 2 3 3 2 2 3 2 3" xfId="3485" xr:uid="{00000000-0005-0000-0000-0000A50B0000}"/>
    <cellStyle name="Currency 2 3 3 2 2 3 3" xfId="4021" xr:uid="{00000000-0005-0000-0000-0000A60B0000}"/>
    <cellStyle name="Currency 2 3 3 2 2 3 4" xfId="2849" xr:uid="{00000000-0005-0000-0000-0000A70B0000}"/>
    <cellStyle name="Currency 2 3 3 2 2 4" xfId="1534" xr:uid="{00000000-0005-0000-0000-0000A80B0000}"/>
    <cellStyle name="Currency 2 3 3 2 2 4 2" xfId="4231" xr:uid="{00000000-0005-0000-0000-0000A90B0000}"/>
    <cellStyle name="Currency 2 3 3 2 2 4 3" xfId="3059" xr:uid="{00000000-0005-0000-0000-0000AA0B0000}"/>
    <cellStyle name="Currency 2 3 3 2 2 5" xfId="3595" xr:uid="{00000000-0005-0000-0000-0000AB0B0000}"/>
    <cellStyle name="Currency 2 3 3 2 2 6" xfId="2423" xr:uid="{00000000-0005-0000-0000-0000AC0B0000}"/>
    <cellStyle name="Currency 2 3 3 2 3" xfId="560" xr:uid="{00000000-0005-0000-0000-0000AD0B0000}"/>
    <cellStyle name="Currency 2 3 3 2 3 2" xfId="1743" xr:uid="{00000000-0005-0000-0000-0000AE0B0000}"/>
    <cellStyle name="Currency 2 3 3 2 3 2 2" xfId="4337" xr:uid="{00000000-0005-0000-0000-0000AF0B0000}"/>
    <cellStyle name="Currency 2 3 3 2 3 2 3" xfId="3165" xr:uid="{00000000-0005-0000-0000-0000B00B0000}"/>
    <cellStyle name="Currency 2 3 3 2 3 3" xfId="3701" xr:uid="{00000000-0005-0000-0000-0000B10B0000}"/>
    <cellStyle name="Currency 2 3 3 2 3 4" xfId="2529" xr:uid="{00000000-0005-0000-0000-0000B20B0000}"/>
    <cellStyle name="Currency 2 3 3 2 4" xfId="994" xr:uid="{00000000-0005-0000-0000-0000B30B0000}"/>
    <cellStyle name="Currency 2 3 3 2 4 2" xfId="2164" xr:uid="{00000000-0005-0000-0000-0000B40B0000}"/>
    <cellStyle name="Currency 2 3 3 2 4 2 2" xfId="4550" xr:uid="{00000000-0005-0000-0000-0000B50B0000}"/>
    <cellStyle name="Currency 2 3 3 2 4 2 3" xfId="3378" xr:uid="{00000000-0005-0000-0000-0000B60B0000}"/>
    <cellStyle name="Currency 2 3 3 2 4 3" xfId="3914" xr:uid="{00000000-0005-0000-0000-0000B70B0000}"/>
    <cellStyle name="Currency 2 3 3 2 4 4" xfId="2742" xr:uid="{00000000-0005-0000-0000-0000B80B0000}"/>
    <cellStyle name="Currency 2 3 3 2 5" xfId="1328" xr:uid="{00000000-0005-0000-0000-0000B90B0000}"/>
    <cellStyle name="Currency 2 3 3 2 5 2" xfId="4127" xr:uid="{00000000-0005-0000-0000-0000BA0B0000}"/>
    <cellStyle name="Currency 2 3 3 2 5 3" xfId="2955" xr:uid="{00000000-0005-0000-0000-0000BB0B0000}"/>
    <cellStyle name="Currency 2 3 3 3" xfId="250" xr:uid="{00000000-0005-0000-0000-0000BC0B0000}"/>
    <cellStyle name="Currency 2 3 3 3 2" xfId="666" xr:uid="{00000000-0005-0000-0000-0000BD0B0000}"/>
    <cellStyle name="Currency 2 3 3 3 2 2" xfId="1849" xr:uid="{00000000-0005-0000-0000-0000BE0B0000}"/>
    <cellStyle name="Currency 2 3 3 3 2 2 2" xfId="4391" xr:uid="{00000000-0005-0000-0000-0000BF0B0000}"/>
    <cellStyle name="Currency 2 3 3 3 2 2 3" xfId="3219" xr:uid="{00000000-0005-0000-0000-0000C00B0000}"/>
    <cellStyle name="Currency 2 3 3 3 2 3" xfId="3755" xr:uid="{00000000-0005-0000-0000-0000C10B0000}"/>
    <cellStyle name="Currency 2 3 3 3 2 4" xfId="2583" xr:uid="{00000000-0005-0000-0000-0000C20B0000}"/>
    <cellStyle name="Currency 2 3 3 3 3" xfId="1093" xr:uid="{00000000-0005-0000-0000-0000C30B0000}"/>
    <cellStyle name="Currency 2 3 3 3 3 2" xfId="2260" xr:uid="{00000000-0005-0000-0000-0000C40B0000}"/>
    <cellStyle name="Currency 2 3 3 3 3 2 2" xfId="4607" xr:uid="{00000000-0005-0000-0000-0000C50B0000}"/>
    <cellStyle name="Currency 2 3 3 3 3 2 3" xfId="3435" xr:uid="{00000000-0005-0000-0000-0000C60B0000}"/>
    <cellStyle name="Currency 2 3 3 3 3 3" xfId="3971" xr:uid="{00000000-0005-0000-0000-0000C70B0000}"/>
    <cellStyle name="Currency 2 3 3 3 3 4" xfId="2799" xr:uid="{00000000-0005-0000-0000-0000C80B0000}"/>
    <cellStyle name="Currency 2 3 3 3 4" xfId="1434" xr:uid="{00000000-0005-0000-0000-0000C90B0000}"/>
    <cellStyle name="Currency 2 3 3 3 4 2" xfId="4181" xr:uid="{00000000-0005-0000-0000-0000CA0B0000}"/>
    <cellStyle name="Currency 2 3 3 3 4 3" xfId="3009" xr:uid="{00000000-0005-0000-0000-0000CB0B0000}"/>
    <cellStyle name="Currency 2 3 3 3 5" xfId="3545" xr:uid="{00000000-0005-0000-0000-0000CC0B0000}"/>
    <cellStyle name="Currency 2 3 3 3 6" xfId="2373" xr:uid="{00000000-0005-0000-0000-0000CD0B0000}"/>
    <cellStyle name="Currency 2 3 3 4" xfId="460" xr:uid="{00000000-0005-0000-0000-0000CE0B0000}"/>
    <cellStyle name="Currency 2 3 3 4 2" xfId="1643" xr:uid="{00000000-0005-0000-0000-0000CF0B0000}"/>
    <cellStyle name="Currency 2 3 3 4 2 2" xfId="4287" xr:uid="{00000000-0005-0000-0000-0000D00B0000}"/>
    <cellStyle name="Currency 2 3 3 4 2 3" xfId="3115" xr:uid="{00000000-0005-0000-0000-0000D10B0000}"/>
    <cellStyle name="Currency 2 3 3 4 3" xfId="3651" xr:uid="{00000000-0005-0000-0000-0000D20B0000}"/>
    <cellStyle name="Currency 2 3 3 4 4" xfId="2479" xr:uid="{00000000-0005-0000-0000-0000D30B0000}"/>
    <cellStyle name="Currency 2 3 3 5" xfId="894" xr:uid="{00000000-0005-0000-0000-0000D40B0000}"/>
    <cellStyle name="Currency 2 3 3 5 2" xfId="2064" xr:uid="{00000000-0005-0000-0000-0000D50B0000}"/>
    <cellStyle name="Currency 2 3 3 5 2 2" xfId="4500" xr:uid="{00000000-0005-0000-0000-0000D60B0000}"/>
    <cellStyle name="Currency 2 3 3 5 2 3" xfId="3328" xr:uid="{00000000-0005-0000-0000-0000D70B0000}"/>
    <cellStyle name="Currency 2 3 3 5 3" xfId="3864" xr:uid="{00000000-0005-0000-0000-0000D80B0000}"/>
    <cellStyle name="Currency 2 3 3 5 4" xfId="2692" xr:uid="{00000000-0005-0000-0000-0000D90B0000}"/>
    <cellStyle name="Currency 2 3 3 6" xfId="1228" xr:uid="{00000000-0005-0000-0000-0000DA0B0000}"/>
    <cellStyle name="Currency 2 3 3 6 2" xfId="4077" xr:uid="{00000000-0005-0000-0000-0000DB0B0000}"/>
    <cellStyle name="Currency 2 3 3 6 3" xfId="2905" xr:uid="{00000000-0005-0000-0000-0000DC0B0000}"/>
    <cellStyle name="Currency 2 3 4" xfId="49" xr:uid="{00000000-0005-0000-0000-0000DD0B0000}"/>
    <cellStyle name="Currency 2 3 4 2" xfId="149" xr:uid="{00000000-0005-0000-0000-0000DE0B0000}"/>
    <cellStyle name="Currency 2 3 4 2 2" xfId="360" xr:uid="{00000000-0005-0000-0000-0000DF0B0000}"/>
    <cellStyle name="Currency 2 3 4 2 2 2" xfId="776" xr:uid="{00000000-0005-0000-0000-0000E00B0000}"/>
    <cellStyle name="Currency 2 3 4 2 2 2 2" xfId="1959" xr:uid="{00000000-0005-0000-0000-0000E10B0000}"/>
    <cellStyle name="Currency 2 3 4 2 2 2 2 2" xfId="4446" xr:uid="{00000000-0005-0000-0000-0000E20B0000}"/>
    <cellStyle name="Currency 2 3 4 2 2 2 2 3" xfId="3274" xr:uid="{00000000-0005-0000-0000-0000E30B0000}"/>
    <cellStyle name="Currency 2 3 4 2 2 2 3" xfId="3810" xr:uid="{00000000-0005-0000-0000-0000E40B0000}"/>
    <cellStyle name="Currency 2 3 4 2 2 2 4" xfId="2638" xr:uid="{00000000-0005-0000-0000-0000E50B0000}"/>
    <cellStyle name="Currency 2 3 4 2 2 3" xfId="1148" xr:uid="{00000000-0005-0000-0000-0000E60B0000}"/>
    <cellStyle name="Currency 2 3 4 2 2 3 2" xfId="2315" xr:uid="{00000000-0005-0000-0000-0000E70B0000}"/>
    <cellStyle name="Currency 2 3 4 2 2 3 2 2" xfId="4662" xr:uid="{00000000-0005-0000-0000-0000E80B0000}"/>
    <cellStyle name="Currency 2 3 4 2 2 3 2 3" xfId="3490" xr:uid="{00000000-0005-0000-0000-0000E90B0000}"/>
    <cellStyle name="Currency 2 3 4 2 2 3 3" xfId="4026" xr:uid="{00000000-0005-0000-0000-0000EA0B0000}"/>
    <cellStyle name="Currency 2 3 4 2 2 3 4" xfId="2854" xr:uid="{00000000-0005-0000-0000-0000EB0B0000}"/>
    <cellStyle name="Currency 2 3 4 2 2 4" xfId="1544" xr:uid="{00000000-0005-0000-0000-0000EC0B0000}"/>
    <cellStyle name="Currency 2 3 4 2 2 4 2" xfId="4236" xr:uid="{00000000-0005-0000-0000-0000ED0B0000}"/>
    <cellStyle name="Currency 2 3 4 2 2 4 3" xfId="3064" xr:uid="{00000000-0005-0000-0000-0000EE0B0000}"/>
    <cellStyle name="Currency 2 3 4 2 2 5" xfId="3600" xr:uid="{00000000-0005-0000-0000-0000EF0B0000}"/>
    <cellStyle name="Currency 2 3 4 2 2 6" xfId="2428" xr:uid="{00000000-0005-0000-0000-0000F00B0000}"/>
    <cellStyle name="Currency 2 3 4 2 3" xfId="570" xr:uid="{00000000-0005-0000-0000-0000F10B0000}"/>
    <cellStyle name="Currency 2 3 4 2 3 2" xfId="1753" xr:uid="{00000000-0005-0000-0000-0000F20B0000}"/>
    <cellStyle name="Currency 2 3 4 2 3 2 2" xfId="4342" xr:uid="{00000000-0005-0000-0000-0000F30B0000}"/>
    <cellStyle name="Currency 2 3 4 2 3 2 3" xfId="3170" xr:uid="{00000000-0005-0000-0000-0000F40B0000}"/>
    <cellStyle name="Currency 2 3 4 2 3 3" xfId="3706" xr:uid="{00000000-0005-0000-0000-0000F50B0000}"/>
    <cellStyle name="Currency 2 3 4 2 3 4" xfId="2534" xr:uid="{00000000-0005-0000-0000-0000F60B0000}"/>
    <cellStyle name="Currency 2 3 4 2 4" xfId="1004" xr:uid="{00000000-0005-0000-0000-0000F70B0000}"/>
    <cellStyle name="Currency 2 3 4 2 4 2" xfId="2174" xr:uid="{00000000-0005-0000-0000-0000F80B0000}"/>
    <cellStyle name="Currency 2 3 4 2 4 2 2" xfId="4555" xr:uid="{00000000-0005-0000-0000-0000F90B0000}"/>
    <cellStyle name="Currency 2 3 4 2 4 2 3" xfId="3383" xr:uid="{00000000-0005-0000-0000-0000FA0B0000}"/>
    <cellStyle name="Currency 2 3 4 2 4 3" xfId="3919" xr:uid="{00000000-0005-0000-0000-0000FB0B0000}"/>
    <cellStyle name="Currency 2 3 4 2 4 4" xfId="2747" xr:uid="{00000000-0005-0000-0000-0000FC0B0000}"/>
    <cellStyle name="Currency 2 3 4 2 5" xfId="1338" xr:uid="{00000000-0005-0000-0000-0000FD0B0000}"/>
    <cellStyle name="Currency 2 3 4 2 5 2" xfId="4132" xr:uid="{00000000-0005-0000-0000-0000FE0B0000}"/>
    <cellStyle name="Currency 2 3 4 2 5 3" xfId="2960" xr:uid="{00000000-0005-0000-0000-0000FF0B0000}"/>
    <cellStyle name="Currency 2 3 4 3" xfId="260" xr:uid="{00000000-0005-0000-0000-0000000C0000}"/>
    <cellStyle name="Currency 2 3 4 3 2" xfId="676" xr:uid="{00000000-0005-0000-0000-0000010C0000}"/>
    <cellStyle name="Currency 2 3 4 3 2 2" xfId="1859" xr:uid="{00000000-0005-0000-0000-0000020C0000}"/>
    <cellStyle name="Currency 2 3 4 3 2 2 2" xfId="4396" xr:uid="{00000000-0005-0000-0000-0000030C0000}"/>
    <cellStyle name="Currency 2 3 4 3 2 2 3" xfId="3224" xr:uid="{00000000-0005-0000-0000-0000040C0000}"/>
    <cellStyle name="Currency 2 3 4 3 2 3" xfId="3760" xr:uid="{00000000-0005-0000-0000-0000050C0000}"/>
    <cellStyle name="Currency 2 3 4 3 2 4" xfId="2588" xr:uid="{00000000-0005-0000-0000-0000060C0000}"/>
    <cellStyle name="Currency 2 3 4 3 3" xfId="1098" xr:uid="{00000000-0005-0000-0000-0000070C0000}"/>
    <cellStyle name="Currency 2 3 4 3 3 2" xfId="2265" xr:uid="{00000000-0005-0000-0000-0000080C0000}"/>
    <cellStyle name="Currency 2 3 4 3 3 2 2" xfId="4612" xr:uid="{00000000-0005-0000-0000-0000090C0000}"/>
    <cellStyle name="Currency 2 3 4 3 3 2 3" xfId="3440" xr:uid="{00000000-0005-0000-0000-00000A0C0000}"/>
    <cellStyle name="Currency 2 3 4 3 3 3" xfId="3976" xr:uid="{00000000-0005-0000-0000-00000B0C0000}"/>
    <cellStyle name="Currency 2 3 4 3 3 4" xfId="2804" xr:uid="{00000000-0005-0000-0000-00000C0C0000}"/>
    <cellStyle name="Currency 2 3 4 3 4" xfId="1444" xr:uid="{00000000-0005-0000-0000-00000D0C0000}"/>
    <cellStyle name="Currency 2 3 4 3 4 2" xfId="4186" xr:uid="{00000000-0005-0000-0000-00000E0C0000}"/>
    <cellStyle name="Currency 2 3 4 3 4 3" xfId="3014" xr:uid="{00000000-0005-0000-0000-00000F0C0000}"/>
    <cellStyle name="Currency 2 3 4 3 5" xfId="3550" xr:uid="{00000000-0005-0000-0000-0000100C0000}"/>
    <cellStyle name="Currency 2 3 4 3 6" xfId="2378" xr:uid="{00000000-0005-0000-0000-0000110C0000}"/>
    <cellStyle name="Currency 2 3 4 4" xfId="470" xr:uid="{00000000-0005-0000-0000-0000120C0000}"/>
    <cellStyle name="Currency 2 3 4 4 2" xfId="1653" xr:uid="{00000000-0005-0000-0000-0000130C0000}"/>
    <cellStyle name="Currency 2 3 4 4 2 2" xfId="4292" xr:uid="{00000000-0005-0000-0000-0000140C0000}"/>
    <cellStyle name="Currency 2 3 4 4 2 3" xfId="3120" xr:uid="{00000000-0005-0000-0000-0000150C0000}"/>
    <cellStyle name="Currency 2 3 4 4 3" xfId="3656" xr:uid="{00000000-0005-0000-0000-0000160C0000}"/>
    <cellStyle name="Currency 2 3 4 4 4" xfId="2484" xr:uid="{00000000-0005-0000-0000-0000170C0000}"/>
    <cellStyle name="Currency 2 3 4 5" xfId="904" xr:uid="{00000000-0005-0000-0000-0000180C0000}"/>
    <cellStyle name="Currency 2 3 4 5 2" xfId="2074" xr:uid="{00000000-0005-0000-0000-0000190C0000}"/>
    <cellStyle name="Currency 2 3 4 5 2 2" xfId="4505" xr:uid="{00000000-0005-0000-0000-00001A0C0000}"/>
    <cellStyle name="Currency 2 3 4 5 2 3" xfId="3333" xr:uid="{00000000-0005-0000-0000-00001B0C0000}"/>
    <cellStyle name="Currency 2 3 4 5 3" xfId="3869" xr:uid="{00000000-0005-0000-0000-00001C0C0000}"/>
    <cellStyle name="Currency 2 3 4 5 4" xfId="2697" xr:uid="{00000000-0005-0000-0000-00001D0C0000}"/>
    <cellStyle name="Currency 2 3 4 6" xfId="1238" xr:uid="{00000000-0005-0000-0000-00001E0C0000}"/>
    <cellStyle name="Currency 2 3 4 6 2" xfId="4082" xr:uid="{00000000-0005-0000-0000-00001F0C0000}"/>
    <cellStyle name="Currency 2 3 4 6 3" xfId="2910" xr:uid="{00000000-0005-0000-0000-0000200C0000}"/>
    <cellStyle name="Currency 2 3 5" xfId="59" xr:uid="{00000000-0005-0000-0000-0000210C0000}"/>
    <cellStyle name="Currency 2 3 5 2" xfId="159" xr:uid="{00000000-0005-0000-0000-0000220C0000}"/>
    <cellStyle name="Currency 2 3 5 2 2" xfId="370" xr:uid="{00000000-0005-0000-0000-0000230C0000}"/>
    <cellStyle name="Currency 2 3 5 2 2 2" xfId="786" xr:uid="{00000000-0005-0000-0000-0000240C0000}"/>
    <cellStyle name="Currency 2 3 5 2 2 2 2" xfId="1969" xr:uid="{00000000-0005-0000-0000-0000250C0000}"/>
    <cellStyle name="Currency 2 3 5 2 2 2 2 2" xfId="4451" xr:uid="{00000000-0005-0000-0000-0000260C0000}"/>
    <cellStyle name="Currency 2 3 5 2 2 2 2 3" xfId="3279" xr:uid="{00000000-0005-0000-0000-0000270C0000}"/>
    <cellStyle name="Currency 2 3 5 2 2 2 3" xfId="3815" xr:uid="{00000000-0005-0000-0000-0000280C0000}"/>
    <cellStyle name="Currency 2 3 5 2 2 2 4" xfId="2643" xr:uid="{00000000-0005-0000-0000-0000290C0000}"/>
    <cellStyle name="Currency 2 3 5 2 2 3" xfId="1153" xr:uid="{00000000-0005-0000-0000-00002A0C0000}"/>
    <cellStyle name="Currency 2 3 5 2 2 3 2" xfId="2320" xr:uid="{00000000-0005-0000-0000-00002B0C0000}"/>
    <cellStyle name="Currency 2 3 5 2 2 3 2 2" xfId="4667" xr:uid="{00000000-0005-0000-0000-00002C0C0000}"/>
    <cellStyle name="Currency 2 3 5 2 2 3 2 3" xfId="3495" xr:uid="{00000000-0005-0000-0000-00002D0C0000}"/>
    <cellStyle name="Currency 2 3 5 2 2 3 3" xfId="4031" xr:uid="{00000000-0005-0000-0000-00002E0C0000}"/>
    <cellStyle name="Currency 2 3 5 2 2 3 4" xfId="2859" xr:uid="{00000000-0005-0000-0000-00002F0C0000}"/>
    <cellStyle name="Currency 2 3 5 2 2 4" xfId="1554" xr:uid="{00000000-0005-0000-0000-0000300C0000}"/>
    <cellStyle name="Currency 2 3 5 2 2 4 2" xfId="4241" xr:uid="{00000000-0005-0000-0000-0000310C0000}"/>
    <cellStyle name="Currency 2 3 5 2 2 4 3" xfId="3069" xr:uid="{00000000-0005-0000-0000-0000320C0000}"/>
    <cellStyle name="Currency 2 3 5 2 2 5" xfId="3605" xr:uid="{00000000-0005-0000-0000-0000330C0000}"/>
    <cellStyle name="Currency 2 3 5 2 2 6" xfId="2433" xr:uid="{00000000-0005-0000-0000-0000340C0000}"/>
    <cellStyle name="Currency 2 3 5 2 3" xfId="580" xr:uid="{00000000-0005-0000-0000-0000350C0000}"/>
    <cellStyle name="Currency 2 3 5 2 3 2" xfId="1763" xr:uid="{00000000-0005-0000-0000-0000360C0000}"/>
    <cellStyle name="Currency 2 3 5 2 3 2 2" xfId="4347" xr:uid="{00000000-0005-0000-0000-0000370C0000}"/>
    <cellStyle name="Currency 2 3 5 2 3 2 3" xfId="3175" xr:uid="{00000000-0005-0000-0000-0000380C0000}"/>
    <cellStyle name="Currency 2 3 5 2 3 3" xfId="3711" xr:uid="{00000000-0005-0000-0000-0000390C0000}"/>
    <cellStyle name="Currency 2 3 5 2 3 4" xfId="2539" xr:uid="{00000000-0005-0000-0000-00003A0C0000}"/>
    <cellStyle name="Currency 2 3 5 2 4" xfId="1014" xr:uid="{00000000-0005-0000-0000-00003B0C0000}"/>
    <cellStyle name="Currency 2 3 5 2 4 2" xfId="2184" xr:uid="{00000000-0005-0000-0000-00003C0C0000}"/>
    <cellStyle name="Currency 2 3 5 2 4 2 2" xfId="4560" xr:uid="{00000000-0005-0000-0000-00003D0C0000}"/>
    <cellStyle name="Currency 2 3 5 2 4 2 3" xfId="3388" xr:uid="{00000000-0005-0000-0000-00003E0C0000}"/>
    <cellStyle name="Currency 2 3 5 2 4 3" xfId="3924" xr:uid="{00000000-0005-0000-0000-00003F0C0000}"/>
    <cellStyle name="Currency 2 3 5 2 4 4" xfId="2752" xr:uid="{00000000-0005-0000-0000-0000400C0000}"/>
    <cellStyle name="Currency 2 3 5 2 5" xfId="1348" xr:uid="{00000000-0005-0000-0000-0000410C0000}"/>
    <cellStyle name="Currency 2 3 5 2 5 2" xfId="4137" xr:uid="{00000000-0005-0000-0000-0000420C0000}"/>
    <cellStyle name="Currency 2 3 5 2 5 3" xfId="2965" xr:uid="{00000000-0005-0000-0000-0000430C0000}"/>
    <cellStyle name="Currency 2 3 5 3" xfId="270" xr:uid="{00000000-0005-0000-0000-0000440C0000}"/>
    <cellStyle name="Currency 2 3 5 3 2" xfId="686" xr:uid="{00000000-0005-0000-0000-0000450C0000}"/>
    <cellStyle name="Currency 2 3 5 3 2 2" xfId="1869" xr:uid="{00000000-0005-0000-0000-0000460C0000}"/>
    <cellStyle name="Currency 2 3 5 3 2 2 2" xfId="4401" xr:uid="{00000000-0005-0000-0000-0000470C0000}"/>
    <cellStyle name="Currency 2 3 5 3 2 2 3" xfId="3229" xr:uid="{00000000-0005-0000-0000-0000480C0000}"/>
    <cellStyle name="Currency 2 3 5 3 2 3" xfId="3765" xr:uid="{00000000-0005-0000-0000-0000490C0000}"/>
    <cellStyle name="Currency 2 3 5 3 2 4" xfId="2593" xr:uid="{00000000-0005-0000-0000-00004A0C0000}"/>
    <cellStyle name="Currency 2 3 5 3 3" xfId="1103" xr:uid="{00000000-0005-0000-0000-00004B0C0000}"/>
    <cellStyle name="Currency 2 3 5 3 3 2" xfId="2270" xr:uid="{00000000-0005-0000-0000-00004C0C0000}"/>
    <cellStyle name="Currency 2 3 5 3 3 2 2" xfId="4617" xr:uid="{00000000-0005-0000-0000-00004D0C0000}"/>
    <cellStyle name="Currency 2 3 5 3 3 2 3" xfId="3445" xr:uid="{00000000-0005-0000-0000-00004E0C0000}"/>
    <cellStyle name="Currency 2 3 5 3 3 3" xfId="3981" xr:uid="{00000000-0005-0000-0000-00004F0C0000}"/>
    <cellStyle name="Currency 2 3 5 3 3 4" xfId="2809" xr:uid="{00000000-0005-0000-0000-0000500C0000}"/>
    <cellStyle name="Currency 2 3 5 3 4" xfId="1454" xr:uid="{00000000-0005-0000-0000-0000510C0000}"/>
    <cellStyle name="Currency 2 3 5 3 4 2" xfId="4191" xr:uid="{00000000-0005-0000-0000-0000520C0000}"/>
    <cellStyle name="Currency 2 3 5 3 4 3" xfId="3019" xr:uid="{00000000-0005-0000-0000-0000530C0000}"/>
    <cellStyle name="Currency 2 3 5 3 5" xfId="3555" xr:uid="{00000000-0005-0000-0000-0000540C0000}"/>
    <cellStyle name="Currency 2 3 5 3 6" xfId="2383" xr:uid="{00000000-0005-0000-0000-0000550C0000}"/>
    <cellStyle name="Currency 2 3 5 4" xfId="480" xr:uid="{00000000-0005-0000-0000-0000560C0000}"/>
    <cellStyle name="Currency 2 3 5 4 2" xfId="1663" xr:uid="{00000000-0005-0000-0000-0000570C0000}"/>
    <cellStyle name="Currency 2 3 5 4 2 2" xfId="4297" xr:uid="{00000000-0005-0000-0000-0000580C0000}"/>
    <cellStyle name="Currency 2 3 5 4 2 3" xfId="3125" xr:uid="{00000000-0005-0000-0000-0000590C0000}"/>
    <cellStyle name="Currency 2 3 5 4 3" xfId="3661" xr:uid="{00000000-0005-0000-0000-00005A0C0000}"/>
    <cellStyle name="Currency 2 3 5 4 4" xfId="2489" xr:uid="{00000000-0005-0000-0000-00005B0C0000}"/>
    <cellStyle name="Currency 2 3 5 5" xfId="914" xr:uid="{00000000-0005-0000-0000-00005C0C0000}"/>
    <cellStyle name="Currency 2 3 5 5 2" xfId="2084" xr:uid="{00000000-0005-0000-0000-00005D0C0000}"/>
    <cellStyle name="Currency 2 3 5 5 2 2" xfId="4510" xr:uid="{00000000-0005-0000-0000-00005E0C0000}"/>
    <cellStyle name="Currency 2 3 5 5 2 3" xfId="3338" xr:uid="{00000000-0005-0000-0000-00005F0C0000}"/>
    <cellStyle name="Currency 2 3 5 5 3" xfId="3874" xr:uid="{00000000-0005-0000-0000-0000600C0000}"/>
    <cellStyle name="Currency 2 3 5 5 4" xfId="2702" xr:uid="{00000000-0005-0000-0000-0000610C0000}"/>
    <cellStyle name="Currency 2 3 5 6" xfId="1248" xr:uid="{00000000-0005-0000-0000-0000620C0000}"/>
    <cellStyle name="Currency 2 3 5 6 2" xfId="4087" xr:uid="{00000000-0005-0000-0000-0000630C0000}"/>
    <cellStyle name="Currency 2 3 5 6 3" xfId="2915" xr:uid="{00000000-0005-0000-0000-0000640C0000}"/>
    <cellStyle name="Currency 2 3 6" xfId="69" xr:uid="{00000000-0005-0000-0000-0000650C0000}"/>
    <cellStyle name="Currency 2 3 6 2" xfId="169" xr:uid="{00000000-0005-0000-0000-0000660C0000}"/>
    <cellStyle name="Currency 2 3 6 2 2" xfId="380" xr:uid="{00000000-0005-0000-0000-0000670C0000}"/>
    <cellStyle name="Currency 2 3 6 2 2 2" xfId="796" xr:uid="{00000000-0005-0000-0000-0000680C0000}"/>
    <cellStyle name="Currency 2 3 6 2 2 2 2" xfId="1979" xr:uid="{00000000-0005-0000-0000-0000690C0000}"/>
    <cellStyle name="Currency 2 3 6 2 2 2 2 2" xfId="4456" xr:uid="{00000000-0005-0000-0000-00006A0C0000}"/>
    <cellStyle name="Currency 2 3 6 2 2 2 2 3" xfId="3284" xr:uid="{00000000-0005-0000-0000-00006B0C0000}"/>
    <cellStyle name="Currency 2 3 6 2 2 2 3" xfId="3820" xr:uid="{00000000-0005-0000-0000-00006C0C0000}"/>
    <cellStyle name="Currency 2 3 6 2 2 2 4" xfId="2648" xr:uid="{00000000-0005-0000-0000-00006D0C0000}"/>
    <cellStyle name="Currency 2 3 6 2 2 3" xfId="1158" xr:uid="{00000000-0005-0000-0000-00006E0C0000}"/>
    <cellStyle name="Currency 2 3 6 2 2 3 2" xfId="2325" xr:uid="{00000000-0005-0000-0000-00006F0C0000}"/>
    <cellStyle name="Currency 2 3 6 2 2 3 2 2" xfId="4672" xr:uid="{00000000-0005-0000-0000-0000700C0000}"/>
    <cellStyle name="Currency 2 3 6 2 2 3 2 3" xfId="3500" xr:uid="{00000000-0005-0000-0000-0000710C0000}"/>
    <cellStyle name="Currency 2 3 6 2 2 3 3" xfId="4036" xr:uid="{00000000-0005-0000-0000-0000720C0000}"/>
    <cellStyle name="Currency 2 3 6 2 2 3 4" xfId="2864" xr:uid="{00000000-0005-0000-0000-0000730C0000}"/>
    <cellStyle name="Currency 2 3 6 2 2 4" xfId="1564" xr:uid="{00000000-0005-0000-0000-0000740C0000}"/>
    <cellStyle name="Currency 2 3 6 2 2 4 2" xfId="4246" xr:uid="{00000000-0005-0000-0000-0000750C0000}"/>
    <cellStyle name="Currency 2 3 6 2 2 4 3" xfId="3074" xr:uid="{00000000-0005-0000-0000-0000760C0000}"/>
    <cellStyle name="Currency 2 3 6 2 2 5" xfId="3610" xr:uid="{00000000-0005-0000-0000-0000770C0000}"/>
    <cellStyle name="Currency 2 3 6 2 2 6" xfId="2438" xr:uid="{00000000-0005-0000-0000-0000780C0000}"/>
    <cellStyle name="Currency 2 3 6 2 3" xfId="590" xr:uid="{00000000-0005-0000-0000-0000790C0000}"/>
    <cellStyle name="Currency 2 3 6 2 3 2" xfId="1773" xr:uid="{00000000-0005-0000-0000-00007A0C0000}"/>
    <cellStyle name="Currency 2 3 6 2 3 2 2" xfId="4352" xr:uid="{00000000-0005-0000-0000-00007B0C0000}"/>
    <cellStyle name="Currency 2 3 6 2 3 2 3" xfId="3180" xr:uid="{00000000-0005-0000-0000-00007C0C0000}"/>
    <cellStyle name="Currency 2 3 6 2 3 3" xfId="3716" xr:uid="{00000000-0005-0000-0000-00007D0C0000}"/>
    <cellStyle name="Currency 2 3 6 2 3 4" xfId="2544" xr:uid="{00000000-0005-0000-0000-00007E0C0000}"/>
    <cellStyle name="Currency 2 3 6 2 4" xfId="1024" xr:uid="{00000000-0005-0000-0000-00007F0C0000}"/>
    <cellStyle name="Currency 2 3 6 2 4 2" xfId="2194" xr:uid="{00000000-0005-0000-0000-0000800C0000}"/>
    <cellStyle name="Currency 2 3 6 2 4 2 2" xfId="4565" xr:uid="{00000000-0005-0000-0000-0000810C0000}"/>
    <cellStyle name="Currency 2 3 6 2 4 2 3" xfId="3393" xr:uid="{00000000-0005-0000-0000-0000820C0000}"/>
    <cellStyle name="Currency 2 3 6 2 4 3" xfId="3929" xr:uid="{00000000-0005-0000-0000-0000830C0000}"/>
    <cellStyle name="Currency 2 3 6 2 4 4" xfId="2757" xr:uid="{00000000-0005-0000-0000-0000840C0000}"/>
    <cellStyle name="Currency 2 3 6 2 5" xfId="1358" xr:uid="{00000000-0005-0000-0000-0000850C0000}"/>
    <cellStyle name="Currency 2 3 6 2 5 2" xfId="4142" xr:uid="{00000000-0005-0000-0000-0000860C0000}"/>
    <cellStyle name="Currency 2 3 6 2 5 3" xfId="2970" xr:uid="{00000000-0005-0000-0000-0000870C0000}"/>
    <cellStyle name="Currency 2 3 6 3" xfId="280" xr:uid="{00000000-0005-0000-0000-0000880C0000}"/>
    <cellStyle name="Currency 2 3 6 3 2" xfId="696" xr:uid="{00000000-0005-0000-0000-0000890C0000}"/>
    <cellStyle name="Currency 2 3 6 3 2 2" xfId="1879" xr:uid="{00000000-0005-0000-0000-00008A0C0000}"/>
    <cellStyle name="Currency 2 3 6 3 2 2 2" xfId="4406" xr:uid="{00000000-0005-0000-0000-00008B0C0000}"/>
    <cellStyle name="Currency 2 3 6 3 2 2 3" xfId="3234" xr:uid="{00000000-0005-0000-0000-00008C0C0000}"/>
    <cellStyle name="Currency 2 3 6 3 2 3" xfId="3770" xr:uid="{00000000-0005-0000-0000-00008D0C0000}"/>
    <cellStyle name="Currency 2 3 6 3 2 4" xfId="2598" xr:uid="{00000000-0005-0000-0000-00008E0C0000}"/>
    <cellStyle name="Currency 2 3 6 3 3" xfId="1108" xr:uid="{00000000-0005-0000-0000-00008F0C0000}"/>
    <cellStyle name="Currency 2 3 6 3 3 2" xfId="2275" xr:uid="{00000000-0005-0000-0000-0000900C0000}"/>
    <cellStyle name="Currency 2 3 6 3 3 2 2" xfId="4622" xr:uid="{00000000-0005-0000-0000-0000910C0000}"/>
    <cellStyle name="Currency 2 3 6 3 3 2 3" xfId="3450" xr:uid="{00000000-0005-0000-0000-0000920C0000}"/>
    <cellStyle name="Currency 2 3 6 3 3 3" xfId="3986" xr:uid="{00000000-0005-0000-0000-0000930C0000}"/>
    <cellStyle name="Currency 2 3 6 3 3 4" xfId="2814" xr:uid="{00000000-0005-0000-0000-0000940C0000}"/>
    <cellStyle name="Currency 2 3 6 3 4" xfId="1464" xr:uid="{00000000-0005-0000-0000-0000950C0000}"/>
    <cellStyle name="Currency 2 3 6 3 4 2" xfId="4196" xr:uid="{00000000-0005-0000-0000-0000960C0000}"/>
    <cellStyle name="Currency 2 3 6 3 4 3" xfId="3024" xr:uid="{00000000-0005-0000-0000-0000970C0000}"/>
    <cellStyle name="Currency 2 3 6 3 5" xfId="3560" xr:uid="{00000000-0005-0000-0000-0000980C0000}"/>
    <cellStyle name="Currency 2 3 6 3 6" xfId="2388" xr:uid="{00000000-0005-0000-0000-0000990C0000}"/>
    <cellStyle name="Currency 2 3 6 4" xfId="490" xr:uid="{00000000-0005-0000-0000-00009A0C0000}"/>
    <cellStyle name="Currency 2 3 6 4 2" xfId="1673" xr:uid="{00000000-0005-0000-0000-00009B0C0000}"/>
    <cellStyle name="Currency 2 3 6 4 2 2" xfId="4302" xr:uid="{00000000-0005-0000-0000-00009C0C0000}"/>
    <cellStyle name="Currency 2 3 6 4 2 3" xfId="3130" xr:uid="{00000000-0005-0000-0000-00009D0C0000}"/>
    <cellStyle name="Currency 2 3 6 4 3" xfId="3666" xr:uid="{00000000-0005-0000-0000-00009E0C0000}"/>
    <cellStyle name="Currency 2 3 6 4 4" xfId="2494" xr:uid="{00000000-0005-0000-0000-00009F0C0000}"/>
    <cellStyle name="Currency 2 3 6 5" xfId="924" xr:uid="{00000000-0005-0000-0000-0000A00C0000}"/>
    <cellStyle name="Currency 2 3 6 5 2" xfId="2094" xr:uid="{00000000-0005-0000-0000-0000A10C0000}"/>
    <cellStyle name="Currency 2 3 6 5 2 2" xfId="4515" xr:uid="{00000000-0005-0000-0000-0000A20C0000}"/>
    <cellStyle name="Currency 2 3 6 5 2 3" xfId="3343" xr:uid="{00000000-0005-0000-0000-0000A30C0000}"/>
    <cellStyle name="Currency 2 3 6 5 3" xfId="3879" xr:uid="{00000000-0005-0000-0000-0000A40C0000}"/>
    <cellStyle name="Currency 2 3 6 5 4" xfId="2707" xr:uid="{00000000-0005-0000-0000-0000A50C0000}"/>
    <cellStyle name="Currency 2 3 6 6" xfId="1258" xr:uid="{00000000-0005-0000-0000-0000A60C0000}"/>
    <cellStyle name="Currency 2 3 6 6 2" xfId="4092" xr:uid="{00000000-0005-0000-0000-0000A70C0000}"/>
    <cellStyle name="Currency 2 3 6 6 3" xfId="2920" xr:uid="{00000000-0005-0000-0000-0000A80C0000}"/>
    <cellStyle name="Currency 2 3 7" xfId="79" xr:uid="{00000000-0005-0000-0000-0000A90C0000}"/>
    <cellStyle name="Currency 2 3 7 2" xfId="179" xr:uid="{00000000-0005-0000-0000-0000AA0C0000}"/>
    <cellStyle name="Currency 2 3 7 2 2" xfId="390" xr:uid="{00000000-0005-0000-0000-0000AB0C0000}"/>
    <cellStyle name="Currency 2 3 7 2 2 2" xfId="806" xr:uid="{00000000-0005-0000-0000-0000AC0C0000}"/>
    <cellStyle name="Currency 2 3 7 2 2 2 2" xfId="1989" xr:uid="{00000000-0005-0000-0000-0000AD0C0000}"/>
    <cellStyle name="Currency 2 3 7 2 2 2 2 2" xfId="4461" xr:uid="{00000000-0005-0000-0000-0000AE0C0000}"/>
    <cellStyle name="Currency 2 3 7 2 2 2 2 3" xfId="3289" xr:uid="{00000000-0005-0000-0000-0000AF0C0000}"/>
    <cellStyle name="Currency 2 3 7 2 2 2 3" xfId="3825" xr:uid="{00000000-0005-0000-0000-0000B00C0000}"/>
    <cellStyle name="Currency 2 3 7 2 2 2 4" xfId="2653" xr:uid="{00000000-0005-0000-0000-0000B10C0000}"/>
    <cellStyle name="Currency 2 3 7 2 2 3" xfId="1163" xr:uid="{00000000-0005-0000-0000-0000B20C0000}"/>
    <cellStyle name="Currency 2 3 7 2 2 3 2" xfId="2330" xr:uid="{00000000-0005-0000-0000-0000B30C0000}"/>
    <cellStyle name="Currency 2 3 7 2 2 3 2 2" xfId="4677" xr:uid="{00000000-0005-0000-0000-0000B40C0000}"/>
    <cellStyle name="Currency 2 3 7 2 2 3 2 3" xfId="3505" xr:uid="{00000000-0005-0000-0000-0000B50C0000}"/>
    <cellStyle name="Currency 2 3 7 2 2 3 3" xfId="4041" xr:uid="{00000000-0005-0000-0000-0000B60C0000}"/>
    <cellStyle name="Currency 2 3 7 2 2 3 4" xfId="2869" xr:uid="{00000000-0005-0000-0000-0000B70C0000}"/>
    <cellStyle name="Currency 2 3 7 2 2 4" xfId="1574" xr:uid="{00000000-0005-0000-0000-0000B80C0000}"/>
    <cellStyle name="Currency 2 3 7 2 2 4 2" xfId="4251" xr:uid="{00000000-0005-0000-0000-0000B90C0000}"/>
    <cellStyle name="Currency 2 3 7 2 2 4 3" xfId="3079" xr:uid="{00000000-0005-0000-0000-0000BA0C0000}"/>
    <cellStyle name="Currency 2 3 7 2 2 5" xfId="3615" xr:uid="{00000000-0005-0000-0000-0000BB0C0000}"/>
    <cellStyle name="Currency 2 3 7 2 2 6" xfId="2443" xr:uid="{00000000-0005-0000-0000-0000BC0C0000}"/>
    <cellStyle name="Currency 2 3 7 2 3" xfId="600" xr:uid="{00000000-0005-0000-0000-0000BD0C0000}"/>
    <cellStyle name="Currency 2 3 7 2 3 2" xfId="1783" xr:uid="{00000000-0005-0000-0000-0000BE0C0000}"/>
    <cellStyle name="Currency 2 3 7 2 3 2 2" xfId="4357" xr:uid="{00000000-0005-0000-0000-0000BF0C0000}"/>
    <cellStyle name="Currency 2 3 7 2 3 2 3" xfId="3185" xr:uid="{00000000-0005-0000-0000-0000C00C0000}"/>
    <cellStyle name="Currency 2 3 7 2 3 3" xfId="3721" xr:uid="{00000000-0005-0000-0000-0000C10C0000}"/>
    <cellStyle name="Currency 2 3 7 2 3 4" xfId="2549" xr:uid="{00000000-0005-0000-0000-0000C20C0000}"/>
    <cellStyle name="Currency 2 3 7 2 4" xfId="1034" xr:uid="{00000000-0005-0000-0000-0000C30C0000}"/>
    <cellStyle name="Currency 2 3 7 2 4 2" xfId="2204" xr:uid="{00000000-0005-0000-0000-0000C40C0000}"/>
    <cellStyle name="Currency 2 3 7 2 4 2 2" xfId="4570" xr:uid="{00000000-0005-0000-0000-0000C50C0000}"/>
    <cellStyle name="Currency 2 3 7 2 4 2 3" xfId="3398" xr:uid="{00000000-0005-0000-0000-0000C60C0000}"/>
    <cellStyle name="Currency 2 3 7 2 4 3" xfId="3934" xr:uid="{00000000-0005-0000-0000-0000C70C0000}"/>
    <cellStyle name="Currency 2 3 7 2 4 4" xfId="2762" xr:uid="{00000000-0005-0000-0000-0000C80C0000}"/>
    <cellStyle name="Currency 2 3 7 2 5" xfId="1368" xr:uid="{00000000-0005-0000-0000-0000C90C0000}"/>
    <cellStyle name="Currency 2 3 7 2 5 2" xfId="4147" xr:uid="{00000000-0005-0000-0000-0000CA0C0000}"/>
    <cellStyle name="Currency 2 3 7 2 5 3" xfId="2975" xr:uid="{00000000-0005-0000-0000-0000CB0C0000}"/>
    <cellStyle name="Currency 2 3 7 3" xfId="290" xr:uid="{00000000-0005-0000-0000-0000CC0C0000}"/>
    <cellStyle name="Currency 2 3 7 3 2" xfId="706" xr:uid="{00000000-0005-0000-0000-0000CD0C0000}"/>
    <cellStyle name="Currency 2 3 7 3 2 2" xfId="1889" xr:uid="{00000000-0005-0000-0000-0000CE0C0000}"/>
    <cellStyle name="Currency 2 3 7 3 2 2 2" xfId="4411" xr:uid="{00000000-0005-0000-0000-0000CF0C0000}"/>
    <cellStyle name="Currency 2 3 7 3 2 2 3" xfId="3239" xr:uid="{00000000-0005-0000-0000-0000D00C0000}"/>
    <cellStyle name="Currency 2 3 7 3 2 3" xfId="3775" xr:uid="{00000000-0005-0000-0000-0000D10C0000}"/>
    <cellStyle name="Currency 2 3 7 3 2 4" xfId="2603" xr:uid="{00000000-0005-0000-0000-0000D20C0000}"/>
    <cellStyle name="Currency 2 3 7 3 3" xfId="1113" xr:uid="{00000000-0005-0000-0000-0000D30C0000}"/>
    <cellStyle name="Currency 2 3 7 3 3 2" xfId="2280" xr:uid="{00000000-0005-0000-0000-0000D40C0000}"/>
    <cellStyle name="Currency 2 3 7 3 3 2 2" xfId="4627" xr:uid="{00000000-0005-0000-0000-0000D50C0000}"/>
    <cellStyle name="Currency 2 3 7 3 3 2 3" xfId="3455" xr:uid="{00000000-0005-0000-0000-0000D60C0000}"/>
    <cellStyle name="Currency 2 3 7 3 3 3" xfId="3991" xr:uid="{00000000-0005-0000-0000-0000D70C0000}"/>
    <cellStyle name="Currency 2 3 7 3 3 4" xfId="2819" xr:uid="{00000000-0005-0000-0000-0000D80C0000}"/>
    <cellStyle name="Currency 2 3 7 3 4" xfId="1474" xr:uid="{00000000-0005-0000-0000-0000D90C0000}"/>
    <cellStyle name="Currency 2 3 7 3 4 2" xfId="4201" xr:uid="{00000000-0005-0000-0000-0000DA0C0000}"/>
    <cellStyle name="Currency 2 3 7 3 4 3" xfId="3029" xr:uid="{00000000-0005-0000-0000-0000DB0C0000}"/>
    <cellStyle name="Currency 2 3 7 3 5" xfId="3565" xr:uid="{00000000-0005-0000-0000-0000DC0C0000}"/>
    <cellStyle name="Currency 2 3 7 3 6" xfId="2393" xr:uid="{00000000-0005-0000-0000-0000DD0C0000}"/>
    <cellStyle name="Currency 2 3 7 4" xfId="500" xr:uid="{00000000-0005-0000-0000-0000DE0C0000}"/>
    <cellStyle name="Currency 2 3 7 4 2" xfId="1683" xr:uid="{00000000-0005-0000-0000-0000DF0C0000}"/>
    <cellStyle name="Currency 2 3 7 4 2 2" xfId="4307" xr:uid="{00000000-0005-0000-0000-0000E00C0000}"/>
    <cellStyle name="Currency 2 3 7 4 2 3" xfId="3135" xr:uid="{00000000-0005-0000-0000-0000E10C0000}"/>
    <cellStyle name="Currency 2 3 7 4 3" xfId="3671" xr:uid="{00000000-0005-0000-0000-0000E20C0000}"/>
    <cellStyle name="Currency 2 3 7 4 4" xfId="2499" xr:uid="{00000000-0005-0000-0000-0000E30C0000}"/>
    <cellStyle name="Currency 2 3 7 5" xfId="934" xr:uid="{00000000-0005-0000-0000-0000E40C0000}"/>
    <cellStyle name="Currency 2 3 7 5 2" xfId="2104" xr:uid="{00000000-0005-0000-0000-0000E50C0000}"/>
    <cellStyle name="Currency 2 3 7 5 2 2" xfId="4520" xr:uid="{00000000-0005-0000-0000-0000E60C0000}"/>
    <cellStyle name="Currency 2 3 7 5 2 3" xfId="3348" xr:uid="{00000000-0005-0000-0000-0000E70C0000}"/>
    <cellStyle name="Currency 2 3 7 5 3" xfId="3884" xr:uid="{00000000-0005-0000-0000-0000E80C0000}"/>
    <cellStyle name="Currency 2 3 7 5 4" xfId="2712" xr:uid="{00000000-0005-0000-0000-0000E90C0000}"/>
    <cellStyle name="Currency 2 3 7 6" xfId="1268" xr:uid="{00000000-0005-0000-0000-0000EA0C0000}"/>
    <cellStyle name="Currency 2 3 7 6 2" xfId="4097" xr:uid="{00000000-0005-0000-0000-0000EB0C0000}"/>
    <cellStyle name="Currency 2 3 7 6 3" xfId="2925" xr:uid="{00000000-0005-0000-0000-0000EC0C0000}"/>
    <cellStyle name="Currency 2 3 8" xfId="89" xr:uid="{00000000-0005-0000-0000-0000ED0C0000}"/>
    <cellStyle name="Currency 2 3 8 2" xfId="189" xr:uid="{00000000-0005-0000-0000-0000EE0C0000}"/>
    <cellStyle name="Currency 2 3 8 2 2" xfId="400" xr:uid="{00000000-0005-0000-0000-0000EF0C0000}"/>
    <cellStyle name="Currency 2 3 8 2 2 2" xfId="816" xr:uid="{00000000-0005-0000-0000-0000F00C0000}"/>
    <cellStyle name="Currency 2 3 8 2 2 2 2" xfId="1999" xr:uid="{00000000-0005-0000-0000-0000F10C0000}"/>
    <cellStyle name="Currency 2 3 8 2 2 2 2 2" xfId="4466" xr:uid="{00000000-0005-0000-0000-0000F20C0000}"/>
    <cellStyle name="Currency 2 3 8 2 2 2 2 3" xfId="3294" xr:uid="{00000000-0005-0000-0000-0000F30C0000}"/>
    <cellStyle name="Currency 2 3 8 2 2 2 3" xfId="3830" xr:uid="{00000000-0005-0000-0000-0000F40C0000}"/>
    <cellStyle name="Currency 2 3 8 2 2 2 4" xfId="2658" xr:uid="{00000000-0005-0000-0000-0000F50C0000}"/>
    <cellStyle name="Currency 2 3 8 2 2 3" xfId="1168" xr:uid="{00000000-0005-0000-0000-0000F60C0000}"/>
    <cellStyle name="Currency 2 3 8 2 2 3 2" xfId="2335" xr:uid="{00000000-0005-0000-0000-0000F70C0000}"/>
    <cellStyle name="Currency 2 3 8 2 2 3 2 2" xfId="4682" xr:uid="{00000000-0005-0000-0000-0000F80C0000}"/>
    <cellStyle name="Currency 2 3 8 2 2 3 2 3" xfId="3510" xr:uid="{00000000-0005-0000-0000-0000F90C0000}"/>
    <cellStyle name="Currency 2 3 8 2 2 3 3" xfId="4046" xr:uid="{00000000-0005-0000-0000-0000FA0C0000}"/>
    <cellStyle name="Currency 2 3 8 2 2 3 4" xfId="2874" xr:uid="{00000000-0005-0000-0000-0000FB0C0000}"/>
    <cellStyle name="Currency 2 3 8 2 2 4" xfId="1584" xr:uid="{00000000-0005-0000-0000-0000FC0C0000}"/>
    <cellStyle name="Currency 2 3 8 2 2 4 2" xfId="4256" xr:uid="{00000000-0005-0000-0000-0000FD0C0000}"/>
    <cellStyle name="Currency 2 3 8 2 2 4 3" xfId="3084" xr:uid="{00000000-0005-0000-0000-0000FE0C0000}"/>
    <cellStyle name="Currency 2 3 8 2 2 5" xfId="3620" xr:uid="{00000000-0005-0000-0000-0000FF0C0000}"/>
    <cellStyle name="Currency 2 3 8 2 2 6" xfId="2448" xr:uid="{00000000-0005-0000-0000-0000000D0000}"/>
    <cellStyle name="Currency 2 3 8 2 3" xfId="610" xr:uid="{00000000-0005-0000-0000-0000010D0000}"/>
    <cellStyle name="Currency 2 3 8 2 3 2" xfId="1793" xr:uid="{00000000-0005-0000-0000-0000020D0000}"/>
    <cellStyle name="Currency 2 3 8 2 3 2 2" xfId="4362" xr:uid="{00000000-0005-0000-0000-0000030D0000}"/>
    <cellStyle name="Currency 2 3 8 2 3 2 3" xfId="3190" xr:uid="{00000000-0005-0000-0000-0000040D0000}"/>
    <cellStyle name="Currency 2 3 8 2 3 3" xfId="3726" xr:uid="{00000000-0005-0000-0000-0000050D0000}"/>
    <cellStyle name="Currency 2 3 8 2 3 4" xfId="2554" xr:uid="{00000000-0005-0000-0000-0000060D0000}"/>
    <cellStyle name="Currency 2 3 8 2 4" xfId="1044" xr:uid="{00000000-0005-0000-0000-0000070D0000}"/>
    <cellStyle name="Currency 2 3 8 2 4 2" xfId="2214" xr:uid="{00000000-0005-0000-0000-0000080D0000}"/>
    <cellStyle name="Currency 2 3 8 2 4 2 2" xfId="4575" xr:uid="{00000000-0005-0000-0000-0000090D0000}"/>
    <cellStyle name="Currency 2 3 8 2 4 2 3" xfId="3403" xr:uid="{00000000-0005-0000-0000-00000A0D0000}"/>
    <cellStyle name="Currency 2 3 8 2 4 3" xfId="3939" xr:uid="{00000000-0005-0000-0000-00000B0D0000}"/>
    <cellStyle name="Currency 2 3 8 2 4 4" xfId="2767" xr:uid="{00000000-0005-0000-0000-00000C0D0000}"/>
    <cellStyle name="Currency 2 3 8 2 5" xfId="1378" xr:uid="{00000000-0005-0000-0000-00000D0D0000}"/>
    <cellStyle name="Currency 2 3 8 2 5 2" xfId="4152" xr:uid="{00000000-0005-0000-0000-00000E0D0000}"/>
    <cellStyle name="Currency 2 3 8 2 5 3" xfId="2980" xr:uid="{00000000-0005-0000-0000-00000F0D0000}"/>
    <cellStyle name="Currency 2 3 8 3" xfId="300" xr:uid="{00000000-0005-0000-0000-0000100D0000}"/>
    <cellStyle name="Currency 2 3 8 3 2" xfId="716" xr:uid="{00000000-0005-0000-0000-0000110D0000}"/>
    <cellStyle name="Currency 2 3 8 3 2 2" xfId="1899" xr:uid="{00000000-0005-0000-0000-0000120D0000}"/>
    <cellStyle name="Currency 2 3 8 3 2 2 2" xfId="4416" xr:uid="{00000000-0005-0000-0000-0000130D0000}"/>
    <cellStyle name="Currency 2 3 8 3 2 2 3" xfId="3244" xr:uid="{00000000-0005-0000-0000-0000140D0000}"/>
    <cellStyle name="Currency 2 3 8 3 2 3" xfId="3780" xr:uid="{00000000-0005-0000-0000-0000150D0000}"/>
    <cellStyle name="Currency 2 3 8 3 2 4" xfId="2608" xr:uid="{00000000-0005-0000-0000-0000160D0000}"/>
    <cellStyle name="Currency 2 3 8 3 3" xfId="1118" xr:uid="{00000000-0005-0000-0000-0000170D0000}"/>
    <cellStyle name="Currency 2 3 8 3 3 2" xfId="2285" xr:uid="{00000000-0005-0000-0000-0000180D0000}"/>
    <cellStyle name="Currency 2 3 8 3 3 2 2" xfId="4632" xr:uid="{00000000-0005-0000-0000-0000190D0000}"/>
    <cellStyle name="Currency 2 3 8 3 3 2 3" xfId="3460" xr:uid="{00000000-0005-0000-0000-00001A0D0000}"/>
    <cellStyle name="Currency 2 3 8 3 3 3" xfId="3996" xr:uid="{00000000-0005-0000-0000-00001B0D0000}"/>
    <cellStyle name="Currency 2 3 8 3 3 4" xfId="2824" xr:uid="{00000000-0005-0000-0000-00001C0D0000}"/>
    <cellStyle name="Currency 2 3 8 3 4" xfId="1484" xr:uid="{00000000-0005-0000-0000-00001D0D0000}"/>
    <cellStyle name="Currency 2 3 8 3 4 2" xfId="4206" xr:uid="{00000000-0005-0000-0000-00001E0D0000}"/>
    <cellStyle name="Currency 2 3 8 3 4 3" xfId="3034" xr:uid="{00000000-0005-0000-0000-00001F0D0000}"/>
    <cellStyle name="Currency 2 3 8 3 5" xfId="3570" xr:uid="{00000000-0005-0000-0000-0000200D0000}"/>
    <cellStyle name="Currency 2 3 8 3 6" xfId="2398" xr:uid="{00000000-0005-0000-0000-0000210D0000}"/>
    <cellStyle name="Currency 2 3 8 4" xfId="510" xr:uid="{00000000-0005-0000-0000-0000220D0000}"/>
    <cellStyle name="Currency 2 3 8 4 2" xfId="1693" xr:uid="{00000000-0005-0000-0000-0000230D0000}"/>
    <cellStyle name="Currency 2 3 8 4 2 2" xfId="4312" xr:uid="{00000000-0005-0000-0000-0000240D0000}"/>
    <cellStyle name="Currency 2 3 8 4 2 3" xfId="3140" xr:uid="{00000000-0005-0000-0000-0000250D0000}"/>
    <cellStyle name="Currency 2 3 8 4 3" xfId="3676" xr:uid="{00000000-0005-0000-0000-0000260D0000}"/>
    <cellStyle name="Currency 2 3 8 4 4" xfId="2504" xr:uid="{00000000-0005-0000-0000-0000270D0000}"/>
    <cellStyle name="Currency 2 3 8 5" xfId="944" xr:uid="{00000000-0005-0000-0000-0000280D0000}"/>
    <cellStyle name="Currency 2 3 8 5 2" xfId="2114" xr:uid="{00000000-0005-0000-0000-0000290D0000}"/>
    <cellStyle name="Currency 2 3 8 5 2 2" xfId="4525" xr:uid="{00000000-0005-0000-0000-00002A0D0000}"/>
    <cellStyle name="Currency 2 3 8 5 2 3" xfId="3353" xr:uid="{00000000-0005-0000-0000-00002B0D0000}"/>
    <cellStyle name="Currency 2 3 8 5 3" xfId="3889" xr:uid="{00000000-0005-0000-0000-00002C0D0000}"/>
    <cellStyle name="Currency 2 3 8 5 4" xfId="2717" xr:uid="{00000000-0005-0000-0000-00002D0D0000}"/>
    <cellStyle name="Currency 2 3 8 6" xfId="1278" xr:uid="{00000000-0005-0000-0000-00002E0D0000}"/>
    <cellStyle name="Currency 2 3 8 6 2" xfId="4102" xr:uid="{00000000-0005-0000-0000-00002F0D0000}"/>
    <cellStyle name="Currency 2 3 8 6 3" xfId="2930" xr:uid="{00000000-0005-0000-0000-0000300D0000}"/>
    <cellStyle name="Currency 2 3 9" xfId="99" xr:uid="{00000000-0005-0000-0000-0000310D0000}"/>
    <cellStyle name="Currency 2 3 9 2" xfId="199" xr:uid="{00000000-0005-0000-0000-0000320D0000}"/>
    <cellStyle name="Currency 2 3 9 2 2" xfId="410" xr:uid="{00000000-0005-0000-0000-0000330D0000}"/>
    <cellStyle name="Currency 2 3 9 2 2 2" xfId="826" xr:uid="{00000000-0005-0000-0000-0000340D0000}"/>
    <cellStyle name="Currency 2 3 9 2 2 2 2" xfId="2009" xr:uid="{00000000-0005-0000-0000-0000350D0000}"/>
    <cellStyle name="Currency 2 3 9 2 2 2 2 2" xfId="4471" xr:uid="{00000000-0005-0000-0000-0000360D0000}"/>
    <cellStyle name="Currency 2 3 9 2 2 2 2 3" xfId="3299" xr:uid="{00000000-0005-0000-0000-0000370D0000}"/>
    <cellStyle name="Currency 2 3 9 2 2 2 3" xfId="3835" xr:uid="{00000000-0005-0000-0000-0000380D0000}"/>
    <cellStyle name="Currency 2 3 9 2 2 2 4" xfId="2663" xr:uid="{00000000-0005-0000-0000-0000390D0000}"/>
    <cellStyle name="Currency 2 3 9 2 2 3" xfId="1173" xr:uid="{00000000-0005-0000-0000-00003A0D0000}"/>
    <cellStyle name="Currency 2 3 9 2 2 3 2" xfId="2340" xr:uid="{00000000-0005-0000-0000-00003B0D0000}"/>
    <cellStyle name="Currency 2 3 9 2 2 3 2 2" xfId="4687" xr:uid="{00000000-0005-0000-0000-00003C0D0000}"/>
    <cellStyle name="Currency 2 3 9 2 2 3 2 3" xfId="3515" xr:uid="{00000000-0005-0000-0000-00003D0D0000}"/>
    <cellStyle name="Currency 2 3 9 2 2 3 3" xfId="4051" xr:uid="{00000000-0005-0000-0000-00003E0D0000}"/>
    <cellStyle name="Currency 2 3 9 2 2 3 4" xfId="2879" xr:uid="{00000000-0005-0000-0000-00003F0D0000}"/>
    <cellStyle name="Currency 2 3 9 2 2 4" xfId="1594" xr:uid="{00000000-0005-0000-0000-0000400D0000}"/>
    <cellStyle name="Currency 2 3 9 2 2 4 2" xfId="4261" xr:uid="{00000000-0005-0000-0000-0000410D0000}"/>
    <cellStyle name="Currency 2 3 9 2 2 4 3" xfId="3089" xr:uid="{00000000-0005-0000-0000-0000420D0000}"/>
    <cellStyle name="Currency 2 3 9 2 2 5" xfId="3625" xr:uid="{00000000-0005-0000-0000-0000430D0000}"/>
    <cellStyle name="Currency 2 3 9 2 2 6" xfId="2453" xr:uid="{00000000-0005-0000-0000-0000440D0000}"/>
    <cellStyle name="Currency 2 3 9 2 3" xfId="620" xr:uid="{00000000-0005-0000-0000-0000450D0000}"/>
    <cellStyle name="Currency 2 3 9 2 3 2" xfId="1803" xr:uid="{00000000-0005-0000-0000-0000460D0000}"/>
    <cellStyle name="Currency 2 3 9 2 3 2 2" xfId="4367" xr:uid="{00000000-0005-0000-0000-0000470D0000}"/>
    <cellStyle name="Currency 2 3 9 2 3 2 3" xfId="3195" xr:uid="{00000000-0005-0000-0000-0000480D0000}"/>
    <cellStyle name="Currency 2 3 9 2 3 3" xfId="3731" xr:uid="{00000000-0005-0000-0000-0000490D0000}"/>
    <cellStyle name="Currency 2 3 9 2 3 4" xfId="2559" xr:uid="{00000000-0005-0000-0000-00004A0D0000}"/>
    <cellStyle name="Currency 2 3 9 2 4" xfId="1054" xr:uid="{00000000-0005-0000-0000-00004B0D0000}"/>
    <cellStyle name="Currency 2 3 9 2 4 2" xfId="2224" xr:uid="{00000000-0005-0000-0000-00004C0D0000}"/>
    <cellStyle name="Currency 2 3 9 2 4 2 2" xfId="4580" xr:uid="{00000000-0005-0000-0000-00004D0D0000}"/>
    <cellStyle name="Currency 2 3 9 2 4 2 3" xfId="3408" xr:uid="{00000000-0005-0000-0000-00004E0D0000}"/>
    <cellStyle name="Currency 2 3 9 2 4 3" xfId="3944" xr:uid="{00000000-0005-0000-0000-00004F0D0000}"/>
    <cellStyle name="Currency 2 3 9 2 4 4" xfId="2772" xr:uid="{00000000-0005-0000-0000-0000500D0000}"/>
    <cellStyle name="Currency 2 3 9 2 5" xfId="1388" xr:uid="{00000000-0005-0000-0000-0000510D0000}"/>
    <cellStyle name="Currency 2 3 9 2 5 2" xfId="4157" xr:uid="{00000000-0005-0000-0000-0000520D0000}"/>
    <cellStyle name="Currency 2 3 9 2 5 3" xfId="2985" xr:uid="{00000000-0005-0000-0000-0000530D0000}"/>
    <cellStyle name="Currency 2 3 9 3" xfId="310" xr:uid="{00000000-0005-0000-0000-0000540D0000}"/>
    <cellStyle name="Currency 2 3 9 3 2" xfId="726" xr:uid="{00000000-0005-0000-0000-0000550D0000}"/>
    <cellStyle name="Currency 2 3 9 3 2 2" xfId="1909" xr:uid="{00000000-0005-0000-0000-0000560D0000}"/>
    <cellStyle name="Currency 2 3 9 3 2 2 2" xfId="4421" xr:uid="{00000000-0005-0000-0000-0000570D0000}"/>
    <cellStyle name="Currency 2 3 9 3 2 2 3" xfId="3249" xr:uid="{00000000-0005-0000-0000-0000580D0000}"/>
    <cellStyle name="Currency 2 3 9 3 2 3" xfId="3785" xr:uid="{00000000-0005-0000-0000-0000590D0000}"/>
    <cellStyle name="Currency 2 3 9 3 2 4" xfId="2613" xr:uid="{00000000-0005-0000-0000-00005A0D0000}"/>
    <cellStyle name="Currency 2 3 9 3 3" xfId="1123" xr:uid="{00000000-0005-0000-0000-00005B0D0000}"/>
    <cellStyle name="Currency 2 3 9 3 3 2" xfId="2290" xr:uid="{00000000-0005-0000-0000-00005C0D0000}"/>
    <cellStyle name="Currency 2 3 9 3 3 2 2" xfId="4637" xr:uid="{00000000-0005-0000-0000-00005D0D0000}"/>
    <cellStyle name="Currency 2 3 9 3 3 2 3" xfId="3465" xr:uid="{00000000-0005-0000-0000-00005E0D0000}"/>
    <cellStyle name="Currency 2 3 9 3 3 3" xfId="4001" xr:uid="{00000000-0005-0000-0000-00005F0D0000}"/>
    <cellStyle name="Currency 2 3 9 3 3 4" xfId="2829" xr:uid="{00000000-0005-0000-0000-0000600D0000}"/>
    <cellStyle name="Currency 2 3 9 3 4" xfId="1494" xr:uid="{00000000-0005-0000-0000-0000610D0000}"/>
    <cellStyle name="Currency 2 3 9 3 4 2" xfId="4211" xr:uid="{00000000-0005-0000-0000-0000620D0000}"/>
    <cellStyle name="Currency 2 3 9 3 4 3" xfId="3039" xr:uid="{00000000-0005-0000-0000-0000630D0000}"/>
    <cellStyle name="Currency 2 3 9 3 5" xfId="3575" xr:uid="{00000000-0005-0000-0000-0000640D0000}"/>
    <cellStyle name="Currency 2 3 9 3 6" xfId="2403" xr:uid="{00000000-0005-0000-0000-0000650D0000}"/>
    <cellStyle name="Currency 2 3 9 4" xfId="520" xr:uid="{00000000-0005-0000-0000-0000660D0000}"/>
    <cellStyle name="Currency 2 3 9 4 2" xfId="1703" xr:uid="{00000000-0005-0000-0000-0000670D0000}"/>
    <cellStyle name="Currency 2 3 9 4 2 2" xfId="4317" xr:uid="{00000000-0005-0000-0000-0000680D0000}"/>
    <cellStyle name="Currency 2 3 9 4 2 3" xfId="3145" xr:uid="{00000000-0005-0000-0000-0000690D0000}"/>
    <cellStyle name="Currency 2 3 9 4 3" xfId="3681" xr:uid="{00000000-0005-0000-0000-00006A0D0000}"/>
    <cellStyle name="Currency 2 3 9 4 4" xfId="2509" xr:uid="{00000000-0005-0000-0000-00006B0D0000}"/>
    <cellStyle name="Currency 2 3 9 5" xfId="954" xr:uid="{00000000-0005-0000-0000-00006C0D0000}"/>
    <cellStyle name="Currency 2 3 9 5 2" xfId="2124" xr:uid="{00000000-0005-0000-0000-00006D0D0000}"/>
    <cellStyle name="Currency 2 3 9 5 2 2" xfId="4530" xr:uid="{00000000-0005-0000-0000-00006E0D0000}"/>
    <cellStyle name="Currency 2 3 9 5 2 3" xfId="3358" xr:uid="{00000000-0005-0000-0000-00006F0D0000}"/>
    <cellStyle name="Currency 2 3 9 5 3" xfId="3894" xr:uid="{00000000-0005-0000-0000-0000700D0000}"/>
    <cellStyle name="Currency 2 3 9 5 4" xfId="2722" xr:uid="{00000000-0005-0000-0000-0000710D0000}"/>
    <cellStyle name="Currency 2 3 9 6" xfId="1288" xr:uid="{00000000-0005-0000-0000-0000720D0000}"/>
    <cellStyle name="Currency 2 3 9 6 2" xfId="4107" xr:uid="{00000000-0005-0000-0000-0000730D0000}"/>
    <cellStyle name="Currency 2 3 9 6 3" xfId="2935" xr:uid="{00000000-0005-0000-0000-0000740D0000}"/>
    <cellStyle name="Currency 2 4" xfId="20" xr:uid="{00000000-0005-0000-0000-0000750D0000}"/>
    <cellStyle name="Currency 2 4 10" xfId="113" xr:uid="{00000000-0005-0000-0000-0000760D0000}"/>
    <cellStyle name="Currency 2 4 10 2" xfId="213" xr:uid="{00000000-0005-0000-0000-0000770D0000}"/>
    <cellStyle name="Currency 2 4 10 2 2" xfId="424" xr:uid="{00000000-0005-0000-0000-0000780D0000}"/>
    <cellStyle name="Currency 2 4 10 2 2 2" xfId="840" xr:uid="{00000000-0005-0000-0000-0000790D0000}"/>
    <cellStyle name="Currency 2 4 10 2 2 2 2" xfId="2023" xr:uid="{00000000-0005-0000-0000-00007A0D0000}"/>
    <cellStyle name="Currency 2 4 10 2 2 2 2 2" xfId="4478" xr:uid="{00000000-0005-0000-0000-00007B0D0000}"/>
    <cellStyle name="Currency 2 4 10 2 2 2 2 3" xfId="3306" xr:uid="{00000000-0005-0000-0000-00007C0D0000}"/>
    <cellStyle name="Currency 2 4 10 2 2 2 3" xfId="3842" xr:uid="{00000000-0005-0000-0000-00007D0D0000}"/>
    <cellStyle name="Currency 2 4 10 2 2 2 4" xfId="2670" xr:uid="{00000000-0005-0000-0000-00007E0D0000}"/>
    <cellStyle name="Currency 2 4 10 2 2 3" xfId="1180" xr:uid="{00000000-0005-0000-0000-00007F0D0000}"/>
    <cellStyle name="Currency 2 4 10 2 2 3 2" xfId="2347" xr:uid="{00000000-0005-0000-0000-0000800D0000}"/>
    <cellStyle name="Currency 2 4 10 2 2 3 2 2" xfId="4694" xr:uid="{00000000-0005-0000-0000-0000810D0000}"/>
    <cellStyle name="Currency 2 4 10 2 2 3 2 3" xfId="3522" xr:uid="{00000000-0005-0000-0000-0000820D0000}"/>
    <cellStyle name="Currency 2 4 10 2 2 3 3" xfId="4058" xr:uid="{00000000-0005-0000-0000-0000830D0000}"/>
    <cellStyle name="Currency 2 4 10 2 2 3 4" xfId="2886" xr:uid="{00000000-0005-0000-0000-0000840D0000}"/>
    <cellStyle name="Currency 2 4 10 2 2 4" xfId="1608" xr:uid="{00000000-0005-0000-0000-0000850D0000}"/>
    <cellStyle name="Currency 2 4 10 2 2 4 2" xfId="4268" xr:uid="{00000000-0005-0000-0000-0000860D0000}"/>
    <cellStyle name="Currency 2 4 10 2 2 4 3" xfId="3096" xr:uid="{00000000-0005-0000-0000-0000870D0000}"/>
    <cellStyle name="Currency 2 4 10 2 2 5" xfId="3632" xr:uid="{00000000-0005-0000-0000-0000880D0000}"/>
    <cellStyle name="Currency 2 4 10 2 2 6" xfId="2460" xr:uid="{00000000-0005-0000-0000-0000890D0000}"/>
    <cellStyle name="Currency 2 4 10 2 3" xfId="634" xr:uid="{00000000-0005-0000-0000-00008A0D0000}"/>
    <cellStyle name="Currency 2 4 10 2 3 2" xfId="1817" xr:uid="{00000000-0005-0000-0000-00008B0D0000}"/>
    <cellStyle name="Currency 2 4 10 2 3 2 2" xfId="4374" xr:uid="{00000000-0005-0000-0000-00008C0D0000}"/>
    <cellStyle name="Currency 2 4 10 2 3 2 3" xfId="3202" xr:uid="{00000000-0005-0000-0000-00008D0D0000}"/>
    <cellStyle name="Currency 2 4 10 2 3 3" xfId="3738" xr:uid="{00000000-0005-0000-0000-00008E0D0000}"/>
    <cellStyle name="Currency 2 4 10 2 3 4" xfId="2566" xr:uid="{00000000-0005-0000-0000-00008F0D0000}"/>
    <cellStyle name="Currency 2 4 10 2 4" xfId="1068" xr:uid="{00000000-0005-0000-0000-0000900D0000}"/>
    <cellStyle name="Currency 2 4 10 2 4 2" xfId="2238" xr:uid="{00000000-0005-0000-0000-0000910D0000}"/>
    <cellStyle name="Currency 2 4 10 2 4 2 2" xfId="4587" xr:uid="{00000000-0005-0000-0000-0000920D0000}"/>
    <cellStyle name="Currency 2 4 10 2 4 2 3" xfId="3415" xr:uid="{00000000-0005-0000-0000-0000930D0000}"/>
    <cellStyle name="Currency 2 4 10 2 4 3" xfId="3951" xr:uid="{00000000-0005-0000-0000-0000940D0000}"/>
    <cellStyle name="Currency 2 4 10 2 4 4" xfId="2779" xr:uid="{00000000-0005-0000-0000-0000950D0000}"/>
    <cellStyle name="Currency 2 4 10 2 5" xfId="1402" xr:uid="{00000000-0005-0000-0000-0000960D0000}"/>
    <cellStyle name="Currency 2 4 10 2 5 2" xfId="4164" xr:uid="{00000000-0005-0000-0000-0000970D0000}"/>
    <cellStyle name="Currency 2 4 10 2 5 3" xfId="2992" xr:uid="{00000000-0005-0000-0000-0000980D0000}"/>
    <cellStyle name="Currency 2 4 10 3" xfId="324" xr:uid="{00000000-0005-0000-0000-0000990D0000}"/>
    <cellStyle name="Currency 2 4 10 3 2" xfId="740" xr:uid="{00000000-0005-0000-0000-00009A0D0000}"/>
    <cellStyle name="Currency 2 4 10 3 2 2" xfId="1923" xr:uid="{00000000-0005-0000-0000-00009B0D0000}"/>
    <cellStyle name="Currency 2 4 10 3 2 2 2" xfId="4428" xr:uid="{00000000-0005-0000-0000-00009C0D0000}"/>
    <cellStyle name="Currency 2 4 10 3 2 2 3" xfId="3256" xr:uid="{00000000-0005-0000-0000-00009D0D0000}"/>
    <cellStyle name="Currency 2 4 10 3 2 3" xfId="3792" xr:uid="{00000000-0005-0000-0000-00009E0D0000}"/>
    <cellStyle name="Currency 2 4 10 3 2 4" xfId="2620" xr:uid="{00000000-0005-0000-0000-00009F0D0000}"/>
    <cellStyle name="Currency 2 4 10 3 3" xfId="1130" xr:uid="{00000000-0005-0000-0000-0000A00D0000}"/>
    <cellStyle name="Currency 2 4 10 3 3 2" xfId="2297" xr:uid="{00000000-0005-0000-0000-0000A10D0000}"/>
    <cellStyle name="Currency 2 4 10 3 3 2 2" xfId="4644" xr:uid="{00000000-0005-0000-0000-0000A20D0000}"/>
    <cellStyle name="Currency 2 4 10 3 3 2 3" xfId="3472" xr:uid="{00000000-0005-0000-0000-0000A30D0000}"/>
    <cellStyle name="Currency 2 4 10 3 3 3" xfId="4008" xr:uid="{00000000-0005-0000-0000-0000A40D0000}"/>
    <cellStyle name="Currency 2 4 10 3 3 4" xfId="2836" xr:uid="{00000000-0005-0000-0000-0000A50D0000}"/>
    <cellStyle name="Currency 2 4 10 3 4" xfId="1508" xr:uid="{00000000-0005-0000-0000-0000A60D0000}"/>
    <cellStyle name="Currency 2 4 10 3 4 2" xfId="4218" xr:uid="{00000000-0005-0000-0000-0000A70D0000}"/>
    <cellStyle name="Currency 2 4 10 3 4 3" xfId="3046" xr:uid="{00000000-0005-0000-0000-0000A80D0000}"/>
    <cellStyle name="Currency 2 4 10 3 5" xfId="3582" xr:uid="{00000000-0005-0000-0000-0000A90D0000}"/>
    <cellStyle name="Currency 2 4 10 3 6" xfId="2410" xr:uid="{00000000-0005-0000-0000-0000AA0D0000}"/>
    <cellStyle name="Currency 2 4 10 4" xfId="534" xr:uid="{00000000-0005-0000-0000-0000AB0D0000}"/>
    <cellStyle name="Currency 2 4 10 4 2" xfId="1717" xr:uid="{00000000-0005-0000-0000-0000AC0D0000}"/>
    <cellStyle name="Currency 2 4 10 4 2 2" xfId="4324" xr:uid="{00000000-0005-0000-0000-0000AD0D0000}"/>
    <cellStyle name="Currency 2 4 10 4 2 3" xfId="3152" xr:uid="{00000000-0005-0000-0000-0000AE0D0000}"/>
    <cellStyle name="Currency 2 4 10 4 3" xfId="3688" xr:uid="{00000000-0005-0000-0000-0000AF0D0000}"/>
    <cellStyle name="Currency 2 4 10 4 4" xfId="2516" xr:uid="{00000000-0005-0000-0000-0000B00D0000}"/>
    <cellStyle name="Currency 2 4 10 5" xfId="968" xr:uid="{00000000-0005-0000-0000-0000B10D0000}"/>
    <cellStyle name="Currency 2 4 10 5 2" xfId="2138" xr:uid="{00000000-0005-0000-0000-0000B20D0000}"/>
    <cellStyle name="Currency 2 4 10 5 2 2" xfId="4537" xr:uid="{00000000-0005-0000-0000-0000B30D0000}"/>
    <cellStyle name="Currency 2 4 10 5 2 3" xfId="3365" xr:uid="{00000000-0005-0000-0000-0000B40D0000}"/>
    <cellStyle name="Currency 2 4 10 5 3" xfId="3901" xr:uid="{00000000-0005-0000-0000-0000B50D0000}"/>
    <cellStyle name="Currency 2 4 10 5 4" xfId="2729" xr:uid="{00000000-0005-0000-0000-0000B60D0000}"/>
    <cellStyle name="Currency 2 4 10 6" xfId="1302" xr:uid="{00000000-0005-0000-0000-0000B70D0000}"/>
    <cellStyle name="Currency 2 4 10 6 2" xfId="4114" xr:uid="{00000000-0005-0000-0000-0000B80D0000}"/>
    <cellStyle name="Currency 2 4 10 6 3" xfId="2942" xr:uid="{00000000-0005-0000-0000-0000B90D0000}"/>
    <cellStyle name="Currency 2 4 11" xfId="123" xr:uid="{00000000-0005-0000-0000-0000BA0D0000}"/>
    <cellStyle name="Currency 2 4 11 2" xfId="334" xr:uid="{00000000-0005-0000-0000-0000BB0D0000}"/>
    <cellStyle name="Currency 2 4 11 2 2" xfId="750" xr:uid="{00000000-0005-0000-0000-0000BC0D0000}"/>
    <cellStyle name="Currency 2 4 11 2 2 2" xfId="1933" xr:uid="{00000000-0005-0000-0000-0000BD0D0000}"/>
    <cellStyle name="Currency 2 4 11 2 2 2 2" xfId="4433" xr:uid="{00000000-0005-0000-0000-0000BE0D0000}"/>
    <cellStyle name="Currency 2 4 11 2 2 2 3" xfId="3261" xr:uid="{00000000-0005-0000-0000-0000BF0D0000}"/>
    <cellStyle name="Currency 2 4 11 2 2 3" xfId="3797" xr:uid="{00000000-0005-0000-0000-0000C00D0000}"/>
    <cellStyle name="Currency 2 4 11 2 2 4" xfId="2625" xr:uid="{00000000-0005-0000-0000-0000C10D0000}"/>
    <cellStyle name="Currency 2 4 11 2 3" xfId="1135" xr:uid="{00000000-0005-0000-0000-0000C20D0000}"/>
    <cellStyle name="Currency 2 4 11 2 3 2" xfId="2302" xr:uid="{00000000-0005-0000-0000-0000C30D0000}"/>
    <cellStyle name="Currency 2 4 11 2 3 2 2" xfId="4649" xr:uid="{00000000-0005-0000-0000-0000C40D0000}"/>
    <cellStyle name="Currency 2 4 11 2 3 2 3" xfId="3477" xr:uid="{00000000-0005-0000-0000-0000C50D0000}"/>
    <cellStyle name="Currency 2 4 11 2 3 3" xfId="4013" xr:uid="{00000000-0005-0000-0000-0000C60D0000}"/>
    <cellStyle name="Currency 2 4 11 2 3 4" xfId="2841" xr:uid="{00000000-0005-0000-0000-0000C70D0000}"/>
    <cellStyle name="Currency 2 4 11 2 4" xfId="1518" xr:uid="{00000000-0005-0000-0000-0000C80D0000}"/>
    <cellStyle name="Currency 2 4 11 2 4 2" xfId="4223" xr:uid="{00000000-0005-0000-0000-0000C90D0000}"/>
    <cellStyle name="Currency 2 4 11 2 4 3" xfId="3051" xr:uid="{00000000-0005-0000-0000-0000CA0D0000}"/>
    <cellStyle name="Currency 2 4 11 2 5" xfId="3587" xr:uid="{00000000-0005-0000-0000-0000CB0D0000}"/>
    <cellStyle name="Currency 2 4 11 2 6" xfId="2415" xr:uid="{00000000-0005-0000-0000-0000CC0D0000}"/>
    <cellStyle name="Currency 2 4 11 3" xfId="544" xr:uid="{00000000-0005-0000-0000-0000CD0D0000}"/>
    <cellStyle name="Currency 2 4 11 3 2" xfId="1727" xr:uid="{00000000-0005-0000-0000-0000CE0D0000}"/>
    <cellStyle name="Currency 2 4 11 3 2 2" xfId="4329" xr:uid="{00000000-0005-0000-0000-0000CF0D0000}"/>
    <cellStyle name="Currency 2 4 11 3 2 3" xfId="3157" xr:uid="{00000000-0005-0000-0000-0000D00D0000}"/>
    <cellStyle name="Currency 2 4 11 3 3" xfId="3693" xr:uid="{00000000-0005-0000-0000-0000D10D0000}"/>
    <cellStyle name="Currency 2 4 11 3 4" xfId="2521" xr:uid="{00000000-0005-0000-0000-0000D20D0000}"/>
    <cellStyle name="Currency 2 4 11 4" xfId="978" xr:uid="{00000000-0005-0000-0000-0000D30D0000}"/>
    <cellStyle name="Currency 2 4 11 4 2" xfId="2148" xr:uid="{00000000-0005-0000-0000-0000D40D0000}"/>
    <cellStyle name="Currency 2 4 11 4 2 2" xfId="4542" xr:uid="{00000000-0005-0000-0000-0000D50D0000}"/>
    <cellStyle name="Currency 2 4 11 4 2 3" xfId="3370" xr:uid="{00000000-0005-0000-0000-0000D60D0000}"/>
    <cellStyle name="Currency 2 4 11 4 3" xfId="3906" xr:uid="{00000000-0005-0000-0000-0000D70D0000}"/>
    <cellStyle name="Currency 2 4 11 4 4" xfId="2734" xr:uid="{00000000-0005-0000-0000-0000D80D0000}"/>
    <cellStyle name="Currency 2 4 11 5" xfId="1312" xr:uid="{00000000-0005-0000-0000-0000D90D0000}"/>
    <cellStyle name="Currency 2 4 11 5 2" xfId="4119" xr:uid="{00000000-0005-0000-0000-0000DA0D0000}"/>
    <cellStyle name="Currency 2 4 11 5 3" xfId="2947" xr:uid="{00000000-0005-0000-0000-0000DB0D0000}"/>
    <cellStyle name="Currency 2 4 12" xfId="234" xr:uid="{00000000-0005-0000-0000-0000DC0D0000}"/>
    <cellStyle name="Currency 2 4 12 2" xfId="650" xr:uid="{00000000-0005-0000-0000-0000DD0D0000}"/>
    <cellStyle name="Currency 2 4 12 2 2" xfId="1833" xr:uid="{00000000-0005-0000-0000-0000DE0D0000}"/>
    <cellStyle name="Currency 2 4 12 2 2 2" xfId="4383" xr:uid="{00000000-0005-0000-0000-0000DF0D0000}"/>
    <cellStyle name="Currency 2 4 12 2 2 3" xfId="3211" xr:uid="{00000000-0005-0000-0000-0000E00D0000}"/>
    <cellStyle name="Currency 2 4 12 2 3" xfId="3747" xr:uid="{00000000-0005-0000-0000-0000E10D0000}"/>
    <cellStyle name="Currency 2 4 12 2 4" xfId="2575" xr:uid="{00000000-0005-0000-0000-0000E20D0000}"/>
    <cellStyle name="Currency 2 4 12 3" xfId="1085" xr:uid="{00000000-0005-0000-0000-0000E30D0000}"/>
    <cellStyle name="Currency 2 4 12 3 2" xfId="2252" xr:uid="{00000000-0005-0000-0000-0000E40D0000}"/>
    <cellStyle name="Currency 2 4 12 3 2 2" xfId="4599" xr:uid="{00000000-0005-0000-0000-0000E50D0000}"/>
    <cellStyle name="Currency 2 4 12 3 2 3" xfId="3427" xr:uid="{00000000-0005-0000-0000-0000E60D0000}"/>
    <cellStyle name="Currency 2 4 12 3 3" xfId="3963" xr:uid="{00000000-0005-0000-0000-0000E70D0000}"/>
    <cellStyle name="Currency 2 4 12 3 4" xfId="2791" xr:uid="{00000000-0005-0000-0000-0000E80D0000}"/>
    <cellStyle name="Currency 2 4 12 4" xfId="1418" xr:uid="{00000000-0005-0000-0000-0000E90D0000}"/>
    <cellStyle name="Currency 2 4 12 4 2" xfId="4173" xr:uid="{00000000-0005-0000-0000-0000EA0D0000}"/>
    <cellStyle name="Currency 2 4 12 4 3" xfId="3001" xr:uid="{00000000-0005-0000-0000-0000EB0D0000}"/>
    <cellStyle name="Currency 2 4 12 5" xfId="3537" xr:uid="{00000000-0005-0000-0000-0000EC0D0000}"/>
    <cellStyle name="Currency 2 4 12 6" xfId="2365" xr:uid="{00000000-0005-0000-0000-0000ED0D0000}"/>
    <cellStyle name="Currency 2 4 13" xfId="444" xr:uid="{00000000-0005-0000-0000-0000EE0D0000}"/>
    <cellStyle name="Currency 2 4 13 2" xfId="1627" xr:uid="{00000000-0005-0000-0000-0000EF0D0000}"/>
    <cellStyle name="Currency 2 4 13 2 2" xfId="4279" xr:uid="{00000000-0005-0000-0000-0000F00D0000}"/>
    <cellStyle name="Currency 2 4 13 2 3" xfId="3107" xr:uid="{00000000-0005-0000-0000-0000F10D0000}"/>
    <cellStyle name="Currency 2 4 13 3" xfId="3643" xr:uid="{00000000-0005-0000-0000-0000F20D0000}"/>
    <cellStyle name="Currency 2 4 13 4" xfId="2471" xr:uid="{00000000-0005-0000-0000-0000F30D0000}"/>
    <cellStyle name="Currency 2 4 14" xfId="876" xr:uid="{00000000-0005-0000-0000-0000F40D0000}"/>
    <cellStyle name="Currency 2 4 14 2" xfId="2048" xr:uid="{00000000-0005-0000-0000-0000F50D0000}"/>
    <cellStyle name="Currency 2 4 14 2 2" xfId="4492" xr:uid="{00000000-0005-0000-0000-0000F60D0000}"/>
    <cellStyle name="Currency 2 4 14 2 3" xfId="3320" xr:uid="{00000000-0005-0000-0000-0000F70D0000}"/>
    <cellStyle name="Currency 2 4 14 3" xfId="3856" xr:uid="{00000000-0005-0000-0000-0000F80D0000}"/>
    <cellStyle name="Currency 2 4 14 4" xfId="2684" xr:uid="{00000000-0005-0000-0000-0000F90D0000}"/>
    <cellStyle name="Currency 2 4 15" xfId="1212" xr:uid="{00000000-0005-0000-0000-0000FA0D0000}"/>
    <cellStyle name="Currency 2 4 15 2" xfId="4069" xr:uid="{00000000-0005-0000-0000-0000FB0D0000}"/>
    <cellStyle name="Currency 2 4 15 3" xfId="2897" xr:uid="{00000000-0005-0000-0000-0000FC0D0000}"/>
    <cellStyle name="Currency 2 4 2" xfId="33" xr:uid="{00000000-0005-0000-0000-0000FD0D0000}"/>
    <cellStyle name="Currency 2 4 2 2" xfId="133" xr:uid="{00000000-0005-0000-0000-0000FE0D0000}"/>
    <cellStyle name="Currency 2 4 2 2 2" xfId="344" xr:uid="{00000000-0005-0000-0000-0000FF0D0000}"/>
    <cellStyle name="Currency 2 4 2 2 2 2" xfId="760" xr:uid="{00000000-0005-0000-0000-0000000E0000}"/>
    <cellStyle name="Currency 2 4 2 2 2 2 2" xfId="1943" xr:uid="{00000000-0005-0000-0000-0000010E0000}"/>
    <cellStyle name="Currency 2 4 2 2 2 2 2 2" xfId="4438" xr:uid="{00000000-0005-0000-0000-0000020E0000}"/>
    <cellStyle name="Currency 2 4 2 2 2 2 2 3" xfId="3266" xr:uid="{00000000-0005-0000-0000-0000030E0000}"/>
    <cellStyle name="Currency 2 4 2 2 2 2 3" xfId="3802" xr:uid="{00000000-0005-0000-0000-0000040E0000}"/>
    <cellStyle name="Currency 2 4 2 2 2 2 4" xfId="2630" xr:uid="{00000000-0005-0000-0000-0000050E0000}"/>
    <cellStyle name="Currency 2 4 2 2 2 3" xfId="1140" xr:uid="{00000000-0005-0000-0000-0000060E0000}"/>
    <cellStyle name="Currency 2 4 2 2 2 3 2" xfId="2307" xr:uid="{00000000-0005-0000-0000-0000070E0000}"/>
    <cellStyle name="Currency 2 4 2 2 2 3 2 2" xfId="4654" xr:uid="{00000000-0005-0000-0000-0000080E0000}"/>
    <cellStyle name="Currency 2 4 2 2 2 3 2 3" xfId="3482" xr:uid="{00000000-0005-0000-0000-0000090E0000}"/>
    <cellStyle name="Currency 2 4 2 2 2 3 3" xfId="4018" xr:uid="{00000000-0005-0000-0000-00000A0E0000}"/>
    <cellStyle name="Currency 2 4 2 2 2 3 4" xfId="2846" xr:uid="{00000000-0005-0000-0000-00000B0E0000}"/>
    <cellStyle name="Currency 2 4 2 2 2 4" xfId="1528" xr:uid="{00000000-0005-0000-0000-00000C0E0000}"/>
    <cellStyle name="Currency 2 4 2 2 2 4 2" xfId="4228" xr:uid="{00000000-0005-0000-0000-00000D0E0000}"/>
    <cellStyle name="Currency 2 4 2 2 2 4 3" xfId="3056" xr:uid="{00000000-0005-0000-0000-00000E0E0000}"/>
    <cellStyle name="Currency 2 4 2 2 2 5" xfId="3592" xr:uid="{00000000-0005-0000-0000-00000F0E0000}"/>
    <cellStyle name="Currency 2 4 2 2 2 6" xfId="2420" xr:uid="{00000000-0005-0000-0000-0000100E0000}"/>
    <cellStyle name="Currency 2 4 2 2 3" xfId="554" xr:uid="{00000000-0005-0000-0000-0000110E0000}"/>
    <cellStyle name="Currency 2 4 2 2 3 2" xfId="1737" xr:uid="{00000000-0005-0000-0000-0000120E0000}"/>
    <cellStyle name="Currency 2 4 2 2 3 2 2" xfId="4334" xr:uid="{00000000-0005-0000-0000-0000130E0000}"/>
    <cellStyle name="Currency 2 4 2 2 3 2 3" xfId="3162" xr:uid="{00000000-0005-0000-0000-0000140E0000}"/>
    <cellStyle name="Currency 2 4 2 2 3 3" xfId="3698" xr:uid="{00000000-0005-0000-0000-0000150E0000}"/>
    <cellStyle name="Currency 2 4 2 2 3 4" xfId="2526" xr:uid="{00000000-0005-0000-0000-0000160E0000}"/>
    <cellStyle name="Currency 2 4 2 2 4" xfId="988" xr:uid="{00000000-0005-0000-0000-0000170E0000}"/>
    <cellStyle name="Currency 2 4 2 2 4 2" xfId="2158" xr:uid="{00000000-0005-0000-0000-0000180E0000}"/>
    <cellStyle name="Currency 2 4 2 2 4 2 2" xfId="4547" xr:uid="{00000000-0005-0000-0000-0000190E0000}"/>
    <cellStyle name="Currency 2 4 2 2 4 2 3" xfId="3375" xr:uid="{00000000-0005-0000-0000-00001A0E0000}"/>
    <cellStyle name="Currency 2 4 2 2 4 3" xfId="3911" xr:uid="{00000000-0005-0000-0000-00001B0E0000}"/>
    <cellStyle name="Currency 2 4 2 2 4 4" xfId="2739" xr:uid="{00000000-0005-0000-0000-00001C0E0000}"/>
    <cellStyle name="Currency 2 4 2 2 5" xfId="1322" xr:uid="{00000000-0005-0000-0000-00001D0E0000}"/>
    <cellStyle name="Currency 2 4 2 2 5 2" xfId="4124" xr:uid="{00000000-0005-0000-0000-00001E0E0000}"/>
    <cellStyle name="Currency 2 4 2 2 5 3" xfId="2952" xr:uid="{00000000-0005-0000-0000-00001F0E0000}"/>
    <cellStyle name="Currency 2 4 2 3" xfId="244" xr:uid="{00000000-0005-0000-0000-0000200E0000}"/>
    <cellStyle name="Currency 2 4 2 3 2" xfId="660" xr:uid="{00000000-0005-0000-0000-0000210E0000}"/>
    <cellStyle name="Currency 2 4 2 3 2 2" xfId="1843" xr:uid="{00000000-0005-0000-0000-0000220E0000}"/>
    <cellStyle name="Currency 2 4 2 3 2 2 2" xfId="4388" xr:uid="{00000000-0005-0000-0000-0000230E0000}"/>
    <cellStyle name="Currency 2 4 2 3 2 2 3" xfId="3216" xr:uid="{00000000-0005-0000-0000-0000240E0000}"/>
    <cellStyle name="Currency 2 4 2 3 2 3" xfId="3752" xr:uid="{00000000-0005-0000-0000-0000250E0000}"/>
    <cellStyle name="Currency 2 4 2 3 2 4" xfId="2580" xr:uid="{00000000-0005-0000-0000-0000260E0000}"/>
    <cellStyle name="Currency 2 4 2 3 3" xfId="1090" xr:uid="{00000000-0005-0000-0000-0000270E0000}"/>
    <cellStyle name="Currency 2 4 2 3 3 2" xfId="2257" xr:uid="{00000000-0005-0000-0000-0000280E0000}"/>
    <cellStyle name="Currency 2 4 2 3 3 2 2" xfId="4604" xr:uid="{00000000-0005-0000-0000-0000290E0000}"/>
    <cellStyle name="Currency 2 4 2 3 3 2 3" xfId="3432" xr:uid="{00000000-0005-0000-0000-00002A0E0000}"/>
    <cellStyle name="Currency 2 4 2 3 3 3" xfId="3968" xr:uid="{00000000-0005-0000-0000-00002B0E0000}"/>
    <cellStyle name="Currency 2 4 2 3 3 4" xfId="2796" xr:uid="{00000000-0005-0000-0000-00002C0E0000}"/>
    <cellStyle name="Currency 2 4 2 3 4" xfId="1428" xr:uid="{00000000-0005-0000-0000-00002D0E0000}"/>
    <cellStyle name="Currency 2 4 2 3 4 2" xfId="4178" xr:uid="{00000000-0005-0000-0000-00002E0E0000}"/>
    <cellStyle name="Currency 2 4 2 3 4 3" xfId="3006" xr:uid="{00000000-0005-0000-0000-00002F0E0000}"/>
    <cellStyle name="Currency 2 4 2 3 5" xfId="3542" xr:uid="{00000000-0005-0000-0000-0000300E0000}"/>
    <cellStyle name="Currency 2 4 2 3 6" xfId="2370" xr:uid="{00000000-0005-0000-0000-0000310E0000}"/>
    <cellStyle name="Currency 2 4 2 4" xfId="454" xr:uid="{00000000-0005-0000-0000-0000320E0000}"/>
    <cellStyle name="Currency 2 4 2 4 2" xfId="1637" xr:uid="{00000000-0005-0000-0000-0000330E0000}"/>
    <cellStyle name="Currency 2 4 2 4 2 2" xfId="4284" xr:uid="{00000000-0005-0000-0000-0000340E0000}"/>
    <cellStyle name="Currency 2 4 2 4 2 3" xfId="3112" xr:uid="{00000000-0005-0000-0000-0000350E0000}"/>
    <cellStyle name="Currency 2 4 2 4 3" xfId="3648" xr:uid="{00000000-0005-0000-0000-0000360E0000}"/>
    <cellStyle name="Currency 2 4 2 4 4" xfId="2476" xr:uid="{00000000-0005-0000-0000-0000370E0000}"/>
    <cellStyle name="Currency 2 4 2 5" xfId="888" xr:uid="{00000000-0005-0000-0000-0000380E0000}"/>
    <cellStyle name="Currency 2 4 2 5 2" xfId="2058" xr:uid="{00000000-0005-0000-0000-0000390E0000}"/>
    <cellStyle name="Currency 2 4 2 5 2 2" xfId="4497" xr:uid="{00000000-0005-0000-0000-00003A0E0000}"/>
    <cellStyle name="Currency 2 4 2 5 2 3" xfId="3325" xr:uid="{00000000-0005-0000-0000-00003B0E0000}"/>
    <cellStyle name="Currency 2 4 2 5 3" xfId="3861" xr:uid="{00000000-0005-0000-0000-00003C0E0000}"/>
    <cellStyle name="Currency 2 4 2 5 4" xfId="2689" xr:uid="{00000000-0005-0000-0000-00003D0E0000}"/>
    <cellStyle name="Currency 2 4 2 6" xfId="1222" xr:uid="{00000000-0005-0000-0000-00003E0E0000}"/>
    <cellStyle name="Currency 2 4 2 6 2" xfId="4074" xr:uid="{00000000-0005-0000-0000-00003F0E0000}"/>
    <cellStyle name="Currency 2 4 2 6 3" xfId="2902" xr:uid="{00000000-0005-0000-0000-0000400E0000}"/>
    <cellStyle name="Currency 2 4 3" xfId="43" xr:uid="{00000000-0005-0000-0000-0000410E0000}"/>
    <cellStyle name="Currency 2 4 3 2" xfId="143" xr:uid="{00000000-0005-0000-0000-0000420E0000}"/>
    <cellStyle name="Currency 2 4 3 2 2" xfId="354" xr:uid="{00000000-0005-0000-0000-0000430E0000}"/>
    <cellStyle name="Currency 2 4 3 2 2 2" xfId="770" xr:uid="{00000000-0005-0000-0000-0000440E0000}"/>
    <cellStyle name="Currency 2 4 3 2 2 2 2" xfId="1953" xr:uid="{00000000-0005-0000-0000-0000450E0000}"/>
    <cellStyle name="Currency 2 4 3 2 2 2 2 2" xfId="4443" xr:uid="{00000000-0005-0000-0000-0000460E0000}"/>
    <cellStyle name="Currency 2 4 3 2 2 2 2 3" xfId="3271" xr:uid="{00000000-0005-0000-0000-0000470E0000}"/>
    <cellStyle name="Currency 2 4 3 2 2 2 3" xfId="3807" xr:uid="{00000000-0005-0000-0000-0000480E0000}"/>
    <cellStyle name="Currency 2 4 3 2 2 2 4" xfId="2635" xr:uid="{00000000-0005-0000-0000-0000490E0000}"/>
    <cellStyle name="Currency 2 4 3 2 2 3" xfId="1145" xr:uid="{00000000-0005-0000-0000-00004A0E0000}"/>
    <cellStyle name="Currency 2 4 3 2 2 3 2" xfId="2312" xr:uid="{00000000-0005-0000-0000-00004B0E0000}"/>
    <cellStyle name="Currency 2 4 3 2 2 3 2 2" xfId="4659" xr:uid="{00000000-0005-0000-0000-00004C0E0000}"/>
    <cellStyle name="Currency 2 4 3 2 2 3 2 3" xfId="3487" xr:uid="{00000000-0005-0000-0000-00004D0E0000}"/>
    <cellStyle name="Currency 2 4 3 2 2 3 3" xfId="4023" xr:uid="{00000000-0005-0000-0000-00004E0E0000}"/>
    <cellStyle name="Currency 2 4 3 2 2 3 4" xfId="2851" xr:uid="{00000000-0005-0000-0000-00004F0E0000}"/>
    <cellStyle name="Currency 2 4 3 2 2 4" xfId="1538" xr:uid="{00000000-0005-0000-0000-0000500E0000}"/>
    <cellStyle name="Currency 2 4 3 2 2 4 2" xfId="4233" xr:uid="{00000000-0005-0000-0000-0000510E0000}"/>
    <cellStyle name="Currency 2 4 3 2 2 4 3" xfId="3061" xr:uid="{00000000-0005-0000-0000-0000520E0000}"/>
    <cellStyle name="Currency 2 4 3 2 2 5" xfId="3597" xr:uid="{00000000-0005-0000-0000-0000530E0000}"/>
    <cellStyle name="Currency 2 4 3 2 2 6" xfId="2425" xr:uid="{00000000-0005-0000-0000-0000540E0000}"/>
    <cellStyle name="Currency 2 4 3 2 3" xfId="564" xr:uid="{00000000-0005-0000-0000-0000550E0000}"/>
    <cellStyle name="Currency 2 4 3 2 3 2" xfId="1747" xr:uid="{00000000-0005-0000-0000-0000560E0000}"/>
    <cellStyle name="Currency 2 4 3 2 3 2 2" xfId="4339" xr:uid="{00000000-0005-0000-0000-0000570E0000}"/>
    <cellStyle name="Currency 2 4 3 2 3 2 3" xfId="3167" xr:uid="{00000000-0005-0000-0000-0000580E0000}"/>
    <cellStyle name="Currency 2 4 3 2 3 3" xfId="3703" xr:uid="{00000000-0005-0000-0000-0000590E0000}"/>
    <cellStyle name="Currency 2 4 3 2 3 4" xfId="2531" xr:uid="{00000000-0005-0000-0000-00005A0E0000}"/>
    <cellStyle name="Currency 2 4 3 2 4" xfId="998" xr:uid="{00000000-0005-0000-0000-00005B0E0000}"/>
    <cellStyle name="Currency 2 4 3 2 4 2" xfId="2168" xr:uid="{00000000-0005-0000-0000-00005C0E0000}"/>
    <cellStyle name="Currency 2 4 3 2 4 2 2" xfId="4552" xr:uid="{00000000-0005-0000-0000-00005D0E0000}"/>
    <cellStyle name="Currency 2 4 3 2 4 2 3" xfId="3380" xr:uid="{00000000-0005-0000-0000-00005E0E0000}"/>
    <cellStyle name="Currency 2 4 3 2 4 3" xfId="3916" xr:uid="{00000000-0005-0000-0000-00005F0E0000}"/>
    <cellStyle name="Currency 2 4 3 2 4 4" xfId="2744" xr:uid="{00000000-0005-0000-0000-0000600E0000}"/>
    <cellStyle name="Currency 2 4 3 2 5" xfId="1332" xr:uid="{00000000-0005-0000-0000-0000610E0000}"/>
    <cellStyle name="Currency 2 4 3 2 5 2" xfId="4129" xr:uid="{00000000-0005-0000-0000-0000620E0000}"/>
    <cellStyle name="Currency 2 4 3 2 5 3" xfId="2957" xr:uid="{00000000-0005-0000-0000-0000630E0000}"/>
    <cellStyle name="Currency 2 4 3 3" xfId="254" xr:uid="{00000000-0005-0000-0000-0000640E0000}"/>
    <cellStyle name="Currency 2 4 3 3 2" xfId="670" xr:uid="{00000000-0005-0000-0000-0000650E0000}"/>
    <cellStyle name="Currency 2 4 3 3 2 2" xfId="1853" xr:uid="{00000000-0005-0000-0000-0000660E0000}"/>
    <cellStyle name="Currency 2 4 3 3 2 2 2" xfId="4393" xr:uid="{00000000-0005-0000-0000-0000670E0000}"/>
    <cellStyle name="Currency 2 4 3 3 2 2 3" xfId="3221" xr:uid="{00000000-0005-0000-0000-0000680E0000}"/>
    <cellStyle name="Currency 2 4 3 3 2 3" xfId="3757" xr:uid="{00000000-0005-0000-0000-0000690E0000}"/>
    <cellStyle name="Currency 2 4 3 3 2 4" xfId="2585" xr:uid="{00000000-0005-0000-0000-00006A0E0000}"/>
    <cellStyle name="Currency 2 4 3 3 3" xfId="1095" xr:uid="{00000000-0005-0000-0000-00006B0E0000}"/>
    <cellStyle name="Currency 2 4 3 3 3 2" xfId="2262" xr:uid="{00000000-0005-0000-0000-00006C0E0000}"/>
    <cellStyle name="Currency 2 4 3 3 3 2 2" xfId="4609" xr:uid="{00000000-0005-0000-0000-00006D0E0000}"/>
    <cellStyle name="Currency 2 4 3 3 3 2 3" xfId="3437" xr:uid="{00000000-0005-0000-0000-00006E0E0000}"/>
    <cellStyle name="Currency 2 4 3 3 3 3" xfId="3973" xr:uid="{00000000-0005-0000-0000-00006F0E0000}"/>
    <cellStyle name="Currency 2 4 3 3 3 4" xfId="2801" xr:uid="{00000000-0005-0000-0000-0000700E0000}"/>
    <cellStyle name="Currency 2 4 3 3 4" xfId="1438" xr:uid="{00000000-0005-0000-0000-0000710E0000}"/>
    <cellStyle name="Currency 2 4 3 3 4 2" xfId="4183" xr:uid="{00000000-0005-0000-0000-0000720E0000}"/>
    <cellStyle name="Currency 2 4 3 3 4 3" xfId="3011" xr:uid="{00000000-0005-0000-0000-0000730E0000}"/>
    <cellStyle name="Currency 2 4 3 3 5" xfId="3547" xr:uid="{00000000-0005-0000-0000-0000740E0000}"/>
    <cellStyle name="Currency 2 4 3 3 6" xfId="2375" xr:uid="{00000000-0005-0000-0000-0000750E0000}"/>
    <cellStyle name="Currency 2 4 3 4" xfId="464" xr:uid="{00000000-0005-0000-0000-0000760E0000}"/>
    <cellStyle name="Currency 2 4 3 4 2" xfId="1647" xr:uid="{00000000-0005-0000-0000-0000770E0000}"/>
    <cellStyle name="Currency 2 4 3 4 2 2" xfId="4289" xr:uid="{00000000-0005-0000-0000-0000780E0000}"/>
    <cellStyle name="Currency 2 4 3 4 2 3" xfId="3117" xr:uid="{00000000-0005-0000-0000-0000790E0000}"/>
    <cellStyle name="Currency 2 4 3 4 3" xfId="3653" xr:uid="{00000000-0005-0000-0000-00007A0E0000}"/>
    <cellStyle name="Currency 2 4 3 4 4" xfId="2481" xr:uid="{00000000-0005-0000-0000-00007B0E0000}"/>
    <cellStyle name="Currency 2 4 3 5" xfId="898" xr:uid="{00000000-0005-0000-0000-00007C0E0000}"/>
    <cellStyle name="Currency 2 4 3 5 2" xfId="2068" xr:uid="{00000000-0005-0000-0000-00007D0E0000}"/>
    <cellStyle name="Currency 2 4 3 5 2 2" xfId="4502" xr:uid="{00000000-0005-0000-0000-00007E0E0000}"/>
    <cellStyle name="Currency 2 4 3 5 2 3" xfId="3330" xr:uid="{00000000-0005-0000-0000-00007F0E0000}"/>
    <cellStyle name="Currency 2 4 3 5 3" xfId="3866" xr:uid="{00000000-0005-0000-0000-0000800E0000}"/>
    <cellStyle name="Currency 2 4 3 5 4" xfId="2694" xr:uid="{00000000-0005-0000-0000-0000810E0000}"/>
    <cellStyle name="Currency 2 4 3 6" xfId="1232" xr:uid="{00000000-0005-0000-0000-0000820E0000}"/>
    <cellStyle name="Currency 2 4 3 6 2" xfId="4079" xr:uid="{00000000-0005-0000-0000-0000830E0000}"/>
    <cellStyle name="Currency 2 4 3 6 3" xfId="2907" xr:uid="{00000000-0005-0000-0000-0000840E0000}"/>
    <cellStyle name="Currency 2 4 4" xfId="53" xr:uid="{00000000-0005-0000-0000-0000850E0000}"/>
    <cellStyle name="Currency 2 4 4 2" xfId="153" xr:uid="{00000000-0005-0000-0000-0000860E0000}"/>
    <cellStyle name="Currency 2 4 4 2 2" xfId="364" xr:uid="{00000000-0005-0000-0000-0000870E0000}"/>
    <cellStyle name="Currency 2 4 4 2 2 2" xfId="780" xr:uid="{00000000-0005-0000-0000-0000880E0000}"/>
    <cellStyle name="Currency 2 4 4 2 2 2 2" xfId="1963" xr:uid="{00000000-0005-0000-0000-0000890E0000}"/>
    <cellStyle name="Currency 2 4 4 2 2 2 2 2" xfId="4448" xr:uid="{00000000-0005-0000-0000-00008A0E0000}"/>
    <cellStyle name="Currency 2 4 4 2 2 2 2 3" xfId="3276" xr:uid="{00000000-0005-0000-0000-00008B0E0000}"/>
    <cellStyle name="Currency 2 4 4 2 2 2 3" xfId="3812" xr:uid="{00000000-0005-0000-0000-00008C0E0000}"/>
    <cellStyle name="Currency 2 4 4 2 2 2 4" xfId="2640" xr:uid="{00000000-0005-0000-0000-00008D0E0000}"/>
    <cellStyle name="Currency 2 4 4 2 2 3" xfId="1150" xr:uid="{00000000-0005-0000-0000-00008E0E0000}"/>
    <cellStyle name="Currency 2 4 4 2 2 3 2" xfId="2317" xr:uid="{00000000-0005-0000-0000-00008F0E0000}"/>
    <cellStyle name="Currency 2 4 4 2 2 3 2 2" xfId="4664" xr:uid="{00000000-0005-0000-0000-0000900E0000}"/>
    <cellStyle name="Currency 2 4 4 2 2 3 2 3" xfId="3492" xr:uid="{00000000-0005-0000-0000-0000910E0000}"/>
    <cellStyle name="Currency 2 4 4 2 2 3 3" xfId="4028" xr:uid="{00000000-0005-0000-0000-0000920E0000}"/>
    <cellStyle name="Currency 2 4 4 2 2 3 4" xfId="2856" xr:uid="{00000000-0005-0000-0000-0000930E0000}"/>
    <cellStyle name="Currency 2 4 4 2 2 4" xfId="1548" xr:uid="{00000000-0005-0000-0000-0000940E0000}"/>
    <cellStyle name="Currency 2 4 4 2 2 4 2" xfId="4238" xr:uid="{00000000-0005-0000-0000-0000950E0000}"/>
    <cellStyle name="Currency 2 4 4 2 2 4 3" xfId="3066" xr:uid="{00000000-0005-0000-0000-0000960E0000}"/>
    <cellStyle name="Currency 2 4 4 2 2 5" xfId="3602" xr:uid="{00000000-0005-0000-0000-0000970E0000}"/>
    <cellStyle name="Currency 2 4 4 2 2 6" xfId="2430" xr:uid="{00000000-0005-0000-0000-0000980E0000}"/>
    <cellStyle name="Currency 2 4 4 2 3" xfId="574" xr:uid="{00000000-0005-0000-0000-0000990E0000}"/>
    <cellStyle name="Currency 2 4 4 2 3 2" xfId="1757" xr:uid="{00000000-0005-0000-0000-00009A0E0000}"/>
    <cellStyle name="Currency 2 4 4 2 3 2 2" xfId="4344" xr:uid="{00000000-0005-0000-0000-00009B0E0000}"/>
    <cellStyle name="Currency 2 4 4 2 3 2 3" xfId="3172" xr:uid="{00000000-0005-0000-0000-00009C0E0000}"/>
    <cellStyle name="Currency 2 4 4 2 3 3" xfId="3708" xr:uid="{00000000-0005-0000-0000-00009D0E0000}"/>
    <cellStyle name="Currency 2 4 4 2 3 4" xfId="2536" xr:uid="{00000000-0005-0000-0000-00009E0E0000}"/>
    <cellStyle name="Currency 2 4 4 2 4" xfId="1008" xr:uid="{00000000-0005-0000-0000-00009F0E0000}"/>
    <cellStyle name="Currency 2 4 4 2 4 2" xfId="2178" xr:uid="{00000000-0005-0000-0000-0000A00E0000}"/>
    <cellStyle name="Currency 2 4 4 2 4 2 2" xfId="4557" xr:uid="{00000000-0005-0000-0000-0000A10E0000}"/>
    <cellStyle name="Currency 2 4 4 2 4 2 3" xfId="3385" xr:uid="{00000000-0005-0000-0000-0000A20E0000}"/>
    <cellStyle name="Currency 2 4 4 2 4 3" xfId="3921" xr:uid="{00000000-0005-0000-0000-0000A30E0000}"/>
    <cellStyle name="Currency 2 4 4 2 4 4" xfId="2749" xr:uid="{00000000-0005-0000-0000-0000A40E0000}"/>
    <cellStyle name="Currency 2 4 4 2 5" xfId="1342" xr:uid="{00000000-0005-0000-0000-0000A50E0000}"/>
    <cellStyle name="Currency 2 4 4 2 5 2" xfId="4134" xr:uid="{00000000-0005-0000-0000-0000A60E0000}"/>
    <cellStyle name="Currency 2 4 4 2 5 3" xfId="2962" xr:uid="{00000000-0005-0000-0000-0000A70E0000}"/>
    <cellStyle name="Currency 2 4 4 3" xfId="264" xr:uid="{00000000-0005-0000-0000-0000A80E0000}"/>
    <cellStyle name="Currency 2 4 4 3 2" xfId="680" xr:uid="{00000000-0005-0000-0000-0000A90E0000}"/>
    <cellStyle name="Currency 2 4 4 3 2 2" xfId="1863" xr:uid="{00000000-0005-0000-0000-0000AA0E0000}"/>
    <cellStyle name="Currency 2 4 4 3 2 2 2" xfId="4398" xr:uid="{00000000-0005-0000-0000-0000AB0E0000}"/>
    <cellStyle name="Currency 2 4 4 3 2 2 3" xfId="3226" xr:uid="{00000000-0005-0000-0000-0000AC0E0000}"/>
    <cellStyle name="Currency 2 4 4 3 2 3" xfId="3762" xr:uid="{00000000-0005-0000-0000-0000AD0E0000}"/>
    <cellStyle name="Currency 2 4 4 3 2 4" xfId="2590" xr:uid="{00000000-0005-0000-0000-0000AE0E0000}"/>
    <cellStyle name="Currency 2 4 4 3 3" xfId="1100" xr:uid="{00000000-0005-0000-0000-0000AF0E0000}"/>
    <cellStyle name="Currency 2 4 4 3 3 2" xfId="2267" xr:uid="{00000000-0005-0000-0000-0000B00E0000}"/>
    <cellStyle name="Currency 2 4 4 3 3 2 2" xfId="4614" xr:uid="{00000000-0005-0000-0000-0000B10E0000}"/>
    <cellStyle name="Currency 2 4 4 3 3 2 3" xfId="3442" xr:uid="{00000000-0005-0000-0000-0000B20E0000}"/>
    <cellStyle name="Currency 2 4 4 3 3 3" xfId="3978" xr:uid="{00000000-0005-0000-0000-0000B30E0000}"/>
    <cellStyle name="Currency 2 4 4 3 3 4" xfId="2806" xr:uid="{00000000-0005-0000-0000-0000B40E0000}"/>
    <cellStyle name="Currency 2 4 4 3 4" xfId="1448" xr:uid="{00000000-0005-0000-0000-0000B50E0000}"/>
    <cellStyle name="Currency 2 4 4 3 4 2" xfId="4188" xr:uid="{00000000-0005-0000-0000-0000B60E0000}"/>
    <cellStyle name="Currency 2 4 4 3 4 3" xfId="3016" xr:uid="{00000000-0005-0000-0000-0000B70E0000}"/>
    <cellStyle name="Currency 2 4 4 3 5" xfId="3552" xr:uid="{00000000-0005-0000-0000-0000B80E0000}"/>
    <cellStyle name="Currency 2 4 4 3 6" xfId="2380" xr:uid="{00000000-0005-0000-0000-0000B90E0000}"/>
    <cellStyle name="Currency 2 4 4 4" xfId="474" xr:uid="{00000000-0005-0000-0000-0000BA0E0000}"/>
    <cellStyle name="Currency 2 4 4 4 2" xfId="1657" xr:uid="{00000000-0005-0000-0000-0000BB0E0000}"/>
    <cellStyle name="Currency 2 4 4 4 2 2" xfId="4294" xr:uid="{00000000-0005-0000-0000-0000BC0E0000}"/>
    <cellStyle name="Currency 2 4 4 4 2 3" xfId="3122" xr:uid="{00000000-0005-0000-0000-0000BD0E0000}"/>
    <cellStyle name="Currency 2 4 4 4 3" xfId="3658" xr:uid="{00000000-0005-0000-0000-0000BE0E0000}"/>
    <cellStyle name="Currency 2 4 4 4 4" xfId="2486" xr:uid="{00000000-0005-0000-0000-0000BF0E0000}"/>
    <cellStyle name="Currency 2 4 4 5" xfId="908" xr:uid="{00000000-0005-0000-0000-0000C00E0000}"/>
    <cellStyle name="Currency 2 4 4 5 2" xfId="2078" xr:uid="{00000000-0005-0000-0000-0000C10E0000}"/>
    <cellStyle name="Currency 2 4 4 5 2 2" xfId="4507" xr:uid="{00000000-0005-0000-0000-0000C20E0000}"/>
    <cellStyle name="Currency 2 4 4 5 2 3" xfId="3335" xr:uid="{00000000-0005-0000-0000-0000C30E0000}"/>
    <cellStyle name="Currency 2 4 4 5 3" xfId="3871" xr:uid="{00000000-0005-0000-0000-0000C40E0000}"/>
    <cellStyle name="Currency 2 4 4 5 4" xfId="2699" xr:uid="{00000000-0005-0000-0000-0000C50E0000}"/>
    <cellStyle name="Currency 2 4 4 6" xfId="1242" xr:uid="{00000000-0005-0000-0000-0000C60E0000}"/>
    <cellStyle name="Currency 2 4 4 6 2" xfId="4084" xr:uid="{00000000-0005-0000-0000-0000C70E0000}"/>
    <cellStyle name="Currency 2 4 4 6 3" xfId="2912" xr:uid="{00000000-0005-0000-0000-0000C80E0000}"/>
    <cellStyle name="Currency 2 4 5" xfId="63" xr:uid="{00000000-0005-0000-0000-0000C90E0000}"/>
    <cellStyle name="Currency 2 4 5 2" xfId="163" xr:uid="{00000000-0005-0000-0000-0000CA0E0000}"/>
    <cellStyle name="Currency 2 4 5 2 2" xfId="374" xr:uid="{00000000-0005-0000-0000-0000CB0E0000}"/>
    <cellStyle name="Currency 2 4 5 2 2 2" xfId="790" xr:uid="{00000000-0005-0000-0000-0000CC0E0000}"/>
    <cellStyle name="Currency 2 4 5 2 2 2 2" xfId="1973" xr:uid="{00000000-0005-0000-0000-0000CD0E0000}"/>
    <cellStyle name="Currency 2 4 5 2 2 2 2 2" xfId="4453" xr:uid="{00000000-0005-0000-0000-0000CE0E0000}"/>
    <cellStyle name="Currency 2 4 5 2 2 2 2 3" xfId="3281" xr:uid="{00000000-0005-0000-0000-0000CF0E0000}"/>
    <cellStyle name="Currency 2 4 5 2 2 2 3" xfId="3817" xr:uid="{00000000-0005-0000-0000-0000D00E0000}"/>
    <cellStyle name="Currency 2 4 5 2 2 2 4" xfId="2645" xr:uid="{00000000-0005-0000-0000-0000D10E0000}"/>
    <cellStyle name="Currency 2 4 5 2 2 3" xfId="1155" xr:uid="{00000000-0005-0000-0000-0000D20E0000}"/>
    <cellStyle name="Currency 2 4 5 2 2 3 2" xfId="2322" xr:uid="{00000000-0005-0000-0000-0000D30E0000}"/>
    <cellStyle name="Currency 2 4 5 2 2 3 2 2" xfId="4669" xr:uid="{00000000-0005-0000-0000-0000D40E0000}"/>
    <cellStyle name="Currency 2 4 5 2 2 3 2 3" xfId="3497" xr:uid="{00000000-0005-0000-0000-0000D50E0000}"/>
    <cellStyle name="Currency 2 4 5 2 2 3 3" xfId="4033" xr:uid="{00000000-0005-0000-0000-0000D60E0000}"/>
    <cellStyle name="Currency 2 4 5 2 2 3 4" xfId="2861" xr:uid="{00000000-0005-0000-0000-0000D70E0000}"/>
    <cellStyle name="Currency 2 4 5 2 2 4" xfId="1558" xr:uid="{00000000-0005-0000-0000-0000D80E0000}"/>
    <cellStyle name="Currency 2 4 5 2 2 4 2" xfId="4243" xr:uid="{00000000-0005-0000-0000-0000D90E0000}"/>
    <cellStyle name="Currency 2 4 5 2 2 4 3" xfId="3071" xr:uid="{00000000-0005-0000-0000-0000DA0E0000}"/>
    <cellStyle name="Currency 2 4 5 2 2 5" xfId="3607" xr:uid="{00000000-0005-0000-0000-0000DB0E0000}"/>
    <cellStyle name="Currency 2 4 5 2 2 6" xfId="2435" xr:uid="{00000000-0005-0000-0000-0000DC0E0000}"/>
    <cellStyle name="Currency 2 4 5 2 3" xfId="584" xr:uid="{00000000-0005-0000-0000-0000DD0E0000}"/>
    <cellStyle name="Currency 2 4 5 2 3 2" xfId="1767" xr:uid="{00000000-0005-0000-0000-0000DE0E0000}"/>
    <cellStyle name="Currency 2 4 5 2 3 2 2" xfId="4349" xr:uid="{00000000-0005-0000-0000-0000DF0E0000}"/>
    <cellStyle name="Currency 2 4 5 2 3 2 3" xfId="3177" xr:uid="{00000000-0005-0000-0000-0000E00E0000}"/>
    <cellStyle name="Currency 2 4 5 2 3 3" xfId="3713" xr:uid="{00000000-0005-0000-0000-0000E10E0000}"/>
    <cellStyle name="Currency 2 4 5 2 3 4" xfId="2541" xr:uid="{00000000-0005-0000-0000-0000E20E0000}"/>
    <cellStyle name="Currency 2 4 5 2 4" xfId="1018" xr:uid="{00000000-0005-0000-0000-0000E30E0000}"/>
    <cellStyle name="Currency 2 4 5 2 4 2" xfId="2188" xr:uid="{00000000-0005-0000-0000-0000E40E0000}"/>
    <cellStyle name="Currency 2 4 5 2 4 2 2" xfId="4562" xr:uid="{00000000-0005-0000-0000-0000E50E0000}"/>
    <cellStyle name="Currency 2 4 5 2 4 2 3" xfId="3390" xr:uid="{00000000-0005-0000-0000-0000E60E0000}"/>
    <cellStyle name="Currency 2 4 5 2 4 3" xfId="3926" xr:uid="{00000000-0005-0000-0000-0000E70E0000}"/>
    <cellStyle name="Currency 2 4 5 2 4 4" xfId="2754" xr:uid="{00000000-0005-0000-0000-0000E80E0000}"/>
    <cellStyle name="Currency 2 4 5 2 5" xfId="1352" xr:uid="{00000000-0005-0000-0000-0000E90E0000}"/>
    <cellStyle name="Currency 2 4 5 2 5 2" xfId="4139" xr:uid="{00000000-0005-0000-0000-0000EA0E0000}"/>
    <cellStyle name="Currency 2 4 5 2 5 3" xfId="2967" xr:uid="{00000000-0005-0000-0000-0000EB0E0000}"/>
    <cellStyle name="Currency 2 4 5 3" xfId="274" xr:uid="{00000000-0005-0000-0000-0000EC0E0000}"/>
    <cellStyle name="Currency 2 4 5 3 2" xfId="690" xr:uid="{00000000-0005-0000-0000-0000ED0E0000}"/>
    <cellStyle name="Currency 2 4 5 3 2 2" xfId="1873" xr:uid="{00000000-0005-0000-0000-0000EE0E0000}"/>
    <cellStyle name="Currency 2 4 5 3 2 2 2" xfId="4403" xr:uid="{00000000-0005-0000-0000-0000EF0E0000}"/>
    <cellStyle name="Currency 2 4 5 3 2 2 3" xfId="3231" xr:uid="{00000000-0005-0000-0000-0000F00E0000}"/>
    <cellStyle name="Currency 2 4 5 3 2 3" xfId="3767" xr:uid="{00000000-0005-0000-0000-0000F10E0000}"/>
    <cellStyle name="Currency 2 4 5 3 2 4" xfId="2595" xr:uid="{00000000-0005-0000-0000-0000F20E0000}"/>
    <cellStyle name="Currency 2 4 5 3 3" xfId="1105" xr:uid="{00000000-0005-0000-0000-0000F30E0000}"/>
    <cellStyle name="Currency 2 4 5 3 3 2" xfId="2272" xr:uid="{00000000-0005-0000-0000-0000F40E0000}"/>
    <cellStyle name="Currency 2 4 5 3 3 2 2" xfId="4619" xr:uid="{00000000-0005-0000-0000-0000F50E0000}"/>
    <cellStyle name="Currency 2 4 5 3 3 2 3" xfId="3447" xr:uid="{00000000-0005-0000-0000-0000F60E0000}"/>
    <cellStyle name="Currency 2 4 5 3 3 3" xfId="3983" xr:uid="{00000000-0005-0000-0000-0000F70E0000}"/>
    <cellStyle name="Currency 2 4 5 3 3 4" xfId="2811" xr:uid="{00000000-0005-0000-0000-0000F80E0000}"/>
    <cellStyle name="Currency 2 4 5 3 4" xfId="1458" xr:uid="{00000000-0005-0000-0000-0000F90E0000}"/>
    <cellStyle name="Currency 2 4 5 3 4 2" xfId="4193" xr:uid="{00000000-0005-0000-0000-0000FA0E0000}"/>
    <cellStyle name="Currency 2 4 5 3 4 3" xfId="3021" xr:uid="{00000000-0005-0000-0000-0000FB0E0000}"/>
    <cellStyle name="Currency 2 4 5 3 5" xfId="3557" xr:uid="{00000000-0005-0000-0000-0000FC0E0000}"/>
    <cellStyle name="Currency 2 4 5 3 6" xfId="2385" xr:uid="{00000000-0005-0000-0000-0000FD0E0000}"/>
    <cellStyle name="Currency 2 4 5 4" xfId="484" xr:uid="{00000000-0005-0000-0000-0000FE0E0000}"/>
    <cellStyle name="Currency 2 4 5 4 2" xfId="1667" xr:uid="{00000000-0005-0000-0000-0000FF0E0000}"/>
    <cellStyle name="Currency 2 4 5 4 2 2" xfId="4299" xr:uid="{00000000-0005-0000-0000-0000000F0000}"/>
    <cellStyle name="Currency 2 4 5 4 2 3" xfId="3127" xr:uid="{00000000-0005-0000-0000-0000010F0000}"/>
    <cellStyle name="Currency 2 4 5 4 3" xfId="3663" xr:uid="{00000000-0005-0000-0000-0000020F0000}"/>
    <cellStyle name="Currency 2 4 5 4 4" xfId="2491" xr:uid="{00000000-0005-0000-0000-0000030F0000}"/>
    <cellStyle name="Currency 2 4 5 5" xfId="918" xr:uid="{00000000-0005-0000-0000-0000040F0000}"/>
    <cellStyle name="Currency 2 4 5 5 2" xfId="2088" xr:uid="{00000000-0005-0000-0000-0000050F0000}"/>
    <cellStyle name="Currency 2 4 5 5 2 2" xfId="4512" xr:uid="{00000000-0005-0000-0000-0000060F0000}"/>
    <cellStyle name="Currency 2 4 5 5 2 3" xfId="3340" xr:uid="{00000000-0005-0000-0000-0000070F0000}"/>
    <cellStyle name="Currency 2 4 5 5 3" xfId="3876" xr:uid="{00000000-0005-0000-0000-0000080F0000}"/>
    <cellStyle name="Currency 2 4 5 5 4" xfId="2704" xr:uid="{00000000-0005-0000-0000-0000090F0000}"/>
    <cellStyle name="Currency 2 4 5 6" xfId="1252" xr:uid="{00000000-0005-0000-0000-00000A0F0000}"/>
    <cellStyle name="Currency 2 4 5 6 2" xfId="4089" xr:uid="{00000000-0005-0000-0000-00000B0F0000}"/>
    <cellStyle name="Currency 2 4 5 6 3" xfId="2917" xr:uid="{00000000-0005-0000-0000-00000C0F0000}"/>
    <cellStyle name="Currency 2 4 6" xfId="73" xr:uid="{00000000-0005-0000-0000-00000D0F0000}"/>
    <cellStyle name="Currency 2 4 6 2" xfId="173" xr:uid="{00000000-0005-0000-0000-00000E0F0000}"/>
    <cellStyle name="Currency 2 4 6 2 2" xfId="384" xr:uid="{00000000-0005-0000-0000-00000F0F0000}"/>
    <cellStyle name="Currency 2 4 6 2 2 2" xfId="800" xr:uid="{00000000-0005-0000-0000-0000100F0000}"/>
    <cellStyle name="Currency 2 4 6 2 2 2 2" xfId="1983" xr:uid="{00000000-0005-0000-0000-0000110F0000}"/>
    <cellStyle name="Currency 2 4 6 2 2 2 2 2" xfId="4458" xr:uid="{00000000-0005-0000-0000-0000120F0000}"/>
    <cellStyle name="Currency 2 4 6 2 2 2 2 3" xfId="3286" xr:uid="{00000000-0005-0000-0000-0000130F0000}"/>
    <cellStyle name="Currency 2 4 6 2 2 2 3" xfId="3822" xr:uid="{00000000-0005-0000-0000-0000140F0000}"/>
    <cellStyle name="Currency 2 4 6 2 2 2 4" xfId="2650" xr:uid="{00000000-0005-0000-0000-0000150F0000}"/>
    <cellStyle name="Currency 2 4 6 2 2 3" xfId="1160" xr:uid="{00000000-0005-0000-0000-0000160F0000}"/>
    <cellStyle name="Currency 2 4 6 2 2 3 2" xfId="2327" xr:uid="{00000000-0005-0000-0000-0000170F0000}"/>
    <cellStyle name="Currency 2 4 6 2 2 3 2 2" xfId="4674" xr:uid="{00000000-0005-0000-0000-0000180F0000}"/>
    <cellStyle name="Currency 2 4 6 2 2 3 2 3" xfId="3502" xr:uid="{00000000-0005-0000-0000-0000190F0000}"/>
    <cellStyle name="Currency 2 4 6 2 2 3 3" xfId="4038" xr:uid="{00000000-0005-0000-0000-00001A0F0000}"/>
    <cellStyle name="Currency 2 4 6 2 2 3 4" xfId="2866" xr:uid="{00000000-0005-0000-0000-00001B0F0000}"/>
    <cellStyle name="Currency 2 4 6 2 2 4" xfId="1568" xr:uid="{00000000-0005-0000-0000-00001C0F0000}"/>
    <cellStyle name="Currency 2 4 6 2 2 4 2" xfId="4248" xr:uid="{00000000-0005-0000-0000-00001D0F0000}"/>
    <cellStyle name="Currency 2 4 6 2 2 4 3" xfId="3076" xr:uid="{00000000-0005-0000-0000-00001E0F0000}"/>
    <cellStyle name="Currency 2 4 6 2 2 5" xfId="3612" xr:uid="{00000000-0005-0000-0000-00001F0F0000}"/>
    <cellStyle name="Currency 2 4 6 2 2 6" xfId="2440" xr:uid="{00000000-0005-0000-0000-0000200F0000}"/>
    <cellStyle name="Currency 2 4 6 2 3" xfId="594" xr:uid="{00000000-0005-0000-0000-0000210F0000}"/>
    <cellStyle name="Currency 2 4 6 2 3 2" xfId="1777" xr:uid="{00000000-0005-0000-0000-0000220F0000}"/>
    <cellStyle name="Currency 2 4 6 2 3 2 2" xfId="4354" xr:uid="{00000000-0005-0000-0000-0000230F0000}"/>
    <cellStyle name="Currency 2 4 6 2 3 2 3" xfId="3182" xr:uid="{00000000-0005-0000-0000-0000240F0000}"/>
    <cellStyle name="Currency 2 4 6 2 3 3" xfId="3718" xr:uid="{00000000-0005-0000-0000-0000250F0000}"/>
    <cellStyle name="Currency 2 4 6 2 3 4" xfId="2546" xr:uid="{00000000-0005-0000-0000-0000260F0000}"/>
    <cellStyle name="Currency 2 4 6 2 4" xfId="1028" xr:uid="{00000000-0005-0000-0000-0000270F0000}"/>
    <cellStyle name="Currency 2 4 6 2 4 2" xfId="2198" xr:uid="{00000000-0005-0000-0000-0000280F0000}"/>
    <cellStyle name="Currency 2 4 6 2 4 2 2" xfId="4567" xr:uid="{00000000-0005-0000-0000-0000290F0000}"/>
    <cellStyle name="Currency 2 4 6 2 4 2 3" xfId="3395" xr:uid="{00000000-0005-0000-0000-00002A0F0000}"/>
    <cellStyle name="Currency 2 4 6 2 4 3" xfId="3931" xr:uid="{00000000-0005-0000-0000-00002B0F0000}"/>
    <cellStyle name="Currency 2 4 6 2 4 4" xfId="2759" xr:uid="{00000000-0005-0000-0000-00002C0F0000}"/>
    <cellStyle name="Currency 2 4 6 2 5" xfId="1362" xr:uid="{00000000-0005-0000-0000-00002D0F0000}"/>
    <cellStyle name="Currency 2 4 6 2 5 2" xfId="4144" xr:uid="{00000000-0005-0000-0000-00002E0F0000}"/>
    <cellStyle name="Currency 2 4 6 2 5 3" xfId="2972" xr:uid="{00000000-0005-0000-0000-00002F0F0000}"/>
    <cellStyle name="Currency 2 4 6 3" xfId="284" xr:uid="{00000000-0005-0000-0000-0000300F0000}"/>
    <cellStyle name="Currency 2 4 6 3 2" xfId="700" xr:uid="{00000000-0005-0000-0000-0000310F0000}"/>
    <cellStyle name="Currency 2 4 6 3 2 2" xfId="1883" xr:uid="{00000000-0005-0000-0000-0000320F0000}"/>
    <cellStyle name="Currency 2 4 6 3 2 2 2" xfId="4408" xr:uid="{00000000-0005-0000-0000-0000330F0000}"/>
    <cellStyle name="Currency 2 4 6 3 2 2 3" xfId="3236" xr:uid="{00000000-0005-0000-0000-0000340F0000}"/>
    <cellStyle name="Currency 2 4 6 3 2 3" xfId="3772" xr:uid="{00000000-0005-0000-0000-0000350F0000}"/>
    <cellStyle name="Currency 2 4 6 3 2 4" xfId="2600" xr:uid="{00000000-0005-0000-0000-0000360F0000}"/>
    <cellStyle name="Currency 2 4 6 3 3" xfId="1110" xr:uid="{00000000-0005-0000-0000-0000370F0000}"/>
    <cellStyle name="Currency 2 4 6 3 3 2" xfId="2277" xr:uid="{00000000-0005-0000-0000-0000380F0000}"/>
    <cellStyle name="Currency 2 4 6 3 3 2 2" xfId="4624" xr:uid="{00000000-0005-0000-0000-0000390F0000}"/>
    <cellStyle name="Currency 2 4 6 3 3 2 3" xfId="3452" xr:uid="{00000000-0005-0000-0000-00003A0F0000}"/>
    <cellStyle name="Currency 2 4 6 3 3 3" xfId="3988" xr:uid="{00000000-0005-0000-0000-00003B0F0000}"/>
    <cellStyle name="Currency 2 4 6 3 3 4" xfId="2816" xr:uid="{00000000-0005-0000-0000-00003C0F0000}"/>
    <cellStyle name="Currency 2 4 6 3 4" xfId="1468" xr:uid="{00000000-0005-0000-0000-00003D0F0000}"/>
    <cellStyle name="Currency 2 4 6 3 4 2" xfId="4198" xr:uid="{00000000-0005-0000-0000-00003E0F0000}"/>
    <cellStyle name="Currency 2 4 6 3 4 3" xfId="3026" xr:uid="{00000000-0005-0000-0000-00003F0F0000}"/>
    <cellStyle name="Currency 2 4 6 3 5" xfId="3562" xr:uid="{00000000-0005-0000-0000-0000400F0000}"/>
    <cellStyle name="Currency 2 4 6 3 6" xfId="2390" xr:uid="{00000000-0005-0000-0000-0000410F0000}"/>
    <cellStyle name="Currency 2 4 6 4" xfId="494" xr:uid="{00000000-0005-0000-0000-0000420F0000}"/>
    <cellStyle name="Currency 2 4 6 4 2" xfId="1677" xr:uid="{00000000-0005-0000-0000-0000430F0000}"/>
    <cellStyle name="Currency 2 4 6 4 2 2" xfId="4304" xr:uid="{00000000-0005-0000-0000-0000440F0000}"/>
    <cellStyle name="Currency 2 4 6 4 2 3" xfId="3132" xr:uid="{00000000-0005-0000-0000-0000450F0000}"/>
    <cellStyle name="Currency 2 4 6 4 3" xfId="3668" xr:uid="{00000000-0005-0000-0000-0000460F0000}"/>
    <cellStyle name="Currency 2 4 6 4 4" xfId="2496" xr:uid="{00000000-0005-0000-0000-0000470F0000}"/>
    <cellStyle name="Currency 2 4 6 5" xfId="928" xr:uid="{00000000-0005-0000-0000-0000480F0000}"/>
    <cellStyle name="Currency 2 4 6 5 2" xfId="2098" xr:uid="{00000000-0005-0000-0000-0000490F0000}"/>
    <cellStyle name="Currency 2 4 6 5 2 2" xfId="4517" xr:uid="{00000000-0005-0000-0000-00004A0F0000}"/>
    <cellStyle name="Currency 2 4 6 5 2 3" xfId="3345" xr:uid="{00000000-0005-0000-0000-00004B0F0000}"/>
    <cellStyle name="Currency 2 4 6 5 3" xfId="3881" xr:uid="{00000000-0005-0000-0000-00004C0F0000}"/>
    <cellStyle name="Currency 2 4 6 5 4" xfId="2709" xr:uid="{00000000-0005-0000-0000-00004D0F0000}"/>
    <cellStyle name="Currency 2 4 6 6" xfId="1262" xr:uid="{00000000-0005-0000-0000-00004E0F0000}"/>
    <cellStyle name="Currency 2 4 6 6 2" xfId="4094" xr:uid="{00000000-0005-0000-0000-00004F0F0000}"/>
    <cellStyle name="Currency 2 4 6 6 3" xfId="2922" xr:uid="{00000000-0005-0000-0000-0000500F0000}"/>
    <cellStyle name="Currency 2 4 7" xfId="83" xr:uid="{00000000-0005-0000-0000-0000510F0000}"/>
    <cellStyle name="Currency 2 4 7 2" xfId="183" xr:uid="{00000000-0005-0000-0000-0000520F0000}"/>
    <cellStyle name="Currency 2 4 7 2 2" xfId="394" xr:uid="{00000000-0005-0000-0000-0000530F0000}"/>
    <cellStyle name="Currency 2 4 7 2 2 2" xfId="810" xr:uid="{00000000-0005-0000-0000-0000540F0000}"/>
    <cellStyle name="Currency 2 4 7 2 2 2 2" xfId="1993" xr:uid="{00000000-0005-0000-0000-0000550F0000}"/>
    <cellStyle name="Currency 2 4 7 2 2 2 2 2" xfId="4463" xr:uid="{00000000-0005-0000-0000-0000560F0000}"/>
    <cellStyle name="Currency 2 4 7 2 2 2 2 3" xfId="3291" xr:uid="{00000000-0005-0000-0000-0000570F0000}"/>
    <cellStyle name="Currency 2 4 7 2 2 2 3" xfId="3827" xr:uid="{00000000-0005-0000-0000-0000580F0000}"/>
    <cellStyle name="Currency 2 4 7 2 2 2 4" xfId="2655" xr:uid="{00000000-0005-0000-0000-0000590F0000}"/>
    <cellStyle name="Currency 2 4 7 2 2 3" xfId="1165" xr:uid="{00000000-0005-0000-0000-00005A0F0000}"/>
    <cellStyle name="Currency 2 4 7 2 2 3 2" xfId="2332" xr:uid="{00000000-0005-0000-0000-00005B0F0000}"/>
    <cellStyle name="Currency 2 4 7 2 2 3 2 2" xfId="4679" xr:uid="{00000000-0005-0000-0000-00005C0F0000}"/>
    <cellStyle name="Currency 2 4 7 2 2 3 2 3" xfId="3507" xr:uid="{00000000-0005-0000-0000-00005D0F0000}"/>
    <cellStyle name="Currency 2 4 7 2 2 3 3" xfId="4043" xr:uid="{00000000-0005-0000-0000-00005E0F0000}"/>
    <cellStyle name="Currency 2 4 7 2 2 3 4" xfId="2871" xr:uid="{00000000-0005-0000-0000-00005F0F0000}"/>
    <cellStyle name="Currency 2 4 7 2 2 4" xfId="1578" xr:uid="{00000000-0005-0000-0000-0000600F0000}"/>
    <cellStyle name="Currency 2 4 7 2 2 4 2" xfId="4253" xr:uid="{00000000-0005-0000-0000-0000610F0000}"/>
    <cellStyle name="Currency 2 4 7 2 2 4 3" xfId="3081" xr:uid="{00000000-0005-0000-0000-0000620F0000}"/>
    <cellStyle name="Currency 2 4 7 2 2 5" xfId="3617" xr:uid="{00000000-0005-0000-0000-0000630F0000}"/>
    <cellStyle name="Currency 2 4 7 2 2 6" xfId="2445" xr:uid="{00000000-0005-0000-0000-0000640F0000}"/>
    <cellStyle name="Currency 2 4 7 2 3" xfId="604" xr:uid="{00000000-0005-0000-0000-0000650F0000}"/>
    <cellStyle name="Currency 2 4 7 2 3 2" xfId="1787" xr:uid="{00000000-0005-0000-0000-0000660F0000}"/>
    <cellStyle name="Currency 2 4 7 2 3 2 2" xfId="4359" xr:uid="{00000000-0005-0000-0000-0000670F0000}"/>
    <cellStyle name="Currency 2 4 7 2 3 2 3" xfId="3187" xr:uid="{00000000-0005-0000-0000-0000680F0000}"/>
    <cellStyle name="Currency 2 4 7 2 3 3" xfId="3723" xr:uid="{00000000-0005-0000-0000-0000690F0000}"/>
    <cellStyle name="Currency 2 4 7 2 3 4" xfId="2551" xr:uid="{00000000-0005-0000-0000-00006A0F0000}"/>
    <cellStyle name="Currency 2 4 7 2 4" xfId="1038" xr:uid="{00000000-0005-0000-0000-00006B0F0000}"/>
    <cellStyle name="Currency 2 4 7 2 4 2" xfId="2208" xr:uid="{00000000-0005-0000-0000-00006C0F0000}"/>
    <cellStyle name="Currency 2 4 7 2 4 2 2" xfId="4572" xr:uid="{00000000-0005-0000-0000-00006D0F0000}"/>
    <cellStyle name="Currency 2 4 7 2 4 2 3" xfId="3400" xr:uid="{00000000-0005-0000-0000-00006E0F0000}"/>
    <cellStyle name="Currency 2 4 7 2 4 3" xfId="3936" xr:uid="{00000000-0005-0000-0000-00006F0F0000}"/>
    <cellStyle name="Currency 2 4 7 2 4 4" xfId="2764" xr:uid="{00000000-0005-0000-0000-0000700F0000}"/>
    <cellStyle name="Currency 2 4 7 2 5" xfId="1372" xr:uid="{00000000-0005-0000-0000-0000710F0000}"/>
    <cellStyle name="Currency 2 4 7 2 5 2" xfId="4149" xr:uid="{00000000-0005-0000-0000-0000720F0000}"/>
    <cellStyle name="Currency 2 4 7 2 5 3" xfId="2977" xr:uid="{00000000-0005-0000-0000-0000730F0000}"/>
    <cellStyle name="Currency 2 4 7 3" xfId="294" xr:uid="{00000000-0005-0000-0000-0000740F0000}"/>
    <cellStyle name="Currency 2 4 7 3 2" xfId="710" xr:uid="{00000000-0005-0000-0000-0000750F0000}"/>
    <cellStyle name="Currency 2 4 7 3 2 2" xfId="1893" xr:uid="{00000000-0005-0000-0000-0000760F0000}"/>
    <cellStyle name="Currency 2 4 7 3 2 2 2" xfId="4413" xr:uid="{00000000-0005-0000-0000-0000770F0000}"/>
    <cellStyle name="Currency 2 4 7 3 2 2 3" xfId="3241" xr:uid="{00000000-0005-0000-0000-0000780F0000}"/>
    <cellStyle name="Currency 2 4 7 3 2 3" xfId="3777" xr:uid="{00000000-0005-0000-0000-0000790F0000}"/>
    <cellStyle name="Currency 2 4 7 3 2 4" xfId="2605" xr:uid="{00000000-0005-0000-0000-00007A0F0000}"/>
    <cellStyle name="Currency 2 4 7 3 3" xfId="1115" xr:uid="{00000000-0005-0000-0000-00007B0F0000}"/>
    <cellStyle name="Currency 2 4 7 3 3 2" xfId="2282" xr:uid="{00000000-0005-0000-0000-00007C0F0000}"/>
    <cellStyle name="Currency 2 4 7 3 3 2 2" xfId="4629" xr:uid="{00000000-0005-0000-0000-00007D0F0000}"/>
    <cellStyle name="Currency 2 4 7 3 3 2 3" xfId="3457" xr:uid="{00000000-0005-0000-0000-00007E0F0000}"/>
    <cellStyle name="Currency 2 4 7 3 3 3" xfId="3993" xr:uid="{00000000-0005-0000-0000-00007F0F0000}"/>
    <cellStyle name="Currency 2 4 7 3 3 4" xfId="2821" xr:uid="{00000000-0005-0000-0000-0000800F0000}"/>
    <cellStyle name="Currency 2 4 7 3 4" xfId="1478" xr:uid="{00000000-0005-0000-0000-0000810F0000}"/>
    <cellStyle name="Currency 2 4 7 3 4 2" xfId="4203" xr:uid="{00000000-0005-0000-0000-0000820F0000}"/>
    <cellStyle name="Currency 2 4 7 3 4 3" xfId="3031" xr:uid="{00000000-0005-0000-0000-0000830F0000}"/>
    <cellStyle name="Currency 2 4 7 3 5" xfId="3567" xr:uid="{00000000-0005-0000-0000-0000840F0000}"/>
    <cellStyle name="Currency 2 4 7 3 6" xfId="2395" xr:uid="{00000000-0005-0000-0000-0000850F0000}"/>
    <cellStyle name="Currency 2 4 7 4" xfId="504" xr:uid="{00000000-0005-0000-0000-0000860F0000}"/>
    <cellStyle name="Currency 2 4 7 4 2" xfId="1687" xr:uid="{00000000-0005-0000-0000-0000870F0000}"/>
    <cellStyle name="Currency 2 4 7 4 2 2" xfId="4309" xr:uid="{00000000-0005-0000-0000-0000880F0000}"/>
    <cellStyle name="Currency 2 4 7 4 2 3" xfId="3137" xr:uid="{00000000-0005-0000-0000-0000890F0000}"/>
    <cellStyle name="Currency 2 4 7 4 3" xfId="3673" xr:uid="{00000000-0005-0000-0000-00008A0F0000}"/>
    <cellStyle name="Currency 2 4 7 4 4" xfId="2501" xr:uid="{00000000-0005-0000-0000-00008B0F0000}"/>
    <cellStyle name="Currency 2 4 7 5" xfId="938" xr:uid="{00000000-0005-0000-0000-00008C0F0000}"/>
    <cellStyle name="Currency 2 4 7 5 2" xfId="2108" xr:uid="{00000000-0005-0000-0000-00008D0F0000}"/>
    <cellStyle name="Currency 2 4 7 5 2 2" xfId="4522" xr:uid="{00000000-0005-0000-0000-00008E0F0000}"/>
    <cellStyle name="Currency 2 4 7 5 2 3" xfId="3350" xr:uid="{00000000-0005-0000-0000-00008F0F0000}"/>
    <cellStyle name="Currency 2 4 7 5 3" xfId="3886" xr:uid="{00000000-0005-0000-0000-0000900F0000}"/>
    <cellStyle name="Currency 2 4 7 5 4" xfId="2714" xr:uid="{00000000-0005-0000-0000-0000910F0000}"/>
    <cellStyle name="Currency 2 4 7 6" xfId="1272" xr:uid="{00000000-0005-0000-0000-0000920F0000}"/>
    <cellStyle name="Currency 2 4 7 6 2" xfId="4099" xr:uid="{00000000-0005-0000-0000-0000930F0000}"/>
    <cellStyle name="Currency 2 4 7 6 3" xfId="2927" xr:uid="{00000000-0005-0000-0000-0000940F0000}"/>
    <cellStyle name="Currency 2 4 8" xfId="93" xr:uid="{00000000-0005-0000-0000-0000950F0000}"/>
    <cellStyle name="Currency 2 4 8 2" xfId="193" xr:uid="{00000000-0005-0000-0000-0000960F0000}"/>
    <cellStyle name="Currency 2 4 8 2 2" xfId="404" xr:uid="{00000000-0005-0000-0000-0000970F0000}"/>
    <cellStyle name="Currency 2 4 8 2 2 2" xfId="820" xr:uid="{00000000-0005-0000-0000-0000980F0000}"/>
    <cellStyle name="Currency 2 4 8 2 2 2 2" xfId="2003" xr:uid="{00000000-0005-0000-0000-0000990F0000}"/>
    <cellStyle name="Currency 2 4 8 2 2 2 2 2" xfId="4468" xr:uid="{00000000-0005-0000-0000-00009A0F0000}"/>
    <cellStyle name="Currency 2 4 8 2 2 2 2 3" xfId="3296" xr:uid="{00000000-0005-0000-0000-00009B0F0000}"/>
    <cellStyle name="Currency 2 4 8 2 2 2 3" xfId="3832" xr:uid="{00000000-0005-0000-0000-00009C0F0000}"/>
    <cellStyle name="Currency 2 4 8 2 2 2 4" xfId="2660" xr:uid="{00000000-0005-0000-0000-00009D0F0000}"/>
    <cellStyle name="Currency 2 4 8 2 2 3" xfId="1170" xr:uid="{00000000-0005-0000-0000-00009E0F0000}"/>
    <cellStyle name="Currency 2 4 8 2 2 3 2" xfId="2337" xr:uid="{00000000-0005-0000-0000-00009F0F0000}"/>
    <cellStyle name="Currency 2 4 8 2 2 3 2 2" xfId="4684" xr:uid="{00000000-0005-0000-0000-0000A00F0000}"/>
    <cellStyle name="Currency 2 4 8 2 2 3 2 3" xfId="3512" xr:uid="{00000000-0005-0000-0000-0000A10F0000}"/>
    <cellStyle name="Currency 2 4 8 2 2 3 3" xfId="4048" xr:uid="{00000000-0005-0000-0000-0000A20F0000}"/>
    <cellStyle name="Currency 2 4 8 2 2 3 4" xfId="2876" xr:uid="{00000000-0005-0000-0000-0000A30F0000}"/>
    <cellStyle name="Currency 2 4 8 2 2 4" xfId="1588" xr:uid="{00000000-0005-0000-0000-0000A40F0000}"/>
    <cellStyle name="Currency 2 4 8 2 2 4 2" xfId="4258" xr:uid="{00000000-0005-0000-0000-0000A50F0000}"/>
    <cellStyle name="Currency 2 4 8 2 2 4 3" xfId="3086" xr:uid="{00000000-0005-0000-0000-0000A60F0000}"/>
    <cellStyle name="Currency 2 4 8 2 2 5" xfId="3622" xr:uid="{00000000-0005-0000-0000-0000A70F0000}"/>
    <cellStyle name="Currency 2 4 8 2 2 6" xfId="2450" xr:uid="{00000000-0005-0000-0000-0000A80F0000}"/>
    <cellStyle name="Currency 2 4 8 2 3" xfId="614" xr:uid="{00000000-0005-0000-0000-0000A90F0000}"/>
    <cellStyle name="Currency 2 4 8 2 3 2" xfId="1797" xr:uid="{00000000-0005-0000-0000-0000AA0F0000}"/>
    <cellStyle name="Currency 2 4 8 2 3 2 2" xfId="4364" xr:uid="{00000000-0005-0000-0000-0000AB0F0000}"/>
    <cellStyle name="Currency 2 4 8 2 3 2 3" xfId="3192" xr:uid="{00000000-0005-0000-0000-0000AC0F0000}"/>
    <cellStyle name="Currency 2 4 8 2 3 3" xfId="3728" xr:uid="{00000000-0005-0000-0000-0000AD0F0000}"/>
    <cellStyle name="Currency 2 4 8 2 3 4" xfId="2556" xr:uid="{00000000-0005-0000-0000-0000AE0F0000}"/>
    <cellStyle name="Currency 2 4 8 2 4" xfId="1048" xr:uid="{00000000-0005-0000-0000-0000AF0F0000}"/>
    <cellStyle name="Currency 2 4 8 2 4 2" xfId="2218" xr:uid="{00000000-0005-0000-0000-0000B00F0000}"/>
    <cellStyle name="Currency 2 4 8 2 4 2 2" xfId="4577" xr:uid="{00000000-0005-0000-0000-0000B10F0000}"/>
    <cellStyle name="Currency 2 4 8 2 4 2 3" xfId="3405" xr:uid="{00000000-0005-0000-0000-0000B20F0000}"/>
    <cellStyle name="Currency 2 4 8 2 4 3" xfId="3941" xr:uid="{00000000-0005-0000-0000-0000B30F0000}"/>
    <cellStyle name="Currency 2 4 8 2 4 4" xfId="2769" xr:uid="{00000000-0005-0000-0000-0000B40F0000}"/>
    <cellStyle name="Currency 2 4 8 2 5" xfId="1382" xr:uid="{00000000-0005-0000-0000-0000B50F0000}"/>
    <cellStyle name="Currency 2 4 8 2 5 2" xfId="4154" xr:uid="{00000000-0005-0000-0000-0000B60F0000}"/>
    <cellStyle name="Currency 2 4 8 2 5 3" xfId="2982" xr:uid="{00000000-0005-0000-0000-0000B70F0000}"/>
    <cellStyle name="Currency 2 4 8 3" xfId="304" xr:uid="{00000000-0005-0000-0000-0000B80F0000}"/>
    <cellStyle name="Currency 2 4 8 3 2" xfId="720" xr:uid="{00000000-0005-0000-0000-0000B90F0000}"/>
    <cellStyle name="Currency 2 4 8 3 2 2" xfId="1903" xr:uid="{00000000-0005-0000-0000-0000BA0F0000}"/>
    <cellStyle name="Currency 2 4 8 3 2 2 2" xfId="4418" xr:uid="{00000000-0005-0000-0000-0000BB0F0000}"/>
    <cellStyle name="Currency 2 4 8 3 2 2 3" xfId="3246" xr:uid="{00000000-0005-0000-0000-0000BC0F0000}"/>
    <cellStyle name="Currency 2 4 8 3 2 3" xfId="3782" xr:uid="{00000000-0005-0000-0000-0000BD0F0000}"/>
    <cellStyle name="Currency 2 4 8 3 2 4" xfId="2610" xr:uid="{00000000-0005-0000-0000-0000BE0F0000}"/>
    <cellStyle name="Currency 2 4 8 3 3" xfId="1120" xr:uid="{00000000-0005-0000-0000-0000BF0F0000}"/>
    <cellStyle name="Currency 2 4 8 3 3 2" xfId="2287" xr:uid="{00000000-0005-0000-0000-0000C00F0000}"/>
    <cellStyle name="Currency 2 4 8 3 3 2 2" xfId="4634" xr:uid="{00000000-0005-0000-0000-0000C10F0000}"/>
    <cellStyle name="Currency 2 4 8 3 3 2 3" xfId="3462" xr:uid="{00000000-0005-0000-0000-0000C20F0000}"/>
    <cellStyle name="Currency 2 4 8 3 3 3" xfId="3998" xr:uid="{00000000-0005-0000-0000-0000C30F0000}"/>
    <cellStyle name="Currency 2 4 8 3 3 4" xfId="2826" xr:uid="{00000000-0005-0000-0000-0000C40F0000}"/>
    <cellStyle name="Currency 2 4 8 3 4" xfId="1488" xr:uid="{00000000-0005-0000-0000-0000C50F0000}"/>
    <cellStyle name="Currency 2 4 8 3 4 2" xfId="4208" xr:uid="{00000000-0005-0000-0000-0000C60F0000}"/>
    <cellStyle name="Currency 2 4 8 3 4 3" xfId="3036" xr:uid="{00000000-0005-0000-0000-0000C70F0000}"/>
    <cellStyle name="Currency 2 4 8 3 5" xfId="3572" xr:uid="{00000000-0005-0000-0000-0000C80F0000}"/>
    <cellStyle name="Currency 2 4 8 3 6" xfId="2400" xr:uid="{00000000-0005-0000-0000-0000C90F0000}"/>
    <cellStyle name="Currency 2 4 8 4" xfId="514" xr:uid="{00000000-0005-0000-0000-0000CA0F0000}"/>
    <cellStyle name="Currency 2 4 8 4 2" xfId="1697" xr:uid="{00000000-0005-0000-0000-0000CB0F0000}"/>
    <cellStyle name="Currency 2 4 8 4 2 2" xfId="4314" xr:uid="{00000000-0005-0000-0000-0000CC0F0000}"/>
    <cellStyle name="Currency 2 4 8 4 2 3" xfId="3142" xr:uid="{00000000-0005-0000-0000-0000CD0F0000}"/>
    <cellStyle name="Currency 2 4 8 4 3" xfId="3678" xr:uid="{00000000-0005-0000-0000-0000CE0F0000}"/>
    <cellStyle name="Currency 2 4 8 4 4" xfId="2506" xr:uid="{00000000-0005-0000-0000-0000CF0F0000}"/>
    <cellStyle name="Currency 2 4 8 5" xfId="948" xr:uid="{00000000-0005-0000-0000-0000D00F0000}"/>
    <cellStyle name="Currency 2 4 8 5 2" xfId="2118" xr:uid="{00000000-0005-0000-0000-0000D10F0000}"/>
    <cellStyle name="Currency 2 4 8 5 2 2" xfId="4527" xr:uid="{00000000-0005-0000-0000-0000D20F0000}"/>
    <cellStyle name="Currency 2 4 8 5 2 3" xfId="3355" xr:uid="{00000000-0005-0000-0000-0000D30F0000}"/>
    <cellStyle name="Currency 2 4 8 5 3" xfId="3891" xr:uid="{00000000-0005-0000-0000-0000D40F0000}"/>
    <cellStyle name="Currency 2 4 8 5 4" xfId="2719" xr:uid="{00000000-0005-0000-0000-0000D50F0000}"/>
    <cellStyle name="Currency 2 4 8 6" xfId="1282" xr:uid="{00000000-0005-0000-0000-0000D60F0000}"/>
    <cellStyle name="Currency 2 4 8 6 2" xfId="4104" xr:uid="{00000000-0005-0000-0000-0000D70F0000}"/>
    <cellStyle name="Currency 2 4 8 6 3" xfId="2932" xr:uid="{00000000-0005-0000-0000-0000D80F0000}"/>
    <cellStyle name="Currency 2 4 9" xfId="103" xr:uid="{00000000-0005-0000-0000-0000D90F0000}"/>
    <cellStyle name="Currency 2 4 9 2" xfId="203" xr:uid="{00000000-0005-0000-0000-0000DA0F0000}"/>
    <cellStyle name="Currency 2 4 9 2 2" xfId="414" xr:uid="{00000000-0005-0000-0000-0000DB0F0000}"/>
    <cellStyle name="Currency 2 4 9 2 2 2" xfId="830" xr:uid="{00000000-0005-0000-0000-0000DC0F0000}"/>
    <cellStyle name="Currency 2 4 9 2 2 2 2" xfId="2013" xr:uid="{00000000-0005-0000-0000-0000DD0F0000}"/>
    <cellStyle name="Currency 2 4 9 2 2 2 2 2" xfId="4473" xr:uid="{00000000-0005-0000-0000-0000DE0F0000}"/>
    <cellStyle name="Currency 2 4 9 2 2 2 2 3" xfId="3301" xr:uid="{00000000-0005-0000-0000-0000DF0F0000}"/>
    <cellStyle name="Currency 2 4 9 2 2 2 3" xfId="3837" xr:uid="{00000000-0005-0000-0000-0000E00F0000}"/>
    <cellStyle name="Currency 2 4 9 2 2 2 4" xfId="2665" xr:uid="{00000000-0005-0000-0000-0000E10F0000}"/>
    <cellStyle name="Currency 2 4 9 2 2 3" xfId="1175" xr:uid="{00000000-0005-0000-0000-0000E20F0000}"/>
    <cellStyle name="Currency 2 4 9 2 2 3 2" xfId="2342" xr:uid="{00000000-0005-0000-0000-0000E30F0000}"/>
    <cellStyle name="Currency 2 4 9 2 2 3 2 2" xfId="4689" xr:uid="{00000000-0005-0000-0000-0000E40F0000}"/>
    <cellStyle name="Currency 2 4 9 2 2 3 2 3" xfId="3517" xr:uid="{00000000-0005-0000-0000-0000E50F0000}"/>
    <cellStyle name="Currency 2 4 9 2 2 3 3" xfId="4053" xr:uid="{00000000-0005-0000-0000-0000E60F0000}"/>
    <cellStyle name="Currency 2 4 9 2 2 3 4" xfId="2881" xr:uid="{00000000-0005-0000-0000-0000E70F0000}"/>
    <cellStyle name="Currency 2 4 9 2 2 4" xfId="1598" xr:uid="{00000000-0005-0000-0000-0000E80F0000}"/>
    <cellStyle name="Currency 2 4 9 2 2 4 2" xfId="4263" xr:uid="{00000000-0005-0000-0000-0000E90F0000}"/>
    <cellStyle name="Currency 2 4 9 2 2 4 3" xfId="3091" xr:uid="{00000000-0005-0000-0000-0000EA0F0000}"/>
    <cellStyle name="Currency 2 4 9 2 2 5" xfId="3627" xr:uid="{00000000-0005-0000-0000-0000EB0F0000}"/>
    <cellStyle name="Currency 2 4 9 2 2 6" xfId="2455" xr:uid="{00000000-0005-0000-0000-0000EC0F0000}"/>
    <cellStyle name="Currency 2 4 9 2 3" xfId="624" xr:uid="{00000000-0005-0000-0000-0000ED0F0000}"/>
    <cellStyle name="Currency 2 4 9 2 3 2" xfId="1807" xr:uid="{00000000-0005-0000-0000-0000EE0F0000}"/>
    <cellStyle name="Currency 2 4 9 2 3 2 2" xfId="4369" xr:uid="{00000000-0005-0000-0000-0000EF0F0000}"/>
    <cellStyle name="Currency 2 4 9 2 3 2 3" xfId="3197" xr:uid="{00000000-0005-0000-0000-0000F00F0000}"/>
    <cellStyle name="Currency 2 4 9 2 3 3" xfId="3733" xr:uid="{00000000-0005-0000-0000-0000F10F0000}"/>
    <cellStyle name="Currency 2 4 9 2 3 4" xfId="2561" xr:uid="{00000000-0005-0000-0000-0000F20F0000}"/>
    <cellStyle name="Currency 2 4 9 2 4" xfId="1058" xr:uid="{00000000-0005-0000-0000-0000F30F0000}"/>
    <cellStyle name="Currency 2 4 9 2 4 2" xfId="2228" xr:uid="{00000000-0005-0000-0000-0000F40F0000}"/>
    <cellStyle name="Currency 2 4 9 2 4 2 2" xfId="4582" xr:uid="{00000000-0005-0000-0000-0000F50F0000}"/>
    <cellStyle name="Currency 2 4 9 2 4 2 3" xfId="3410" xr:uid="{00000000-0005-0000-0000-0000F60F0000}"/>
    <cellStyle name="Currency 2 4 9 2 4 3" xfId="3946" xr:uid="{00000000-0005-0000-0000-0000F70F0000}"/>
    <cellStyle name="Currency 2 4 9 2 4 4" xfId="2774" xr:uid="{00000000-0005-0000-0000-0000F80F0000}"/>
    <cellStyle name="Currency 2 4 9 2 5" xfId="1392" xr:uid="{00000000-0005-0000-0000-0000F90F0000}"/>
    <cellStyle name="Currency 2 4 9 2 5 2" xfId="4159" xr:uid="{00000000-0005-0000-0000-0000FA0F0000}"/>
    <cellStyle name="Currency 2 4 9 2 5 3" xfId="2987" xr:uid="{00000000-0005-0000-0000-0000FB0F0000}"/>
    <cellStyle name="Currency 2 4 9 3" xfId="314" xr:uid="{00000000-0005-0000-0000-0000FC0F0000}"/>
    <cellStyle name="Currency 2 4 9 3 2" xfId="730" xr:uid="{00000000-0005-0000-0000-0000FD0F0000}"/>
    <cellStyle name="Currency 2 4 9 3 2 2" xfId="1913" xr:uid="{00000000-0005-0000-0000-0000FE0F0000}"/>
    <cellStyle name="Currency 2 4 9 3 2 2 2" xfId="4423" xr:uid="{00000000-0005-0000-0000-0000FF0F0000}"/>
    <cellStyle name="Currency 2 4 9 3 2 2 3" xfId="3251" xr:uid="{00000000-0005-0000-0000-000000100000}"/>
    <cellStyle name="Currency 2 4 9 3 2 3" xfId="3787" xr:uid="{00000000-0005-0000-0000-000001100000}"/>
    <cellStyle name="Currency 2 4 9 3 2 4" xfId="2615" xr:uid="{00000000-0005-0000-0000-000002100000}"/>
    <cellStyle name="Currency 2 4 9 3 3" xfId="1125" xr:uid="{00000000-0005-0000-0000-000003100000}"/>
    <cellStyle name="Currency 2 4 9 3 3 2" xfId="2292" xr:uid="{00000000-0005-0000-0000-000004100000}"/>
    <cellStyle name="Currency 2 4 9 3 3 2 2" xfId="4639" xr:uid="{00000000-0005-0000-0000-000005100000}"/>
    <cellStyle name="Currency 2 4 9 3 3 2 3" xfId="3467" xr:uid="{00000000-0005-0000-0000-000006100000}"/>
    <cellStyle name="Currency 2 4 9 3 3 3" xfId="4003" xr:uid="{00000000-0005-0000-0000-000007100000}"/>
    <cellStyle name="Currency 2 4 9 3 3 4" xfId="2831" xr:uid="{00000000-0005-0000-0000-000008100000}"/>
    <cellStyle name="Currency 2 4 9 3 4" xfId="1498" xr:uid="{00000000-0005-0000-0000-000009100000}"/>
    <cellStyle name="Currency 2 4 9 3 4 2" xfId="4213" xr:uid="{00000000-0005-0000-0000-00000A100000}"/>
    <cellStyle name="Currency 2 4 9 3 4 3" xfId="3041" xr:uid="{00000000-0005-0000-0000-00000B100000}"/>
    <cellStyle name="Currency 2 4 9 3 5" xfId="3577" xr:uid="{00000000-0005-0000-0000-00000C100000}"/>
    <cellStyle name="Currency 2 4 9 3 6" xfId="2405" xr:uid="{00000000-0005-0000-0000-00000D100000}"/>
    <cellStyle name="Currency 2 4 9 4" xfId="524" xr:uid="{00000000-0005-0000-0000-00000E100000}"/>
    <cellStyle name="Currency 2 4 9 4 2" xfId="1707" xr:uid="{00000000-0005-0000-0000-00000F100000}"/>
    <cellStyle name="Currency 2 4 9 4 2 2" xfId="4319" xr:uid="{00000000-0005-0000-0000-000010100000}"/>
    <cellStyle name="Currency 2 4 9 4 2 3" xfId="3147" xr:uid="{00000000-0005-0000-0000-000011100000}"/>
    <cellStyle name="Currency 2 4 9 4 3" xfId="3683" xr:uid="{00000000-0005-0000-0000-000012100000}"/>
    <cellStyle name="Currency 2 4 9 4 4" xfId="2511" xr:uid="{00000000-0005-0000-0000-000013100000}"/>
    <cellStyle name="Currency 2 4 9 5" xfId="958" xr:uid="{00000000-0005-0000-0000-000014100000}"/>
    <cellStyle name="Currency 2 4 9 5 2" xfId="2128" xr:uid="{00000000-0005-0000-0000-000015100000}"/>
    <cellStyle name="Currency 2 4 9 5 2 2" xfId="4532" xr:uid="{00000000-0005-0000-0000-000016100000}"/>
    <cellStyle name="Currency 2 4 9 5 2 3" xfId="3360" xr:uid="{00000000-0005-0000-0000-000017100000}"/>
    <cellStyle name="Currency 2 4 9 5 3" xfId="3896" xr:uid="{00000000-0005-0000-0000-000018100000}"/>
    <cellStyle name="Currency 2 4 9 5 4" xfId="2724" xr:uid="{00000000-0005-0000-0000-000019100000}"/>
    <cellStyle name="Currency 2 4 9 6" xfId="1292" xr:uid="{00000000-0005-0000-0000-00001A100000}"/>
    <cellStyle name="Currency 2 4 9 6 2" xfId="4109" xr:uid="{00000000-0005-0000-0000-00001B100000}"/>
    <cellStyle name="Currency 2 4 9 6 3" xfId="2937" xr:uid="{00000000-0005-0000-0000-00001C100000}"/>
    <cellStyle name="Currency 2 5" xfId="25" xr:uid="{00000000-0005-0000-0000-00001D100000}"/>
    <cellStyle name="Currency 2 5 2" xfId="125" xr:uid="{00000000-0005-0000-0000-00001E100000}"/>
    <cellStyle name="Currency 2 5 2 2" xfId="336" xr:uid="{00000000-0005-0000-0000-00001F100000}"/>
    <cellStyle name="Currency 2 5 2 2 2" xfId="752" xr:uid="{00000000-0005-0000-0000-000020100000}"/>
    <cellStyle name="Currency 2 5 2 2 2 2" xfId="1935" xr:uid="{00000000-0005-0000-0000-000021100000}"/>
    <cellStyle name="Currency 2 5 2 2 2 2 2" xfId="4434" xr:uid="{00000000-0005-0000-0000-000022100000}"/>
    <cellStyle name="Currency 2 5 2 2 2 2 3" xfId="3262" xr:uid="{00000000-0005-0000-0000-000023100000}"/>
    <cellStyle name="Currency 2 5 2 2 2 3" xfId="3798" xr:uid="{00000000-0005-0000-0000-000024100000}"/>
    <cellStyle name="Currency 2 5 2 2 2 4" xfId="2626" xr:uid="{00000000-0005-0000-0000-000025100000}"/>
    <cellStyle name="Currency 2 5 2 2 3" xfId="1136" xr:uid="{00000000-0005-0000-0000-000026100000}"/>
    <cellStyle name="Currency 2 5 2 2 3 2" xfId="2303" xr:uid="{00000000-0005-0000-0000-000027100000}"/>
    <cellStyle name="Currency 2 5 2 2 3 2 2" xfId="4650" xr:uid="{00000000-0005-0000-0000-000028100000}"/>
    <cellStyle name="Currency 2 5 2 2 3 2 3" xfId="3478" xr:uid="{00000000-0005-0000-0000-000029100000}"/>
    <cellStyle name="Currency 2 5 2 2 3 3" xfId="4014" xr:uid="{00000000-0005-0000-0000-00002A100000}"/>
    <cellStyle name="Currency 2 5 2 2 3 4" xfId="2842" xr:uid="{00000000-0005-0000-0000-00002B100000}"/>
    <cellStyle name="Currency 2 5 2 2 4" xfId="1520" xr:uid="{00000000-0005-0000-0000-00002C100000}"/>
    <cellStyle name="Currency 2 5 2 2 4 2" xfId="4224" xr:uid="{00000000-0005-0000-0000-00002D100000}"/>
    <cellStyle name="Currency 2 5 2 2 4 3" xfId="3052" xr:uid="{00000000-0005-0000-0000-00002E100000}"/>
    <cellStyle name="Currency 2 5 2 2 5" xfId="3588" xr:uid="{00000000-0005-0000-0000-00002F100000}"/>
    <cellStyle name="Currency 2 5 2 2 6" xfId="2416" xr:uid="{00000000-0005-0000-0000-000030100000}"/>
    <cellStyle name="Currency 2 5 2 3" xfId="546" xr:uid="{00000000-0005-0000-0000-000031100000}"/>
    <cellStyle name="Currency 2 5 2 3 2" xfId="1729" xr:uid="{00000000-0005-0000-0000-000032100000}"/>
    <cellStyle name="Currency 2 5 2 3 2 2" xfId="4330" xr:uid="{00000000-0005-0000-0000-000033100000}"/>
    <cellStyle name="Currency 2 5 2 3 2 3" xfId="3158" xr:uid="{00000000-0005-0000-0000-000034100000}"/>
    <cellStyle name="Currency 2 5 2 3 3" xfId="3694" xr:uid="{00000000-0005-0000-0000-000035100000}"/>
    <cellStyle name="Currency 2 5 2 3 4" xfId="2522" xr:uid="{00000000-0005-0000-0000-000036100000}"/>
    <cellStyle name="Currency 2 5 2 4" xfId="980" xr:uid="{00000000-0005-0000-0000-000037100000}"/>
    <cellStyle name="Currency 2 5 2 4 2" xfId="2150" xr:uid="{00000000-0005-0000-0000-000038100000}"/>
    <cellStyle name="Currency 2 5 2 4 2 2" xfId="4543" xr:uid="{00000000-0005-0000-0000-000039100000}"/>
    <cellStyle name="Currency 2 5 2 4 2 3" xfId="3371" xr:uid="{00000000-0005-0000-0000-00003A100000}"/>
    <cellStyle name="Currency 2 5 2 4 3" xfId="3907" xr:uid="{00000000-0005-0000-0000-00003B100000}"/>
    <cellStyle name="Currency 2 5 2 4 4" xfId="2735" xr:uid="{00000000-0005-0000-0000-00003C100000}"/>
    <cellStyle name="Currency 2 5 2 5" xfId="1314" xr:uid="{00000000-0005-0000-0000-00003D100000}"/>
    <cellStyle name="Currency 2 5 2 5 2" xfId="4120" xr:uid="{00000000-0005-0000-0000-00003E100000}"/>
    <cellStyle name="Currency 2 5 2 5 3" xfId="2948" xr:uid="{00000000-0005-0000-0000-00003F100000}"/>
    <cellStyle name="Currency 2 5 3" xfId="236" xr:uid="{00000000-0005-0000-0000-000040100000}"/>
    <cellStyle name="Currency 2 5 3 2" xfId="652" xr:uid="{00000000-0005-0000-0000-000041100000}"/>
    <cellStyle name="Currency 2 5 3 2 2" xfId="1835" xr:uid="{00000000-0005-0000-0000-000042100000}"/>
    <cellStyle name="Currency 2 5 3 2 2 2" xfId="4384" xr:uid="{00000000-0005-0000-0000-000043100000}"/>
    <cellStyle name="Currency 2 5 3 2 2 3" xfId="3212" xr:uid="{00000000-0005-0000-0000-000044100000}"/>
    <cellStyle name="Currency 2 5 3 2 3" xfId="3748" xr:uid="{00000000-0005-0000-0000-000045100000}"/>
    <cellStyle name="Currency 2 5 3 2 4" xfId="2576" xr:uid="{00000000-0005-0000-0000-000046100000}"/>
    <cellStyle name="Currency 2 5 3 3" xfId="1086" xr:uid="{00000000-0005-0000-0000-000047100000}"/>
    <cellStyle name="Currency 2 5 3 3 2" xfId="2253" xr:uid="{00000000-0005-0000-0000-000048100000}"/>
    <cellStyle name="Currency 2 5 3 3 2 2" xfId="4600" xr:uid="{00000000-0005-0000-0000-000049100000}"/>
    <cellStyle name="Currency 2 5 3 3 2 3" xfId="3428" xr:uid="{00000000-0005-0000-0000-00004A100000}"/>
    <cellStyle name="Currency 2 5 3 3 3" xfId="3964" xr:uid="{00000000-0005-0000-0000-00004B100000}"/>
    <cellStyle name="Currency 2 5 3 3 4" xfId="2792" xr:uid="{00000000-0005-0000-0000-00004C100000}"/>
    <cellStyle name="Currency 2 5 3 4" xfId="1420" xr:uid="{00000000-0005-0000-0000-00004D100000}"/>
    <cellStyle name="Currency 2 5 3 4 2" xfId="4174" xr:uid="{00000000-0005-0000-0000-00004E100000}"/>
    <cellStyle name="Currency 2 5 3 4 3" xfId="3002" xr:uid="{00000000-0005-0000-0000-00004F100000}"/>
    <cellStyle name="Currency 2 5 3 5" xfId="3538" xr:uid="{00000000-0005-0000-0000-000050100000}"/>
    <cellStyle name="Currency 2 5 3 6" xfId="2366" xr:uid="{00000000-0005-0000-0000-000051100000}"/>
    <cellStyle name="Currency 2 5 4" xfId="446" xr:uid="{00000000-0005-0000-0000-000052100000}"/>
    <cellStyle name="Currency 2 5 4 2" xfId="1629" xr:uid="{00000000-0005-0000-0000-000053100000}"/>
    <cellStyle name="Currency 2 5 4 2 2" xfId="4280" xr:uid="{00000000-0005-0000-0000-000054100000}"/>
    <cellStyle name="Currency 2 5 4 2 3" xfId="3108" xr:uid="{00000000-0005-0000-0000-000055100000}"/>
    <cellStyle name="Currency 2 5 4 3" xfId="3644" xr:uid="{00000000-0005-0000-0000-000056100000}"/>
    <cellStyle name="Currency 2 5 4 4" xfId="2472" xr:uid="{00000000-0005-0000-0000-000057100000}"/>
    <cellStyle name="Currency 2 5 5" xfId="880" xr:uid="{00000000-0005-0000-0000-000058100000}"/>
    <cellStyle name="Currency 2 5 5 2" xfId="2050" xr:uid="{00000000-0005-0000-0000-000059100000}"/>
    <cellStyle name="Currency 2 5 5 2 2" xfId="4493" xr:uid="{00000000-0005-0000-0000-00005A100000}"/>
    <cellStyle name="Currency 2 5 5 2 3" xfId="3321" xr:uid="{00000000-0005-0000-0000-00005B100000}"/>
    <cellStyle name="Currency 2 5 5 3" xfId="3857" xr:uid="{00000000-0005-0000-0000-00005C100000}"/>
    <cellStyle name="Currency 2 5 5 4" xfId="2685" xr:uid="{00000000-0005-0000-0000-00005D100000}"/>
    <cellStyle name="Currency 2 5 6" xfId="1214" xr:uid="{00000000-0005-0000-0000-00005E100000}"/>
    <cellStyle name="Currency 2 5 6 2" xfId="4070" xr:uid="{00000000-0005-0000-0000-00005F100000}"/>
    <cellStyle name="Currency 2 5 6 3" xfId="2898" xr:uid="{00000000-0005-0000-0000-000060100000}"/>
    <cellStyle name="Currency 2 6" xfId="35" xr:uid="{00000000-0005-0000-0000-000061100000}"/>
    <cellStyle name="Currency 2 6 2" xfId="135" xr:uid="{00000000-0005-0000-0000-000062100000}"/>
    <cellStyle name="Currency 2 6 2 2" xfId="346" xr:uid="{00000000-0005-0000-0000-000063100000}"/>
    <cellStyle name="Currency 2 6 2 2 2" xfId="762" xr:uid="{00000000-0005-0000-0000-000064100000}"/>
    <cellStyle name="Currency 2 6 2 2 2 2" xfId="1945" xr:uid="{00000000-0005-0000-0000-000065100000}"/>
    <cellStyle name="Currency 2 6 2 2 2 2 2" xfId="4439" xr:uid="{00000000-0005-0000-0000-000066100000}"/>
    <cellStyle name="Currency 2 6 2 2 2 2 3" xfId="3267" xr:uid="{00000000-0005-0000-0000-000067100000}"/>
    <cellStyle name="Currency 2 6 2 2 2 3" xfId="3803" xr:uid="{00000000-0005-0000-0000-000068100000}"/>
    <cellStyle name="Currency 2 6 2 2 2 4" xfId="2631" xr:uid="{00000000-0005-0000-0000-000069100000}"/>
    <cellStyle name="Currency 2 6 2 2 3" xfId="1141" xr:uid="{00000000-0005-0000-0000-00006A100000}"/>
    <cellStyle name="Currency 2 6 2 2 3 2" xfId="2308" xr:uid="{00000000-0005-0000-0000-00006B100000}"/>
    <cellStyle name="Currency 2 6 2 2 3 2 2" xfId="4655" xr:uid="{00000000-0005-0000-0000-00006C100000}"/>
    <cellStyle name="Currency 2 6 2 2 3 2 3" xfId="3483" xr:uid="{00000000-0005-0000-0000-00006D100000}"/>
    <cellStyle name="Currency 2 6 2 2 3 3" xfId="4019" xr:uid="{00000000-0005-0000-0000-00006E100000}"/>
    <cellStyle name="Currency 2 6 2 2 3 4" xfId="2847" xr:uid="{00000000-0005-0000-0000-00006F100000}"/>
    <cellStyle name="Currency 2 6 2 2 4" xfId="1530" xr:uid="{00000000-0005-0000-0000-000070100000}"/>
    <cellStyle name="Currency 2 6 2 2 4 2" xfId="4229" xr:uid="{00000000-0005-0000-0000-000071100000}"/>
    <cellStyle name="Currency 2 6 2 2 4 3" xfId="3057" xr:uid="{00000000-0005-0000-0000-000072100000}"/>
    <cellStyle name="Currency 2 6 2 2 5" xfId="3593" xr:uid="{00000000-0005-0000-0000-000073100000}"/>
    <cellStyle name="Currency 2 6 2 2 6" xfId="2421" xr:uid="{00000000-0005-0000-0000-000074100000}"/>
    <cellStyle name="Currency 2 6 2 3" xfId="556" xr:uid="{00000000-0005-0000-0000-000075100000}"/>
    <cellStyle name="Currency 2 6 2 3 2" xfId="1739" xr:uid="{00000000-0005-0000-0000-000076100000}"/>
    <cellStyle name="Currency 2 6 2 3 2 2" xfId="4335" xr:uid="{00000000-0005-0000-0000-000077100000}"/>
    <cellStyle name="Currency 2 6 2 3 2 3" xfId="3163" xr:uid="{00000000-0005-0000-0000-000078100000}"/>
    <cellStyle name="Currency 2 6 2 3 3" xfId="3699" xr:uid="{00000000-0005-0000-0000-000079100000}"/>
    <cellStyle name="Currency 2 6 2 3 4" xfId="2527" xr:uid="{00000000-0005-0000-0000-00007A100000}"/>
    <cellStyle name="Currency 2 6 2 4" xfId="990" xr:uid="{00000000-0005-0000-0000-00007B100000}"/>
    <cellStyle name="Currency 2 6 2 4 2" xfId="2160" xr:uid="{00000000-0005-0000-0000-00007C100000}"/>
    <cellStyle name="Currency 2 6 2 4 2 2" xfId="4548" xr:uid="{00000000-0005-0000-0000-00007D100000}"/>
    <cellStyle name="Currency 2 6 2 4 2 3" xfId="3376" xr:uid="{00000000-0005-0000-0000-00007E100000}"/>
    <cellStyle name="Currency 2 6 2 4 3" xfId="3912" xr:uid="{00000000-0005-0000-0000-00007F100000}"/>
    <cellStyle name="Currency 2 6 2 4 4" xfId="2740" xr:uid="{00000000-0005-0000-0000-000080100000}"/>
    <cellStyle name="Currency 2 6 2 5" xfId="1324" xr:uid="{00000000-0005-0000-0000-000081100000}"/>
    <cellStyle name="Currency 2 6 2 5 2" xfId="4125" xr:uid="{00000000-0005-0000-0000-000082100000}"/>
    <cellStyle name="Currency 2 6 2 5 3" xfId="2953" xr:uid="{00000000-0005-0000-0000-000083100000}"/>
    <cellStyle name="Currency 2 6 3" xfId="246" xr:uid="{00000000-0005-0000-0000-000084100000}"/>
    <cellStyle name="Currency 2 6 3 2" xfId="662" xr:uid="{00000000-0005-0000-0000-000085100000}"/>
    <cellStyle name="Currency 2 6 3 2 2" xfId="1845" xr:uid="{00000000-0005-0000-0000-000086100000}"/>
    <cellStyle name="Currency 2 6 3 2 2 2" xfId="4389" xr:uid="{00000000-0005-0000-0000-000087100000}"/>
    <cellStyle name="Currency 2 6 3 2 2 3" xfId="3217" xr:uid="{00000000-0005-0000-0000-000088100000}"/>
    <cellStyle name="Currency 2 6 3 2 3" xfId="3753" xr:uid="{00000000-0005-0000-0000-000089100000}"/>
    <cellStyle name="Currency 2 6 3 2 4" xfId="2581" xr:uid="{00000000-0005-0000-0000-00008A100000}"/>
    <cellStyle name="Currency 2 6 3 3" xfId="1091" xr:uid="{00000000-0005-0000-0000-00008B100000}"/>
    <cellStyle name="Currency 2 6 3 3 2" xfId="2258" xr:uid="{00000000-0005-0000-0000-00008C100000}"/>
    <cellStyle name="Currency 2 6 3 3 2 2" xfId="4605" xr:uid="{00000000-0005-0000-0000-00008D100000}"/>
    <cellStyle name="Currency 2 6 3 3 2 3" xfId="3433" xr:uid="{00000000-0005-0000-0000-00008E100000}"/>
    <cellStyle name="Currency 2 6 3 3 3" xfId="3969" xr:uid="{00000000-0005-0000-0000-00008F100000}"/>
    <cellStyle name="Currency 2 6 3 3 4" xfId="2797" xr:uid="{00000000-0005-0000-0000-000090100000}"/>
    <cellStyle name="Currency 2 6 3 4" xfId="1430" xr:uid="{00000000-0005-0000-0000-000091100000}"/>
    <cellStyle name="Currency 2 6 3 4 2" xfId="4179" xr:uid="{00000000-0005-0000-0000-000092100000}"/>
    <cellStyle name="Currency 2 6 3 4 3" xfId="3007" xr:uid="{00000000-0005-0000-0000-000093100000}"/>
    <cellStyle name="Currency 2 6 3 5" xfId="3543" xr:uid="{00000000-0005-0000-0000-000094100000}"/>
    <cellStyle name="Currency 2 6 3 6" xfId="2371" xr:uid="{00000000-0005-0000-0000-000095100000}"/>
    <cellStyle name="Currency 2 6 4" xfId="456" xr:uid="{00000000-0005-0000-0000-000096100000}"/>
    <cellStyle name="Currency 2 6 4 2" xfId="1639" xr:uid="{00000000-0005-0000-0000-000097100000}"/>
    <cellStyle name="Currency 2 6 4 2 2" xfId="4285" xr:uid="{00000000-0005-0000-0000-000098100000}"/>
    <cellStyle name="Currency 2 6 4 2 3" xfId="3113" xr:uid="{00000000-0005-0000-0000-000099100000}"/>
    <cellStyle name="Currency 2 6 4 3" xfId="3649" xr:uid="{00000000-0005-0000-0000-00009A100000}"/>
    <cellStyle name="Currency 2 6 4 4" xfId="2477" xr:uid="{00000000-0005-0000-0000-00009B100000}"/>
    <cellStyle name="Currency 2 6 5" xfId="890" xr:uid="{00000000-0005-0000-0000-00009C100000}"/>
    <cellStyle name="Currency 2 6 5 2" xfId="2060" xr:uid="{00000000-0005-0000-0000-00009D100000}"/>
    <cellStyle name="Currency 2 6 5 2 2" xfId="4498" xr:uid="{00000000-0005-0000-0000-00009E100000}"/>
    <cellStyle name="Currency 2 6 5 2 3" xfId="3326" xr:uid="{00000000-0005-0000-0000-00009F100000}"/>
    <cellStyle name="Currency 2 6 5 3" xfId="3862" xr:uid="{00000000-0005-0000-0000-0000A0100000}"/>
    <cellStyle name="Currency 2 6 5 4" xfId="2690" xr:uid="{00000000-0005-0000-0000-0000A1100000}"/>
    <cellStyle name="Currency 2 6 6" xfId="1224" xr:uid="{00000000-0005-0000-0000-0000A2100000}"/>
    <cellStyle name="Currency 2 6 6 2" xfId="4075" xr:uid="{00000000-0005-0000-0000-0000A3100000}"/>
    <cellStyle name="Currency 2 6 6 3" xfId="2903" xr:uid="{00000000-0005-0000-0000-0000A4100000}"/>
    <cellStyle name="Currency 2 7" xfId="45" xr:uid="{00000000-0005-0000-0000-0000A5100000}"/>
    <cellStyle name="Currency 2 7 2" xfId="145" xr:uid="{00000000-0005-0000-0000-0000A6100000}"/>
    <cellStyle name="Currency 2 7 2 2" xfId="356" xr:uid="{00000000-0005-0000-0000-0000A7100000}"/>
    <cellStyle name="Currency 2 7 2 2 2" xfId="772" xr:uid="{00000000-0005-0000-0000-0000A8100000}"/>
    <cellStyle name="Currency 2 7 2 2 2 2" xfId="1955" xr:uid="{00000000-0005-0000-0000-0000A9100000}"/>
    <cellStyle name="Currency 2 7 2 2 2 2 2" xfId="4444" xr:uid="{00000000-0005-0000-0000-0000AA100000}"/>
    <cellStyle name="Currency 2 7 2 2 2 2 3" xfId="3272" xr:uid="{00000000-0005-0000-0000-0000AB100000}"/>
    <cellStyle name="Currency 2 7 2 2 2 3" xfId="3808" xr:uid="{00000000-0005-0000-0000-0000AC100000}"/>
    <cellStyle name="Currency 2 7 2 2 2 4" xfId="2636" xr:uid="{00000000-0005-0000-0000-0000AD100000}"/>
    <cellStyle name="Currency 2 7 2 2 3" xfId="1146" xr:uid="{00000000-0005-0000-0000-0000AE100000}"/>
    <cellStyle name="Currency 2 7 2 2 3 2" xfId="2313" xr:uid="{00000000-0005-0000-0000-0000AF100000}"/>
    <cellStyle name="Currency 2 7 2 2 3 2 2" xfId="4660" xr:uid="{00000000-0005-0000-0000-0000B0100000}"/>
    <cellStyle name="Currency 2 7 2 2 3 2 3" xfId="3488" xr:uid="{00000000-0005-0000-0000-0000B1100000}"/>
    <cellStyle name="Currency 2 7 2 2 3 3" xfId="4024" xr:uid="{00000000-0005-0000-0000-0000B2100000}"/>
    <cellStyle name="Currency 2 7 2 2 3 4" xfId="2852" xr:uid="{00000000-0005-0000-0000-0000B3100000}"/>
    <cellStyle name="Currency 2 7 2 2 4" xfId="1540" xr:uid="{00000000-0005-0000-0000-0000B4100000}"/>
    <cellStyle name="Currency 2 7 2 2 4 2" xfId="4234" xr:uid="{00000000-0005-0000-0000-0000B5100000}"/>
    <cellStyle name="Currency 2 7 2 2 4 3" xfId="3062" xr:uid="{00000000-0005-0000-0000-0000B6100000}"/>
    <cellStyle name="Currency 2 7 2 2 5" xfId="3598" xr:uid="{00000000-0005-0000-0000-0000B7100000}"/>
    <cellStyle name="Currency 2 7 2 2 6" xfId="2426" xr:uid="{00000000-0005-0000-0000-0000B8100000}"/>
    <cellStyle name="Currency 2 7 2 3" xfId="566" xr:uid="{00000000-0005-0000-0000-0000B9100000}"/>
    <cellStyle name="Currency 2 7 2 3 2" xfId="1749" xr:uid="{00000000-0005-0000-0000-0000BA100000}"/>
    <cellStyle name="Currency 2 7 2 3 2 2" xfId="4340" xr:uid="{00000000-0005-0000-0000-0000BB100000}"/>
    <cellStyle name="Currency 2 7 2 3 2 3" xfId="3168" xr:uid="{00000000-0005-0000-0000-0000BC100000}"/>
    <cellStyle name="Currency 2 7 2 3 3" xfId="3704" xr:uid="{00000000-0005-0000-0000-0000BD100000}"/>
    <cellStyle name="Currency 2 7 2 3 4" xfId="2532" xr:uid="{00000000-0005-0000-0000-0000BE100000}"/>
    <cellStyle name="Currency 2 7 2 4" xfId="1000" xr:uid="{00000000-0005-0000-0000-0000BF100000}"/>
    <cellStyle name="Currency 2 7 2 4 2" xfId="2170" xr:uid="{00000000-0005-0000-0000-0000C0100000}"/>
    <cellStyle name="Currency 2 7 2 4 2 2" xfId="4553" xr:uid="{00000000-0005-0000-0000-0000C1100000}"/>
    <cellStyle name="Currency 2 7 2 4 2 3" xfId="3381" xr:uid="{00000000-0005-0000-0000-0000C2100000}"/>
    <cellStyle name="Currency 2 7 2 4 3" xfId="3917" xr:uid="{00000000-0005-0000-0000-0000C3100000}"/>
    <cellStyle name="Currency 2 7 2 4 4" xfId="2745" xr:uid="{00000000-0005-0000-0000-0000C4100000}"/>
    <cellStyle name="Currency 2 7 2 5" xfId="1334" xr:uid="{00000000-0005-0000-0000-0000C5100000}"/>
    <cellStyle name="Currency 2 7 2 5 2" xfId="4130" xr:uid="{00000000-0005-0000-0000-0000C6100000}"/>
    <cellStyle name="Currency 2 7 2 5 3" xfId="2958" xr:uid="{00000000-0005-0000-0000-0000C7100000}"/>
    <cellStyle name="Currency 2 7 3" xfId="256" xr:uid="{00000000-0005-0000-0000-0000C8100000}"/>
    <cellStyle name="Currency 2 7 3 2" xfId="672" xr:uid="{00000000-0005-0000-0000-0000C9100000}"/>
    <cellStyle name="Currency 2 7 3 2 2" xfId="1855" xr:uid="{00000000-0005-0000-0000-0000CA100000}"/>
    <cellStyle name="Currency 2 7 3 2 2 2" xfId="4394" xr:uid="{00000000-0005-0000-0000-0000CB100000}"/>
    <cellStyle name="Currency 2 7 3 2 2 3" xfId="3222" xr:uid="{00000000-0005-0000-0000-0000CC100000}"/>
    <cellStyle name="Currency 2 7 3 2 3" xfId="3758" xr:uid="{00000000-0005-0000-0000-0000CD100000}"/>
    <cellStyle name="Currency 2 7 3 2 4" xfId="2586" xr:uid="{00000000-0005-0000-0000-0000CE100000}"/>
    <cellStyle name="Currency 2 7 3 3" xfId="1096" xr:uid="{00000000-0005-0000-0000-0000CF100000}"/>
    <cellStyle name="Currency 2 7 3 3 2" xfId="2263" xr:uid="{00000000-0005-0000-0000-0000D0100000}"/>
    <cellStyle name="Currency 2 7 3 3 2 2" xfId="4610" xr:uid="{00000000-0005-0000-0000-0000D1100000}"/>
    <cellStyle name="Currency 2 7 3 3 2 3" xfId="3438" xr:uid="{00000000-0005-0000-0000-0000D2100000}"/>
    <cellStyle name="Currency 2 7 3 3 3" xfId="3974" xr:uid="{00000000-0005-0000-0000-0000D3100000}"/>
    <cellStyle name="Currency 2 7 3 3 4" xfId="2802" xr:uid="{00000000-0005-0000-0000-0000D4100000}"/>
    <cellStyle name="Currency 2 7 3 4" xfId="1440" xr:uid="{00000000-0005-0000-0000-0000D5100000}"/>
    <cellStyle name="Currency 2 7 3 4 2" xfId="4184" xr:uid="{00000000-0005-0000-0000-0000D6100000}"/>
    <cellStyle name="Currency 2 7 3 4 3" xfId="3012" xr:uid="{00000000-0005-0000-0000-0000D7100000}"/>
    <cellStyle name="Currency 2 7 3 5" xfId="3548" xr:uid="{00000000-0005-0000-0000-0000D8100000}"/>
    <cellStyle name="Currency 2 7 3 6" xfId="2376" xr:uid="{00000000-0005-0000-0000-0000D9100000}"/>
    <cellStyle name="Currency 2 7 4" xfId="466" xr:uid="{00000000-0005-0000-0000-0000DA100000}"/>
    <cellStyle name="Currency 2 7 4 2" xfId="1649" xr:uid="{00000000-0005-0000-0000-0000DB100000}"/>
    <cellStyle name="Currency 2 7 4 2 2" xfId="4290" xr:uid="{00000000-0005-0000-0000-0000DC100000}"/>
    <cellStyle name="Currency 2 7 4 2 3" xfId="3118" xr:uid="{00000000-0005-0000-0000-0000DD100000}"/>
    <cellStyle name="Currency 2 7 4 3" xfId="3654" xr:uid="{00000000-0005-0000-0000-0000DE100000}"/>
    <cellStyle name="Currency 2 7 4 4" xfId="2482" xr:uid="{00000000-0005-0000-0000-0000DF100000}"/>
    <cellStyle name="Currency 2 7 5" xfId="900" xr:uid="{00000000-0005-0000-0000-0000E0100000}"/>
    <cellStyle name="Currency 2 7 5 2" xfId="2070" xr:uid="{00000000-0005-0000-0000-0000E1100000}"/>
    <cellStyle name="Currency 2 7 5 2 2" xfId="4503" xr:uid="{00000000-0005-0000-0000-0000E2100000}"/>
    <cellStyle name="Currency 2 7 5 2 3" xfId="3331" xr:uid="{00000000-0005-0000-0000-0000E3100000}"/>
    <cellStyle name="Currency 2 7 5 3" xfId="3867" xr:uid="{00000000-0005-0000-0000-0000E4100000}"/>
    <cellStyle name="Currency 2 7 5 4" xfId="2695" xr:uid="{00000000-0005-0000-0000-0000E5100000}"/>
    <cellStyle name="Currency 2 7 6" xfId="1234" xr:uid="{00000000-0005-0000-0000-0000E6100000}"/>
    <cellStyle name="Currency 2 7 6 2" xfId="4080" xr:uid="{00000000-0005-0000-0000-0000E7100000}"/>
    <cellStyle name="Currency 2 7 6 3" xfId="2908" xr:uid="{00000000-0005-0000-0000-0000E8100000}"/>
    <cellStyle name="Currency 2 8" xfId="55" xr:uid="{00000000-0005-0000-0000-0000E9100000}"/>
    <cellStyle name="Currency 2 8 2" xfId="155" xr:uid="{00000000-0005-0000-0000-0000EA100000}"/>
    <cellStyle name="Currency 2 8 2 2" xfId="366" xr:uid="{00000000-0005-0000-0000-0000EB100000}"/>
    <cellStyle name="Currency 2 8 2 2 2" xfId="782" xr:uid="{00000000-0005-0000-0000-0000EC100000}"/>
    <cellStyle name="Currency 2 8 2 2 2 2" xfId="1965" xr:uid="{00000000-0005-0000-0000-0000ED100000}"/>
    <cellStyle name="Currency 2 8 2 2 2 2 2" xfId="4449" xr:uid="{00000000-0005-0000-0000-0000EE100000}"/>
    <cellStyle name="Currency 2 8 2 2 2 2 3" xfId="3277" xr:uid="{00000000-0005-0000-0000-0000EF100000}"/>
    <cellStyle name="Currency 2 8 2 2 2 3" xfId="3813" xr:uid="{00000000-0005-0000-0000-0000F0100000}"/>
    <cellStyle name="Currency 2 8 2 2 2 4" xfId="2641" xr:uid="{00000000-0005-0000-0000-0000F1100000}"/>
    <cellStyle name="Currency 2 8 2 2 3" xfId="1151" xr:uid="{00000000-0005-0000-0000-0000F2100000}"/>
    <cellStyle name="Currency 2 8 2 2 3 2" xfId="2318" xr:uid="{00000000-0005-0000-0000-0000F3100000}"/>
    <cellStyle name="Currency 2 8 2 2 3 2 2" xfId="4665" xr:uid="{00000000-0005-0000-0000-0000F4100000}"/>
    <cellStyle name="Currency 2 8 2 2 3 2 3" xfId="3493" xr:uid="{00000000-0005-0000-0000-0000F5100000}"/>
    <cellStyle name="Currency 2 8 2 2 3 3" xfId="4029" xr:uid="{00000000-0005-0000-0000-0000F6100000}"/>
    <cellStyle name="Currency 2 8 2 2 3 4" xfId="2857" xr:uid="{00000000-0005-0000-0000-0000F7100000}"/>
    <cellStyle name="Currency 2 8 2 2 4" xfId="1550" xr:uid="{00000000-0005-0000-0000-0000F8100000}"/>
    <cellStyle name="Currency 2 8 2 2 4 2" xfId="4239" xr:uid="{00000000-0005-0000-0000-0000F9100000}"/>
    <cellStyle name="Currency 2 8 2 2 4 3" xfId="3067" xr:uid="{00000000-0005-0000-0000-0000FA100000}"/>
    <cellStyle name="Currency 2 8 2 2 5" xfId="3603" xr:uid="{00000000-0005-0000-0000-0000FB100000}"/>
    <cellStyle name="Currency 2 8 2 2 6" xfId="2431" xr:uid="{00000000-0005-0000-0000-0000FC100000}"/>
    <cellStyle name="Currency 2 8 2 3" xfId="576" xr:uid="{00000000-0005-0000-0000-0000FD100000}"/>
    <cellStyle name="Currency 2 8 2 3 2" xfId="1759" xr:uid="{00000000-0005-0000-0000-0000FE100000}"/>
    <cellStyle name="Currency 2 8 2 3 2 2" xfId="4345" xr:uid="{00000000-0005-0000-0000-0000FF100000}"/>
    <cellStyle name="Currency 2 8 2 3 2 3" xfId="3173" xr:uid="{00000000-0005-0000-0000-000000110000}"/>
    <cellStyle name="Currency 2 8 2 3 3" xfId="3709" xr:uid="{00000000-0005-0000-0000-000001110000}"/>
    <cellStyle name="Currency 2 8 2 3 4" xfId="2537" xr:uid="{00000000-0005-0000-0000-000002110000}"/>
    <cellStyle name="Currency 2 8 2 4" xfId="1010" xr:uid="{00000000-0005-0000-0000-000003110000}"/>
    <cellStyle name="Currency 2 8 2 4 2" xfId="2180" xr:uid="{00000000-0005-0000-0000-000004110000}"/>
    <cellStyle name="Currency 2 8 2 4 2 2" xfId="4558" xr:uid="{00000000-0005-0000-0000-000005110000}"/>
    <cellStyle name="Currency 2 8 2 4 2 3" xfId="3386" xr:uid="{00000000-0005-0000-0000-000006110000}"/>
    <cellStyle name="Currency 2 8 2 4 3" xfId="3922" xr:uid="{00000000-0005-0000-0000-000007110000}"/>
    <cellStyle name="Currency 2 8 2 4 4" xfId="2750" xr:uid="{00000000-0005-0000-0000-000008110000}"/>
    <cellStyle name="Currency 2 8 2 5" xfId="1344" xr:uid="{00000000-0005-0000-0000-000009110000}"/>
    <cellStyle name="Currency 2 8 2 5 2" xfId="4135" xr:uid="{00000000-0005-0000-0000-00000A110000}"/>
    <cellStyle name="Currency 2 8 2 5 3" xfId="2963" xr:uid="{00000000-0005-0000-0000-00000B110000}"/>
    <cellStyle name="Currency 2 8 3" xfId="266" xr:uid="{00000000-0005-0000-0000-00000C110000}"/>
    <cellStyle name="Currency 2 8 3 2" xfId="682" xr:uid="{00000000-0005-0000-0000-00000D110000}"/>
    <cellStyle name="Currency 2 8 3 2 2" xfId="1865" xr:uid="{00000000-0005-0000-0000-00000E110000}"/>
    <cellStyle name="Currency 2 8 3 2 2 2" xfId="4399" xr:uid="{00000000-0005-0000-0000-00000F110000}"/>
    <cellStyle name="Currency 2 8 3 2 2 3" xfId="3227" xr:uid="{00000000-0005-0000-0000-000010110000}"/>
    <cellStyle name="Currency 2 8 3 2 3" xfId="3763" xr:uid="{00000000-0005-0000-0000-000011110000}"/>
    <cellStyle name="Currency 2 8 3 2 4" xfId="2591" xr:uid="{00000000-0005-0000-0000-000012110000}"/>
    <cellStyle name="Currency 2 8 3 3" xfId="1101" xr:uid="{00000000-0005-0000-0000-000013110000}"/>
    <cellStyle name="Currency 2 8 3 3 2" xfId="2268" xr:uid="{00000000-0005-0000-0000-000014110000}"/>
    <cellStyle name="Currency 2 8 3 3 2 2" xfId="4615" xr:uid="{00000000-0005-0000-0000-000015110000}"/>
    <cellStyle name="Currency 2 8 3 3 2 3" xfId="3443" xr:uid="{00000000-0005-0000-0000-000016110000}"/>
    <cellStyle name="Currency 2 8 3 3 3" xfId="3979" xr:uid="{00000000-0005-0000-0000-000017110000}"/>
    <cellStyle name="Currency 2 8 3 3 4" xfId="2807" xr:uid="{00000000-0005-0000-0000-000018110000}"/>
    <cellStyle name="Currency 2 8 3 4" xfId="1450" xr:uid="{00000000-0005-0000-0000-000019110000}"/>
    <cellStyle name="Currency 2 8 3 4 2" xfId="4189" xr:uid="{00000000-0005-0000-0000-00001A110000}"/>
    <cellStyle name="Currency 2 8 3 4 3" xfId="3017" xr:uid="{00000000-0005-0000-0000-00001B110000}"/>
    <cellStyle name="Currency 2 8 3 5" xfId="3553" xr:uid="{00000000-0005-0000-0000-00001C110000}"/>
    <cellStyle name="Currency 2 8 3 6" xfId="2381" xr:uid="{00000000-0005-0000-0000-00001D110000}"/>
    <cellStyle name="Currency 2 8 4" xfId="476" xr:uid="{00000000-0005-0000-0000-00001E110000}"/>
    <cellStyle name="Currency 2 8 4 2" xfId="1659" xr:uid="{00000000-0005-0000-0000-00001F110000}"/>
    <cellStyle name="Currency 2 8 4 2 2" xfId="4295" xr:uid="{00000000-0005-0000-0000-000020110000}"/>
    <cellStyle name="Currency 2 8 4 2 3" xfId="3123" xr:uid="{00000000-0005-0000-0000-000021110000}"/>
    <cellStyle name="Currency 2 8 4 3" xfId="3659" xr:uid="{00000000-0005-0000-0000-000022110000}"/>
    <cellStyle name="Currency 2 8 4 4" xfId="2487" xr:uid="{00000000-0005-0000-0000-000023110000}"/>
    <cellStyle name="Currency 2 8 5" xfId="910" xr:uid="{00000000-0005-0000-0000-000024110000}"/>
    <cellStyle name="Currency 2 8 5 2" xfId="2080" xr:uid="{00000000-0005-0000-0000-000025110000}"/>
    <cellStyle name="Currency 2 8 5 2 2" xfId="4508" xr:uid="{00000000-0005-0000-0000-000026110000}"/>
    <cellStyle name="Currency 2 8 5 2 3" xfId="3336" xr:uid="{00000000-0005-0000-0000-000027110000}"/>
    <cellStyle name="Currency 2 8 5 3" xfId="3872" xr:uid="{00000000-0005-0000-0000-000028110000}"/>
    <cellStyle name="Currency 2 8 5 4" xfId="2700" xr:uid="{00000000-0005-0000-0000-000029110000}"/>
    <cellStyle name="Currency 2 8 6" xfId="1244" xr:uid="{00000000-0005-0000-0000-00002A110000}"/>
    <cellStyle name="Currency 2 8 6 2" xfId="4085" xr:uid="{00000000-0005-0000-0000-00002B110000}"/>
    <cellStyle name="Currency 2 8 6 3" xfId="2913" xr:uid="{00000000-0005-0000-0000-00002C110000}"/>
    <cellStyle name="Currency 2 9" xfId="65" xr:uid="{00000000-0005-0000-0000-00002D110000}"/>
    <cellStyle name="Currency 2 9 2" xfId="165" xr:uid="{00000000-0005-0000-0000-00002E110000}"/>
    <cellStyle name="Currency 2 9 2 2" xfId="376" xr:uid="{00000000-0005-0000-0000-00002F110000}"/>
    <cellStyle name="Currency 2 9 2 2 2" xfId="792" xr:uid="{00000000-0005-0000-0000-000030110000}"/>
    <cellStyle name="Currency 2 9 2 2 2 2" xfId="1975" xr:uid="{00000000-0005-0000-0000-000031110000}"/>
    <cellStyle name="Currency 2 9 2 2 2 2 2" xfId="4454" xr:uid="{00000000-0005-0000-0000-000032110000}"/>
    <cellStyle name="Currency 2 9 2 2 2 2 3" xfId="3282" xr:uid="{00000000-0005-0000-0000-000033110000}"/>
    <cellStyle name="Currency 2 9 2 2 2 3" xfId="3818" xr:uid="{00000000-0005-0000-0000-000034110000}"/>
    <cellStyle name="Currency 2 9 2 2 2 4" xfId="2646" xr:uid="{00000000-0005-0000-0000-000035110000}"/>
    <cellStyle name="Currency 2 9 2 2 3" xfId="1156" xr:uid="{00000000-0005-0000-0000-000036110000}"/>
    <cellStyle name="Currency 2 9 2 2 3 2" xfId="2323" xr:uid="{00000000-0005-0000-0000-000037110000}"/>
    <cellStyle name="Currency 2 9 2 2 3 2 2" xfId="4670" xr:uid="{00000000-0005-0000-0000-000038110000}"/>
    <cellStyle name="Currency 2 9 2 2 3 2 3" xfId="3498" xr:uid="{00000000-0005-0000-0000-000039110000}"/>
    <cellStyle name="Currency 2 9 2 2 3 3" xfId="4034" xr:uid="{00000000-0005-0000-0000-00003A110000}"/>
    <cellStyle name="Currency 2 9 2 2 3 4" xfId="2862" xr:uid="{00000000-0005-0000-0000-00003B110000}"/>
    <cellStyle name="Currency 2 9 2 2 4" xfId="1560" xr:uid="{00000000-0005-0000-0000-00003C110000}"/>
    <cellStyle name="Currency 2 9 2 2 4 2" xfId="4244" xr:uid="{00000000-0005-0000-0000-00003D110000}"/>
    <cellStyle name="Currency 2 9 2 2 4 3" xfId="3072" xr:uid="{00000000-0005-0000-0000-00003E110000}"/>
    <cellStyle name="Currency 2 9 2 2 5" xfId="3608" xr:uid="{00000000-0005-0000-0000-00003F110000}"/>
    <cellStyle name="Currency 2 9 2 2 6" xfId="2436" xr:uid="{00000000-0005-0000-0000-000040110000}"/>
    <cellStyle name="Currency 2 9 2 3" xfId="586" xr:uid="{00000000-0005-0000-0000-000041110000}"/>
    <cellStyle name="Currency 2 9 2 3 2" xfId="1769" xr:uid="{00000000-0005-0000-0000-000042110000}"/>
    <cellStyle name="Currency 2 9 2 3 2 2" xfId="4350" xr:uid="{00000000-0005-0000-0000-000043110000}"/>
    <cellStyle name="Currency 2 9 2 3 2 3" xfId="3178" xr:uid="{00000000-0005-0000-0000-000044110000}"/>
    <cellStyle name="Currency 2 9 2 3 3" xfId="3714" xr:uid="{00000000-0005-0000-0000-000045110000}"/>
    <cellStyle name="Currency 2 9 2 3 4" xfId="2542" xr:uid="{00000000-0005-0000-0000-000046110000}"/>
    <cellStyle name="Currency 2 9 2 4" xfId="1020" xr:uid="{00000000-0005-0000-0000-000047110000}"/>
    <cellStyle name="Currency 2 9 2 4 2" xfId="2190" xr:uid="{00000000-0005-0000-0000-000048110000}"/>
    <cellStyle name="Currency 2 9 2 4 2 2" xfId="4563" xr:uid="{00000000-0005-0000-0000-000049110000}"/>
    <cellStyle name="Currency 2 9 2 4 2 3" xfId="3391" xr:uid="{00000000-0005-0000-0000-00004A110000}"/>
    <cellStyle name="Currency 2 9 2 4 3" xfId="3927" xr:uid="{00000000-0005-0000-0000-00004B110000}"/>
    <cellStyle name="Currency 2 9 2 4 4" xfId="2755" xr:uid="{00000000-0005-0000-0000-00004C110000}"/>
    <cellStyle name="Currency 2 9 2 5" xfId="1354" xr:uid="{00000000-0005-0000-0000-00004D110000}"/>
    <cellStyle name="Currency 2 9 2 5 2" xfId="4140" xr:uid="{00000000-0005-0000-0000-00004E110000}"/>
    <cellStyle name="Currency 2 9 2 5 3" xfId="2968" xr:uid="{00000000-0005-0000-0000-00004F110000}"/>
    <cellStyle name="Currency 2 9 3" xfId="276" xr:uid="{00000000-0005-0000-0000-000050110000}"/>
    <cellStyle name="Currency 2 9 3 2" xfId="692" xr:uid="{00000000-0005-0000-0000-000051110000}"/>
    <cellStyle name="Currency 2 9 3 2 2" xfId="1875" xr:uid="{00000000-0005-0000-0000-000052110000}"/>
    <cellStyle name="Currency 2 9 3 2 2 2" xfId="4404" xr:uid="{00000000-0005-0000-0000-000053110000}"/>
    <cellStyle name="Currency 2 9 3 2 2 3" xfId="3232" xr:uid="{00000000-0005-0000-0000-000054110000}"/>
    <cellStyle name="Currency 2 9 3 2 3" xfId="3768" xr:uid="{00000000-0005-0000-0000-000055110000}"/>
    <cellStyle name="Currency 2 9 3 2 4" xfId="2596" xr:uid="{00000000-0005-0000-0000-000056110000}"/>
    <cellStyle name="Currency 2 9 3 3" xfId="1106" xr:uid="{00000000-0005-0000-0000-000057110000}"/>
    <cellStyle name="Currency 2 9 3 3 2" xfId="2273" xr:uid="{00000000-0005-0000-0000-000058110000}"/>
    <cellStyle name="Currency 2 9 3 3 2 2" xfId="4620" xr:uid="{00000000-0005-0000-0000-000059110000}"/>
    <cellStyle name="Currency 2 9 3 3 2 3" xfId="3448" xr:uid="{00000000-0005-0000-0000-00005A110000}"/>
    <cellStyle name="Currency 2 9 3 3 3" xfId="3984" xr:uid="{00000000-0005-0000-0000-00005B110000}"/>
    <cellStyle name="Currency 2 9 3 3 4" xfId="2812" xr:uid="{00000000-0005-0000-0000-00005C110000}"/>
    <cellStyle name="Currency 2 9 3 4" xfId="1460" xr:uid="{00000000-0005-0000-0000-00005D110000}"/>
    <cellStyle name="Currency 2 9 3 4 2" xfId="4194" xr:uid="{00000000-0005-0000-0000-00005E110000}"/>
    <cellStyle name="Currency 2 9 3 4 3" xfId="3022" xr:uid="{00000000-0005-0000-0000-00005F110000}"/>
    <cellStyle name="Currency 2 9 3 5" xfId="3558" xr:uid="{00000000-0005-0000-0000-000060110000}"/>
    <cellStyle name="Currency 2 9 3 6" xfId="2386" xr:uid="{00000000-0005-0000-0000-000061110000}"/>
    <cellStyle name="Currency 2 9 4" xfId="486" xr:uid="{00000000-0005-0000-0000-000062110000}"/>
    <cellStyle name="Currency 2 9 4 2" xfId="1669" xr:uid="{00000000-0005-0000-0000-000063110000}"/>
    <cellStyle name="Currency 2 9 4 2 2" xfId="4300" xr:uid="{00000000-0005-0000-0000-000064110000}"/>
    <cellStyle name="Currency 2 9 4 2 3" xfId="3128" xr:uid="{00000000-0005-0000-0000-000065110000}"/>
    <cellStyle name="Currency 2 9 4 3" xfId="3664" xr:uid="{00000000-0005-0000-0000-000066110000}"/>
    <cellStyle name="Currency 2 9 4 4" xfId="2492" xr:uid="{00000000-0005-0000-0000-000067110000}"/>
    <cellStyle name="Currency 2 9 5" xfId="920" xr:uid="{00000000-0005-0000-0000-000068110000}"/>
    <cellStyle name="Currency 2 9 5 2" xfId="2090" xr:uid="{00000000-0005-0000-0000-000069110000}"/>
    <cellStyle name="Currency 2 9 5 2 2" xfId="4513" xr:uid="{00000000-0005-0000-0000-00006A110000}"/>
    <cellStyle name="Currency 2 9 5 2 3" xfId="3341" xr:uid="{00000000-0005-0000-0000-00006B110000}"/>
    <cellStyle name="Currency 2 9 5 3" xfId="3877" xr:uid="{00000000-0005-0000-0000-00006C110000}"/>
    <cellStyle name="Currency 2 9 5 4" xfId="2705" xr:uid="{00000000-0005-0000-0000-00006D110000}"/>
    <cellStyle name="Currency 2 9 6" xfId="1254" xr:uid="{00000000-0005-0000-0000-00006E110000}"/>
    <cellStyle name="Currency 2 9 6 2" xfId="4090" xr:uid="{00000000-0005-0000-0000-00006F110000}"/>
    <cellStyle name="Currency 2 9 6 3" xfId="2918" xr:uid="{00000000-0005-0000-0000-000070110000}"/>
    <cellStyle name="Euro" xfId="22" xr:uid="{00000000-0005-0000-0000-000071110000}"/>
    <cellStyle name="Euro 2" xfId="1192" xr:uid="{00000000-0005-0000-0000-000072110000}"/>
    <cellStyle name="Euro 3" xfId="1188" xr:uid="{00000000-0005-0000-0000-000073110000}"/>
    <cellStyle name="Hyperlink" xfId="23" builtinId="8"/>
    <cellStyle name="Hyperlink 2" xfId="878" xr:uid="{00000000-0005-0000-0000-000075110000}"/>
    <cellStyle name="Hyperlink 3" xfId="1197" xr:uid="{00000000-0005-0000-0000-000076110000}"/>
    <cellStyle name="Hyperlink 4" xfId="856" xr:uid="{00000000-0005-0000-0000-000077110000}"/>
    <cellStyle name="Komma" xfId="1" builtinId="3"/>
    <cellStyle name="Komma 2" xfId="21" xr:uid="{00000000-0005-0000-0000-000079110000}"/>
    <cellStyle name="Komma 2 2" xfId="877" xr:uid="{00000000-0005-0000-0000-00007A110000}"/>
    <cellStyle name="Komma 2 3" xfId="860" xr:uid="{00000000-0005-0000-0000-00007B110000}"/>
    <cellStyle name="Komma 3" xfId="216" xr:uid="{00000000-0005-0000-0000-00007C110000}"/>
    <cellStyle name="Komma 3 2" xfId="425" xr:uid="{00000000-0005-0000-0000-00007D110000}"/>
    <cellStyle name="Komma 3 2 2" xfId="841" xr:uid="{00000000-0005-0000-0000-00007E110000}"/>
    <cellStyle name="Komma 3 2 2 2" xfId="2024" xr:uid="{00000000-0005-0000-0000-00007F110000}"/>
    <cellStyle name="Komma 3 2 2 2 2" xfId="4479" xr:uid="{00000000-0005-0000-0000-000080110000}"/>
    <cellStyle name="Komma 3 2 2 2 3" xfId="3307" xr:uid="{00000000-0005-0000-0000-000081110000}"/>
    <cellStyle name="Komma 3 2 2 3" xfId="3843" xr:uid="{00000000-0005-0000-0000-000082110000}"/>
    <cellStyle name="Komma 3 2 2 4" xfId="2671" xr:uid="{00000000-0005-0000-0000-000083110000}"/>
    <cellStyle name="Komma 3 2 3" xfId="1181" xr:uid="{00000000-0005-0000-0000-000084110000}"/>
    <cellStyle name="Komma 3 2 3 2" xfId="2348" xr:uid="{00000000-0005-0000-0000-000085110000}"/>
    <cellStyle name="Komma 3 2 3 2 2" xfId="4695" xr:uid="{00000000-0005-0000-0000-000086110000}"/>
    <cellStyle name="Komma 3 2 3 2 3" xfId="3523" xr:uid="{00000000-0005-0000-0000-000087110000}"/>
    <cellStyle name="Komma 3 2 3 3" xfId="4059" xr:uid="{00000000-0005-0000-0000-000088110000}"/>
    <cellStyle name="Komma 3 2 3 4" xfId="2887" xr:uid="{00000000-0005-0000-0000-000089110000}"/>
    <cellStyle name="Komma 3 2 4" xfId="1609" xr:uid="{00000000-0005-0000-0000-00008A110000}"/>
    <cellStyle name="Komma 3 2 4 2" xfId="4269" xr:uid="{00000000-0005-0000-0000-00008B110000}"/>
    <cellStyle name="Komma 3 2 4 3" xfId="3097" xr:uid="{00000000-0005-0000-0000-00008C110000}"/>
    <cellStyle name="Komma 3 2 5" xfId="3633" xr:uid="{00000000-0005-0000-0000-00008D110000}"/>
    <cellStyle name="Komma 3 2 6" xfId="2461" xr:uid="{00000000-0005-0000-0000-00008E110000}"/>
    <cellStyle name="Komma 3 3" xfId="635" xr:uid="{00000000-0005-0000-0000-00008F110000}"/>
    <cellStyle name="Komma 3 3 2" xfId="1818" xr:uid="{00000000-0005-0000-0000-000090110000}"/>
    <cellStyle name="Komma 3 3 2 2" xfId="4375" xr:uid="{00000000-0005-0000-0000-000091110000}"/>
    <cellStyle name="Komma 3 3 2 3" xfId="3203" xr:uid="{00000000-0005-0000-0000-000092110000}"/>
    <cellStyle name="Komma 3 3 3" xfId="3739" xr:uid="{00000000-0005-0000-0000-000093110000}"/>
    <cellStyle name="Komma 3 3 4" xfId="2567" xr:uid="{00000000-0005-0000-0000-000094110000}"/>
    <cellStyle name="Komma 3 4" xfId="1069" xr:uid="{00000000-0005-0000-0000-000095110000}"/>
    <cellStyle name="Komma 3 4 2" xfId="2239" xr:uid="{00000000-0005-0000-0000-000096110000}"/>
    <cellStyle name="Komma 3 4 2 2" xfId="4588" xr:uid="{00000000-0005-0000-0000-000097110000}"/>
    <cellStyle name="Komma 3 4 2 3" xfId="3416" xr:uid="{00000000-0005-0000-0000-000098110000}"/>
    <cellStyle name="Komma 3 4 3" xfId="3952" xr:uid="{00000000-0005-0000-0000-000099110000}"/>
    <cellStyle name="Komma 3 4 4" xfId="2780" xr:uid="{00000000-0005-0000-0000-00009A110000}"/>
    <cellStyle name="Komma 3 5" xfId="1403" xr:uid="{00000000-0005-0000-0000-00009B110000}"/>
    <cellStyle name="Komma 3 5 2" xfId="4165" xr:uid="{00000000-0005-0000-0000-00009C110000}"/>
    <cellStyle name="Komma 3 5 3" xfId="2993" xr:uid="{00000000-0005-0000-0000-00009D110000}"/>
    <cellStyle name="Komma 3 6" xfId="3529" xr:uid="{00000000-0005-0000-0000-00009E110000}"/>
    <cellStyle name="Komma 3 7" xfId="2357" xr:uid="{00000000-0005-0000-0000-00009F110000}"/>
    <cellStyle name="Komma 3 8" xfId="4701" xr:uid="{F985224C-6C91-4806-B689-CEF5A034792D}"/>
    <cellStyle name="Komma 4" xfId="218" xr:uid="{00000000-0005-0000-0000-0000A0110000}"/>
    <cellStyle name="Komma 4 2" xfId="426" xr:uid="{00000000-0005-0000-0000-0000A1110000}"/>
    <cellStyle name="Komma 4 2 2" xfId="842" xr:uid="{00000000-0005-0000-0000-0000A2110000}"/>
    <cellStyle name="Komma 4 2 2 2" xfId="2025" xr:uid="{00000000-0005-0000-0000-0000A3110000}"/>
    <cellStyle name="Komma 4 2 2 2 2" xfId="4480" xr:uid="{00000000-0005-0000-0000-0000A4110000}"/>
    <cellStyle name="Komma 4 2 2 2 3" xfId="3308" xr:uid="{00000000-0005-0000-0000-0000A5110000}"/>
    <cellStyle name="Komma 4 2 2 3" xfId="3844" xr:uid="{00000000-0005-0000-0000-0000A6110000}"/>
    <cellStyle name="Komma 4 2 2 4" xfId="2672" xr:uid="{00000000-0005-0000-0000-0000A7110000}"/>
    <cellStyle name="Komma 4 2 3" xfId="1182" xr:uid="{00000000-0005-0000-0000-0000A8110000}"/>
    <cellStyle name="Komma 4 2 3 2" xfId="2349" xr:uid="{00000000-0005-0000-0000-0000A9110000}"/>
    <cellStyle name="Komma 4 2 3 2 2" xfId="4696" xr:uid="{00000000-0005-0000-0000-0000AA110000}"/>
    <cellStyle name="Komma 4 2 3 2 3" xfId="3524" xr:uid="{00000000-0005-0000-0000-0000AB110000}"/>
    <cellStyle name="Komma 4 2 3 3" xfId="4060" xr:uid="{00000000-0005-0000-0000-0000AC110000}"/>
    <cellStyle name="Komma 4 2 3 4" xfId="2888" xr:uid="{00000000-0005-0000-0000-0000AD110000}"/>
    <cellStyle name="Komma 4 2 4" xfId="1610" xr:uid="{00000000-0005-0000-0000-0000AE110000}"/>
    <cellStyle name="Komma 4 2 4 2" xfId="4270" xr:uid="{00000000-0005-0000-0000-0000AF110000}"/>
    <cellStyle name="Komma 4 2 4 3" xfId="3098" xr:uid="{00000000-0005-0000-0000-0000B0110000}"/>
    <cellStyle name="Komma 4 2 5" xfId="3634" xr:uid="{00000000-0005-0000-0000-0000B1110000}"/>
    <cellStyle name="Komma 4 2 6" xfId="2462" xr:uid="{00000000-0005-0000-0000-0000B2110000}"/>
    <cellStyle name="Komma 4 3" xfId="636" xr:uid="{00000000-0005-0000-0000-0000B3110000}"/>
    <cellStyle name="Komma 4 3 2" xfId="1819" xr:uid="{00000000-0005-0000-0000-0000B4110000}"/>
    <cellStyle name="Komma 4 3 2 2" xfId="4376" xr:uid="{00000000-0005-0000-0000-0000B5110000}"/>
    <cellStyle name="Komma 4 3 2 3" xfId="3204" xr:uid="{00000000-0005-0000-0000-0000B6110000}"/>
    <cellStyle name="Komma 4 3 3" xfId="3740" xr:uid="{00000000-0005-0000-0000-0000B7110000}"/>
    <cellStyle name="Komma 4 3 4" xfId="2568" xr:uid="{00000000-0005-0000-0000-0000B8110000}"/>
    <cellStyle name="Komma 4 4" xfId="1070" xr:uid="{00000000-0005-0000-0000-0000B9110000}"/>
    <cellStyle name="Komma 4 4 2" xfId="2240" xr:uid="{00000000-0005-0000-0000-0000BA110000}"/>
    <cellStyle name="Komma 4 4 2 2" xfId="4589" xr:uid="{00000000-0005-0000-0000-0000BB110000}"/>
    <cellStyle name="Komma 4 4 2 3" xfId="3417" xr:uid="{00000000-0005-0000-0000-0000BC110000}"/>
    <cellStyle name="Komma 4 4 3" xfId="3953" xr:uid="{00000000-0005-0000-0000-0000BD110000}"/>
    <cellStyle name="Komma 4 4 4" xfId="2781" xr:uid="{00000000-0005-0000-0000-0000BE110000}"/>
    <cellStyle name="Komma 4 5" xfId="1404" xr:uid="{00000000-0005-0000-0000-0000BF110000}"/>
    <cellStyle name="Komma 4 5 2" xfId="4166" xr:uid="{00000000-0005-0000-0000-0000C0110000}"/>
    <cellStyle name="Komma 4 5 3" xfId="2994" xr:uid="{00000000-0005-0000-0000-0000C1110000}"/>
    <cellStyle name="Komma 4 6" xfId="3530" xr:uid="{00000000-0005-0000-0000-0000C2110000}"/>
    <cellStyle name="Komma 4 7" xfId="2358" xr:uid="{00000000-0005-0000-0000-0000C3110000}"/>
    <cellStyle name="Komma 5" xfId="430" xr:uid="{00000000-0005-0000-0000-0000C4110000}"/>
    <cellStyle name="Komma 5 2" xfId="846" xr:uid="{00000000-0005-0000-0000-0000C5110000}"/>
    <cellStyle name="Komma 5 2 2" xfId="1080" xr:uid="{00000000-0005-0000-0000-0000C6110000}"/>
    <cellStyle name="Komma 5 2 2 2" xfId="2247" xr:uid="{00000000-0005-0000-0000-0000C7110000}"/>
    <cellStyle name="Komma 5 2 2 2 2" xfId="4594" xr:uid="{00000000-0005-0000-0000-0000C8110000}"/>
    <cellStyle name="Komma 5 2 2 2 3" xfId="3422" xr:uid="{00000000-0005-0000-0000-0000C9110000}"/>
    <cellStyle name="Komma 5 2 2 3" xfId="3958" xr:uid="{00000000-0005-0000-0000-0000CA110000}"/>
    <cellStyle name="Komma 5 2 2 4" xfId="2786" xr:uid="{00000000-0005-0000-0000-0000CB110000}"/>
    <cellStyle name="Komma 5 2 3" xfId="2029" xr:uid="{00000000-0005-0000-0000-0000CC110000}"/>
    <cellStyle name="Komma 5 2 3 2" xfId="4482" xr:uid="{00000000-0005-0000-0000-0000CD110000}"/>
    <cellStyle name="Komma 5 2 3 3" xfId="3310" xr:uid="{00000000-0005-0000-0000-0000CE110000}"/>
    <cellStyle name="Komma 5 2 4" xfId="3846" xr:uid="{00000000-0005-0000-0000-0000CF110000}"/>
    <cellStyle name="Komma 5 2 5" xfId="2674" xr:uid="{00000000-0005-0000-0000-0000D0110000}"/>
    <cellStyle name="Komma 5 3" xfId="862" xr:uid="{00000000-0005-0000-0000-0000D1110000}"/>
    <cellStyle name="Komma 5 3 2" xfId="2038" xr:uid="{00000000-0005-0000-0000-0000D2110000}"/>
    <cellStyle name="Komma 5 3 2 2" xfId="4487" xr:uid="{00000000-0005-0000-0000-0000D3110000}"/>
    <cellStyle name="Komma 5 3 2 3" xfId="3315" xr:uid="{00000000-0005-0000-0000-0000D4110000}"/>
    <cellStyle name="Komma 5 3 3" xfId="3851" xr:uid="{00000000-0005-0000-0000-0000D5110000}"/>
    <cellStyle name="Komma 5 3 4" xfId="2679" xr:uid="{00000000-0005-0000-0000-0000D6110000}"/>
    <cellStyle name="Komma 5 4" xfId="1614" xr:uid="{00000000-0005-0000-0000-0000D7110000}"/>
    <cellStyle name="Komma 5 4 2" xfId="4272" xr:uid="{00000000-0005-0000-0000-0000D8110000}"/>
    <cellStyle name="Komma 5 4 3" xfId="3100" xr:uid="{00000000-0005-0000-0000-0000D9110000}"/>
    <cellStyle name="Komma 5 5" xfId="3636" xr:uid="{00000000-0005-0000-0000-0000DA110000}"/>
    <cellStyle name="Komma 5 6" xfId="2464" xr:uid="{00000000-0005-0000-0000-0000DB110000}"/>
    <cellStyle name="Komma 6" xfId="434" xr:uid="{00000000-0005-0000-0000-0000DC110000}"/>
    <cellStyle name="Komma 6 2" xfId="1075" xr:uid="{00000000-0005-0000-0000-0000DD110000}"/>
    <cellStyle name="Komma 6 2 2" xfId="2244" xr:uid="{00000000-0005-0000-0000-0000DE110000}"/>
    <cellStyle name="Komma 6 2 2 2" xfId="4591" xr:uid="{00000000-0005-0000-0000-0000DF110000}"/>
    <cellStyle name="Komma 6 2 2 3" xfId="3419" xr:uid="{00000000-0005-0000-0000-0000E0110000}"/>
    <cellStyle name="Komma 6 2 3" xfId="3955" xr:uid="{00000000-0005-0000-0000-0000E1110000}"/>
    <cellStyle name="Komma 6 2 4" xfId="2783" xr:uid="{00000000-0005-0000-0000-0000E2110000}"/>
    <cellStyle name="Komma 6 3" xfId="1617" xr:uid="{00000000-0005-0000-0000-0000E3110000}"/>
    <cellStyle name="Komma 6 3 2" xfId="4274" xr:uid="{00000000-0005-0000-0000-0000E4110000}"/>
    <cellStyle name="Komma 6 3 3" xfId="3102" xr:uid="{00000000-0005-0000-0000-0000E5110000}"/>
    <cellStyle name="Komma 6 4" xfId="3638" xr:uid="{00000000-0005-0000-0000-0000E6110000}"/>
    <cellStyle name="Komma 6 5" xfId="2466" xr:uid="{00000000-0005-0000-0000-0000E7110000}"/>
    <cellStyle name="Komma 7" xfId="850" xr:uid="{00000000-0005-0000-0000-0000E8110000}"/>
    <cellStyle name="Komma 7 2" xfId="2032" xr:uid="{00000000-0005-0000-0000-0000E9110000}"/>
    <cellStyle name="Komma 7 2 2" xfId="4484" xr:uid="{00000000-0005-0000-0000-0000EA110000}"/>
    <cellStyle name="Komma 7 2 3" xfId="3312" xr:uid="{00000000-0005-0000-0000-0000EB110000}"/>
    <cellStyle name="Komma 7 3" xfId="3848" xr:uid="{00000000-0005-0000-0000-0000EC110000}"/>
    <cellStyle name="Komma 7 4" xfId="2676" xr:uid="{00000000-0005-0000-0000-0000ED110000}"/>
    <cellStyle name="Komma 8" xfId="1201" xr:uid="{00000000-0005-0000-0000-0000EE110000}"/>
    <cellStyle name="Komma 8 2" xfId="2355" xr:uid="{00000000-0005-0000-0000-0000EF110000}"/>
    <cellStyle name="Komma 8 2 2" xfId="4700" xr:uid="{00000000-0005-0000-0000-0000F0110000}"/>
    <cellStyle name="Komma 8 2 3" xfId="3528" xr:uid="{00000000-0005-0000-0000-0000F1110000}"/>
    <cellStyle name="Komma 8 3" xfId="4064" xr:uid="{00000000-0005-0000-0000-0000F2110000}"/>
    <cellStyle name="Komma 8 4" xfId="2892" xr:uid="{00000000-0005-0000-0000-0000F3110000}"/>
    <cellStyle name="Normal 2" xfId="6" xr:uid="{00000000-0005-0000-0000-0000F4110000}"/>
    <cellStyle name="Normal 3" xfId="7" xr:uid="{00000000-0005-0000-0000-0000F5110000}"/>
    <cellStyle name="Normal 3 2" xfId="13" xr:uid="{00000000-0005-0000-0000-0000F6110000}"/>
    <cellStyle name="Normal 4" xfId="10" xr:uid="{00000000-0005-0000-0000-0000F7110000}"/>
    <cellStyle name="Normal 5" xfId="221" xr:uid="{00000000-0005-0000-0000-0000F8110000}"/>
    <cellStyle name="Normal 5 2" xfId="427" xr:uid="{00000000-0005-0000-0000-0000F9110000}"/>
    <cellStyle name="Normal 5 2 2" xfId="843" xr:uid="{00000000-0005-0000-0000-0000FA110000}"/>
    <cellStyle name="Normal 5 2 2 2" xfId="2026" xr:uid="{00000000-0005-0000-0000-0000FB110000}"/>
    <cellStyle name="Normal 5 2 3" xfId="1611" xr:uid="{00000000-0005-0000-0000-0000FC110000}"/>
    <cellStyle name="Normal 5 3" xfId="637" xr:uid="{00000000-0005-0000-0000-0000FD110000}"/>
    <cellStyle name="Normal 5 3 2" xfId="1820" xr:uid="{00000000-0005-0000-0000-0000FE110000}"/>
    <cellStyle name="Normal 5 4" xfId="1072" xr:uid="{00000000-0005-0000-0000-0000FF110000}"/>
    <cellStyle name="Normal 5 4 2" xfId="2241" xr:uid="{00000000-0005-0000-0000-000000120000}"/>
    <cellStyle name="Normal 5 5" xfId="1405" xr:uid="{00000000-0005-0000-0000-000001120000}"/>
    <cellStyle name="Normal 6" xfId="222" xr:uid="{00000000-0005-0000-0000-000002120000}"/>
    <cellStyle name="Normal 6 2" xfId="428" xr:uid="{00000000-0005-0000-0000-000003120000}"/>
    <cellStyle name="Normal 6 2 2" xfId="844" xr:uid="{00000000-0005-0000-0000-000004120000}"/>
    <cellStyle name="Normal 6 2 2 2" xfId="2027" xr:uid="{00000000-0005-0000-0000-000005120000}"/>
    <cellStyle name="Normal 6 2 3" xfId="1612" xr:uid="{00000000-0005-0000-0000-000006120000}"/>
    <cellStyle name="Normal 6 3" xfId="638" xr:uid="{00000000-0005-0000-0000-000007120000}"/>
    <cellStyle name="Normal 6 3 2" xfId="1821" xr:uid="{00000000-0005-0000-0000-000008120000}"/>
    <cellStyle name="Normal 6 4" xfId="1073" xr:uid="{00000000-0005-0000-0000-000009120000}"/>
    <cellStyle name="Normal 6 4 2" xfId="2242" xr:uid="{00000000-0005-0000-0000-00000A120000}"/>
    <cellStyle name="Normal 6 5" xfId="1406" xr:uid="{00000000-0005-0000-0000-00000B120000}"/>
    <cellStyle name="Procent" xfId="3" builtinId="5"/>
    <cellStyle name="Procent 2" xfId="219" xr:uid="{00000000-0005-0000-0000-00000D120000}"/>
    <cellStyle name="Procent 2 2" xfId="1071" xr:uid="{00000000-0005-0000-0000-00000E120000}"/>
    <cellStyle name="Procent 2 3" xfId="1079" xr:uid="{00000000-0005-0000-0000-00000F120000}"/>
    <cellStyle name="Procent 2 4" xfId="855" xr:uid="{00000000-0005-0000-0000-000010120000}"/>
    <cellStyle name="Procent 3" xfId="848" xr:uid="{00000000-0005-0000-0000-000011120000}"/>
    <cellStyle name="Procent 3 2" xfId="1193" xr:uid="{00000000-0005-0000-0000-000012120000}"/>
    <cellStyle name="Procent 3 3" xfId="864" xr:uid="{00000000-0005-0000-0000-000013120000}"/>
    <cellStyle name="Procent 4" xfId="1187" xr:uid="{00000000-0005-0000-0000-000014120000}"/>
    <cellStyle name="Procent 5" xfId="220" xr:uid="{00000000-0005-0000-0000-000015120000}"/>
    <cellStyle name="Procent 5 2" xfId="1183" xr:uid="{00000000-0005-0000-0000-000016120000}"/>
    <cellStyle name="Procent 6" xfId="851" xr:uid="{00000000-0005-0000-0000-000017120000}"/>
    <cellStyle name="Procent 6 2" xfId="2033" xr:uid="{00000000-0005-0000-0000-000018120000}"/>
    <cellStyle name="Procent 7" xfId="1202" xr:uid="{00000000-0005-0000-0000-000019120000}"/>
    <cellStyle name="Procent 8" xfId="4707" xr:uid="{5DDF0630-A9D1-4F05-98C5-27DAC5A3529D}"/>
    <cellStyle name="Standaard" xfId="0" builtinId="0"/>
    <cellStyle name="Standaard 10" xfId="1200" xr:uid="{00000000-0005-0000-0000-00001B120000}"/>
    <cellStyle name="Standaard 11" xfId="2356" xr:uid="{00000000-0005-0000-0000-00001C120000}"/>
    <cellStyle name="Standaard 12" xfId="4702" xr:uid="{B7D24729-5F0C-4D5D-9B31-17011F18B34A}"/>
    <cellStyle name="Standaard 13" xfId="4704" xr:uid="{B2704E1D-BA3D-4AEF-A172-30241FFB7438}"/>
    <cellStyle name="Standaard 2" xfId="8" xr:uid="{00000000-0005-0000-0000-00001D120000}"/>
    <cellStyle name="Standaard 2 2" xfId="867" xr:uid="{00000000-0005-0000-0000-00001E120000}"/>
    <cellStyle name="Standaard 2 3" xfId="217" xr:uid="{00000000-0005-0000-0000-00001F120000}"/>
    <cellStyle name="Standaard 2 4" xfId="1076" xr:uid="{00000000-0005-0000-0000-000020120000}"/>
    <cellStyle name="Standaard 2 5" xfId="1185" xr:uid="{00000000-0005-0000-0000-000021120000}"/>
    <cellStyle name="Standaard 2 6" xfId="852" xr:uid="{00000000-0005-0000-0000-000022120000}"/>
    <cellStyle name="Standaard 3" xfId="18" xr:uid="{00000000-0005-0000-0000-000023120000}"/>
    <cellStyle name="Standaard 3 2" xfId="874" xr:uid="{00000000-0005-0000-0000-000024120000}"/>
    <cellStyle name="Standaard 3 3" xfId="1190" xr:uid="{00000000-0005-0000-0000-000025120000}"/>
    <cellStyle name="Standaard 3 4" xfId="859" xr:uid="{00000000-0005-0000-0000-000026120000}"/>
    <cellStyle name="Standaard 4" xfId="9" xr:uid="{00000000-0005-0000-0000-000027120000}"/>
    <cellStyle name="Standaard 4 2" xfId="1191" xr:uid="{00000000-0005-0000-0000-000028120000}"/>
    <cellStyle name="Standaard 4 2 2" xfId="2351" xr:uid="{00000000-0005-0000-0000-000029120000}"/>
    <cellStyle name="Standaard 5" xfId="433" xr:uid="{00000000-0005-0000-0000-00002A120000}"/>
    <cellStyle name="Standaard 5 2" xfId="857" xr:uid="{00000000-0005-0000-0000-00002B120000}"/>
    <cellStyle name="Standaard 5 2 2" xfId="2036" xr:uid="{00000000-0005-0000-0000-00002C120000}"/>
    <cellStyle name="Standaard 6" xfId="861" xr:uid="{00000000-0005-0000-0000-00002D120000}"/>
    <cellStyle name="Standaard 6 2" xfId="1196" xr:uid="{00000000-0005-0000-0000-00002E120000}"/>
    <cellStyle name="Standaard 6 2 2" xfId="2353" xr:uid="{00000000-0005-0000-0000-00002F120000}"/>
    <cellStyle name="Standaard 7" xfId="1186" xr:uid="{00000000-0005-0000-0000-000030120000}"/>
    <cellStyle name="Standaard 7 2" xfId="858" xr:uid="{00000000-0005-0000-0000-000031120000}"/>
    <cellStyle name="Standaard 7 2 2" xfId="2037" xr:uid="{00000000-0005-0000-0000-000032120000}"/>
    <cellStyle name="Standaard 8" xfId="1198" xr:uid="{00000000-0005-0000-0000-000033120000}"/>
    <cellStyle name="Standaard 9" xfId="849" xr:uid="{00000000-0005-0000-0000-000034120000}"/>
    <cellStyle name="Standaard 9 2" xfId="2031" xr:uid="{00000000-0005-0000-0000-000035120000}"/>
    <cellStyle name="Valuta" xfId="2" builtinId="4"/>
    <cellStyle name="Valuta 2" xfId="853" xr:uid="{00000000-0005-0000-0000-000038120000}"/>
    <cellStyle name="Valuta 2 2" xfId="1077" xr:uid="{00000000-0005-0000-0000-000039120000}"/>
    <cellStyle name="Valuta 2 2 2" xfId="2245" xr:uid="{00000000-0005-0000-0000-00003A120000}"/>
    <cellStyle name="Valuta 2 2 2 2" xfId="4592" xr:uid="{00000000-0005-0000-0000-00003B120000}"/>
    <cellStyle name="Valuta 2 2 2 3" xfId="3420" xr:uid="{00000000-0005-0000-0000-00003C120000}"/>
    <cellStyle name="Valuta 2 2 3" xfId="3956" xr:uid="{00000000-0005-0000-0000-00003D120000}"/>
    <cellStyle name="Valuta 2 2 4" xfId="2784" xr:uid="{00000000-0005-0000-0000-00003E120000}"/>
    <cellStyle name="Valuta 2 2 5" xfId="4709" xr:uid="{FDF23005-4929-4578-811B-B0B33543EBBB}"/>
    <cellStyle name="Valuta 2 3" xfId="1199" xr:uid="{00000000-0005-0000-0000-00003F120000}"/>
    <cellStyle name="Valuta 2 3 2" xfId="2354" xr:uid="{00000000-0005-0000-0000-000040120000}"/>
    <cellStyle name="Valuta 2 3 2 2" xfId="4699" xr:uid="{00000000-0005-0000-0000-000041120000}"/>
    <cellStyle name="Valuta 2 3 2 3" xfId="3527" xr:uid="{00000000-0005-0000-0000-000042120000}"/>
    <cellStyle name="Valuta 2 3 3" xfId="4063" xr:uid="{00000000-0005-0000-0000-000043120000}"/>
    <cellStyle name="Valuta 2 3 4" xfId="2891" xr:uid="{00000000-0005-0000-0000-000044120000}"/>
    <cellStyle name="Valuta 2 4" xfId="2034" xr:uid="{00000000-0005-0000-0000-000045120000}"/>
    <cellStyle name="Valuta 2 4 2" xfId="4485" xr:uid="{00000000-0005-0000-0000-000046120000}"/>
    <cellStyle name="Valuta 2 4 3" xfId="3313" xr:uid="{00000000-0005-0000-0000-000047120000}"/>
    <cellStyle name="Valuta 2 5" xfId="3849" xr:uid="{00000000-0005-0000-0000-000048120000}"/>
    <cellStyle name="Valuta 2 6" xfId="2677" xr:uid="{00000000-0005-0000-0000-000049120000}"/>
    <cellStyle name="Valuta 2 7" xfId="4706" xr:uid="{6C4B5658-A97C-4B1F-9E07-BE825F311E1D}"/>
    <cellStyle name="Valuta 3" xfId="863" xr:uid="{00000000-0005-0000-0000-00004A120000}"/>
    <cellStyle name="Valuta 3 2" xfId="4708" xr:uid="{2A31C2BD-4E2E-4C3A-900F-64AED8F24B03}"/>
    <cellStyle name="Valuta 4" xfId="1078" xr:uid="{00000000-0005-0000-0000-00004B120000}"/>
    <cellStyle name="Valuta 4 2" xfId="2246" xr:uid="{00000000-0005-0000-0000-00004C120000}"/>
    <cellStyle name="Valuta 4 2 2" xfId="4593" xr:uid="{00000000-0005-0000-0000-00004D120000}"/>
    <cellStyle name="Valuta 4 2 3" xfId="3421" xr:uid="{00000000-0005-0000-0000-00004E120000}"/>
    <cellStyle name="Valuta 4 3" xfId="3957" xr:uid="{00000000-0005-0000-0000-00004F120000}"/>
    <cellStyle name="Valuta 4 4" xfId="2785" xr:uid="{00000000-0005-0000-0000-000050120000}"/>
    <cellStyle name="Valuta 5" xfId="1195" xr:uid="{00000000-0005-0000-0000-000051120000}"/>
    <cellStyle name="Valuta 5 2" xfId="2352" xr:uid="{00000000-0005-0000-0000-000052120000}"/>
    <cellStyle name="Valuta 5 2 2" xfId="4698" xr:uid="{00000000-0005-0000-0000-000053120000}"/>
    <cellStyle name="Valuta 5 2 3" xfId="3526" xr:uid="{00000000-0005-0000-0000-000054120000}"/>
    <cellStyle name="Valuta 5 3" xfId="4062" xr:uid="{00000000-0005-0000-0000-000055120000}"/>
    <cellStyle name="Valuta 5 4" xfId="2890" xr:uid="{00000000-0005-0000-0000-000056120000}"/>
    <cellStyle name="Valuta 6" xfId="854" xr:uid="{00000000-0005-0000-0000-000057120000}"/>
    <cellStyle name="Valuta 6 2" xfId="2035" xr:uid="{00000000-0005-0000-0000-000058120000}"/>
    <cellStyle name="Valuta 6 2 2" xfId="4486" xr:uid="{00000000-0005-0000-0000-000059120000}"/>
    <cellStyle name="Valuta 6 2 3" xfId="3314" xr:uid="{00000000-0005-0000-0000-00005A120000}"/>
    <cellStyle name="Valuta 6 3" xfId="3850" xr:uid="{00000000-0005-0000-0000-00005B120000}"/>
    <cellStyle name="Valuta 6 4" xfId="2678" xr:uid="{00000000-0005-0000-0000-00005C120000}"/>
    <cellStyle name="Valuta 7" xfId="4705" xr:uid="{9DB13BAB-D335-46A6-8D11-D824C18C90A5}"/>
    <cellStyle name="walter" xfId="1194" xr:uid="{00000000-0005-0000-0000-00005D120000}"/>
  </cellStyles>
  <dxfs count="342">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ont>
        <color auto="1"/>
      </font>
      <fill>
        <patternFill>
          <bgColor theme="6" tint="0.59996337778862885"/>
        </patternFill>
      </fill>
      <border>
        <left style="thin">
          <color auto="1"/>
        </left>
        <right style="thin">
          <color auto="1"/>
        </right>
        <top style="thin">
          <color auto="1"/>
        </top>
        <bottom style="thin">
          <color auto="1"/>
        </bottom>
        <vertical/>
        <horizontal/>
      </border>
    </dxf>
    <dxf>
      <font>
        <color theme="2"/>
      </font>
      <numFmt numFmtId="191" formatCode="\-"/>
      <fill>
        <patternFill>
          <bgColor theme="2"/>
        </patternFill>
      </fill>
    </dxf>
    <dxf>
      <font>
        <color rgb="FF006100"/>
      </font>
      <fill>
        <patternFill>
          <bgColor rgb="FFC6EFCE"/>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ont>
        <color theme="1"/>
      </font>
      <fill>
        <patternFill patternType="none">
          <bgColor auto="1"/>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ont>
        <color theme="1"/>
      </font>
      <fill>
        <patternFill patternType="none">
          <bgColor auto="1"/>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ill>
        <patternFill>
          <bgColor theme="6" tint="0.39994506668294322"/>
        </patternFill>
      </fill>
    </dxf>
    <dxf>
      <fill>
        <patternFill>
          <bgColor rgb="FF92D050"/>
        </patternFill>
      </fill>
    </dxf>
    <dxf>
      <font>
        <color rgb="FF006100"/>
      </font>
      <fill>
        <patternFill>
          <bgColor rgb="FFC6EFCE"/>
        </patternFill>
      </fill>
    </dxf>
    <dxf>
      <font>
        <color theme="1"/>
      </font>
      <fill>
        <patternFill patternType="none">
          <bgColor auto="1"/>
        </patternFill>
      </fill>
    </dxf>
    <dxf>
      <fill>
        <patternFill>
          <bgColor theme="0" tint="-0.14996795556505021"/>
        </patternFill>
      </fill>
    </dxf>
    <dxf>
      <fill>
        <patternFill>
          <bgColor rgb="FF92D050"/>
        </patternFill>
      </fill>
    </dxf>
    <dxf>
      <font>
        <color rgb="FF006100"/>
      </font>
      <fill>
        <patternFill>
          <bgColor rgb="FFC6EFCE"/>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ont>
        <color theme="1"/>
      </font>
      <fill>
        <patternFill patternType="none">
          <bgColor auto="1"/>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ill>
        <patternFill>
          <bgColor theme="6" tint="0.39994506668294322"/>
        </patternFill>
      </fill>
    </dxf>
    <dxf>
      <font>
        <color rgb="FF006100"/>
      </font>
      <fill>
        <patternFill>
          <bgColor rgb="FFC6EFCE"/>
        </patternFill>
      </fill>
    </dxf>
    <dxf>
      <fill>
        <patternFill>
          <bgColor rgb="FF92D050"/>
        </patternFill>
      </fill>
    </dxf>
    <dxf>
      <font>
        <color theme="1"/>
      </font>
      <fill>
        <patternFill patternType="none">
          <bgColor auto="1"/>
        </patternFill>
      </fill>
    </dxf>
    <dxf>
      <fill>
        <patternFill>
          <bgColor theme="0" tint="-0.14996795556505021"/>
        </patternFill>
      </fill>
    </dxf>
    <dxf>
      <fill>
        <patternFill>
          <bgColor theme="0" tint="-0.14996795556505021"/>
        </patternFill>
      </fill>
    </dxf>
    <dxf>
      <font>
        <color rgb="FF006100"/>
      </font>
      <fill>
        <patternFill>
          <bgColor rgb="FFC6EFCE"/>
        </patternFill>
      </fill>
    </dxf>
    <dxf>
      <fill>
        <patternFill>
          <bgColor rgb="FF92D050"/>
        </patternFill>
      </fill>
    </dxf>
    <dxf>
      <font>
        <color theme="1"/>
      </font>
      <fill>
        <patternFill patternType="none">
          <bgColor auto="1"/>
        </patternFill>
      </fill>
    </dxf>
    <dxf>
      <fill>
        <patternFill>
          <bgColor theme="6" tint="0.39994506668294322"/>
        </patternFill>
      </fill>
    </dxf>
    <dxf>
      <font>
        <color rgb="FF006100"/>
      </font>
      <fill>
        <patternFill>
          <bgColor rgb="FFC6EFCE"/>
        </patternFill>
      </fill>
    </dxf>
    <dxf>
      <fill>
        <patternFill>
          <bgColor theme="6" tint="0.39994506668294322"/>
        </patternFill>
      </fill>
    </dxf>
    <dxf>
      <fill>
        <patternFill>
          <bgColor rgb="FF92D050"/>
        </patternFill>
      </fill>
    </dxf>
    <dxf>
      <fill>
        <patternFill>
          <bgColor theme="0" tint="-0.14996795556505021"/>
        </patternFill>
      </fill>
    </dxf>
    <dxf>
      <font>
        <color theme="1"/>
      </font>
      <fill>
        <patternFill patternType="none">
          <bgColor auto="1"/>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ont>
        <color rgb="FF006100"/>
      </font>
      <fill>
        <patternFill>
          <bgColor rgb="FFC6EFCE"/>
        </patternFill>
      </fill>
    </dxf>
    <dxf>
      <fill>
        <patternFill>
          <bgColor rgb="FF92D050"/>
        </patternFill>
      </fill>
    </dxf>
    <dxf>
      <fill>
        <patternFill>
          <bgColor theme="0" tint="-0.14996795556505021"/>
        </patternFill>
      </fill>
    </dxf>
    <dxf>
      <font>
        <color theme="1"/>
      </font>
      <fill>
        <patternFill patternType="none">
          <bgColor auto="1"/>
        </patternFill>
      </fill>
    </dxf>
    <dxf>
      <fill>
        <patternFill>
          <bgColor theme="6" tint="0.39994506668294322"/>
        </patternFill>
      </fill>
    </dxf>
    <dxf>
      <fill>
        <patternFill>
          <bgColor rgb="FF92D050"/>
        </patternFill>
      </fill>
    </dxf>
    <dxf>
      <font>
        <color rgb="FF006100"/>
      </font>
      <fill>
        <patternFill>
          <bgColor rgb="FFC6EFCE"/>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ill>
        <patternFill>
          <bgColor theme="0" tint="-0.14996795556505021"/>
        </patternFill>
      </fill>
    </dxf>
    <dxf>
      <fill>
        <patternFill>
          <bgColor theme="6" tint="0.39994506668294322"/>
        </patternFill>
      </fill>
    </dxf>
    <dxf>
      <font>
        <color theme="1"/>
      </font>
      <fill>
        <patternFill patternType="none">
          <bgColor auto="1"/>
        </patternFill>
      </fill>
    </dxf>
    <dxf>
      <fill>
        <patternFill>
          <bgColor theme="0" tint="-0.14996795556505021"/>
        </patternFill>
      </fill>
    </dxf>
    <dxf>
      <fill>
        <patternFill>
          <bgColor rgb="FF92D050"/>
        </patternFill>
      </fill>
    </dxf>
    <dxf>
      <fill>
        <patternFill>
          <bgColor theme="6" tint="0.39994506668294322"/>
        </patternFill>
      </fill>
    </dxf>
    <dxf>
      <font>
        <color theme="1"/>
      </font>
      <fill>
        <patternFill patternType="none">
          <bgColor auto="1"/>
        </patternFill>
      </fill>
    </dxf>
    <dxf>
      <font>
        <color rgb="FF006100"/>
      </font>
      <fill>
        <patternFill>
          <bgColor rgb="FFC6EFCE"/>
        </patternFill>
      </fill>
    </dxf>
    <dxf>
      <font>
        <color rgb="FF006100"/>
      </font>
      <fill>
        <patternFill>
          <bgColor rgb="FFC6EFCE"/>
        </patternFill>
      </fill>
    </dxf>
    <dxf>
      <fill>
        <patternFill>
          <bgColor theme="0" tint="-0.14996795556505021"/>
        </patternFill>
      </fill>
    </dxf>
    <dxf>
      <fill>
        <patternFill>
          <bgColor rgb="FF92D050"/>
        </patternFill>
      </fill>
    </dxf>
    <dxf>
      <fill>
        <patternFill>
          <bgColor theme="6" tint="0.39994506668294322"/>
        </patternFill>
      </fill>
    </dxf>
    <dxf>
      <font>
        <color theme="1"/>
      </font>
      <fill>
        <patternFill patternType="none">
          <bgColor auto="1"/>
        </patternFill>
      </fill>
    </dxf>
    <dxf>
      <fill>
        <patternFill>
          <bgColor theme="0" tint="-0.14996795556505021"/>
        </patternFill>
      </fill>
    </dxf>
    <dxf>
      <fill>
        <patternFill>
          <bgColor rgb="FF92D050"/>
        </patternFill>
      </fill>
    </dxf>
    <dxf>
      <font>
        <color rgb="FF006100"/>
      </font>
      <fill>
        <patternFill>
          <bgColor rgb="FFC6EFCE"/>
        </patternFill>
      </fill>
    </dxf>
    <dxf>
      <font>
        <color theme="1"/>
      </font>
      <fill>
        <patternFill patternType="none">
          <bgColor auto="1"/>
        </patternFill>
      </fill>
    </dxf>
    <dxf>
      <fill>
        <patternFill>
          <bgColor theme="6" tint="0.39994506668294322"/>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ont>
        <color theme="1"/>
      </font>
      <fill>
        <patternFill patternType="none">
          <bgColor auto="1"/>
        </patternFill>
      </fill>
    </dxf>
    <dxf>
      <fill>
        <patternFill>
          <bgColor theme="6" tint="0.39994506668294322"/>
        </patternFill>
      </fill>
    </dxf>
    <dxf>
      <fill>
        <patternFill>
          <bgColor rgb="FF92D050"/>
        </patternFill>
      </fill>
    </dxf>
    <dxf>
      <fill>
        <patternFill>
          <bgColor theme="0" tint="-0.14996795556505021"/>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ont>
        <color rgb="FF006100"/>
      </font>
      <fill>
        <patternFill>
          <bgColor rgb="FFC6EFCE"/>
        </patternFill>
      </fill>
    </dxf>
    <dxf>
      <font>
        <color rgb="FF006100"/>
      </font>
      <fill>
        <patternFill>
          <bgColor rgb="FFC6EFCE"/>
        </patternFill>
      </fill>
    </dxf>
    <dxf>
      <font>
        <color theme="1"/>
      </font>
      <fill>
        <patternFill patternType="none">
          <bgColor auto="1"/>
        </patternFill>
      </fill>
    </dxf>
    <dxf>
      <fill>
        <patternFill>
          <bgColor theme="0" tint="-0.14996795556505021"/>
        </patternFill>
      </fill>
    </dxf>
    <dxf>
      <fill>
        <patternFill>
          <bgColor rgb="FF92D050"/>
        </patternFill>
      </fill>
    </dxf>
    <dxf>
      <fill>
        <patternFill>
          <bgColor theme="6" tint="0.39994506668294322"/>
        </patternFill>
      </fill>
    </dxf>
    <dxf>
      <font>
        <color rgb="FF006100"/>
      </font>
      <fill>
        <patternFill>
          <bgColor rgb="FFC6EFCE"/>
        </patternFill>
      </fill>
    </dxf>
    <dxf>
      <fill>
        <patternFill>
          <bgColor theme="0" tint="-0.14996795556505021"/>
        </patternFill>
      </fill>
    </dxf>
    <dxf>
      <font>
        <color theme="1"/>
      </font>
      <fill>
        <patternFill patternType="none">
          <bgColor auto="1"/>
        </patternFill>
      </fill>
    </dxf>
    <dxf>
      <fill>
        <patternFill>
          <bgColor theme="6" tint="0.39994506668294322"/>
        </patternFill>
      </fill>
    </dxf>
    <dxf>
      <fill>
        <patternFill>
          <bgColor rgb="FF92D050"/>
        </patternFill>
      </fill>
    </dxf>
    <dxf>
      <fill>
        <patternFill>
          <bgColor theme="0" tint="-0.14996795556505021"/>
        </patternFill>
      </fill>
    </dxf>
    <dxf>
      <font>
        <color theme="1"/>
      </font>
      <fill>
        <patternFill patternType="none">
          <bgColor auto="1"/>
        </patternFill>
      </fill>
    </dxf>
    <dxf>
      <fill>
        <patternFill>
          <bgColor theme="6" tint="0.39994506668294322"/>
        </patternFill>
      </fill>
    </dxf>
    <dxf>
      <fill>
        <patternFill>
          <bgColor rgb="FF92D050"/>
        </patternFill>
      </fill>
    </dxf>
    <dxf>
      <font>
        <color rgb="FF006100"/>
      </font>
      <fill>
        <patternFill>
          <bgColor rgb="FFC6EFCE"/>
        </patternFill>
      </fill>
    </dxf>
    <dxf>
      <fill>
        <patternFill>
          <bgColor theme="6" tint="0.39994506668294322"/>
        </patternFill>
      </fill>
    </dxf>
    <dxf>
      <fill>
        <patternFill>
          <bgColor rgb="FF92D050"/>
        </patternFill>
      </fill>
    </dxf>
    <dxf>
      <font>
        <color rgb="FF006100"/>
      </font>
      <fill>
        <patternFill>
          <bgColor rgb="FFC6EFCE"/>
        </patternFill>
      </fill>
    </dxf>
    <dxf>
      <font>
        <color theme="1"/>
      </font>
      <fill>
        <patternFill patternType="none">
          <bgColor auto="1"/>
        </patternFill>
      </fill>
    </dxf>
    <dxf>
      <fill>
        <patternFill>
          <bgColor theme="0" tint="-0.14996795556505021"/>
        </patternFill>
      </fill>
    </dxf>
    <dxf>
      <fill>
        <patternFill>
          <bgColor theme="0" tint="-0.14996795556505021"/>
        </patternFill>
      </fill>
    </dxf>
    <dxf>
      <fill>
        <patternFill>
          <bgColor rgb="FF92D050"/>
        </patternFill>
      </fill>
    </dxf>
    <dxf>
      <font>
        <color rgb="FF006100"/>
      </font>
      <fill>
        <patternFill>
          <bgColor rgb="FFC6EFCE"/>
        </patternFill>
      </fill>
    </dxf>
    <dxf>
      <font>
        <color theme="1"/>
      </font>
      <fill>
        <patternFill patternType="none">
          <bgColor auto="1"/>
        </patternFill>
      </fill>
    </dxf>
    <dxf>
      <fill>
        <patternFill>
          <bgColor theme="6" tint="0.39994506668294322"/>
        </patternFill>
      </fill>
    </dxf>
    <dxf>
      <font>
        <color theme="1"/>
      </font>
      <fill>
        <patternFill patternType="none">
          <bgColor auto="1"/>
        </patternFill>
      </fill>
    </dxf>
    <dxf>
      <fill>
        <patternFill>
          <bgColor theme="6" tint="0.39994506668294322"/>
        </patternFill>
      </fill>
    </dxf>
    <dxf>
      <fill>
        <patternFill>
          <bgColor rgb="FF92D050"/>
        </patternFill>
      </fill>
    </dxf>
    <dxf>
      <fill>
        <patternFill>
          <bgColor theme="0" tint="-0.14996795556505021"/>
        </patternFill>
      </fill>
    </dxf>
    <dxf>
      <font>
        <color rgb="FF006100"/>
      </font>
      <fill>
        <patternFill>
          <bgColor rgb="FFC6EFCE"/>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ill>
        <patternFill>
          <bgColor theme="6" tint="0.39994506668294322"/>
        </patternFill>
      </fill>
    </dxf>
    <dxf>
      <font>
        <color theme="1"/>
      </font>
      <fill>
        <patternFill patternType="none">
          <bgColor auto="1"/>
        </patternFill>
      </fill>
    </dxf>
    <dxf>
      <fill>
        <patternFill>
          <bgColor theme="0" tint="-0.14996795556505021"/>
        </patternFill>
      </fill>
    </dxf>
    <dxf>
      <font>
        <color rgb="FF006100"/>
      </font>
      <fill>
        <patternFill>
          <bgColor rgb="FFC6EFCE"/>
        </patternFill>
      </fill>
    </dxf>
    <dxf>
      <fill>
        <patternFill>
          <bgColor rgb="FF92D050"/>
        </patternFill>
      </fill>
    </dxf>
    <dxf>
      <font>
        <color rgb="FF006100"/>
      </font>
      <fill>
        <patternFill>
          <bgColor rgb="FFC6EFCE"/>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ill>
        <patternFill>
          <bgColor rgb="FF92D050"/>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ont>
        <color rgb="FF006100"/>
      </font>
      <fill>
        <patternFill>
          <bgColor rgb="FFC6EFCE"/>
        </patternFill>
      </fill>
    </dxf>
    <dxf>
      <font>
        <color theme="1"/>
      </font>
      <fill>
        <patternFill patternType="none">
          <bgColor auto="1"/>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ont>
        <color rgb="FF006100"/>
      </font>
      <fill>
        <patternFill>
          <bgColor rgb="FFC6EFCE"/>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ill>
        <patternFill>
          <bgColor rgb="FF92D050"/>
        </patternFill>
      </fill>
    </dxf>
    <dxf>
      <fill>
        <patternFill>
          <bgColor theme="0" tint="-0.14996795556505021"/>
        </patternFill>
      </fill>
    </dxf>
    <dxf>
      <fill>
        <patternFill>
          <bgColor theme="6" tint="0.39994506668294322"/>
        </patternFill>
      </fill>
    </dxf>
    <dxf>
      <font>
        <color theme="1"/>
      </font>
      <fill>
        <patternFill patternType="none">
          <bgColor auto="1"/>
        </patternFill>
      </fill>
    </dxf>
    <dxf>
      <font>
        <color rgb="FF006100"/>
      </font>
      <fill>
        <patternFill>
          <bgColor rgb="FFC6EFCE"/>
        </patternFill>
      </fill>
    </dxf>
    <dxf>
      <fill>
        <patternFill>
          <bgColor rgb="FF92D050"/>
        </patternFill>
      </fill>
    </dxf>
    <dxf>
      <font>
        <color rgb="FF006100"/>
      </font>
      <fill>
        <patternFill>
          <bgColor rgb="FFC6EFCE"/>
        </patternFill>
      </fill>
    </dxf>
    <dxf>
      <fill>
        <patternFill>
          <bgColor rgb="FF92D050"/>
        </patternFill>
      </fill>
    </dxf>
    <dxf>
      <fill>
        <patternFill>
          <bgColor theme="6" tint="0.39994506668294322"/>
        </patternFill>
      </fill>
    </dxf>
    <dxf>
      <font>
        <color theme="1"/>
      </font>
      <fill>
        <patternFill patternType="none">
          <bgColor auto="1"/>
        </patternFill>
      </fill>
    </dxf>
    <dxf>
      <fill>
        <patternFill>
          <bgColor theme="0" tint="-0.14996795556505021"/>
        </patternFill>
      </fill>
    </dxf>
    <dxf>
      <font>
        <color theme="1"/>
      </font>
    </dxf>
    <dxf>
      <font>
        <color rgb="FF00B050"/>
      </font>
      <fill>
        <patternFill>
          <bgColor theme="0" tint="-4.9989318521683403E-2"/>
        </patternFill>
      </fill>
    </dxf>
    <dxf>
      <font>
        <color rgb="FF76933C"/>
      </font>
      <fill>
        <patternFill>
          <bgColor theme="0" tint="-4.9989318521683403E-2"/>
        </patternFill>
      </fill>
    </dxf>
    <dxf>
      <font>
        <color rgb="FFFF0000"/>
      </font>
    </dxf>
    <dxf>
      <font>
        <color theme="1"/>
      </font>
    </dxf>
    <dxf>
      <font>
        <color rgb="FFFF0000"/>
      </font>
    </dxf>
    <dxf>
      <font>
        <color theme="1"/>
      </font>
    </dxf>
    <dxf>
      <font>
        <color rgb="FF76933C"/>
      </font>
      <fill>
        <patternFill>
          <bgColor theme="0" tint="-4.9989318521683403E-2"/>
        </patternFill>
      </fill>
    </dxf>
    <dxf>
      <font>
        <color rgb="FFFF0000"/>
      </font>
    </dxf>
    <dxf>
      <font>
        <color theme="1"/>
      </font>
    </dxf>
    <dxf>
      <font>
        <color rgb="FF76933C"/>
      </font>
      <fill>
        <patternFill>
          <bgColor theme="0" tint="-4.9989318521683403E-2"/>
        </patternFill>
      </fill>
    </dxf>
    <dxf>
      <font>
        <color rgb="FFFF0000"/>
      </font>
    </dxf>
    <dxf>
      <font>
        <color theme="1"/>
      </font>
    </dxf>
    <dxf>
      <font>
        <color rgb="FF76933C"/>
      </font>
      <fill>
        <patternFill>
          <bgColor theme="0" tint="-4.9989318521683403E-2"/>
        </patternFill>
      </fill>
    </dxf>
    <dxf>
      <font>
        <color theme="1"/>
      </font>
    </dxf>
    <dxf>
      <font>
        <color rgb="FF76933C"/>
      </font>
      <fill>
        <patternFill>
          <bgColor theme="0" tint="-4.9989318521683403E-2"/>
        </patternFill>
      </fill>
    </dxf>
    <dxf>
      <font>
        <color rgb="FFFF0000"/>
      </font>
    </dxf>
    <dxf>
      <font>
        <color rgb="FFFF0000"/>
      </font>
    </dxf>
    <dxf>
      <font>
        <color theme="1"/>
      </font>
    </dxf>
    <dxf>
      <font>
        <color rgb="FF76933C"/>
      </font>
      <fill>
        <patternFill>
          <bgColor theme="0" tint="-4.9989318521683403E-2"/>
        </patternFill>
      </fill>
    </dxf>
    <dxf>
      <font>
        <color rgb="FFFF0000"/>
      </font>
    </dxf>
    <dxf>
      <font>
        <color rgb="FF76933C"/>
      </font>
      <fill>
        <patternFill>
          <bgColor theme="0" tint="-4.9989318521683403E-2"/>
        </patternFill>
      </fill>
    </dxf>
    <dxf>
      <font>
        <color theme="1"/>
      </font>
    </dxf>
    <dxf>
      <font>
        <color rgb="FFFF0000"/>
      </font>
    </dxf>
    <dxf>
      <font>
        <color theme="1"/>
      </font>
    </dxf>
    <dxf>
      <font>
        <color rgb="FF76933C"/>
      </font>
      <fill>
        <patternFill>
          <bgColor theme="0" tint="-4.9989318521683403E-2"/>
        </patternFill>
      </fill>
    </dxf>
    <dxf>
      <font>
        <color rgb="FFFF0000"/>
      </font>
    </dxf>
    <dxf>
      <font>
        <color theme="1"/>
      </font>
    </dxf>
    <dxf>
      <font>
        <color rgb="FF76933C"/>
      </font>
      <fill>
        <patternFill>
          <bgColor theme="0" tint="-4.9989318521683403E-2"/>
        </patternFill>
      </fill>
    </dxf>
    <dxf>
      <font>
        <color rgb="FFFF0000"/>
      </font>
    </dxf>
    <dxf>
      <font>
        <color theme="1"/>
      </font>
    </dxf>
    <dxf>
      <font>
        <color rgb="FF76933C"/>
      </font>
      <fill>
        <patternFill>
          <bgColor theme="0" tint="-4.9989318521683403E-2"/>
        </patternFill>
      </fill>
    </dxf>
    <dxf>
      <font>
        <color rgb="FF76933C"/>
      </font>
      <fill>
        <patternFill>
          <bgColor theme="0" tint="-4.9989318521683403E-2"/>
        </patternFill>
      </fill>
    </dxf>
    <dxf>
      <font>
        <color rgb="FFFF0000"/>
      </font>
    </dxf>
    <dxf>
      <font>
        <color theme="1"/>
      </font>
    </dxf>
    <dxf>
      <font>
        <color rgb="FFFF0000"/>
      </font>
    </dxf>
    <dxf>
      <font>
        <color theme="1"/>
      </font>
    </dxf>
    <dxf>
      <font>
        <color rgb="FF76933C"/>
      </font>
      <fill>
        <patternFill>
          <bgColor theme="0" tint="-4.9989318521683403E-2"/>
        </patternFill>
      </fill>
    </dxf>
    <dxf>
      <font>
        <color theme="1"/>
      </font>
    </dxf>
    <dxf>
      <font>
        <color rgb="FF76933C"/>
      </font>
      <fill>
        <patternFill>
          <bgColor theme="0" tint="-4.9989318521683403E-2"/>
        </patternFill>
      </fill>
    </dxf>
    <dxf>
      <font>
        <color rgb="FFFF0000"/>
      </font>
    </dxf>
    <dxf>
      <font>
        <color theme="1"/>
      </font>
    </dxf>
    <dxf>
      <font>
        <color rgb="FFFF0000"/>
      </font>
    </dxf>
    <dxf>
      <font>
        <color rgb="FF76933C"/>
      </font>
      <fill>
        <patternFill>
          <bgColor theme="0" tint="-4.9989318521683403E-2"/>
        </patternFill>
      </fill>
    </dxf>
    <dxf>
      <font>
        <color theme="1"/>
      </font>
    </dxf>
    <dxf>
      <font>
        <color rgb="FFFF0000"/>
      </font>
    </dxf>
    <dxf>
      <font>
        <color rgb="FF76933C"/>
      </font>
      <fill>
        <patternFill>
          <bgColor theme="0" tint="-4.9989318521683403E-2"/>
        </patternFill>
      </fill>
    </dxf>
    <dxf>
      <fill>
        <patternFill>
          <bgColor theme="6" tint="0.39994506668294322"/>
        </patternFill>
      </fill>
    </dxf>
    <dxf>
      <fill>
        <patternFill>
          <bgColor theme="3" tint="0.79998168889431442"/>
        </patternFill>
      </fill>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1"/>
      </font>
    </dxf>
    <dxf>
      <font>
        <color theme="0"/>
      </font>
      <fill>
        <patternFill>
          <bgColor theme="0"/>
        </patternFill>
      </fill>
    </dxf>
    <dxf>
      <font>
        <color theme="1"/>
      </font>
    </dxf>
    <dxf>
      <font>
        <color theme="0"/>
      </font>
      <fill>
        <patternFill>
          <bgColor theme="0"/>
        </patternFill>
      </fill>
    </dxf>
    <dxf>
      <font>
        <color theme="1"/>
      </font>
    </dxf>
    <dxf>
      <font>
        <color theme="0"/>
      </font>
      <fill>
        <patternFill>
          <bgColor theme="0"/>
        </patternFill>
      </fill>
    </dxf>
    <dxf>
      <font>
        <color theme="1"/>
      </font>
    </dxf>
    <dxf>
      <font>
        <color theme="0"/>
      </font>
      <fill>
        <patternFill>
          <bgColor theme="0"/>
        </patternFill>
      </fill>
    </dxf>
    <dxf>
      <font>
        <color theme="0"/>
      </font>
      <fill>
        <patternFill>
          <bgColor theme="0"/>
        </patternFill>
      </fill>
    </dxf>
    <dxf>
      <font>
        <color theme="1"/>
      </font>
    </dxf>
    <dxf>
      <font>
        <color theme="1"/>
      </font>
    </dxf>
    <dxf>
      <font>
        <color theme="0"/>
      </font>
      <fill>
        <patternFill>
          <bgColor theme="0"/>
        </patternFill>
      </fill>
    </dxf>
    <dxf>
      <font>
        <color theme="1"/>
      </font>
    </dxf>
    <dxf>
      <font>
        <color theme="0"/>
      </font>
      <fill>
        <patternFill>
          <bgColor theme="0"/>
        </patternFill>
      </fill>
    </dxf>
    <dxf>
      <font>
        <color theme="1"/>
      </font>
    </dxf>
    <dxf>
      <font>
        <color theme="0"/>
      </font>
      <fill>
        <patternFill>
          <bgColor theme="0"/>
        </patternFill>
      </fill>
    </dxf>
    <dxf>
      <font>
        <color theme="4" tint="0.79998168889431442"/>
      </font>
    </dxf>
    <dxf>
      <font>
        <color theme="4" tint="0.79998168889431442"/>
      </font>
    </dxf>
    <dxf>
      <font>
        <color theme="0"/>
      </font>
      <fill>
        <patternFill>
          <bgColor theme="0"/>
        </patternFill>
      </fill>
    </dxf>
    <dxf>
      <font>
        <color theme="1"/>
      </font>
    </dxf>
    <dxf>
      <font>
        <color theme="4" tint="0.79998168889431442"/>
      </font>
    </dxf>
    <dxf>
      <font>
        <color theme="1"/>
      </font>
    </dxf>
    <dxf>
      <font>
        <color theme="0"/>
      </font>
      <fill>
        <patternFill>
          <bgColor theme="0"/>
        </patternFill>
      </fill>
    </dxf>
    <dxf>
      <font>
        <color theme="1"/>
      </font>
    </dxf>
    <dxf>
      <font>
        <color theme="0"/>
      </font>
      <fill>
        <patternFill>
          <bgColor theme="0"/>
        </patternFill>
      </fill>
    </dxf>
    <dxf>
      <font>
        <color theme="0"/>
      </font>
      <fill>
        <patternFill>
          <bgColor theme="0"/>
        </patternFill>
      </fill>
    </dxf>
    <dxf>
      <font>
        <color theme="1"/>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0"/>
      </font>
      <fill>
        <patternFill>
          <bgColor theme="0"/>
        </patternFill>
      </fill>
    </dxf>
    <dxf>
      <font>
        <color theme="1"/>
      </font>
    </dxf>
    <dxf>
      <font>
        <color theme="0"/>
      </font>
      <fill>
        <patternFill>
          <bgColor theme="0"/>
        </patternFill>
      </fill>
    </dxf>
    <dxf>
      <font>
        <color theme="1"/>
      </font>
    </dxf>
    <dxf>
      <font>
        <color theme="1"/>
      </font>
    </dxf>
    <dxf>
      <font>
        <color theme="0"/>
      </font>
      <fill>
        <patternFill>
          <bgColor theme="0"/>
        </patternFill>
      </fill>
    </dxf>
    <dxf>
      <font>
        <color theme="1"/>
      </font>
      <fill>
        <patternFill patternType="none">
          <bgColor auto="1"/>
        </patternFill>
      </fill>
    </dxf>
    <dxf>
      <fill>
        <patternFill>
          <bgColor theme="6" tint="0.39994506668294322"/>
        </patternFill>
      </fill>
    </dxf>
    <dxf>
      <fill>
        <patternFill>
          <bgColor rgb="FF92D050"/>
        </patternFill>
      </fill>
    </dxf>
    <dxf>
      <font>
        <color rgb="FF006100"/>
      </font>
      <fill>
        <patternFill>
          <bgColor rgb="FFC6EFCE"/>
        </patternFill>
      </fill>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ill>
        <patternFill>
          <bgColor theme="0" tint="-0.14996795556505021"/>
        </patternFill>
      </fill>
    </dxf>
    <dxf>
      <font>
        <color theme="1"/>
      </font>
      <fill>
        <patternFill patternType="none">
          <bgColor auto="1"/>
        </patternFill>
      </fill>
    </dxf>
    <dxf>
      <fill>
        <patternFill>
          <bgColor theme="6" tint="0.39994506668294322"/>
        </patternFill>
      </fill>
      <border>
        <left/>
        <right/>
        <top style="hair">
          <color rgb="FF92D050"/>
        </top>
        <bottom style="hair">
          <color rgb="FF92D050"/>
        </bottom>
      </border>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ont>
        <color theme="1"/>
      </font>
      <fill>
        <patternFill patternType="none">
          <bgColor auto="1"/>
        </patternFill>
      </fill>
    </dxf>
    <dxf>
      <fill>
        <patternFill>
          <bgColor theme="6" tint="0.39994506668294322"/>
        </patternFill>
      </fill>
    </dxf>
    <dxf>
      <alignment horizontal="left"/>
    </dxf>
    <dxf>
      <alignment horizontal="general" indent="0"/>
    </dxf>
    <dxf>
      <numFmt numFmtId="182" formatCode="0.E+00"/>
    </dxf>
    <dxf>
      <font>
        <color auto="1"/>
      </font>
    </dxf>
    <dxf>
      <protection locked="0"/>
    </dxf>
    <dxf>
      <numFmt numFmtId="30" formatCode="@"/>
    </dxf>
    <dxf>
      <border>
        <bottom style="thin">
          <color auto="1"/>
        </bottom>
        <horizontal style="thin">
          <color auto="1"/>
        </horizontal>
      </border>
    </dxf>
    <dxf>
      <font>
        <sz val="8"/>
      </font>
    </dxf>
    <dxf>
      <font>
        <sz val="8"/>
      </font>
    </dxf>
    <dxf>
      <font>
        <sz val="8"/>
        <name val="Verdana"/>
      </font>
      <numFmt numFmtId="185" formatCode="#,##0_ ;\-#,##0\ "/>
      <fill>
        <patternFill patternType="solid">
          <fgColor indexed="64"/>
          <bgColor theme="0"/>
        </patternFill>
      </fill>
      <alignment horizontal="left" vertical="center"/>
    </dxf>
    <dxf>
      <alignment vertical="center"/>
    </dxf>
    <dxf>
      <font>
        <sz val="8"/>
        <name val="Verdana"/>
      </font>
    </dxf>
    <dxf>
      <numFmt numFmtId="30" formatCode="@"/>
      <fill>
        <patternFill patternType="solid">
          <fgColor indexed="64"/>
          <bgColor theme="0"/>
        </patternFill>
      </fill>
      <alignment horizontal="left"/>
    </dxf>
  </dxfs>
  <tableStyles count="0" defaultTableStyle="TableStyleMedium2" defaultPivotStyle="PivotStyleLight16"/>
  <colors>
    <mruColors>
      <color rgb="FF808080"/>
      <color rgb="FF8CAF47"/>
      <color rgb="FFA3C167"/>
      <color rgb="FF0000FF"/>
      <color rgb="FF76933C"/>
      <color rgb="FFEEECE1"/>
      <color rgb="FFFDFCD0"/>
      <color rgb="FF00B0F0"/>
      <color rgb="FF8DB4E2"/>
      <color rgb="FFFAFAA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microsoft.com/office/2017/06/relationships/rdRichValueStructure" Target="richData/rdrichvaluestructure.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17/06/relationships/rdRichValue" Target="richData/rdrichvalue.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microsoft.com/office/2022/10/relationships/richValueRel" Target="richData/richValueRel.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sheetMetadata" Target="metadata.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sharedStrings" Target="sharedStrings.xml"/><Relationship Id="rId14" Type="http://schemas.microsoft.com/office/2017/06/relationships/rdRichValueTypes" Target="richData/rdRichValueTyp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8</xdr:col>
      <xdr:colOff>312420</xdr:colOff>
      <xdr:row>27</xdr:row>
      <xdr:rowOff>0</xdr:rowOff>
    </xdr:from>
    <xdr:ext cx="2529840" cy="195685"/>
    <xdr:sp macro="" textlink="">
      <xdr:nvSpPr>
        <xdr:cNvPr id="39" name="Drop Down 4" hidden="1">
          <a:extLst>
            <a:ext uri="{63B3BB69-23CF-44E3-9099-C40C66FF867C}">
              <a14:compatExt xmlns:a14="http://schemas.microsoft.com/office/drawing/2010/main" spid="_x0000_s2052"/>
            </a:ext>
            <a:ext uri="{FF2B5EF4-FFF2-40B4-BE49-F238E27FC236}">
              <a16:creationId xmlns:a16="http://schemas.microsoft.com/office/drawing/2014/main" id="{D6C625BD-8790-43ED-B893-411C86BE5B9D}"/>
            </a:ext>
          </a:extLst>
        </xdr:cNvPr>
        <xdr:cNvSpPr/>
      </xdr:nvSpPr>
      <xdr:spPr bwMode="auto">
        <a:xfrm>
          <a:off x="6703695" y="77571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xdr:row>
      <xdr:rowOff>0</xdr:rowOff>
    </xdr:from>
    <xdr:ext cx="1921468" cy="195685"/>
    <xdr:sp macro="" textlink="">
      <xdr:nvSpPr>
        <xdr:cNvPr id="40" name="Drop Down 20" hidden="1">
          <a:extLst>
            <a:ext uri="{63B3BB69-23CF-44E3-9099-C40C66FF867C}">
              <a14:compatExt xmlns:a14="http://schemas.microsoft.com/office/drawing/2010/main" spid="_x0000_s2068"/>
            </a:ext>
            <a:ext uri="{FF2B5EF4-FFF2-40B4-BE49-F238E27FC236}">
              <a16:creationId xmlns:a16="http://schemas.microsoft.com/office/drawing/2014/main" id="{BF7CEAE8-5E0B-4E86-B541-88136756A561}"/>
            </a:ext>
          </a:extLst>
        </xdr:cNvPr>
        <xdr:cNvSpPr/>
      </xdr:nvSpPr>
      <xdr:spPr bwMode="auto">
        <a:xfrm>
          <a:off x="8410575" y="77571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xdr:row>
      <xdr:rowOff>0</xdr:rowOff>
    </xdr:from>
    <xdr:ext cx="2476500" cy="199970"/>
    <xdr:sp macro="" textlink="">
      <xdr:nvSpPr>
        <xdr:cNvPr id="41" name="Drop Down 24" hidden="1">
          <a:extLst>
            <a:ext uri="{63B3BB69-23CF-44E3-9099-C40C66FF867C}">
              <a14:compatExt xmlns:a14="http://schemas.microsoft.com/office/drawing/2010/main" spid="_x0000_s2072"/>
            </a:ext>
            <a:ext uri="{FF2B5EF4-FFF2-40B4-BE49-F238E27FC236}">
              <a16:creationId xmlns:a16="http://schemas.microsoft.com/office/drawing/2014/main" id="{9D4CDA7F-91E8-4BAC-9740-B9C3F24503CB}"/>
            </a:ext>
          </a:extLst>
        </xdr:cNvPr>
        <xdr:cNvSpPr/>
      </xdr:nvSpPr>
      <xdr:spPr bwMode="auto">
        <a:xfrm>
          <a:off x="5067300" y="74752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5</xdr:col>
      <xdr:colOff>0</xdr:colOff>
      <xdr:row>23</xdr:row>
      <xdr:rowOff>22860</xdr:rowOff>
    </xdr:from>
    <xdr:ext cx="1768735" cy="188155"/>
    <xdr:sp macro="" textlink="">
      <xdr:nvSpPr>
        <xdr:cNvPr id="42" name="Drop Down 20" hidden="1">
          <a:extLst>
            <a:ext uri="{63B3BB69-23CF-44E3-9099-C40C66FF867C}">
              <a14:compatExt xmlns:a14="http://schemas.microsoft.com/office/drawing/2010/main" spid="_x0000_s2068"/>
            </a:ext>
            <a:ext uri="{FF2B5EF4-FFF2-40B4-BE49-F238E27FC236}">
              <a16:creationId xmlns:a16="http://schemas.microsoft.com/office/drawing/2014/main" id="{098CB3DF-7A78-456C-9916-27C19346CA70}"/>
            </a:ext>
          </a:extLst>
        </xdr:cNvPr>
        <xdr:cNvSpPr/>
      </xdr:nvSpPr>
      <xdr:spPr bwMode="auto">
        <a:xfrm>
          <a:off x="2105025" y="6290310"/>
          <a:ext cx="1768735" cy="18815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xdr:row>
      <xdr:rowOff>0</xdr:rowOff>
    </xdr:from>
    <xdr:ext cx="2529840" cy="195685"/>
    <xdr:sp macro="" textlink="">
      <xdr:nvSpPr>
        <xdr:cNvPr id="43" name="Drop Down 4" hidden="1">
          <a:extLst>
            <a:ext uri="{63B3BB69-23CF-44E3-9099-C40C66FF867C}">
              <a14:compatExt xmlns:a14="http://schemas.microsoft.com/office/drawing/2010/main" spid="_x0000_s2052"/>
            </a:ext>
            <a:ext uri="{FF2B5EF4-FFF2-40B4-BE49-F238E27FC236}">
              <a16:creationId xmlns:a16="http://schemas.microsoft.com/office/drawing/2014/main" id="{12A7B097-43A8-49F8-887A-621D1D17F616}"/>
            </a:ext>
          </a:extLst>
        </xdr:cNvPr>
        <xdr:cNvSpPr/>
      </xdr:nvSpPr>
      <xdr:spPr bwMode="auto">
        <a:xfrm>
          <a:off x="6703695" y="80238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xdr:row>
      <xdr:rowOff>22860</xdr:rowOff>
    </xdr:from>
    <xdr:ext cx="2529840" cy="195685"/>
    <xdr:sp macro="" textlink="">
      <xdr:nvSpPr>
        <xdr:cNvPr id="44" name="Drop Down 4" hidden="1">
          <a:extLst>
            <a:ext uri="{63B3BB69-23CF-44E3-9099-C40C66FF867C}">
              <a14:compatExt xmlns:a14="http://schemas.microsoft.com/office/drawing/2010/main" spid="_x0000_s2052"/>
            </a:ext>
            <a:ext uri="{FF2B5EF4-FFF2-40B4-BE49-F238E27FC236}">
              <a16:creationId xmlns:a16="http://schemas.microsoft.com/office/drawing/2014/main" id="{EDF5582A-8740-463D-ACF8-FBE1F5D17569}"/>
            </a:ext>
          </a:extLst>
        </xdr:cNvPr>
        <xdr:cNvSpPr/>
      </xdr:nvSpPr>
      <xdr:spPr bwMode="auto">
        <a:xfrm>
          <a:off x="6703695" y="682371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xdr:row>
      <xdr:rowOff>0</xdr:rowOff>
    </xdr:from>
    <xdr:ext cx="2529840" cy="195685"/>
    <xdr:sp macro="" textlink="">
      <xdr:nvSpPr>
        <xdr:cNvPr id="45" name="Drop Down 4" hidden="1">
          <a:extLst>
            <a:ext uri="{63B3BB69-23CF-44E3-9099-C40C66FF867C}">
              <a14:compatExt xmlns:a14="http://schemas.microsoft.com/office/drawing/2010/main" spid="_x0000_s2052"/>
            </a:ext>
            <a:ext uri="{FF2B5EF4-FFF2-40B4-BE49-F238E27FC236}">
              <a16:creationId xmlns:a16="http://schemas.microsoft.com/office/drawing/2014/main" id="{7B366751-4E60-4187-8B20-17332550530C}"/>
            </a:ext>
          </a:extLst>
        </xdr:cNvPr>
        <xdr:cNvSpPr/>
      </xdr:nvSpPr>
      <xdr:spPr bwMode="auto">
        <a:xfrm>
          <a:off x="6703695" y="709041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xdr:row>
      <xdr:rowOff>0</xdr:rowOff>
    </xdr:from>
    <xdr:ext cx="2529840" cy="195685"/>
    <xdr:sp macro="" textlink="">
      <xdr:nvSpPr>
        <xdr:cNvPr id="46" name="Drop Down 4" hidden="1">
          <a:extLst>
            <a:ext uri="{63B3BB69-23CF-44E3-9099-C40C66FF867C}">
              <a14:compatExt xmlns:a14="http://schemas.microsoft.com/office/drawing/2010/main" spid="_x0000_s2052"/>
            </a:ext>
            <a:ext uri="{FF2B5EF4-FFF2-40B4-BE49-F238E27FC236}">
              <a16:creationId xmlns:a16="http://schemas.microsoft.com/office/drawing/2014/main" id="{643BC10A-6EAB-4DA3-B6C8-C655DF76CE64}"/>
            </a:ext>
          </a:extLst>
        </xdr:cNvPr>
        <xdr:cNvSpPr/>
      </xdr:nvSpPr>
      <xdr:spPr bwMode="auto">
        <a:xfrm>
          <a:off x="6703695" y="549021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xdr:row>
      <xdr:rowOff>0</xdr:rowOff>
    </xdr:from>
    <xdr:ext cx="2529840" cy="195685"/>
    <xdr:sp macro="" textlink="">
      <xdr:nvSpPr>
        <xdr:cNvPr id="47" name="Drop Down 4" hidden="1">
          <a:extLst>
            <a:ext uri="{63B3BB69-23CF-44E3-9099-C40C66FF867C}">
              <a14:compatExt xmlns:a14="http://schemas.microsoft.com/office/drawing/2010/main" spid="_x0000_s2052"/>
            </a:ext>
            <a:ext uri="{FF2B5EF4-FFF2-40B4-BE49-F238E27FC236}">
              <a16:creationId xmlns:a16="http://schemas.microsoft.com/office/drawing/2014/main" id="{1257CAA9-CA24-43DA-B646-B05F43050F99}"/>
            </a:ext>
          </a:extLst>
        </xdr:cNvPr>
        <xdr:cNvSpPr/>
      </xdr:nvSpPr>
      <xdr:spPr bwMode="auto">
        <a:xfrm>
          <a:off x="6389370" y="80238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xdr:row>
      <xdr:rowOff>0</xdr:rowOff>
    </xdr:from>
    <xdr:ext cx="2529840" cy="195685"/>
    <xdr:sp macro="" textlink="">
      <xdr:nvSpPr>
        <xdr:cNvPr id="48" name="Drop Down 4" hidden="1">
          <a:extLst>
            <a:ext uri="{63B3BB69-23CF-44E3-9099-C40C66FF867C}">
              <a14:compatExt xmlns:a14="http://schemas.microsoft.com/office/drawing/2010/main" spid="_x0000_s2052"/>
            </a:ext>
            <a:ext uri="{FF2B5EF4-FFF2-40B4-BE49-F238E27FC236}">
              <a16:creationId xmlns:a16="http://schemas.microsoft.com/office/drawing/2014/main" id="{51AACD63-4A52-4630-973F-0CEAB9B1DD68}"/>
            </a:ext>
          </a:extLst>
        </xdr:cNvPr>
        <xdr:cNvSpPr/>
      </xdr:nvSpPr>
      <xdr:spPr bwMode="auto">
        <a:xfrm>
          <a:off x="6703695" y="469011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xdr:row>
      <xdr:rowOff>22860</xdr:rowOff>
    </xdr:from>
    <xdr:ext cx="2529840" cy="195685"/>
    <xdr:sp macro="" textlink="">
      <xdr:nvSpPr>
        <xdr:cNvPr id="15" name="Drop Down 4" hidden="1">
          <a:extLst>
            <a:ext uri="{63B3BB69-23CF-44E3-9099-C40C66FF867C}">
              <a14:compatExt xmlns:a14="http://schemas.microsoft.com/office/drawing/2010/main" spid="_x0000_s2052"/>
            </a:ext>
            <a:ext uri="{FF2B5EF4-FFF2-40B4-BE49-F238E27FC236}">
              <a16:creationId xmlns:a16="http://schemas.microsoft.com/office/drawing/2014/main" id="{9C231789-2431-46B9-88C6-6F644482F8A5}"/>
            </a:ext>
          </a:extLst>
        </xdr:cNvPr>
        <xdr:cNvSpPr/>
      </xdr:nvSpPr>
      <xdr:spPr bwMode="auto">
        <a:xfrm>
          <a:off x="5464203" y="536514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xdr:row>
      <xdr:rowOff>22860</xdr:rowOff>
    </xdr:from>
    <xdr:ext cx="1921468" cy="195685"/>
    <xdr:sp macro="" textlink="">
      <xdr:nvSpPr>
        <xdr:cNvPr id="16" name="Drop Down 20" hidden="1">
          <a:extLst>
            <a:ext uri="{63B3BB69-23CF-44E3-9099-C40C66FF867C}">
              <a14:compatExt xmlns:a14="http://schemas.microsoft.com/office/drawing/2010/main" spid="_x0000_s2068"/>
            </a:ext>
            <a:ext uri="{FF2B5EF4-FFF2-40B4-BE49-F238E27FC236}">
              <a16:creationId xmlns:a16="http://schemas.microsoft.com/office/drawing/2014/main" id="{ECFF5B88-4AC9-485E-98A4-51FBFEE52970}"/>
            </a:ext>
          </a:extLst>
        </xdr:cNvPr>
        <xdr:cNvSpPr/>
      </xdr:nvSpPr>
      <xdr:spPr bwMode="auto">
        <a:xfrm>
          <a:off x="6096000" y="536514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xdr:row>
      <xdr:rowOff>22860</xdr:rowOff>
    </xdr:from>
    <xdr:ext cx="2529840" cy="195685"/>
    <xdr:sp macro="" textlink="">
      <xdr:nvSpPr>
        <xdr:cNvPr id="17" name="Drop Down 4" hidden="1">
          <a:extLst>
            <a:ext uri="{63B3BB69-23CF-44E3-9099-C40C66FF867C}">
              <a14:compatExt xmlns:a14="http://schemas.microsoft.com/office/drawing/2010/main" spid="_x0000_s2052"/>
            </a:ext>
            <a:ext uri="{FF2B5EF4-FFF2-40B4-BE49-F238E27FC236}">
              <a16:creationId xmlns:a16="http://schemas.microsoft.com/office/drawing/2014/main" id="{5429850A-5FC7-4626-B90F-2444027644F8}"/>
            </a:ext>
          </a:extLst>
        </xdr:cNvPr>
        <xdr:cNvSpPr/>
      </xdr:nvSpPr>
      <xdr:spPr bwMode="auto">
        <a:xfrm>
          <a:off x="5464203" y="549766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8</xdr:row>
      <xdr:rowOff>22860</xdr:rowOff>
    </xdr:from>
    <xdr:ext cx="2529840" cy="195685"/>
    <xdr:sp macro="" textlink="">
      <xdr:nvSpPr>
        <xdr:cNvPr id="18" name="Drop Down 4" hidden="1">
          <a:extLst>
            <a:ext uri="{63B3BB69-23CF-44E3-9099-C40C66FF867C}">
              <a14:compatExt xmlns:a14="http://schemas.microsoft.com/office/drawing/2010/main" spid="_x0000_s2052"/>
            </a:ext>
            <a:ext uri="{FF2B5EF4-FFF2-40B4-BE49-F238E27FC236}">
              <a16:creationId xmlns:a16="http://schemas.microsoft.com/office/drawing/2014/main" id="{DEF3CAD6-948B-42BF-AD47-238F824A66C3}"/>
            </a:ext>
          </a:extLst>
        </xdr:cNvPr>
        <xdr:cNvSpPr/>
      </xdr:nvSpPr>
      <xdr:spPr bwMode="auto">
        <a:xfrm>
          <a:off x="5153605" y="549766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xdr:row>
      <xdr:rowOff>22860</xdr:rowOff>
    </xdr:from>
    <xdr:ext cx="2529840" cy="195685"/>
    <xdr:sp macro="" textlink="">
      <xdr:nvSpPr>
        <xdr:cNvPr id="19" name="Drop Down 4" hidden="1">
          <a:extLst>
            <a:ext uri="{63B3BB69-23CF-44E3-9099-C40C66FF867C}">
              <a14:compatExt xmlns:a14="http://schemas.microsoft.com/office/drawing/2010/main" spid="_x0000_s2052"/>
            </a:ext>
            <a:ext uri="{FF2B5EF4-FFF2-40B4-BE49-F238E27FC236}">
              <a16:creationId xmlns:a16="http://schemas.microsoft.com/office/drawing/2014/main" id="{8A1FDDDA-D1CB-47D4-AB89-E37D774E3BDF}"/>
            </a:ext>
          </a:extLst>
        </xdr:cNvPr>
        <xdr:cNvSpPr/>
      </xdr:nvSpPr>
      <xdr:spPr bwMode="auto">
        <a:xfrm>
          <a:off x="5464203" y="11824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xdr:row>
      <xdr:rowOff>22860</xdr:rowOff>
    </xdr:from>
    <xdr:ext cx="2529840" cy="195685"/>
    <xdr:sp macro="" textlink="">
      <xdr:nvSpPr>
        <xdr:cNvPr id="20" name="Drop Down 4" hidden="1">
          <a:extLst>
            <a:ext uri="{63B3BB69-23CF-44E3-9099-C40C66FF867C}">
              <a14:compatExt xmlns:a14="http://schemas.microsoft.com/office/drawing/2010/main" spid="_x0000_s2052"/>
            </a:ext>
            <a:ext uri="{FF2B5EF4-FFF2-40B4-BE49-F238E27FC236}">
              <a16:creationId xmlns:a16="http://schemas.microsoft.com/office/drawing/2014/main" id="{AEAB7CD1-B622-4D0C-A114-1056C28373F7}"/>
            </a:ext>
          </a:extLst>
        </xdr:cNvPr>
        <xdr:cNvSpPr/>
      </xdr:nvSpPr>
      <xdr:spPr bwMode="auto">
        <a:xfrm>
          <a:off x="5153605" y="11824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xdr:row>
      <xdr:rowOff>0</xdr:rowOff>
    </xdr:from>
    <xdr:ext cx="2529840" cy="195685"/>
    <xdr:sp macro="" textlink="">
      <xdr:nvSpPr>
        <xdr:cNvPr id="4" name="Drop Down 4" hidden="1">
          <a:extLst>
            <a:ext uri="{63B3BB69-23CF-44E3-9099-C40C66FF867C}">
              <a14:compatExt xmlns:a14="http://schemas.microsoft.com/office/drawing/2010/main" spid="_x0000_s2052"/>
            </a:ext>
            <a:ext uri="{FF2B5EF4-FFF2-40B4-BE49-F238E27FC236}">
              <a16:creationId xmlns:a16="http://schemas.microsoft.com/office/drawing/2014/main" id="{9063AE29-490B-48A4-A3B0-0673B7B564CB}"/>
            </a:ext>
          </a:extLst>
        </xdr:cNvPr>
        <xdr:cNvSpPr/>
      </xdr:nvSpPr>
      <xdr:spPr bwMode="auto">
        <a:xfrm>
          <a:off x="5507208" y="881516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xdr:row>
      <xdr:rowOff>0</xdr:rowOff>
    </xdr:from>
    <xdr:ext cx="2529840" cy="195685"/>
    <xdr:sp macro="" textlink="">
      <xdr:nvSpPr>
        <xdr:cNvPr id="5" name="Drop Down 4" hidden="1">
          <a:extLst>
            <a:ext uri="{63B3BB69-23CF-44E3-9099-C40C66FF867C}">
              <a14:compatExt xmlns:a14="http://schemas.microsoft.com/office/drawing/2010/main" spid="_x0000_s2052"/>
            </a:ext>
            <a:ext uri="{FF2B5EF4-FFF2-40B4-BE49-F238E27FC236}">
              <a16:creationId xmlns:a16="http://schemas.microsoft.com/office/drawing/2014/main" id="{A673DD71-0121-4EFE-921D-1BF3144C85AB}"/>
            </a:ext>
          </a:extLst>
        </xdr:cNvPr>
        <xdr:cNvSpPr/>
      </xdr:nvSpPr>
      <xdr:spPr bwMode="auto">
        <a:xfrm>
          <a:off x="5194349" y="881516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xdr:row>
      <xdr:rowOff>0</xdr:rowOff>
    </xdr:from>
    <xdr:ext cx="2529840" cy="195685"/>
    <xdr:sp macro="" textlink="">
      <xdr:nvSpPr>
        <xdr:cNvPr id="7" name="Drop Down 4" hidden="1">
          <a:extLst>
            <a:ext uri="{63B3BB69-23CF-44E3-9099-C40C66FF867C}">
              <a14:compatExt xmlns:a14="http://schemas.microsoft.com/office/drawing/2010/main" spid="_x0000_s2052"/>
            </a:ext>
            <a:ext uri="{FF2B5EF4-FFF2-40B4-BE49-F238E27FC236}">
              <a16:creationId xmlns:a16="http://schemas.microsoft.com/office/drawing/2014/main" id="{56A89827-CC94-4B3F-AAED-85D18A324A7E}"/>
            </a:ext>
          </a:extLst>
        </xdr:cNvPr>
        <xdr:cNvSpPr/>
      </xdr:nvSpPr>
      <xdr:spPr bwMode="auto">
        <a:xfrm>
          <a:off x="5777389" y="670321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xdr:row>
      <xdr:rowOff>0</xdr:rowOff>
    </xdr:from>
    <xdr:ext cx="1921468" cy="195685"/>
    <xdr:sp macro="" textlink="">
      <xdr:nvSpPr>
        <xdr:cNvPr id="8" name="Drop Down 20" hidden="1">
          <a:extLst>
            <a:ext uri="{63B3BB69-23CF-44E3-9099-C40C66FF867C}">
              <a14:compatExt xmlns:a14="http://schemas.microsoft.com/office/drawing/2010/main" spid="_x0000_s2068"/>
            </a:ext>
            <a:ext uri="{FF2B5EF4-FFF2-40B4-BE49-F238E27FC236}">
              <a16:creationId xmlns:a16="http://schemas.microsoft.com/office/drawing/2014/main" id="{68868389-54A3-48FD-90EB-2CEC93C7FFAD}"/>
            </a:ext>
          </a:extLst>
        </xdr:cNvPr>
        <xdr:cNvSpPr/>
      </xdr:nvSpPr>
      <xdr:spPr bwMode="auto">
        <a:xfrm>
          <a:off x="6381750" y="670321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xdr:row>
      <xdr:rowOff>0</xdr:rowOff>
    </xdr:from>
    <xdr:ext cx="2476500" cy="199970"/>
    <xdr:sp macro="" textlink="">
      <xdr:nvSpPr>
        <xdr:cNvPr id="9" name="Drop Down 24" hidden="1">
          <a:extLst>
            <a:ext uri="{63B3BB69-23CF-44E3-9099-C40C66FF867C}">
              <a14:compatExt xmlns:a14="http://schemas.microsoft.com/office/drawing/2010/main" spid="_x0000_s2072"/>
            </a:ext>
            <a:ext uri="{FF2B5EF4-FFF2-40B4-BE49-F238E27FC236}">
              <a16:creationId xmlns:a16="http://schemas.microsoft.com/office/drawing/2014/main" id="{EBBEDD26-42FC-4EE2-ACE6-111FAED5C1B6}"/>
            </a:ext>
          </a:extLst>
        </xdr:cNvPr>
        <xdr:cNvSpPr/>
      </xdr:nvSpPr>
      <xdr:spPr bwMode="auto">
        <a:xfrm>
          <a:off x="4131469" y="670321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xdr:row>
      <xdr:rowOff>0</xdr:rowOff>
    </xdr:from>
    <xdr:ext cx="2529840" cy="195685"/>
    <xdr:sp macro="" textlink="">
      <xdr:nvSpPr>
        <xdr:cNvPr id="10" name="Drop Down 4" hidden="1">
          <a:extLst>
            <a:ext uri="{63B3BB69-23CF-44E3-9099-C40C66FF867C}">
              <a14:compatExt xmlns:a14="http://schemas.microsoft.com/office/drawing/2010/main" spid="_x0000_s2052"/>
            </a:ext>
            <a:ext uri="{FF2B5EF4-FFF2-40B4-BE49-F238E27FC236}">
              <a16:creationId xmlns:a16="http://schemas.microsoft.com/office/drawing/2014/main" id="{3807A75F-59B5-4B7F-ACC2-3C6245BDABA0}"/>
            </a:ext>
          </a:extLst>
        </xdr:cNvPr>
        <xdr:cNvSpPr/>
      </xdr:nvSpPr>
      <xdr:spPr bwMode="auto">
        <a:xfrm>
          <a:off x="5777389" y="670321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xdr:row>
      <xdr:rowOff>0</xdr:rowOff>
    </xdr:from>
    <xdr:ext cx="2529840" cy="195685"/>
    <xdr:sp macro="" textlink="">
      <xdr:nvSpPr>
        <xdr:cNvPr id="11" name="Drop Down 4" hidden="1">
          <a:extLst>
            <a:ext uri="{63B3BB69-23CF-44E3-9099-C40C66FF867C}">
              <a14:compatExt xmlns:a14="http://schemas.microsoft.com/office/drawing/2010/main" spid="_x0000_s2052"/>
            </a:ext>
            <a:ext uri="{FF2B5EF4-FFF2-40B4-BE49-F238E27FC236}">
              <a16:creationId xmlns:a16="http://schemas.microsoft.com/office/drawing/2014/main" id="{3621ACAE-525C-4901-93AD-9AE38C2612DB}"/>
            </a:ext>
          </a:extLst>
        </xdr:cNvPr>
        <xdr:cNvSpPr/>
      </xdr:nvSpPr>
      <xdr:spPr bwMode="auto">
        <a:xfrm>
          <a:off x="5460683" y="670321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xdr:row>
      <xdr:rowOff>0</xdr:rowOff>
    </xdr:from>
    <xdr:ext cx="2529840" cy="195685"/>
    <xdr:sp macro="" textlink="">
      <xdr:nvSpPr>
        <xdr:cNvPr id="12" name="Drop Down 4" hidden="1">
          <a:extLst>
            <a:ext uri="{63B3BB69-23CF-44E3-9099-C40C66FF867C}">
              <a14:compatExt xmlns:a14="http://schemas.microsoft.com/office/drawing/2010/main" spid="_x0000_s2052"/>
            </a:ext>
            <a:ext uri="{FF2B5EF4-FFF2-40B4-BE49-F238E27FC236}">
              <a16:creationId xmlns:a16="http://schemas.microsoft.com/office/drawing/2014/main" id="{FD62EAF6-AC48-4484-AF9D-0004BE58622A}"/>
            </a:ext>
          </a:extLst>
        </xdr:cNvPr>
        <xdr:cNvSpPr/>
      </xdr:nvSpPr>
      <xdr:spPr bwMode="auto">
        <a:xfrm>
          <a:off x="5777389" y="670321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xdr:row>
      <xdr:rowOff>0</xdr:rowOff>
    </xdr:from>
    <xdr:ext cx="2529840" cy="195685"/>
    <xdr:sp macro="" textlink="">
      <xdr:nvSpPr>
        <xdr:cNvPr id="13" name="Drop Down 4" hidden="1">
          <a:extLst>
            <a:ext uri="{63B3BB69-23CF-44E3-9099-C40C66FF867C}">
              <a14:compatExt xmlns:a14="http://schemas.microsoft.com/office/drawing/2010/main" spid="_x0000_s2052"/>
            </a:ext>
            <a:ext uri="{FF2B5EF4-FFF2-40B4-BE49-F238E27FC236}">
              <a16:creationId xmlns:a16="http://schemas.microsoft.com/office/drawing/2014/main" id="{42A71977-650F-4DEA-A345-F34B3AFCCE4C}"/>
            </a:ext>
          </a:extLst>
        </xdr:cNvPr>
        <xdr:cNvSpPr/>
      </xdr:nvSpPr>
      <xdr:spPr bwMode="auto">
        <a:xfrm>
          <a:off x="5460683" y="670321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69</xdr:row>
      <xdr:rowOff>0</xdr:rowOff>
    </xdr:from>
    <xdr:ext cx="2529840" cy="195685"/>
    <xdr:sp macro="" textlink="">
      <xdr:nvSpPr>
        <xdr:cNvPr id="2" name="Drop Down 4" hidden="1">
          <a:extLst>
            <a:ext uri="{63B3BB69-23CF-44E3-9099-C40C66FF867C}">
              <a14:compatExt xmlns:a14="http://schemas.microsoft.com/office/drawing/2010/main" spid="_x0000_s2052"/>
            </a:ext>
            <a:ext uri="{FF2B5EF4-FFF2-40B4-BE49-F238E27FC236}">
              <a16:creationId xmlns:a16="http://schemas.microsoft.com/office/drawing/2014/main" id="{BFB816A2-8346-4247-9617-CAC71F70A043}"/>
            </a:ext>
          </a:extLst>
        </xdr:cNvPr>
        <xdr:cNvSpPr/>
      </xdr:nvSpPr>
      <xdr:spPr bwMode="auto">
        <a:xfrm>
          <a:off x="5779770" y="9315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69</xdr:row>
      <xdr:rowOff>0</xdr:rowOff>
    </xdr:from>
    <xdr:ext cx="1921468" cy="195685"/>
    <xdr:sp macro="" textlink="">
      <xdr:nvSpPr>
        <xdr:cNvPr id="6" name="Drop Down 20" hidden="1">
          <a:extLst>
            <a:ext uri="{63B3BB69-23CF-44E3-9099-C40C66FF867C}">
              <a14:compatExt xmlns:a14="http://schemas.microsoft.com/office/drawing/2010/main" spid="_x0000_s2068"/>
            </a:ext>
            <a:ext uri="{FF2B5EF4-FFF2-40B4-BE49-F238E27FC236}">
              <a16:creationId xmlns:a16="http://schemas.microsoft.com/office/drawing/2014/main" id="{6372AFAA-BA44-44EB-AEE7-8A6DF0CD21E0}"/>
            </a:ext>
          </a:extLst>
        </xdr:cNvPr>
        <xdr:cNvSpPr/>
      </xdr:nvSpPr>
      <xdr:spPr bwMode="auto">
        <a:xfrm>
          <a:off x="6381750" y="93154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xdr:row>
      <xdr:rowOff>0</xdr:rowOff>
    </xdr:from>
    <xdr:ext cx="2476500" cy="199970"/>
    <xdr:sp macro="" textlink="">
      <xdr:nvSpPr>
        <xdr:cNvPr id="21" name="Drop Down 24" hidden="1">
          <a:extLst>
            <a:ext uri="{63B3BB69-23CF-44E3-9099-C40C66FF867C}">
              <a14:compatExt xmlns:a14="http://schemas.microsoft.com/office/drawing/2010/main" spid="_x0000_s2072"/>
            </a:ext>
            <a:ext uri="{FF2B5EF4-FFF2-40B4-BE49-F238E27FC236}">
              <a16:creationId xmlns:a16="http://schemas.microsoft.com/office/drawing/2014/main" id="{15505E10-B2D3-44FA-9EC9-4B41DF8AAF71}"/>
            </a:ext>
          </a:extLst>
        </xdr:cNvPr>
        <xdr:cNvSpPr/>
      </xdr:nvSpPr>
      <xdr:spPr bwMode="auto">
        <a:xfrm>
          <a:off x="4133850" y="93154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69</xdr:row>
      <xdr:rowOff>0</xdr:rowOff>
    </xdr:from>
    <xdr:ext cx="2529840" cy="195685"/>
    <xdr:sp macro="" textlink="">
      <xdr:nvSpPr>
        <xdr:cNvPr id="22" name="Drop Down 4" hidden="1">
          <a:extLst>
            <a:ext uri="{63B3BB69-23CF-44E3-9099-C40C66FF867C}">
              <a14:compatExt xmlns:a14="http://schemas.microsoft.com/office/drawing/2010/main" spid="_x0000_s2052"/>
            </a:ext>
            <a:ext uri="{FF2B5EF4-FFF2-40B4-BE49-F238E27FC236}">
              <a16:creationId xmlns:a16="http://schemas.microsoft.com/office/drawing/2014/main" id="{404643A4-3958-4EDE-857D-3B54A134B336}"/>
            </a:ext>
          </a:extLst>
        </xdr:cNvPr>
        <xdr:cNvSpPr/>
      </xdr:nvSpPr>
      <xdr:spPr bwMode="auto">
        <a:xfrm>
          <a:off x="5779770" y="9315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69</xdr:row>
      <xdr:rowOff>0</xdr:rowOff>
    </xdr:from>
    <xdr:ext cx="2529840" cy="195685"/>
    <xdr:sp macro="" textlink="">
      <xdr:nvSpPr>
        <xdr:cNvPr id="23" name="Drop Down 4" hidden="1">
          <a:extLst>
            <a:ext uri="{63B3BB69-23CF-44E3-9099-C40C66FF867C}">
              <a14:compatExt xmlns:a14="http://schemas.microsoft.com/office/drawing/2010/main" spid="_x0000_s2052"/>
            </a:ext>
            <a:ext uri="{FF2B5EF4-FFF2-40B4-BE49-F238E27FC236}">
              <a16:creationId xmlns:a16="http://schemas.microsoft.com/office/drawing/2014/main" id="{2183624F-4783-4201-B229-8CEFC2D0CDD5}"/>
            </a:ext>
          </a:extLst>
        </xdr:cNvPr>
        <xdr:cNvSpPr/>
      </xdr:nvSpPr>
      <xdr:spPr bwMode="auto">
        <a:xfrm>
          <a:off x="5465445" y="9315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69</xdr:row>
      <xdr:rowOff>0</xdr:rowOff>
    </xdr:from>
    <xdr:ext cx="2529840" cy="195685"/>
    <xdr:sp macro="" textlink="">
      <xdr:nvSpPr>
        <xdr:cNvPr id="24" name="Drop Down 4" hidden="1">
          <a:extLst>
            <a:ext uri="{63B3BB69-23CF-44E3-9099-C40C66FF867C}">
              <a14:compatExt xmlns:a14="http://schemas.microsoft.com/office/drawing/2010/main" spid="_x0000_s2052"/>
            </a:ext>
            <a:ext uri="{FF2B5EF4-FFF2-40B4-BE49-F238E27FC236}">
              <a16:creationId xmlns:a16="http://schemas.microsoft.com/office/drawing/2014/main" id="{1829C787-761E-47EA-BD13-8FAA7A17BDAB}"/>
            </a:ext>
          </a:extLst>
        </xdr:cNvPr>
        <xdr:cNvSpPr/>
      </xdr:nvSpPr>
      <xdr:spPr bwMode="auto">
        <a:xfrm>
          <a:off x="5779770" y="9315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69</xdr:row>
      <xdr:rowOff>0</xdr:rowOff>
    </xdr:from>
    <xdr:ext cx="2529840" cy="195685"/>
    <xdr:sp macro="" textlink="">
      <xdr:nvSpPr>
        <xdr:cNvPr id="25" name="Drop Down 4" hidden="1">
          <a:extLst>
            <a:ext uri="{63B3BB69-23CF-44E3-9099-C40C66FF867C}">
              <a14:compatExt xmlns:a14="http://schemas.microsoft.com/office/drawing/2010/main" spid="_x0000_s2052"/>
            </a:ext>
            <a:ext uri="{FF2B5EF4-FFF2-40B4-BE49-F238E27FC236}">
              <a16:creationId xmlns:a16="http://schemas.microsoft.com/office/drawing/2014/main" id="{EC0B946F-5D78-4288-B2C7-DFC457CEA3DA}"/>
            </a:ext>
          </a:extLst>
        </xdr:cNvPr>
        <xdr:cNvSpPr/>
      </xdr:nvSpPr>
      <xdr:spPr bwMode="auto">
        <a:xfrm>
          <a:off x="5465445" y="9315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69</xdr:row>
      <xdr:rowOff>0</xdr:rowOff>
    </xdr:from>
    <xdr:ext cx="2529840" cy="195685"/>
    <xdr:sp macro="" textlink="">
      <xdr:nvSpPr>
        <xdr:cNvPr id="14" name="Drop Down 4" hidden="1">
          <a:extLst>
            <a:ext uri="{63B3BB69-23CF-44E3-9099-C40C66FF867C}">
              <a14:compatExt xmlns:a14="http://schemas.microsoft.com/office/drawing/2010/main" spid="_x0000_s2052"/>
            </a:ext>
            <a:ext uri="{FF2B5EF4-FFF2-40B4-BE49-F238E27FC236}">
              <a16:creationId xmlns:a16="http://schemas.microsoft.com/office/drawing/2014/main" id="{0ED2545B-5CCF-41E2-984B-4C2F91721E6B}"/>
            </a:ext>
          </a:extLst>
        </xdr:cNvPr>
        <xdr:cNvSpPr/>
      </xdr:nvSpPr>
      <xdr:spPr bwMode="auto">
        <a:xfrm>
          <a:off x="5779770" y="149828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69</xdr:row>
      <xdr:rowOff>0</xdr:rowOff>
    </xdr:from>
    <xdr:ext cx="1921468" cy="195685"/>
    <xdr:sp macro="" textlink="">
      <xdr:nvSpPr>
        <xdr:cNvPr id="28" name="Drop Down 20" hidden="1">
          <a:extLst>
            <a:ext uri="{63B3BB69-23CF-44E3-9099-C40C66FF867C}">
              <a14:compatExt xmlns:a14="http://schemas.microsoft.com/office/drawing/2010/main" spid="_x0000_s2068"/>
            </a:ext>
            <a:ext uri="{FF2B5EF4-FFF2-40B4-BE49-F238E27FC236}">
              <a16:creationId xmlns:a16="http://schemas.microsoft.com/office/drawing/2014/main" id="{A7CF494C-2798-4E2A-A1F1-11BCCE371FD2}"/>
            </a:ext>
          </a:extLst>
        </xdr:cNvPr>
        <xdr:cNvSpPr/>
      </xdr:nvSpPr>
      <xdr:spPr bwMode="auto">
        <a:xfrm>
          <a:off x="6381750" y="1498282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xdr:row>
      <xdr:rowOff>0</xdr:rowOff>
    </xdr:from>
    <xdr:ext cx="2476500" cy="199970"/>
    <xdr:sp macro="" textlink="">
      <xdr:nvSpPr>
        <xdr:cNvPr id="29" name="Drop Down 24" hidden="1">
          <a:extLst>
            <a:ext uri="{63B3BB69-23CF-44E3-9099-C40C66FF867C}">
              <a14:compatExt xmlns:a14="http://schemas.microsoft.com/office/drawing/2010/main" spid="_x0000_s2072"/>
            </a:ext>
            <a:ext uri="{FF2B5EF4-FFF2-40B4-BE49-F238E27FC236}">
              <a16:creationId xmlns:a16="http://schemas.microsoft.com/office/drawing/2014/main" id="{A3E9B8BE-12A6-4B34-B007-6B3CC20481DE}"/>
            </a:ext>
          </a:extLst>
        </xdr:cNvPr>
        <xdr:cNvSpPr/>
      </xdr:nvSpPr>
      <xdr:spPr bwMode="auto">
        <a:xfrm>
          <a:off x="4133850" y="149828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69</xdr:row>
      <xdr:rowOff>0</xdr:rowOff>
    </xdr:from>
    <xdr:ext cx="2529840" cy="195685"/>
    <xdr:sp macro="" textlink="">
      <xdr:nvSpPr>
        <xdr:cNvPr id="30" name="Drop Down 4" hidden="1">
          <a:extLst>
            <a:ext uri="{63B3BB69-23CF-44E3-9099-C40C66FF867C}">
              <a14:compatExt xmlns:a14="http://schemas.microsoft.com/office/drawing/2010/main" spid="_x0000_s2052"/>
            </a:ext>
            <a:ext uri="{FF2B5EF4-FFF2-40B4-BE49-F238E27FC236}">
              <a16:creationId xmlns:a16="http://schemas.microsoft.com/office/drawing/2014/main" id="{A7F590AE-B637-4730-BF92-5157C83DDAD2}"/>
            </a:ext>
          </a:extLst>
        </xdr:cNvPr>
        <xdr:cNvSpPr/>
      </xdr:nvSpPr>
      <xdr:spPr bwMode="auto">
        <a:xfrm>
          <a:off x="5779770" y="149828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69</xdr:row>
      <xdr:rowOff>0</xdr:rowOff>
    </xdr:from>
    <xdr:ext cx="2529840" cy="195685"/>
    <xdr:sp macro="" textlink="">
      <xdr:nvSpPr>
        <xdr:cNvPr id="31" name="Drop Down 4" hidden="1">
          <a:extLst>
            <a:ext uri="{63B3BB69-23CF-44E3-9099-C40C66FF867C}">
              <a14:compatExt xmlns:a14="http://schemas.microsoft.com/office/drawing/2010/main" spid="_x0000_s2052"/>
            </a:ext>
            <a:ext uri="{FF2B5EF4-FFF2-40B4-BE49-F238E27FC236}">
              <a16:creationId xmlns:a16="http://schemas.microsoft.com/office/drawing/2014/main" id="{1C6DFC60-C907-445D-BDAE-21F989C1F9F9}"/>
            </a:ext>
          </a:extLst>
        </xdr:cNvPr>
        <xdr:cNvSpPr/>
      </xdr:nvSpPr>
      <xdr:spPr bwMode="auto">
        <a:xfrm>
          <a:off x="5465445" y="149828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69</xdr:row>
      <xdr:rowOff>0</xdr:rowOff>
    </xdr:from>
    <xdr:ext cx="2529840" cy="195685"/>
    <xdr:sp macro="" textlink="">
      <xdr:nvSpPr>
        <xdr:cNvPr id="32" name="Drop Down 4" hidden="1">
          <a:extLst>
            <a:ext uri="{63B3BB69-23CF-44E3-9099-C40C66FF867C}">
              <a14:compatExt xmlns:a14="http://schemas.microsoft.com/office/drawing/2010/main" spid="_x0000_s2052"/>
            </a:ext>
            <a:ext uri="{FF2B5EF4-FFF2-40B4-BE49-F238E27FC236}">
              <a16:creationId xmlns:a16="http://schemas.microsoft.com/office/drawing/2014/main" id="{664FBF32-F834-4581-B580-A68559EBD529}"/>
            </a:ext>
          </a:extLst>
        </xdr:cNvPr>
        <xdr:cNvSpPr/>
      </xdr:nvSpPr>
      <xdr:spPr bwMode="auto">
        <a:xfrm>
          <a:off x="5779770" y="149828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69</xdr:row>
      <xdr:rowOff>0</xdr:rowOff>
    </xdr:from>
    <xdr:ext cx="2529840" cy="195685"/>
    <xdr:sp macro="" textlink="">
      <xdr:nvSpPr>
        <xdr:cNvPr id="33" name="Drop Down 4" hidden="1">
          <a:extLst>
            <a:ext uri="{63B3BB69-23CF-44E3-9099-C40C66FF867C}">
              <a14:compatExt xmlns:a14="http://schemas.microsoft.com/office/drawing/2010/main" spid="_x0000_s2052"/>
            </a:ext>
            <a:ext uri="{FF2B5EF4-FFF2-40B4-BE49-F238E27FC236}">
              <a16:creationId xmlns:a16="http://schemas.microsoft.com/office/drawing/2014/main" id="{8DAA1684-6BE9-43BB-83BC-4C713A488B10}"/>
            </a:ext>
          </a:extLst>
        </xdr:cNvPr>
        <xdr:cNvSpPr/>
      </xdr:nvSpPr>
      <xdr:spPr bwMode="auto">
        <a:xfrm>
          <a:off x="5465445" y="149828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143</xdr:row>
      <xdr:rowOff>0</xdr:rowOff>
    </xdr:from>
    <xdr:ext cx="2476500" cy="199970"/>
    <xdr:sp macro="" textlink="">
      <xdr:nvSpPr>
        <xdr:cNvPr id="34" name="Drop Down 24" hidden="1">
          <a:extLst>
            <a:ext uri="{63B3BB69-23CF-44E3-9099-C40C66FF867C}">
              <a14:compatExt xmlns:a14="http://schemas.microsoft.com/office/drawing/2010/main" spid="_x0000_s2072"/>
            </a:ext>
            <a:ext uri="{FF2B5EF4-FFF2-40B4-BE49-F238E27FC236}">
              <a16:creationId xmlns:a16="http://schemas.microsoft.com/office/drawing/2014/main" id="{0C5E2F0C-76BB-4565-8BF3-D418AA275D54}"/>
            </a:ext>
          </a:extLst>
        </xdr:cNvPr>
        <xdr:cNvSpPr/>
      </xdr:nvSpPr>
      <xdr:spPr bwMode="auto">
        <a:xfrm>
          <a:off x="4147038" y="188814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225</xdr:row>
      <xdr:rowOff>0</xdr:rowOff>
    </xdr:from>
    <xdr:ext cx="2476500" cy="199970"/>
    <xdr:sp macro="" textlink="">
      <xdr:nvSpPr>
        <xdr:cNvPr id="35" name="Drop Down 24" hidden="1">
          <a:extLst>
            <a:ext uri="{63B3BB69-23CF-44E3-9099-C40C66FF867C}">
              <a14:compatExt xmlns:a14="http://schemas.microsoft.com/office/drawing/2010/main" spid="_x0000_s2072"/>
            </a:ext>
            <a:ext uri="{FF2B5EF4-FFF2-40B4-BE49-F238E27FC236}">
              <a16:creationId xmlns:a16="http://schemas.microsoft.com/office/drawing/2014/main" id="{927A39D1-4721-47B1-926B-1723A0CF017C}"/>
            </a:ext>
          </a:extLst>
        </xdr:cNvPr>
        <xdr:cNvSpPr/>
      </xdr:nvSpPr>
      <xdr:spPr bwMode="auto">
        <a:xfrm>
          <a:off x="4133022" y="2281858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225</xdr:row>
      <xdr:rowOff>0</xdr:rowOff>
    </xdr:from>
    <xdr:ext cx="2476500" cy="199970"/>
    <xdr:sp macro="" textlink="">
      <xdr:nvSpPr>
        <xdr:cNvPr id="36" name="Drop Down 24" hidden="1">
          <a:extLst>
            <a:ext uri="{63B3BB69-23CF-44E3-9099-C40C66FF867C}">
              <a14:compatExt xmlns:a14="http://schemas.microsoft.com/office/drawing/2010/main" spid="_x0000_s2072"/>
            </a:ext>
            <a:ext uri="{FF2B5EF4-FFF2-40B4-BE49-F238E27FC236}">
              <a16:creationId xmlns:a16="http://schemas.microsoft.com/office/drawing/2014/main" id="{75AFDA2C-83A3-4E95-B991-E3896241ED24}"/>
            </a:ext>
          </a:extLst>
        </xdr:cNvPr>
        <xdr:cNvSpPr/>
      </xdr:nvSpPr>
      <xdr:spPr bwMode="auto">
        <a:xfrm>
          <a:off x="4133022" y="2520397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225</xdr:row>
      <xdr:rowOff>0</xdr:rowOff>
    </xdr:from>
    <xdr:ext cx="2476500" cy="199970"/>
    <xdr:sp macro="" textlink="">
      <xdr:nvSpPr>
        <xdr:cNvPr id="37" name="Drop Down 24" hidden="1">
          <a:extLst>
            <a:ext uri="{63B3BB69-23CF-44E3-9099-C40C66FF867C}">
              <a14:compatExt xmlns:a14="http://schemas.microsoft.com/office/drawing/2010/main" spid="_x0000_s2072"/>
            </a:ext>
            <a:ext uri="{FF2B5EF4-FFF2-40B4-BE49-F238E27FC236}">
              <a16:creationId xmlns:a16="http://schemas.microsoft.com/office/drawing/2014/main" id="{8A32678E-2AD4-4488-8388-081D66204372}"/>
            </a:ext>
          </a:extLst>
        </xdr:cNvPr>
        <xdr:cNvSpPr/>
      </xdr:nvSpPr>
      <xdr:spPr bwMode="auto">
        <a:xfrm>
          <a:off x="4133022" y="2520397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226</xdr:row>
      <xdr:rowOff>0</xdr:rowOff>
    </xdr:from>
    <xdr:ext cx="2476500" cy="199970"/>
    <xdr:sp macro="" textlink="">
      <xdr:nvSpPr>
        <xdr:cNvPr id="38" name="Drop Down 24" hidden="1">
          <a:extLst>
            <a:ext uri="{63B3BB69-23CF-44E3-9099-C40C66FF867C}">
              <a14:compatExt xmlns:a14="http://schemas.microsoft.com/office/drawing/2010/main" spid="_x0000_s2072"/>
            </a:ext>
            <a:ext uri="{FF2B5EF4-FFF2-40B4-BE49-F238E27FC236}">
              <a16:creationId xmlns:a16="http://schemas.microsoft.com/office/drawing/2014/main" id="{82359B8B-F4E4-47FB-A430-F749D4184616}"/>
            </a:ext>
          </a:extLst>
        </xdr:cNvPr>
        <xdr:cNvSpPr/>
      </xdr:nvSpPr>
      <xdr:spPr bwMode="auto">
        <a:xfrm>
          <a:off x="4133022" y="2540276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81</xdr:row>
      <xdr:rowOff>0</xdr:rowOff>
    </xdr:from>
    <xdr:ext cx="2529840" cy="195685"/>
    <xdr:sp macro="" textlink="">
      <xdr:nvSpPr>
        <xdr:cNvPr id="3" name="Drop Down 4" hidden="1">
          <a:extLst>
            <a:ext uri="{63B3BB69-23CF-44E3-9099-C40C66FF867C}">
              <a14:compatExt xmlns:a14="http://schemas.microsoft.com/office/drawing/2010/main" spid="_x0000_s2052"/>
            </a:ext>
            <a:ext uri="{FF2B5EF4-FFF2-40B4-BE49-F238E27FC236}">
              <a16:creationId xmlns:a16="http://schemas.microsoft.com/office/drawing/2014/main" id="{E48DF764-F09E-4598-AA7E-BCFA8B17C464}"/>
            </a:ext>
          </a:extLst>
        </xdr:cNvPr>
        <xdr:cNvSpPr/>
      </xdr:nvSpPr>
      <xdr:spPr bwMode="auto">
        <a:xfrm>
          <a:off x="5513070" y="153066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81</xdr:row>
      <xdr:rowOff>0</xdr:rowOff>
    </xdr:from>
    <xdr:ext cx="1921468" cy="195685"/>
    <xdr:sp macro="" textlink="">
      <xdr:nvSpPr>
        <xdr:cNvPr id="26" name="Drop Down 20" hidden="1">
          <a:extLst>
            <a:ext uri="{63B3BB69-23CF-44E3-9099-C40C66FF867C}">
              <a14:compatExt xmlns:a14="http://schemas.microsoft.com/office/drawing/2010/main" spid="_x0000_s2068"/>
            </a:ext>
            <a:ext uri="{FF2B5EF4-FFF2-40B4-BE49-F238E27FC236}">
              <a16:creationId xmlns:a16="http://schemas.microsoft.com/office/drawing/2014/main" id="{28E8CC12-B17B-451D-B873-56E37C7AC1DD}"/>
            </a:ext>
          </a:extLst>
        </xdr:cNvPr>
        <xdr:cNvSpPr/>
      </xdr:nvSpPr>
      <xdr:spPr bwMode="auto">
        <a:xfrm>
          <a:off x="6115050" y="1530667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81</xdr:row>
      <xdr:rowOff>0</xdr:rowOff>
    </xdr:from>
    <xdr:ext cx="2476500" cy="199970"/>
    <xdr:sp macro="" textlink="">
      <xdr:nvSpPr>
        <xdr:cNvPr id="27" name="Drop Down 24" hidden="1">
          <a:extLst>
            <a:ext uri="{63B3BB69-23CF-44E3-9099-C40C66FF867C}">
              <a14:compatExt xmlns:a14="http://schemas.microsoft.com/office/drawing/2010/main" spid="_x0000_s2072"/>
            </a:ext>
            <a:ext uri="{FF2B5EF4-FFF2-40B4-BE49-F238E27FC236}">
              <a16:creationId xmlns:a16="http://schemas.microsoft.com/office/drawing/2014/main" id="{08F01F3D-51CA-45B4-A893-E4E1E3064C6C}"/>
            </a:ext>
          </a:extLst>
        </xdr:cNvPr>
        <xdr:cNvSpPr/>
      </xdr:nvSpPr>
      <xdr:spPr bwMode="auto">
        <a:xfrm>
          <a:off x="3867150" y="153066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81</xdr:row>
      <xdr:rowOff>0</xdr:rowOff>
    </xdr:from>
    <xdr:ext cx="2529840" cy="195685"/>
    <xdr:sp macro="" textlink="">
      <xdr:nvSpPr>
        <xdr:cNvPr id="49" name="Drop Down 4" hidden="1">
          <a:extLst>
            <a:ext uri="{63B3BB69-23CF-44E3-9099-C40C66FF867C}">
              <a14:compatExt xmlns:a14="http://schemas.microsoft.com/office/drawing/2010/main" spid="_x0000_s2052"/>
            </a:ext>
            <a:ext uri="{FF2B5EF4-FFF2-40B4-BE49-F238E27FC236}">
              <a16:creationId xmlns:a16="http://schemas.microsoft.com/office/drawing/2014/main" id="{49B8AE75-82C3-4FC0-BDDC-49067E3FAAF3}"/>
            </a:ext>
          </a:extLst>
        </xdr:cNvPr>
        <xdr:cNvSpPr/>
      </xdr:nvSpPr>
      <xdr:spPr bwMode="auto">
        <a:xfrm>
          <a:off x="5513070" y="153066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81</xdr:row>
      <xdr:rowOff>0</xdr:rowOff>
    </xdr:from>
    <xdr:ext cx="2529840" cy="195685"/>
    <xdr:sp macro="" textlink="">
      <xdr:nvSpPr>
        <xdr:cNvPr id="51" name="Drop Down 4" hidden="1">
          <a:extLst>
            <a:ext uri="{63B3BB69-23CF-44E3-9099-C40C66FF867C}">
              <a14:compatExt xmlns:a14="http://schemas.microsoft.com/office/drawing/2010/main" spid="_x0000_s2052"/>
            </a:ext>
            <a:ext uri="{FF2B5EF4-FFF2-40B4-BE49-F238E27FC236}">
              <a16:creationId xmlns:a16="http://schemas.microsoft.com/office/drawing/2014/main" id="{DF791044-ACF9-4987-BCA7-0117F43C234B}"/>
            </a:ext>
          </a:extLst>
        </xdr:cNvPr>
        <xdr:cNvSpPr/>
      </xdr:nvSpPr>
      <xdr:spPr bwMode="auto">
        <a:xfrm>
          <a:off x="5198745" y="153066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81</xdr:row>
      <xdr:rowOff>0</xdr:rowOff>
    </xdr:from>
    <xdr:ext cx="2529840" cy="195685"/>
    <xdr:sp macro="" textlink="">
      <xdr:nvSpPr>
        <xdr:cNvPr id="52" name="Drop Down 4" hidden="1">
          <a:extLst>
            <a:ext uri="{63B3BB69-23CF-44E3-9099-C40C66FF867C}">
              <a14:compatExt xmlns:a14="http://schemas.microsoft.com/office/drawing/2010/main" spid="_x0000_s2052"/>
            </a:ext>
            <a:ext uri="{FF2B5EF4-FFF2-40B4-BE49-F238E27FC236}">
              <a16:creationId xmlns:a16="http://schemas.microsoft.com/office/drawing/2014/main" id="{EF881F9A-D035-4434-8473-362508BD4461}"/>
            </a:ext>
          </a:extLst>
        </xdr:cNvPr>
        <xdr:cNvSpPr/>
      </xdr:nvSpPr>
      <xdr:spPr bwMode="auto">
        <a:xfrm>
          <a:off x="5513070" y="153066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81</xdr:row>
      <xdr:rowOff>0</xdr:rowOff>
    </xdr:from>
    <xdr:ext cx="2529840" cy="195685"/>
    <xdr:sp macro="" textlink="">
      <xdr:nvSpPr>
        <xdr:cNvPr id="53" name="Drop Down 4" hidden="1">
          <a:extLst>
            <a:ext uri="{63B3BB69-23CF-44E3-9099-C40C66FF867C}">
              <a14:compatExt xmlns:a14="http://schemas.microsoft.com/office/drawing/2010/main" spid="_x0000_s2052"/>
            </a:ext>
            <a:ext uri="{FF2B5EF4-FFF2-40B4-BE49-F238E27FC236}">
              <a16:creationId xmlns:a16="http://schemas.microsoft.com/office/drawing/2014/main" id="{26FC8BD5-7453-4211-B983-1B2E399A296F}"/>
            </a:ext>
          </a:extLst>
        </xdr:cNvPr>
        <xdr:cNvSpPr/>
      </xdr:nvSpPr>
      <xdr:spPr bwMode="auto">
        <a:xfrm>
          <a:off x="5198745" y="153066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227</xdr:row>
      <xdr:rowOff>0</xdr:rowOff>
    </xdr:from>
    <xdr:ext cx="2476500" cy="199970"/>
    <xdr:sp macro="" textlink="">
      <xdr:nvSpPr>
        <xdr:cNvPr id="54" name="Drop Down 24" hidden="1">
          <a:extLst>
            <a:ext uri="{63B3BB69-23CF-44E3-9099-C40C66FF867C}">
              <a14:compatExt xmlns:a14="http://schemas.microsoft.com/office/drawing/2010/main" spid="_x0000_s2072"/>
            </a:ext>
            <a:ext uri="{FF2B5EF4-FFF2-40B4-BE49-F238E27FC236}">
              <a16:creationId xmlns:a16="http://schemas.microsoft.com/office/drawing/2014/main" id="{7D06A9D5-A7D1-430C-954F-1FBA085E32D1}"/>
            </a:ext>
          </a:extLst>
        </xdr:cNvPr>
        <xdr:cNvSpPr/>
      </xdr:nvSpPr>
      <xdr:spPr bwMode="auto">
        <a:xfrm>
          <a:off x="3879273" y="21786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227</xdr:row>
      <xdr:rowOff>0</xdr:rowOff>
    </xdr:from>
    <xdr:ext cx="2476500" cy="199970"/>
    <xdr:sp macro="" textlink="">
      <xdr:nvSpPr>
        <xdr:cNvPr id="55" name="Drop Down 24" hidden="1">
          <a:extLst>
            <a:ext uri="{63B3BB69-23CF-44E3-9099-C40C66FF867C}">
              <a14:compatExt xmlns:a14="http://schemas.microsoft.com/office/drawing/2010/main" spid="_x0000_s2072"/>
            </a:ext>
            <a:ext uri="{FF2B5EF4-FFF2-40B4-BE49-F238E27FC236}">
              <a16:creationId xmlns:a16="http://schemas.microsoft.com/office/drawing/2014/main" id="{4E32DA2F-0ED4-47D4-8297-A0D60449D7AE}"/>
            </a:ext>
          </a:extLst>
        </xdr:cNvPr>
        <xdr:cNvSpPr/>
      </xdr:nvSpPr>
      <xdr:spPr bwMode="auto">
        <a:xfrm>
          <a:off x="3879273" y="21786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227</xdr:row>
      <xdr:rowOff>0</xdr:rowOff>
    </xdr:from>
    <xdr:ext cx="2476500" cy="199970"/>
    <xdr:sp macro="" textlink="">
      <xdr:nvSpPr>
        <xdr:cNvPr id="56" name="Drop Down 24" hidden="1">
          <a:extLst>
            <a:ext uri="{63B3BB69-23CF-44E3-9099-C40C66FF867C}">
              <a14:compatExt xmlns:a14="http://schemas.microsoft.com/office/drawing/2010/main" spid="_x0000_s2072"/>
            </a:ext>
            <a:ext uri="{FF2B5EF4-FFF2-40B4-BE49-F238E27FC236}">
              <a16:creationId xmlns:a16="http://schemas.microsoft.com/office/drawing/2014/main" id="{B86AA457-CCCD-45B5-87C2-E2B568D36D94}"/>
            </a:ext>
          </a:extLst>
        </xdr:cNvPr>
        <xdr:cNvSpPr/>
      </xdr:nvSpPr>
      <xdr:spPr bwMode="auto">
        <a:xfrm>
          <a:off x="3879273" y="21786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228</xdr:row>
      <xdr:rowOff>0</xdr:rowOff>
    </xdr:from>
    <xdr:ext cx="2476500" cy="199970"/>
    <xdr:sp macro="" textlink="">
      <xdr:nvSpPr>
        <xdr:cNvPr id="57" name="Drop Down 24" hidden="1">
          <a:extLst>
            <a:ext uri="{63B3BB69-23CF-44E3-9099-C40C66FF867C}">
              <a14:compatExt xmlns:a14="http://schemas.microsoft.com/office/drawing/2010/main" spid="_x0000_s2072"/>
            </a:ext>
            <a:ext uri="{FF2B5EF4-FFF2-40B4-BE49-F238E27FC236}">
              <a16:creationId xmlns:a16="http://schemas.microsoft.com/office/drawing/2014/main" id="{080EF3B8-E158-455E-8A75-1009431C9067}"/>
            </a:ext>
          </a:extLst>
        </xdr:cNvPr>
        <xdr:cNvSpPr/>
      </xdr:nvSpPr>
      <xdr:spPr bwMode="auto">
        <a:xfrm>
          <a:off x="3879273" y="218988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361</xdr:row>
      <xdr:rowOff>0</xdr:rowOff>
    </xdr:from>
    <xdr:ext cx="2476500" cy="199970"/>
    <xdr:sp macro="" textlink="">
      <xdr:nvSpPr>
        <xdr:cNvPr id="58" name="Drop Down 24" hidden="1">
          <a:extLst>
            <a:ext uri="{63B3BB69-23CF-44E3-9099-C40C66FF867C}">
              <a14:compatExt xmlns:a14="http://schemas.microsoft.com/office/drawing/2010/main" spid="_x0000_s2072"/>
            </a:ext>
            <a:ext uri="{FF2B5EF4-FFF2-40B4-BE49-F238E27FC236}">
              <a16:creationId xmlns:a16="http://schemas.microsoft.com/office/drawing/2014/main" id="{608D38DE-D2BE-4F3D-913E-AC274C05B906}"/>
            </a:ext>
          </a:extLst>
        </xdr:cNvPr>
        <xdr:cNvSpPr/>
      </xdr:nvSpPr>
      <xdr:spPr bwMode="auto">
        <a:xfrm>
          <a:off x="3879273" y="218988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362</xdr:row>
      <xdr:rowOff>0</xdr:rowOff>
    </xdr:from>
    <xdr:ext cx="2476500" cy="199970"/>
    <xdr:sp macro="" textlink="">
      <xdr:nvSpPr>
        <xdr:cNvPr id="59" name="Drop Down 24" hidden="1">
          <a:extLst>
            <a:ext uri="{63B3BB69-23CF-44E3-9099-C40C66FF867C}">
              <a14:compatExt xmlns:a14="http://schemas.microsoft.com/office/drawing/2010/main" spid="_x0000_s2072"/>
            </a:ext>
            <a:ext uri="{FF2B5EF4-FFF2-40B4-BE49-F238E27FC236}">
              <a16:creationId xmlns:a16="http://schemas.microsoft.com/office/drawing/2014/main" id="{F3829E28-6E24-40D7-85A9-0B70715D1C56}"/>
            </a:ext>
          </a:extLst>
        </xdr:cNvPr>
        <xdr:cNvSpPr/>
      </xdr:nvSpPr>
      <xdr:spPr bwMode="auto">
        <a:xfrm>
          <a:off x="3879273" y="22098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362</xdr:row>
      <xdr:rowOff>0</xdr:rowOff>
    </xdr:from>
    <xdr:ext cx="2476500" cy="199970"/>
    <xdr:sp macro="" textlink="">
      <xdr:nvSpPr>
        <xdr:cNvPr id="60" name="Drop Down 24" hidden="1">
          <a:extLst>
            <a:ext uri="{63B3BB69-23CF-44E3-9099-C40C66FF867C}">
              <a14:compatExt xmlns:a14="http://schemas.microsoft.com/office/drawing/2010/main" spid="_x0000_s2072"/>
            </a:ext>
            <a:ext uri="{FF2B5EF4-FFF2-40B4-BE49-F238E27FC236}">
              <a16:creationId xmlns:a16="http://schemas.microsoft.com/office/drawing/2014/main" id="{11B34A41-3C19-4B25-8101-C5E4BF616E71}"/>
            </a:ext>
          </a:extLst>
        </xdr:cNvPr>
        <xdr:cNvSpPr/>
      </xdr:nvSpPr>
      <xdr:spPr bwMode="auto">
        <a:xfrm>
          <a:off x="3879273" y="22098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362</xdr:row>
      <xdr:rowOff>0</xdr:rowOff>
    </xdr:from>
    <xdr:ext cx="2476500" cy="199970"/>
    <xdr:sp macro="" textlink="">
      <xdr:nvSpPr>
        <xdr:cNvPr id="61" name="Drop Down 24" hidden="1">
          <a:extLst>
            <a:ext uri="{63B3BB69-23CF-44E3-9099-C40C66FF867C}">
              <a14:compatExt xmlns:a14="http://schemas.microsoft.com/office/drawing/2010/main" spid="_x0000_s2072"/>
            </a:ext>
            <a:ext uri="{FF2B5EF4-FFF2-40B4-BE49-F238E27FC236}">
              <a16:creationId xmlns:a16="http://schemas.microsoft.com/office/drawing/2014/main" id="{7A971957-337C-4495-B2A0-D8B7159B9E45}"/>
            </a:ext>
          </a:extLst>
        </xdr:cNvPr>
        <xdr:cNvSpPr/>
      </xdr:nvSpPr>
      <xdr:spPr bwMode="auto">
        <a:xfrm>
          <a:off x="3879273" y="22098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363</xdr:row>
      <xdr:rowOff>0</xdr:rowOff>
    </xdr:from>
    <xdr:ext cx="2476500" cy="199970"/>
    <xdr:sp macro="" textlink="">
      <xdr:nvSpPr>
        <xdr:cNvPr id="62" name="Drop Down 24" hidden="1">
          <a:extLst>
            <a:ext uri="{63B3BB69-23CF-44E3-9099-C40C66FF867C}">
              <a14:compatExt xmlns:a14="http://schemas.microsoft.com/office/drawing/2010/main" spid="_x0000_s2072"/>
            </a:ext>
            <a:ext uri="{FF2B5EF4-FFF2-40B4-BE49-F238E27FC236}">
              <a16:creationId xmlns:a16="http://schemas.microsoft.com/office/drawing/2014/main" id="{03FE10E8-DDF4-4903-BCBA-3FAE64C29276}"/>
            </a:ext>
          </a:extLst>
        </xdr:cNvPr>
        <xdr:cNvSpPr/>
      </xdr:nvSpPr>
      <xdr:spPr bwMode="auto">
        <a:xfrm>
          <a:off x="3879273" y="2221056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67</xdr:row>
      <xdr:rowOff>0</xdr:rowOff>
    </xdr:from>
    <xdr:ext cx="1921468" cy="195685"/>
    <xdr:sp macro="" textlink="">
      <xdr:nvSpPr>
        <xdr:cNvPr id="63" name="Drop Down 20" hidden="1">
          <a:extLst>
            <a:ext uri="{63B3BB69-23CF-44E3-9099-C40C66FF867C}">
              <a14:compatExt xmlns:a14="http://schemas.microsoft.com/office/drawing/2010/main" spid="_x0000_s2068"/>
            </a:ext>
            <a:ext uri="{FF2B5EF4-FFF2-40B4-BE49-F238E27FC236}">
              <a16:creationId xmlns:a16="http://schemas.microsoft.com/office/drawing/2014/main" id="{C98D8E41-0A6F-4BFB-8D2F-351DBA751178}"/>
            </a:ext>
          </a:extLst>
        </xdr:cNvPr>
        <xdr:cNvSpPr/>
      </xdr:nvSpPr>
      <xdr:spPr bwMode="auto">
        <a:xfrm>
          <a:off x="6130636" y="121920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67</xdr:row>
      <xdr:rowOff>0</xdr:rowOff>
    </xdr:from>
    <xdr:ext cx="1921468" cy="195685"/>
    <xdr:sp macro="" textlink="">
      <xdr:nvSpPr>
        <xdr:cNvPr id="64" name="Drop Down 20" hidden="1">
          <a:extLst>
            <a:ext uri="{63B3BB69-23CF-44E3-9099-C40C66FF867C}">
              <a14:compatExt xmlns:a14="http://schemas.microsoft.com/office/drawing/2010/main" spid="_x0000_s2068"/>
            </a:ext>
            <a:ext uri="{FF2B5EF4-FFF2-40B4-BE49-F238E27FC236}">
              <a16:creationId xmlns:a16="http://schemas.microsoft.com/office/drawing/2014/main" id="{749D90A1-A58E-43FE-9D3E-CC46C1FDC50F}"/>
            </a:ext>
          </a:extLst>
        </xdr:cNvPr>
        <xdr:cNvSpPr/>
      </xdr:nvSpPr>
      <xdr:spPr bwMode="auto">
        <a:xfrm>
          <a:off x="6130636" y="121920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414</xdr:row>
      <xdr:rowOff>0</xdr:rowOff>
    </xdr:from>
    <xdr:ext cx="2476500" cy="199970"/>
    <xdr:sp macro="" textlink="">
      <xdr:nvSpPr>
        <xdr:cNvPr id="66" name="Drop Down 24" hidden="1">
          <a:extLst>
            <a:ext uri="{63B3BB69-23CF-44E3-9099-C40C66FF867C}">
              <a14:compatExt xmlns:a14="http://schemas.microsoft.com/office/drawing/2010/main" spid="_x0000_s2072"/>
            </a:ext>
            <a:ext uri="{FF2B5EF4-FFF2-40B4-BE49-F238E27FC236}">
              <a16:creationId xmlns:a16="http://schemas.microsoft.com/office/drawing/2014/main" id="{F6DB3FBA-B611-48DA-89E8-91FD6CB56D48}"/>
            </a:ext>
          </a:extLst>
        </xdr:cNvPr>
        <xdr:cNvSpPr/>
      </xdr:nvSpPr>
      <xdr:spPr bwMode="auto">
        <a:xfrm>
          <a:off x="3879273" y="359179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415</xdr:row>
      <xdr:rowOff>0</xdr:rowOff>
    </xdr:from>
    <xdr:ext cx="2476500" cy="199970"/>
    <xdr:sp macro="" textlink="">
      <xdr:nvSpPr>
        <xdr:cNvPr id="67" name="Drop Down 24" hidden="1">
          <a:extLst>
            <a:ext uri="{63B3BB69-23CF-44E3-9099-C40C66FF867C}">
              <a14:compatExt xmlns:a14="http://schemas.microsoft.com/office/drawing/2010/main" spid="_x0000_s2072"/>
            </a:ext>
            <a:ext uri="{FF2B5EF4-FFF2-40B4-BE49-F238E27FC236}">
              <a16:creationId xmlns:a16="http://schemas.microsoft.com/office/drawing/2014/main" id="{205493CF-9612-4682-AC5C-F57AA2A398CC}"/>
            </a:ext>
          </a:extLst>
        </xdr:cNvPr>
        <xdr:cNvSpPr/>
      </xdr:nvSpPr>
      <xdr:spPr bwMode="auto">
        <a:xfrm>
          <a:off x="3879273" y="3611706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415</xdr:row>
      <xdr:rowOff>0</xdr:rowOff>
    </xdr:from>
    <xdr:ext cx="2476500" cy="199970"/>
    <xdr:sp macro="" textlink="">
      <xdr:nvSpPr>
        <xdr:cNvPr id="68" name="Drop Down 24" hidden="1">
          <a:extLst>
            <a:ext uri="{63B3BB69-23CF-44E3-9099-C40C66FF867C}">
              <a14:compatExt xmlns:a14="http://schemas.microsoft.com/office/drawing/2010/main" spid="_x0000_s2072"/>
            </a:ext>
            <a:ext uri="{FF2B5EF4-FFF2-40B4-BE49-F238E27FC236}">
              <a16:creationId xmlns:a16="http://schemas.microsoft.com/office/drawing/2014/main" id="{FDD7ADA8-C8EA-4879-ABC5-42A4E04A3541}"/>
            </a:ext>
          </a:extLst>
        </xdr:cNvPr>
        <xdr:cNvSpPr/>
      </xdr:nvSpPr>
      <xdr:spPr bwMode="auto">
        <a:xfrm>
          <a:off x="3879273" y="3611706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415</xdr:row>
      <xdr:rowOff>0</xdr:rowOff>
    </xdr:from>
    <xdr:ext cx="2476500" cy="199970"/>
    <xdr:sp macro="" textlink="">
      <xdr:nvSpPr>
        <xdr:cNvPr id="69" name="Drop Down 24" hidden="1">
          <a:extLst>
            <a:ext uri="{63B3BB69-23CF-44E3-9099-C40C66FF867C}">
              <a14:compatExt xmlns:a14="http://schemas.microsoft.com/office/drawing/2010/main" spid="_x0000_s2072"/>
            </a:ext>
            <a:ext uri="{FF2B5EF4-FFF2-40B4-BE49-F238E27FC236}">
              <a16:creationId xmlns:a16="http://schemas.microsoft.com/office/drawing/2014/main" id="{CE183A28-B25C-4F2E-A52D-F0F43073ACAE}"/>
            </a:ext>
          </a:extLst>
        </xdr:cNvPr>
        <xdr:cNvSpPr/>
      </xdr:nvSpPr>
      <xdr:spPr bwMode="auto">
        <a:xfrm>
          <a:off x="3879273" y="3611706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428</xdr:row>
      <xdr:rowOff>0</xdr:rowOff>
    </xdr:from>
    <xdr:ext cx="2476500" cy="199970"/>
    <xdr:sp macro="" textlink="">
      <xdr:nvSpPr>
        <xdr:cNvPr id="75" name="Drop Down 24" hidden="1">
          <a:extLst>
            <a:ext uri="{63B3BB69-23CF-44E3-9099-C40C66FF867C}">
              <a14:compatExt xmlns:a14="http://schemas.microsoft.com/office/drawing/2010/main" spid="_x0000_s2072"/>
            </a:ext>
            <a:ext uri="{FF2B5EF4-FFF2-40B4-BE49-F238E27FC236}">
              <a16:creationId xmlns:a16="http://schemas.microsoft.com/office/drawing/2014/main" id="{44CB0C7C-C631-4AD5-A9C6-349F67462EA8}"/>
            </a:ext>
          </a:extLst>
        </xdr:cNvPr>
        <xdr:cNvSpPr/>
      </xdr:nvSpPr>
      <xdr:spPr bwMode="auto">
        <a:xfrm>
          <a:off x="3879273" y="359179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429</xdr:row>
      <xdr:rowOff>0</xdr:rowOff>
    </xdr:from>
    <xdr:ext cx="2476500" cy="199970"/>
    <xdr:sp macro="" textlink="">
      <xdr:nvSpPr>
        <xdr:cNvPr id="76" name="Drop Down 24" hidden="1">
          <a:extLst>
            <a:ext uri="{63B3BB69-23CF-44E3-9099-C40C66FF867C}">
              <a14:compatExt xmlns:a14="http://schemas.microsoft.com/office/drawing/2010/main" spid="_x0000_s2072"/>
            </a:ext>
            <a:ext uri="{FF2B5EF4-FFF2-40B4-BE49-F238E27FC236}">
              <a16:creationId xmlns:a16="http://schemas.microsoft.com/office/drawing/2014/main" id="{8BCE68E1-9655-405F-83E4-A1A12260FF95}"/>
            </a:ext>
          </a:extLst>
        </xdr:cNvPr>
        <xdr:cNvSpPr/>
      </xdr:nvSpPr>
      <xdr:spPr bwMode="auto">
        <a:xfrm>
          <a:off x="3879273" y="3611706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429</xdr:row>
      <xdr:rowOff>0</xdr:rowOff>
    </xdr:from>
    <xdr:ext cx="2476500" cy="199970"/>
    <xdr:sp macro="" textlink="">
      <xdr:nvSpPr>
        <xdr:cNvPr id="77" name="Drop Down 24" hidden="1">
          <a:extLst>
            <a:ext uri="{63B3BB69-23CF-44E3-9099-C40C66FF867C}">
              <a14:compatExt xmlns:a14="http://schemas.microsoft.com/office/drawing/2010/main" spid="_x0000_s2072"/>
            </a:ext>
            <a:ext uri="{FF2B5EF4-FFF2-40B4-BE49-F238E27FC236}">
              <a16:creationId xmlns:a16="http://schemas.microsoft.com/office/drawing/2014/main" id="{D399C685-3DEF-49C8-8DCD-D3A1C7B3386D}"/>
            </a:ext>
          </a:extLst>
        </xdr:cNvPr>
        <xdr:cNvSpPr/>
      </xdr:nvSpPr>
      <xdr:spPr bwMode="auto">
        <a:xfrm>
          <a:off x="3879273" y="3611706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429</xdr:row>
      <xdr:rowOff>0</xdr:rowOff>
    </xdr:from>
    <xdr:ext cx="2476500" cy="199970"/>
    <xdr:sp macro="" textlink="">
      <xdr:nvSpPr>
        <xdr:cNvPr id="78" name="Drop Down 24" hidden="1">
          <a:extLst>
            <a:ext uri="{63B3BB69-23CF-44E3-9099-C40C66FF867C}">
              <a14:compatExt xmlns:a14="http://schemas.microsoft.com/office/drawing/2010/main" spid="_x0000_s2072"/>
            </a:ext>
            <a:ext uri="{FF2B5EF4-FFF2-40B4-BE49-F238E27FC236}">
              <a16:creationId xmlns:a16="http://schemas.microsoft.com/office/drawing/2014/main" id="{5BE1ABBC-A4EC-4F77-A98B-21EC4A60BB4A}"/>
            </a:ext>
          </a:extLst>
        </xdr:cNvPr>
        <xdr:cNvSpPr/>
      </xdr:nvSpPr>
      <xdr:spPr bwMode="auto">
        <a:xfrm>
          <a:off x="3879273" y="3611706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430</xdr:row>
      <xdr:rowOff>0</xdr:rowOff>
    </xdr:from>
    <xdr:ext cx="2476500" cy="199970"/>
    <xdr:sp macro="" textlink="">
      <xdr:nvSpPr>
        <xdr:cNvPr id="79" name="Drop Down 24" hidden="1">
          <a:extLst>
            <a:ext uri="{63B3BB69-23CF-44E3-9099-C40C66FF867C}">
              <a14:compatExt xmlns:a14="http://schemas.microsoft.com/office/drawing/2010/main" spid="_x0000_s2072"/>
            </a:ext>
            <a:ext uri="{FF2B5EF4-FFF2-40B4-BE49-F238E27FC236}">
              <a16:creationId xmlns:a16="http://schemas.microsoft.com/office/drawing/2014/main" id="{F07B0F91-E487-4DAD-AA83-CD54D6E3EAC8}"/>
            </a:ext>
          </a:extLst>
        </xdr:cNvPr>
        <xdr:cNvSpPr/>
      </xdr:nvSpPr>
      <xdr:spPr bwMode="auto">
        <a:xfrm>
          <a:off x="3879273" y="3622963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430</xdr:row>
      <xdr:rowOff>0</xdr:rowOff>
    </xdr:from>
    <xdr:ext cx="2476500" cy="199970"/>
    <xdr:sp macro="" textlink="">
      <xdr:nvSpPr>
        <xdr:cNvPr id="80" name="Drop Down 24" hidden="1">
          <a:extLst>
            <a:ext uri="{63B3BB69-23CF-44E3-9099-C40C66FF867C}">
              <a14:compatExt xmlns:a14="http://schemas.microsoft.com/office/drawing/2010/main" spid="_x0000_s2072"/>
            </a:ext>
            <a:ext uri="{FF2B5EF4-FFF2-40B4-BE49-F238E27FC236}">
              <a16:creationId xmlns:a16="http://schemas.microsoft.com/office/drawing/2014/main" id="{D75AC650-2477-43F3-A1A9-8212688D8D32}"/>
            </a:ext>
          </a:extLst>
        </xdr:cNvPr>
        <xdr:cNvSpPr/>
      </xdr:nvSpPr>
      <xdr:spPr bwMode="auto">
        <a:xfrm>
          <a:off x="3879273" y="4084493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433</xdr:row>
      <xdr:rowOff>0</xdr:rowOff>
    </xdr:from>
    <xdr:ext cx="2476500" cy="199970"/>
    <xdr:sp macro="" textlink="">
      <xdr:nvSpPr>
        <xdr:cNvPr id="81" name="Drop Down 24" hidden="1">
          <a:extLst>
            <a:ext uri="{63B3BB69-23CF-44E3-9099-C40C66FF867C}">
              <a14:compatExt xmlns:a14="http://schemas.microsoft.com/office/drawing/2010/main" spid="_x0000_s2072"/>
            </a:ext>
            <a:ext uri="{FF2B5EF4-FFF2-40B4-BE49-F238E27FC236}">
              <a16:creationId xmlns:a16="http://schemas.microsoft.com/office/drawing/2014/main" id="{F9B1B500-4207-4322-9FF3-6A3B1D1A2F92}"/>
            </a:ext>
          </a:extLst>
        </xdr:cNvPr>
        <xdr:cNvSpPr/>
      </xdr:nvSpPr>
      <xdr:spPr bwMode="auto">
        <a:xfrm>
          <a:off x="3879273" y="4104409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433</xdr:row>
      <xdr:rowOff>0</xdr:rowOff>
    </xdr:from>
    <xdr:ext cx="2476500" cy="199970"/>
    <xdr:sp macro="" textlink="">
      <xdr:nvSpPr>
        <xdr:cNvPr id="82" name="Drop Down 24" hidden="1">
          <a:extLst>
            <a:ext uri="{63B3BB69-23CF-44E3-9099-C40C66FF867C}">
              <a14:compatExt xmlns:a14="http://schemas.microsoft.com/office/drawing/2010/main" spid="_x0000_s2072"/>
            </a:ext>
            <a:ext uri="{FF2B5EF4-FFF2-40B4-BE49-F238E27FC236}">
              <a16:creationId xmlns:a16="http://schemas.microsoft.com/office/drawing/2014/main" id="{98CF3E38-3DD5-4B53-9CD5-6DCC1898063A}"/>
            </a:ext>
          </a:extLst>
        </xdr:cNvPr>
        <xdr:cNvSpPr/>
      </xdr:nvSpPr>
      <xdr:spPr bwMode="auto">
        <a:xfrm>
          <a:off x="3879273" y="4104409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433</xdr:row>
      <xdr:rowOff>0</xdr:rowOff>
    </xdr:from>
    <xdr:ext cx="2476500" cy="199970"/>
    <xdr:sp macro="" textlink="">
      <xdr:nvSpPr>
        <xdr:cNvPr id="83" name="Drop Down 24" hidden="1">
          <a:extLst>
            <a:ext uri="{63B3BB69-23CF-44E3-9099-C40C66FF867C}">
              <a14:compatExt xmlns:a14="http://schemas.microsoft.com/office/drawing/2010/main" spid="_x0000_s2072"/>
            </a:ext>
            <a:ext uri="{FF2B5EF4-FFF2-40B4-BE49-F238E27FC236}">
              <a16:creationId xmlns:a16="http://schemas.microsoft.com/office/drawing/2014/main" id="{74714D6E-AC9A-41C9-9D77-AC4BAFDCD039}"/>
            </a:ext>
          </a:extLst>
        </xdr:cNvPr>
        <xdr:cNvSpPr/>
      </xdr:nvSpPr>
      <xdr:spPr bwMode="auto">
        <a:xfrm>
          <a:off x="3879273" y="4104409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597</xdr:row>
      <xdr:rowOff>0</xdr:rowOff>
    </xdr:from>
    <xdr:ext cx="2476500" cy="199970"/>
    <xdr:sp macro="" textlink="">
      <xdr:nvSpPr>
        <xdr:cNvPr id="84" name="Drop Down 24" hidden="1">
          <a:extLst>
            <a:ext uri="{63B3BB69-23CF-44E3-9099-C40C66FF867C}">
              <a14:compatExt xmlns:a14="http://schemas.microsoft.com/office/drawing/2010/main" spid="_x0000_s2072"/>
            </a:ext>
            <a:ext uri="{FF2B5EF4-FFF2-40B4-BE49-F238E27FC236}">
              <a16:creationId xmlns:a16="http://schemas.microsoft.com/office/drawing/2014/main" id="{64BDF5B1-E2D4-44FF-9470-98400780FEE6}"/>
            </a:ext>
          </a:extLst>
        </xdr:cNvPr>
        <xdr:cNvSpPr/>
      </xdr:nvSpPr>
      <xdr:spPr bwMode="auto">
        <a:xfrm>
          <a:off x="3879273" y="4254211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598</xdr:row>
      <xdr:rowOff>0</xdr:rowOff>
    </xdr:from>
    <xdr:ext cx="2476500" cy="199970"/>
    <xdr:sp macro="" textlink="">
      <xdr:nvSpPr>
        <xdr:cNvPr id="85" name="Drop Down 24" hidden="1">
          <a:extLst>
            <a:ext uri="{63B3BB69-23CF-44E3-9099-C40C66FF867C}">
              <a14:compatExt xmlns:a14="http://schemas.microsoft.com/office/drawing/2010/main" spid="_x0000_s2072"/>
            </a:ext>
            <a:ext uri="{FF2B5EF4-FFF2-40B4-BE49-F238E27FC236}">
              <a16:creationId xmlns:a16="http://schemas.microsoft.com/office/drawing/2014/main" id="{D8B58E83-221D-44F8-9FB4-6205F3893691}"/>
            </a:ext>
          </a:extLst>
        </xdr:cNvPr>
        <xdr:cNvSpPr/>
      </xdr:nvSpPr>
      <xdr:spPr bwMode="auto">
        <a:xfrm>
          <a:off x="3879273" y="42741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598</xdr:row>
      <xdr:rowOff>0</xdr:rowOff>
    </xdr:from>
    <xdr:ext cx="2476500" cy="199970"/>
    <xdr:sp macro="" textlink="">
      <xdr:nvSpPr>
        <xdr:cNvPr id="86" name="Drop Down 24" hidden="1">
          <a:extLst>
            <a:ext uri="{63B3BB69-23CF-44E3-9099-C40C66FF867C}">
              <a14:compatExt xmlns:a14="http://schemas.microsoft.com/office/drawing/2010/main" spid="_x0000_s2072"/>
            </a:ext>
            <a:ext uri="{FF2B5EF4-FFF2-40B4-BE49-F238E27FC236}">
              <a16:creationId xmlns:a16="http://schemas.microsoft.com/office/drawing/2014/main" id="{C11A0330-C7D1-4392-89CA-3B60F6494E77}"/>
            </a:ext>
          </a:extLst>
        </xdr:cNvPr>
        <xdr:cNvSpPr/>
      </xdr:nvSpPr>
      <xdr:spPr bwMode="auto">
        <a:xfrm>
          <a:off x="3879273" y="42741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598</xdr:row>
      <xdr:rowOff>0</xdr:rowOff>
    </xdr:from>
    <xdr:ext cx="2476500" cy="199970"/>
    <xdr:sp macro="" textlink="">
      <xdr:nvSpPr>
        <xdr:cNvPr id="87" name="Drop Down 24" hidden="1">
          <a:extLst>
            <a:ext uri="{63B3BB69-23CF-44E3-9099-C40C66FF867C}">
              <a14:compatExt xmlns:a14="http://schemas.microsoft.com/office/drawing/2010/main" spid="_x0000_s2072"/>
            </a:ext>
            <a:ext uri="{FF2B5EF4-FFF2-40B4-BE49-F238E27FC236}">
              <a16:creationId xmlns:a16="http://schemas.microsoft.com/office/drawing/2014/main" id="{3A49BBC6-C4FE-48A9-9EDC-D0BB1AC1A9B7}"/>
            </a:ext>
          </a:extLst>
        </xdr:cNvPr>
        <xdr:cNvSpPr/>
      </xdr:nvSpPr>
      <xdr:spPr bwMode="auto">
        <a:xfrm>
          <a:off x="3879273" y="42741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599</xdr:row>
      <xdr:rowOff>0</xdr:rowOff>
    </xdr:from>
    <xdr:ext cx="2476500" cy="199970"/>
    <xdr:sp macro="" textlink="">
      <xdr:nvSpPr>
        <xdr:cNvPr id="88" name="Drop Down 24" hidden="1">
          <a:extLst>
            <a:ext uri="{63B3BB69-23CF-44E3-9099-C40C66FF867C}">
              <a14:compatExt xmlns:a14="http://schemas.microsoft.com/office/drawing/2010/main" spid="_x0000_s2072"/>
            </a:ext>
            <a:ext uri="{FF2B5EF4-FFF2-40B4-BE49-F238E27FC236}">
              <a16:creationId xmlns:a16="http://schemas.microsoft.com/office/drawing/2014/main" id="{3A0AFF7D-7982-48AD-9FE8-C952F6CBBC82}"/>
            </a:ext>
          </a:extLst>
        </xdr:cNvPr>
        <xdr:cNvSpPr/>
      </xdr:nvSpPr>
      <xdr:spPr bwMode="auto">
        <a:xfrm>
          <a:off x="3879273" y="428538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599</xdr:row>
      <xdr:rowOff>0</xdr:rowOff>
    </xdr:from>
    <xdr:ext cx="2476500" cy="199970"/>
    <xdr:sp macro="" textlink="">
      <xdr:nvSpPr>
        <xdr:cNvPr id="89" name="Drop Down 24" hidden="1">
          <a:extLst>
            <a:ext uri="{63B3BB69-23CF-44E3-9099-C40C66FF867C}">
              <a14:compatExt xmlns:a14="http://schemas.microsoft.com/office/drawing/2010/main" spid="_x0000_s2072"/>
            </a:ext>
            <a:ext uri="{FF2B5EF4-FFF2-40B4-BE49-F238E27FC236}">
              <a16:creationId xmlns:a16="http://schemas.microsoft.com/office/drawing/2014/main" id="{6F6BC810-49B2-4776-827E-44B8FA116EBA}"/>
            </a:ext>
          </a:extLst>
        </xdr:cNvPr>
        <xdr:cNvSpPr/>
      </xdr:nvSpPr>
      <xdr:spPr bwMode="auto">
        <a:xfrm>
          <a:off x="3879273" y="428538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600</xdr:row>
      <xdr:rowOff>0</xdr:rowOff>
    </xdr:from>
    <xdr:ext cx="2476500" cy="199970"/>
    <xdr:sp macro="" textlink="">
      <xdr:nvSpPr>
        <xdr:cNvPr id="90" name="Drop Down 24" hidden="1">
          <a:extLst>
            <a:ext uri="{63B3BB69-23CF-44E3-9099-C40C66FF867C}">
              <a14:compatExt xmlns:a14="http://schemas.microsoft.com/office/drawing/2010/main" spid="_x0000_s2072"/>
            </a:ext>
            <a:ext uri="{FF2B5EF4-FFF2-40B4-BE49-F238E27FC236}">
              <a16:creationId xmlns:a16="http://schemas.microsoft.com/office/drawing/2014/main" id="{F3AC2758-2BA1-4E78-865D-6CA0C1472CB3}"/>
            </a:ext>
          </a:extLst>
        </xdr:cNvPr>
        <xdr:cNvSpPr/>
      </xdr:nvSpPr>
      <xdr:spPr bwMode="auto">
        <a:xfrm>
          <a:off x="3879273" y="43053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600</xdr:row>
      <xdr:rowOff>0</xdr:rowOff>
    </xdr:from>
    <xdr:ext cx="2476500" cy="199970"/>
    <xdr:sp macro="" textlink="">
      <xdr:nvSpPr>
        <xdr:cNvPr id="91" name="Drop Down 24" hidden="1">
          <a:extLst>
            <a:ext uri="{63B3BB69-23CF-44E3-9099-C40C66FF867C}">
              <a14:compatExt xmlns:a14="http://schemas.microsoft.com/office/drawing/2010/main" spid="_x0000_s2072"/>
            </a:ext>
            <a:ext uri="{FF2B5EF4-FFF2-40B4-BE49-F238E27FC236}">
              <a16:creationId xmlns:a16="http://schemas.microsoft.com/office/drawing/2014/main" id="{5EFFA3FA-5755-405B-89EF-7A12E8A225D5}"/>
            </a:ext>
          </a:extLst>
        </xdr:cNvPr>
        <xdr:cNvSpPr/>
      </xdr:nvSpPr>
      <xdr:spPr bwMode="auto">
        <a:xfrm>
          <a:off x="3879273" y="43053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600</xdr:row>
      <xdr:rowOff>0</xdr:rowOff>
    </xdr:from>
    <xdr:ext cx="2476500" cy="199970"/>
    <xdr:sp macro="" textlink="">
      <xdr:nvSpPr>
        <xdr:cNvPr id="92" name="Drop Down 24" hidden="1">
          <a:extLst>
            <a:ext uri="{63B3BB69-23CF-44E3-9099-C40C66FF867C}">
              <a14:compatExt xmlns:a14="http://schemas.microsoft.com/office/drawing/2010/main" spid="_x0000_s2072"/>
            </a:ext>
            <a:ext uri="{FF2B5EF4-FFF2-40B4-BE49-F238E27FC236}">
              <a16:creationId xmlns:a16="http://schemas.microsoft.com/office/drawing/2014/main" id="{B110D08D-CEF2-480F-A6D0-FB6BFDF8CE9B}"/>
            </a:ext>
          </a:extLst>
        </xdr:cNvPr>
        <xdr:cNvSpPr/>
      </xdr:nvSpPr>
      <xdr:spPr bwMode="auto">
        <a:xfrm>
          <a:off x="3879273" y="43053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508</xdr:row>
      <xdr:rowOff>0</xdr:rowOff>
    </xdr:from>
    <xdr:ext cx="2476500" cy="199970"/>
    <xdr:sp macro="" textlink="">
      <xdr:nvSpPr>
        <xdr:cNvPr id="93" name="Drop Down 24" hidden="1">
          <a:extLst>
            <a:ext uri="{63B3BB69-23CF-44E3-9099-C40C66FF867C}">
              <a14:compatExt xmlns:a14="http://schemas.microsoft.com/office/drawing/2010/main" spid="_x0000_s2072"/>
            </a:ext>
            <a:ext uri="{FF2B5EF4-FFF2-40B4-BE49-F238E27FC236}">
              <a16:creationId xmlns:a16="http://schemas.microsoft.com/office/drawing/2014/main" id="{7B9E8A4A-839F-47BF-9E49-F4572D1D6285}"/>
            </a:ext>
          </a:extLst>
        </xdr:cNvPr>
        <xdr:cNvSpPr/>
      </xdr:nvSpPr>
      <xdr:spPr bwMode="auto">
        <a:xfrm>
          <a:off x="3879273" y="4254211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509</xdr:row>
      <xdr:rowOff>0</xdr:rowOff>
    </xdr:from>
    <xdr:ext cx="2476500" cy="199970"/>
    <xdr:sp macro="" textlink="">
      <xdr:nvSpPr>
        <xdr:cNvPr id="94" name="Drop Down 24" hidden="1">
          <a:extLst>
            <a:ext uri="{63B3BB69-23CF-44E3-9099-C40C66FF867C}">
              <a14:compatExt xmlns:a14="http://schemas.microsoft.com/office/drawing/2010/main" spid="_x0000_s2072"/>
            </a:ext>
            <a:ext uri="{FF2B5EF4-FFF2-40B4-BE49-F238E27FC236}">
              <a16:creationId xmlns:a16="http://schemas.microsoft.com/office/drawing/2014/main" id="{C5FF509F-22E6-4769-96D6-C4B720E6C6ED}"/>
            </a:ext>
          </a:extLst>
        </xdr:cNvPr>
        <xdr:cNvSpPr/>
      </xdr:nvSpPr>
      <xdr:spPr bwMode="auto">
        <a:xfrm>
          <a:off x="3879273" y="42741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509</xdr:row>
      <xdr:rowOff>0</xdr:rowOff>
    </xdr:from>
    <xdr:ext cx="2476500" cy="199970"/>
    <xdr:sp macro="" textlink="">
      <xdr:nvSpPr>
        <xdr:cNvPr id="95" name="Drop Down 24" hidden="1">
          <a:extLst>
            <a:ext uri="{63B3BB69-23CF-44E3-9099-C40C66FF867C}">
              <a14:compatExt xmlns:a14="http://schemas.microsoft.com/office/drawing/2010/main" spid="_x0000_s2072"/>
            </a:ext>
            <a:ext uri="{FF2B5EF4-FFF2-40B4-BE49-F238E27FC236}">
              <a16:creationId xmlns:a16="http://schemas.microsoft.com/office/drawing/2014/main" id="{218D61AD-6C00-4C84-AB9C-6AB4E1604B7B}"/>
            </a:ext>
          </a:extLst>
        </xdr:cNvPr>
        <xdr:cNvSpPr/>
      </xdr:nvSpPr>
      <xdr:spPr bwMode="auto">
        <a:xfrm>
          <a:off x="3879273" y="42741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509</xdr:row>
      <xdr:rowOff>0</xdr:rowOff>
    </xdr:from>
    <xdr:ext cx="2476500" cy="199970"/>
    <xdr:sp macro="" textlink="">
      <xdr:nvSpPr>
        <xdr:cNvPr id="96" name="Drop Down 24" hidden="1">
          <a:extLst>
            <a:ext uri="{63B3BB69-23CF-44E3-9099-C40C66FF867C}">
              <a14:compatExt xmlns:a14="http://schemas.microsoft.com/office/drawing/2010/main" spid="_x0000_s2072"/>
            </a:ext>
            <a:ext uri="{FF2B5EF4-FFF2-40B4-BE49-F238E27FC236}">
              <a16:creationId xmlns:a16="http://schemas.microsoft.com/office/drawing/2014/main" id="{3C67CC76-6DFC-43E0-9AC0-9C18E7BAE084}"/>
            </a:ext>
          </a:extLst>
        </xdr:cNvPr>
        <xdr:cNvSpPr/>
      </xdr:nvSpPr>
      <xdr:spPr bwMode="auto">
        <a:xfrm>
          <a:off x="3879273" y="42741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530</xdr:row>
      <xdr:rowOff>0</xdr:rowOff>
    </xdr:from>
    <xdr:ext cx="2476500" cy="199970"/>
    <xdr:sp macro="" textlink="">
      <xdr:nvSpPr>
        <xdr:cNvPr id="97" name="Drop Down 24" hidden="1">
          <a:extLst>
            <a:ext uri="{63B3BB69-23CF-44E3-9099-C40C66FF867C}">
              <a14:compatExt xmlns:a14="http://schemas.microsoft.com/office/drawing/2010/main" spid="_x0000_s2072"/>
            </a:ext>
            <a:ext uri="{FF2B5EF4-FFF2-40B4-BE49-F238E27FC236}">
              <a16:creationId xmlns:a16="http://schemas.microsoft.com/office/drawing/2014/main" id="{1F036212-E5BD-4D20-A985-3B7D5282EEF4}"/>
            </a:ext>
          </a:extLst>
        </xdr:cNvPr>
        <xdr:cNvSpPr/>
      </xdr:nvSpPr>
      <xdr:spPr bwMode="auto">
        <a:xfrm>
          <a:off x="3879273" y="44949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531</xdr:row>
      <xdr:rowOff>0</xdr:rowOff>
    </xdr:from>
    <xdr:ext cx="2476500" cy="199970"/>
    <xdr:sp macro="" textlink="">
      <xdr:nvSpPr>
        <xdr:cNvPr id="98" name="Drop Down 24" hidden="1">
          <a:extLst>
            <a:ext uri="{63B3BB69-23CF-44E3-9099-C40C66FF867C}">
              <a14:compatExt xmlns:a14="http://schemas.microsoft.com/office/drawing/2010/main" spid="_x0000_s2072"/>
            </a:ext>
            <a:ext uri="{FF2B5EF4-FFF2-40B4-BE49-F238E27FC236}">
              <a16:creationId xmlns:a16="http://schemas.microsoft.com/office/drawing/2014/main" id="{9A2A2234-D3F4-41D9-BBBD-58BB50EA17D9}"/>
            </a:ext>
          </a:extLst>
        </xdr:cNvPr>
        <xdr:cNvSpPr/>
      </xdr:nvSpPr>
      <xdr:spPr bwMode="auto">
        <a:xfrm>
          <a:off x="3879273" y="45148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531</xdr:row>
      <xdr:rowOff>0</xdr:rowOff>
    </xdr:from>
    <xdr:ext cx="2476500" cy="199970"/>
    <xdr:sp macro="" textlink="">
      <xdr:nvSpPr>
        <xdr:cNvPr id="99" name="Drop Down 24" hidden="1">
          <a:extLst>
            <a:ext uri="{63B3BB69-23CF-44E3-9099-C40C66FF867C}">
              <a14:compatExt xmlns:a14="http://schemas.microsoft.com/office/drawing/2010/main" spid="_x0000_s2072"/>
            </a:ext>
            <a:ext uri="{FF2B5EF4-FFF2-40B4-BE49-F238E27FC236}">
              <a16:creationId xmlns:a16="http://schemas.microsoft.com/office/drawing/2014/main" id="{528D014A-1FE8-4609-B11D-94141E5AC440}"/>
            </a:ext>
          </a:extLst>
        </xdr:cNvPr>
        <xdr:cNvSpPr/>
      </xdr:nvSpPr>
      <xdr:spPr bwMode="auto">
        <a:xfrm>
          <a:off x="3879273" y="45148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531</xdr:row>
      <xdr:rowOff>0</xdr:rowOff>
    </xdr:from>
    <xdr:ext cx="2476500" cy="199970"/>
    <xdr:sp macro="" textlink="">
      <xdr:nvSpPr>
        <xdr:cNvPr id="100" name="Drop Down 24" hidden="1">
          <a:extLst>
            <a:ext uri="{63B3BB69-23CF-44E3-9099-C40C66FF867C}">
              <a14:compatExt xmlns:a14="http://schemas.microsoft.com/office/drawing/2010/main" spid="_x0000_s2072"/>
            </a:ext>
            <a:ext uri="{FF2B5EF4-FFF2-40B4-BE49-F238E27FC236}">
              <a16:creationId xmlns:a16="http://schemas.microsoft.com/office/drawing/2014/main" id="{BFEFCCB9-1271-4827-8EEF-8A431DF4432D}"/>
            </a:ext>
          </a:extLst>
        </xdr:cNvPr>
        <xdr:cNvSpPr/>
      </xdr:nvSpPr>
      <xdr:spPr bwMode="auto">
        <a:xfrm>
          <a:off x="3879273" y="45148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543</xdr:row>
      <xdr:rowOff>0</xdr:rowOff>
    </xdr:from>
    <xdr:ext cx="2476500" cy="199970"/>
    <xdr:sp macro="" textlink="">
      <xdr:nvSpPr>
        <xdr:cNvPr id="101" name="Drop Down 24" hidden="1">
          <a:extLst>
            <a:ext uri="{63B3BB69-23CF-44E3-9099-C40C66FF867C}">
              <a14:compatExt xmlns:a14="http://schemas.microsoft.com/office/drawing/2010/main" spid="_x0000_s2072"/>
            </a:ext>
            <a:ext uri="{FF2B5EF4-FFF2-40B4-BE49-F238E27FC236}">
              <a16:creationId xmlns:a16="http://schemas.microsoft.com/office/drawing/2014/main" id="{AEBF065F-F1AA-48CC-AEBB-9B1A7D199C3E}"/>
            </a:ext>
          </a:extLst>
        </xdr:cNvPr>
        <xdr:cNvSpPr/>
      </xdr:nvSpPr>
      <xdr:spPr bwMode="auto">
        <a:xfrm>
          <a:off x="3879273" y="44949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544</xdr:row>
      <xdr:rowOff>0</xdr:rowOff>
    </xdr:from>
    <xdr:ext cx="2476500" cy="199970"/>
    <xdr:sp macro="" textlink="">
      <xdr:nvSpPr>
        <xdr:cNvPr id="102" name="Drop Down 24" hidden="1">
          <a:extLst>
            <a:ext uri="{63B3BB69-23CF-44E3-9099-C40C66FF867C}">
              <a14:compatExt xmlns:a14="http://schemas.microsoft.com/office/drawing/2010/main" spid="_x0000_s2072"/>
            </a:ext>
            <a:ext uri="{FF2B5EF4-FFF2-40B4-BE49-F238E27FC236}">
              <a16:creationId xmlns:a16="http://schemas.microsoft.com/office/drawing/2014/main" id="{DAD33AE0-A0EF-4678-9383-2F5A3145E456}"/>
            </a:ext>
          </a:extLst>
        </xdr:cNvPr>
        <xdr:cNvSpPr/>
      </xdr:nvSpPr>
      <xdr:spPr bwMode="auto">
        <a:xfrm>
          <a:off x="3879273" y="45148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544</xdr:row>
      <xdr:rowOff>0</xdr:rowOff>
    </xdr:from>
    <xdr:ext cx="2476500" cy="199970"/>
    <xdr:sp macro="" textlink="">
      <xdr:nvSpPr>
        <xdr:cNvPr id="103" name="Drop Down 24" hidden="1">
          <a:extLst>
            <a:ext uri="{63B3BB69-23CF-44E3-9099-C40C66FF867C}">
              <a14:compatExt xmlns:a14="http://schemas.microsoft.com/office/drawing/2010/main" spid="_x0000_s2072"/>
            </a:ext>
            <a:ext uri="{FF2B5EF4-FFF2-40B4-BE49-F238E27FC236}">
              <a16:creationId xmlns:a16="http://schemas.microsoft.com/office/drawing/2014/main" id="{C13C7C8A-F5A3-4232-ACE9-072973548C48}"/>
            </a:ext>
          </a:extLst>
        </xdr:cNvPr>
        <xdr:cNvSpPr/>
      </xdr:nvSpPr>
      <xdr:spPr bwMode="auto">
        <a:xfrm>
          <a:off x="3879273" y="45148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544</xdr:row>
      <xdr:rowOff>0</xdr:rowOff>
    </xdr:from>
    <xdr:ext cx="2476500" cy="199970"/>
    <xdr:sp macro="" textlink="">
      <xdr:nvSpPr>
        <xdr:cNvPr id="104" name="Drop Down 24" hidden="1">
          <a:extLst>
            <a:ext uri="{63B3BB69-23CF-44E3-9099-C40C66FF867C}">
              <a14:compatExt xmlns:a14="http://schemas.microsoft.com/office/drawing/2010/main" spid="_x0000_s2072"/>
            </a:ext>
            <a:ext uri="{FF2B5EF4-FFF2-40B4-BE49-F238E27FC236}">
              <a16:creationId xmlns:a16="http://schemas.microsoft.com/office/drawing/2014/main" id="{2C4DC8AE-9905-413B-BEF0-8EA0B8132CF9}"/>
            </a:ext>
          </a:extLst>
        </xdr:cNvPr>
        <xdr:cNvSpPr/>
      </xdr:nvSpPr>
      <xdr:spPr bwMode="auto">
        <a:xfrm>
          <a:off x="3879273" y="45148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609</xdr:row>
      <xdr:rowOff>0</xdr:rowOff>
    </xdr:from>
    <xdr:ext cx="2476500" cy="199970"/>
    <xdr:sp macro="" textlink="">
      <xdr:nvSpPr>
        <xdr:cNvPr id="105" name="Drop Down 24" hidden="1">
          <a:extLst>
            <a:ext uri="{63B3BB69-23CF-44E3-9099-C40C66FF867C}">
              <a14:compatExt xmlns:a14="http://schemas.microsoft.com/office/drawing/2010/main" spid="_x0000_s2072"/>
            </a:ext>
            <a:ext uri="{FF2B5EF4-FFF2-40B4-BE49-F238E27FC236}">
              <a16:creationId xmlns:a16="http://schemas.microsoft.com/office/drawing/2014/main" id="{52F7EE3E-A39E-47AB-A2D4-7676FD28C121}"/>
            </a:ext>
          </a:extLst>
        </xdr:cNvPr>
        <xdr:cNvSpPr/>
      </xdr:nvSpPr>
      <xdr:spPr bwMode="auto">
        <a:xfrm>
          <a:off x="3879273" y="5063836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609</xdr:row>
      <xdr:rowOff>0</xdr:rowOff>
    </xdr:from>
    <xdr:ext cx="2476500" cy="199970"/>
    <xdr:sp macro="" textlink="">
      <xdr:nvSpPr>
        <xdr:cNvPr id="106" name="Drop Down 24" hidden="1">
          <a:extLst>
            <a:ext uri="{63B3BB69-23CF-44E3-9099-C40C66FF867C}">
              <a14:compatExt xmlns:a14="http://schemas.microsoft.com/office/drawing/2010/main" spid="_x0000_s2072"/>
            </a:ext>
            <a:ext uri="{FF2B5EF4-FFF2-40B4-BE49-F238E27FC236}">
              <a16:creationId xmlns:a16="http://schemas.microsoft.com/office/drawing/2014/main" id="{039CC381-8943-4F16-A204-9230097DFB57}"/>
            </a:ext>
          </a:extLst>
        </xdr:cNvPr>
        <xdr:cNvSpPr/>
      </xdr:nvSpPr>
      <xdr:spPr bwMode="auto">
        <a:xfrm>
          <a:off x="3879273" y="5083752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609</xdr:row>
      <xdr:rowOff>0</xdr:rowOff>
    </xdr:from>
    <xdr:ext cx="2476500" cy="199970"/>
    <xdr:sp macro="" textlink="">
      <xdr:nvSpPr>
        <xdr:cNvPr id="107" name="Drop Down 24" hidden="1">
          <a:extLst>
            <a:ext uri="{63B3BB69-23CF-44E3-9099-C40C66FF867C}">
              <a14:compatExt xmlns:a14="http://schemas.microsoft.com/office/drawing/2010/main" spid="_x0000_s2072"/>
            </a:ext>
            <a:ext uri="{FF2B5EF4-FFF2-40B4-BE49-F238E27FC236}">
              <a16:creationId xmlns:a16="http://schemas.microsoft.com/office/drawing/2014/main" id="{9359E710-7732-48C8-B93C-881F0973D499}"/>
            </a:ext>
          </a:extLst>
        </xdr:cNvPr>
        <xdr:cNvSpPr/>
      </xdr:nvSpPr>
      <xdr:spPr bwMode="auto">
        <a:xfrm>
          <a:off x="3879273" y="5083752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609</xdr:row>
      <xdr:rowOff>0</xdr:rowOff>
    </xdr:from>
    <xdr:ext cx="2476500" cy="199970"/>
    <xdr:sp macro="" textlink="">
      <xdr:nvSpPr>
        <xdr:cNvPr id="108" name="Drop Down 24" hidden="1">
          <a:extLst>
            <a:ext uri="{63B3BB69-23CF-44E3-9099-C40C66FF867C}">
              <a14:compatExt xmlns:a14="http://schemas.microsoft.com/office/drawing/2010/main" spid="_x0000_s2072"/>
            </a:ext>
            <a:ext uri="{FF2B5EF4-FFF2-40B4-BE49-F238E27FC236}">
              <a16:creationId xmlns:a16="http://schemas.microsoft.com/office/drawing/2014/main" id="{18E4A58B-6FE4-4AF5-8AB0-5CD70B30B4AB}"/>
            </a:ext>
          </a:extLst>
        </xdr:cNvPr>
        <xdr:cNvSpPr/>
      </xdr:nvSpPr>
      <xdr:spPr bwMode="auto">
        <a:xfrm>
          <a:off x="3879273" y="5083752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652</xdr:row>
      <xdr:rowOff>0</xdr:rowOff>
    </xdr:from>
    <xdr:ext cx="2476500" cy="199970"/>
    <xdr:sp macro="" textlink="">
      <xdr:nvSpPr>
        <xdr:cNvPr id="109" name="Drop Down 24" hidden="1">
          <a:extLst>
            <a:ext uri="{63B3BB69-23CF-44E3-9099-C40C66FF867C}">
              <a14:compatExt xmlns:a14="http://schemas.microsoft.com/office/drawing/2010/main" spid="_x0000_s2072"/>
            </a:ext>
            <a:ext uri="{FF2B5EF4-FFF2-40B4-BE49-F238E27FC236}">
              <a16:creationId xmlns:a16="http://schemas.microsoft.com/office/drawing/2014/main" id="{02314FE4-0B8F-49BB-8232-25AEBEA707F9}"/>
            </a:ext>
          </a:extLst>
        </xdr:cNvPr>
        <xdr:cNvSpPr/>
      </xdr:nvSpPr>
      <xdr:spPr bwMode="auto">
        <a:xfrm>
          <a:off x="3879273" y="5336597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653</xdr:row>
      <xdr:rowOff>0</xdr:rowOff>
    </xdr:from>
    <xdr:ext cx="2476500" cy="199970"/>
    <xdr:sp macro="" textlink="">
      <xdr:nvSpPr>
        <xdr:cNvPr id="110" name="Drop Down 24" hidden="1">
          <a:extLst>
            <a:ext uri="{63B3BB69-23CF-44E3-9099-C40C66FF867C}">
              <a14:compatExt xmlns:a14="http://schemas.microsoft.com/office/drawing/2010/main" spid="_x0000_s2072"/>
            </a:ext>
            <a:ext uri="{FF2B5EF4-FFF2-40B4-BE49-F238E27FC236}">
              <a16:creationId xmlns:a16="http://schemas.microsoft.com/office/drawing/2014/main" id="{DD63A5C0-5A70-4E25-B9D3-7537E7BBF428}"/>
            </a:ext>
          </a:extLst>
        </xdr:cNvPr>
        <xdr:cNvSpPr/>
      </xdr:nvSpPr>
      <xdr:spPr bwMode="auto">
        <a:xfrm>
          <a:off x="3879273" y="5356513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653</xdr:row>
      <xdr:rowOff>0</xdr:rowOff>
    </xdr:from>
    <xdr:ext cx="2476500" cy="199970"/>
    <xdr:sp macro="" textlink="">
      <xdr:nvSpPr>
        <xdr:cNvPr id="111" name="Drop Down 24" hidden="1">
          <a:extLst>
            <a:ext uri="{63B3BB69-23CF-44E3-9099-C40C66FF867C}">
              <a14:compatExt xmlns:a14="http://schemas.microsoft.com/office/drawing/2010/main" spid="_x0000_s2072"/>
            </a:ext>
            <a:ext uri="{FF2B5EF4-FFF2-40B4-BE49-F238E27FC236}">
              <a16:creationId xmlns:a16="http://schemas.microsoft.com/office/drawing/2014/main" id="{226A7859-18FF-4F2F-9032-3BF5C4F84EB2}"/>
            </a:ext>
          </a:extLst>
        </xdr:cNvPr>
        <xdr:cNvSpPr/>
      </xdr:nvSpPr>
      <xdr:spPr bwMode="auto">
        <a:xfrm>
          <a:off x="3879273" y="5356513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653</xdr:row>
      <xdr:rowOff>0</xdr:rowOff>
    </xdr:from>
    <xdr:ext cx="2476500" cy="199970"/>
    <xdr:sp macro="" textlink="">
      <xdr:nvSpPr>
        <xdr:cNvPr id="112" name="Drop Down 24" hidden="1">
          <a:extLst>
            <a:ext uri="{63B3BB69-23CF-44E3-9099-C40C66FF867C}">
              <a14:compatExt xmlns:a14="http://schemas.microsoft.com/office/drawing/2010/main" spid="_x0000_s2072"/>
            </a:ext>
            <a:ext uri="{FF2B5EF4-FFF2-40B4-BE49-F238E27FC236}">
              <a16:creationId xmlns:a16="http://schemas.microsoft.com/office/drawing/2014/main" id="{2313E54D-1367-41DF-A704-AA692602968A}"/>
            </a:ext>
          </a:extLst>
        </xdr:cNvPr>
        <xdr:cNvSpPr/>
      </xdr:nvSpPr>
      <xdr:spPr bwMode="auto">
        <a:xfrm>
          <a:off x="3879273" y="5356513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653</xdr:row>
      <xdr:rowOff>0</xdr:rowOff>
    </xdr:from>
    <xdr:ext cx="2476500" cy="199970"/>
    <xdr:sp macro="" textlink="">
      <xdr:nvSpPr>
        <xdr:cNvPr id="113" name="Drop Down 24" hidden="1">
          <a:extLst>
            <a:ext uri="{63B3BB69-23CF-44E3-9099-C40C66FF867C}">
              <a14:compatExt xmlns:a14="http://schemas.microsoft.com/office/drawing/2010/main" spid="_x0000_s2072"/>
            </a:ext>
            <a:ext uri="{FF2B5EF4-FFF2-40B4-BE49-F238E27FC236}">
              <a16:creationId xmlns:a16="http://schemas.microsoft.com/office/drawing/2014/main" id="{F0206EE5-2ADE-4E21-BE76-F7D490C5EA5C}"/>
            </a:ext>
          </a:extLst>
        </xdr:cNvPr>
        <xdr:cNvSpPr/>
      </xdr:nvSpPr>
      <xdr:spPr bwMode="auto">
        <a:xfrm>
          <a:off x="3879273" y="552623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653</xdr:row>
      <xdr:rowOff>0</xdr:rowOff>
    </xdr:from>
    <xdr:ext cx="2476500" cy="199970"/>
    <xdr:sp macro="" textlink="">
      <xdr:nvSpPr>
        <xdr:cNvPr id="114" name="Drop Down 24" hidden="1">
          <a:extLst>
            <a:ext uri="{63B3BB69-23CF-44E3-9099-C40C66FF867C}">
              <a14:compatExt xmlns:a14="http://schemas.microsoft.com/office/drawing/2010/main" spid="_x0000_s2072"/>
            </a:ext>
            <a:ext uri="{FF2B5EF4-FFF2-40B4-BE49-F238E27FC236}">
              <a16:creationId xmlns:a16="http://schemas.microsoft.com/office/drawing/2014/main" id="{FFC5E1F2-5391-41CB-B336-6F50ADF1E7F3}"/>
            </a:ext>
          </a:extLst>
        </xdr:cNvPr>
        <xdr:cNvSpPr/>
      </xdr:nvSpPr>
      <xdr:spPr bwMode="auto">
        <a:xfrm>
          <a:off x="3879273" y="5546147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653</xdr:row>
      <xdr:rowOff>0</xdr:rowOff>
    </xdr:from>
    <xdr:ext cx="2476500" cy="199970"/>
    <xdr:sp macro="" textlink="">
      <xdr:nvSpPr>
        <xdr:cNvPr id="115" name="Drop Down 24" hidden="1">
          <a:extLst>
            <a:ext uri="{63B3BB69-23CF-44E3-9099-C40C66FF867C}">
              <a14:compatExt xmlns:a14="http://schemas.microsoft.com/office/drawing/2010/main" spid="_x0000_s2072"/>
            </a:ext>
            <a:ext uri="{FF2B5EF4-FFF2-40B4-BE49-F238E27FC236}">
              <a16:creationId xmlns:a16="http://schemas.microsoft.com/office/drawing/2014/main" id="{9431E721-F93C-4B99-8A7E-479C4BA67929}"/>
            </a:ext>
          </a:extLst>
        </xdr:cNvPr>
        <xdr:cNvSpPr/>
      </xdr:nvSpPr>
      <xdr:spPr bwMode="auto">
        <a:xfrm>
          <a:off x="3879273" y="5546147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653</xdr:row>
      <xdr:rowOff>0</xdr:rowOff>
    </xdr:from>
    <xdr:ext cx="2476500" cy="199970"/>
    <xdr:sp macro="" textlink="">
      <xdr:nvSpPr>
        <xdr:cNvPr id="116" name="Drop Down 24" hidden="1">
          <a:extLst>
            <a:ext uri="{63B3BB69-23CF-44E3-9099-C40C66FF867C}">
              <a14:compatExt xmlns:a14="http://schemas.microsoft.com/office/drawing/2010/main" spid="_x0000_s2072"/>
            </a:ext>
            <a:ext uri="{FF2B5EF4-FFF2-40B4-BE49-F238E27FC236}">
              <a16:creationId xmlns:a16="http://schemas.microsoft.com/office/drawing/2014/main" id="{48B46124-8D2D-441C-8C4C-FCDE3756AB53}"/>
            </a:ext>
          </a:extLst>
        </xdr:cNvPr>
        <xdr:cNvSpPr/>
      </xdr:nvSpPr>
      <xdr:spPr bwMode="auto">
        <a:xfrm>
          <a:off x="3879273" y="5546147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658</xdr:row>
      <xdr:rowOff>0</xdr:rowOff>
    </xdr:from>
    <xdr:ext cx="2476500" cy="199970"/>
    <xdr:sp macro="" textlink="">
      <xdr:nvSpPr>
        <xdr:cNvPr id="117" name="Drop Down 24" hidden="1">
          <a:extLst>
            <a:ext uri="{63B3BB69-23CF-44E3-9099-C40C66FF867C}">
              <a14:compatExt xmlns:a14="http://schemas.microsoft.com/office/drawing/2010/main" spid="_x0000_s2072"/>
            </a:ext>
            <a:ext uri="{FF2B5EF4-FFF2-40B4-BE49-F238E27FC236}">
              <a16:creationId xmlns:a16="http://schemas.microsoft.com/office/drawing/2014/main" id="{1C58380B-7D73-442C-8343-B40D61E1EBBB}"/>
            </a:ext>
          </a:extLst>
        </xdr:cNvPr>
        <xdr:cNvSpPr/>
      </xdr:nvSpPr>
      <xdr:spPr bwMode="auto">
        <a:xfrm>
          <a:off x="3879273" y="571586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659</xdr:row>
      <xdr:rowOff>0</xdr:rowOff>
    </xdr:from>
    <xdr:ext cx="2476500" cy="199970"/>
    <xdr:sp macro="" textlink="">
      <xdr:nvSpPr>
        <xdr:cNvPr id="118" name="Drop Down 24" hidden="1">
          <a:extLst>
            <a:ext uri="{63B3BB69-23CF-44E3-9099-C40C66FF867C}">
              <a14:compatExt xmlns:a14="http://schemas.microsoft.com/office/drawing/2010/main" spid="_x0000_s2072"/>
            </a:ext>
            <a:ext uri="{FF2B5EF4-FFF2-40B4-BE49-F238E27FC236}">
              <a16:creationId xmlns:a16="http://schemas.microsoft.com/office/drawing/2014/main" id="{4B1B93F7-7348-429D-8C52-87D1471918DE}"/>
            </a:ext>
          </a:extLst>
        </xdr:cNvPr>
        <xdr:cNvSpPr/>
      </xdr:nvSpPr>
      <xdr:spPr bwMode="auto">
        <a:xfrm>
          <a:off x="3879273" y="573578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659</xdr:row>
      <xdr:rowOff>0</xdr:rowOff>
    </xdr:from>
    <xdr:ext cx="2476500" cy="199970"/>
    <xdr:sp macro="" textlink="">
      <xdr:nvSpPr>
        <xdr:cNvPr id="119" name="Drop Down 24" hidden="1">
          <a:extLst>
            <a:ext uri="{63B3BB69-23CF-44E3-9099-C40C66FF867C}">
              <a14:compatExt xmlns:a14="http://schemas.microsoft.com/office/drawing/2010/main" spid="_x0000_s2072"/>
            </a:ext>
            <a:ext uri="{FF2B5EF4-FFF2-40B4-BE49-F238E27FC236}">
              <a16:creationId xmlns:a16="http://schemas.microsoft.com/office/drawing/2014/main" id="{8B5DF4C2-2D5F-41F4-853C-D556A3CA0181}"/>
            </a:ext>
          </a:extLst>
        </xdr:cNvPr>
        <xdr:cNvSpPr/>
      </xdr:nvSpPr>
      <xdr:spPr bwMode="auto">
        <a:xfrm>
          <a:off x="3879273" y="573578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659</xdr:row>
      <xdr:rowOff>0</xdr:rowOff>
    </xdr:from>
    <xdr:ext cx="2476500" cy="199970"/>
    <xdr:sp macro="" textlink="">
      <xdr:nvSpPr>
        <xdr:cNvPr id="120" name="Drop Down 24" hidden="1">
          <a:extLst>
            <a:ext uri="{63B3BB69-23CF-44E3-9099-C40C66FF867C}">
              <a14:compatExt xmlns:a14="http://schemas.microsoft.com/office/drawing/2010/main" spid="_x0000_s2072"/>
            </a:ext>
            <a:ext uri="{FF2B5EF4-FFF2-40B4-BE49-F238E27FC236}">
              <a16:creationId xmlns:a16="http://schemas.microsoft.com/office/drawing/2014/main" id="{1837C3EB-4235-4724-8A2D-F6451EBE1F45}"/>
            </a:ext>
          </a:extLst>
        </xdr:cNvPr>
        <xdr:cNvSpPr/>
      </xdr:nvSpPr>
      <xdr:spPr bwMode="auto">
        <a:xfrm>
          <a:off x="3879273" y="573578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659</xdr:row>
      <xdr:rowOff>0</xdr:rowOff>
    </xdr:from>
    <xdr:ext cx="2476500" cy="199970"/>
    <xdr:sp macro="" textlink="">
      <xdr:nvSpPr>
        <xdr:cNvPr id="121" name="Drop Down 24" hidden="1">
          <a:extLst>
            <a:ext uri="{63B3BB69-23CF-44E3-9099-C40C66FF867C}">
              <a14:compatExt xmlns:a14="http://schemas.microsoft.com/office/drawing/2010/main" spid="_x0000_s2072"/>
            </a:ext>
            <a:ext uri="{FF2B5EF4-FFF2-40B4-BE49-F238E27FC236}">
              <a16:creationId xmlns:a16="http://schemas.microsoft.com/office/drawing/2014/main" id="{F8CDEB32-624B-4EEB-A2FF-FF2C76B47ABA}"/>
            </a:ext>
          </a:extLst>
        </xdr:cNvPr>
        <xdr:cNvSpPr/>
      </xdr:nvSpPr>
      <xdr:spPr bwMode="auto">
        <a:xfrm>
          <a:off x="3879273" y="5063836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659</xdr:row>
      <xdr:rowOff>0</xdr:rowOff>
    </xdr:from>
    <xdr:ext cx="2476500" cy="199970"/>
    <xdr:sp macro="" textlink="">
      <xdr:nvSpPr>
        <xdr:cNvPr id="122" name="Drop Down 24" hidden="1">
          <a:extLst>
            <a:ext uri="{63B3BB69-23CF-44E3-9099-C40C66FF867C}">
              <a14:compatExt xmlns:a14="http://schemas.microsoft.com/office/drawing/2010/main" spid="_x0000_s2072"/>
            </a:ext>
            <a:ext uri="{FF2B5EF4-FFF2-40B4-BE49-F238E27FC236}">
              <a16:creationId xmlns:a16="http://schemas.microsoft.com/office/drawing/2014/main" id="{1F4DC0C7-EBC9-4A30-9312-109308C9D51B}"/>
            </a:ext>
          </a:extLst>
        </xdr:cNvPr>
        <xdr:cNvSpPr/>
      </xdr:nvSpPr>
      <xdr:spPr bwMode="auto">
        <a:xfrm>
          <a:off x="3879273" y="5083752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659</xdr:row>
      <xdr:rowOff>0</xdr:rowOff>
    </xdr:from>
    <xdr:ext cx="2476500" cy="199970"/>
    <xdr:sp macro="" textlink="">
      <xdr:nvSpPr>
        <xdr:cNvPr id="123" name="Drop Down 24" hidden="1">
          <a:extLst>
            <a:ext uri="{63B3BB69-23CF-44E3-9099-C40C66FF867C}">
              <a14:compatExt xmlns:a14="http://schemas.microsoft.com/office/drawing/2010/main" spid="_x0000_s2072"/>
            </a:ext>
            <a:ext uri="{FF2B5EF4-FFF2-40B4-BE49-F238E27FC236}">
              <a16:creationId xmlns:a16="http://schemas.microsoft.com/office/drawing/2014/main" id="{33654E2D-FC52-4B2A-8253-624F3923C4AD}"/>
            </a:ext>
          </a:extLst>
        </xdr:cNvPr>
        <xdr:cNvSpPr/>
      </xdr:nvSpPr>
      <xdr:spPr bwMode="auto">
        <a:xfrm>
          <a:off x="3879273" y="5083752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659</xdr:row>
      <xdr:rowOff>0</xdr:rowOff>
    </xdr:from>
    <xdr:ext cx="2476500" cy="199970"/>
    <xdr:sp macro="" textlink="">
      <xdr:nvSpPr>
        <xdr:cNvPr id="124" name="Drop Down 24" hidden="1">
          <a:extLst>
            <a:ext uri="{63B3BB69-23CF-44E3-9099-C40C66FF867C}">
              <a14:compatExt xmlns:a14="http://schemas.microsoft.com/office/drawing/2010/main" spid="_x0000_s2072"/>
            </a:ext>
            <a:ext uri="{FF2B5EF4-FFF2-40B4-BE49-F238E27FC236}">
              <a16:creationId xmlns:a16="http://schemas.microsoft.com/office/drawing/2014/main" id="{9B07830A-248C-4C02-BD72-3B5ACC4E74B0}"/>
            </a:ext>
          </a:extLst>
        </xdr:cNvPr>
        <xdr:cNvSpPr/>
      </xdr:nvSpPr>
      <xdr:spPr bwMode="auto">
        <a:xfrm>
          <a:off x="3879273" y="5083752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660</xdr:row>
      <xdr:rowOff>0</xdr:rowOff>
    </xdr:from>
    <xdr:ext cx="2476500" cy="199970"/>
    <xdr:sp macro="" textlink="">
      <xdr:nvSpPr>
        <xdr:cNvPr id="125" name="Drop Down 24" hidden="1">
          <a:extLst>
            <a:ext uri="{63B3BB69-23CF-44E3-9099-C40C66FF867C}">
              <a14:compatExt xmlns:a14="http://schemas.microsoft.com/office/drawing/2010/main" spid="_x0000_s2072"/>
            </a:ext>
            <a:ext uri="{FF2B5EF4-FFF2-40B4-BE49-F238E27FC236}">
              <a16:creationId xmlns:a16="http://schemas.microsoft.com/office/drawing/2014/main" id="{3762EA90-D70E-477D-875C-29E5139CAD7C}"/>
            </a:ext>
          </a:extLst>
        </xdr:cNvPr>
        <xdr:cNvSpPr/>
      </xdr:nvSpPr>
      <xdr:spPr bwMode="auto">
        <a:xfrm>
          <a:off x="3879273" y="5095009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660</xdr:row>
      <xdr:rowOff>0</xdr:rowOff>
    </xdr:from>
    <xdr:ext cx="2476500" cy="199970"/>
    <xdr:sp macro="" textlink="">
      <xdr:nvSpPr>
        <xdr:cNvPr id="126" name="Drop Down 24" hidden="1">
          <a:extLst>
            <a:ext uri="{63B3BB69-23CF-44E3-9099-C40C66FF867C}">
              <a14:compatExt xmlns:a14="http://schemas.microsoft.com/office/drawing/2010/main" spid="_x0000_s2072"/>
            </a:ext>
            <a:ext uri="{FF2B5EF4-FFF2-40B4-BE49-F238E27FC236}">
              <a16:creationId xmlns:a16="http://schemas.microsoft.com/office/drawing/2014/main" id="{56C314E2-EF88-4B8C-9069-A97F48397F26}"/>
            </a:ext>
          </a:extLst>
        </xdr:cNvPr>
        <xdr:cNvSpPr/>
      </xdr:nvSpPr>
      <xdr:spPr bwMode="auto">
        <a:xfrm>
          <a:off x="3879273" y="5095009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660</xdr:row>
      <xdr:rowOff>0</xdr:rowOff>
    </xdr:from>
    <xdr:ext cx="2476500" cy="199970"/>
    <xdr:sp macro="" textlink="">
      <xdr:nvSpPr>
        <xdr:cNvPr id="127" name="Drop Down 24" hidden="1">
          <a:extLst>
            <a:ext uri="{63B3BB69-23CF-44E3-9099-C40C66FF867C}">
              <a14:compatExt xmlns:a14="http://schemas.microsoft.com/office/drawing/2010/main" spid="_x0000_s2072"/>
            </a:ext>
            <a:ext uri="{FF2B5EF4-FFF2-40B4-BE49-F238E27FC236}">
              <a16:creationId xmlns:a16="http://schemas.microsoft.com/office/drawing/2014/main" id="{52D4DFEE-41B5-4035-BBAA-5C76FCAA7CA4}"/>
            </a:ext>
          </a:extLst>
        </xdr:cNvPr>
        <xdr:cNvSpPr/>
      </xdr:nvSpPr>
      <xdr:spPr bwMode="auto">
        <a:xfrm>
          <a:off x="3879273" y="571586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661</xdr:row>
      <xdr:rowOff>0</xdr:rowOff>
    </xdr:from>
    <xdr:ext cx="2476500" cy="199970"/>
    <xdr:sp macro="" textlink="">
      <xdr:nvSpPr>
        <xdr:cNvPr id="128" name="Drop Down 24" hidden="1">
          <a:extLst>
            <a:ext uri="{63B3BB69-23CF-44E3-9099-C40C66FF867C}">
              <a14:compatExt xmlns:a14="http://schemas.microsoft.com/office/drawing/2010/main" spid="_x0000_s2072"/>
            </a:ext>
            <a:ext uri="{FF2B5EF4-FFF2-40B4-BE49-F238E27FC236}">
              <a16:creationId xmlns:a16="http://schemas.microsoft.com/office/drawing/2014/main" id="{C69B9901-94C2-49CC-AA3A-BFEE32A3580F}"/>
            </a:ext>
          </a:extLst>
        </xdr:cNvPr>
        <xdr:cNvSpPr/>
      </xdr:nvSpPr>
      <xdr:spPr bwMode="auto">
        <a:xfrm>
          <a:off x="3879273" y="573578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661</xdr:row>
      <xdr:rowOff>0</xdr:rowOff>
    </xdr:from>
    <xdr:ext cx="2476500" cy="199970"/>
    <xdr:sp macro="" textlink="">
      <xdr:nvSpPr>
        <xdr:cNvPr id="129" name="Drop Down 24" hidden="1">
          <a:extLst>
            <a:ext uri="{63B3BB69-23CF-44E3-9099-C40C66FF867C}">
              <a14:compatExt xmlns:a14="http://schemas.microsoft.com/office/drawing/2010/main" spid="_x0000_s2072"/>
            </a:ext>
            <a:ext uri="{FF2B5EF4-FFF2-40B4-BE49-F238E27FC236}">
              <a16:creationId xmlns:a16="http://schemas.microsoft.com/office/drawing/2014/main" id="{542CE0E3-22EC-4815-AE10-A1573556CF93}"/>
            </a:ext>
          </a:extLst>
        </xdr:cNvPr>
        <xdr:cNvSpPr/>
      </xdr:nvSpPr>
      <xdr:spPr bwMode="auto">
        <a:xfrm>
          <a:off x="3879273" y="573578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661</xdr:row>
      <xdr:rowOff>0</xdr:rowOff>
    </xdr:from>
    <xdr:ext cx="2476500" cy="199970"/>
    <xdr:sp macro="" textlink="">
      <xdr:nvSpPr>
        <xdr:cNvPr id="130" name="Drop Down 24" hidden="1">
          <a:extLst>
            <a:ext uri="{63B3BB69-23CF-44E3-9099-C40C66FF867C}">
              <a14:compatExt xmlns:a14="http://schemas.microsoft.com/office/drawing/2010/main" spid="_x0000_s2072"/>
            </a:ext>
            <a:ext uri="{FF2B5EF4-FFF2-40B4-BE49-F238E27FC236}">
              <a16:creationId xmlns:a16="http://schemas.microsoft.com/office/drawing/2014/main" id="{B1B19E7D-A191-47EE-8415-FA0962236F40}"/>
            </a:ext>
          </a:extLst>
        </xdr:cNvPr>
        <xdr:cNvSpPr/>
      </xdr:nvSpPr>
      <xdr:spPr bwMode="auto">
        <a:xfrm>
          <a:off x="3879273" y="573578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689</xdr:row>
      <xdr:rowOff>0</xdr:rowOff>
    </xdr:from>
    <xdr:ext cx="2476500" cy="199970"/>
    <xdr:sp macro="" textlink="">
      <xdr:nvSpPr>
        <xdr:cNvPr id="131" name="Drop Down 24" hidden="1">
          <a:extLst>
            <a:ext uri="{63B3BB69-23CF-44E3-9099-C40C66FF867C}">
              <a14:compatExt xmlns:a14="http://schemas.microsoft.com/office/drawing/2010/main" spid="_x0000_s2072"/>
            </a:ext>
            <a:ext uri="{FF2B5EF4-FFF2-40B4-BE49-F238E27FC236}">
              <a16:creationId xmlns:a16="http://schemas.microsoft.com/office/drawing/2014/main" id="{57BCBBE1-6293-4D02-AC17-BF23994C0A68}"/>
            </a:ext>
          </a:extLst>
        </xdr:cNvPr>
        <xdr:cNvSpPr/>
      </xdr:nvSpPr>
      <xdr:spPr bwMode="auto">
        <a:xfrm>
          <a:off x="3879273" y="5905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690</xdr:row>
      <xdr:rowOff>0</xdr:rowOff>
    </xdr:from>
    <xdr:ext cx="2476500" cy="199970"/>
    <xdr:sp macro="" textlink="">
      <xdr:nvSpPr>
        <xdr:cNvPr id="132" name="Drop Down 24" hidden="1">
          <a:extLst>
            <a:ext uri="{63B3BB69-23CF-44E3-9099-C40C66FF867C}">
              <a14:compatExt xmlns:a14="http://schemas.microsoft.com/office/drawing/2010/main" spid="_x0000_s2072"/>
            </a:ext>
            <a:ext uri="{FF2B5EF4-FFF2-40B4-BE49-F238E27FC236}">
              <a16:creationId xmlns:a16="http://schemas.microsoft.com/office/drawing/2014/main" id="{9D14AD44-4781-47C0-9909-F6C67082A224}"/>
            </a:ext>
          </a:extLst>
        </xdr:cNvPr>
        <xdr:cNvSpPr/>
      </xdr:nvSpPr>
      <xdr:spPr bwMode="auto">
        <a:xfrm>
          <a:off x="3879273" y="592541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690</xdr:row>
      <xdr:rowOff>0</xdr:rowOff>
    </xdr:from>
    <xdr:ext cx="2476500" cy="199970"/>
    <xdr:sp macro="" textlink="">
      <xdr:nvSpPr>
        <xdr:cNvPr id="133" name="Drop Down 24" hidden="1">
          <a:extLst>
            <a:ext uri="{63B3BB69-23CF-44E3-9099-C40C66FF867C}">
              <a14:compatExt xmlns:a14="http://schemas.microsoft.com/office/drawing/2010/main" spid="_x0000_s2072"/>
            </a:ext>
            <a:ext uri="{FF2B5EF4-FFF2-40B4-BE49-F238E27FC236}">
              <a16:creationId xmlns:a16="http://schemas.microsoft.com/office/drawing/2014/main" id="{6B32E072-C75C-4272-9855-CC0570F80EFC}"/>
            </a:ext>
          </a:extLst>
        </xdr:cNvPr>
        <xdr:cNvSpPr/>
      </xdr:nvSpPr>
      <xdr:spPr bwMode="auto">
        <a:xfrm>
          <a:off x="3879273" y="592541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690</xdr:row>
      <xdr:rowOff>0</xdr:rowOff>
    </xdr:from>
    <xdr:ext cx="2476500" cy="199970"/>
    <xdr:sp macro="" textlink="">
      <xdr:nvSpPr>
        <xdr:cNvPr id="134" name="Drop Down 24" hidden="1">
          <a:extLst>
            <a:ext uri="{63B3BB69-23CF-44E3-9099-C40C66FF867C}">
              <a14:compatExt xmlns:a14="http://schemas.microsoft.com/office/drawing/2010/main" spid="_x0000_s2072"/>
            </a:ext>
            <a:ext uri="{FF2B5EF4-FFF2-40B4-BE49-F238E27FC236}">
              <a16:creationId xmlns:a16="http://schemas.microsoft.com/office/drawing/2014/main" id="{C5766CD8-6FE8-4EBE-A25B-E52E16A5914D}"/>
            </a:ext>
          </a:extLst>
        </xdr:cNvPr>
        <xdr:cNvSpPr/>
      </xdr:nvSpPr>
      <xdr:spPr bwMode="auto">
        <a:xfrm>
          <a:off x="3879273" y="592541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690</xdr:row>
      <xdr:rowOff>0</xdr:rowOff>
    </xdr:from>
    <xdr:ext cx="2476500" cy="199970"/>
    <xdr:sp macro="" textlink="">
      <xdr:nvSpPr>
        <xdr:cNvPr id="135" name="Drop Down 24" hidden="1">
          <a:extLst>
            <a:ext uri="{63B3BB69-23CF-44E3-9099-C40C66FF867C}">
              <a14:compatExt xmlns:a14="http://schemas.microsoft.com/office/drawing/2010/main" spid="_x0000_s2072"/>
            </a:ext>
            <a:ext uri="{FF2B5EF4-FFF2-40B4-BE49-F238E27FC236}">
              <a16:creationId xmlns:a16="http://schemas.microsoft.com/office/drawing/2014/main" id="{568EB2DE-23E3-4C54-8F34-F7A0D42425A9}"/>
            </a:ext>
          </a:extLst>
        </xdr:cNvPr>
        <xdr:cNvSpPr/>
      </xdr:nvSpPr>
      <xdr:spPr bwMode="auto">
        <a:xfrm>
          <a:off x="3879273" y="592541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690</xdr:row>
      <xdr:rowOff>0</xdr:rowOff>
    </xdr:from>
    <xdr:ext cx="2476500" cy="199970"/>
    <xdr:sp macro="" textlink="">
      <xdr:nvSpPr>
        <xdr:cNvPr id="136" name="Drop Down 24" hidden="1">
          <a:extLst>
            <a:ext uri="{63B3BB69-23CF-44E3-9099-C40C66FF867C}">
              <a14:compatExt xmlns:a14="http://schemas.microsoft.com/office/drawing/2010/main" spid="_x0000_s2072"/>
            </a:ext>
            <a:ext uri="{FF2B5EF4-FFF2-40B4-BE49-F238E27FC236}">
              <a16:creationId xmlns:a16="http://schemas.microsoft.com/office/drawing/2014/main" id="{ECF0AF80-3930-4841-ABF4-1911D67BD3E0}"/>
            </a:ext>
          </a:extLst>
        </xdr:cNvPr>
        <xdr:cNvSpPr/>
      </xdr:nvSpPr>
      <xdr:spPr bwMode="auto">
        <a:xfrm>
          <a:off x="3879273" y="592541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690</xdr:row>
      <xdr:rowOff>0</xdr:rowOff>
    </xdr:from>
    <xdr:ext cx="2476500" cy="199970"/>
    <xdr:sp macro="" textlink="">
      <xdr:nvSpPr>
        <xdr:cNvPr id="137" name="Drop Down 24" hidden="1">
          <a:extLst>
            <a:ext uri="{63B3BB69-23CF-44E3-9099-C40C66FF867C}">
              <a14:compatExt xmlns:a14="http://schemas.microsoft.com/office/drawing/2010/main" spid="_x0000_s2072"/>
            </a:ext>
            <a:ext uri="{FF2B5EF4-FFF2-40B4-BE49-F238E27FC236}">
              <a16:creationId xmlns:a16="http://schemas.microsoft.com/office/drawing/2014/main" id="{37849AC4-6975-436C-A5C8-82200457BF3B}"/>
            </a:ext>
          </a:extLst>
        </xdr:cNvPr>
        <xdr:cNvSpPr/>
      </xdr:nvSpPr>
      <xdr:spPr bwMode="auto">
        <a:xfrm>
          <a:off x="3879273" y="592541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690</xdr:row>
      <xdr:rowOff>0</xdr:rowOff>
    </xdr:from>
    <xdr:ext cx="2476500" cy="199970"/>
    <xdr:sp macro="" textlink="">
      <xdr:nvSpPr>
        <xdr:cNvPr id="138" name="Drop Down 24" hidden="1">
          <a:extLst>
            <a:ext uri="{63B3BB69-23CF-44E3-9099-C40C66FF867C}">
              <a14:compatExt xmlns:a14="http://schemas.microsoft.com/office/drawing/2010/main" spid="_x0000_s2072"/>
            </a:ext>
            <a:ext uri="{FF2B5EF4-FFF2-40B4-BE49-F238E27FC236}">
              <a16:creationId xmlns:a16="http://schemas.microsoft.com/office/drawing/2014/main" id="{F9F1ED53-FB7D-42A3-849C-D0365105365F}"/>
            </a:ext>
          </a:extLst>
        </xdr:cNvPr>
        <xdr:cNvSpPr/>
      </xdr:nvSpPr>
      <xdr:spPr bwMode="auto">
        <a:xfrm>
          <a:off x="3879273" y="592541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691</xdr:row>
      <xdr:rowOff>0</xdr:rowOff>
    </xdr:from>
    <xdr:ext cx="2476500" cy="199970"/>
    <xdr:sp macro="" textlink="">
      <xdr:nvSpPr>
        <xdr:cNvPr id="139" name="Drop Down 24" hidden="1">
          <a:extLst>
            <a:ext uri="{63B3BB69-23CF-44E3-9099-C40C66FF867C}">
              <a14:compatExt xmlns:a14="http://schemas.microsoft.com/office/drawing/2010/main" spid="_x0000_s2072"/>
            </a:ext>
            <a:ext uri="{FF2B5EF4-FFF2-40B4-BE49-F238E27FC236}">
              <a16:creationId xmlns:a16="http://schemas.microsoft.com/office/drawing/2014/main" id="{69189DB2-2634-48E5-BE40-4BB52D997DA0}"/>
            </a:ext>
          </a:extLst>
        </xdr:cNvPr>
        <xdr:cNvSpPr/>
      </xdr:nvSpPr>
      <xdr:spPr bwMode="auto">
        <a:xfrm>
          <a:off x="3879273" y="5936672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691</xdr:row>
      <xdr:rowOff>0</xdr:rowOff>
    </xdr:from>
    <xdr:ext cx="2476500" cy="199970"/>
    <xdr:sp macro="" textlink="">
      <xdr:nvSpPr>
        <xdr:cNvPr id="140" name="Drop Down 24" hidden="1">
          <a:extLst>
            <a:ext uri="{63B3BB69-23CF-44E3-9099-C40C66FF867C}">
              <a14:compatExt xmlns:a14="http://schemas.microsoft.com/office/drawing/2010/main" spid="_x0000_s2072"/>
            </a:ext>
            <a:ext uri="{FF2B5EF4-FFF2-40B4-BE49-F238E27FC236}">
              <a16:creationId xmlns:a16="http://schemas.microsoft.com/office/drawing/2014/main" id="{0896CF6F-0710-40DF-9D82-E321D7C9469C}"/>
            </a:ext>
          </a:extLst>
        </xdr:cNvPr>
        <xdr:cNvSpPr/>
      </xdr:nvSpPr>
      <xdr:spPr bwMode="auto">
        <a:xfrm>
          <a:off x="3879273" y="5936672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691</xdr:row>
      <xdr:rowOff>0</xdr:rowOff>
    </xdr:from>
    <xdr:ext cx="2476500" cy="199970"/>
    <xdr:sp macro="" textlink="">
      <xdr:nvSpPr>
        <xdr:cNvPr id="141" name="Drop Down 24" hidden="1">
          <a:extLst>
            <a:ext uri="{63B3BB69-23CF-44E3-9099-C40C66FF867C}">
              <a14:compatExt xmlns:a14="http://schemas.microsoft.com/office/drawing/2010/main" spid="_x0000_s2072"/>
            </a:ext>
            <a:ext uri="{FF2B5EF4-FFF2-40B4-BE49-F238E27FC236}">
              <a16:creationId xmlns:a16="http://schemas.microsoft.com/office/drawing/2014/main" id="{4040F0B8-9F19-4D86-AAF1-77D38C870BAC}"/>
            </a:ext>
          </a:extLst>
        </xdr:cNvPr>
        <xdr:cNvSpPr/>
      </xdr:nvSpPr>
      <xdr:spPr bwMode="auto">
        <a:xfrm>
          <a:off x="3879273" y="5936672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692</xdr:row>
      <xdr:rowOff>0</xdr:rowOff>
    </xdr:from>
    <xdr:ext cx="2476500" cy="199970"/>
    <xdr:sp macro="" textlink="">
      <xdr:nvSpPr>
        <xdr:cNvPr id="142" name="Drop Down 24" hidden="1">
          <a:extLst>
            <a:ext uri="{63B3BB69-23CF-44E3-9099-C40C66FF867C}">
              <a14:compatExt xmlns:a14="http://schemas.microsoft.com/office/drawing/2010/main" spid="_x0000_s2072"/>
            </a:ext>
            <a:ext uri="{FF2B5EF4-FFF2-40B4-BE49-F238E27FC236}">
              <a16:creationId xmlns:a16="http://schemas.microsoft.com/office/drawing/2014/main" id="{E4C6CB9A-2815-4610-BEC0-09EFEF7B1F73}"/>
            </a:ext>
          </a:extLst>
        </xdr:cNvPr>
        <xdr:cNvSpPr/>
      </xdr:nvSpPr>
      <xdr:spPr bwMode="auto">
        <a:xfrm>
          <a:off x="3879273" y="595658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692</xdr:row>
      <xdr:rowOff>0</xdr:rowOff>
    </xdr:from>
    <xdr:ext cx="2476500" cy="199970"/>
    <xdr:sp macro="" textlink="">
      <xdr:nvSpPr>
        <xdr:cNvPr id="143" name="Drop Down 24" hidden="1">
          <a:extLst>
            <a:ext uri="{63B3BB69-23CF-44E3-9099-C40C66FF867C}">
              <a14:compatExt xmlns:a14="http://schemas.microsoft.com/office/drawing/2010/main" spid="_x0000_s2072"/>
            </a:ext>
            <a:ext uri="{FF2B5EF4-FFF2-40B4-BE49-F238E27FC236}">
              <a16:creationId xmlns:a16="http://schemas.microsoft.com/office/drawing/2014/main" id="{F96336CE-217B-49A5-AA80-29B929493070}"/>
            </a:ext>
          </a:extLst>
        </xdr:cNvPr>
        <xdr:cNvSpPr/>
      </xdr:nvSpPr>
      <xdr:spPr bwMode="auto">
        <a:xfrm>
          <a:off x="3879273" y="595658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692</xdr:row>
      <xdr:rowOff>0</xdr:rowOff>
    </xdr:from>
    <xdr:ext cx="2476500" cy="199970"/>
    <xdr:sp macro="" textlink="">
      <xdr:nvSpPr>
        <xdr:cNvPr id="144" name="Drop Down 24" hidden="1">
          <a:extLst>
            <a:ext uri="{63B3BB69-23CF-44E3-9099-C40C66FF867C}">
              <a14:compatExt xmlns:a14="http://schemas.microsoft.com/office/drawing/2010/main" spid="_x0000_s2072"/>
            </a:ext>
            <a:ext uri="{FF2B5EF4-FFF2-40B4-BE49-F238E27FC236}">
              <a16:creationId xmlns:a16="http://schemas.microsoft.com/office/drawing/2014/main" id="{731F6C6B-0DED-4C70-9402-8AAEE02F3530}"/>
            </a:ext>
          </a:extLst>
        </xdr:cNvPr>
        <xdr:cNvSpPr/>
      </xdr:nvSpPr>
      <xdr:spPr bwMode="auto">
        <a:xfrm>
          <a:off x="3879273" y="595658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233</xdr:row>
      <xdr:rowOff>0</xdr:rowOff>
    </xdr:from>
    <xdr:ext cx="2476500" cy="199970"/>
    <xdr:sp macro="" textlink="">
      <xdr:nvSpPr>
        <xdr:cNvPr id="65" name="Drop Down 24" hidden="1">
          <a:extLst>
            <a:ext uri="{63B3BB69-23CF-44E3-9099-C40C66FF867C}">
              <a14:compatExt xmlns:a14="http://schemas.microsoft.com/office/drawing/2010/main" spid="_x0000_s2072"/>
            </a:ext>
            <a:ext uri="{FF2B5EF4-FFF2-40B4-BE49-F238E27FC236}">
              <a16:creationId xmlns:a16="http://schemas.microsoft.com/office/drawing/2014/main" id="{BCE93B9D-5B89-4160-9C51-4844983188AE}"/>
            </a:ext>
          </a:extLst>
        </xdr:cNvPr>
        <xdr:cNvSpPr/>
      </xdr:nvSpPr>
      <xdr:spPr bwMode="auto">
        <a:xfrm>
          <a:off x="3863578" y="2224682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233</xdr:row>
      <xdr:rowOff>0</xdr:rowOff>
    </xdr:from>
    <xdr:ext cx="2476500" cy="199970"/>
    <xdr:sp macro="" textlink="">
      <xdr:nvSpPr>
        <xdr:cNvPr id="70" name="Drop Down 24" hidden="1">
          <a:extLst>
            <a:ext uri="{63B3BB69-23CF-44E3-9099-C40C66FF867C}">
              <a14:compatExt xmlns:a14="http://schemas.microsoft.com/office/drawing/2010/main" spid="_x0000_s2072"/>
            </a:ext>
            <a:ext uri="{FF2B5EF4-FFF2-40B4-BE49-F238E27FC236}">
              <a16:creationId xmlns:a16="http://schemas.microsoft.com/office/drawing/2014/main" id="{1E2B9468-5571-4CD0-8C93-8897FFE57168}"/>
            </a:ext>
          </a:extLst>
        </xdr:cNvPr>
        <xdr:cNvSpPr/>
      </xdr:nvSpPr>
      <xdr:spPr bwMode="auto">
        <a:xfrm>
          <a:off x="3863578" y="2224682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233</xdr:row>
      <xdr:rowOff>0</xdr:rowOff>
    </xdr:from>
    <xdr:ext cx="2476500" cy="199970"/>
    <xdr:sp macro="" textlink="">
      <xdr:nvSpPr>
        <xdr:cNvPr id="71" name="Drop Down 24" hidden="1">
          <a:extLst>
            <a:ext uri="{63B3BB69-23CF-44E3-9099-C40C66FF867C}">
              <a14:compatExt xmlns:a14="http://schemas.microsoft.com/office/drawing/2010/main" spid="_x0000_s2072"/>
            </a:ext>
            <a:ext uri="{FF2B5EF4-FFF2-40B4-BE49-F238E27FC236}">
              <a16:creationId xmlns:a16="http://schemas.microsoft.com/office/drawing/2014/main" id="{6B17A05E-E4D7-456E-A7B4-5C9562FF828F}"/>
            </a:ext>
          </a:extLst>
        </xdr:cNvPr>
        <xdr:cNvSpPr/>
      </xdr:nvSpPr>
      <xdr:spPr bwMode="auto">
        <a:xfrm>
          <a:off x="3863578" y="2224682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69</xdr:row>
      <xdr:rowOff>0</xdr:rowOff>
    </xdr:from>
    <xdr:ext cx="1921468" cy="195685"/>
    <xdr:sp macro="" textlink="">
      <xdr:nvSpPr>
        <xdr:cNvPr id="72" name="Drop Down 20" hidden="1">
          <a:extLst>
            <a:ext uri="{63B3BB69-23CF-44E3-9099-C40C66FF867C}">
              <a14:compatExt xmlns:a14="http://schemas.microsoft.com/office/drawing/2010/main" spid="_x0000_s2068"/>
            </a:ext>
            <a:ext uri="{FF2B5EF4-FFF2-40B4-BE49-F238E27FC236}">
              <a16:creationId xmlns:a16="http://schemas.microsoft.com/office/drawing/2014/main" id="{83BD962A-3925-4FD2-B1D7-BCB9EE8CD712}"/>
            </a:ext>
          </a:extLst>
        </xdr:cNvPr>
        <xdr:cNvSpPr/>
      </xdr:nvSpPr>
      <xdr:spPr bwMode="auto">
        <a:xfrm>
          <a:off x="6113859" y="120015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69</xdr:row>
      <xdr:rowOff>0</xdr:rowOff>
    </xdr:from>
    <xdr:ext cx="1921468" cy="195685"/>
    <xdr:sp macro="" textlink="">
      <xdr:nvSpPr>
        <xdr:cNvPr id="73" name="Drop Down 20" hidden="1">
          <a:extLst>
            <a:ext uri="{63B3BB69-23CF-44E3-9099-C40C66FF867C}">
              <a14:compatExt xmlns:a14="http://schemas.microsoft.com/office/drawing/2010/main" spid="_x0000_s2068"/>
            </a:ext>
            <a:ext uri="{FF2B5EF4-FFF2-40B4-BE49-F238E27FC236}">
              <a16:creationId xmlns:a16="http://schemas.microsoft.com/office/drawing/2014/main" id="{7E5F43AC-DA78-4988-9EB6-387AD27EFEB5}"/>
            </a:ext>
          </a:extLst>
        </xdr:cNvPr>
        <xdr:cNvSpPr/>
      </xdr:nvSpPr>
      <xdr:spPr bwMode="auto">
        <a:xfrm>
          <a:off x="6113859" y="120015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435</xdr:row>
      <xdr:rowOff>0</xdr:rowOff>
    </xdr:from>
    <xdr:ext cx="2476500" cy="199970"/>
    <xdr:sp macro="" textlink="">
      <xdr:nvSpPr>
        <xdr:cNvPr id="74" name="Drop Down 24" hidden="1">
          <a:extLst>
            <a:ext uri="{63B3BB69-23CF-44E3-9099-C40C66FF867C}">
              <a14:compatExt xmlns:a14="http://schemas.microsoft.com/office/drawing/2010/main" spid="_x0000_s2072"/>
            </a:ext>
            <a:ext uri="{FF2B5EF4-FFF2-40B4-BE49-F238E27FC236}">
              <a16:creationId xmlns:a16="http://schemas.microsoft.com/office/drawing/2014/main" id="{CBE23104-8A19-477A-A903-720547C413CF}"/>
            </a:ext>
          </a:extLst>
        </xdr:cNvPr>
        <xdr:cNvSpPr/>
      </xdr:nvSpPr>
      <xdr:spPr bwMode="auto">
        <a:xfrm>
          <a:off x="3863578" y="413325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435</xdr:row>
      <xdr:rowOff>0</xdr:rowOff>
    </xdr:from>
    <xdr:ext cx="2476500" cy="199970"/>
    <xdr:sp macro="" textlink="">
      <xdr:nvSpPr>
        <xdr:cNvPr id="145" name="Drop Down 24" hidden="1">
          <a:extLst>
            <a:ext uri="{63B3BB69-23CF-44E3-9099-C40C66FF867C}">
              <a14:compatExt xmlns:a14="http://schemas.microsoft.com/office/drawing/2010/main" spid="_x0000_s2072"/>
            </a:ext>
            <a:ext uri="{FF2B5EF4-FFF2-40B4-BE49-F238E27FC236}">
              <a16:creationId xmlns:a16="http://schemas.microsoft.com/office/drawing/2014/main" id="{59103792-E2DD-4C17-B11E-0AB0E3280029}"/>
            </a:ext>
          </a:extLst>
        </xdr:cNvPr>
        <xdr:cNvSpPr/>
      </xdr:nvSpPr>
      <xdr:spPr bwMode="auto">
        <a:xfrm>
          <a:off x="3863578" y="413325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435</xdr:row>
      <xdr:rowOff>0</xdr:rowOff>
    </xdr:from>
    <xdr:ext cx="2476500" cy="199970"/>
    <xdr:sp macro="" textlink="">
      <xdr:nvSpPr>
        <xdr:cNvPr id="146" name="Drop Down 24" hidden="1">
          <a:extLst>
            <a:ext uri="{63B3BB69-23CF-44E3-9099-C40C66FF867C}">
              <a14:compatExt xmlns:a14="http://schemas.microsoft.com/office/drawing/2010/main" spid="_x0000_s2072"/>
            </a:ext>
            <a:ext uri="{FF2B5EF4-FFF2-40B4-BE49-F238E27FC236}">
              <a16:creationId xmlns:a16="http://schemas.microsoft.com/office/drawing/2014/main" id="{EB02CAB1-30EF-4B32-BD31-B29588B5AE77}"/>
            </a:ext>
          </a:extLst>
        </xdr:cNvPr>
        <xdr:cNvSpPr/>
      </xdr:nvSpPr>
      <xdr:spPr bwMode="auto">
        <a:xfrm>
          <a:off x="3863578" y="413325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147" name="Drop Down 24" hidden="1">
          <a:extLst>
            <a:ext uri="{63B3BB69-23CF-44E3-9099-C40C66FF867C}">
              <a14:compatExt xmlns:a14="http://schemas.microsoft.com/office/drawing/2010/main" spid="_x0000_s2072"/>
            </a:ext>
            <a:ext uri="{FF2B5EF4-FFF2-40B4-BE49-F238E27FC236}">
              <a16:creationId xmlns:a16="http://schemas.microsoft.com/office/drawing/2014/main" id="{FDE100D3-5BF7-4A8D-A8DE-102373F5A446}"/>
            </a:ext>
          </a:extLst>
        </xdr:cNvPr>
        <xdr:cNvSpPr/>
      </xdr:nvSpPr>
      <xdr:spPr bwMode="auto">
        <a:xfrm>
          <a:off x="3863578" y="5791795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148" name="Drop Down 24" hidden="1">
          <a:extLst>
            <a:ext uri="{63B3BB69-23CF-44E3-9099-C40C66FF867C}">
              <a14:compatExt xmlns:a14="http://schemas.microsoft.com/office/drawing/2010/main" spid="_x0000_s2072"/>
            </a:ext>
            <a:ext uri="{FF2B5EF4-FFF2-40B4-BE49-F238E27FC236}">
              <a16:creationId xmlns:a16="http://schemas.microsoft.com/office/drawing/2014/main" id="{DDDA0C8A-16A7-4B79-AA2C-6B418E7C6C33}"/>
            </a:ext>
          </a:extLst>
        </xdr:cNvPr>
        <xdr:cNvSpPr/>
      </xdr:nvSpPr>
      <xdr:spPr bwMode="auto">
        <a:xfrm>
          <a:off x="3863578" y="581203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149" name="Drop Down 24" hidden="1">
          <a:extLst>
            <a:ext uri="{63B3BB69-23CF-44E3-9099-C40C66FF867C}">
              <a14:compatExt xmlns:a14="http://schemas.microsoft.com/office/drawing/2010/main" spid="_x0000_s2072"/>
            </a:ext>
            <a:ext uri="{FF2B5EF4-FFF2-40B4-BE49-F238E27FC236}">
              <a16:creationId xmlns:a16="http://schemas.microsoft.com/office/drawing/2014/main" id="{86C816AE-101F-45EC-9B8F-6866618A7832}"/>
            </a:ext>
          </a:extLst>
        </xdr:cNvPr>
        <xdr:cNvSpPr/>
      </xdr:nvSpPr>
      <xdr:spPr bwMode="auto">
        <a:xfrm>
          <a:off x="3863578" y="581203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150" name="Drop Down 24" hidden="1">
          <a:extLst>
            <a:ext uri="{63B3BB69-23CF-44E3-9099-C40C66FF867C}">
              <a14:compatExt xmlns:a14="http://schemas.microsoft.com/office/drawing/2010/main" spid="_x0000_s2072"/>
            </a:ext>
            <a:ext uri="{FF2B5EF4-FFF2-40B4-BE49-F238E27FC236}">
              <a16:creationId xmlns:a16="http://schemas.microsoft.com/office/drawing/2014/main" id="{827DFEF4-8974-4CF6-8400-709821C7C0EE}"/>
            </a:ext>
          </a:extLst>
        </xdr:cNvPr>
        <xdr:cNvSpPr/>
      </xdr:nvSpPr>
      <xdr:spPr bwMode="auto">
        <a:xfrm>
          <a:off x="3863578" y="581203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151" name="Drop Down 24" hidden="1">
          <a:extLst>
            <a:ext uri="{63B3BB69-23CF-44E3-9099-C40C66FF867C}">
              <a14:compatExt xmlns:a14="http://schemas.microsoft.com/office/drawing/2010/main" spid="_x0000_s2072"/>
            </a:ext>
            <a:ext uri="{FF2B5EF4-FFF2-40B4-BE49-F238E27FC236}">
              <a16:creationId xmlns:a16="http://schemas.microsoft.com/office/drawing/2014/main" id="{C836DEDA-FE7E-4A6F-A1C6-1D99854B906B}"/>
            </a:ext>
          </a:extLst>
        </xdr:cNvPr>
        <xdr:cNvSpPr/>
      </xdr:nvSpPr>
      <xdr:spPr bwMode="auto">
        <a:xfrm>
          <a:off x="3863578" y="581203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152" name="Drop Down 24" hidden="1">
          <a:extLst>
            <a:ext uri="{63B3BB69-23CF-44E3-9099-C40C66FF867C}">
              <a14:compatExt xmlns:a14="http://schemas.microsoft.com/office/drawing/2010/main" spid="_x0000_s2072"/>
            </a:ext>
            <a:ext uri="{FF2B5EF4-FFF2-40B4-BE49-F238E27FC236}">
              <a16:creationId xmlns:a16="http://schemas.microsoft.com/office/drawing/2014/main" id="{2A0E70EC-ACA4-454A-AD36-4CA63A92E46C}"/>
            </a:ext>
          </a:extLst>
        </xdr:cNvPr>
        <xdr:cNvSpPr/>
      </xdr:nvSpPr>
      <xdr:spPr bwMode="auto">
        <a:xfrm>
          <a:off x="3863578" y="581203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153" name="Drop Down 24" hidden="1">
          <a:extLst>
            <a:ext uri="{63B3BB69-23CF-44E3-9099-C40C66FF867C}">
              <a14:compatExt xmlns:a14="http://schemas.microsoft.com/office/drawing/2010/main" spid="_x0000_s2072"/>
            </a:ext>
            <a:ext uri="{FF2B5EF4-FFF2-40B4-BE49-F238E27FC236}">
              <a16:creationId xmlns:a16="http://schemas.microsoft.com/office/drawing/2014/main" id="{017D6CDE-CDA1-469A-BD65-116E2B50782F}"/>
            </a:ext>
          </a:extLst>
        </xdr:cNvPr>
        <xdr:cNvSpPr/>
      </xdr:nvSpPr>
      <xdr:spPr bwMode="auto">
        <a:xfrm>
          <a:off x="3863578" y="581203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154" name="Drop Down 24" hidden="1">
          <a:extLst>
            <a:ext uri="{63B3BB69-23CF-44E3-9099-C40C66FF867C}">
              <a14:compatExt xmlns:a14="http://schemas.microsoft.com/office/drawing/2010/main" spid="_x0000_s2072"/>
            </a:ext>
            <a:ext uri="{FF2B5EF4-FFF2-40B4-BE49-F238E27FC236}">
              <a16:creationId xmlns:a16="http://schemas.microsoft.com/office/drawing/2014/main" id="{959AB7E6-791E-4FAA-AFBC-C350119962C1}"/>
            </a:ext>
          </a:extLst>
        </xdr:cNvPr>
        <xdr:cNvSpPr/>
      </xdr:nvSpPr>
      <xdr:spPr bwMode="auto">
        <a:xfrm>
          <a:off x="3863578" y="581203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368</xdr:row>
      <xdr:rowOff>0</xdr:rowOff>
    </xdr:from>
    <xdr:ext cx="2476500" cy="199970"/>
    <xdr:sp macro="" textlink="">
      <xdr:nvSpPr>
        <xdr:cNvPr id="155" name="Drop Down 24" hidden="1">
          <a:extLst>
            <a:ext uri="{63B3BB69-23CF-44E3-9099-C40C66FF867C}">
              <a14:compatExt xmlns:a14="http://schemas.microsoft.com/office/drawing/2010/main" spid="_x0000_s2072"/>
            </a:ext>
            <a:ext uri="{FF2B5EF4-FFF2-40B4-BE49-F238E27FC236}">
              <a16:creationId xmlns:a16="http://schemas.microsoft.com/office/drawing/2014/main" id="{8D6385B9-51E0-4D14-8BED-519F81B82769}"/>
            </a:ext>
          </a:extLst>
        </xdr:cNvPr>
        <xdr:cNvSpPr/>
      </xdr:nvSpPr>
      <xdr:spPr bwMode="auto">
        <a:xfrm>
          <a:off x="3863578" y="35099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368</xdr:row>
      <xdr:rowOff>0</xdr:rowOff>
    </xdr:from>
    <xdr:ext cx="2476500" cy="199970"/>
    <xdr:sp macro="" textlink="">
      <xdr:nvSpPr>
        <xdr:cNvPr id="156" name="Drop Down 24" hidden="1">
          <a:extLst>
            <a:ext uri="{63B3BB69-23CF-44E3-9099-C40C66FF867C}">
              <a14:compatExt xmlns:a14="http://schemas.microsoft.com/office/drawing/2010/main" spid="_x0000_s2072"/>
            </a:ext>
            <a:ext uri="{FF2B5EF4-FFF2-40B4-BE49-F238E27FC236}">
              <a16:creationId xmlns:a16="http://schemas.microsoft.com/office/drawing/2014/main" id="{FA5A6AD0-DF2A-4479-8298-DEC74FAFDF2F}"/>
            </a:ext>
          </a:extLst>
        </xdr:cNvPr>
        <xdr:cNvSpPr/>
      </xdr:nvSpPr>
      <xdr:spPr bwMode="auto">
        <a:xfrm>
          <a:off x="3863578" y="35099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368</xdr:row>
      <xdr:rowOff>0</xdr:rowOff>
    </xdr:from>
    <xdr:ext cx="2476500" cy="199970"/>
    <xdr:sp macro="" textlink="">
      <xdr:nvSpPr>
        <xdr:cNvPr id="157" name="Drop Down 24" hidden="1">
          <a:extLst>
            <a:ext uri="{63B3BB69-23CF-44E3-9099-C40C66FF867C}">
              <a14:compatExt xmlns:a14="http://schemas.microsoft.com/office/drawing/2010/main" spid="_x0000_s2072"/>
            </a:ext>
            <a:ext uri="{FF2B5EF4-FFF2-40B4-BE49-F238E27FC236}">
              <a16:creationId xmlns:a16="http://schemas.microsoft.com/office/drawing/2014/main" id="{43547114-19D7-4BCF-B70A-A7D4B6738726}"/>
            </a:ext>
          </a:extLst>
        </xdr:cNvPr>
        <xdr:cNvSpPr/>
      </xdr:nvSpPr>
      <xdr:spPr bwMode="auto">
        <a:xfrm>
          <a:off x="3863578" y="35099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665</xdr:row>
      <xdr:rowOff>0</xdr:rowOff>
    </xdr:from>
    <xdr:ext cx="2476500" cy="199970"/>
    <xdr:sp macro="" textlink="">
      <xdr:nvSpPr>
        <xdr:cNvPr id="158" name="Drop Down 24" hidden="1">
          <a:extLst>
            <a:ext uri="{63B3BB69-23CF-44E3-9099-C40C66FF867C}">
              <a14:compatExt xmlns:a14="http://schemas.microsoft.com/office/drawing/2010/main" spid="_x0000_s2072"/>
            </a:ext>
            <a:ext uri="{FF2B5EF4-FFF2-40B4-BE49-F238E27FC236}">
              <a16:creationId xmlns:a16="http://schemas.microsoft.com/office/drawing/2014/main" id="{273F1787-6567-43C6-B5F8-04E71F4BACC6}"/>
            </a:ext>
          </a:extLst>
        </xdr:cNvPr>
        <xdr:cNvSpPr/>
      </xdr:nvSpPr>
      <xdr:spPr bwMode="auto">
        <a:xfrm>
          <a:off x="3863578" y="555902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665</xdr:row>
      <xdr:rowOff>0</xdr:rowOff>
    </xdr:from>
    <xdr:ext cx="2476500" cy="199970"/>
    <xdr:sp macro="" textlink="">
      <xdr:nvSpPr>
        <xdr:cNvPr id="159" name="Drop Down 24" hidden="1">
          <a:extLst>
            <a:ext uri="{63B3BB69-23CF-44E3-9099-C40C66FF867C}">
              <a14:compatExt xmlns:a14="http://schemas.microsoft.com/office/drawing/2010/main" spid="_x0000_s2072"/>
            </a:ext>
            <a:ext uri="{FF2B5EF4-FFF2-40B4-BE49-F238E27FC236}">
              <a16:creationId xmlns:a16="http://schemas.microsoft.com/office/drawing/2014/main" id="{87A5D5FB-CF61-4C7A-A967-66EA55122DB1}"/>
            </a:ext>
          </a:extLst>
        </xdr:cNvPr>
        <xdr:cNvSpPr/>
      </xdr:nvSpPr>
      <xdr:spPr bwMode="auto">
        <a:xfrm>
          <a:off x="3863578" y="555902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665</xdr:row>
      <xdr:rowOff>0</xdr:rowOff>
    </xdr:from>
    <xdr:ext cx="2476500" cy="199970"/>
    <xdr:sp macro="" textlink="">
      <xdr:nvSpPr>
        <xdr:cNvPr id="160" name="Drop Down 24" hidden="1">
          <a:extLst>
            <a:ext uri="{63B3BB69-23CF-44E3-9099-C40C66FF867C}">
              <a14:compatExt xmlns:a14="http://schemas.microsoft.com/office/drawing/2010/main" spid="_x0000_s2072"/>
            </a:ext>
            <a:ext uri="{FF2B5EF4-FFF2-40B4-BE49-F238E27FC236}">
              <a16:creationId xmlns:a16="http://schemas.microsoft.com/office/drawing/2014/main" id="{1BBED76A-411D-4774-A487-79F5B07514BD}"/>
            </a:ext>
          </a:extLst>
        </xdr:cNvPr>
        <xdr:cNvSpPr/>
      </xdr:nvSpPr>
      <xdr:spPr bwMode="auto">
        <a:xfrm>
          <a:off x="3863578" y="555902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665</xdr:row>
      <xdr:rowOff>0</xdr:rowOff>
    </xdr:from>
    <xdr:ext cx="2476500" cy="199970"/>
    <xdr:sp macro="" textlink="">
      <xdr:nvSpPr>
        <xdr:cNvPr id="161" name="Drop Down 24" hidden="1">
          <a:extLst>
            <a:ext uri="{63B3BB69-23CF-44E3-9099-C40C66FF867C}">
              <a14:compatExt xmlns:a14="http://schemas.microsoft.com/office/drawing/2010/main" spid="_x0000_s2072"/>
            </a:ext>
            <a:ext uri="{FF2B5EF4-FFF2-40B4-BE49-F238E27FC236}">
              <a16:creationId xmlns:a16="http://schemas.microsoft.com/office/drawing/2014/main" id="{C17000E3-769E-4945-90F1-DFBFFFF56393}"/>
            </a:ext>
          </a:extLst>
        </xdr:cNvPr>
        <xdr:cNvSpPr/>
      </xdr:nvSpPr>
      <xdr:spPr bwMode="auto">
        <a:xfrm>
          <a:off x="3863578" y="555902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665</xdr:row>
      <xdr:rowOff>0</xdr:rowOff>
    </xdr:from>
    <xdr:ext cx="2476500" cy="199970"/>
    <xdr:sp macro="" textlink="">
      <xdr:nvSpPr>
        <xdr:cNvPr id="162" name="Drop Down 24" hidden="1">
          <a:extLst>
            <a:ext uri="{63B3BB69-23CF-44E3-9099-C40C66FF867C}">
              <a14:compatExt xmlns:a14="http://schemas.microsoft.com/office/drawing/2010/main" spid="_x0000_s2072"/>
            </a:ext>
            <a:ext uri="{FF2B5EF4-FFF2-40B4-BE49-F238E27FC236}">
              <a16:creationId xmlns:a16="http://schemas.microsoft.com/office/drawing/2014/main" id="{2F2EDBB0-C05C-4002-8E64-FEB35718308A}"/>
            </a:ext>
          </a:extLst>
        </xdr:cNvPr>
        <xdr:cNvSpPr/>
      </xdr:nvSpPr>
      <xdr:spPr bwMode="auto">
        <a:xfrm>
          <a:off x="3863578" y="555902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665</xdr:row>
      <xdr:rowOff>0</xdr:rowOff>
    </xdr:from>
    <xdr:ext cx="2476500" cy="199970"/>
    <xdr:sp macro="" textlink="">
      <xdr:nvSpPr>
        <xdr:cNvPr id="163" name="Drop Down 24" hidden="1">
          <a:extLst>
            <a:ext uri="{63B3BB69-23CF-44E3-9099-C40C66FF867C}">
              <a14:compatExt xmlns:a14="http://schemas.microsoft.com/office/drawing/2010/main" spid="_x0000_s2072"/>
            </a:ext>
            <a:ext uri="{FF2B5EF4-FFF2-40B4-BE49-F238E27FC236}">
              <a16:creationId xmlns:a16="http://schemas.microsoft.com/office/drawing/2014/main" id="{E30469AB-A1DC-4CEE-B6D1-BDAB30458D65}"/>
            </a:ext>
          </a:extLst>
        </xdr:cNvPr>
        <xdr:cNvSpPr/>
      </xdr:nvSpPr>
      <xdr:spPr bwMode="auto">
        <a:xfrm>
          <a:off x="3863578" y="555902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665</xdr:row>
      <xdr:rowOff>0</xdr:rowOff>
    </xdr:from>
    <xdr:ext cx="2476500" cy="199970"/>
    <xdr:sp macro="" textlink="">
      <xdr:nvSpPr>
        <xdr:cNvPr id="164" name="Drop Down 24" hidden="1">
          <a:extLst>
            <a:ext uri="{63B3BB69-23CF-44E3-9099-C40C66FF867C}">
              <a14:compatExt xmlns:a14="http://schemas.microsoft.com/office/drawing/2010/main" spid="_x0000_s2072"/>
            </a:ext>
            <a:ext uri="{FF2B5EF4-FFF2-40B4-BE49-F238E27FC236}">
              <a16:creationId xmlns:a16="http://schemas.microsoft.com/office/drawing/2014/main" id="{E8C27E62-5146-488D-9E25-B3D3F5A9CC31}"/>
            </a:ext>
          </a:extLst>
        </xdr:cNvPr>
        <xdr:cNvSpPr/>
      </xdr:nvSpPr>
      <xdr:spPr bwMode="auto">
        <a:xfrm>
          <a:off x="3863578" y="555902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430</xdr:row>
      <xdr:rowOff>0</xdr:rowOff>
    </xdr:from>
    <xdr:ext cx="2476500" cy="199970"/>
    <xdr:sp macro="" textlink="">
      <xdr:nvSpPr>
        <xdr:cNvPr id="165" name="Drop Down 24" hidden="1">
          <a:extLst>
            <a:ext uri="{63B3BB69-23CF-44E3-9099-C40C66FF867C}">
              <a14:compatExt xmlns:a14="http://schemas.microsoft.com/office/drawing/2010/main" spid="_x0000_s2072"/>
            </a:ext>
            <a:ext uri="{FF2B5EF4-FFF2-40B4-BE49-F238E27FC236}">
              <a16:creationId xmlns:a16="http://schemas.microsoft.com/office/drawing/2014/main" id="{AE9247B2-136C-45CF-AC84-A6E38953A104}"/>
            </a:ext>
          </a:extLst>
        </xdr:cNvPr>
        <xdr:cNvSpPr/>
      </xdr:nvSpPr>
      <xdr:spPr bwMode="auto">
        <a:xfrm>
          <a:off x="3875690" y="348549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xdr:row>
      <xdr:rowOff>0</xdr:rowOff>
    </xdr:from>
    <xdr:ext cx="1921468" cy="195685"/>
    <xdr:sp macro="" textlink="">
      <xdr:nvSpPr>
        <xdr:cNvPr id="166" name="Drop Down 20" hidden="1">
          <a:extLst>
            <a:ext uri="{63B3BB69-23CF-44E3-9099-C40C66FF867C}">
              <a14:compatExt xmlns:a14="http://schemas.microsoft.com/office/drawing/2010/main" spid="_x0000_s2068"/>
            </a:ext>
            <a:ext uri="{FF2B5EF4-FFF2-40B4-BE49-F238E27FC236}">
              <a16:creationId xmlns:a16="http://schemas.microsoft.com/office/drawing/2014/main" id="{CE3889F7-1BB1-4FD2-BB35-7EBBB5D55D8B}"/>
            </a:ext>
          </a:extLst>
        </xdr:cNvPr>
        <xdr:cNvSpPr/>
      </xdr:nvSpPr>
      <xdr:spPr bwMode="auto">
        <a:xfrm>
          <a:off x="6125308" y="591282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375</xdr:row>
      <xdr:rowOff>0</xdr:rowOff>
    </xdr:from>
    <xdr:ext cx="2529840" cy="195685"/>
    <xdr:sp macro="" textlink="">
      <xdr:nvSpPr>
        <xdr:cNvPr id="167" name="Drop Down 4" hidden="1">
          <a:extLst>
            <a:ext uri="{63B3BB69-23CF-44E3-9099-C40C66FF867C}">
              <a14:compatExt xmlns:a14="http://schemas.microsoft.com/office/drawing/2010/main" spid="_x0000_s2052"/>
            </a:ext>
            <a:ext uri="{FF2B5EF4-FFF2-40B4-BE49-F238E27FC236}">
              <a16:creationId xmlns:a16="http://schemas.microsoft.com/office/drawing/2014/main" id="{91269E32-AAC3-4FC9-B937-8AA046865358}"/>
            </a:ext>
          </a:extLst>
        </xdr:cNvPr>
        <xdr:cNvSpPr/>
      </xdr:nvSpPr>
      <xdr:spPr bwMode="auto">
        <a:xfrm>
          <a:off x="5884545" y="17068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375</xdr:row>
      <xdr:rowOff>0</xdr:rowOff>
    </xdr:from>
    <xdr:ext cx="1921468" cy="195685"/>
    <xdr:sp macro="" textlink="">
      <xdr:nvSpPr>
        <xdr:cNvPr id="168" name="Drop Down 20" hidden="1">
          <a:extLst>
            <a:ext uri="{63B3BB69-23CF-44E3-9099-C40C66FF867C}">
              <a14:compatExt xmlns:a14="http://schemas.microsoft.com/office/drawing/2010/main" spid="_x0000_s2068"/>
            </a:ext>
            <a:ext uri="{FF2B5EF4-FFF2-40B4-BE49-F238E27FC236}">
              <a16:creationId xmlns:a16="http://schemas.microsoft.com/office/drawing/2014/main" id="{3A1383D2-836A-40B3-9207-B40C55626875}"/>
            </a:ext>
          </a:extLst>
        </xdr:cNvPr>
        <xdr:cNvSpPr/>
      </xdr:nvSpPr>
      <xdr:spPr bwMode="auto">
        <a:xfrm>
          <a:off x="6486525" y="17068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375</xdr:row>
      <xdr:rowOff>0</xdr:rowOff>
    </xdr:from>
    <xdr:ext cx="2476500" cy="199970"/>
    <xdr:sp macro="" textlink="">
      <xdr:nvSpPr>
        <xdr:cNvPr id="169" name="Drop Down 24" hidden="1">
          <a:extLst>
            <a:ext uri="{63B3BB69-23CF-44E3-9099-C40C66FF867C}">
              <a14:compatExt xmlns:a14="http://schemas.microsoft.com/office/drawing/2010/main" spid="_x0000_s2072"/>
            </a:ext>
            <a:ext uri="{FF2B5EF4-FFF2-40B4-BE49-F238E27FC236}">
              <a16:creationId xmlns:a16="http://schemas.microsoft.com/office/drawing/2014/main" id="{71A7700A-F754-4656-9E71-647E8AC2EA23}"/>
            </a:ext>
          </a:extLst>
        </xdr:cNvPr>
        <xdr:cNvSpPr/>
      </xdr:nvSpPr>
      <xdr:spPr bwMode="auto">
        <a:xfrm>
          <a:off x="4238625" y="17068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375</xdr:row>
      <xdr:rowOff>0</xdr:rowOff>
    </xdr:from>
    <xdr:ext cx="2529840" cy="195685"/>
    <xdr:sp macro="" textlink="">
      <xdr:nvSpPr>
        <xdr:cNvPr id="170" name="Drop Down 4" hidden="1">
          <a:extLst>
            <a:ext uri="{63B3BB69-23CF-44E3-9099-C40C66FF867C}">
              <a14:compatExt xmlns:a14="http://schemas.microsoft.com/office/drawing/2010/main" spid="_x0000_s2052"/>
            </a:ext>
            <a:ext uri="{FF2B5EF4-FFF2-40B4-BE49-F238E27FC236}">
              <a16:creationId xmlns:a16="http://schemas.microsoft.com/office/drawing/2014/main" id="{DF406DEB-A58B-43BC-847C-7764E84AAF37}"/>
            </a:ext>
          </a:extLst>
        </xdr:cNvPr>
        <xdr:cNvSpPr/>
      </xdr:nvSpPr>
      <xdr:spPr bwMode="auto">
        <a:xfrm>
          <a:off x="5884545" y="17068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375</xdr:row>
      <xdr:rowOff>0</xdr:rowOff>
    </xdr:from>
    <xdr:ext cx="2529840" cy="195685"/>
    <xdr:sp macro="" textlink="">
      <xdr:nvSpPr>
        <xdr:cNvPr id="171" name="Drop Down 4" hidden="1">
          <a:extLst>
            <a:ext uri="{63B3BB69-23CF-44E3-9099-C40C66FF867C}">
              <a14:compatExt xmlns:a14="http://schemas.microsoft.com/office/drawing/2010/main" spid="_x0000_s2052"/>
            </a:ext>
            <a:ext uri="{FF2B5EF4-FFF2-40B4-BE49-F238E27FC236}">
              <a16:creationId xmlns:a16="http://schemas.microsoft.com/office/drawing/2014/main" id="{9CBC9221-DDAD-4BCC-BEDB-070CFE1D3742}"/>
            </a:ext>
          </a:extLst>
        </xdr:cNvPr>
        <xdr:cNvSpPr/>
      </xdr:nvSpPr>
      <xdr:spPr bwMode="auto">
        <a:xfrm>
          <a:off x="5570220" y="17068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375</xdr:row>
      <xdr:rowOff>0</xdr:rowOff>
    </xdr:from>
    <xdr:ext cx="2529840" cy="195685"/>
    <xdr:sp macro="" textlink="">
      <xdr:nvSpPr>
        <xdr:cNvPr id="172" name="Drop Down 4" hidden="1">
          <a:extLst>
            <a:ext uri="{63B3BB69-23CF-44E3-9099-C40C66FF867C}">
              <a14:compatExt xmlns:a14="http://schemas.microsoft.com/office/drawing/2010/main" spid="_x0000_s2052"/>
            </a:ext>
            <a:ext uri="{FF2B5EF4-FFF2-40B4-BE49-F238E27FC236}">
              <a16:creationId xmlns:a16="http://schemas.microsoft.com/office/drawing/2014/main" id="{6E8CD911-E0D1-4983-B530-85470F6F5721}"/>
            </a:ext>
          </a:extLst>
        </xdr:cNvPr>
        <xdr:cNvSpPr/>
      </xdr:nvSpPr>
      <xdr:spPr bwMode="auto">
        <a:xfrm>
          <a:off x="5884545" y="17068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375</xdr:row>
      <xdr:rowOff>0</xdr:rowOff>
    </xdr:from>
    <xdr:ext cx="2529840" cy="195685"/>
    <xdr:sp macro="" textlink="">
      <xdr:nvSpPr>
        <xdr:cNvPr id="173" name="Drop Down 4" hidden="1">
          <a:extLst>
            <a:ext uri="{63B3BB69-23CF-44E3-9099-C40C66FF867C}">
              <a14:compatExt xmlns:a14="http://schemas.microsoft.com/office/drawing/2010/main" spid="_x0000_s2052"/>
            </a:ext>
            <a:ext uri="{FF2B5EF4-FFF2-40B4-BE49-F238E27FC236}">
              <a16:creationId xmlns:a16="http://schemas.microsoft.com/office/drawing/2014/main" id="{395E317D-7205-4A14-A01D-6656FD5FEBDE}"/>
            </a:ext>
          </a:extLst>
        </xdr:cNvPr>
        <xdr:cNvSpPr/>
      </xdr:nvSpPr>
      <xdr:spPr bwMode="auto">
        <a:xfrm>
          <a:off x="5570220" y="17068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146</xdr:row>
      <xdr:rowOff>0</xdr:rowOff>
    </xdr:from>
    <xdr:ext cx="1921468" cy="195685"/>
    <xdr:sp macro="" textlink="">
      <xdr:nvSpPr>
        <xdr:cNvPr id="174" name="Drop Down 20" hidden="1">
          <a:extLst>
            <a:ext uri="{63B3BB69-23CF-44E3-9099-C40C66FF867C}">
              <a14:compatExt xmlns:a14="http://schemas.microsoft.com/office/drawing/2010/main" spid="_x0000_s2068"/>
            </a:ext>
            <a:ext uri="{FF2B5EF4-FFF2-40B4-BE49-F238E27FC236}">
              <a16:creationId xmlns:a16="http://schemas.microsoft.com/office/drawing/2014/main" id="{C5ECE2AC-03E9-4876-92F5-BD249ADBA88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146</xdr:row>
      <xdr:rowOff>0</xdr:rowOff>
    </xdr:from>
    <xdr:ext cx="1921468" cy="195685"/>
    <xdr:sp macro="" textlink="">
      <xdr:nvSpPr>
        <xdr:cNvPr id="175" name="Drop Down 20" hidden="1">
          <a:extLst>
            <a:ext uri="{63B3BB69-23CF-44E3-9099-C40C66FF867C}">
              <a14:compatExt xmlns:a14="http://schemas.microsoft.com/office/drawing/2010/main" spid="_x0000_s2068"/>
            </a:ext>
            <a:ext uri="{FF2B5EF4-FFF2-40B4-BE49-F238E27FC236}">
              <a16:creationId xmlns:a16="http://schemas.microsoft.com/office/drawing/2014/main" id="{23F93667-FA5D-4CA2-9E42-70F5BA7B93DB}"/>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146</xdr:row>
      <xdr:rowOff>0</xdr:rowOff>
    </xdr:from>
    <xdr:ext cx="1921468" cy="195685"/>
    <xdr:sp macro="" textlink="">
      <xdr:nvSpPr>
        <xdr:cNvPr id="176" name="Drop Down 20" hidden="1">
          <a:extLst>
            <a:ext uri="{63B3BB69-23CF-44E3-9099-C40C66FF867C}">
              <a14:compatExt xmlns:a14="http://schemas.microsoft.com/office/drawing/2010/main" spid="_x0000_s2068"/>
            </a:ext>
            <a:ext uri="{FF2B5EF4-FFF2-40B4-BE49-F238E27FC236}">
              <a16:creationId xmlns:a16="http://schemas.microsoft.com/office/drawing/2014/main" id="{9A4D23F7-F865-4D11-8343-05EB59A0FCD1}"/>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146</xdr:row>
      <xdr:rowOff>0</xdr:rowOff>
    </xdr:from>
    <xdr:ext cx="1921468" cy="195685"/>
    <xdr:sp macro="" textlink="">
      <xdr:nvSpPr>
        <xdr:cNvPr id="177" name="Drop Down 20" hidden="1">
          <a:extLst>
            <a:ext uri="{63B3BB69-23CF-44E3-9099-C40C66FF867C}">
              <a14:compatExt xmlns:a14="http://schemas.microsoft.com/office/drawing/2010/main" spid="_x0000_s2068"/>
            </a:ext>
            <a:ext uri="{FF2B5EF4-FFF2-40B4-BE49-F238E27FC236}">
              <a16:creationId xmlns:a16="http://schemas.microsoft.com/office/drawing/2014/main" id="{D75917F6-C5F4-4016-AB0C-9EF7ED183735}"/>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239</xdr:row>
      <xdr:rowOff>0</xdr:rowOff>
    </xdr:from>
    <xdr:ext cx="1921468" cy="195685"/>
    <xdr:sp macro="" textlink="">
      <xdr:nvSpPr>
        <xdr:cNvPr id="178" name="Drop Down 20" hidden="1">
          <a:extLst>
            <a:ext uri="{63B3BB69-23CF-44E3-9099-C40C66FF867C}">
              <a14:compatExt xmlns:a14="http://schemas.microsoft.com/office/drawing/2010/main" spid="_x0000_s2068"/>
            </a:ext>
            <a:ext uri="{FF2B5EF4-FFF2-40B4-BE49-F238E27FC236}">
              <a16:creationId xmlns:a16="http://schemas.microsoft.com/office/drawing/2014/main" id="{DD84D12F-3451-43C2-A423-9639C0DAB40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239</xdr:row>
      <xdr:rowOff>0</xdr:rowOff>
    </xdr:from>
    <xdr:ext cx="1921468" cy="195685"/>
    <xdr:sp macro="" textlink="">
      <xdr:nvSpPr>
        <xdr:cNvPr id="179" name="Drop Down 20" hidden="1">
          <a:extLst>
            <a:ext uri="{63B3BB69-23CF-44E3-9099-C40C66FF867C}">
              <a14:compatExt xmlns:a14="http://schemas.microsoft.com/office/drawing/2010/main" spid="_x0000_s2068"/>
            </a:ext>
            <a:ext uri="{FF2B5EF4-FFF2-40B4-BE49-F238E27FC236}">
              <a16:creationId xmlns:a16="http://schemas.microsoft.com/office/drawing/2014/main" id="{14A76BB4-62E0-4972-BAF8-42F5E8836DD1}"/>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239</xdr:row>
      <xdr:rowOff>0</xdr:rowOff>
    </xdr:from>
    <xdr:ext cx="1921468" cy="195685"/>
    <xdr:sp macro="" textlink="">
      <xdr:nvSpPr>
        <xdr:cNvPr id="180" name="Drop Down 20" hidden="1">
          <a:extLst>
            <a:ext uri="{63B3BB69-23CF-44E3-9099-C40C66FF867C}">
              <a14:compatExt xmlns:a14="http://schemas.microsoft.com/office/drawing/2010/main" spid="_x0000_s2068"/>
            </a:ext>
            <a:ext uri="{FF2B5EF4-FFF2-40B4-BE49-F238E27FC236}">
              <a16:creationId xmlns:a16="http://schemas.microsoft.com/office/drawing/2014/main" id="{607C8370-A0D7-4B3B-8098-45978ED1077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239</xdr:row>
      <xdr:rowOff>0</xdr:rowOff>
    </xdr:from>
    <xdr:ext cx="1921468" cy="195685"/>
    <xdr:sp macro="" textlink="">
      <xdr:nvSpPr>
        <xdr:cNvPr id="181" name="Drop Down 20" hidden="1">
          <a:extLst>
            <a:ext uri="{63B3BB69-23CF-44E3-9099-C40C66FF867C}">
              <a14:compatExt xmlns:a14="http://schemas.microsoft.com/office/drawing/2010/main" spid="_x0000_s2068"/>
            </a:ext>
            <a:ext uri="{FF2B5EF4-FFF2-40B4-BE49-F238E27FC236}">
              <a16:creationId xmlns:a16="http://schemas.microsoft.com/office/drawing/2014/main" id="{405E834A-3C4F-462C-B899-9675B66C8C52}"/>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182" name="Drop Down 20" hidden="1">
          <a:extLst>
            <a:ext uri="{63B3BB69-23CF-44E3-9099-C40C66FF867C}">
              <a14:compatExt xmlns:a14="http://schemas.microsoft.com/office/drawing/2010/main" spid="_x0000_s2068"/>
            </a:ext>
            <a:ext uri="{FF2B5EF4-FFF2-40B4-BE49-F238E27FC236}">
              <a16:creationId xmlns:a16="http://schemas.microsoft.com/office/drawing/2014/main" id="{4823DD21-D1A8-408E-A545-A86C9F1AD214}"/>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183" name="Drop Down 20" hidden="1">
          <a:extLst>
            <a:ext uri="{63B3BB69-23CF-44E3-9099-C40C66FF867C}">
              <a14:compatExt xmlns:a14="http://schemas.microsoft.com/office/drawing/2010/main" spid="_x0000_s2068"/>
            </a:ext>
            <a:ext uri="{FF2B5EF4-FFF2-40B4-BE49-F238E27FC236}">
              <a16:creationId xmlns:a16="http://schemas.microsoft.com/office/drawing/2014/main" id="{449246E2-0DE5-409C-8FC1-EC8ADD771BE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184" name="Drop Down 20" hidden="1">
          <a:extLst>
            <a:ext uri="{63B3BB69-23CF-44E3-9099-C40C66FF867C}">
              <a14:compatExt xmlns:a14="http://schemas.microsoft.com/office/drawing/2010/main" spid="_x0000_s2068"/>
            </a:ext>
            <a:ext uri="{FF2B5EF4-FFF2-40B4-BE49-F238E27FC236}">
              <a16:creationId xmlns:a16="http://schemas.microsoft.com/office/drawing/2014/main" id="{E7D29E57-95C4-40EE-9E5B-5C58EAC63D66}"/>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185" name="Drop Down 20" hidden="1">
          <a:extLst>
            <a:ext uri="{63B3BB69-23CF-44E3-9099-C40C66FF867C}">
              <a14:compatExt xmlns:a14="http://schemas.microsoft.com/office/drawing/2010/main" spid="_x0000_s2068"/>
            </a:ext>
            <a:ext uri="{FF2B5EF4-FFF2-40B4-BE49-F238E27FC236}">
              <a16:creationId xmlns:a16="http://schemas.microsoft.com/office/drawing/2014/main" id="{FF0BB5A3-4454-4F61-AAB4-8CBED551274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90" name="Drop Down 20" hidden="1">
          <a:extLst>
            <a:ext uri="{63B3BB69-23CF-44E3-9099-C40C66FF867C}">
              <a14:compatExt xmlns:a14="http://schemas.microsoft.com/office/drawing/2010/main" spid="_x0000_s2068"/>
            </a:ext>
            <a:ext uri="{FF2B5EF4-FFF2-40B4-BE49-F238E27FC236}">
              <a16:creationId xmlns:a16="http://schemas.microsoft.com/office/drawing/2014/main" id="{3E696A8E-23FF-46CF-B2C3-876DF7CC006C}"/>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91" name="Drop Down 20" hidden="1">
          <a:extLst>
            <a:ext uri="{63B3BB69-23CF-44E3-9099-C40C66FF867C}">
              <a14:compatExt xmlns:a14="http://schemas.microsoft.com/office/drawing/2010/main" spid="_x0000_s2068"/>
            </a:ext>
            <a:ext uri="{FF2B5EF4-FFF2-40B4-BE49-F238E27FC236}">
              <a16:creationId xmlns:a16="http://schemas.microsoft.com/office/drawing/2014/main" id="{14D1F16A-FC9E-450B-AC32-BE65E68D672D}"/>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92" name="Drop Down 20" hidden="1">
          <a:extLst>
            <a:ext uri="{63B3BB69-23CF-44E3-9099-C40C66FF867C}">
              <a14:compatExt xmlns:a14="http://schemas.microsoft.com/office/drawing/2010/main" spid="_x0000_s2068"/>
            </a:ext>
            <a:ext uri="{FF2B5EF4-FFF2-40B4-BE49-F238E27FC236}">
              <a16:creationId xmlns:a16="http://schemas.microsoft.com/office/drawing/2014/main" id="{7A2C8A4D-8C03-492B-ABC7-FD82B87D984F}"/>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93" name="Drop Down 20" hidden="1">
          <a:extLst>
            <a:ext uri="{63B3BB69-23CF-44E3-9099-C40C66FF867C}">
              <a14:compatExt xmlns:a14="http://schemas.microsoft.com/office/drawing/2010/main" spid="_x0000_s2068"/>
            </a:ext>
            <a:ext uri="{FF2B5EF4-FFF2-40B4-BE49-F238E27FC236}">
              <a16:creationId xmlns:a16="http://schemas.microsoft.com/office/drawing/2014/main" id="{6434D97A-93C7-4895-9564-7A7486D11FEA}"/>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194" name="Drop Down 20" hidden="1">
          <a:extLst>
            <a:ext uri="{63B3BB69-23CF-44E3-9099-C40C66FF867C}">
              <a14:compatExt xmlns:a14="http://schemas.microsoft.com/office/drawing/2010/main" spid="_x0000_s2068"/>
            </a:ext>
            <a:ext uri="{FF2B5EF4-FFF2-40B4-BE49-F238E27FC236}">
              <a16:creationId xmlns:a16="http://schemas.microsoft.com/office/drawing/2014/main" id="{A3ED68CB-4B9D-4A24-A288-E6DFDA8E8D7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195" name="Drop Down 20" hidden="1">
          <a:extLst>
            <a:ext uri="{63B3BB69-23CF-44E3-9099-C40C66FF867C}">
              <a14:compatExt xmlns:a14="http://schemas.microsoft.com/office/drawing/2010/main" spid="_x0000_s2068"/>
            </a:ext>
            <a:ext uri="{FF2B5EF4-FFF2-40B4-BE49-F238E27FC236}">
              <a16:creationId xmlns:a16="http://schemas.microsoft.com/office/drawing/2014/main" id="{F6D40E58-B67B-4225-A6E0-0CC9293E803E}"/>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196" name="Drop Down 20" hidden="1">
          <a:extLst>
            <a:ext uri="{63B3BB69-23CF-44E3-9099-C40C66FF867C}">
              <a14:compatExt xmlns:a14="http://schemas.microsoft.com/office/drawing/2010/main" spid="_x0000_s2068"/>
            </a:ext>
            <a:ext uri="{FF2B5EF4-FFF2-40B4-BE49-F238E27FC236}">
              <a16:creationId xmlns:a16="http://schemas.microsoft.com/office/drawing/2014/main" id="{FC9B0432-DF67-4B25-B967-201F9BDDE68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197" name="Drop Down 20" hidden="1">
          <a:extLst>
            <a:ext uri="{63B3BB69-23CF-44E3-9099-C40C66FF867C}">
              <a14:compatExt xmlns:a14="http://schemas.microsoft.com/office/drawing/2010/main" spid="_x0000_s2068"/>
            </a:ext>
            <a:ext uri="{FF2B5EF4-FFF2-40B4-BE49-F238E27FC236}">
              <a16:creationId xmlns:a16="http://schemas.microsoft.com/office/drawing/2014/main" id="{0404BF6B-EB05-4E4F-8C7A-FF45E794A3E8}"/>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302</xdr:row>
      <xdr:rowOff>0</xdr:rowOff>
    </xdr:from>
    <xdr:ext cx="1921468" cy="195685"/>
    <xdr:sp macro="" textlink="">
      <xdr:nvSpPr>
        <xdr:cNvPr id="198" name="Drop Down 20" hidden="1">
          <a:extLst>
            <a:ext uri="{63B3BB69-23CF-44E3-9099-C40C66FF867C}">
              <a14:compatExt xmlns:a14="http://schemas.microsoft.com/office/drawing/2010/main" spid="_x0000_s2068"/>
            </a:ext>
            <a:ext uri="{FF2B5EF4-FFF2-40B4-BE49-F238E27FC236}">
              <a16:creationId xmlns:a16="http://schemas.microsoft.com/office/drawing/2014/main" id="{BF9D6CB9-A7EB-46E4-A5F4-DA1A9166D14C}"/>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302</xdr:row>
      <xdr:rowOff>0</xdr:rowOff>
    </xdr:from>
    <xdr:ext cx="1921468" cy="195685"/>
    <xdr:sp macro="" textlink="">
      <xdr:nvSpPr>
        <xdr:cNvPr id="199" name="Drop Down 20" hidden="1">
          <a:extLst>
            <a:ext uri="{63B3BB69-23CF-44E3-9099-C40C66FF867C}">
              <a14:compatExt xmlns:a14="http://schemas.microsoft.com/office/drawing/2010/main" spid="_x0000_s2068"/>
            </a:ext>
            <a:ext uri="{FF2B5EF4-FFF2-40B4-BE49-F238E27FC236}">
              <a16:creationId xmlns:a16="http://schemas.microsoft.com/office/drawing/2014/main" id="{607FD274-D582-4F80-85F7-80CD00E8A9DE}"/>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302</xdr:row>
      <xdr:rowOff>0</xdr:rowOff>
    </xdr:from>
    <xdr:ext cx="1921468" cy="195685"/>
    <xdr:sp macro="" textlink="">
      <xdr:nvSpPr>
        <xdr:cNvPr id="200" name="Drop Down 20" hidden="1">
          <a:extLst>
            <a:ext uri="{63B3BB69-23CF-44E3-9099-C40C66FF867C}">
              <a14:compatExt xmlns:a14="http://schemas.microsoft.com/office/drawing/2010/main" spid="_x0000_s2068"/>
            </a:ext>
            <a:ext uri="{FF2B5EF4-FFF2-40B4-BE49-F238E27FC236}">
              <a16:creationId xmlns:a16="http://schemas.microsoft.com/office/drawing/2014/main" id="{76A65FED-8E05-4C0B-A46E-CB1CA312138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302</xdr:row>
      <xdr:rowOff>0</xdr:rowOff>
    </xdr:from>
    <xdr:ext cx="1921468" cy="195685"/>
    <xdr:sp macro="" textlink="">
      <xdr:nvSpPr>
        <xdr:cNvPr id="201" name="Drop Down 20" hidden="1">
          <a:extLst>
            <a:ext uri="{63B3BB69-23CF-44E3-9099-C40C66FF867C}">
              <a14:compatExt xmlns:a14="http://schemas.microsoft.com/office/drawing/2010/main" spid="_x0000_s2068"/>
            </a:ext>
            <a:ext uri="{FF2B5EF4-FFF2-40B4-BE49-F238E27FC236}">
              <a16:creationId xmlns:a16="http://schemas.microsoft.com/office/drawing/2014/main" id="{794A369C-AED7-4B1C-BEEE-8A46EF50828A}"/>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324</xdr:row>
      <xdr:rowOff>0</xdr:rowOff>
    </xdr:from>
    <xdr:ext cx="1921468" cy="195685"/>
    <xdr:sp macro="" textlink="">
      <xdr:nvSpPr>
        <xdr:cNvPr id="202" name="Drop Down 20" hidden="1">
          <a:extLst>
            <a:ext uri="{63B3BB69-23CF-44E3-9099-C40C66FF867C}">
              <a14:compatExt xmlns:a14="http://schemas.microsoft.com/office/drawing/2010/main" spid="_x0000_s2068"/>
            </a:ext>
            <a:ext uri="{FF2B5EF4-FFF2-40B4-BE49-F238E27FC236}">
              <a16:creationId xmlns:a16="http://schemas.microsoft.com/office/drawing/2014/main" id="{94931E6C-C953-4296-A6F7-C0D6A5F85E98}"/>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324</xdr:row>
      <xdr:rowOff>0</xdr:rowOff>
    </xdr:from>
    <xdr:ext cx="1921468" cy="195685"/>
    <xdr:sp macro="" textlink="">
      <xdr:nvSpPr>
        <xdr:cNvPr id="203" name="Drop Down 20" hidden="1">
          <a:extLst>
            <a:ext uri="{63B3BB69-23CF-44E3-9099-C40C66FF867C}">
              <a14:compatExt xmlns:a14="http://schemas.microsoft.com/office/drawing/2010/main" spid="_x0000_s2068"/>
            </a:ext>
            <a:ext uri="{FF2B5EF4-FFF2-40B4-BE49-F238E27FC236}">
              <a16:creationId xmlns:a16="http://schemas.microsoft.com/office/drawing/2014/main" id="{047E868D-E0A2-4453-91D0-C24285D844C4}"/>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324</xdr:row>
      <xdr:rowOff>0</xdr:rowOff>
    </xdr:from>
    <xdr:ext cx="1921468" cy="195685"/>
    <xdr:sp macro="" textlink="">
      <xdr:nvSpPr>
        <xdr:cNvPr id="204" name="Drop Down 20" hidden="1">
          <a:extLst>
            <a:ext uri="{63B3BB69-23CF-44E3-9099-C40C66FF867C}">
              <a14:compatExt xmlns:a14="http://schemas.microsoft.com/office/drawing/2010/main" spid="_x0000_s2068"/>
            </a:ext>
            <a:ext uri="{FF2B5EF4-FFF2-40B4-BE49-F238E27FC236}">
              <a16:creationId xmlns:a16="http://schemas.microsoft.com/office/drawing/2014/main" id="{DD0C21F1-C3BA-4445-9A31-71ED02ECB3D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324</xdr:row>
      <xdr:rowOff>0</xdr:rowOff>
    </xdr:from>
    <xdr:ext cx="1921468" cy="195685"/>
    <xdr:sp macro="" textlink="">
      <xdr:nvSpPr>
        <xdr:cNvPr id="205" name="Drop Down 20" hidden="1">
          <a:extLst>
            <a:ext uri="{63B3BB69-23CF-44E3-9099-C40C66FF867C}">
              <a14:compatExt xmlns:a14="http://schemas.microsoft.com/office/drawing/2010/main" spid="_x0000_s2068"/>
            </a:ext>
            <a:ext uri="{FF2B5EF4-FFF2-40B4-BE49-F238E27FC236}">
              <a16:creationId xmlns:a16="http://schemas.microsoft.com/office/drawing/2014/main" id="{6F12ADB8-AF45-4526-94AC-E6451ABAFED0}"/>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346</xdr:row>
      <xdr:rowOff>0</xdr:rowOff>
    </xdr:from>
    <xdr:ext cx="1921468" cy="195685"/>
    <xdr:sp macro="" textlink="">
      <xdr:nvSpPr>
        <xdr:cNvPr id="214" name="Drop Down 20" hidden="1">
          <a:extLst>
            <a:ext uri="{63B3BB69-23CF-44E3-9099-C40C66FF867C}">
              <a14:compatExt xmlns:a14="http://schemas.microsoft.com/office/drawing/2010/main" spid="_x0000_s2068"/>
            </a:ext>
            <a:ext uri="{FF2B5EF4-FFF2-40B4-BE49-F238E27FC236}">
              <a16:creationId xmlns:a16="http://schemas.microsoft.com/office/drawing/2014/main" id="{5C46ED55-4960-46C2-AA17-3D9F2F182709}"/>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346</xdr:row>
      <xdr:rowOff>0</xdr:rowOff>
    </xdr:from>
    <xdr:ext cx="1921468" cy="195685"/>
    <xdr:sp macro="" textlink="">
      <xdr:nvSpPr>
        <xdr:cNvPr id="215" name="Drop Down 20" hidden="1">
          <a:extLst>
            <a:ext uri="{63B3BB69-23CF-44E3-9099-C40C66FF867C}">
              <a14:compatExt xmlns:a14="http://schemas.microsoft.com/office/drawing/2010/main" spid="_x0000_s2068"/>
            </a:ext>
            <a:ext uri="{FF2B5EF4-FFF2-40B4-BE49-F238E27FC236}">
              <a16:creationId xmlns:a16="http://schemas.microsoft.com/office/drawing/2014/main" id="{AA57D2D3-036C-47DD-9566-9ECD3DACA5D4}"/>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346</xdr:row>
      <xdr:rowOff>0</xdr:rowOff>
    </xdr:from>
    <xdr:ext cx="1921468" cy="195685"/>
    <xdr:sp macro="" textlink="">
      <xdr:nvSpPr>
        <xdr:cNvPr id="216" name="Drop Down 20" hidden="1">
          <a:extLst>
            <a:ext uri="{63B3BB69-23CF-44E3-9099-C40C66FF867C}">
              <a14:compatExt xmlns:a14="http://schemas.microsoft.com/office/drawing/2010/main" spid="_x0000_s2068"/>
            </a:ext>
            <a:ext uri="{FF2B5EF4-FFF2-40B4-BE49-F238E27FC236}">
              <a16:creationId xmlns:a16="http://schemas.microsoft.com/office/drawing/2014/main" id="{111AC2F3-7620-434A-B450-779153870B40}"/>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346</xdr:row>
      <xdr:rowOff>0</xdr:rowOff>
    </xdr:from>
    <xdr:ext cx="1921468" cy="195685"/>
    <xdr:sp macro="" textlink="">
      <xdr:nvSpPr>
        <xdr:cNvPr id="217" name="Drop Down 20" hidden="1">
          <a:extLst>
            <a:ext uri="{63B3BB69-23CF-44E3-9099-C40C66FF867C}">
              <a14:compatExt xmlns:a14="http://schemas.microsoft.com/office/drawing/2010/main" spid="_x0000_s2068"/>
            </a:ext>
            <a:ext uri="{FF2B5EF4-FFF2-40B4-BE49-F238E27FC236}">
              <a16:creationId xmlns:a16="http://schemas.microsoft.com/office/drawing/2014/main" id="{252478A7-7FE5-4885-BBA8-B8E48A95F7C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372</xdr:row>
      <xdr:rowOff>0</xdr:rowOff>
    </xdr:from>
    <xdr:ext cx="1921468" cy="195685"/>
    <xdr:sp macro="" textlink="">
      <xdr:nvSpPr>
        <xdr:cNvPr id="222" name="Drop Down 20" hidden="1">
          <a:extLst>
            <a:ext uri="{63B3BB69-23CF-44E3-9099-C40C66FF867C}">
              <a14:compatExt xmlns:a14="http://schemas.microsoft.com/office/drawing/2010/main" spid="_x0000_s2068"/>
            </a:ext>
            <a:ext uri="{FF2B5EF4-FFF2-40B4-BE49-F238E27FC236}">
              <a16:creationId xmlns:a16="http://schemas.microsoft.com/office/drawing/2014/main" id="{F29F4DD0-116B-442F-A7DD-C2855675FC66}"/>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372</xdr:row>
      <xdr:rowOff>0</xdr:rowOff>
    </xdr:from>
    <xdr:ext cx="1921468" cy="195685"/>
    <xdr:sp macro="" textlink="">
      <xdr:nvSpPr>
        <xdr:cNvPr id="223" name="Drop Down 20" hidden="1">
          <a:extLst>
            <a:ext uri="{63B3BB69-23CF-44E3-9099-C40C66FF867C}">
              <a14:compatExt xmlns:a14="http://schemas.microsoft.com/office/drawing/2010/main" spid="_x0000_s2068"/>
            </a:ext>
            <a:ext uri="{FF2B5EF4-FFF2-40B4-BE49-F238E27FC236}">
              <a16:creationId xmlns:a16="http://schemas.microsoft.com/office/drawing/2014/main" id="{D176E722-38FF-4774-9742-638B6FD84E1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372</xdr:row>
      <xdr:rowOff>0</xdr:rowOff>
    </xdr:from>
    <xdr:ext cx="1921468" cy="195685"/>
    <xdr:sp macro="" textlink="">
      <xdr:nvSpPr>
        <xdr:cNvPr id="224" name="Drop Down 20" hidden="1">
          <a:extLst>
            <a:ext uri="{63B3BB69-23CF-44E3-9099-C40C66FF867C}">
              <a14:compatExt xmlns:a14="http://schemas.microsoft.com/office/drawing/2010/main" spid="_x0000_s2068"/>
            </a:ext>
            <a:ext uri="{FF2B5EF4-FFF2-40B4-BE49-F238E27FC236}">
              <a16:creationId xmlns:a16="http://schemas.microsoft.com/office/drawing/2014/main" id="{3974EB0A-A223-456C-B823-F46BEC5CF3B9}"/>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372</xdr:row>
      <xdr:rowOff>0</xdr:rowOff>
    </xdr:from>
    <xdr:ext cx="1921468" cy="195685"/>
    <xdr:sp macro="" textlink="">
      <xdr:nvSpPr>
        <xdr:cNvPr id="225" name="Drop Down 20" hidden="1">
          <a:extLst>
            <a:ext uri="{63B3BB69-23CF-44E3-9099-C40C66FF867C}">
              <a14:compatExt xmlns:a14="http://schemas.microsoft.com/office/drawing/2010/main" spid="_x0000_s2068"/>
            </a:ext>
            <a:ext uri="{FF2B5EF4-FFF2-40B4-BE49-F238E27FC236}">
              <a16:creationId xmlns:a16="http://schemas.microsoft.com/office/drawing/2014/main" id="{99AA2078-DFD1-4159-8308-6AA013072845}"/>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416</xdr:row>
      <xdr:rowOff>0</xdr:rowOff>
    </xdr:from>
    <xdr:ext cx="1921468" cy="195685"/>
    <xdr:sp macro="" textlink="">
      <xdr:nvSpPr>
        <xdr:cNvPr id="226" name="Drop Down 20" hidden="1">
          <a:extLst>
            <a:ext uri="{63B3BB69-23CF-44E3-9099-C40C66FF867C}">
              <a14:compatExt xmlns:a14="http://schemas.microsoft.com/office/drawing/2010/main" spid="_x0000_s2068"/>
            </a:ext>
            <a:ext uri="{FF2B5EF4-FFF2-40B4-BE49-F238E27FC236}">
              <a16:creationId xmlns:a16="http://schemas.microsoft.com/office/drawing/2014/main" id="{D179D6EF-237C-4F0C-9253-03C86253C4F2}"/>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416</xdr:row>
      <xdr:rowOff>0</xdr:rowOff>
    </xdr:from>
    <xdr:ext cx="1921468" cy="195685"/>
    <xdr:sp macro="" textlink="">
      <xdr:nvSpPr>
        <xdr:cNvPr id="227" name="Drop Down 20" hidden="1">
          <a:extLst>
            <a:ext uri="{63B3BB69-23CF-44E3-9099-C40C66FF867C}">
              <a14:compatExt xmlns:a14="http://schemas.microsoft.com/office/drawing/2010/main" spid="_x0000_s2068"/>
            </a:ext>
            <a:ext uri="{FF2B5EF4-FFF2-40B4-BE49-F238E27FC236}">
              <a16:creationId xmlns:a16="http://schemas.microsoft.com/office/drawing/2014/main" id="{0A35B22E-8301-410B-9EA5-09BA2AC3A95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416</xdr:row>
      <xdr:rowOff>0</xdr:rowOff>
    </xdr:from>
    <xdr:ext cx="1921468" cy="195685"/>
    <xdr:sp macro="" textlink="">
      <xdr:nvSpPr>
        <xdr:cNvPr id="228" name="Drop Down 20" hidden="1">
          <a:extLst>
            <a:ext uri="{63B3BB69-23CF-44E3-9099-C40C66FF867C}">
              <a14:compatExt xmlns:a14="http://schemas.microsoft.com/office/drawing/2010/main" spid="_x0000_s2068"/>
            </a:ext>
            <a:ext uri="{FF2B5EF4-FFF2-40B4-BE49-F238E27FC236}">
              <a16:creationId xmlns:a16="http://schemas.microsoft.com/office/drawing/2014/main" id="{25A09059-256A-44F5-9793-41E99C0E7EC0}"/>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416</xdr:row>
      <xdr:rowOff>0</xdr:rowOff>
    </xdr:from>
    <xdr:ext cx="1921468" cy="195685"/>
    <xdr:sp macro="" textlink="">
      <xdr:nvSpPr>
        <xdr:cNvPr id="229" name="Drop Down 20" hidden="1">
          <a:extLst>
            <a:ext uri="{63B3BB69-23CF-44E3-9099-C40C66FF867C}">
              <a14:compatExt xmlns:a14="http://schemas.microsoft.com/office/drawing/2010/main" spid="_x0000_s2068"/>
            </a:ext>
            <a:ext uri="{FF2B5EF4-FFF2-40B4-BE49-F238E27FC236}">
              <a16:creationId xmlns:a16="http://schemas.microsoft.com/office/drawing/2014/main" id="{BA2CC1E6-40E0-431A-91B7-7801C8693280}"/>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439</xdr:row>
      <xdr:rowOff>0</xdr:rowOff>
    </xdr:from>
    <xdr:ext cx="1921468" cy="195685"/>
    <xdr:sp macro="" textlink="">
      <xdr:nvSpPr>
        <xdr:cNvPr id="230" name="Drop Down 20" hidden="1">
          <a:extLst>
            <a:ext uri="{63B3BB69-23CF-44E3-9099-C40C66FF867C}">
              <a14:compatExt xmlns:a14="http://schemas.microsoft.com/office/drawing/2010/main" spid="_x0000_s2068"/>
            </a:ext>
            <a:ext uri="{FF2B5EF4-FFF2-40B4-BE49-F238E27FC236}">
              <a16:creationId xmlns:a16="http://schemas.microsoft.com/office/drawing/2014/main" id="{6C3A61AD-DCC3-41D0-A5E6-12706C282199}"/>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439</xdr:row>
      <xdr:rowOff>0</xdr:rowOff>
    </xdr:from>
    <xdr:ext cx="1921468" cy="195685"/>
    <xdr:sp macro="" textlink="">
      <xdr:nvSpPr>
        <xdr:cNvPr id="231" name="Drop Down 20" hidden="1">
          <a:extLst>
            <a:ext uri="{63B3BB69-23CF-44E3-9099-C40C66FF867C}">
              <a14:compatExt xmlns:a14="http://schemas.microsoft.com/office/drawing/2010/main" spid="_x0000_s2068"/>
            </a:ext>
            <a:ext uri="{FF2B5EF4-FFF2-40B4-BE49-F238E27FC236}">
              <a16:creationId xmlns:a16="http://schemas.microsoft.com/office/drawing/2014/main" id="{AC6F7BDF-CDB1-42F3-95B3-FAB748A4AFAF}"/>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439</xdr:row>
      <xdr:rowOff>0</xdr:rowOff>
    </xdr:from>
    <xdr:ext cx="1921468" cy="195685"/>
    <xdr:sp macro="" textlink="">
      <xdr:nvSpPr>
        <xdr:cNvPr id="232" name="Drop Down 20" hidden="1">
          <a:extLst>
            <a:ext uri="{63B3BB69-23CF-44E3-9099-C40C66FF867C}">
              <a14:compatExt xmlns:a14="http://schemas.microsoft.com/office/drawing/2010/main" spid="_x0000_s2068"/>
            </a:ext>
            <a:ext uri="{FF2B5EF4-FFF2-40B4-BE49-F238E27FC236}">
              <a16:creationId xmlns:a16="http://schemas.microsoft.com/office/drawing/2014/main" id="{61C967E2-A8E6-458E-B530-88CE3A8CBA4C}"/>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439</xdr:row>
      <xdr:rowOff>0</xdr:rowOff>
    </xdr:from>
    <xdr:ext cx="1921468" cy="195685"/>
    <xdr:sp macro="" textlink="">
      <xdr:nvSpPr>
        <xdr:cNvPr id="233" name="Drop Down 20" hidden="1">
          <a:extLst>
            <a:ext uri="{63B3BB69-23CF-44E3-9099-C40C66FF867C}">
              <a14:compatExt xmlns:a14="http://schemas.microsoft.com/office/drawing/2010/main" spid="_x0000_s2068"/>
            </a:ext>
            <a:ext uri="{FF2B5EF4-FFF2-40B4-BE49-F238E27FC236}">
              <a16:creationId xmlns:a16="http://schemas.microsoft.com/office/drawing/2014/main" id="{970C8CC3-E268-4705-8052-50A8F5E4111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510</xdr:row>
      <xdr:rowOff>0</xdr:rowOff>
    </xdr:from>
    <xdr:ext cx="1921468" cy="195685"/>
    <xdr:sp macro="" textlink="">
      <xdr:nvSpPr>
        <xdr:cNvPr id="234" name="Drop Down 20" hidden="1">
          <a:extLst>
            <a:ext uri="{63B3BB69-23CF-44E3-9099-C40C66FF867C}">
              <a14:compatExt xmlns:a14="http://schemas.microsoft.com/office/drawing/2010/main" spid="_x0000_s2068"/>
            </a:ext>
            <a:ext uri="{FF2B5EF4-FFF2-40B4-BE49-F238E27FC236}">
              <a16:creationId xmlns:a16="http://schemas.microsoft.com/office/drawing/2014/main" id="{EB461840-7F7D-4544-86C3-BAAA4FC2D991}"/>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510</xdr:row>
      <xdr:rowOff>0</xdr:rowOff>
    </xdr:from>
    <xdr:ext cx="1921468" cy="195685"/>
    <xdr:sp macro="" textlink="">
      <xdr:nvSpPr>
        <xdr:cNvPr id="235" name="Drop Down 20" hidden="1">
          <a:extLst>
            <a:ext uri="{63B3BB69-23CF-44E3-9099-C40C66FF867C}">
              <a14:compatExt xmlns:a14="http://schemas.microsoft.com/office/drawing/2010/main" spid="_x0000_s2068"/>
            </a:ext>
            <a:ext uri="{FF2B5EF4-FFF2-40B4-BE49-F238E27FC236}">
              <a16:creationId xmlns:a16="http://schemas.microsoft.com/office/drawing/2014/main" id="{81B25514-5D0C-4CB3-90C4-E45AABD426F9}"/>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510</xdr:row>
      <xdr:rowOff>0</xdr:rowOff>
    </xdr:from>
    <xdr:ext cx="1921468" cy="195685"/>
    <xdr:sp macro="" textlink="">
      <xdr:nvSpPr>
        <xdr:cNvPr id="236" name="Drop Down 20" hidden="1">
          <a:extLst>
            <a:ext uri="{63B3BB69-23CF-44E3-9099-C40C66FF867C}">
              <a14:compatExt xmlns:a14="http://schemas.microsoft.com/office/drawing/2010/main" spid="_x0000_s2068"/>
            </a:ext>
            <a:ext uri="{FF2B5EF4-FFF2-40B4-BE49-F238E27FC236}">
              <a16:creationId xmlns:a16="http://schemas.microsoft.com/office/drawing/2014/main" id="{357B4DF7-D16D-4D32-BD44-5EC7C8F5C5D0}"/>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510</xdr:row>
      <xdr:rowOff>0</xdr:rowOff>
    </xdr:from>
    <xdr:ext cx="1921468" cy="195685"/>
    <xdr:sp macro="" textlink="">
      <xdr:nvSpPr>
        <xdr:cNvPr id="237" name="Drop Down 20" hidden="1">
          <a:extLst>
            <a:ext uri="{63B3BB69-23CF-44E3-9099-C40C66FF867C}">
              <a14:compatExt xmlns:a14="http://schemas.microsoft.com/office/drawing/2010/main" spid="_x0000_s2068"/>
            </a:ext>
            <a:ext uri="{FF2B5EF4-FFF2-40B4-BE49-F238E27FC236}">
              <a16:creationId xmlns:a16="http://schemas.microsoft.com/office/drawing/2014/main" id="{2D697DA7-ABF5-486F-8C5C-E50BB1307DCE}"/>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532</xdr:row>
      <xdr:rowOff>0</xdr:rowOff>
    </xdr:from>
    <xdr:ext cx="1921468" cy="195685"/>
    <xdr:sp macro="" textlink="">
      <xdr:nvSpPr>
        <xdr:cNvPr id="238" name="Drop Down 20" hidden="1">
          <a:extLst>
            <a:ext uri="{63B3BB69-23CF-44E3-9099-C40C66FF867C}">
              <a14:compatExt xmlns:a14="http://schemas.microsoft.com/office/drawing/2010/main" spid="_x0000_s2068"/>
            </a:ext>
            <a:ext uri="{FF2B5EF4-FFF2-40B4-BE49-F238E27FC236}">
              <a16:creationId xmlns:a16="http://schemas.microsoft.com/office/drawing/2014/main" id="{9DF4B375-FF29-407A-9545-E51F055F7D39}"/>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532</xdr:row>
      <xdr:rowOff>0</xdr:rowOff>
    </xdr:from>
    <xdr:ext cx="1921468" cy="195685"/>
    <xdr:sp macro="" textlink="">
      <xdr:nvSpPr>
        <xdr:cNvPr id="239" name="Drop Down 20" hidden="1">
          <a:extLst>
            <a:ext uri="{63B3BB69-23CF-44E3-9099-C40C66FF867C}">
              <a14:compatExt xmlns:a14="http://schemas.microsoft.com/office/drawing/2010/main" spid="_x0000_s2068"/>
            </a:ext>
            <a:ext uri="{FF2B5EF4-FFF2-40B4-BE49-F238E27FC236}">
              <a16:creationId xmlns:a16="http://schemas.microsoft.com/office/drawing/2014/main" id="{2A233496-F8BF-4743-8147-4505761C65EA}"/>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532</xdr:row>
      <xdr:rowOff>0</xdr:rowOff>
    </xdr:from>
    <xdr:ext cx="1921468" cy="195685"/>
    <xdr:sp macro="" textlink="">
      <xdr:nvSpPr>
        <xdr:cNvPr id="240" name="Drop Down 20" hidden="1">
          <a:extLst>
            <a:ext uri="{63B3BB69-23CF-44E3-9099-C40C66FF867C}">
              <a14:compatExt xmlns:a14="http://schemas.microsoft.com/office/drawing/2010/main" spid="_x0000_s2068"/>
            </a:ext>
            <a:ext uri="{FF2B5EF4-FFF2-40B4-BE49-F238E27FC236}">
              <a16:creationId xmlns:a16="http://schemas.microsoft.com/office/drawing/2014/main" id="{598556DE-84A0-42A7-A992-2011200EBEB5}"/>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532</xdr:row>
      <xdr:rowOff>0</xdr:rowOff>
    </xdr:from>
    <xdr:ext cx="1921468" cy="195685"/>
    <xdr:sp macro="" textlink="">
      <xdr:nvSpPr>
        <xdr:cNvPr id="241" name="Drop Down 20" hidden="1">
          <a:extLst>
            <a:ext uri="{63B3BB69-23CF-44E3-9099-C40C66FF867C}">
              <a14:compatExt xmlns:a14="http://schemas.microsoft.com/office/drawing/2010/main" spid="_x0000_s2068"/>
            </a:ext>
            <a:ext uri="{FF2B5EF4-FFF2-40B4-BE49-F238E27FC236}">
              <a16:creationId xmlns:a16="http://schemas.microsoft.com/office/drawing/2014/main" id="{104F61D0-A773-45F8-B819-2AF6418D33E6}"/>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545</xdr:row>
      <xdr:rowOff>0</xdr:rowOff>
    </xdr:from>
    <xdr:ext cx="1921468" cy="195685"/>
    <xdr:sp macro="" textlink="">
      <xdr:nvSpPr>
        <xdr:cNvPr id="242" name="Drop Down 20" hidden="1">
          <a:extLst>
            <a:ext uri="{63B3BB69-23CF-44E3-9099-C40C66FF867C}">
              <a14:compatExt xmlns:a14="http://schemas.microsoft.com/office/drawing/2010/main" spid="_x0000_s2068"/>
            </a:ext>
            <a:ext uri="{FF2B5EF4-FFF2-40B4-BE49-F238E27FC236}">
              <a16:creationId xmlns:a16="http://schemas.microsoft.com/office/drawing/2014/main" id="{3A58DB0D-ECC2-4DDB-AABE-D08588200814}"/>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545</xdr:row>
      <xdr:rowOff>0</xdr:rowOff>
    </xdr:from>
    <xdr:ext cx="1921468" cy="195685"/>
    <xdr:sp macro="" textlink="">
      <xdr:nvSpPr>
        <xdr:cNvPr id="243" name="Drop Down 20" hidden="1">
          <a:extLst>
            <a:ext uri="{63B3BB69-23CF-44E3-9099-C40C66FF867C}">
              <a14:compatExt xmlns:a14="http://schemas.microsoft.com/office/drawing/2010/main" spid="_x0000_s2068"/>
            </a:ext>
            <a:ext uri="{FF2B5EF4-FFF2-40B4-BE49-F238E27FC236}">
              <a16:creationId xmlns:a16="http://schemas.microsoft.com/office/drawing/2014/main" id="{FBDD3B07-1783-4F77-AFA3-D13630BFC7D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545</xdr:row>
      <xdr:rowOff>0</xdr:rowOff>
    </xdr:from>
    <xdr:ext cx="1921468" cy="195685"/>
    <xdr:sp macro="" textlink="">
      <xdr:nvSpPr>
        <xdr:cNvPr id="244" name="Drop Down 20" hidden="1">
          <a:extLst>
            <a:ext uri="{63B3BB69-23CF-44E3-9099-C40C66FF867C}">
              <a14:compatExt xmlns:a14="http://schemas.microsoft.com/office/drawing/2010/main" spid="_x0000_s2068"/>
            </a:ext>
            <a:ext uri="{FF2B5EF4-FFF2-40B4-BE49-F238E27FC236}">
              <a16:creationId xmlns:a16="http://schemas.microsoft.com/office/drawing/2014/main" id="{AF776B7F-8B6B-41FF-8CFA-AF6F022E5476}"/>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545</xdr:row>
      <xdr:rowOff>0</xdr:rowOff>
    </xdr:from>
    <xdr:ext cx="1921468" cy="195685"/>
    <xdr:sp macro="" textlink="">
      <xdr:nvSpPr>
        <xdr:cNvPr id="245" name="Drop Down 20" hidden="1">
          <a:extLst>
            <a:ext uri="{63B3BB69-23CF-44E3-9099-C40C66FF867C}">
              <a14:compatExt xmlns:a14="http://schemas.microsoft.com/office/drawing/2010/main" spid="_x0000_s2068"/>
            </a:ext>
            <a:ext uri="{FF2B5EF4-FFF2-40B4-BE49-F238E27FC236}">
              <a16:creationId xmlns:a16="http://schemas.microsoft.com/office/drawing/2014/main" id="{A8AFA2A9-F2F2-4E89-A072-693D4820C08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609</xdr:row>
      <xdr:rowOff>0</xdr:rowOff>
    </xdr:from>
    <xdr:ext cx="1921468" cy="195685"/>
    <xdr:sp macro="" textlink="">
      <xdr:nvSpPr>
        <xdr:cNvPr id="246" name="Drop Down 20" hidden="1">
          <a:extLst>
            <a:ext uri="{63B3BB69-23CF-44E3-9099-C40C66FF867C}">
              <a14:compatExt xmlns:a14="http://schemas.microsoft.com/office/drawing/2010/main" spid="_x0000_s2068"/>
            </a:ext>
            <a:ext uri="{FF2B5EF4-FFF2-40B4-BE49-F238E27FC236}">
              <a16:creationId xmlns:a16="http://schemas.microsoft.com/office/drawing/2014/main" id="{325A9C0F-CE63-4C01-8720-20AF8145EF0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609</xdr:row>
      <xdr:rowOff>0</xdr:rowOff>
    </xdr:from>
    <xdr:ext cx="1921468" cy="195685"/>
    <xdr:sp macro="" textlink="">
      <xdr:nvSpPr>
        <xdr:cNvPr id="247" name="Drop Down 20" hidden="1">
          <a:extLst>
            <a:ext uri="{63B3BB69-23CF-44E3-9099-C40C66FF867C}">
              <a14:compatExt xmlns:a14="http://schemas.microsoft.com/office/drawing/2010/main" spid="_x0000_s2068"/>
            </a:ext>
            <a:ext uri="{FF2B5EF4-FFF2-40B4-BE49-F238E27FC236}">
              <a16:creationId xmlns:a16="http://schemas.microsoft.com/office/drawing/2014/main" id="{1EB8B3C7-6138-4910-8CB0-8FC0768ADC44}"/>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609</xdr:row>
      <xdr:rowOff>0</xdr:rowOff>
    </xdr:from>
    <xdr:ext cx="1921468" cy="195685"/>
    <xdr:sp macro="" textlink="">
      <xdr:nvSpPr>
        <xdr:cNvPr id="248" name="Drop Down 20" hidden="1">
          <a:extLst>
            <a:ext uri="{63B3BB69-23CF-44E3-9099-C40C66FF867C}">
              <a14:compatExt xmlns:a14="http://schemas.microsoft.com/office/drawing/2010/main" spid="_x0000_s2068"/>
            </a:ext>
            <a:ext uri="{FF2B5EF4-FFF2-40B4-BE49-F238E27FC236}">
              <a16:creationId xmlns:a16="http://schemas.microsoft.com/office/drawing/2014/main" id="{FFA4269D-6DE3-486C-8196-CD7EA831AAFF}"/>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609</xdr:row>
      <xdr:rowOff>0</xdr:rowOff>
    </xdr:from>
    <xdr:ext cx="1921468" cy="195685"/>
    <xdr:sp macro="" textlink="">
      <xdr:nvSpPr>
        <xdr:cNvPr id="249" name="Drop Down 20" hidden="1">
          <a:extLst>
            <a:ext uri="{63B3BB69-23CF-44E3-9099-C40C66FF867C}">
              <a14:compatExt xmlns:a14="http://schemas.microsoft.com/office/drawing/2010/main" spid="_x0000_s2068"/>
            </a:ext>
            <a:ext uri="{FF2B5EF4-FFF2-40B4-BE49-F238E27FC236}">
              <a16:creationId xmlns:a16="http://schemas.microsoft.com/office/drawing/2014/main" id="{CDAD5828-5A54-4B24-8628-953E9EF7E5F9}"/>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609</xdr:row>
      <xdr:rowOff>0</xdr:rowOff>
    </xdr:from>
    <xdr:ext cx="1921468" cy="195685"/>
    <xdr:sp macro="" textlink="">
      <xdr:nvSpPr>
        <xdr:cNvPr id="250" name="Drop Down 20" hidden="1">
          <a:extLst>
            <a:ext uri="{63B3BB69-23CF-44E3-9099-C40C66FF867C}">
              <a14:compatExt xmlns:a14="http://schemas.microsoft.com/office/drawing/2010/main" spid="_x0000_s2068"/>
            </a:ext>
            <a:ext uri="{FF2B5EF4-FFF2-40B4-BE49-F238E27FC236}">
              <a16:creationId xmlns:a16="http://schemas.microsoft.com/office/drawing/2014/main" id="{6EFDC72B-440C-42EE-8F17-B39A731D8F7A}"/>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609</xdr:row>
      <xdr:rowOff>0</xdr:rowOff>
    </xdr:from>
    <xdr:ext cx="1921468" cy="195685"/>
    <xdr:sp macro="" textlink="">
      <xdr:nvSpPr>
        <xdr:cNvPr id="251" name="Drop Down 20" hidden="1">
          <a:extLst>
            <a:ext uri="{63B3BB69-23CF-44E3-9099-C40C66FF867C}">
              <a14:compatExt xmlns:a14="http://schemas.microsoft.com/office/drawing/2010/main" spid="_x0000_s2068"/>
            </a:ext>
            <a:ext uri="{FF2B5EF4-FFF2-40B4-BE49-F238E27FC236}">
              <a16:creationId xmlns:a16="http://schemas.microsoft.com/office/drawing/2014/main" id="{64CA2550-5D3C-4937-8082-E34BB64557EE}"/>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609</xdr:row>
      <xdr:rowOff>0</xdr:rowOff>
    </xdr:from>
    <xdr:ext cx="1921468" cy="195685"/>
    <xdr:sp macro="" textlink="">
      <xdr:nvSpPr>
        <xdr:cNvPr id="252" name="Drop Down 20" hidden="1">
          <a:extLst>
            <a:ext uri="{63B3BB69-23CF-44E3-9099-C40C66FF867C}">
              <a14:compatExt xmlns:a14="http://schemas.microsoft.com/office/drawing/2010/main" spid="_x0000_s2068"/>
            </a:ext>
            <a:ext uri="{FF2B5EF4-FFF2-40B4-BE49-F238E27FC236}">
              <a16:creationId xmlns:a16="http://schemas.microsoft.com/office/drawing/2014/main" id="{44E8A12B-91F5-4550-BDDE-6CBBE949410E}"/>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609</xdr:row>
      <xdr:rowOff>0</xdr:rowOff>
    </xdr:from>
    <xdr:ext cx="1921468" cy="195685"/>
    <xdr:sp macro="" textlink="">
      <xdr:nvSpPr>
        <xdr:cNvPr id="253" name="Drop Down 20" hidden="1">
          <a:extLst>
            <a:ext uri="{63B3BB69-23CF-44E3-9099-C40C66FF867C}">
              <a14:compatExt xmlns:a14="http://schemas.microsoft.com/office/drawing/2010/main" spid="_x0000_s2068"/>
            </a:ext>
            <a:ext uri="{FF2B5EF4-FFF2-40B4-BE49-F238E27FC236}">
              <a16:creationId xmlns:a16="http://schemas.microsoft.com/office/drawing/2014/main" id="{590990BC-51DF-4E75-898B-7BD6DF817FB2}"/>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653</xdr:row>
      <xdr:rowOff>0</xdr:rowOff>
    </xdr:from>
    <xdr:ext cx="1921468" cy="195685"/>
    <xdr:sp macro="" textlink="">
      <xdr:nvSpPr>
        <xdr:cNvPr id="254" name="Drop Down 20" hidden="1">
          <a:extLst>
            <a:ext uri="{63B3BB69-23CF-44E3-9099-C40C66FF867C}">
              <a14:compatExt xmlns:a14="http://schemas.microsoft.com/office/drawing/2010/main" spid="_x0000_s2068"/>
            </a:ext>
            <a:ext uri="{FF2B5EF4-FFF2-40B4-BE49-F238E27FC236}">
              <a16:creationId xmlns:a16="http://schemas.microsoft.com/office/drawing/2014/main" id="{2E1205B9-F30F-442F-8459-1108E90D43C5}"/>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653</xdr:row>
      <xdr:rowOff>0</xdr:rowOff>
    </xdr:from>
    <xdr:ext cx="1921468" cy="195685"/>
    <xdr:sp macro="" textlink="">
      <xdr:nvSpPr>
        <xdr:cNvPr id="255" name="Drop Down 20" hidden="1">
          <a:extLst>
            <a:ext uri="{63B3BB69-23CF-44E3-9099-C40C66FF867C}">
              <a14:compatExt xmlns:a14="http://schemas.microsoft.com/office/drawing/2010/main" spid="_x0000_s2068"/>
            </a:ext>
            <a:ext uri="{FF2B5EF4-FFF2-40B4-BE49-F238E27FC236}">
              <a16:creationId xmlns:a16="http://schemas.microsoft.com/office/drawing/2014/main" id="{37CC3E97-C6C4-4D65-B21B-533B7A3AAE14}"/>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653</xdr:row>
      <xdr:rowOff>0</xdr:rowOff>
    </xdr:from>
    <xdr:ext cx="1921468" cy="195685"/>
    <xdr:sp macro="" textlink="">
      <xdr:nvSpPr>
        <xdr:cNvPr id="256" name="Drop Down 20" hidden="1">
          <a:extLst>
            <a:ext uri="{63B3BB69-23CF-44E3-9099-C40C66FF867C}">
              <a14:compatExt xmlns:a14="http://schemas.microsoft.com/office/drawing/2010/main" spid="_x0000_s2068"/>
            </a:ext>
            <a:ext uri="{FF2B5EF4-FFF2-40B4-BE49-F238E27FC236}">
              <a16:creationId xmlns:a16="http://schemas.microsoft.com/office/drawing/2014/main" id="{63610331-2255-455D-9D8C-BACD94928F45}"/>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653</xdr:row>
      <xdr:rowOff>0</xdr:rowOff>
    </xdr:from>
    <xdr:ext cx="1921468" cy="195685"/>
    <xdr:sp macro="" textlink="">
      <xdr:nvSpPr>
        <xdr:cNvPr id="257" name="Drop Down 20" hidden="1">
          <a:extLst>
            <a:ext uri="{63B3BB69-23CF-44E3-9099-C40C66FF867C}">
              <a14:compatExt xmlns:a14="http://schemas.microsoft.com/office/drawing/2010/main" spid="_x0000_s2068"/>
            </a:ext>
            <a:ext uri="{FF2B5EF4-FFF2-40B4-BE49-F238E27FC236}">
              <a16:creationId xmlns:a16="http://schemas.microsoft.com/office/drawing/2014/main" id="{36C34105-E5DD-4131-AE30-D12837FA9AC6}"/>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654</xdr:row>
      <xdr:rowOff>0</xdr:rowOff>
    </xdr:from>
    <xdr:ext cx="1921468" cy="195685"/>
    <xdr:sp macro="" textlink="">
      <xdr:nvSpPr>
        <xdr:cNvPr id="258" name="Drop Down 20" hidden="1">
          <a:extLst>
            <a:ext uri="{63B3BB69-23CF-44E3-9099-C40C66FF867C}">
              <a14:compatExt xmlns:a14="http://schemas.microsoft.com/office/drawing/2010/main" spid="_x0000_s2068"/>
            </a:ext>
            <a:ext uri="{FF2B5EF4-FFF2-40B4-BE49-F238E27FC236}">
              <a16:creationId xmlns:a16="http://schemas.microsoft.com/office/drawing/2014/main" id="{4CE48FD3-F4C1-47EE-9857-47FDC2F9041A}"/>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654</xdr:row>
      <xdr:rowOff>0</xdr:rowOff>
    </xdr:from>
    <xdr:ext cx="1921468" cy="195685"/>
    <xdr:sp macro="" textlink="">
      <xdr:nvSpPr>
        <xdr:cNvPr id="259" name="Drop Down 20" hidden="1">
          <a:extLst>
            <a:ext uri="{63B3BB69-23CF-44E3-9099-C40C66FF867C}">
              <a14:compatExt xmlns:a14="http://schemas.microsoft.com/office/drawing/2010/main" spid="_x0000_s2068"/>
            </a:ext>
            <a:ext uri="{FF2B5EF4-FFF2-40B4-BE49-F238E27FC236}">
              <a16:creationId xmlns:a16="http://schemas.microsoft.com/office/drawing/2014/main" id="{FC10A998-7385-4B59-97BC-04BFBE24EEE8}"/>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654</xdr:row>
      <xdr:rowOff>0</xdr:rowOff>
    </xdr:from>
    <xdr:ext cx="1921468" cy="195685"/>
    <xdr:sp macro="" textlink="">
      <xdr:nvSpPr>
        <xdr:cNvPr id="260" name="Drop Down 20" hidden="1">
          <a:extLst>
            <a:ext uri="{63B3BB69-23CF-44E3-9099-C40C66FF867C}">
              <a14:compatExt xmlns:a14="http://schemas.microsoft.com/office/drawing/2010/main" spid="_x0000_s2068"/>
            </a:ext>
            <a:ext uri="{FF2B5EF4-FFF2-40B4-BE49-F238E27FC236}">
              <a16:creationId xmlns:a16="http://schemas.microsoft.com/office/drawing/2014/main" id="{5F788ED8-753C-45DE-9236-5B27B8E75EA5}"/>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654</xdr:row>
      <xdr:rowOff>0</xdr:rowOff>
    </xdr:from>
    <xdr:ext cx="1921468" cy="195685"/>
    <xdr:sp macro="" textlink="">
      <xdr:nvSpPr>
        <xdr:cNvPr id="261" name="Drop Down 20" hidden="1">
          <a:extLst>
            <a:ext uri="{63B3BB69-23CF-44E3-9099-C40C66FF867C}">
              <a14:compatExt xmlns:a14="http://schemas.microsoft.com/office/drawing/2010/main" spid="_x0000_s2068"/>
            </a:ext>
            <a:ext uri="{FF2B5EF4-FFF2-40B4-BE49-F238E27FC236}">
              <a16:creationId xmlns:a16="http://schemas.microsoft.com/office/drawing/2014/main" id="{8C565654-9108-41DF-9B80-75858F831589}"/>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666</xdr:row>
      <xdr:rowOff>0</xdr:rowOff>
    </xdr:from>
    <xdr:ext cx="1921468" cy="195685"/>
    <xdr:sp macro="" textlink="">
      <xdr:nvSpPr>
        <xdr:cNvPr id="262" name="Drop Down 20" hidden="1">
          <a:extLst>
            <a:ext uri="{63B3BB69-23CF-44E3-9099-C40C66FF867C}">
              <a14:compatExt xmlns:a14="http://schemas.microsoft.com/office/drawing/2010/main" spid="_x0000_s2068"/>
            </a:ext>
            <a:ext uri="{FF2B5EF4-FFF2-40B4-BE49-F238E27FC236}">
              <a16:creationId xmlns:a16="http://schemas.microsoft.com/office/drawing/2014/main" id="{AE044AF3-86CF-47BC-B919-64A314009FE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666</xdr:row>
      <xdr:rowOff>0</xdr:rowOff>
    </xdr:from>
    <xdr:ext cx="1921468" cy="195685"/>
    <xdr:sp macro="" textlink="">
      <xdr:nvSpPr>
        <xdr:cNvPr id="263" name="Drop Down 20" hidden="1">
          <a:extLst>
            <a:ext uri="{63B3BB69-23CF-44E3-9099-C40C66FF867C}">
              <a14:compatExt xmlns:a14="http://schemas.microsoft.com/office/drawing/2010/main" spid="_x0000_s2068"/>
            </a:ext>
            <a:ext uri="{FF2B5EF4-FFF2-40B4-BE49-F238E27FC236}">
              <a16:creationId xmlns:a16="http://schemas.microsoft.com/office/drawing/2014/main" id="{21D6CB2F-C35F-4822-9D63-C3937B0598AF}"/>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666</xdr:row>
      <xdr:rowOff>0</xdr:rowOff>
    </xdr:from>
    <xdr:ext cx="1921468" cy="195685"/>
    <xdr:sp macro="" textlink="">
      <xdr:nvSpPr>
        <xdr:cNvPr id="264" name="Drop Down 20" hidden="1">
          <a:extLst>
            <a:ext uri="{63B3BB69-23CF-44E3-9099-C40C66FF867C}">
              <a14:compatExt xmlns:a14="http://schemas.microsoft.com/office/drawing/2010/main" spid="_x0000_s2068"/>
            </a:ext>
            <a:ext uri="{FF2B5EF4-FFF2-40B4-BE49-F238E27FC236}">
              <a16:creationId xmlns:a16="http://schemas.microsoft.com/office/drawing/2014/main" id="{A6DEE212-E971-4480-8AAB-7F5BB3204E2F}"/>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666</xdr:row>
      <xdr:rowOff>0</xdr:rowOff>
    </xdr:from>
    <xdr:ext cx="1921468" cy="195685"/>
    <xdr:sp macro="" textlink="">
      <xdr:nvSpPr>
        <xdr:cNvPr id="265" name="Drop Down 20" hidden="1">
          <a:extLst>
            <a:ext uri="{63B3BB69-23CF-44E3-9099-C40C66FF867C}">
              <a14:compatExt xmlns:a14="http://schemas.microsoft.com/office/drawing/2010/main" spid="_x0000_s2068"/>
            </a:ext>
            <a:ext uri="{FF2B5EF4-FFF2-40B4-BE49-F238E27FC236}">
              <a16:creationId xmlns:a16="http://schemas.microsoft.com/office/drawing/2014/main" id="{C78F1A77-F650-42F3-BFE6-F0CDFABDF32B}"/>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83</xdr:row>
      <xdr:rowOff>0</xdr:rowOff>
    </xdr:from>
    <xdr:ext cx="2529840" cy="195685"/>
    <xdr:sp macro="" textlink="">
      <xdr:nvSpPr>
        <xdr:cNvPr id="266" name="Drop Down 4" hidden="1">
          <a:extLst>
            <a:ext uri="{63B3BB69-23CF-44E3-9099-C40C66FF867C}">
              <a14:compatExt xmlns:a14="http://schemas.microsoft.com/office/drawing/2010/main" spid="_x0000_s2052"/>
            </a:ext>
            <a:ext uri="{FF2B5EF4-FFF2-40B4-BE49-F238E27FC236}">
              <a16:creationId xmlns:a16="http://schemas.microsoft.com/office/drawing/2014/main" id="{98E0CCFE-27AF-4A49-A808-22456204E0ED}"/>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83</xdr:row>
      <xdr:rowOff>0</xdr:rowOff>
    </xdr:from>
    <xdr:ext cx="1921468" cy="195685"/>
    <xdr:sp macro="" textlink="">
      <xdr:nvSpPr>
        <xdr:cNvPr id="267" name="Drop Down 20" hidden="1">
          <a:extLst>
            <a:ext uri="{63B3BB69-23CF-44E3-9099-C40C66FF867C}">
              <a14:compatExt xmlns:a14="http://schemas.microsoft.com/office/drawing/2010/main" spid="_x0000_s2068"/>
            </a:ext>
            <a:ext uri="{FF2B5EF4-FFF2-40B4-BE49-F238E27FC236}">
              <a16:creationId xmlns:a16="http://schemas.microsoft.com/office/drawing/2014/main" id="{40DB6E74-A010-413D-8958-9F86BE540381}"/>
            </a:ext>
          </a:extLst>
        </xdr:cNvPr>
        <xdr:cNvSpPr/>
      </xdr:nvSpPr>
      <xdr:spPr bwMode="auto">
        <a:xfrm>
          <a:off x="6175375" y="1520031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83</xdr:row>
      <xdr:rowOff>0</xdr:rowOff>
    </xdr:from>
    <xdr:ext cx="2476500" cy="199970"/>
    <xdr:sp macro="" textlink="">
      <xdr:nvSpPr>
        <xdr:cNvPr id="268" name="Drop Down 24" hidden="1">
          <a:extLst>
            <a:ext uri="{63B3BB69-23CF-44E3-9099-C40C66FF867C}">
              <a14:compatExt xmlns:a14="http://schemas.microsoft.com/office/drawing/2010/main" spid="_x0000_s2072"/>
            </a:ext>
            <a:ext uri="{FF2B5EF4-FFF2-40B4-BE49-F238E27FC236}">
              <a16:creationId xmlns:a16="http://schemas.microsoft.com/office/drawing/2014/main" id="{7EC1B3F3-CB10-4FF9-BA11-FDF84E49EA58}"/>
            </a:ext>
          </a:extLst>
        </xdr:cNvPr>
        <xdr:cNvSpPr/>
      </xdr:nvSpPr>
      <xdr:spPr bwMode="auto">
        <a:xfrm>
          <a:off x="3929063" y="1520031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83</xdr:row>
      <xdr:rowOff>0</xdr:rowOff>
    </xdr:from>
    <xdr:ext cx="2529840" cy="195685"/>
    <xdr:sp macro="" textlink="">
      <xdr:nvSpPr>
        <xdr:cNvPr id="269" name="Drop Down 4" hidden="1">
          <a:extLst>
            <a:ext uri="{63B3BB69-23CF-44E3-9099-C40C66FF867C}">
              <a14:compatExt xmlns:a14="http://schemas.microsoft.com/office/drawing/2010/main" spid="_x0000_s2052"/>
            </a:ext>
            <a:ext uri="{FF2B5EF4-FFF2-40B4-BE49-F238E27FC236}">
              <a16:creationId xmlns:a16="http://schemas.microsoft.com/office/drawing/2014/main" id="{DDAF08E7-2478-4623-B656-B985BF8A4659}"/>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83</xdr:row>
      <xdr:rowOff>0</xdr:rowOff>
    </xdr:from>
    <xdr:ext cx="2529840" cy="195685"/>
    <xdr:sp macro="" textlink="">
      <xdr:nvSpPr>
        <xdr:cNvPr id="270" name="Drop Down 4" hidden="1">
          <a:extLst>
            <a:ext uri="{63B3BB69-23CF-44E3-9099-C40C66FF867C}">
              <a14:compatExt xmlns:a14="http://schemas.microsoft.com/office/drawing/2010/main" spid="_x0000_s2052"/>
            </a:ext>
            <a:ext uri="{FF2B5EF4-FFF2-40B4-BE49-F238E27FC236}">
              <a16:creationId xmlns:a16="http://schemas.microsoft.com/office/drawing/2014/main" id="{40E880B5-1211-4C61-B08B-BB881C3BFC7F}"/>
            </a:ext>
          </a:extLst>
        </xdr:cNvPr>
        <xdr:cNvSpPr/>
      </xdr:nvSpPr>
      <xdr:spPr bwMode="auto">
        <a:xfrm>
          <a:off x="5262245"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83</xdr:row>
      <xdr:rowOff>0</xdr:rowOff>
    </xdr:from>
    <xdr:ext cx="2529840" cy="195685"/>
    <xdr:sp macro="" textlink="">
      <xdr:nvSpPr>
        <xdr:cNvPr id="271" name="Drop Down 4" hidden="1">
          <a:extLst>
            <a:ext uri="{63B3BB69-23CF-44E3-9099-C40C66FF867C}">
              <a14:compatExt xmlns:a14="http://schemas.microsoft.com/office/drawing/2010/main" spid="_x0000_s2052"/>
            </a:ext>
            <a:ext uri="{FF2B5EF4-FFF2-40B4-BE49-F238E27FC236}">
              <a16:creationId xmlns:a16="http://schemas.microsoft.com/office/drawing/2014/main" id="{CC0A0FA2-7206-4D62-A6AF-62D940BCCE29}"/>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83</xdr:row>
      <xdr:rowOff>0</xdr:rowOff>
    </xdr:from>
    <xdr:ext cx="2529840" cy="195685"/>
    <xdr:sp macro="" textlink="">
      <xdr:nvSpPr>
        <xdr:cNvPr id="272" name="Drop Down 4" hidden="1">
          <a:extLst>
            <a:ext uri="{63B3BB69-23CF-44E3-9099-C40C66FF867C}">
              <a14:compatExt xmlns:a14="http://schemas.microsoft.com/office/drawing/2010/main" spid="_x0000_s2052"/>
            </a:ext>
            <a:ext uri="{FF2B5EF4-FFF2-40B4-BE49-F238E27FC236}">
              <a16:creationId xmlns:a16="http://schemas.microsoft.com/office/drawing/2014/main" id="{47954213-A5CB-4E11-90E7-3AD47E62ED6B}"/>
            </a:ext>
          </a:extLst>
        </xdr:cNvPr>
        <xdr:cNvSpPr/>
      </xdr:nvSpPr>
      <xdr:spPr bwMode="auto">
        <a:xfrm>
          <a:off x="5262245"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84</xdr:row>
      <xdr:rowOff>0</xdr:rowOff>
    </xdr:from>
    <xdr:ext cx="2529840" cy="195685"/>
    <xdr:sp macro="" textlink="">
      <xdr:nvSpPr>
        <xdr:cNvPr id="273" name="Drop Down 4" hidden="1">
          <a:extLst>
            <a:ext uri="{63B3BB69-23CF-44E3-9099-C40C66FF867C}">
              <a14:compatExt xmlns:a14="http://schemas.microsoft.com/office/drawing/2010/main" spid="_x0000_s2052"/>
            </a:ext>
            <a:ext uri="{FF2B5EF4-FFF2-40B4-BE49-F238E27FC236}">
              <a16:creationId xmlns:a16="http://schemas.microsoft.com/office/drawing/2014/main" id="{235F8BAD-8658-4B36-B9FF-B420620B7870}"/>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84</xdr:row>
      <xdr:rowOff>0</xdr:rowOff>
    </xdr:from>
    <xdr:ext cx="1921468" cy="195685"/>
    <xdr:sp macro="" textlink="">
      <xdr:nvSpPr>
        <xdr:cNvPr id="274" name="Drop Down 20" hidden="1">
          <a:extLst>
            <a:ext uri="{63B3BB69-23CF-44E3-9099-C40C66FF867C}">
              <a14:compatExt xmlns:a14="http://schemas.microsoft.com/office/drawing/2010/main" spid="_x0000_s2068"/>
            </a:ext>
            <a:ext uri="{FF2B5EF4-FFF2-40B4-BE49-F238E27FC236}">
              <a16:creationId xmlns:a16="http://schemas.microsoft.com/office/drawing/2014/main" id="{BEA99C08-9BA0-40CD-84AA-54C403DAA974}"/>
            </a:ext>
          </a:extLst>
        </xdr:cNvPr>
        <xdr:cNvSpPr/>
      </xdr:nvSpPr>
      <xdr:spPr bwMode="auto">
        <a:xfrm>
          <a:off x="6175375" y="1520031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84</xdr:row>
      <xdr:rowOff>0</xdr:rowOff>
    </xdr:from>
    <xdr:ext cx="2476500" cy="199970"/>
    <xdr:sp macro="" textlink="">
      <xdr:nvSpPr>
        <xdr:cNvPr id="275" name="Drop Down 24" hidden="1">
          <a:extLst>
            <a:ext uri="{63B3BB69-23CF-44E3-9099-C40C66FF867C}">
              <a14:compatExt xmlns:a14="http://schemas.microsoft.com/office/drawing/2010/main" spid="_x0000_s2072"/>
            </a:ext>
            <a:ext uri="{FF2B5EF4-FFF2-40B4-BE49-F238E27FC236}">
              <a16:creationId xmlns:a16="http://schemas.microsoft.com/office/drawing/2014/main" id="{CDDD9E9F-DA1F-462F-ABC8-7CC83A8447B0}"/>
            </a:ext>
          </a:extLst>
        </xdr:cNvPr>
        <xdr:cNvSpPr/>
      </xdr:nvSpPr>
      <xdr:spPr bwMode="auto">
        <a:xfrm>
          <a:off x="3929063" y="1520031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84</xdr:row>
      <xdr:rowOff>0</xdr:rowOff>
    </xdr:from>
    <xdr:ext cx="2529840" cy="195685"/>
    <xdr:sp macro="" textlink="">
      <xdr:nvSpPr>
        <xdr:cNvPr id="276" name="Drop Down 4" hidden="1">
          <a:extLst>
            <a:ext uri="{63B3BB69-23CF-44E3-9099-C40C66FF867C}">
              <a14:compatExt xmlns:a14="http://schemas.microsoft.com/office/drawing/2010/main" spid="_x0000_s2052"/>
            </a:ext>
            <a:ext uri="{FF2B5EF4-FFF2-40B4-BE49-F238E27FC236}">
              <a16:creationId xmlns:a16="http://schemas.microsoft.com/office/drawing/2014/main" id="{1F83C9E3-55E1-447A-88BC-9183F1AE8732}"/>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84</xdr:row>
      <xdr:rowOff>0</xdr:rowOff>
    </xdr:from>
    <xdr:ext cx="2529840" cy="195685"/>
    <xdr:sp macro="" textlink="">
      <xdr:nvSpPr>
        <xdr:cNvPr id="277" name="Drop Down 4" hidden="1">
          <a:extLst>
            <a:ext uri="{63B3BB69-23CF-44E3-9099-C40C66FF867C}">
              <a14:compatExt xmlns:a14="http://schemas.microsoft.com/office/drawing/2010/main" spid="_x0000_s2052"/>
            </a:ext>
            <a:ext uri="{FF2B5EF4-FFF2-40B4-BE49-F238E27FC236}">
              <a16:creationId xmlns:a16="http://schemas.microsoft.com/office/drawing/2014/main" id="{916E87D1-6B0B-4B56-936D-DEB16365AE57}"/>
            </a:ext>
          </a:extLst>
        </xdr:cNvPr>
        <xdr:cNvSpPr/>
      </xdr:nvSpPr>
      <xdr:spPr bwMode="auto">
        <a:xfrm>
          <a:off x="5262245"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84</xdr:row>
      <xdr:rowOff>0</xdr:rowOff>
    </xdr:from>
    <xdr:ext cx="2529840" cy="195685"/>
    <xdr:sp macro="" textlink="">
      <xdr:nvSpPr>
        <xdr:cNvPr id="278" name="Drop Down 4" hidden="1">
          <a:extLst>
            <a:ext uri="{63B3BB69-23CF-44E3-9099-C40C66FF867C}">
              <a14:compatExt xmlns:a14="http://schemas.microsoft.com/office/drawing/2010/main" spid="_x0000_s2052"/>
            </a:ext>
            <a:ext uri="{FF2B5EF4-FFF2-40B4-BE49-F238E27FC236}">
              <a16:creationId xmlns:a16="http://schemas.microsoft.com/office/drawing/2014/main" id="{58BB10A6-9EFE-48DF-B8CC-BDB387CB6880}"/>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84</xdr:row>
      <xdr:rowOff>0</xdr:rowOff>
    </xdr:from>
    <xdr:ext cx="2529840" cy="195685"/>
    <xdr:sp macro="" textlink="">
      <xdr:nvSpPr>
        <xdr:cNvPr id="279" name="Drop Down 4" hidden="1">
          <a:extLst>
            <a:ext uri="{63B3BB69-23CF-44E3-9099-C40C66FF867C}">
              <a14:compatExt xmlns:a14="http://schemas.microsoft.com/office/drawing/2010/main" spid="_x0000_s2052"/>
            </a:ext>
            <a:ext uri="{FF2B5EF4-FFF2-40B4-BE49-F238E27FC236}">
              <a16:creationId xmlns:a16="http://schemas.microsoft.com/office/drawing/2014/main" id="{24BDF847-3CEE-4147-85FD-CA1567E1BCF3}"/>
            </a:ext>
          </a:extLst>
        </xdr:cNvPr>
        <xdr:cNvSpPr/>
      </xdr:nvSpPr>
      <xdr:spPr bwMode="auto">
        <a:xfrm>
          <a:off x="5262245"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85</xdr:row>
      <xdr:rowOff>0</xdr:rowOff>
    </xdr:from>
    <xdr:ext cx="2529840" cy="195685"/>
    <xdr:sp macro="" textlink="">
      <xdr:nvSpPr>
        <xdr:cNvPr id="280" name="Drop Down 4" hidden="1">
          <a:extLst>
            <a:ext uri="{63B3BB69-23CF-44E3-9099-C40C66FF867C}">
              <a14:compatExt xmlns:a14="http://schemas.microsoft.com/office/drawing/2010/main" spid="_x0000_s2052"/>
            </a:ext>
            <a:ext uri="{FF2B5EF4-FFF2-40B4-BE49-F238E27FC236}">
              <a16:creationId xmlns:a16="http://schemas.microsoft.com/office/drawing/2014/main" id="{40F86598-E9FC-4730-8AD2-17E7FC9FEE32}"/>
            </a:ext>
          </a:extLst>
        </xdr:cNvPr>
        <xdr:cNvSpPr/>
      </xdr:nvSpPr>
      <xdr:spPr bwMode="auto">
        <a:xfrm>
          <a:off x="5574983" y="15335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85</xdr:row>
      <xdr:rowOff>0</xdr:rowOff>
    </xdr:from>
    <xdr:ext cx="1921468" cy="195685"/>
    <xdr:sp macro="" textlink="">
      <xdr:nvSpPr>
        <xdr:cNvPr id="281" name="Drop Down 20" hidden="1">
          <a:extLst>
            <a:ext uri="{63B3BB69-23CF-44E3-9099-C40C66FF867C}">
              <a14:compatExt xmlns:a14="http://schemas.microsoft.com/office/drawing/2010/main" spid="_x0000_s2068"/>
            </a:ext>
            <a:ext uri="{FF2B5EF4-FFF2-40B4-BE49-F238E27FC236}">
              <a16:creationId xmlns:a16="http://schemas.microsoft.com/office/drawing/2014/main" id="{39F1FD74-F5ED-4EAC-A6E7-E78E207EF55F}"/>
            </a:ext>
          </a:extLst>
        </xdr:cNvPr>
        <xdr:cNvSpPr/>
      </xdr:nvSpPr>
      <xdr:spPr bwMode="auto">
        <a:xfrm>
          <a:off x="6175375" y="153352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85</xdr:row>
      <xdr:rowOff>0</xdr:rowOff>
    </xdr:from>
    <xdr:ext cx="2476500" cy="199970"/>
    <xdr:sp macro="" textlink="">
      <xdr:nvSpPr>
        <xdr:cNvPr id="282" name="Drop Down 24" hidden="1">
          <a:extLst>
            <a:ext uri="{63B3BB69-23CF-44E3-9099-C40C66FF867C}">
              <a14:compatExt xmlns:a14="http://schemas.microsoft.com/office/drawing/2010/main" spid="_x0000_s2072"/>
            </a:ext>
            <a:ext uri="{FF2B5EF4-FFF2-40B4-BE49-F238E27FC236}">
              <a16:creationId xmlns:a16="http://schemas.microsoft.com/office/drawing/2014/main" id="{9C21F17F-3786-458E-A637-68FEB98F4D32}"/>
            </a:ext>
          </a:extLst>
        </xdr:cNvPr>
        <xdr:cNvSpPr/>
      </xdr:nvSpPr>
      <xdr:spPr bwMode="auto">
        <a:xfrm>
          <a:off x="3929063" y="153352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85</xdr:row>
      <xdr:rowOff>0</xdr:rowOff>
    </xdr:from>
    <xdr:ext cx="2529840" cy="195685"/>
    <xdr:sp macro="" textlink="">
      <xdr:nvSpPr>
        <xdr:cNvPr id="283" name="Drop Down 4" hidden="1">
          <a:extLst>
            <a:ext uri="{63B3BB69-23CF-44E3-9099-C40C66FF867C}">
              <a14:compatExt xmlns:a14="http://schemas.microsoft.com/office/drawing/2010/main" spid="_x0000_s2052"/>
            </a:ext>
            <a:ext uri="{FF2B5EF4-FFF2-40B4-BE49-F238E27FC236}">
              <a16:creationId xmlns:a16="http://schemas.microsoft.com/office/drawing/2014/main" id="{FFDDB6FE-A373-4B0D-BC83-3ACD3F520D4D}"/>
            </a:ext>
          </a:extLst>
        </xdr:cNvPr>
        <xdr:cNvSpPr/>
      </xdr:nvSpPr>
      <xdr:spPr bwMode="auto">
        <a:xfrm>
          <a:off x="5574983" y="15335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85</xdr:row>
      <xdr:rowOff>0</xdr:rowOff>
    </xdr:from>
    <xdr:ext cx="2529840" cy="195685"/>
    <xdr:sp macro="" textlink="">
      <xdr:nvSpPr>
        <xdr:cNvPr id="284" name="Drop Down 4" hidden="1">
          <a:extLst>
            <a:ext uri="{63B3BB69-23CF-44E3-9099-C40C66FF867C}">
              <a14:compatExt xmlns:a14="http://schemas.microsoft.com/office/drawing/2010/main" spid="_x0000_s2052"/>
            </a:ext>
            <a:ext uri="{FF2B5EF4-FFF2-40B4-BE49-F238E27FC236}">
              <a16:creationId xmlns:a16="http://schemas.microsoft.com/office/drawing/2014/main" id="{5CD960B5-22D7-4963-B933-8FFB1BDAE83C}"/>
            </a:ext>
          </a:extLst>
        </xdr:cNvPr>
        <xdr:cNvSpPr/>
      </xdr:nvSpPr>
      <xdr:spPr bwMode="auto">
        <a:xfrm>
          <a:off x="5262245" y="15335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85</xdr:row>
      <xdr:rowOff>0</xdr:rowOff>
    </xdr:from>
    <xdr:ext cx="2529840" cy="195685"/>
    <xdr:sp macro="" textlink="">
      <xdr:nvSpPr>
        <xdr:cNvPr id="285" name="Drop Down 4" hidden="1">
          <a:extLst>
            <a:ext uri="{63B3BB69-23CF-44E3-9099-C40C66FF867C}">
              <a14:compatExt xmlns:a14="http://schemas.microsoft.com/office/drawing/2010/main" spid="_x0000_s2052"/>
            </a:ext>
            <a:ext uri="{FF2B5EF4-FFF2-40B4-BE49-F238E27FC236}">
              <a16:creationId xmlns:a16="http://schemas.microsoft.com/office/drawing/2014/main" id="{EA6AEB1D-773A-4809-B578-850D0C8BA4F4}"/>
            </a:ext>
          </a:extLst>
        </xdr:cNvPr>
        <xdr:cNvSpPr/>
      </xdr:nvSpPr>
      <xdr:spPr bwMode="auto">
        <a:xfrm>
          <a:off x="5574983" y="15335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85</xdr:row>
      <xdr:rowOff>0</xdr:rowOff>
    </xdr:from>
    <xdr:ext cx="2529840" cy="195685"/>
    <xdr:sp macro="" textlink="">
      <xdr:nvSpPr>
        <xdr:cNvPr id="286" name="Drop Down 4" hidden="1">
          <a:extLst>
            <a:ext uri="{63B3BB69-23CF-44E3-9099-C40C66FF867C}">
              <a14:compatExt xmlns:a14="http://schemas.microsoft.com/office/drawing/2010/main" spid="_x0000_s2052"/>
            </a:ext>
            <a:ext uri="{FF2B5EF4-FFF2-40B4-BE49-F238E27FC236}">
              <a16:creationId xmlns:a16="http://schemas.microsoft.com/office/drawing/2014/main" id="{08676A48-87D5-467E-8797-6A2FA8FC1278}"/>
            </a:ext>
          </a:extLst>
        </xdr:cNvPr>
        <xdr:cNvSpPr/>
      </xdr:nvSpPr>
      <xdr:spPr bwMode="auto">
        <a:xfrm>
          <a:off x="5262245" y="15335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120</xdr:row>
      <xdr:rowOff>0</xdr:rowOff>
    </xdr:from>
    <xdr:ext cx="2529840" cy="195685"/>
    <xdr:sp macro="" textlink="">
      <xdr:nvSpPr>
        <xdr:cNvPr id="287" name="Drop Down 4" hidden="1">
          <a:extLst>
            <a:ext uri="{63B3BB69-23CF-44E3-9099-C40C66FF867C}">
              <a14:compatExt xmlns:a14="http://schemas.microsoft.com/office/drawing/2010/main" spid="_x0000_s2052"/>
            </a:ext>
            <a:ext uri="{FF2B5EF4-FFF2-40B4-BE49-F238E27FC236}">
              <a16:creationId xmlns:a16="http://schemas.microsoft.com/office/drawing/2014/main" id="{C4226FC6-1278-4F6F-B25D-EEE26AA65EE1}"/>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120</xdr:row>
      <xdr:rowOff>0</xdr:rowOff>
    </xdr:from>
    <xdr:ext cx="1921468" cy="195685"/>
    <xdr:sp macro="" textlink="">
      <xdr:nvSpPr>
        <xdr:cNvPr id="186" name="Drop Down 20" hidden="1">
          <a:extLst>
            <a:ext uri="{63B3BB69-23CF-44E3-9099-C40C66FF867C}">
              <a14:compatExt xmlns:a14="http://schemas.microsoft.com/office/drawing/2010/main" spid="_x0000_s2068"/>
            </a:ext>
            <a:ext uri="{FF2B5EF4-FFF2-40B4-BE49-F238E27FC236}">
              <a16:creationId xmlns:a16="http://schemas.microsoft.com/office/drawing/2014/main" id="{26939B83-61FC-4F20-9DF9-AAB5F5E50BDB}"/>
            </a:ext>
          </a:extLst>
        </xdr:cNvPr>
        <xdr:cNvSpPr/>
      </xdr:nvSpPr>
      <xdr:spPr bwMode="auto">
        <a:xfrm>
          <a:off x="6175375" y="1520031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120</xdr:row>
      <xdr:rowOff>0</xdr:rowOff>
    </xdr:from>
    <xdr:ext cx="2476500" cy="199970"/>
    <xdr:sp macro="" textlink="">
      <xdr:nvSpPr>
        <xdr:cNvPr id="187" name="Drop Down 24" hidden="1">
          <a:extLst>
            <a:ext uri="{63B3BB69-23CF-44E3-9099-C40C66FF867C}">
              <a14:compatExt xmlns:a14="http://schemas.microsoft.com/office/drawing/2010/main" spid="_x0000_s2072"/>
            </a:ext>
            <a:ext uri="{FF2B5EF4-FFF2-40B4-BE49-F238E27FC236}">
              <a16:creationId xmlns:a16="http://schemas.microsoft.com/office/drawing/2014/main" id="{359D5B74-8E48-4E30-9909-73DA2CC466CC}"/>
            </a:ext>
          </a:extLst>
        </xdr:cNvPr>
        <xdr:cNvSpPr/>
      </xdr:nvSpPr>
      <xdr:spPr bwMode="auto">
        <a:xfrm>
          <a:off x="3929063" y="1520031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120</xdr:row>
      <xdr:rowOff>0</xdr:rowOff>
    </xdr:from>
    <xdr:ext cx="2529840" cy="195685"/>
    <xdr:sp macro="" textlink="">
      <xdr:nvSpPr>
        <xdr:cNvPr id="188" name="Drop Down 4" hidden="1">
          <a:extLst>
            <a:ext uri="{63B3BB69-23CF-44E3-9099-C40C66FF867C}">
              <a14:compatExt xmlns:a14="http://schemas.microsoft.com/office/drawing/2010/main" spid="_x0000_s2052"/>
            </a:ext>
            <a:ext uri="{FF2B5EF4-FFF2-40B4-BE49-F238E27FC236}">
              <a16:creationId xmlns:a16="http://schemas.microsoft.com/office/drawing/2014/main" id="{91B602BF-510D-4CBA-B96C-706E204123AD}"/>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120</xdr:row>
      <xdr:rowOff>0</xdr:rowOff>
    </xdr:from>
    <xdr:ext cx="2529840" cy="195685"/>
    <xdr:sp macro="" textlink="">
      <xdr:nvSpPr>
        <xdr:cNvPr id="189" name="Drop Down 4" hidden="1">
          <a:extLst>
            <a:ext uri="{63B3BB69-23CF-44E3-9099-C40C66FF867C}">
              <a14:compatExt xmlns:a14="http://schemas.microsoft.com/office/drawing/2010/main" spid="_x0000_s2052"/>
            </a:ext>
            <a:ext uri="{FF2B5EF4-FFF2-40B4-BE49-F238E27FC236}">
              <a16:creationId xmlns:a16="http://schemas.microsoft.com/office/drawing/2014/main" id="{C1D545BF-F19A-4F85-9DA4-296D1193CE04}"/>
            </a:ext>
          </a:extLst>
        </xdr:cNvPr>
        <xdr:cNvSpPr/>
      </xdr:nvSpPr>
      <xdr:spPr bwMode="auto">
        <a:xfrm>
          <a:off x="5262245"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120</xdr:row>
      <xdr:rowOff>0</xdr:rowOff>
    </xdr:from>
    <xdr:ext cx="2529840" cy="195685"/>
    <xdr:sp macro="" textlink="">
      <xdr:nvSpPr>
        <xdr:cNvPr id="206" name="Drop Down 4" hidden="1">
          <a:extLst>
            <a:ext uri="{63B3BB69-23CF-44E3-9099-C40C66FF867C}">
              <a14:compatExt xmlns:a14="http://schemas.microsoft.com/office/drawing/2010/main" spid="_x0000_s2052"/>
            </a:ext>
            <a:ext uri="{FF2B5EF4-FFF2-40B4-BE49-F238E27FC236}">
              <a16:creationId xmlns:a16="http://schemas.microsoft.com/office/drawing/2014/main" id="{4F5BB1BB-50E8-4532-B27A-BD3DD61EDDBC}"/>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120</xdr:row>
      <xdr:rowOff>0</xdr:rowOff>
    </xdr:from>
    <xdr:ext cx="2529840" cy="195685"/>
    <xdr:sp macro="" textlink="">
      <xdr:nvSpPr>
        <xdr:cNvPr id="207" name="Drop Down 4" hidden="1">
          <a:extLst>
            <a:ext uri="{63B3BB69-23CF-44E3-9099-C40C66FF867C}">
              <a14:compatExt xmlns:a14="http://schemas.microsoft.com/office/drawing/2010/main" spid="_x0000_s2052"/>
            </a:ext>
            <a:ext uri="{FF2B5EF4-FFF2-40B4-BE49-F238E27FC236}">
              <a16:creationId xmlns:a16="http://schemas.microsoft.com/office/drawing/2014/main" id="{9614E219-F751-4ED9-BFC5-5D503D36F3FA}"/>
            </a:ext>
          </a:extLst>
        </xdr:cNvPr>
        <xdr:cNvSpPr/>
      </xdr:nvSpPr>
      <xdr:spPr bwMode="auto">
        <a:xfrm>
          <a:off x="5262245"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69</xdr:row>
      <xdr:rowOff>0</xdr:rowOff>
    </xdr:from>
    <xdr:ext cx="2529840" cy="195685"/>
    <xdr:sp macro="" textlink="">
      <xdr:nvSpPr>
        <xdr:cNvPr id="208" name="Drop Down 4" hidden="1">
          <a:extLst>
            <a:ext uri="{63B3BB69-23CF-44E3-9099-C40C66FF867C}">
              <a14:compatExt xmlns:a14="http://schemas.microsoft.com/office/drawing/2010/main" spid="_x0000_s2052"/>
            </a:ext>
            <a:ext uri="{FF2B5EF4-FFF2-40B4-BE49-F238E27FC236}">
              <a16:creationId xmlns:a16="http://schemas.microsoft.com/office/drawing/2014/main" id="{4B3F1185-AF37-4E46-B0A5-79BCBFBFED22}"/>
            </a:ext>
          </a:extLst>
        </xdr:cNvPr>
        <xdr:cNvSpPr/>
      </xdr:nvSpPr>
      <xdr:spPr bwMode="auto">
        <a:xfrm>
          <a:off x="5574983" y="16851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69</xdr:row>
      <xdr:rowOff>0</xdr:rowOff>
    </xdr:from>
    <xdr:ext cx="1921468" cy="195685"/>
    <xdr:sp macro="" textlink="">
      <xdr:nvSpPr>
        <xdr:cNvPr id="209" name="Drop Down 20" hidden="1">
          <a:extLst>
            <a:ext uri="{63B3BB69-23CF-44E3-9099-C40C66FF867C}">
              <a14:compatExt xmlns:a14="http://schemas.microsoft.com/office/drawing/2010/main" spid="_x0000_s2068"/>
            </a:ext>
            <a:ext uri="{FF2B5EF4-FFF2-40B4-BE49-F238E27FC236}">
              <a16:creationId xmlns:a16="http://schemas.microsoft.com/office/drawing/2014/main" id="{EDBBB544-E307-4557-8921-52E009E68CEF}"/>
            </a:ext>
          </a:extLst>
        </xdr:cNvPr>
        <xdr:cNvSpPr/>
      </xdr:nvSpPr>
      <xdr:spPr bwMode="auto">
        <a:xfrm>
          <a:off x="6175375" y="1685131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xdr:row>
      <xdr:rowOff>0</xdr:rowOff>
    </xdr:from>
    <xdr:ext cx="2476500" cy="199970"/>
    <xdr:sp macro="" textlink="">
      <xdr:nvSpPr>
        <xdr:cNvPr id="210" name="Drop Down 24" hidden="1">
          <a:extLst>
            <a:ext uri="{63B3BB69-23CF-44E3-9099-C40C66FF867C}">
              <a14:compatExt xmlns:a14="http://schemas.microsoft.com/office/drawing/2010/main" spid="_x0000_s2072"/>
            </a:ext>
            <a:ext uri="{FF2B5EF4-FFF2-40B4-BE49-F238E27FC236}">
              <a16:creationId xmlns:a16="http://schemas.microsoft.com/office/drawing/2014/main" id="{C4E5EF77-FB15-4B04-901C-9789ED2FC457}"/>
            </a:ext>
          </a:extLst>
        </xdr:cNvPr>
        <xdr:cNvSpPr/>
      </xdr:nvSpPr>
      <xdr:spPr bwMode="auto">
        <a:xfrm>
          <a:off x="3929063" y="1685131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69</xdr:row>
      <xdr:rowOff>0</xdr:rowOff>
    </xdr:from>
    <xdr:ext cx="2529840" cy="195685"/>
    <xdr:sp macro="" textlink="">
      <xdr:nvSpPr>
        <xdr:cNvPr id="211" name="Drop Down 4" hidden="1">
          <a:extLst>
            <a:ext uri="{63B3BB69-23CF-44E3-9099-C40C66FF867C}">
              <a14:compatExt xmlns:a14="http://schemas.microsoft.com/office/drawing/2010/main" spid="_x0000_s2052"/>
            </a:ext>
            <a:ext uri="{FF2B5EF4-FFF2-40B4-BE49-F238E27FC236}">
              <a16:creationId xmlns:a16="http://schemas.microsoft.com/office/drawing/2014/main" id="{273A4650-DA50-49CC-89E2-8FE46EF13939}"/>
            </a:ext>
          </a:extLst>
        </xdr:cNvPr>
        <xdr:cNvSpPr/>
      </xdr:nvSpPr>
      <xdr:spPr bwMode="auto">
        <a:xfrm>
          <a:off x="5574983" y="16851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69</xdr:row>
      <xdr:rowOff>0</xdr:rowOff>
    </xdr:from>
    <xdr:ext cx="2529840" cy="195685"/>
    <xdr:sp macro="" textlink="">
      <xdr:nvSpPr>
        <xdr:cNvPr id="212" name="Drop Down 4" hidden="1">
          <a:extLst>
            <a:ext uri="{63B3BB69-23CF-44E3-9099-C40C66FF867C}">
              <a14:compatExt xmlns:a14="http://schemas.microsoft.com/office/drawing/2010/main" spid="_x0000_s2052"/>
            </a:ext>
            <a:ext uri="{FF2B5EF4-FFF2-40B4-BE49-F238E27FC236}">
              <a16:creationId xmlns:a16="http://schemas.microsoft.com/office/drawing/2014/main" id="{9DD4753C-2941-46D4-AE0A-66D2D704DE70}"/>
            </a:ext>
          </a:extLst>
        </xdr:cNvPr>
        <xdr:cNvSpPr/>
      </xdr:nvSpPr>
      <xdr:spPr bwMode="auto">
        <a:xfrm>
          <a:off x="5262245" y="16851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69</xdr:row>
      <xdr:rowOff>0</xdr:rowOff>
    </xdr:from>
    <xdr:ext cx="2529840" cy="195685"/>
    <xdr:sp macro="" textlink="">
      <xdr:nvSpPr>
        <xdr:cNvPr id="213" name="Drop Down 4" hidden="1">
          <a:extLst>
            <a:ext uri="{63B3BB69-23CF-44E3-9099-C40C66FF867C}">
              <a14:compatExt xmlns:a14="http://schemas.microsoft.com/office/drawing/2010/main" spid="_x0000_s2052"/>
            </a:ext>
            <a:ext uri="{FF2B5EF4-FFF2-40B4-BE49-F238E27FC236}">
              <a16:creationId xmlns:a16="http://schemas.microsoft.com/office/drawing/2014/main" id="{6F287237-EAE5-494A-B023-20D543F238AD}"/>
            </a:ext>
          </a:extLst>
        </xdr:cNvPr>
        <xdr:cNvSpPr/>
      </xdr:nvSpPr>
      <xdr:spPr bwMode="auto">
        <a:xfrm>
          <a:off x="5574983" y="16851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69</xdr:row>
      <xdr:rowOff>0</xdr:rowOff>
    </xdr:from>
    <xdr:ext cx="2529840" cy="195685"/>
    <xdr:sp macro="" textlink="">
      <xdr:nvSpPr>
        <xdr:cNvPr id="218" name="Drop Down 4" hidden="1">
          <a:extLst>
            <a:ext uri="{63B3BB69-23CF-44E3-9099-C40C66FF867C}">
              <a14:compatExt xmlns:a14="http://schemas.microsoft.com/office/drawing/2010/main" spid="_x0000_s2052"/>
            </a:ext>
            <a:ext uri="{FF2B5EF4-FFF2-40B4-BE49-F238E27FC236}">
              <a16:creationId xmlns:a16="http://schemas.microsoft.com/office/drawing/2014/main" id="{E6F43D7F-572E-4473-9015-DDB4250CE87A}"/>
            </a:ext>
          </a:extLst>
        </xdr:cNvPr>
        <xdr:cNvSpPr/>
      </xdr:nvSpPr>
      <xdr:spPr bwMode="auto">
        <a:xfrm>
          <a:off x="5262245" y="16851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151</xdr:row>
      <xdr:rowOff>0</xdr:rowOff>
    </xdr:from>
    <xdr:ext cx="2529840" cy="195685"/>
    <xdr:sp macro="" textlink="">
      <xdr:nvSpPr>
        <xdr:cNvPr id="219" name="Drop Down 4" hidden="1">
          <a:extLst>
            <a:ext uri="{63B3BB69-23CF-44E3-9099-C40C66FF867C}">
              <a14:compatExt xmlns:a14="http://schemas.microsoft.com/office/drawing/2010/main" spid="_x0000_s2052"/>
            </a:ext>
            <a:ext uri="{FF2B5EF4-FFF2-40B4-BE49-F238E27FC236}">
              <a16:creationId xmlns:a16="http://schemas.microsoft.com/office/drawing/2014/main" id="{23DD39C2-9DA4-45CC-AF09-32A47B2F5372}"/>
            </a:ext>
          </a:extLst>
        </xdr:cNvPr>
        <xdr:cNvSpPr/>
      </xdr:nvSpPr>
      <xdr:spPr bwMode="auto">
        <a:xfrm>
          <a:off x="5574983" y="20161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151</xdr:row>
      <xdr:rowOff>0</xdr:rowOff>
    </xdr:from>
    <xdr:ext cx="1921468" cy="195685"/>
    <xdr:sp macro="" textlink="">
      <xdr:nvSpPr>
        <xdr:cNvPr id="220" name="Drop Down 20" hidden="1">
          <a:extLst>
            <a:ext uri="{63B3BB69-23CF-44E3-9099-C40C66FF867C}">
              <a14:compatExt xmlns:a14="http://schemas.microsoft.com/office/drawing/2010/main" spid="_x0000_s2068"/>
            </a:ext>
            <a:ext uri="{FF2B5EF4-FFF2-40B4-BE49-F238E27FC236}">
              <a16:creationId xmlns:a16="http://schemas.microsoft.com/office/drawing/2014/main" id="{E1427C34-FE60-4419-9AF6-1FA33BE85004}"/>
            </a:ext>
          </a:extLst>
        </xdr:cNvPr>
        <xdr:cNvSpPr/>
      </xdr:nvSpPr>
      <xdr:spPr bwMode="auto">
        <a:xfrm>
          <a:off x="6175375" y="201612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151</xdr:row>
      <xdr:rowOff>0</xdr:rowOff>
    </xdr:from>
    <xdr:ext cx="2476500" cy="199970"/>
    <xdr:sp macro="" textlink="">
      <xdr:nvSpPr>
        <xdr:cNvPr id="221" name="Drop Down 24" hidden="1">
          <a:extLst>
            <a:ext uri="{63B3BB69-23CF-44E3-9099-C40C66FF867C}">
              <a14:compatExt xmlns:a14="http://schemas.microsoft.com/office/drawing/2010/main" spid="_x0000_s2072"/>
            </a:ext>
            <a:ext uri="{FF2B5EF4-FFF2-40B4-BE49-F238E27FC236}">
              <a16:creationId xmlns:a16="http://schemas.microsoft.com/office/drawing/2014/main" id="{D07A2D0C-6BCA-46E6-9D75-66A7B7DC1798}"/>
            </a:ext>
          </a:extLst>
        </xdr:cNvPr>
        <xdr:cNvSpPr/>
      </xdr:nvSpPr>
      <xdr:spPr bwMode="auto">
        <a:xfrm>
          <a:off x="3929063" y="201612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151</xdr:row>
      <xdr:rowOff>0</xdr:rowOff>
    </xdr:from>
    <xdr:ext cx="2529840" cy="195685"/>
    <xdr:sp macro="" textlink="">
      <xdr:nvSpPr>
        <xdr:cNvPr id="288" name="Drop Down 4" hidden="1">
          <a:extLst>
            <a:ext uri="{63B3BB69-23CF-44E3-9099-C40C66FF867C}">
              <a14:compatExt xmlns:a14="http://schemas.microsoft.com/office/drawing/2010/main" spid="_x0000_s2052"/>
            </a:ext>
            <a:ext uri="{FF2B5EF4-FFF2-40B4-BE49-F238E27FC236}">
              <a16:creationId xmlns:a16="http://schemas.microsoft.com/office/drawing/2014/main" id="{967976A8-FBB8-46DD-98D1-1994DE29458F}"/>
            </a:ext>
          </a:extLst>
        </xdr:cNvPr>
        <xdr:cNvSpPr/>
      </xdr:nvSpPr>
      <xdr:spPr bwMode="auto">
        <a:xfrm>
          <a:off x="5574983" y="20161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151</xdr:row>
      <xdr:rowOff>0</xdr:rowOff>
    </xdr:from>
    <xdr:ext cx="2529840" cy="195685"/>
    <xdr:sp macro="" textlink="">
      <xdr:nvSpPr>
        <xdr:cNvPr id="289" name="Drop Down 4" hidden="1">
          <a:extLst>
            <a:ext uri="{63B3BB69-23CF-44E3-9099-C40C66FF867C}">
              <a14:compatExt xmlns:a14="http://schemas.microsoft.com/office/drawing/2010/main" spid="_x0000_s2052"/>
            </a:ext>
            <a:ext uri="{FF2B5EF4-FFF2-40B4-BE49-F238E27FC236}">
              <a16:creationId xmlns:a16="http://schemas.microsoft.com/office/drawing/2014/main" id="{DF583710-38DE-42FB-A4C9-A1FDE08552B5}"/>
            </a:ext>
          </a:extLst>
        </xdr:cNvPr>
        <xdr:cNvSpPr/>
      </xdr:nvSpPr>
      <xdr:spPr bwMode="auto">
        <a:xfrm>
          <a:off x="5262245" y="20161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151</xdr:row>
      <xdr:rowOff>0</xdr:rowOff>
    </xdr:from>
    <xdr:ext cx="2529840" cy="195685"/>
    <xdr:sp macro="" textlink="">
      <xdr:nvSpPr>
        <xdr:cNvPr id="290" name="Drop Down 4" hidden="1">
          <a:extLst>
            <a:ext uri="{63B3BB69-23CF-44E3-9099-C40C66FF867C}">
              <a14:compatExt xmlns:a14="http://schemas.microsoft.com/office/drawing/2010/main" spid="_x0000_s2052"/>
            </a:ext>
            <a:ext uri="{FF2B5EF4-FFF2-40B4-BE49-F238E27FC236}">
              <a16:creationId xmlns:a16="http://schemas.microsoft.com/office/drawing/2014/main" id="{53B20AAE-96FC-4263-B118-8A5E3AACCB4A}"/>
            </a:ext>
          </a:extLst>
        </xdr:cNvPr>
        <xdr:cNvSpPr/>
      </xdr:nvSpPr>
      <xdr:spPr bwMode="auto">
        <a:xfrm>
          <a:off x="5574983" y="20161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151</xdr:row>
      <xdr:rowOff>0</xdr:rowOff>
    </xdr:from>
    <xdr:ext cx="2529840" cy="195685"/>
    <xdr:sp macro="" textlink="">
      <xdr:nvSpPr>
        <xdr:cNvPr id="291" name="Drop Down 4" hidden="1">
          <a:extLst>
            <a:ext uri="{63B3BB69-23CF-44E3-9099-C40C66FF867C}">
              <a14:compatExt xmlns:a14="http://schemas.microsoft.com/office/drawing/2010/main" spid="_x0000_s2052"/>
            </a:ext>
            <a:ext uri="{FF2B5EF4-FFF2-40B4-BE49-F238E27FC236}">
              <a16:creationId xmlns:a16="http://schemas.microsoft.com/office/drawing/2014/main" id="{8D73CF19-431D-4266-B54B-4512D8F12B6B}"/>
            </a:ext>
          </a:extLst>
        </xdr:cNvPr>
        <xdr:cNvSpPr/>
      </xdr:nvSpPr>
      <xdr:spPr bwMode="auto">
        <a:xfrm>
          <a:off x="5262245" y="20161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236</xdr:row>
      <xdr:rowOff>0</xdr:rowOff>
    </xdr:from>
    <xdr:ext cx="2529840" cy="195685"/>
    <xdr:sp macro="" textlink="">
      <xdr:nvSpPr>
        <xdr:cNvPr id="292" name="Drop Down 4" hidden="1">
          <a:extLst>
            <a:ext uri="{63B3BB69-23CF-44E3-9099-C40C66FF867C}">
              <a14:compatExt xmlns:a14="http://schemas.microsoft.com/office/drawing/2010/main" spid="_x0000_s2052"/>
            </a:ext>
            <a:ext uri="{FF2B5EF4-FFF2-40B4-BE49-F238E27FC236}">
              <a16:creationId xmlns:a16="http://schemas.microsoft.com/office/drawing/2014/main" id="{737678B6-5D00-4AAD-8467-E49812853571}"/>
            </a:ext>
          </a:extLst>
        </xdr:cNvPr>
        <xdr:cNvSpPr/>
      </xdr:nvSpPr>
      <xdr:spPr bwMode="auto">
        <a:xfrm>
          <a:off x="5574983" y="132873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236</xdr:row>
      <xdr:rowOff>0</xdr:rowOff>
    </xdr:from>
    <xdr:ext cx="1921468" cy="195685"/>
    <xdr:sp macro="" textlink="">
      <xdr:nvSpPr>
        <xdr:cNvPr id="293" name="Drop Down 20" hidden="1">
          <a:extLst>
            <a:ext uri="{63B3BB69-23CF-44E3-9099-C40C66FF867C}">
              <a14:compatExt xmlns:a14="http://schemas.microsoft.com/office/drawing/2010/main" spid="_x0000_s2068"/>
            </a:ext>
            <a:ext uri="{FF2B5EF4-FFF2-40B4-BE49-F238E27FC236}">
              <a16:creationId xmlns:a16="http://schemas.microsoft.com/office/drawing/2014/main" id="{8AAD221C-D963-4544-88EA-AECD1941AC90}"/>
            </a:ext>
          </a:extLst>
        </xdr:cNvPr>
        <xdr:cNvSpPr/>
      </xdr:nvSpPr>
      <xdr:spPr bwMode="auto">
        <a:xfrm>
          <a:off x="6175375" y="1328737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236</xdr:row>
      <xdr:rowOff>0</xdr:rowOff>
    </xdr:from>
    <xdr:ext cx="2476500" cy="199970"/>
    <xdr:sp macro="" textlink="">
      <xdr:nvSpPr>
        <xdr:cNvPr id="294" name="Drop Down 24" hidden="1">
          <a:extLst>
            <a:ext uri="{63B3BB69-23CF-44E3-9099-C40C66FF867C}">
              <a14:compatExt xmlns:a14="http://schemas.microsoft.com/office/drawing/2010/main" spid="_x0000_s2072"/>
            </a:ext>
            <a:ext uri="{FF2B5EF4-FFF2-40B4-BE49-F238E27FC236}">
              <a16:creationId xmlns:a16="http://schemas.microsoft.com/office/drawing/2014/main" id="{5618F17A-900B-438E-922D-838A0E6850A3}"/>
            </a:ext>
          </a:extLst>
        </xdr:cNvPr>
        <xdr:cNvSpPr/>
      </xdr:nvSpPr>
      <xdr:spPr bwMode="auto">
        <a:xfrm>
          <a:off x="3929063" y="132873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236</xdr:row>
      <xdr:rowOff>0</xdr:rowOff>
    </xdr:from>
    <xdr:ext cx="2529840" cy="195685"/>
    <xdr:sp macro="" textlink="">
      <xdr:nvSpPr>
        <xdr:cNvPr id="295" name="Drop Down 4" hidden="1">
          <a:extLst>
            <a:ext uri="{63B3BB69-23CF-44E3-9099-C40C66FF867C}">
              <a14:compatExt xmlns:a14="http://schemas.microsoft.com/office/drawing/2010/main" spid="_x0000_s2052"/>
            </a:ext>
            <a:ext uri="{FF2B5EF4-FFF2-40B4-BE49-F238E27FC236}">
              <a16:creationId xmlns:a16="http://schemas.microsoft.com/office/drawing/2014/main" id="{391D42DF-20C3-4533-A07F-7B50A42664DB}"/>
            </a:ext>
          </a:extLst>
        </xdr:cNvPr>
        <xdr:cNvSpPr/>
      </xdr:nvSpPr>
      <xdr:spPr bwMode="auto">
        <a:xfrm>
          <a:off x="5574983" y="132873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236</xdr:row>
      <xdr:rowOff>0</xdr:rowOff>
    </xdr:from>
    <xdr:ext cx="2529840" cy="195685"/>
    <xdr:sp macro="" textlink="">
      <xdr:nvSpPr>
        <xdr:cNvPr id="296" name="Drop Down 4" hidden="1">
          <a:extLst>
            <a:ext uri="{63B3BB69-23CF-44E3-9099-C40C66FF867C}">
              <a14:compatExt xmlns:a14="http://schemas.microsoft.com/office/drawing/2010/main" spid="_x0000_s2052"/>
            </a:ext>
            <a:ext uri="{FF2B5EF4-FFF2-40B4-BE49-F238E27FC236}">
              <a16:creationId xmlns:a16="http://schemas.microsoft.com/office/drawing/2014/main" id="{03ACBDFA-B8F0-4A15-BC5D-46DF2FE29FE5}"/>
            </a:ext>
          </a:extLst>
        </xdr:cNvPr>
        <xdr:cNvSpPr/>
      </xdr:nvSpPr>
      <xdr:spPr bwMode="auto">
        <a:xfrm>
          <a:off x="5262245" y="132873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236</xdr:row>
      <xdr:rowOff>0</xdr:rowOff>
    </xdr:from>
    <xdr:ext cx="2529840" cy="195685"/>
    <xdr:sp macro="" textlink="">
      <xdr:nvSpPr>
        <xdr:cNvPr id="297" name="Drop Down 4" hidden="1">
          <a:extLst>
            <a:ext uri="{63B3BB69-23CF-44E3-9099-C40C66FF867C}">
              <a14:compatExt xmlns:a14="http://schemas.microsoft.com/office/drawing/2010/main" spid="_x0000_s2052"/>
            </a:ext>
            <a:ext uri="{FF2B5EF4-FFF2-40B4-BE49-F238E27FC236}">
              <a16:creationId xmlns:a16="http://schemas.microsoft.com/office/drawing/2014/main" id="{DED410B9-186D-4063-85B3-E1BB15EF3357}"/>
            </a:ext>
          </a:extLst>
        </xdr:cNvPr>
        <xdr:cNvSpPr/>
      </xdr:nvSpPr>
      <xdr:spPr bwMode="auto">
        <a:xfrm>
          <a:off x="5574983" y="132873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236</xdr:row>
      <xdr:rowOff>0</xdr:rowOff>
    </xdr:from>
    <xdr:ext cx="2529840" cy="195685"/>
    <xdr:sp macro="" textlink="">
      <xdr:nvSpPr>
        <xdr:cNvPr id="298" name="Drop Down 4" hidden="1">
          <a:extLst>
            <a:ext uri="{63B3BB69-23CF-44E3-9099-C40C66FF867C}">
              <a14:compatExt xmlns:a14="http://schemas.microsoft.com/office/drawing/2010/main" spid="_x0000_s2052"/>
            </a:ext>
            <a:ext uri="{FF2B5EF4-FFF2-40B4-BE49-F238E27FC236}">
              <a16:creationId xmlns:a16="http://schemas.microsoft.com/office/drawing/2014/main" id="{8A364A72-F2D5-4E9B-A927-7EA841DF72C0}"/>
            </a:ext>
          </a:extLst>
        </xdr:cNvPr>
        <xdr:cNvSpPr/>
      </xdr:nvSpPr>
      <xdr:spPr bwMode="auto">
        <a:xfrm>
          <a:off x="5262245" y="132873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368</xdr:row>
      <xdr:rowOff>0</xdr:rowOff>
    </xdr:from>
    <xdr:ext cx="2476500" cy="199970"/>
    <xdr:sp macro="" textlink="">
      <xdr:nvSpPr>
        <xdr:cNvPr id="306" name="Drop Down 24" hidden="1">
          <a:extLst>
            <a:ext uri="{63B3BB69-23CF-44E3-9099-C40C66FF867C}">
              <a14:compatExt xmlns:a14="http://schemas.microsoft.com/office/drawing/2010/main" spid="_x0000_s2072"/>
            </a:ext>
            <a:ext uri="{FF2B5EF4-FFF2-40B4-BE49-F238E27FC236}">
              <a16:creationId xmlns:a16="http://schemas.microsoft.com/office/drawing/2014/main" id="{3DEC01F3-6BA9-429A-A52D-622A09703CED}"/>
            </a:ext>
          </a:extLst>
        </xdr:cNvPr>
        <xdr:cNvSpPr/>
      </xdr:nvSpPr>
      <xdr:spPr bwMode="auto">
        <a:xfrm>
          <a:off x="3929063" y="2653506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368</xdr:row>
      <xdr:rowOff>0</xdr:rowOff>
    </xdr:from>
    <xdr:ext cx="2476500" cy="199970"/>
    <xdr:sp macro="" textlink="">
      <xdr:nvSpPr>
        <xdr:cNvPr id="307" name="Drop Down 24" hidden="1">
          <a:extLst>
            <a:ext uri="{63B3BB69-23CF-44E3-9099-C40C66FF867C}">
              <a14:compatExt xmlns:a14="http://schemas.microsoft.com/office/drawing/2010/main" spid="_x0000_s2072"/>
            </a:ext>
            <a:ext uri="{FF2B5EF4-FFF2-40B4-BE49-F238E27FC236}">
              <a16:creationId xmlns:a16="http://schemas.microsoft.com/office/drawing/2014/main" id="{38F7FB23-ED40-4CBD-98B0-3B0085A4DA63}"/>
            </a:ext>
          </a:extLst>
        </xdr:cNvPr>
        <xdr:cNvSpPr/>
      </xdr:nvSpPr>
      <xdr:spPr bwMode="auto">
        <a:xfrm>
          <a:off x="3929063" y="2653506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368</xdr:row>
      <xdr:rowOff>0</xdr:rowOff>
    </xdr:from>
    <xdr:ext cx="2476500" cy="199970"/>
    <xdr:sp macro="" textlink="">
      <xdr:nvSpPr>
        <xdr:cNvPr id="308" name="Drop Down 24" hidden="1">
          <a:extLst>
            <a:ext uri="{63B3BB69-23CF-44E3-9099-C40C66FF867C}">
              <a14:compatExt xmlns:a14="http://schemas.microsoft.com/office/drawing/2010/main" spid="_x0000_s2072"/>
            </a:ext>
            <a:ext uri="{FF2B5EF4-FFF2-40B4-BE49-F238E27FC236}">
              <a16:creationId xmlns:a16="http://schemas.microsoft.com/office/drawing/2014/main" id="{19BB2DAC-B02D-4EDF-84DB-DB67656DE97B}"/>
            </a:ext>
          </a:extLst>
        </xdr:cNvPr>
        <xdr:cNvSpPr/>
      </xdr:nvSpPr>
      <xdr:spPr bwMode="auto">
        <a:xfrm>
          <a:off x="3929063" y="2653506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372</xdr:row>
      <xdr:rowOff>0</xdr:rowOff>
    </xdr:from>
    <xdr:ext cx="2529840" cy="195685"/>
    <xdr:sp macro="" textlink="">
      <xdr:nvSpPr>
        <xdr:cNvPr id="309" name="Drop Down 4" hidden="1">
          <a:extLst>
            <a:ext uri="{63B3BB69-23CF-44E3-9099-C40C66FF867C}">
              <a14:compatExt xmlns:a14="http://schemas.microsoft.com/office/drawing/2010/main" spid="_x0000_s2052"/>
            </a:ext>
            <a:ext uri="{FF2B5EF4-FFF2-40B4-BE49-F238E27FC236}">
              <a16:creationId xmlns:a16="http://schemas.microsoft.com/office/drawing/2014/main" id="{2318A6C6-7E90-4B5B-B205-26998EFC7DCD}"/>
            </a:ext>
          </a:extLst>
        </xdr:cNvPr>
        <xdr:cNvSpPr/>
      </xdr:nvSpPr>
      <xdr:spPr bwMode="auto">
        <a:xfrm>
          <a:off x="5574983" y="2743993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372</xdr:row>
      <xdr:rowOff>0</xdr:rowOff>
    </xdr:from>
    <xdr:ext cx="1921468" cy="195685"/>
    <xdr:sp macro="" textlink="">
      <xdr:nvSpPr>
        <xdr:cNvPr id="310" name="Drop Down 20" hidden="1">
          <a:extLst>
            <a:ext uri="{63B3BB69-23CF-44E3-9099-C40C66FF867C}">
              <a14:compatExt xmlns:a14="http://schemas.microsoft.com/office/drawing/2010/main" spid="_x0000_s2068"/>
            </a:ext>
            <a:ext uri="{FF2B5EF4-FFF2-40B4-BE49-F238E27FC236}">
              <a16:creationId xmlns:a16="http://schemas.microsoft.com/office/drawing/2014/main" id="{CFC2C22F-50C1-4F5F-9FD4-1E5F146304E7}"/>
            </a:ext>
          </a:extLst>
        </xdr:cNvPr>
        <xdr:cNvSpPr/>
      </xdr:nvSpPr>
      <xdr:spPr bwMode="auto">
        <a:xfrm>
          <a:off x="6175375" y="2743993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372</xdr:row>
      <xdr:rowOff>0</xdr:rowOff>
    </xdr:from>
    <xdr:ext cx="2476500" cy="199970"/>
    <xdr:sp macro="" textlink="">
      <xdr:nvSpPr>
        <xdr:cNvPr id="311" name="Drop Down 24" hidden="1">
          <a:extLst>
            <a:ext uri="{63B3BB69-23CF-44E3-9099-C40C66FF867C}">
              <a14:compatExt xmlns:a14="http://schemas.microsoft.com/office/drawing/2010/main" spid="_x0000_s2072"/>
            </a:ext>
            <a:ext uri="{FF2B5EF4-FFF2-40B4-BE49-F238E27FC236}">
              <a16:creationId xmlns:a16="http://schemas.microsoft.com/office/drawing/2014/main" id="{51BA439B-9705-4584-8AC1-9A0A22C26CC2}"/>
            </a:ext>
          </a:extLst>
        </xdr:cNvPr>
        <xdr:cNvSpPr/>
      </xdr:nvSpPr>
      <xdr:spPr bwMode="auto">
        <a:xfrm>
          <a:off x="3929063" y="2743993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372</xdr:row>
      <xdr:rowOff>0</xdr:rowOff>
    </xdr:from>
    <xdr:ext cx="2529840" cy="195685"/>
    <xdr:sp macro="" textlink="">
      <xdr:nvSpPr>
        <xdr:cNvPr id="312" name="Drop Down 4" hidden="1">
          <a:extLst>
            <a:ext uri="{63B3BB69-23CF-44E3-9099-C40C66FF867C}">
              <a14:compatExt xmlns:a14="http://schemas.microsoft.com/office/drawing/2010/main" spid="_x0000_s2052"/>
            </a:ext>
            <a:ext uri="{FF2B5EF4-FFF2-40B4-BE49-F238E27FC236}">
              <a16:creationId xmlns:a16="http://schemas.microsoft.com/office/drawing/2014/main" id="{7235419D-57AA-4570-92F1-61E18158BE5F}"/>
            </a:ext>
          </a:extLst>
        </xdr:cNvPr>
        <xdr:cNvSpPr/>
      </xdr:nvSpPr>
      <xdr:spPr bwMode="auto">
        <a:xfrm>
          <a:off x="5574983" y="2743993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372</xdr:row>
      <xdr:rowOff>0</xdr:rowOff>
    </xdr:from>
    <xdr:ext cx="2529840" cy="195685"/>
    <xdr:sp macro="" textlink="">
      <xdr:nvSpPr>
        <xdr:cNvPr id="313" name="Drop Down 4" hidden="1">
          <a:extLst>
            <a:ext uri="{63B3BB69-23CF-44E3-9099-C40C66FF867C}">
              <a14:compatExt xmlns:a14="http://schemas.microsoft.com/office/drawing/2010/main" spid="_x0000_s2052"/>
            </a:ext>
            <a:ext uri="{FF2B5EF4-FFF2-40B4-BE49-F238E27FC236}">
              <a16:creationId xmlns:a16="http://schemas.microsoft.com/office/drawing/2014/main" id="{2B75FF46-478E-478C-81E7-33A9B74EB73D}"/>
            </a:ext>
          </a:extLst>
        </xdr:cNvPr>
        <xdr:cNvSpPr/>
      </xdr:nvSpPr>
      <xdr:spPr bwMode="auto">
        <a:xfrm>
          <a:off x="5262245" y="2743993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372</xdr:row>
      <xdr:rowOff>0</xdr:rowOff>
    </xdr:from>
    <xdr:ext cx="2529840" cy="195685"/>
    <xdr:sp macro="" textlink="">
      <xdr:nvSpPr>
        <xdr:cNvPr id="314" name="Drop Down 4" hidden="1">
          <a:extLst>
            <a:ext uri="{63B3BB69-23CF-44E3-9099-C40C66FF867C}">
              <a14:compatExt xmlns:a14="http://schemas.microsoft.com/office/drawing/2010/main" spid="_x0000_s2052"/>
            </a:ext>
            <a:ext uri="{FF2B5EF4-FFF2-40B4-BE49-F238E27FC236}">
              <a16:creationId xmlns:a16="http://schemas.microsoft.com/office/drawing/2014/main" id="{7BCD096E-F36F-4B11-8665-C4D3DADE8193}"/>
            </a:ext>
          </a:extLst>
        </xdr:cNvPr>
        <xdr:cNvSpPr/>
      </xdr:nvSpPr>
      <xdr:spPr bwMode="auto">
        <a:xfrm>
          <a:off x="5574983" y="2743993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372</xdr:row>
      <xdr:rowOff>0</xdr:rowOff>
    </xdr:from>
    <xdr:ext cx="2529840" cy="195685"/>
    <xdr:sp macro="" textlink="">
      <xdr:nvSpPr>
        <xdr:cNvPr id="315" name="Drop Down 4" hidden="1">
          <a:extLst>
            <a:ext uri="{63B3BB69-23CF-44E3-9099-C40C66FF867C}">
              <a14:compatExt xmlns:a14="http://schemas.microsoft.com/office/drawing/2010/main" spid="_x0000_s2052"/>
            </a:ext>
            <a:ext uri="{FF2B5EF4-FFF2-40B4-BE49-F238E27FC236}">
              <a16:creationId xmlns:a16="http://schemas.microsoft.com/office/drawing/2014/main" id="{AF274BFD-C76A-420E-A74C-E0DF1A7F1DC8}"/>
            </a:ext>
          </a:extLst>
        </xdr:cNvPr>
        <xdr:cNvSpPr/>
      </xdr:nvSpPr>
      <xdr:spPr bwMode="auto">
        <a:xfrm>
          <a:off x="5262245" y="2743993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316" name="Drop Down 24" hidden="1">
          <a:extLst>
            <a:ext uri="{63B3BB69-23CF-44E3-9099-C40C66FF867C}">
              <a14:compatExt xmlns:a14="http://schemas.microsoft.com/office/drawing/2010/main" spid="_x0000_s2072"/>
            </a:ext>
            <a:ext uri="{FF2B5EF4-FFF2-40B4-BE49-F238E27FC236}">
              <a16:creationId xmlns:a16="http://schemas.microsoft.com/office/drawing/2014/main" id="{D7737463-1BFA-49CC-BBAD-4858B5FBA430}"/>
            </a:ext>
          </a:extLst>
        </xdr:cNvPr>
        <xdr:cNvSpPr/>
      </xdr:nvSpPr>
      <xdr:spPr bwMode="auto">
        <a:xfrm>
          <a:off x="3929063" y="74342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317" name="Drop Down 24" hidden="1">
          <a:extLst>
            <a:ext uri="{63B3BB69-23CF-44E3-9099-C40C66FF867C}">
              <a14:compatExt xmlns:a14="http://schemas.microsoft.com/office/drawing/2010/main" spid="_x0000_s2072"/>
            </a:ext>
            <a:ext uri="{FF2B5EF4-FFF2-40B4-BE49-F238E27FC236}">
              <a16:creationId xmlns:a16="http://schemas.microsoft.com/office/drawing/2014/main" id="{85026E83-B586-4887-BDB1-EEAEEF6CAB5A}"/>
            </a:ext>
          </a:extLst>
        </xdr:cNvPr>
        <xdr:cNvSpPr/>
      </xdr:nvSpPr>
      <xdr:spPr bwMode="auto">
        <a:xfrm>
          <a:off x="3929063" y="74342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318" name="Drop Down 24" hidden="1">
          <a:extLst>
            <a:ext uri="{63B3BB69-23CF-44E3-9099-C40C66FF867C}">
              <a14:compatExt xmlns:a14="http://schemas.microsoft.com/office/drawing/2010/main" spid="_x0000_s2072"/>
            </a:ext>
            <a:ext uri="{FF2B5EF4-FFF2-40B4-BE49-F238E27FC236}">
              <a16:creationId xmlns:a16="http://schemas.microsoft.com/office/drawing/2014/main" id="{AF716355-09C4-4095-B8D7-3D45C82EBB92}"/>
            </a:ext>
          </a:extLst>
        </xdr:cNvPr>
        <xdr:cNvSpPr/>
      </xdr:nvSpPr>
      <xdr:spPr bwMode="auto">
        <a:xfrm>
          <a:off x="3929063" y="74342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319" name="Drop Down 24" hidden="1">
          <a:extLst>
            <a:ext uri="{63B3BB69-23CF-44E3-9099-C40C66FF867C}">
              <a14:compatExt xmlns:a14="http://schemas.microsoft.com/office/drawing/2010/main" spid="_x0000_s2072"/>
            </a:ext>
            <a:ext uri="{FF2B5EF4-FFF2-40B4-BE49-F238E27FC236}">
              <a16:creationId xmlns:a16="http://schemas.microsoft.com/office/drawing/2014/main" id="{F1B8B4C5-E5AD-4B27-AC0E-B0E06DF3A4DB}"/>
            </a:ext>
          </a:extLst>
        </xdr:cNvPr>
        <xdr:cNvSpPr/>
      </xdr:nvSpPr>
      <xdr:spPr bwMode="auto">
        <a:xfrm>
          <a:off x="3929063" y="74342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320" name="Drop Down 24" hidden="1">
          <a:extLst>
            <a:ext uri="{63B3BB69-23CF-44E3-9099-C40C66FF867C}">
              <a14:compatExt xmlns:a14="http://schemas.microsoft.com/office/drawing/2010/main" spid="_x0000_s2072"/>
            </a:ext>
            <a:ext uri="{FF2B5EF4-FFF2-40B4-BE49-F238E27FC236}">
              <a16:creationId xmlns:a16="http://schemas.microsoft.com/office/drawing/2014/main" id="{5A5CB79B-D18D-405A-B435-5B7BA4694B0F}"/>
            </a:ext>
          </a:extLst>
        </xdr:cNvPr>
        <xdr:cNvSpPr/>
      </xdr:nvSpPr>
      <xdr:spPr bwMode="auto">
        <a:xfrm>
          <a:off x="3929063" y="74342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321" name="Drop Down 24" hidden="1">
          <a:extLst>
            <a:ext uri="{63B3BB69-23CF-44E3-9099-C40C66FF867C}">
              <a14:compatExt xmlns:a14="http://schemas.microsoft.com/office/drawing/2010/main" spid="_x0000_s2072"/>
            </a:ext>
            <a:ext uri="{FF2B5EF4-FFF2-40B4-BE49-F238E27FC236}">
              <a16:creationId xmlns:a16="http://schemas.microsoft.com/office/drawing/2014/main" id="{BD3C1B9E-C153-4E03-B51E-D42965D7980E}"/>
            </a:ext>
          </a:extLst>
        </xdr:cNvPr>
        <xdr:cNvSpPr/>
      </xdr:nvSpPr>
      <xdr:spPr bwMode="auto">
        <a:xfrm>
          <a:off x="3929063" y="74342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322" name="Drop Down 24" hidden="1">
          <a:extLst>
            <a:ext uri="{63B3BB69-23CF-44E3-9099-C40C66FF867C}">
              <a14:compatExt xmlns:a14="http://schemas.microsoft.com/office/drawing/2010/main" spid="_x0000_s2072"/>
            </a:ext>
            <a:ext uri="{FF2B5EF4-FFF2-40B4-BE49-F238E27FC236}">
              <a16:creationId xmlns:a16="http://schemas.microsoft.com/office/drawing/2014/main" id="{762479EA-A6B9-4114-A604-D971CF2FCFD2}"/>
            </a:ext>
          </a:extLst>
        </xdr:cNvPr>
        <xdr:cNvSpPr/>
      </xdr:nvSpPr>
      <xdr:spPr bwMode="auto">
        <a:xfrm>
          <a:off x="3929063" y="74342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323" name="Drop Down 24" hidden="1">
          <a:extLst>
            <a:ext uri="{63B3BB69-23CF-44E3-9099-C40C66FF867C}">
              <a14:compatExt xmlns:a14="http://schemas.microsoft.com/office/drawing/2010/main" spid="_x0000_s2072"/>
            </a:ext>
            <a:ext uri="{FF2B5EF4-FFF2-40B4-BE49-F238E27FC236}">
              <a16:creationId xmlns:a16="http://schemas.microsoft.com/office/drawing/2014/main" id="{061E260A-03DB-4E27-BCA4-A5AC162FF2DA}"/>
            </a:ext>
          </a:extLst>
        </xdr:cNvPr>
        <xdr:cNvSpPr/>
      </xdr:nvSpPr>
      <xdr:spPr bwMode="auto">
        <a:xfrm>
          <a:off x="3929063" y="744537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324" name="Drop Down 24" hidden="1">
          <a:extLst>
            <a:ext uri="{63B3BB69-23CF-44E3-9099-C40C66FF867C}">
              <a14:compatExt xmlns:a14="http://schemas.microsoft.com/office/drawing/2010/main" spid="_x0000_s2072"/>
            </a:ext>
            <a:ext uri="{FF2B5EF4-FFF2-40B4-BE49-F238E27FC236}">
              <a16:creationId xmlns:a16="http://schemas.microsoft.com/office/drawing/2014/main" id="{C38CEACE-C4B3-457C-BC14-F88A297D8C9F}"/>
            </a:ext>
          </a:extLst>
        </xdr:cNvPr>
        <xdr:cNvSpPr/>
      </xdr:nvSpPr>
      <xdr:spPr bwMode="auto">
        <a:xfrm>
          <a:off x="3929063" y="744537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325" name="Drop Down 24" hidden="1">
          <a:extLst>
            <a:ext uri="{63B3BB69-23CF-44E3-9099-C40C66FF867C}">
              <a14:compatExt xmlns:a14="http://schemas.microsoft.com/office/drawing/2010/main" spid="_x0000_s2072"/>
            </a:ext>
            <a:ext uri="{FF2B5EF4-FFF2-40B4-BE49-F238E27FC236}">
              <a16:creationId xmlns:a16="http://schemas.microsoft.com/office/drawing/2014/main" id="{0DC7FACB-CEF0-4A44-81B8-3D16BA27089E}"/>
            </a:ext>
          </a:extLst>
        </xdr:cNvPr>
        <xdr:cNvSpPr/>
      </xdr:nvSpPr>
      <xdr:spPr bwMode="auto">
        <a:xfrm>
          <a:off x="3929063" y="744537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692</xdr:row>
      <xdr:rowOff>0</xdr:rowOff>
    </xdr:from>
    <xdr:ext cx="2476500" cy="199970"/>
    <xdr:sp macro="" textlink="">
      <xdr:nvSpPr>
        <xdr:cNvPr id="299" name="Drop Down 24" hidden="1">
          <a:extLst>
            <a:ext uri="{63B3BB69-23CF-44E3-9099-C40C66FF867C}">
              <a14:compatExt xmlns:a14="http://schemas.microsoft.com/office/drawing/2010/main" spid="_x0000_s2072"/>
            </a:ext>
            <a:ext uri="{FF2B5EF4-FFF2-40B4-BE49-F238E27FC236}">
              <a16:creationId xmlns:a16="http://schemas.microsoft.com/office/drawing/2014/main" id="{70116270-76AC-4E88-A592-C6E080DE69BA}"/>
            </a:ext>
          </a:extLst>
        </xdr:cNvPr>
        <xdr:cNvSpPr/>
      </xdr:nvSpPr>
      <xdr:spPr bwMode="auto">
        <a:xfrm>
          <a:off x="3638550" y="7719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692</xdr:row>
      <xdr:rowOff>0</xdr:rowOff>
    </xdr:from>
    <xdr:ext cx="2476500" cy="199970"/>
    <xdr:sp macro="" textlink="">
      <xdr:nvSpPr>
        <xdr:cNvPr id="300" name="Drop Down 24" hidden="1">
          <a:extLst>
            <a:ext uri="{63B3BB69-23CF-44E3-9099-C40C66FF867C}">
              <a14:compatExt xmlns:a14="http://schemas.microsoft.com/office/drawing/2010/main" spid="_x0000_s2072"/>
            </a:ext>
            <a:ext uri="{FF2B5EF4-FFF2-40B4-BE49-F238E27FC236}">
              <a16:creationId xmlns:a16="http://schemas.microsoft.com/office/drawing/2014/main" id="{FE03E1FF-B222-427A-84B4-926BA9093D9B}"/>
            </a:ext>
          </a:extLst>
        </xdr:cNvPr>
        <xdr:cNvSpPr/>
      </xdr:nvSpPr>
      <xdr:spPr bwMode="auto">
        <a:xfrm>
          <a:off x="3638550" y="7719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692</xdr:row>
      <xdr:rowOff>0</xdr:rowOff>
    </xdr:from>
    <xdr:ext cx="2476500" cy="199970"/>
    <xdr:sp macro="" textlink="">
      <xdr:nvSpPr>
        <xdr:cNvPr id="301" name="Drop Down 24" hidden="1">
          <a:extLst>
            <a:ext uri="{63B3BB69-23CF-44E3-9099-C40C66FF867C}">
              <a14:compatExt xmlns:a14="http://schemas.microsoft.com/office/drawing/2010/main" spid="_x0000_s2072"/>
            </a:ext>
            <a:ext uri="{FF2B5EF4-FFF2-40B4-BE49-F238E27FC236}">
              <a16:creationId xmlns:a16="http://schemas.microsoft.com/office/drawing/2014/main" id="{441F36CE-3BB1-40B5-ACE5-EC3EEFA6897C}"/>
            </a:ext>
          </a:extLst>
        </xdr:cNvPr>
        <xdr:cNvSpPr/>
      </xdr:nvSpPr>
      <xdr:spPr bwMode="auto">
        <a:xfrm>
          <a:off x="3638550" y="7719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692</xdr:row>
      <xdr:rowOff>0</xdr:rowOff>
    </xdr:from>
    <xdr:ext cx="2476500" cy="199970"/>
    <xdr:sp macro="" textlink="">
      <xdr:nvSpPr>
        <xdr:cNvPr id="302" name="Drop Down 24" hidden="1">
          <a:extLst>
            <a:ext uri="{63B3BB69-23CF-44E3-9099-C40C66FF867C}">
              <a14:compatExt xmlns:a14="http://schemas.microsoft.com/office/drawing/2010/main" spid="_x0000_s2072"/>
            </a:ext>
            <a:ext uri="{FF2B5EF4-FFF2-40B4-BE49-F238E27FC236}">
              <a16:creationId xmlns:a16="http://schemas.microsoft.com/office/drawing/2014/main" id="{B17BBEBC-170C-4FC7-AACE-16A465335BE3}"/>
            </a:ext>
          </a:extLst>
        </xdr:cNvPr>
        <xdr:cNvSpPr/>
      </xdr:nvSpPr>
      <xdr:spPr bwMode="auto">
        <a:xfrm>
          <a:off x="3638550" y="7719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692</xdr:row>
      <xdr:rowOff>0</xdr:rowOff>
    </xdr:from>
    <xdr:ext cx="2476500" cy="199970"/>
    <xdr:sp macro="" textlink="">
      <xdr:nvSpPr>
        <xdr:cNvPr id="303" name="Drop Down 24" hidden="1">
          <a:extLst>
            <a:ext uri="{63B3BB69-23CF-44E3-9099-C40C66FF867C}">
              <a14:compatExt xmlns:a14="http://schemas.microsoft.com/office/drawing/2010/main" spid="_x0000_s2072"/>
            </a:ext>
            <a:ext uri="{FF2B5EF4-FFF2-40B4-BE49-F238E27FC236}">
              <a16:creationId xmlns:a16="http://schemas.microsoft.com/office/drawing/2014/main" id="{2F0B9EC9-F2AA-49EB-A00F-50DD5659082C}"/>
            </a:ext>
          </a:extLst>
        </xdr:cNvPr>
        <xdr:cNvSpPr/>
      </xdr:nvSpPr>
      <xdr:spPr bwMode="auto">
        <a:xfrm>
          <a:off x="3638550" y="7719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692</xdr:row>
      <xdr:rowOff>0</xdr:rowOff>
    </xdr:from>
    <xdr:ext cx="2476500" cy="199970"/>
    <xdr:sp macro="" textlink="">
      <xdr:nvSpPr>
        <xdr:cNvPr id="304" name="Drop Down 24" hidden="1">
          <a:extLst>
            <a:ext uri="{63B3BB69-23CF-44E3-9099-C40C66FF867C}">
              <a14:compatExt xmlns:a14="http://schemas.microsoft.com/office/drawing/2010/main" spid="_x0000_s2072"/>
            </a:ext>
            <a:ext uri="{FF2B5EF4-FFF2-40B4-BE49-F238E27FC236}">
              <a16:creationId xmlns:a16="http://schemas.microsoft.com/office/drawing/2014/main" id="{D0A96D24-E3F7-425E-ADBA-98ACA51F3DF4}"/>
            </a:ext>
          </a:extLst>
        </xdr:cNvPr>
        <xdr:cNvSpPr/>
      </xdr:nvSpPr>
      <xdr:spPr bwMode="auto">
        <a:xfrm>
          <a:off x="3638550" y="7719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692</xdr:row>
      <xdr:rowOff>0</xdr:rowOff>
    </xdr:from>
    <xdr:ext cx="2476500" cy="199970"/>
    <xdr:sp macro="" textlink="">
      <xdr:nvSpPr>
        <xdr:cNvPr id="305" name="Drop Down 24" hidden="1">
          <a:extLst>
            <a:ext uri="{63B3BB69-23CF-44E3-9099-C40C66FF867C}">
              <a14:compatExt xmlns:a14="http://schemas.microsoft.com/office/drawing/2010/main" spid="_x0000_s2072"/>
            </a:ext>
            <a:ext uri="{FF2B5EF4-FFF2-40B4-BE49-F238E27FC236}">
              <a16:creationId xmlns:a16="http://schemas.microsoft.com/office/drawing/2014/main" id="{21F80F24-9058-48B9-BEF6-838A2548BDE6}"/>
            </a:ext>
          </a:extLst>
        </xdr:cNvPr>
        <xdr:cNvSpPr/>
      </xdr:nvSpPr>
      <xdr:spPr bwMode="auto">
        <a:xfrm>
          <a:off x="3638550" y="7719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326" name="Drop Down 24" hidden="1">
          <a:extLst>
            <a:ext uri="{63B3BB69-23CF-44E3-9099-C40C66FF867C}">
              <a14:compatExt xmlns:a14="http://schemas.microsoft.com/office/drawing/2010/main" spid="_x0000_s2072"/>
            </a:ext>
            <a:ext uri="{FF2B5EF4-FFF2-40B4-BE49-F238E27FC236}">
              <a16:creationId xmlns:a16="http://schemas.microsoft.com/office/drawing/2014/main" id="{6F496DD3-EB29-4C1E-AA6C-3A770A36F229}"/>
            </a:ext>
          </a:extLst>
        </xdr:cNvPr>
        <xdr:cNvSpPr/>
      </xdr:nvSpPr>
      <xdr:spPr bwMode="auto">
        <a:xfrm>
          <a:off x="3638550" y="773239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327" name="Drop Down 24" hidden="1">
          <a:extLst>
            <a:ext uri="{63B3BB69-23CF-44E3-9099-C40C66FF867C}">
              <a14:compatExt xmlns:a14="http://schemas.microsoft.com/office/drawing/2010/main" spid="_x0000_s2072"/>
            </a:ext>
            <a:ext uri="{FF2B5EF4-FFF2-40B4-BE49-F238E27FC236}">
              <a16:creationId xmlns:a16="http://schemas.microsoft.com/office/drawing/2014/main" id="{F8A68692-BE7E-4627-A498-BDA5A3F1ABDB}"/>
            </a:ext>
          </a:extLst>
        </xdr:cNvPr>
        <xdr:cNvSpPr/>
      </xdr:nvSpPr>
      <xdr:spPr bwMode="auto">
        <a:xfrm>
          <a:off x="3638550" y="773239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328" name="Drop Down 24" hidden="1">
          <a:extLst>
            <a:ext uri="{63B3BB69-23CF-44E3-9099-C40C66FF867C}">
              <a14:compatExt xmlns:a14="http://schemas.microsoft.com/office/drawing/2010/main" spid="_x0000_s2072"/>
            </a:ext>
            <a:ext uri="{FF2B5EF4-FFF2-40B4-BE49-F238E27FC236}">
              <a16:creationId xmlns:a16="http://schemas.microsoft.com/office/drawing/2014/main" id="{90E7F124-AFC2-4D50-8BAC-718A6D0F968B}"/>
            </a:ext>
          </a:extLst>
        </xdr:cNvPr>
        <xdr:cNvSpPr/>
      </xdr:nvSpPr>
      <xdr:spPr bwMode="auto">
        <a:xfrm>
          <a:off x="3638550" y="773239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692</xdr:row>
      <xdr:rowOff>0</xdr:rowOff>
    </xdr:from>
    <xdr:ext cx="2476500" cy="199970"/>
    <xdr:sp macro="" textlink="">
      <xdr:nvSpPr>
        <xdr:cNvPr id="329" name="Drop Down 24" hidden="1">
          <a:extLst>
            <a:ext uri="{63B3BB69-23CF-44E3-9099-C40C66FF867C}">
              <a14:compatExt xmlns:a14="http://schemas.microsoft.com/office/drawing/2010/main" spid="_x0000_s2072"/>
            </a:ext>
            <a:ext uri="{FF2B5EF4-FFF2-40B4-BE49-F238E27FC236}">
              <a16:creationId xmlns:a16="http://schemas.microsoft.com/office/drawing/2014/main" id="{71B4BAF9-4A8E-4C7B-9F41-F151751F96C0}"/>
            </a:ext>
          </a:extLst>
        </xdr:cNvPr>
        <xdr:cNvSpPr/>
      </xdr:nvSpPr>
      <xdr:spPr bwMode="auto">
        <a:xfrm>
          <a:off x="3638550" y="716470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692</xdr:row>
      <xdr:rowOff>0</xdr:rowOff>
    </xdr:from>
    <xdr:ext cx="2476500" cy="199970"/>
    <xdr:sp macro="" textlink="">
      <xdr:nvSpPr>
        <xdr:cNvPr id="330" name="Drop Down 24" hidden="1">
          <a:extLst>
            <a:ext uri="{63B3BB69-23CF-44E3-9099-C40C66FF867C}">
              <a14:compatExt xmlns:a14="http://schemas.microsoft.com/office/drawing/2010/main" spid="_x0000_s2072"/>
            </a:ext>
            <a:ext uri="{FF2B5EF4-FFF2-40B4-BE49-F238E27FC236}">
              <a16:creationId xmlns:a16="http://schemas.microsoft.com/office/drawing/2014/main" id="{15E22057-A7C9-4971-9DDC-01DE78902F6D}"/>
            </a:ext>
          </a:extLst>
        </xdr:cNvPr>
        <xdr:cNvSpPr/>
      </xdr:nvSpPr>
      <xdr:spPr bwMode="auto">
        <a:xfrm>
          <a:off x="3638550" y="716470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692</xdr:row>
      <xdr:rowOff>0</xdr:rowOff>
    </xdr:from>
    <xdr:ext cx="2476500" cy="199970"/>
    <xdr:sp macro="" textlink="">
      <xdr:nvSpPr>
        <xdr:cNvPr id="331" name="Drop Down 24" hidden="1">
          <a:extLst>
            <a:ext uri="{63B3BB69-23CF-44E3-9099-C40C66FF867C}">
              <a14:compatExt xmlns:a14="http://schemas.microsoft.com/office/drawing/2010/main" spid="_x0000_s2072"/>
            </a:ext>
            <a:ext uri="{FF2B5EF4-FFF2-40B4-BE49-F238E27FC236}">
              <a16:creationId xmlns:a16="http://schemas.microsoft.com/office/drawing/2014/main" id="{35993C70-C105-42D3-B3E0-F499926B1920}"/>
            </a:ext>
          </a:extLst>
        </xdr:cNvPr>
        <xdr:cNvSpPr/>
      </xdr:nvSpPr>
      <xdr:spPr bwMode="auto">
        <a:xfrm>
          <a:off x="3638550" y="716470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332" name="Drop Down 24" hidden="1">
          <a:extLst>
            <a:ext uri="{63B3BB69-23CF-44E3-9099-C40C66FF867C}">
              <a14:compatExt xmlns:a14="http://schemas.microsoft.com/office/drawing/2010/main" spid="_x0000_s2072"/>
            </a:ext>
            <a:ext uri="{FF2B5EF4-FFF2-40B4-BE49-F238E27FC236}">
              <a16:creationId xmlns:a16="http://schemas.microsoft.com/office/drawing/2014/main" id="{5E6F4E73-BEF7-476C-8A93-F641AA291221}"/>
            </a:ext>
          </a:extLst>
        </xdr:cNvPr>
        <xdr:cNvSpPr/>
      </xdr:nvSpPr>
      <xdr:spPr bwMode="auto">
        <a:xfrm>
          <a:off x="3627120" y="74386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333" name="Drop Down 24" hidden="1">
          <a:extLst>
            <a:ext uri="{63B3BB69-23CF-44E3-9099-C40C66FF867C}">
              <a14:compatExt xmlns:a14="http://schemas.microsoft.com/office/drawing/2010/main" spid="_x0000_s2072"/>
            </a:ext>
            <a:ext uri="{FF2B5EF4-FFF2-40B4-BE49-F238E27FC236}">
              <a16:creationId xmlns:a16="http://schemas.microsoft.com/office/drawing/2014/main" id="{D6A2725B-0713-4707-9073-BA6E01B06B41}"/>
            </a:ext>
          </a:extLst>
        </xdr:cNvPr>
        <xdr:cNvSpPr/>
      </xdr:nvSpPr>
      <xdr:spPr bwMode="auto">
        <a:xfrm>
          <a:off x="3627120" y="74386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334" name="Drop Down 24" hidden="1">
          <a:extLst>
            <a:ext uri="{63B3BB69-23CF-44E3-9099-C40C66FF867C}">
              <a14:compatExt xmlns:a14="http://schemas.microsoft.com/office/drawing/2010/main" spid="_x0000_s2072"/>
            </a:ext>
            <a:ext uri="{FF2B5EF4-FFF2-40B4-BE49-F238E27FC236}">
              <a16:creationId xmlns:a16="http://schemas.microsoft.com/office/drawing/2014/main" id="{2ADE73E1-F4C3-43B5-B4F6-906AC1E9A4F2}"/>
            </a:ext>
          </a:extLst>
        </xdr:cNvPr>
        <xdr:cNvSpPr/>
      </xdr:nvSpPr>
      <xdr:spPr bwMode="auto">
        <a:xfrm>
          <a:off x="3627120" y="74386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335" name="Drop Down 24" hidden="1">
          <a:extLst>
            <a:ext uri="{63B3BB69-23CF-44E3-9099-C40C66FF867C}">
              <a14:compatExt xmlns:a14="http://schemas.microsoft.com/office/drawing/2010/main" spid="_x0000_s2072"/>
            </a:ext>
            <a:ext uri="{FF2B5EF4-FFF2-40B4-BE49-F238E27FC236}">
              <a16:creationId xmlns:a16="http://schemas.microsoft.com/office/drawing/2014/main" id="{DDAA12D3-DCAA-45F2-8433-68951DD35E9C}"/>
            </a:ext>
          </a:extLst>
        </xdr:cNvPr>
        <xdr:cNvSpPr/>
      </xdr:nvSpPr>
      <xdr:spPr bwMode="auto">
        <a:xfrm>
          <a:off x="3627120" y="74584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336" name="Drop Down 24" hidden="1">
          <a:extLst>
            <a:ext uri="{63B3BB69-23CF-44E3-9099-C40C66FF867C}">
              <a14:compatExt xmlns:a14="http://schemas.microsoft.com/office/drawing/2010/main" spid="_x0000_s2072"/>
            </a:ext>
            <a:ext uri="{FF2B5EF4-FFF2-40B4-BE49-F238E27FC236}">
              <a16:creationId xmlns:a16="http://schemas.microsoft.com/office/drawing/2014/main" id="{0AFD3A18-3F43-430E-88F0-F5643607134B}"/>
            </a:ext>
          </a:extLst>
        </xdr:cNvPr>
        <xdr:cNvSpPr/>
      </xdr:nvSpPr>
      <xdr:spPr bwMode="auto">
        <a:xfrm>
          <a:off x="3627120" y="74584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337" name="Drop Down 24" hidden="1">
          <a:extLst>
            <a:ext uri="{63B3BB69-23CF-44E3-9099-C40C66FF867C}">
              <a14:compatExt xmlns:a14="http://schemas.microsoft.com/office/drawing/2010/main" spid="_x0000_s2072"/>
            </a:ext>
            <a:ext uri="{FF2B5EF4-FFF2-40B4-BE49-F238E27FC236}">
              <a16:creationId xmlns:a16="http://schemas.microsoft.com/office/drawing/2014/main" id="{1F4FE7AA-809E-4E5C-B284-6EC85C268FF9}"/>
            </a:ext>
          </a:extLst>
        </xdr:cNvPr>
        <xdr:cNvSpPr/>
      </xdr:nvSpPr>
      <xdr:spPr bwMode="auto">
        <a:xfrm>
          <a:off x="3627120" y="74584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338" name="Drop Down 24" hidden="1">
          <a:extLst>
            <a:ext uri="{63B3BB69-23CF-44E3-9099-C40C66FF867C}">
              <a14:compatExt xmlns:a14="http://schemas.microsoft.com/office/drawing/2010/main" spid="_x0000_s2072"/>
            </a:ext>
            <a:ext uri="{FF2B5EF4-FFF2-40B4-BE49-F238E27FC236}">
              <a16:creationId xmlns:a16="http://schemas.microsoft.com/office/drawing/2014/main" id="{656E6B50-98DE-4A3F-8F17-0971106872B9}"/>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339" name="Drop Down 24" hidden="1">
          <a:extLst>
            <a:ext uri="{63B3BB69-23CF-44E3-9099-C40C66FF867C}">
              <a14:compatExt xmlns:a14="http://schemas.microsoft.com/office/drawing/2010/main" spid="_x0000_s2072"/>
            </a:ext>
            <a:ext uri="{FF2B5EF4-FFF2-40B4-BE49-F238E27FC236}">
              <a16:creationId xmlns:a16="http://schemas.microsoft.com/office/drawing/2014/main" id="{3B8EC93D-91BC-4B0F-BE91-21D751811181}"/>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340" name="Drop Down 24" hidden="1">
          <a:extLst>
            <a:ext uri="{63B3BB69-23CF-44E3-9099-C40C66FF867C}">
              <a14:compatExt xmlns:a14="http://schemas.microsoft.com/office/drawing/2010/main" spid="_x0000_s2072"/>
            </a:ext>
            <a:ext uri="{FF2B5EF4-FFF2-40B4-BE49-F238E27FC236}">
              <a16:creationId xmlns:a16="http://schemas.microsoft.com/office/drawing/2014/main" id="{2FB12801-ED13-4C2D-94CB-652BEA6063EF}"/>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341" name="Drop Down 24" hidden="1">
          <a:extLst>
            <a:ext uri="{63B3BB69-23CF-44E3-9099-C40C66FF867C}">
              <a14:compatExt xmlns:a14="http://schemas.microsoft.com/office/drawing/2010/main" spid="_x0000_s2072"/>
            </a:ext>
            <a:ext uri="{FF2B5EF4-FFF2-40B4-BE49-F238E27FC236}">
              <a16:creationId xmlns:a16="http://schemas.microsoft.com/office/drawing/2014/main" id="{D558EFA2-4B18-4F4A-8B27-A5848CA29C15}"/>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342" name="Drop Down 24" hidden="1">
          <a:extLst>
            <a:ext uri="{63B3BB69-23CF-44E3-9099-C40C66FF867C}">
              <a14:compatExt xmlns:a14="http://schemas.microsoft.com/office/drawing/2010/main" spid="_x0000_s2072"/>
            </a:ext>
            <a:ext uri="{FF2B5EF4-FFF2-40B4-BE49-F238E27FC236}">
              <a16:creationId xmlns:a16="http://schemas.microsoft.com/office/drawing/2014/main" id="{3A978D16-27E2-45C3-BAE6-CF978FDD19D0}"/>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343" name="Drop Down 24" hidden="1">
          <a:extLst>
            <a:ext uri="{63B3BB69-23CF-44E3-9099-C40C66FF867C}">
              <a14:compatExt xmlns:a14="http://schemas.microsoft.com/office/drawing/2010/main" spid="_x0000_s2072"/>
            </a:ext>
            <a:ext uri="{FF2B5EF4-FFF2-40B4-BE49-F238E27FC236}">
              <a16:creationId xmlns:a16="http://schemas.microsoft.com/office/drawing/2014/main" id="{8F2F4A6F-BED9-4DDB-84ED-FFCA1416FB79}"/>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344" name="Drop Down 24" hidden="1">
          <a:extLst>
            <a:ext uri="{63B3BB69-23CF-44E3-9099-C40C66FF867C}">
              <a14:compatExt xmlns:a14="http://schemas.microsoft.com/office/drawing/2010/main" spid="_x0000_s2072"/>
            </a:ext>
            <a:ext uri="{FF2B5EF4-FFF2-40B4-BE49-F238E27FC236}">
              <a16:creationId xmlns:a16="http://schemas.microsoft.com/office/drawing/2014/main" id="{5169EBE6-B914-4159-A817-D3DD9D33055C}"/>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345" name="Drop Down 24" hidden="1">
          <a:extLst>
            <a:ext uri="{63B3BB69-23CF-44E3-9099-C40C66FF867C}">
              <a14:compatExt xmlns:a14="http://schemas.microsoft.com/office/drawing/2010/main" spid="_x0000_s2072"/>
            </a:ext>
            <a:ext uri="{FF2B5EF4-FFF2-40B4-BE49-F238E27FC236}">
              <a16:creationId xmlns:a16="http://schemas.microsoft.com/office/drawing/2014/main" id="{9769B735-43A2-4B09-A1C0-7435996532FD}"/>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346" name="Drop Down 24" hidden="1">
          <a:extLst>
            <a:ext uri="{63B3BB69-23CF-44E3-9099-C40C66FF867C}">
              <a14:compatExt xmlns:a14="http://schemas.microsoft.com/office/drawing/2010/main" spid="_x0000_s2072"/>
            </a:ext>
            <a:ext uri="{FF2B5EF4-FFF2-40B4-BE49-F238E27FC236}">
              <a16:creationId xmlns:a16="http://schemas.microsoft.com/office/drawing/2014/main" id="{47B11A55-3499-4400-AD77-256294FCF3C5}"/>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347" name="Drop Down 24" hidden="1">
          <a:extLst>
            <a:ext uri="{63B3BB69-23CF-44E3-9099-C40C66FF867C}">
              <a14:compatExt xmlns:a14="http://schemas.microsoft.com/office/drawing/2010/main" spid="_x0000_s2072"/>
            </a:ext>
            <a:ext uri="{FF2B5EF4-FFF2-40B4-BE49-F238E27FC236}">
              <a16:creationId xmlns:a16="http://schemas.microsoft.com/office/drawing/2014/main" id="{801A9A28-038E-4215-BE43-8EE5933CE61C}"/>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348" name="Drop Down 24" hidden="1">
          <a:extLst>
            <a:ext uri="{63B3BB69-23CF-44E3-9099-C40C66FF867C}">
              <a14:compatExt xmlns:a14="http://schemas.microsoft.com/office/drawing/2010/main" spid="_x0000_s2072"/>
            </a:ext>
            <a:ext uri="{FF2B5EF4-FFF2-40B4-BE49-F238E27FC236}">
              <a16:creationId xmlns:a16="http://schemas.microsoft.com/office/drawing/2014/main" id="{9FF6C5F6-5094-48AB-BE1E-082012963A87}"/>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349" name="Drop Down 24" hidden="1">
          <a:extLst>
            <a:ext uri="{63B3BB69-23CF-44E3-9099-C40C66FF867C}">
              <a14:compatExt xmlns:a14="http://schemas.microsoft.com/office/drawing/2010/main" spid="_x0000_s2072"/>
            </a:ext>
            <a:ext uri="{FF2B5EF4-FFF2-40B4-BE49-F238E27FC236}">
              <a16:creationId xmlns:a16="http://schemas.microsoft.com/office/drawing/2014/main" id="{03442E3E-956A-4168-B602-0A94D5225B3A}"/>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350" name="Drop Down 24" hidden="1">
          <a:extLst>
            <a:ext uri="{63B3BB69-23CF-44E3-9099-C40C66FF867C}">
              <a14:compatExt xmlns:a14="http://schemas.microsoft.com/office/drawing/2010/main" spid="_x0000_s2072"/>
            </a:ext>
            <a:ext uri="{FF2B5EF4-FFF2-40B4-BE49-F238E27FC236}">
              <a16:creationId xmlns:a16="http://schemas.microsoft.com/office/drawing/2014/main" id="{A7800007-8545-42F6-8EB9-A8CC63530521}"/>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351" name="Drop Down 24" hidden="1">
          <a:extLst>
            <a:ext uri="{63B3BB69-23CF-44E3-9099-C40C66FF867C}">
              <a14:compatExt xmlns:a14="http://schemas.microsoft.com/office/drawing/2010/main" spid="_x0000_s2072"/>
            </a:ext>
            <a:ext uri="{FF2B5EF4-FFF2-40B4-BE49-F238E27FC236}">
              <a16:creationId xmlns:a16="http://schemas.microsoft.com/office/drawing/2014/main" id="{1E63FD25-5CF7-4869-9DFC-455050EC8301}"/>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352" name="Drop Down 24" hidden="1">
          <a:extLst>
            <a:ext uri="{63B3BB69-23CF-44E3-9099-C40C66FF867C}">
              <a14:compatExt xmlns:a14="http://schemas.microsoft.com/office/drawing/2010/main" spid="_x0000_s2072"/>
            </a:ext>
            <a:ext uri="{FF2B5EF4-FFF2-40B4-BE49-F238E27FC236}">
              <a16:creationId xmlns:a16="http://schemas.microsoft.com/office/drawing/2014/main" id="{68D88D7D-2E34-4545-9A84-71E5A0A7082F}"/>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353" name="Drop Down 24" hidden="1">
          <a:extLst>
            <a:ext uri="{63B3BB69-23CF-44E3-9099-C40C66FF867C}">
              <a14:compatExt xmlns:a14="http://schemas.microsoft.com/office/drawing/2010/main" spid="_x0000_s2072"/>
            </a:ext>
            <a:ext uri="{FF2B5EF4-FFF2-40B4-BE49-F238E27FC236}">
              <a16:creationId xmlns:a16="http://schemas.microsoft.com/office/drawing/2014/main" id="{BFEE1FDC-0A6B-468A-934D-6575BE444456}"/>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354" name="Drop Down 24" hidden="1">
          <a:extLst>
            <a:ext uri="{63B3BB69-23CF-44E3-9099-C40C66FF867C}">
              <a14:compatExt xmlns:a14="http://schemas.microsoft.com/office/drawing/2010/main" spid="_x0000_s2072"/>
            </a:ext>
            <a:ext uri="{FF2B5EF4-FFF2-40B4-BE49-F238E27FC236}">
              <a16:creationId xmlns:a16="http://schemas.microsoft.com/office/drawing/2014/main" id="{CD092D17-B9EB-4058-9CF0-581232CCB9EA}"/>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355" name="Drop Down 24" hidden="1">
          <a:extLst>
            <a:ext uri="{63B3BB69-23CF-44E3-9099-C40C66FF867C}">
              <a14:compatExt xmlns:a14="http://schemas.microsoft.com/office/drawing/2010/main" spid="_x0000_s2072"/>
            </a:ext>
            <a:ext uri="{FF2B5EF4-FFF2-40B4-BE49-F238E27FC236}">
              <a16:creationId xmlns:a16="http://schemas.microsoft.com/office/drawing/2014/main" id="{2F70698C-3290-46E4-8C3E-67ED81C427E8}"/>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356" name="Drop Down 24" hidden="1">
          <a:extLst>
            <a:ext uri="{63B3BB69-23CF-44E3-9099-C40C66FF867C}">
              <a14:compatExt xmlns:a14="http://schemas.microsoft.com/office/drawing/2010/main" spid="_x0000_s2072"/>
            </a:ext>
            <a:ext uri="{FF2B5EF4-FFF2-40B4-BE49-F238E27FC236}">
              <a16:creationId xmlns:a16="http://schemas.microsoft.com/office/drawing/2014/main" id="{ADFEC0F1-A714-41DD-B61C-A050C4F05E25}"/>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357" name="Drop Down 24" hidden="1">
          <a:extLst>
            <a:ext uri="{63B3BB69-23CF-44E3-9099-C40C66FF867C}">
              <a14:compatExt xmlns:a14="http://schemas.microsoft.com/office/drawing/2010/main" spid="_x0000_s2072"/>
            </a:ext>
            <a:ext uri="{FF2B5EF4-FFF2-40B4-BE49-F238E27FC236}">
              <a16:creationId xmlns:a16="http://schemas.microsoft.com/office/drawing/2014/main" id="{AA58224A-11D2-438A-9A8C-F9C2F8721730}"/>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61" name="Drop Down 24" hidden="1">
          <a:extLst>
            <a:ext uri="{63B3BB69-23CF-44E3-9099-C40C66FF867C}">
              <a14:compatExt xmlns:a14="http://schemas.microsoft.com/office/drawing/2010/main" spid="_x0000_s2072"/>
            </a:ext>
            <a:ext uri="{FF2B5EF4-FFF2-40B4-BE49-F238E27FC236}">
              <a16:creationId xmlns:a16="http://schemas.microsoft.com/office/drawing/2014/main" id="{77BEBF6F-406C-4CEF-9F8F-6C44DDDCF18A}"/>
            </a:ext>
          </a:extLst>
        </xdr:cNvPr>
        <xdr:cNvSpPr/>
      </xdr:nvSpPr>
      <xdr:spPr bwMode="auto">
        <a:xfrm>
          <a:off x="3627120" y="143332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62" name="Drop Down 24" hidden="1">
          <a:extLst>
            <a:ext uri="{63B3BB69-23CF-44E3-9099-C40C66FF867C}">
              <a14:compatExt xmlns:a14="http://schemas.microsoft.com/office/drawing/2010/main" spid="_x0000_s2072"/>
            </a:ext>
            <a:ext uri="{FF2B5EF4-FFF2-40B4-BE49-F238E27FC236}">
              <a16:creationId xmlns:a16="http://schemas.microsoft.com/office/drawing/2014/main" id="{EBD50FF2-DB17-48D6-9BD6-C3C021F0A0B5}"/>
            </a:ext>
          </a:extLst>
        </xdr:cNvPr>
        <xdr:cNvSpPr/>
      </xdr:nvSpPr>
      <xdr:spPr bwMode="auto">
        <a:xfrm>
          <a:off x="3627120" y="143332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115</xdr:row>
      <xdr:rowOff>0</xdr:rowOff>
    </xdr:from>
    <xdr:ext cx="2476500" cy="199970"/>
    <xdr:sp macro="" textlink="">
      <xdr:nvSpPr>
        <xdr:cNvPr id="363" name="Drop Down 24" hidden="1">
          <a:extLst>
            <a:ext uri="{63B3BB69-23CF-44E3-9099-C40C66FF867C}">
              <a14:compatExt xmlns:a14="http://schemas.microsoft.com/office/drawing/2010/main" spid="_x0000_s2072"/>
            </a:ext>
            <a:ext uri="{FF2B5EF4-FFF2-40B4-BE49-F238E27FC236}">
              <a16:creationId xmlns:a16="http://schemas.microsoft.com/office/drawing/2014/main" id="{B05488B6-13DA-440A-86E0-D39D1362932E}"/>
            </a:ext>
          </a:extLst>
        </xdr:cNvPr>
        <xdr:cNvSpPr/>
      </xdr:nvSpPr>
      <xdr:spPr bwMode="auto">
        <a:xfrm>
          <a:off x="3627120" y="142036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69</xdr:row>
      <xdr:rowOff>0</xdr:rowOff>
    </xdr:from>
    <xdr:ext cx="2529840" cy="195685"/>
    <xdr:sp macro="" textlink="">
      <xdr:nvSpPr>
        <xdr:cNvPr id="358" name="Drop Down 4" hidden="1">
          <a:extLst>
            <a:ext uri="{63B3BB69-23CF-44E3-9099-C40C66FF867C}">
              <a14:compatExt xmlns:a14="http://schemas.microsoft.com/office/drawing/2010/main" spid="_x0000_s2052"/>
            </a:ext>
            <a:ext uri="{FF2B5EF4-FFF2-40B4-BE49-F238E27FC236}">
              <a16:creationId xmlns:a16="http://schemas.microsoft.com/office/drawing/2014/main" id="{68F5D6C8-5F2E-411D-B213-281E3AEA5AED}"/>
            </a:ext>
          </a:extLst>
        </xdr:cNvPr>
        <xdr:cNvSpPr/>
      </xdr:nvSpPr>
      <xdr:spPr bwMode="auto">
        <a:xfrm>
          <a:off x="5484495"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69</xdr:row>
      <xdr:rowOff>0</xdr:rowOff>
    </xdr:from>
    <xdr:ext cx="1921468" cy="195685"/>
    <xdr:sp macro="" textlink="">
      <xdr:nvSpPr>
        <xdr:cNvPr id="359" name="Drop Down 20" hidden="1">
          <a:extLst>
            <a:ext uri="{63B3BB69-23CF-44E3-9099-C40C66FF867C}">
              <a14:compatExt xmlns:a14="http://schemas.microsoft.com/office/drawing/2010/main" spid="_x0000_s2068"/>
            </a:ext>
            <a:ext uri="{FF2B5EF4-FFF2-40B4-BE49-F238E27FC236}">
              <a16:creationId xmlns:a16="http://schemas.microsoft.com/office/drawing/2014/main" id="{405E2FDC-4289-4F8F-9DF2-409F2ECF43D7}"/>
            </a:ext>
          </a:extLst>
        </xdr:cNvPr>
        <xdr:cNvSpPr/>
      </xdr:nvSpPr>
      <xdr:spPr bwMode="auto">
        <a:xfrm>
          <a:off x="6086475" y="93916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xdr:row>
      <xdr:rowOff>0</xdr:rowOff>
    </xdr:from>
    <xdr:ext cx="2476500" cy="199970"/>
    <xdr:sp macro="" textlink="">
      <xdr:nvSpPr>
        <xdr:cNvPr id="360" name="Drop Down 24" hidden="1">
          <a:extLst>
            <a:ext uri="{63B3BB69-23CF-44E3-9099-C40C66FF867C}">
              <a14:compatExt xmlns:a14="http://schemas.microsoft.com/office/drawing/2010/main" spid="_x0000_s2072"/>
            </a:ext>
            <a:ext uri="{FF2B5EF4-FFF2-40B4-BE49-F238E27FC236}">
              <a16:creationId xmlns:a16="http://schemas.microsoft.com/office/drawing/2014/main" id="{1A200ED3-0A60-4B71-B5D4-AD19C40F1945}"/>
            </a:ext>
          </a:extLst>
        </xdr:cNvPr>
        <xdr:cNvSpPr/>
      </xdr:nvSpPr>
      <xdr:spPr bwMode="auto">
        <a:xfrm>
          <a:off x="3686175" y="93916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69</xdr:row>
      <xdr:rowOff>0</xdr:rowOff>
    </xdr:from>
    <xdr:ext cx="2529840" cy="195685"/>
    <xdr:sp macro="" textlink="">
      <xdr:nvSpPr>
        <xdr:cNvPr id="364" name="Drop Down 4" hidden="1">
          <a:extLst>
            <a:ext uri="{63B3BB69-23CF-44E3-9099-C40C66FF867C}">
              <a14:compatExt xmlns:a14="http://schemas.microsoft.com/office/drawing/2010/main" spid="_x0000_s2052"/>
            </a:ext>
            <a:ext uri="{FF2B5EF4-FFF2-40B4-BE49-F238E27FC236}">
              <a16:creationId xmlns:a16="http://schemas.microsoft.com/office/drawing/2014/main" id="{2D62A1E2-7079-494D-AF33-DBFBEB417D4A}"/>
            </a:ext>
          </a:extLst>
        </xdr:cNvPr>
        <xdr:cNvSpPr/>
      </xdr:nvSpPr>
      <xdr:spPr bwMode="auto">
        <a:xfrm>
          <a:off x="5484495"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69</xdr:row>
      <xdr:rowOff>0</xdr:rowOff>
    </xdr:from>
    <xdr:ext cx="2529840" cy="195685"/>
    <xdr:sp macro="" textlink="">
      <xdr:nvSpPr>
        <xdr:cNvPr id="365" name="Drop Down 4" hidden="1">
          <a:extLst>
            <a:ext uri="{63B3BB69-23CF-44E3-9099-C40C66FF867C}">
              <a14:compatExt xmlns:a14="http://schemas.microsoft.com/office/drawing/2010/main" spid="_x0000_s2052"/>
            </a:ext>
            <a:ext uri="{FF2B5EF4-FFF2-40B4-BE49-F238E27FC236}">
              <a16:creationId xmlns:a16="http://schemas.microsoft.com/office/drawing/2014/main" id="{9F846D41-16CE-449A-9049-2F394D526A96}"/>
            </a:ext>
          </a:extLst>
        </xdr:cNvPr>
        <xdr:cNvSpPr/>
      </xdr:nvSpPr>
      <xdr:spPr bwMode="auto">
        <a:xfrm>
          <a:off x="5170170"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69</xdr:row>
      <xdr:rowOff>0</xdr:rowOff>
    </xdr:from>
    <xdr:ext cx="2529840" cy="195685"/>
    <xdr:sp macro="" textlink="">
      <xdr:nvSpPr>
        <xdr:cNvPr id="366" name="Drop Down 4" hidden="1">
          <a:extLst>
            <a:ext uri="{63B3BB69-23CF-44E3-9099-C40C66FF867C}">
              <a14:compatExt xmlns:a14="http://schemas.microsoft.com/office/drawing/2010/main" spid="_x0000_s2052"/>
            </a:ext>
            <a:ext uri="{FF2B5EF4-FFF2-40B4-BE49-F238E27FC236}">
              <a16:creationId xmlns:a16="http://schemas.microsoft.com/office/drawing/2014/main" id="{85AB9DA8-83D7-40E9-B98E-AB81398FD07F}"/>
            </a:ext>
          </a:extLst>
        </xdr:cNvPr>
        <xdr:cNvSpPr/>
      </xdr:nvSpPr>
      <xdr:spPr bwMode="auto">
        <a:xfrm>
          <a:off x="5484495"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69</xdr:row>
      <xdr:rowOff>0</xdr:rowOff>
    </xdr:from>
    <xdr:ext cx="2529840" cy="195685"/>
    <xdr:sp macro="" textlink="">
      <xdr:nvSpPr>
        <xdr:cNvPr id="367" name="Drop Down 4" hidden="1">
          <a:extLst>
            <a:ext uri="{63B3BB69-23CF-44E3-9099-C40C66FF867C}">
              <a14:compatExt xmlns:a14="http://schemas.microsoft.com/office/drawing/2010/main" spid="_x0000_s2052"/>
            </a:ext>
            <a:ext uri="{FF2B5EF4-FFF2-40B4-BE49-F238E27FC236}">
              <a16:creationId xmlns:a16="http://schemas.microsoft.com/office/drawing/2014/main" id="{CD3CC1B4-F5B5-4A48-96E8-8C0F56A16D8F}"/>
            </a:ext>
          </a:extLst>
        </xdr:cNvPr>
        <xdr:cNvSpPr/>
      </xdr:nvSpPr>
      <xdr:spPr bwMode="auto">
        <a:xfrm>
          <a:off x="5170170"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68</xdr:row>
      <xdr:rowOff>0</xdr:rowOff>
    </xdr:from>
    <xdr:ext cx="2529840" cy="195685"/>
    <xdr:sp macro="" textlink="">
      <xdr:nvSpPr>
        <xdr:cNvPr id="368" name="Drop Down 4" hidden="1">
          <a:extLst>
            <a:ext uri="{63B3BB69-23CF-44E3-9099-C40C66FF867C}">
              <a14:compatExt xmlns:a14="http://schemas.microsoft.com/office/drawing/2010/main" spid="_x0000_s2052"/>
            </a:ext>
            <a:ext uri="{FF2B5EF4-FFF2-40B4-BE49-F238E27FC236}">
              <a16:creationId xmlns:a16="http://schemas.microsoft.com/office/drawing/2014/main" id="{A66475E1-C3F8-40FF-BB23-DD2DF0417611}"/>
            </a:ext>
          </a:extLst>
        </xdr:cNvPr>
        <xdr:cNvSpPr/>
      </xdr:nvSpPr>
      <xdr:spPr bwMode="auto">
        <a:xfrm>
          <a:off x="5484495"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68</xdr:row>
      <xdr:rowOff>0</xdr:rowOff>
    </xdr:from>
    <xdr:ext cx="1921468" cy="195685"/>
    <xdr:sp macro="" textlink="">
      <xdr:nvSpPr>
        <xdr:cNvPr id="369" name="Drop Down 20" hidden="1">
          <a:extLst>
            <a:ext uri="{63B3BB69-23CF-44E3-9099-C40C66FF867C}">
              <a14:compatExt xmlns:a14="http://schemas.microsoft.com/office/drawing/2010/main" spid="_x0000_s2068"/>
            </a:ext>
            <a:ext uri="{FF2B5EF4-FFF2-40B4-BE49-F238E27FC236}">
              <a16:creationId xmlns:a16="http://schemas.microsoft.com/office/drawing/2014/main" id="{2554D58B-A8B8-4FBA-9D48-7A9FE692069D}"/>
            </a:ext>
          </a:extLst>
        </xdr:cNvPr>
        <xdr:cNvSpPr/>
      </xdr:nvSpPr>
      <xdr:spPr bwMode="auto">
        <a:xfrm>
          <a:off x="6086475" y="93916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68</xdr:row>
      <xdr:rowOff>0</xdr:rowOff>
    </xdr:from>
    <xdr:ext cx="2476500" cy="199970"/>
    <xdr:sp macro="" textlink="">
      <xdr:nvSpPr>
        <xdr:cNvPr id="370" name="Drop Down 24" hidden="1">
          <a:extLst>
            <a:ext uri="{63B3BB69-23CF-44E3-9099-C40C66FF867C}">
              <a14:compatExt xmlns:a14="http://schemas.microsoft.com/office/drawing/2010/main" spid="_x0000_s2072"/>
            </a:ext>
            <a:ext uri="{FF2B5EF4-FFF2-40B4-BE49-F238E27FC236}">
              <a16:creationId xmlns:a16="http://schemas.microsoft.com/office/drawing/2014/main" id="{EDD01E89-D7F6-43B7-8D02-5FEC9406BDFE}"/>
            </a:ext>
          </a:extLst>
        </xdr:cNvPr>
        <xdr:cNvSpPr/>
      </xdr:nvSpPr>
      <xdr:spPr bwMode="auto">
        <a:xfrm>
          <a:off x="3686175" y="93916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68</xdr:row>
      <xdr:rowOff>0</xdr:rowOff>
    </xdr:from>
    <xdr:ext cx="2529840" cy="195685"/>
    <xdr:sp macro="" textlink="">
      <xdr:nvSpPr>
        <xdr:cNvPr id="371" name="Drop Down 4" hidden="1">
          <a:extLst>
            <a:ext uri="{63B3BB69-23CF-44E3-9099-C40C66FF867C}">
              <a14:compatExt xmlns:a14="http://schemas.microsoft.com/office/drawing/2010/main" spid="_x0000_s2052"/>
            </a:ext>
            <a:ext uri="{FF2B5EF4-FFF2-40B4-BE49-F238E27FC236}">
              <a16:creationId xmlns:a16="http://schemas.microsoft.com/office/drawing/2014/main" id="{FB5C6EF5-7FDF-4042-B33F-D836375FB2AC}"/>
            </a:ext>
          </a:extLst>
        </xdr:cNvPr>
        <xdr:cNvSpPr/>
      </xdr:nvSpPr>
      <xdr:spPr bwMode="auto">
        <a:xfrm>
          <a:off x="5484495"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68</xdr:row>
      <xdr:rowOff>0</xdr:rowOff>
    </xdr:from>
    <xdr:ext cx="2529840" cy="195685"/>
    <xdr:sp macro="" textlink="">
      <xdr:nvSpPr>
        <xdr:cNvPr id="372" name="Drop Down 4" hidden="1">
          <a:extLst>
            <a:ext uri="{63B3BB69-23CF-44E3-9099-C40C66FF867C}">
              <a14:compatExt xmlns:a14="http://schemas.microsoft.com/office/drawing/2010/main" spid="_x0000_s2052"/>
            </a:ext>
            <a:ext uri="{FF2B5EF4-FFF2-40B4-BE49-F238E27FC236}">
              <a16:creationId xmlns:a16="http://schemas.microsoft.com/office/drawing/2014/main" id="{5537A647-67A7-405A-AF4C-728E68E19683}"/>
            </a:ext>
          </a:extLst>
        </xdr:cNvPr>
        <xdr:cNvSpPr/>
      </xdr:nvSpPr>
      <xdr:spPr bwMode="auto">
        <a:xfrm>
          <a:off x="5170170"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68</xdr:row>
      <xdr:rowOff>0</xdr:rowOff>
    </xdr:from>
    <xdr:ext cx="2529840" cy="195685"/>
    <xdr:sp macro="" textlink="">
      <xdr:nvSpPr>
        <xdr:cNvPr id="373" name="Drop Down 4" hidden="1">
          <a:extLst>
            <a:ext uri="{63B3BB69-23CF-44E3-9099-C40C66FF867C}">
              <a14:compatExt xmlns:a14="http://schemas.microsoft.com/office/drawing/2010/main" spid="_x0000_s2052"/>
            </a:ext>
            <a:ext uri="{FF2B5EF4-FFF2-40B4-BE49-F238E27FC236}">
              <a16:creationId xmlns:a16="http://schemas.microsoft.com/office/drawing/2014/main" id="{468054E3-E504-4C15-9737-FD7A72367ADC}"/>
            </a:ext>
          </a:extLst>
        </xdr:cNvPr>
        <xdr:cNvSpPr/>
      </xdr:nvSpPr>
      <xdr:spPr bwMode="auto">
        <a:xfrm>
          <a:off x="5484495"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68</xdr:row>
      <xdr:rowOff>0</xdr:rowOff>
    </xdr:from>
    <xdr:ext cx="2529840" cy="195685"/>
    <xdr:sp macro="" textlink="">
      <xdr:nvSpPr>
        <xdr:cNvPr id="374" name="Drop Down 4" hidden="1">
          <a:extLst>
            <a:ext uri="{63B3BB69-23CF-44E3-9099-C40C66FF867C}">
              <a14:compatExt xmlns:a14="http://schemas.microsoft.com/office/drawing/2010/main" spid="_x0000_s2052"/>
            </a:ext>
            <a:ext uri="{FF2B5EF4-FFF2-40B4-BE49-F238E27FC236}">
              <a16:creationId xmlns:a16="http://schemas.microsoft.com/office/drawing/2014/main" id="{FCD55DF6-524E-45A5-BD9A-3024396EDF65}"/>
            </a:ext>
          </a:extLst>
        </xdr:cNvPr>
        <xdr:cNvSpPr/>
      </xdr:nvSpPr>
      <xdr:spPr bwMode="auto">
        <a:xfrm>
          <a:off x="5170170"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117</xdr:row>
      <xdr:rowOff>0</xdr:rowOff>
    </xdr:from>
    <xdr:ext cx="2529840" cy="195685"/>
    <xdr:sp macro="" textlink="">
      <xdr:nvSpPr>
        <xdr:cNvPr id="375" name="Drop Down 4" hidden="1">
          <a:extLst>
            <a:ext uri="{63B3BB69-23CF-44E3-9099-C40C66FF867C}">
              <a14:compatExt xmlns:a14="http://schemas.microsoft.com/office/drawing/2010/main" spid="_x0000_s2052"/>
            </a:ext>
            <a:ext uri="{FF2B5EF4-FFF2-40B4-BE49-F238E27FC236}">
              <a16:creationId xmlns:a16="http://schemas.microsoft.com/office/drawing/2014/main" id="{8739A6CD-BB56-4EA9-BE4C-CDBAB0A6FA09}"/>
            </a:ext>
          </a:extLst>
        </xdr:cNvPr>
        <xdr:cNvSpPr/>
      </xdr:nvSpPr>
      <xdr:spPr bwMode="auto">
        <a:xfrm>
          <a:off x="5903595"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117</xdr:row>
      <xdr:rowOff>0</xdr:rowOff>
    </xdr:from>
    <xdr:ext cx="1921468" cy="195685"/>
    <xdr:sp macro="" textlink="">
      <xdr:nvSpPr>
        <xdr:cNvPr id="376" name="Drop Down 20" hidden="1">
          <a:extLst>
            <a:ext uri="{63B3BB69-23CF-44E3-9099-C40C66FF867C}">
              <a14:compatExt xmlns:a14="http://schemas.microsoft.com/office/drawing/2010/main" spid="_x0000_s2068"/>
            </a:ext>
            <a:ext uri="{FF2B5EF4-FFF2-40B4-BE49-F238E27FC236}">
              <a16:creationId xmlns:a16="http://schemas.microsoft.com/office/drawing/2014/main" id="{24D2F00C-EA09-4311-9BE3-1840B1B17B2D}"/>
            </a:ext>
          </a:extLst>
        </xdr:cNvPr>
        <xdr:cNvSpPr/>
      </xdr:nvSpPr>
      <xdr:spPr bwMode="auto">
        <a:xfrm>
          <a:off x="6505575" y="10020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117</xdr:row>
      <xdr:rowOff>0</xdr:rowOff>
    </xdr:from>
    <xdr:ext cx="2476500" cy="199970"/>
    <xdr:sp macro="" textlink="">
      <xdr:nvSpPr>
        <xdr:cNvPr id="377" name="Drop Down 24" hidden="1">
          <a:extLst>
            <a:ext uri="{63B3BB69-23CF-44E3-9099-C40C66FF867C}">
              <a14:compatExt xmlns:a14="http://schemas.microsoft.com/office/drawing/2010/main" spid="_x0000_s2072"/>
            </a:ext>
            <a:ext uri="{FF2B5EF4-FFF2-40B4-BE49-F238E27FC236}">
              <a16:creationId xmlns:a16="http://schemas.microsoft.com/office/drawing/2014/main" id="{005B06E2-3CF1-4F03-B4E1-11451DDEB055}"/>
            </a:ext>
          </a:extLst>
        </xdr:cNvPr>
        <xdr:cNvSpPr/>
      </xdr:nvSpPr>
      <xdr:spPr bwMode="auto">
        <a:xfrm>
          <a:off x="4105275" y="10020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117</xdr:row>
      <xdr:rowOff>0</xdr:rowOff>
    </xdr:from>
    <xdr:ext cx="2529840" cy="195685"/>
    <xdr:sp macro="" textlink="">
      <xdr:nvSpPr>
        <xdr:cNvPr id="378" name="Drop Down 4" hidden="1">
          <a:extLst>
            <a:ext uri="{63B3BB69-23CF-44E3-9099-C40C66FF867C}">
              <a14:compatExt xmlns:a14="http://schemas.microsoft.com/office/drawing/2010/main" spid="_x0000_s2052"/>
            </a:ext>
            <a:ext uri="{FF2B5EF4-FFF2-40B4-BE49-F238E27FC236}">
              <a16:creationId xmlns:a16="http://schemas.microsoft.com/office/drawing/2014/main" id="{C964FBB2-0C42-4A18-8E35-72EDEF3E0CE0}"/>
            </a:ext>
          </a:extLst>
        </xdr:cNvPr>
        <xdr:cNvSpPr/>
      </xdr:nvSpPr>
      <xdr:spPr bwMode="auto">
        <a:xfrm>
          <a:off x="5903595"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117</xdr:row>
      <xdr:rowOff>0</xdr:rowOff>
    </xdr:from>
    <xdr:ext cx="2529840" cy="195685"/>
    <xdr:sp macro="" textlink="">
      <xdr:nvSpPr>
        <xdr:cNvPr id="379" name="Drop Down 4" hidden="1">
          <a:extLst>
            <a:ext uri="{63B3BB69-23CF-44E3-9099-C40C66FF867C}">
              <a14:compatExt xmlns:a14="http://schemas.microsoft.com/office/drawing/2010/main" spid="_x0000_s2052"/>
            </a:ext>
            <a:ext uri="{FF2B5EF4-FFF2-40B4-BE49-F238E27FC236}">
              <a16:creationId xmlns:a16="http://schemas.microsoft.com/office/drawing/2014/main" id="{35F36325-EA24-4118-BE53-C28E90B4C981}"/>
            </a:ext>
          </a:extLst>
        </xdr:cNvPr>
        <xdr:cNvSpPr/>
      </xdr:nvSpPr>
      <xdr:spPr bwMode="auto">
        <a:xfrm>
          <a:off x="5589270"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117</xdr:row>
      <xdr:rowOff>0</xdr:rowOff>
    </xdr:from>
    <xdr:ext cx="2529840" cy="195685"/>
    <xdr:sp macro="" textlink="">
      <xdr:nvSpPr>
        <xdr:cNvPr id="380" name="Drop Down 4" hidden="1">
          <a:extLst>
            <a:ext uri="{63B3BB69-23CF-44E3-9099-C40C66FF867C}">
              <a14:compatExt xmlns:a14="http://schemas.microsoft.com/office/drawing/2010/main" spid="_x0000_s2052"/>
            </a:ext>
            <a:ext uri="{FF2B5EF4-FFF2-40B4-BE49-F238E27FC236}">
              <a16:creationId xmlns:a16="http://schemas.microsoft.com/office/drawing/2014/main" id="{16F8D4CA-DAA7-4578-B8B3-96D40F42BDCC}"/>
            </a:ext>
          </a:extLst>
        </xdr:cNvPr>
        <xdr:cNvSpPr/>
      </xdr:nvSpPr>
      <xdr:spPr bwMode="auto">
        <a:xfrm>
          <a:off x="5903595"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117</xdr:row>
      <xdr:rowOff>0</xdr:rowOff>
    </xdr:from>
    <xdr:ext cx="2529840" cy="195685"/>
    <xdr:sp macro="" textlink="">
      <xdr:nvSpPr>
        <xdr:cNvPr id="381" name="Drop Down 4" hidden="1">
          <a:extLst>
            <a:ext uri="{63B3BB69-23CF-44E3-9099-C40C66FF867C}">
              <a14:compatExt xmlns:a14="http://schemas.microsoft.com/office/drawing/2010/main" spid="_x0000_s2052"/>
            </a:ext>
            <a:ext uri="{FF2B5EF4-FFF2-40B4-BE49-F238E27FC236}">
              <a16:creationId xmlns:a16="http://schemas.microsoft.com/office/drawing/2014/main" id="{076471FC-6A7B-4BDF-AB04-D77E1CC2B668}"/>
            </a:ext>
          </a:extLst>
        </xdr:cNvPr>
        <xdr:cNvSpPr/>
      </xdr:nvSpPr>
      <xdr:spPr bwMode="auto">
        <a:xfrm>
          <a:off x="5589270"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xdr:row>
      <xdr:rowOff>0</xdr:rowOff>
    </xdr:from>
    <xdr:ext cx="2529840" cy="195685"/>
    <xdr:sp macro="" textlink="">
      <xdr:nvSpPr>
        <xdr:cNvPr id="382" name="Drop Down 4" hidden="1">
          <a:extLst>
            <a:ext uri="{63B3BB69-23CF-44E3-9099-C40C66FF867C}">
              <a14:compatExt xmlns:a14="http://schemas.microsoft.com/office/drawing/2010/main" spid="_x0000_s2052"/>
            </a:ext>
            <a:ext uri="{FF2B5EF4-FFF2-40B4-BE49-F238E27FC236}">
              <a16:creationId xmlns:a16="http://schemas.microsoft.com/office/drawing/2014/main" id="{C8FB4AF1-646E-4C0C-AC74-583029EEA52D}"/>
            </a:ext>
          </a:extLst>
        </xdr:cNvPr>
        <xdr:cNvSpPr/>
      </xdr:nvSpPr>
      <xdr:spPr bwMode="auto">
        <a:xfrm>
          <a:off x="5903595" y="105441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xdr:row>
      <xdr:rowOff>0</xdr:rowOff>
    </xdr:from>
    <xdr:ext cx="1921468" cy="195685"/>
    <xdr:sp macro="" textlink="">
      <xdr:nvSpPr>
        <xdr:cNvPr id="383" name="Drop Down 20" hidden="1">
          <a:extLst>
            <a:ext uri="{63B3BB69-23CF-44E3-9099-C40C66FF867C}">
              <a14:compatExt xmlns:a14="http://schemas.microsoft.com/office/drawing/2010/main" spid="_x0000_s2068"/>
            </a:ext>
            <a:ext uri="{FF2B5EF4-FFF2-40B4-BE49-F238E27FC236}">
              <a16:creationId xmlns:a16="http://schemas.microsoft.com/office/drawing/2014/main" id="{75EA2EA4-0C83-446E-8EDF-992AAAA7881F}"/>
            </a:ext>
          </a:extLst>
        </xdr:cNvPr>
        <xdr:cNvSpPr/>
      </xdr:nvSpPr>
      <xdr:spPr bwMode="auto">
        <a:xfrm>
          <a:off x="6505575" y="1054417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xdr:row>
      <xdr:rowOff>0</xdr:rowOff>
    </xdr:from>
    <xdr:ext cx="2476500" cy="199970"/>
    <xdr:sp macro="" textlink="">
      <xdr:nvSpPr>
        <xdr:cNvPr id="384" name="Drop Down 24" hidden="1">
          <a:extLst>
            <a:ext uri="{63B3BB69-23CF-44E3-9099-C40C66FF867C}">
              <a14:compatExt xmlns:a14="http://schemas.microsoft.com/office/drawing/2010/main" spid="_x0000_s2072"/>
            </a:ext>
            <a:ext uri="{FF2B5EF4-FFF2-40B4-BE49-F238E27FC236}">
              <a16:creationId xmlns:a16="http://schemas.microsoft.com/office/drawing/2014/main" id="{515DBF4B-53B9-4FFB-84C2-8096057041F8}"/>
            </a:ext>
          </a:extLst>
        </xdr:cNvPr>
        <xdr:cNvSpPr/>
      </xdr:nvSpPr>
      <xdr:spPr bwMode="auto">
        <a:xfrm>
          <a:off x="4105275" y="105441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xdr:row>
      <xdr:rowOff>0</xdr:rowOff>
    </xdr:from>
    <xdr:ext cx="2529840" cy="195685"/>
    <xdr:sp macro="" textlink="">
      <xdr:nvSpPr>
        <xdr:cNvPr id="385" name="Drop Down 4" hidden="1">
          <a:extLst>
            <a:ext uri="{63B3BB69-23CF-44E3-9099-C40C66FF867C}">
              <a14:compatExt xmlns:a14="http://schemas.microsoft.com/office/drawing/2010/main" spid="_x0000_s2052"/>
            </a:ext>
            <a:ext uri="{FF2B5EF4-FFF2-40B4-BE49-F238E27FC236}">
              <a16:creationId xmlns:a16="http://schemas.microsoft.com/office/drawing/2014/main" id="{CBE245C1-A20E-4871-A101-97CAEF265624}"/>
            </a:ext>
          </a:extLst>
        </xdr:cNvPr>
        <xdr:cNvSpPr/>
      </xdr:nvSpPr>
      <xdr:spPr bwMode="auto">
        <a:xfrm>
          <a:off x="5903595" y="105441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xdr:row>
      <xdr:rowOff>0</xdr:rowOff>
    </xdr:from>
    <xdr:ext cx="2529840" cy="195685"/>
    <xdr:sp macro="" textlink="">
      <xdr:nvSpPr>
        <xdr:cNvPr id="386" name="Drop Down 4" hidden="1">
          <a:extLst>
            <a:ext uri="{63B3BB69-23CF-44E3-9099-C40C66FF867C}">
              <a14:compatExt xmlns:a14="http://schemas.microsoft.com/office/drawing/2010/main" spid="_x0000_s2052"/>
            </a:ext>
            <a:ext uri="{FF2B5EF4-FFF2-40B4-BE49-F238E27FC236}">
              <a16:creationId xmlns:a16="http://schemas.microsoft.com/office/drawing/2014/main" id="{999DBEA7-B611-4B9F-A004-475B39706301}"/>
            </a:ext>
          </a:extLst>
        </xdr:cNvPr>
        <xdr:cNvSpPr/>
      </xdr:nvSpPr>
      <xdr:spPr bwMode="auto">
        <a:xfrm>
          <a:off x="5589270" y="105441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xdr:row>
      <xdr:rowOff>0</xdr:rowOff>
    </xdr:from>
    <xdr:ext cx="2529840" cy="195685"/>
    <xdr:sp macro="" textlink="">
      <xdr:nvSpPr>
        <xdr:cNvPr id="387" name="Drop Down 4" hidden="1">
          <a:extLst>
            <a:ext uri="{63B3BB69-23CF-44E3-9099-C40C66FF867C}">
              <a14:compatExt xmlns:a14="http://schemas.microsoft.com/office/drawing/2010/main" spid="_x0000_s2052"/>
            </a:ext>
            <a:ext uri="{FF2B5EF4-FFF2-40B4-BE49-F238E27FC236}">
              <a16:creationId xmlns:a16="http://schemas.microsoft.com/office/drawing/2014/main" id="{A5930E94-16C7-46EF-9F7A-3EA570843802}"/>
            </a:ext>
          </a:extLst>
        </xdr:cNvPr>
        <xdr:cNvSpPr/>
      </xdr:nvSpPr>
      <xdr:spPr bwMode="auto">
        <a:xfrm>
          <a:off x="5903595" y="105441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xdr:row>
      <xdr:rowOff>0</xdr:rowOff>
    </xdr:from>
    <xdr:ext cx="2529840" cy="195685"/>
    <xdr:sp macro="" textlink="">
      <xdr:nvSpPr>
        <xdr:cNvPr id="388" name="Drop Down 4" hidden="1">
          <a:extLst>
            <a:ext uri="{63B3BB69-23CF-44E3-9099-C40C66FF867C}">
              <a14:compatExt xmlns:a14="http://schemas.microsoft.com/office/drawing/2010/main" spid="_x0000_s2052"/>
            </a:ext>
            <a:ext uri="{FF2B5EF4-FFF2-40B4-BE49-F238E27FC236}">
              <a16:creationId xmlns:a16="http://schemas.microsoft.com/office/drawing/2014/main" id="{484B094B-1364-4017-9B30-4B8A6664652B}"/>
            </a:ext>
          </a:extLst>
        </xdr:cNvPr>
        <xdr:cNvSpPr/>
      </xdr:nvSpPr>
      <xdr:spPr bwMode="auto">
        <a:xfrm>
          <a:off x="5589270" y="105441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xdr:row>
      <xdr:rowOff>0</xdr:rowOff>
    </xdr:from>
    <xdr:ext cx="2529840" cy="195685"/>
    <xdr:sp macro="" textlink="">
      <xdr:nvSpPr>
        <xdr:cNvPr id="389" name="Drop Down 4" hidden="1">
          <a:extLst>
            <a:ext uri="{63B3BB69-23CF-44E3-9099-C40C66FF867C}">
              <a14:compatExt xmlns:a14="http://schemas.microsoft.com/office/drawing/2010/main" spid="_x0000_s2052"/>
            </a:ext>
            <a:ext uri="{FF2B5EF4-FFF2-40B4-BE49-F238E27FC236}">
              <a16:creationId xmlns:a16="http://schemas.microsoft.com/office/drawing/2014/main" id="{97C86E7F-A9A8-4CD2-A164-EAEF97E0657E}"/>
            </a:ext>
          </a:extLst>
        </xdr:cNvPr>
        <xdr:cNvSpPr/>
      </xdr:nvSpPr>
      <xdr:spPr bwMode="auto">
        <a:xfrm>
          <a:off x="5903595"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xdr:row>
      <xdr:rowOff>0</xdr:rowOff>
    </xdr:from>
    <xdr:ext cx="1921468" cy="195685"/>
    <xdr:sp macro="" textlink="">
      <xdr:nvSpPr>
        <xdr:cNvPr id="390" name="Drop Down 20" hidden="1">
          <a:extLst>
            <a:ext uri="{63B3BB69-23CF-44E3-9099-C40C66FF867C}">
              <a14:compatExt xmlns:a14="http://schemas.microsoft.com/office/drawing/2010/main" spid="_x0000_s2068"/>
            </a:ext>
            <a:ext uri="{FF2B5EF4-FFF2-40B4-BE49-F238E27FC236}">
              <a16:creationId xmlns:a16="http://schemas.microsoft.com/office/drawing/2014/main" id="{4B3F0154-BEDC-49C1-AECE-62CD8939334B}"/>
            </a:ext>
          </a:extLst>
        </xdr:cNvPr>
        <xdr:cNvSpPr/>
      </xdr:nvSpPr>
      <xdr:spPr bwMode="auto">
        <a:xfrm>
          <a:off x="6505575" y="10020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xdr:row>
      <xdr:rowOff>0</xdr:rowOff>
    </xdr:from>
    <xdr:ext cx="2476500" cy="199970"/>
    <xdr:sp macro="" textlink="">
      <xdr:nvSpPr>
        <xdr:cNvPr id="391" name="Drop Down 24" hidden="1">
          <a:extLst>
            <a:ext uri="{63B3BB69-23CF-44E3-9099-C40C66FF867C}">
              <a14:compatExt xmlns:a14="http://schemas.microsoft.com/office/drawing/2010/main" spid="_x0000_s2072"/>
            </a:ext>
            <a:ext uri="{FF2B5EF4-FFF2-40B4-BE49-F238E27FC236}">
              <a16:creationId xmlns:a16="http://schemas.microsoft.com/office/drawing/2014/main" id="{473372C0-C8B5-49D6-98F7-194DC4BCB5DB}"/>
            </a:ext>
          </a:extLst>
        </xdr:cNvPr>
        <xdr:cNvSpPr/>
      </xdr:nvSpPr>
      <xdr:spPr bwMode="auto">
        <a:xfrm>
          <a:off x="4105275" y="10020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xdr:row>
      <xdr:rowOff>0</xdr:rowOff>
    </xdr:from>
    <xdr:ext cx="2529840" cy="195685"/>
    <xdr:sp macro="" textlink="">
      <xdr:nvSpPr>
        <xdr:cNvPr id="392" name="Drop Down 4" hidden="1">
          <a:extLst>
            <a:ext uri="{63B3BB69-23CF-44E3-9099-C40C66FF867C}">
              <a14:compatExt xmlns:a14="http://schemas.microsoft.com/office/drawing/2010/main" spid="_x0000_s2052"/>
            </a:ext>
            <a:ext uri="{FF2B5EF4-FFF2-40B4-BE49-F238E27FC236}">
              <a16:creationId xmlns:a16="http://schemas.microsoft.com/office/drawing/2014/main" id="{BA7A3B84-F2CF-4BBA-9021-29BA4987B89B}"/>
            </a:ext>
          </a:extLst>
        </xdr:cNvPr>
        <xdr:cNvSpPr/>
      </xdr:nvSpPr>
      <xdr:spPr bwMode="auto">
        <a:xfrm>
          <a:off x="5903595"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xdr:row>
      <xdr:rowOff>0</xdr:rowOff>
    </xdr:from>
    <xdr:ext cx="2529840" cy="195685"/>
    <xdr:sp macro="" textlink="">
      <xdr:nvSpPr>
        <xdr:cNvPr id="393" name="Drop Down 4" hidden="1">
          <a:extLst>
            <a:ext uri="{63B3BB69-23CF-44E3-9099-C40C66FF867C}">
              <a14:compatExt xmlns:a14="http://schemas.microsoft.com/office/drawing/2010/main" spid="_x0000_s2052"/>
            </a:ext>
            <a:ext uri="{FF2B5EF4-FFF2-40B4-BE49-F238E27FC236}">
              <a16:creationId xmlns:a16="http://schemas.microsoft.com/office/drawing/2014/main" id="{0DF542E5-7E25-4B2A-8F70-89AB75053F71}"/>
            </a:ext>
          </a:extLst>
        </xdr:cNvPr>
        <xdr:cNvSpPr/>
      </xdr:nvSpPr>
      <xdr:spPr bwMode="auto">
        <a:xfrm>
          <a:off x="5589270"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xdr:row>
      <xdr:rowOff>0</xdr:rowOff>
    </xdr:from>
    <xdr:ext cx="2529840" cy="195685"/>
    <xdr:sp macro="" textlink="">
      <xdr:nvSpPr>
        <xdr:cNvPr id="394" name="Drop Down 4" hidden="1">
          <a:extLst>
            <a:ext uri="{63B3BB69-23CF-44E3-9099-C40C66FF867C}">
              <a14:compatExt xmlns:a14="http://schemas.microsoft.com/office/drawing/2010/main" spid="_x0000_s2052"/>
            </a:ext>
            <a:ext uri="{FF2B5EF4-FFF2-40B4-BE49-F238E27FC236}">
              <a16:creationId xmlns:a16="http://schemas.microsoft.com/office/drawing/2014/main" id="{1952AA63-31D2-4733-B341-89C09442DF48}"/>
            </a:ext>
          </a:extLst>
        </xdr:cNvPr>
        <xdr:cNvSpPr/>
      </xdr:nvSpPr>
      <xdr:spPr bwMode="auto">
        <a:xfrm>
          <a:off x="5903595"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xdr:row>
      <xdr:rowOff>0</xdr:rowOff>
    </xdr:from>
    <xdr:ext cx="2529840" cy="195685"/>
    <xdr:sp macro="" textlink="">
      <xdr:nvSpPr>
        <xdr:cNvPr id="395" name="Drop Down 4" hidden="1">
          <a:extLst>
            <a:ext uri="{63B3BB69-23CF-44E3-9099-C40C66FF867C}">
              <a14:compatExt xmlns:a14="http://schemas.microsoft.com/office/drawing/2010/main" spid="_x0000_s2052"/>
            </a:ext>
            <a:ext uri="{FF2B5EF4-FFF2-40B4-BE49-F238E27FC236}">
              <a16:creationId xmlns:a16="http://schemas.microsoft.com/office/drawing/2014/main" id="{CD610F73-4EEA-4AE8-BE32-3CC7CD5C3C4A}"/>
            </a:ext>
          </a:extLst>
        </xdr:cNvPr>
        <xdr:cNvSpPr/>
      </xdr:nvSpPr>
      <xdr:spPr bwMode="auto">
        <a:xfrm>
          <a:off x="5589270"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375</xdr:row>
      <xdr:rowOff>0</xdr:rowOff>
    </xdr:from>
    <xdr:ext cx="2529840" cy="195685"/>
    <xdr:sp macro="" textlink="">
      <xdr:nvSpPr>
        <xdr:cNvPr id="403" name="Drop Down 4" hidden="1">
          <a:extLst>
            <a:ext uri="{63B3BB69-23CF-44E3-9099-C40C66FF867C}">
              <a14:compatExt xmlns:a14="http://schemas.microsoft.com/office/drawing/2010/main" spid="_x0000_s2052"/>
            </a:ext>
            <a:ext uri="{FF2B5EF4-FFF2-40B4-BE49-F238E27FC236}">
              <a16:creationId xmlns:a16="http://schemas.microsoft.com/office/drawing/2014/main" id="{C1EF570F-B355-459B-A5A9-451259476EE8}"/>
            </a:ext>
          </a:extLst>
        </xdr:cNvPr>
        <xdr:cNvSpPr/>
      </xdr:nvSpPr>
      <xdr:spPr bwMode="auto">
        <a:xfrm>
          <a:off x="5903595" y="108680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375</xdr:row>
      <xdr:rowOff>0</xdr:rowOff>
    </xdr:from>
    <xdr:ext cx="1921468" cy="195685"/>
    <xdr:sp macro="" textlink="">
      <xdr:nvSpPr>
        <xdr:cNvPr id="404" name="Drop Down 20" hidden="1">
          <a:extLst>
            <a:ext uri="{63B3BB69-23CF-44E3-9099-C40C66FF867C}">
              <a14:compatExt xmlns:a14="http://schemas.microsoft.com/office/drawing/2010/main" spid="_x0000_s2068"/>
            </a:ext>
            <a:ext uri="{FF2B5EF4-FFF2-40B4-BE49-F238E27FC236}">
              <a16:creationId xmlns:a16="http://schemas.microsoft.com/office/drawing/2014/main" id="{886907AA-E518-44D2-89A0-A85CBF5C45DC}"/>
            </a:ext>
          </a:extLst>
        </xdr:cNvPr>
        <xdr:cNvSpPr/>
      </xdr:nvSpPr>
      <xdr:spPr bwMode="auto">
        <a:xfrm>
          <a:off x="6505575" y="1086802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375</xdr:row>
      <xdr:rowOff>0</xdr:rowOff>
    </xdr:from>
    <xdr:ext cx="2476500" cy="199970"/>
    <xdr:sp macro="" textlink="">
      <xdr:nvSpPr>
        <xdr:cNvPr id="405" name="Drop Down 24" hidden="1">
          <a:extLst>
            <a:ext uri="{63B3BB69-23CF-44E3-9099-C40C66FF867C}">
              <a14:compatExt xmlns:a14="http://schemas.microsoft.com/office/drawing/2010/main" spid="_x0000_s2072"/>
            </a:ext>
            <a:ext uri="{FF2B5EF4-FFF2-40B4-BE49-F238E27FC236}">
              <a16:creationId xmlns:a16="http://schemas.microsoft.com/office/drawing/2014/main" id="{0028450A-F889-4E37-9D5D-D22AF704D79F}"/>
            </a:ext>
          </a:extLst>
        </xdr:cNvPr>
        <xdr:cNvSpPr/>
      </xdr:nvSpPr>
      <xdr:spPr bwMode="auto">
        <a:xfrm>
          <a:off x="4105275" y="108680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375</xdr:row>
      <xdr:rowOff>0</xdr:rowOff>
    </xdr:from>
    <xdr:ext cx="2529840" cy="195685"/>
    <xdr:sp macro="" textlink="">
      <xdr:nvSpPr>
        <xdr:cNvPr id="406" name="Drop Down 4" hidden="1">
          <a:extLst>
            <a:ext uri="{63B3BB69-23CF-44E3-9099-C40C66FF867C}">
              <a14:compatExt xmlns:a14="http://schemas.microsoft.com/office/drawing/2010/main" spid="_x0000_s2052"/>
            </a:ext>
            <a:ext uri="{FF2B5EF4-FFF2-40B4-BE49-F238E27FC236}">
              <a16:creationId xmlns:a16="http://schemas.microsoft.com/office/drawing/2014/main" id="{FEA01331-1AC6-4E9C-8880-BFF6B0CECBE6}"/>
            </a:ext>
          </a:extLst>
        </xdr:cNvPr>
        <xdr:cNvSpPr/>
      </xdr:nvSpPr>
      <xdr:spPr bwMode="auto">
        <a:xfrm>
          <a:off x="5903595" y="108680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375</xdr:row>
      <xdr:rowOff>0</xdr:rowOff>
    </xdr:from>
    <xdr:ext cx="2529840" cy="195685"/>
    <xdr:sp macro="" textlink="">
      <xdr:nvSpPr>
        <xdr:cNvPr id="407" name="Drop Down 4" hidden="1">
          <a:extLst>
            <a:ext uri="{63B3BB69-23CF-44E3-9099-C40C66FF867C}">
              <a14:compatExt xmlns:a14="http://schemas.microsoft.com/office/drawing/2010/main" spid="_x0000_s2052"/>
            </a:ext>
            <a:ext uri="{FF2B5EF4-FFF2-40B4-BE49-F238E27FC236}">
              <a16:creationId xmlns:a16="http://schemas.microsoft.com/office/drawing/2014/main" id="{EA0FDAA4-A7E0-4D24-8100-D95490E449FE}"/>
            </a:ext>
          </a:extLst>
        </xdr:cNvPr>
        <xdr:cNvSpPr/>
      </xdr:nvSpPr>
      <xdr:spPr bwMode="auto">
        <a:xfrm>
          <a:off x="5589270" y="108680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375</xdr:row>
      <xdr:rowOff>0</xdr:rowOff>
    </xdr:from>
    <xdr:ext cx="2529840" cy="195685"/>
    <xdr:sp macro="" textlink="">
      <xdr:nvSpPr>
        <xdr:cNvPr id="408" name="Drop Down 4" hidden="1">
          <a:extLst>
            <a:ext uri="{63B3BB69-23CF-44E3-9099-C40C66FF867C}">
              <a14:compatExt xmlns:a14="http://schemas.microsoft.com/office/drawing/2010/main" spid="_x0000_s2052"/>
            </a:ext>
            <a:ext uri="{FF2B5EF4-FFF2-40B4-BE49-F238E27FC236}">
              <a16:creationId xmlns:a16="http://schemas.microsoft.com/office/drawing/2014/main" id="{CD8B1D39-4392-47C8-B58D-56430CBB5382}"/>
            </a:ext>
          </a:extLst>
        </xdr:cNvPr>
        <xdr:cNvSpPr/>
      </xdr:nvSpPr>
      <xdr:spPr bwMode="auto">
        <a:xfrm>
          <a:off x="5903595" y="108680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375</xdr:row>
      <xdr:rowOff>0</xdr:rowOff>
    </xdr:from>
    <xdr:ext cx="2529840" cy="195685"/>
    <xdr:sp macro="" textlink="">
      <xdr:nvSpPr>
        <xdr:cNvPr id="409" name="Drop Down 4" hidden="1">
          <a:extLst>
            <a:ext uri="{63B3BB69-23CF-44E3-9099-C40C66FF867C}">
              <a14:compatExt xmlns:a14="http://schemas.microsoft.com/office/drawing/2010/main" spid="_x0000_s2052"/>
            </a:ext>
            <a:ext uri="{FF2B5EF4-FFF2-40B4-BE49-F238E27FC236}">
              <a16:creationId xmlns:a16="http://schemas.microsoft.com/office/drawing/2014/main" id="{665FBB6C-00D2-4C07-A718-FAF0053047A1}"/>
            </a:ext>
          </a:extLst>
        </xdr:cNvPr>
        <xdr:cNvSpPr/>
      </xdr:nvSpPr>
      <xdr:spPr bwMode="auto">
        <a:xfrm>
          <a:off x="5589270" y="108680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375</xdr:row>
      <xdr:rowOff>0</xdr:rowOff>
    </xdr:from>
    <xdr:ext cx="2529840" cy="195685"/>
    <xdr:sp macro="" textlink="">
      <xdr:nvSpPr>
        <xdr:cNvPr id="410" name="Drop Down 4" hidden="1">
          <a:extLst>
            <a:ext uri="{63B3BB69-23CF-44E3-9099-C40C66FF867C}">
              <a14:compatExt xmlns:a14="http://schemas.microsoft.com/office/drawing/2010/main" spid="_x0000_s2052"/>
            </a:ext>
            <a:ext uri="{FF2B5EF4-FFF2-40B4-BE49-F238E27FC236}">
              <a16:creationId xmlns:a16="http://schemas.microsoft.com/office/drawing/2014/main" id="{7B80CD25-1BEE-451F-8F74-61D1404CCFDE}"/>
            </a:ext>
          </a:extLst>
        </xdr:cNvPr>
        <xdr:cNvSpPr/>
      </xdr:nvSpPr>
      <xdr:spPr bwMode="auto">
        <a:xfrm>
          <a:off x="5903595" y="104679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375</xdr:row>
      <xdr:rowOff>0</xdr:rowOff>
    </xdr:from>
    <xdr:ext cx="1921468" cy="195685"/>
    <xdr:sp macro="" textlink="">
      <xdr:nvSpPr>
        <xdr:cNvPr id="411" name="Drop Down 20" hidden="1">
          <a:extLst>
            <a:ext uri="{63B3BB69-23CF-44E3-9099-C40C66FF867C}">
              <a14:compatExt xmlns:a14="http://schemas.microsoft.com/office/drawing/2010/main" spid="_x0000_s2068"/>
            </a:ext>
            <a:ext uri="{FF2B5EF4-FFF2-40B4-BE49-F238E27FC236}">
              <a16:creationId xmlns:a16="http://schemas.microsoft.com/office/drawing/2014/main" id="{E90DB3B8-E3C6-4913-9113-CCCC343E0EF3}"/>
            </a:ext>
          </a:extLst>
        </xdr:cNvPr>
        <xdr:cNvSpPr/>
      </xdr:nvSpPr>
      <xdr:spPr bwMode="auto">
        <a:xfrm>
          <a:off x="6505575" y="1046797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375</xdr:row>
      <xdr:rowOff>0</xdr:rowOff>
    </xdr:from>
    <xdr:ext cx="2476500" cy="199970"/>
    <xdr:sp macro="" textlink="">
      <xdr:nvSpPr>
        <xdr:cNvPr id="412" name="Drop Down 24" hidden="1">
          <a:extLst>
            <a:ext uri="{63B3BB69-23CF-44E3-9099-C40C66FF867C}">
              <a14:compatExt xmlns:a14="http://schemas.microsoft.com/office/drawing/2010/main" spid="_x0000_s2072"/>
            </a:ext>
            <a:ext uri="{FF2B5EF4-FFF2-40B4-BE49-F238E27FC236}">
              <a16:creationId xmlns:a16="http://schemas.microsoft.com/office/drawing/2014/main" id="{6AC7E172-5822-4541-93A1-9D759675D455}"/>
            </a:ext>
          </a:extLst>
        </xdr:cNvPr>
        <xdr:cNvSpPr/>
      </xdr:nvSpPr>
      <xdr:spPr bwMode="auto">
        <a:xfrm>
          <a:off x="4105275" y="104679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375</xdr:row>
      <xdr:rowOff>0</xdr:rowOff>
    </xdr:from>
    <xdr:ext cx="2529840" cy="195685"/>
    <xdr:sp macro="" textlink="">
      <xdr:nvSpPr>
        <xdr:cNvPr id="413" name="Drop Down 4" hidden="1">
          <a:extLst>
            <a:ext uri="{63B3BB69-23CF-44E3-9099-C40C66FF867C}">
              <a14:compatExt xmlns:a14="http://schemas.microsoft.com/office/drawing/2010/main" spid="_x0000_s2052"/>
            </a:ext>
            <a:ext uri="{FF2B5EF4-FFF2-40B4-BE49-F238E27FC236}">
              <a16:creationId xmlns:a16="http://schemas.microsoft.com/office/drawing/2014/main" id="{97F48C18-F0B2-4C43-8766-4F0558DFC974}"/>
            </a:ext>
          </a:extLst>
        </xdr:cNvPr>
        <xdr:cNvSpPr/>
      </xdr:nvSpPr>
      <xdr:spPr bwMode="auto">
        <a:xfrm>
          <a:off x="5903595" y="104679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375</xdr:row>
      <xdr:rowOff>0</xdr:rowOff>
    </xdr:from>
    <xdr:ext cx="2529840" cy="195685"/>
    <xdr:sp macro="" textlink="">
      <xdr:nvSpPr>
        <xdr:cNvPr id="414" name="Drop Down 4" hidden="1">
          <a:extLst>
            <a:ext uri="{63B3BB69-23CF-44E3-9099-C40C66FF867C}">
              <a14:compatExt xmlns:a14="http://schemas.microsoft.com/office/drawing/2010/main" spid="_x0000_s2052"/>
            </a:ext>
            <a:ext uri="{FF2B5EF4-FFF2-40B4-BE49-F238E27FC236}">
              <a16:creationId xmlns:a16="http://schemas.microsoft.com/office/drawing/2014/main" id="{ABB9C471-BC0B-4003-B18E-020EC2E993AC}"/>
            </a:ext>
          </a:extLst>
        </xdr:cNvPr>
        <xdr:cNvSpPr/>
      </xdr:nvSpPr>
      <xdr:spPr bwMode="auto">
        <a:xfrm>
          <a:off x="5589270" y="104679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375</xdr:row>
      <xdr:rowOff>0</xdr:rowOff>
    </xdr:from>
    <xdr:ext cx="2529840" cy="195685"/>
    <xdr:sp macro="" textlink="">
      <xdr:nvSpPr>
        <xdr:cNvPr id="415" name="Drop Down 4" hidden="1">
          <a:extLst>
            <a:ext uri="{63B3BB69-23CF-44E3-9099-C40C66FF867C}">
              <a14:compatExt xmlns:a14="http://schemas.microsoft.com/office/drawing/2010/main" spid="_x0000_s2052"/>
            </a:ext>
            <a:ext uri="{FF2B5EF4-FFF2-40B4-BE49-F238E27FC236}">
              <a16:creationId xmlns:a16="http://schemas.microsoft.com/office/drawing/2014/main" id="{AC747E38-911F-4DE7-9071-C59C8F6A81A7}"/>
            </a:ext>
          </a:extLst>
        </xdr:cNvPr>
        <xdr:cNvSpPr/>
      </xdr:nvSpPr>
      <xdr:spPr bwMode="auto">
        <a:xfrm>
          <a:off x="5903595" y="104679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375</xdr:row>
      <xdr:rowOff>0</xdr:rowOff>
    </xdr:from>
    <xdr:ext cx="2529840" cy="195685"/>
    <xdr:sp macro="" textlink="">
      <xdr:nvSpPr>
        <xdr:cNvPr id="416" name="Drop Down 4" hidden="1">
          <a:extLst>
            <a:ext uri="{63B3BB69-23CF-44E3-9099-C40C66FF867C}">
              <a14:compatExt xmlns:a14="http://schemas.microsoft.com/office/drawing/2010/main" spid="_x0000_s2052"/>
            </a:ext>
            <a:ext uri="{FF2B5EF4-FFF2-40B4-BE49-F238E27FC236}">
              <a16:creationId xmlns:a16="http://schemas.microsoft.com/office/drawing/2014/main" id="{5CE4AFD8-1A9F-4180-9DF6-0DAE104402CD}"/>
            </a:ext>
          </a:extLst>
        </xdr:cNvPr>
        <xdr:cNvSpPr/>
      </xdr:nvSpPr>
      <xdr:spPr bwMode="auto">
        <a:xfrm>
          <a:off x="5589270" y="104679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147</xdr:row>
      <xdr:rowOff>0</xdr:rowOff>
    </xdr:from>
    <xdr:ext cx="2529840" cy="195685"/>
    <xdr:sp macro="" textlink="">
      <xdr:nvSpPr>
        <xdr:cNvPr id="396" name="Drop Down 4" hidden="1">
          <a:extLst>
            <a:ext uri="{63B3BB69-23CF-44E3-9099-C40C66FF867C}">
              <a14:compatExt xmlns:a14="http://schemas.microsoft.com/office/drawing/2010/main" spid="_x0000_s2052"/>
            </a:ext>
            <a:ext uri="{FF2B5EF4-FFF2-40B4-BE49-F238E27FC236}">
              <a16:creationId xmlns:a16="http://schemas.microsoft.com/office/drawing/2014/main" id="{9D489193-2D5B-4944-984E-CEFAD91A3135}"/>
            </a:ext>
          </a:extLst>
        </xdr:cNvPr>
        <xdr:cNvSpPr/>
      </xdr:nvSpPr>
      <xdr:spPr bwMode="auto">
        <a:xfrm>
          <a:off x="5903595" y="17316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147</xdr:row>
      <xdr:rowOff>0</xdr:rowOff>
    </xdr:from>
    <xdr:ext cx="1921468" cy="195685"/>
    <xdr:sp macro="" textlink="">
      <xdr:nvSpPr>
        <xdr:cNvPr id="397" name="Drop Down 20" hidden="1">
          <a:extLst>
            <a:ext uri="{63B3BB69-23CF-44E3-9099-C40C66FF867C}">
              <a14:compatExt xmlns:a14="http://schemas.microsoft.com/office/drawing/2010/main" spid="_x0000_s2068"/>
            </a:ext>
            <a:ext uri="{FF2B5EF4-FFF2-40B4-BE49-F238E27FC236}">
              <a16:creationId xmlns:a16="http://schemas.microsoft.com/office/drawing/2014/main" id="{155ADFC9-6203-4DD4-83CF-6D1BA21B1DAD}"/>
            </a:ext>
          </a:extLst>
        </xdr:cNvPr>
        <xdr:cNvSpPr/>
      </xdr:nvSpPr>
      <xdr:spPr bwMode="auto">
        <a:xfrm>
          <a:off x="6505575" y="173164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147</xdr:row>
      <xdr:rowOff>0</xdr:rowOff>
    </xdr:from>
    <xdr:ext cx="2476500" cy="199970"/>
    <xdr:sp macro="" textlink="">
      <xdr:nvSpPr>
        <xdr:cNvPr id="398" name="Drop Down 24" hidden="1">
          <a:extLst>
            <a:ext uri="{63B3BB69-23CF-44E3-9099-C40C66FF867C}">
              <a14:compatExt xmlns:a14="http://schemas.microsoft.com/office/drawing/2010/main" spid="_x0000_s2072"/>
            </a:ext>
            <a:ext uri="{FF2B5EF4-FFF2-40B4-BE49-F238E27FC236}">
              <a16:creationId xmlns:a16="http://schemas.microsoft.com/office/drawing/2014/main" id="{922E8DF5-0313-4585-9D1B-E5C0853C2D1F}"/>
            </a:ext>
          </a:extLst>
        </xdr:cNvPr>
        <xdr:cNvSpPr/>
      </xdr:nvSpPr>
      <xdr:spPr bwMode="auto">
        <a:xfrm>
          <a:off x="4105275" y="173164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147</xdr:row>
      <xdr:rowOff>0</xdr:rowOff>
    </xdr:from>
    <xdr:ext cx="2529840" cy="195685"/>
    <xdr:sp macro="" textlink="">
      <xdr:nvSpPr>
        <xdr:cNvPr id="399" name="Drop Down 4" hidden="1">
          <a:extLst>
            <a:ext uri="{63B3BB69-23CF-44E3-9099-C40C66FF867C}">
              <a14:compatExt xmlns:a14="http://schemas.microsoft.com/office/drawing/2010/main" spid="_x0000_s2052"/>
            </a:ext>
            <a:ext uri="{FF2B5EF4-FFF2-40B4-BE49-F238E27FC236}">
              <a16:creationId xmlns:a16="http://schemas.microsoft.com/office/drawing/2014/main" id="{D26B924A-FCEB-4BDD-89B5-A132FEDA0CEB}"/>
            </a:ext>
          </a:extLst>
        </xdr:cNvPr>
        <xdr:cNvSpPr/>
      </xdr:nvSpPr>
      <xdr:spPr bwMode="auto">
        <a:xfrm>
          <a:off x="5903595" y="17316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147</xdr:row>
      <xdr:rowOff>0</xdr:rowOff>
    </xdr:from>
    <xdr:ext cx="2529840" cy="195685"/>
    <xdr:sp macro="" textlink="">
      <xdr:nvSpPr>
        <xdr:cNvPr id="400" name="Drop Down 4" hidden="1">
          <a:extLst>
            <a:ext uri="{63B3BB69-23CF-44E3-9099-C40C66FF867C}">
              <a14:compatExt xmlns:a14="http://schemas.microsoft.com/office/drawing/2010/main" spid="_x0000_s2052"/>
            </a:ext>
            <a:ext uri="{FF2B5EF4-FFF2-40B4-BE49-F238E27FC236}">
              <a16:creationId xmlns:a16="http://schemas.microsoft.com/office/drawing/2014/main" id="{900C7D41-D42F-44F1-B03E-A4F2FEBEDD18}"/>
            </a:ext>
          </a:extLst>
        </xdr:cNvPr>
        <xdr:cNvSpPr/>
      </xdr:nvSpPr>
      <xdr:spPr bwMode="auto">
        <a:xfrm>
          <a:off x="5589270" y="17316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147</xdr:row>
      <xdr:rowOff>0</xdr:rowOff>
    </xdr:from>
    <xdr:ext cx="2529840" cy="195685"/>
    <xdr:sp macro="" textlink="">
      <xdr:nvSpPr>
        <xdr:cNvPr id="401" name="Drop Down 4" hidden="1">
          <a:extLst>
            <a:ext uri="{63B3BB69-23CF-44E3-9099-C40C66FF867C}">
              <a14:compatExt xmlns:a14="http://schemas.microsoft.com/office/drawing/2010/main" spid="_x0000_s2052"/>
            </a:ext>
            <a:ext uri="{FF2B5EF4-FFF2-40B4-BE49-F238E27FC236}">
              <a16:creationId xmlns:a16="http://schemas.microsoft.com/office/drawing/2014/main" id="{DB93057A-2DEB-4EB0-990A-61E4CD3E543E}"/>
            </a:ext>
          </a:extLst>
        </xdr:cNvPr>
        <xdr:cNvSpPr/>
      </xdr:nvSpPr>
      <xdr:spPr bwMode="auto">
        <a:xfrm>
          <a:off x="5903595" y="17316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147</xdr:row>
      <xdr:rowOff>0</xdr:rowOff>
    </xdr:from>
    <xdr:ext cx="2529840" cy="195685"/>
    <xdr:sp macro="" textlink="">
      <xdr:nvSpPr>
        <xdr:cNvPr id="402" name="Drop Down 4" hidden="1">
          <a:extLst>
            <a:ext uri="{63B3BB69-23CF-44E3-9099-C40C66FF867C}">
              <a14:compatExt xmlns:a14="http://schemas.microsoft.com/office/drawing/2010/main" spid="_x0000_s2052"/>
            </a:ext>
            <a:ext uri="{FF2B5EF4-FFF2-40B4-BE49-F238E27FC236}">
              <a16:creationId xmlns:a16="http://schemas.microsoft.com/office/drawing/2014/main" id="{84374A65-E3FC-49E5-BB98-39FBA8B13C49}"/>
            </a:ext>
          </a:extLst>
        </xdr:cNvPr>
        <xdr:cNvSpPr/>
      </xdr:nvSpPr>
      <xdr:spPr bwMode="auto">
        <a:xfrm>
          <a:off x="5589270" y="17316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233</xdr:row>
      <xdr:rowOff>0</xdr:rowOff>
    </xdr:from>
    <xdr:ext cx="2529840" cy="195685"/>
    <xdr:sp macro="" textlink="">
      <xdr:nvSpPr>
        <xdr:cNvPr id="417" name="Drop Down 4" hidden="1">
          <a:extLst>
            <a:ext uri="{63B3BB69-23CF-44E3-9099-C40C66FF867C}">
              <a14:compatExt xmlns:a14="http://schemas.microsoft.com/office/drawing/2010/main" spid="_x0000_s2052"/>
            </a:ext>
            <a:ext uri="{FF2B5EF4-FFF2-40B4-BE49-F238E27FC236}">
              <a16:creationId xmlns:a16="http://schemas.microsoft.com/office/drawing/2014/main" id="{16A72887-0C40-4FFA-9DF0-32DD7EDBC10C}"/>
            </a:ext>
          </a:extLst>
        </xdr:cNvPr>
        <xdr:cNvSpPr/>
      </xdr:nvSpPr>
      <xdr:spPr bwMode="auto">
        <a:xfrm>
          <a:off x="5903595" y="20412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233</xdr:row>
      <xdr:rowOff>0</xdr:rowOff>
    </xdr:from>
    <xdr:ext cx="1921468" cy="195685"/>
    <xdr:sp macro="" textlink="">
      <xdr:nvSpPr>
        <xdr:cNvPr id="418" name="Drop Down 20" hidden="1">
          <a:extLst>
            <a:ext uri="{63B3BB69-23CF-44E3-9099-C40C66FF867C}">
              <a14:compatExt xmlns:a14="http://schemas.microsoft.com/office/drawing/2010/main" spid="_x0000_s2068"/>
            </a:ext>
            <a:ext uri="{FF2B5EF4-FFF2-40B4-BE49-F238E27FC236}">
              <a16:creationId xmlns:a16="http://schemas.microsoft.com/office/drawing/2014/main" id="{CD343543-7D27-41E1-B716-58A21E936519}"/>
            </a:ext>
          </a:extLst>
        </xdr:cNvPr>
        <xdr:cNvSpPr/>
      </xdr:nvSpPr>
      <xdr:spPr bwMode="auto">
        <a:xfrm>
          <a:off x="6505575" y="2041207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233</xdr:row>
      <xdr:rowOff>0</xdr:rowOff>
    </xdr:from>
    <xdr:ext cx="2476500" cy="199970"/>
    <xdr:sp macro="" textlink="">
      <xdr:nvSpPr>
        <xdr:cNvPr id="419" name="Drop Down 24" hidden="1">
          <a:extLst>
            <a:ext uri="{63B3BB69-23CF-44E3-9099-C40C66FF867C}">
              <a14:compatExt xmlns:a14="http://schemas.microsoft.com/office/drawing/2010/main" spid="_x0000_s2072"/>
            </a:ext>
            <a:ext uri="{FF2B5EF4-FFF2-40B4-BE49-F238E27FC236}">
              <a16:creationId xmlns:a16="http://schemas.microsoft.com/office/drawing/2014/main" id="{03828519-E3D4-49A6-8DF9-A1887F2E5E42}"/>
            </a:ext>
          </a:extLst>
        </xdr:cNvPr>
        <xdr:cNvSpPr/>
      </xdr:nvSpPr>
      <xdr:spPr bwMode="auto">
        <a:xfrm>
          <a:off x="4105275" y="20412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233</xdr:row>
      <xdr:rowOff>0</xdr:rowOff>
    </xdr:from>
    <xdr:ext cx="2529840" cy="195685"/>
    <xdr:sp macro="" textlink="">
      <xdr:nvSpPr>
        <xdr:cNvPr id="420" name="Drop Down 4" hidden="1">
          <a:extLst>
            <a:ext uri="{63B3BB69-23CF-44E3-9099-C40C66FF867C}">
              <a14:compatExt xmlns:a14="http://schemas.microsoft.com/office/drawing/2010/main" spid="_x0000_s2052"/>
            </a:ext>
            <a:ext uri="{FF2B5EF4-FFF2-40B4-BE49-F238E27FC236}">
              <a16:creationId xmlns:a16="http://schemas.microsoft.com/office/drawing/2014/main" id="{BA70B964-6A3F-4927-B980-82D73326EF00}"/>
            </a:ext>
          </a:extLst>
        </xdr:cNvPr>
        <xdr:cNvSpPr/>
      </xdr:nvSpPr>
      <xdr:spPr bwMode="auto">
        <a:xfrm>
          <a:off x="5903595" y="20412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233</xdr:row>
      <xdr:rowOff>0</xdr:rowOff>
    </xdr:from>
    <xdr:ext cx="2529840" cy="195685"/>
    <xdr:sp macro="" textlink="">
      <xdr:nvSpPr>
        <xdr:cNvPr id="421" name="Drop Down 4" hidden="1">
          <a:extLst>
            <a:ext uri="{63B3BB69-23CF-44E3-9099-C40C66FF867C}">
              <a14:compatExt xmlns:a14="http://schemas.microsoft.com/office/drawing/2010/main" spid="_x0000_s2052"/>
            </a:ext>
            <a:ext uri="{FF2B5EF4-FFF2-40B4-BE49-F238E27FC236}">
              <a16:creationId xmlns:a16="http://schemas.microsoft.com/office/drawing/2014/main" id="{0E4AB682-E75E-470D-A044-ED8088FDD378}"/>
            </a:ext>
          </a:extLst>
        </xdr:cNvPr>
        <xdr:cNvSpPr/>
      </xdr:nvSpPr>
      <xdr:spPr bwMode="auto">
        <a:xfrm>
          <a:off x="5589270" y="20412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233</xdr:row>
      <xdr:rowOff>0</xdr:rowOff>
    </xdr:from>
    <xdr:ext cx="2529840" cy="195685"/>
    <xdr:sp macro="" textlink="">
      <xdr:nvSpPr>
        <xdr:cNvPr id="422" name="Drop Down 4" hidden="1">
          <a:extLst>
            <a:ext uri="{63B3BB69-23CF-44E3-9099-C40C66FF867C}">
              <a14:compatExt xmlns:a14="http://schemas.microsoft.com/office/drawing/2010/main" spid="_x0000_s2052"/>
            </a:ext>
            <a:ext uri="{FF2B5EF4-FFF2-40B4-BE49-F238E27FC236}">
              <a16:creationId xmlns:a16="http://schemas.microsoft.com/office/drawing/2014/main" id="{08E7833E-A5CA-458A-9862-F79E68E95CB1}"/>
            </a:ext>
          </a:extLst>
        </xdr:cNvPr>
        <xdr:cNvSpPr/>
      </xdr:nvSpPr>
      <xdr:spPr bwMode="auto">
        <a:xfrm>
          <a:off x="5903595" y="20412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233</xdr:row>
      <xdr:rowOff>0</xdr:rowOff>
    </xdr:from>
    <xdr:ext cx="2529840" cy="195685"/>
    <xdr:sp macro="" textlink="">
      <xdr:nvSpPr>
        <xdr:cNvPr id="423" name="Drop Down 4" hidden="1">
          <a:extLst>
            <a:ext uri="{63B3BB69-23CF-44E3-9099-C40C66FF867C}">
              <a14:compatExt xmlns:a14="http://schemas.microsoft.com/office/drawing/2010/main" spid="_x0000_s2052"/>
            </a:ext>
            <a:ext uri="{FF2B5EF4-FFF2-40B4-BE49-F238E27FC236}">
              <a16:creationId xmlns:a16="http://schemas.microsoft.com/office/drawing/2014/main" id="{52C09A34-1216-4F3C-B62C-6365FC42E746}"/>
            </a:ext>
          </a:extLst>
        </xdr:cNvPr>
        <xdr:cNvSpPr/>
      </xdr:nvSpPr>
      <xdr:spPr bwMode="auto">
        <a:xfrm>
          <a:off x="5589270" y="20412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368</xdr:row>
      <xdr:rowOff>0</xdr:rowOff>
    </xdr:from>
    <xdr:ext cx="2476500" cy="199970"/>
    <xdr:sp macro="" textlink="">
      <xdr:nvSpPr>
        <xdr:cNvPr id="424" name="Drop Down 24" hidden="1">
          <a:extLst>
            <a:ext uri="{63B3BB69-23CF-44E3-9099-C40C66FF867C}">
              <a14:compatExt xmlns:a14="http://schemas.microsoft.com/office/drawing/2010/main" spid="_x0000_s2072"/>
            </a:ext>
            <a:ext uri="{FF2B5EF4-FFF2-40B4-BE49-F238E27FC236}">
              <a16:creationId xmlns:a16="http://schemas.microsoft.com/office/drawing/2014/main" id="{09365F86-364E-4851-A5BD-74E1F334E727}"/>
            </a:ext>
          </a:extLst>
        </xdr:cNvPr>
        <xdr:cNvSpPr/>
      </xdr:nvSpPr>
      <xdr:spPr bwMode="auto">
        <a:xfrm>
          <a:off x="3686175" y="200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368</xdr:row>
      <xdr:rowOff>0</xdr:rowOff>
    </xdr:from>
    <xdr:ext cx="2476500" cy="199970"/>
    <xdr:sp macro="" textlink="">
      <xdr:nvSpPr>
        <xdr:cNvPr id="425" name="Drop Down 24" hidden="1">
          <a:extLst>
            <a:ext uri="{63B3BB69-23CF-44E3-9099-C40C66FF867C}">
              <a14:compatExt xmlns:a14="http://schemas.microsoft.com/office/drawing/2010/main" spid="_x0000_s2072"/>
            </a:ext>
            <a:ext uri="{FF2B5EF4-FFF2-40B4-BE49-F238E27FC236}">
              <a16:creationId xmlns:a16="http://schemas.microsoft.com/office/drawing/2014/main" id="{6EE081B3-2C6A-461A-A822-DBA0B299B15D}"/>
            </a:ext>
          </a:extLst>
        </xdr:cNvPr>
        <xdr:cNvSpPr/>
      </xdr:nvSpPr>
      <xdr:spPr bwMode="auto">
        <a:xfrm>
          <a:off x="3686175" y="200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368</xdr:row>
      <xdr:rowOff>0</xdr:rowOff>
    </xdr:from>
    <xdr:ext cx="2476500" cy="199970"/>
    <xdr:sp macro="" textlink="">
      <xdr:nvSpPr>
        <xdr:cNvPr id="426" name="Drop Down 24" hidden="1">
          <a:extLst>
            <a:ext uri="{63B3BB69-23CF-44E3-9099-C40C66FF867C}">
              <a14:compatExt xmlns:a14="http://schemas.microsoft.com/office/drawing/2010/main" spid="_x0000_s2072"/>
            </a:ext>
            <a:ext uri="{FF2B5EF4-FFF2-40B4-BE49-F238E27FC236}">
              <a16:creationId xmlns:a16="http://schemas.microsoft.com/office/drawing/2014/main" id="{E8DA1106-ABFD-4504-9E6F-9F52398901CE}"/>
            </a:ext>
          </a:extLst>
        </xdr:cNvPr>
        <xdr:cNvSpPr/>
      </xdr:nvSpPr>
      <xdr:spPr bwMode="auto">
        <a:xfrm>
          <a:off x="3686175" y="200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368</xdr:row>
      <xdr:rowOff>0</xdr:rowOff>
    </xdr:from>
    <xdr:ext cx="2476500" cy="199970"/>
    <xdr:sp macro="" textlink="">
      <xdr:nvSpPr>
        <xdr:cNvPr id="427" name="Drop Down 24" hidden="1">
          <a:extLst>
            <a:ext uri="{63B3BB69-23CF-44E3-9099-C40C66FF867C}">
              <a14:compatExt xmlns:a14="http://schemas.microsoft.com/office/drawing/2010/main" spid="_x0000_s2072"/>
            </a:ext>
            <a:ext uri="{FF2B5EF4-FFF2-40B4-BE49-F238E27FC236}">
              <a16:creationId xmlns:a16="http://schemas.microsoft.com/office/drawing/2014/main" id="{B66D3EEB-CCCF-4350-9197-3527283573AB}"/>
            </a:ext>
          </a:extLst>
        </xdr:cNvPr>
        <xdr:cNvSpPr/>
      </xdr:nvSpPr>
      <xdr:spPr bwMode="auto">
        <a:xfrm>
          <a:off x="3686175" y="200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368</xdr:row>
      <xdr:rowOff>0</xdr:rowOff>
    </xdr:from>
    <xdr:ext cx="2476500" cy="199970"/>
    <xdr:sp macro="" textlink="">
      <xdr:nvSpPr>
        <xdr:cNvPr id="428" name="Drop Down 24" hidden="1">
          <a:extLst>
            <a:ext uri="{63B3BB69-23CF-44E3-9099-C40C66FF867C}">
              <a14:compatExt xmlns:a14="http://schemas.microsoft.com/office/drawing/2010/main" spid="_x0000_s2072"/>
            </a:ext>
            <a:ext uri="{FF2B5EF4-FFF2-40B4-BE49-F238E27FC236}">
              <a16:creationId xmlns:a16="http://schemas.microsoft.com/office/drawing/2014/main" id="{1E98ED16-E0E9-414B-86BC-8D05ADACA828}"/>
            </a:ext>
          </a:extLst>
        </xdr:cNvPr>
        <xdr:cNvSpPr/>
      </xdr:nvSpPr>
      <xdr:spPr bwMode="auto">
        <a:xfrm>
          <a:off x="3686175" y="200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368</xdr:row>
      <xdr:rowOff>0</xdr:rowOff>
    </xdr:from>
    <xdr:ext cx="2476500" cy="199970"/>
    <xdr:sp macro="" textlink="">
      <xdr:nvSpPr>
        <xdr:cNvPr id="429" name="Drop Down 24" hidden="1">
          <a:extLst>
            <a:ext uri="{63B3BB69-23CF-44E3-9099-C40C66FF867C}">
              <a14:compatExt xmlns:a14="http://schemas.microsoft.com/office/drawing/2010/main" spid="_x0000_s2072"/>
            </a:ext>
            <a:ext uri="{FF2B5EF4-FFF2-40B4-BE49-F238E27FC236}">
              <a16:creationId xmlns:a16="http://schemas.microsoft.com/office/drawing/2014/main" id="{4ECF6CD8-9D82-4FBF-B2EE-89597C4A0A47}"/>
            </a:ext>
          </a:extLst>
        </xdr:cNvPr>
        <xdr:cNvSpPr/>
      </xdr:nvSpPr>
      <xdr:spPr bwMode="auto">
        <a:xfrm>
          <a:off x="3686175" y="200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371</xdr:row>
      <xdr:rowOff>0</xdr:rowOff>
    </xdr:from>
    <xdr:ext cx="2529840" cy="195685"/>
    <xdr:sp macro="" textlink="">
      <xdr:nvSpPr>
        <xdr:cNvPr id="430" name="Drop Down 4" hidden="1">
          <a:extLst>
            <a:ext uri="{63B3BB69-23CF-44E3-9099-C40C66FF867C}">
              <a14:compatExt xmlns:a14="http://schemas.microsoft.com/office/drawing/2010/main" spid="_x0000_s2052"/>
            </a:ext>
            <a:ext uri="{FF2B5EF4-FFF2-40B4-BE49-F238E27FC236}">
              <a16:creationId xmlns:a16="http://schemas.microsoft.com/office/drawing/2014/main" id="{DBF949B2-6F9E-4B32-A4A7-5BC0175F0074}"/>
            </a:ext>
          </a:extLst>
        </xdr:cNvPr>
        <xdr:cNvSpPr/>
      </xdr:nvSpPr>
      <xdr:spPr bwMode="auto">
        <a:xfrm>
          <a:off x="5484495" y="205549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371</xdr:row>
      <xdr:rowOff>0</xdr:rowOff>
    </xdr:from>
    <xdr:ext cx="1921468" cy="195685"/>
    <xdr:sp macro="" textlink="">
      <xdr:nvSpPr>
        <xdr:cNvPr id="431" name="Drop Down 20" hidden="1">
          <a:extLst>
            <a:ext uri="{63B3BB69-23CF-44E3-9099-C40C66FF867C}">
              <a14:compatExt xmlns:a14="http://schemas.microsoft.com/office/drawing/2010/main" spid="_x0000_s2068"/>
            </a:ext>
            <a:ext uri="{FF2B5EF4-FFF2-40B4-BE49-F238E27FC236}">
              <a16:creationId xmlns:a16="http://schemas.microsoft.com/office/drawing/2014/main" id="{E7AD08DB-FBBE-4EA0-ABE6-397B757CAECC}"/>
            </a:ext>
          </a:extLst>
        </xdr:cNvPr>
        <xdr:cNvSpPr/>
      </xdr:nvSpPr>
      <xdr:spPr bwMode="auto">
        <a:xfrm>
          <a:off x="6086475" y="205549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371</xdr:row>
      <xdr:rowOff>0</xdr:rowOff>
    </xdr:from>
    <xdr:ext cx="2476500" cy="199970"/>
    <xdr:sp macro="" textlink="">
      <xdr:nvSpPr>
        <xdr:cNvPr id="432" name="Drop Down 24" hidden="1">
          <a:extLst>
            <a:ext uri="{63B3BB69-23CF-44E3-9099-C40C66FF867C}">
              <a14:compatExt xmlns:a14="http://schemas.microsoft.com/office/drawing/2010/main" spid="_x0000_s2072"/>
            </a:ext>
            <a:ext uri="{FF2B5EF4-FFF2-40B4-BE49-F238E27FC236}">
              <a16:creationId xmlns:a16="http://schemas.microsoft.com/office/drawing/2014/main" id="{E88FDEAD-F7CC-4331-B621-4A3C0EDFD732}"/>
            </a:ext>
          </a:extLst>
        </xdr:cNvPr>
        <xdr:cNvSpPr/>
      </xdr:nvSpPr>
      <xdr:spPr bwMode="auto">
        <a:xfrm>
          <a:off x="3686175" y="205549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371</xdr:row>
      <xdr:rowOff>0</xdr:rowOff>
    </xdr:from>
    <xdr:ext cx="2529840" cy="195685"/>
    <xdr:sp macro="" textlink="">
      <xdr:nvSpPr>
        <xdr:cNvPr id="433" name="Drop Down 4" hidden="1">
          <a:extLst>
            <a:ext uri="{63B3BB69-23CF-44E3-9099-C40C66FF867C}">
              <a14:compatExt xmlns:a14="http://schemas.microsoft.com/office/drawing/2010/main" spid="_x0000_s2052"/>
            </a:ext>
            <a:ext uri="{FF2B5EF4-FFF2-40B4-BE49-F238E27FC236}">
              <a16:creationId xmlns:a16="http://schemas.microsoft.com/office/drawing/2014/main" id="{689A5728-0FB0-4F0B-8878-DE67C960120A}"/>
            </a:ext>
          </a:extLst>
        </xdr:cNvPr>
        <xdr:cNvSpPr/>
      </xdr:nvSpPr>
      <xdr:spPr bwMode="auto">
        <a:xfrm>
          <a:off x="5484495" y="205549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371</xdr:row>
      <xdr:rowOff>0</xdr:rowOff>
    </xdr:from>
    <xdr:ext cx="2529840" cy="195685"/>
    <xdr:sp macro="" textlink="">
      <xdr:nvSpPr>
        <xdr:cNvPr id="434" name="Drop Down 4" hidden="1">
          <a:extLst>
            <a:ext uri="{63B3BB69-23CF-44E3-9099-C40C66FF867C}">
              <a14:compatExt xmlns:a14="http://schemas.microsoft.com/office/drawing/2010/main" spid="_x0000_s2052"/>
            </a:ext>
            <a:ext uri="{FF2B5EF4-FFF2-40B4-BE49-F238E27FC236}">
              <a16:creationId xmlns:a16="http://schemas.microsoft.com/office/drawing/2014/main" id="{E519D9DE-064F-43F2-9B24-88D44AE6AAC7}"/>
            </a:ext>
          </a:extLst>
        </xdr:cNvPr>
        <xdr:cNvSpPr/>
      </xdr:nvSpPr>
      <xdr:spPr bwMode="auto">
        <a:xfrm>
          <a:off x="5170170" y="205549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371</xdr:row>
      <xdr:rowOff>0</xdr:rowOff>
    </xdr:from>
    <xdr:ext cx="2529840" cy="195685"/>
    <xdr:sp macro="" textlink="">
      <xdr:nvSpPr>
        <xdr:cNvPr id="435" name="Drop Down 4" hidden="1">
          <a:extLst>
            <a:ext uri="{63B3BB69-23CF-44E3-9099-C40C66FF867C}">
              <a14:compatExt xmlns:a14="http://schemas.microsoft.com/office/drawing/2010/main" spid="_x0000_s2052"/>
            </a:ext>
            <a:ext uri="{FF2B5EF4-FFF2-40B4-BE49-F238E27FC236}">
              <a16:creationId xmlns:a16="http://schemas.microsoft.com/office/drawing/2014/main" id="{23CA9E58-E315-46B8-A196-AFD670B2820A}"/>
            </a:ext>
          </a:extLst>
        </xdr:cNvPr>
        <xdr:cNvSpPr/>
      </xdr:nvSpPr>
      <xdr:spPr bwMode="auto">
        <a:xfrm>
          <a:off x="5484495" y="205549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371</xdr:row>
      <xdr:rowOff>0</xdr:rowOff>
    </xdr:from>
    <xdr:ext cx="2529840" cy="195685"/>
    <xdr:sp macro="" textlink="">
      <xdr:nvSpPr>
        <xdr:cNvPr id="436" name="Drop Down 4" hidden="1">
          <a:extLst>
            <a:ext uri="{63B3BB69-23CF-44E3-9099-C40C66FF867C}">
              <a14:compatExt xmlns:a14="http://schemas.microsoft.com/office/drawing/2010/main" spid="_x0000_s2052"/>
            </a:ext>
            <a:ext uri="{FF2B5EF4-FFF2-40B4-BE49-F238E27FC236}">
              <a16:creationId xmlns:a16="http://schemas.microsoft.com/office/drawing/2014/main" id="{E37B6894-2AFE-4DA4-AF7E-A1F4FF396E5C}"/>
            </a:ext>
          </a:extLst>
        </xdr:cNvPr>
        <xdr:cNvSpPr/>
      </xdr:nvSpPr>
      <xdr:spPr bwMode="auto">
        <a:xfrm>
          <a:off x="5170170" y="205549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368</xdr:row>
      <xdr:rowOff>0</xdr:rowOff>
    </xdr:from>
    <xdr:ext cx="2529840" cy="195685"/>
    <xdr:sp macro="" textlink="">
      <xdr:nvSpPr>
        <xdr:cNvPr id="437" name="Drop Down 4" hidden="1">
          <a:extLst>
            <a:ext uri="{63B3BB69-23CF-44E3-9099-C40C66FF867C}">
              <a14:compatExt xmlns:a14="http://schemas.microsoft.com/office/drawing/2010/main" spid="_x0000_s2052"/>
            </a:ext>
            <a:ext uri="{FF2B5EF4-FFF2-40B4-BE49-F238E27FC236}">
              <a16:creationId xmlns:a16="http://schemas.microsoft.com/office/drawing/2014/main" id="{C8CA1B9F-17CD-4360-82D4-331EBF8282CB}"/>
            </a:ext>
          </a:extLst>
        </xdr:cNvPr>
        <xdr:cNvSpPr/>
      </xdr:nvSpPr>
      <xdr:spPr bwMode="auto">
        <a:xfrm>
          <a:off x="5484495" y="20040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368</xdr:row>
      <xdr:rowOff>0</xdr:rowOff>
    </xdr:from>
    <xdr:ext cx="1921468" cy="195685"/>
    <xdr:sp macro="" textlink="">
      <xdr:nvSpPr>
        <xdr:cNvPr id="438" name="Drop Down 20" hidden="1">
          <a:extLst>
            <a:ext uri="{63B3BB69-23CF-44E3-9099-C40C66FF867C}">
              <a14:compatExt xmlns:a14="http://schemas.microsoft.com/office/drawing/2010/main" spid="_x0000_s2068"/>
            </a:ext>
            <a:ext uri="{FF2B5EF4-FFF2-40B4-BE49-F238E27FC236}">
              <a16:creationId xmlns:a16="http://schemas.microsoft.com/office/drawing/2014/main" id="{C9A62961-7A81-4218-847C-991D461AE01D}"/>
            </a:ext>
          </a:extLst>
        </xdr:cNvPr>
        <xdr:cNvSpPr/>
      </xdr:nvSpPr>
      <xdr:spPr bwMode="auto">
        <a:xfrm>
          <a:off x="6086475" y="20040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368</xdr:row>
      <xdr:rowOff>0</xdr:rowOff>
    </xdr:from>
    <xdr:ext cx="2476500" cy="199970"/>
    <xdr:sp macro="" textlink="">
      <xdr:nvSpPr>
        <xdr:cNvPr id="439" name="Drop Down 24" hidden="1">
          <a:extLst>
            <a:ext uri="{63B3BB69-23CF-44E3-9099-C40C66FF867C}">
              <a14:compatExt xmlns:a14="http://schemas.microsoft.com/office/drawing/2010/main" spid="_x0000_s2072"/>
            </a:ext>
            <a:ext uri="{FF2B5EF4-FFF2-40B4-BE49-F238E27FC236}">
              <a16:creationId xmlns:a16="http://schemas.microsoft.com/office/drawing/2014/main" id="{135B7C4A-287D-4CA1-8646-9B33D3835499}"/>
            </a:ext>
          </a:extLst>
        </xdr:cNvPr>
        <xdr:cNvSpPr/>
      </xdr:nvSpPr>
      <xdr:spPr bwMode="auto">
        <a:xfrm>
          <a:off x="3686175" y="200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368</xdr:row>
      <xdr:rowOff>0</xdr:rowOff>
    </xdr:from>
    <xdr:ext cx="2529840" cy="195685"/>
    <xdr:sp macro="" textlink="">
      <xdr:nvSpPr>
        <xdr:cNvPr id="440" name="Drop Down 4" hidden="1">
          <a:extLst>
            <a:ext uri="{63B3BB69-23CF-44E3-9099-C40C66FF867C}">
              <a14:compatExt xmlns:a14="http://schemas.microsoft.com/office/drawing/2010/main" spid="_x0000_s2052"/>
            </a:ext>
            <a:ext uri="{FF2B5EF4-FFF2-40B4-BE49-F238E27FC236}">
              <a16:creationId xmlns:a16="http://schemas.microsoft.com/office/drawing/2014/main" id="{C9B5F98D-DFE5-40C8-B5D2-76F575A54F32}"/>
            </a:ext>
          </a:extLst>
        </xdr:cNvPr>
        <xdr:cNvSpPr/>
      </xdr:nvSpPr>
      <xdr:spPr bwMode="auto">
        <a:xfrm>
          <a:off x="5484495" y="20040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368</xdr:row>
      <xdr:rowOff>0</xdr:rowOff>
    </xdr:from>
    <xdr:ext cx="2529840" cy="195685"/>
    <xdr:sp macro="" textlink="">
      <xdr:nvSpPr>
        <xdr:cNvPr id="441" name="Drop Down 4" hidden="1">
          <a:extLst>
            <a:ext uri="{63B3BB69-23CF-44E3-9099-C40C66FF867C}">
              <a14:compatExt xmlns:a14="http://schemas.microsoft.com/office/drawing/2010/main" spid="_x0000_s2052"/>
            </a:ext>
            <a:ext uri="{FF2B5EF4-FFF2-40B4-BE49-F238E27FC236}">
              <a16:creationId xmlns:a16="http://schemas.microsoft.com/office/drawing/2014/main" id="{286EFD5B-3927-4933-84D6-9B1F397787AB}"/>
            </a:ext>
          </a:extLst>
        </xdr:cNvPr>
        <xdr:cNvSpPr/>
      </xdr:nvSpPr>
      <xdr:spPr bwMode="auto">
        <a:xfrm>
          <a:off x="5170170" y="20040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368</xdr:row>
      <xdr:rowOff>0</xdr:rowOff>
    </xdr:from>
    <xdr:ext cx="2529840" cy="195685"/>
    <xdr:sp macro="" textlink="">
      <xdr:nvSpPr>
        <xdr:cNvPr id="442" name="Drop Down 4" hidden="1">
          <a:extLst>
            <a:ext uri="{63B3BB69-23CF-44E3-9099-C40C66FF867C}">
              <a14:compatExt xmlns:a14="http://schemas.microsoft.com/office/drawing/2010/main" spid="_x0000_s2052"/>
            </a:ext>
            <a:ext uri="{FF2B5EF4-FFF2-40B4-BE49-F238E27FC236}">
              <a16:creationId xmlns:a16="http://schemas.microsoft.com/office/drawing/2014/main" id="{F739C847-5F03-4A4D-903D-6731DB3F6B99}"/>
            </a:ext>
          </a:extLst>
        </xdr:cNvPr>
        <xdr:cNvSpPr/>
      </xdr:nvSpPr>
      <xdr:spPr bwMode="auto">
        <a:xfrm>
          <a:off x="5484495" y="20040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368</xdr:row>
      <xdr:rowOff>0</xdr:rowOff>
    </xdr:from>
    <xdr:ext cx="2529840" cy="195685"/>
    <xdr:sp macro="" textlink="">
      <xdr:nvSpPr>
        <xdr:cNvPr id="443" name="Drop Down 4" hidden="1">
          <a:extLst>
            <a:ext uri="{63B3BB69-23CF-44E3-9099-C40C66FF867C}">
              <a14:compatExt xmlns:a14="http://schemas.microsoft.com/office/drawing/2010/main" spid="_x0000_s2052"/>
            </a:ext>
            <a:ext uri="{FF2B5EF4-FFF2-40B4-BE49-F238E27FC236}">
              <a16:creationId xmlns:a16="http://schemas.microsoft.com/office/drawing/2014/main" id="{0179EDA6-34B8-4FED-972A-24BEE85B070E}"/>
            </a:ext>
          </a:extLst>
        </xdr:cNvPr>
        <xdr:cNvSpPr/>
      </xdr:nvSpPr>
      <xdr:spPr bwMode="auto">
        <a:xfrm>
          <a:off x="5170170" y="20040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435</xdr:row>
      <xdr:rowOff>0</xdr:rowOff>
    </xdr:from>
    <xdr:ext cx="2476500" cy="199970"/>
    <xdr:sp macro="" textlink="">
      <xdr:nvSpPr>
        <xdr:cNvPr id="444" name="Drop Down 24" hidden="1">
          <a:extLst>
            <a:ext uri="{63B3BB69-23CF-44E3-9099-C40C66FF867C}">
              <a14:compatExt xmlns:a14="http://schemas.microsoft.com/office/drawing/2010/main" spid="_x0000_s2072"/>
            </a:ext>
            <a:ext uri="{FF2B5EF4-FFF2-40B4-BE49-F238E27FC236}">
              <a16:creationId xmlns:a16="http://schemas.microsoft.com/office/drawing/2014/main" id="{15416A98-A6C4-4F05-959E-39186A853AB8}"/>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435</xdr:row>
      <xdr:rowOff>0</xdr:rowOff>
    </xdr:from>
    <xdr:ext cx="2476500" cy="199970"/>
    <xdr:sp macro="" textlink="">
      <xdr:nvSpPr>
        <xdr:cNvPr id="445" name="Drop Down 24" hidden="1">
          <a:extLst>
            <a:ext uri="{63B3BB69-23CF-44E3-9099-C40C66FF867C}">
              <a14:compatExt xmlns:a14="http://schemas.microsoft.com/office/drawing/2010/main" spid="_x0000_s2072"/>
            </a:ext>
            <a:ext uri="{FF2B5EF4-FFF2-40B4-BE49-F238E27FC236}">
              <a16:creationId xmlns:a16="http://schemas.microsoft.com/office/drawing/2014/main" id="{8C829002-9CE6-40C4-83A8-4E57AEB5A34C}"/>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435</xdr:row>
      <xdr:rowOff>0</xdr:rowOff>
    </xdr:from>
    <xdr:ext cx="2476500" cy="199970"/>
    <xdr:sp macro="" textlink="">
      <xdr:nvSpPr>
        <xdr:cNvPr id="446" name="Drop Down 24" hidden="1">
          <a:extLst>
            <a:ext uri="{63B3BB69-23CF-44E3-9099-C40C66FF867C}">
              <a14:compatExt xmlns:a14="http://schemas.microsoft.com/office/drawing/2010/main" spid="_x0000_s2072"/>
            </a:ext>
            <a:ext uri="{FF2B5EF4-FFF2-40B4-BE49-F238E27FC236}">
              <a16:creationId xmlns:a16="http://schemas.microsoft.com/office/drawing/2014/main" id="{1123F0D3-4DD1-4385-B55F-CC444071258E}"/>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435</xdr:row>
      <xdr:rowOff>0</xdr:rowOff>
    </xdr:from>
    <xdr:ext cx="2476500" cy="199970"/>
    <xdr:sp macro="" textlink="">
      <xdr:nvSpPr>
        <xdr:cNvPr id="447" name="Drop Down 24" hidden="1">
          <a:extLst>
            <a:ext uri="{63B3BB69-23CF-44E3-9099-C40C66FF867C}">
              <a14:compatExt xmlns:a14="http://schemas.microsoft.com/office/drawing/2010/main" spid="_x0000_s2072"/>
            </a:ext>
            <a:ext uri="{FF2B5EF4-FFF2-40B4-BE49-F238E27FC236}">
              <a16:creationId xmlns:a16="http://schemas.microsoft.com/office/drawing/2014/main" id="{80D7443E-60F1-4F68-B6E3-E6897CFB2E10}"/>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435</xdr:row>
      <xdr:rowOff>0</xdr:rowOff>
    </xdr:from>
    <xdr:ext cx="2476500" cy="199970"/>
    <xdr:sp macro="" textlink="">
      <xdr:nvSpPr>
        <xdr:cNvPr id="448" name="Drop Down 24" hidden="1">
          <a:extLst>
            <a:ext uri="{63B3BB69-23CF-44E3-9099-C40C66FF867C}">
              <a14:compatExt xmlns:a14="http://schemas.microsoft.com/office/drawing/2010/main" spid="_x0000_s2072"/>
            </a:ext>
            <a:ext uri="{FF2B5EF4-FFF2-40B4-BE49-F238E27FC236}">
              <a16:creationId xmlns:a16="http://schemas.microsoft.com/office/drawing/2014/main" id="{66AFE420-1563-4499-8398-A70EE9990675}"/>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435</xdr:row>
      <xdr:rowOff>0</xdr:rowOff>
    </xdr:from>
    <xdr:ext cx="2476500" cy="199970"/>
    <xdr:sp macro="" textlink="">
      <xdr:nvSpPr>
        <xdr:cNvPr id="449" name="Drop Down 24" hidden="1">
          <a:extLst>
            <a:ext uri="{63B3BB69-23CF-44E3-9099-C40C66FF867C}">
              <a14:compatExt xmlns:a14="http://schemas.microsoft.com/office/drawing/2010/main" spid="_x0000_s2072"/>
            </a:ext>
            <a:ext uri="{FF2B5EF4-FFF2-40B4-BE49-F238E27FC236}">
              <a16:creationId xmlns:a16="http://schemas.microsoft.com/office/drawing/2014/main" id="{74D460D0-09F3-4F04-B4C3-C2FCE116FFAB}"/>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435</xdr:row>
      <xdr:rowOff>0</xdr:rowOff>
    </xdr:from>
    <xdr:ext cx="2476500" cy="199970"/>
    <xdr:sp macro="" textlink="">
      <xdr:nvSpPr>
        <xdr:cNvPr id="450" name="Drop Down 24" hidden="1">
          <a:extLst>
            <a:ext uri="{63B3BB69-23CF-44E3-9099-C40C66FF867C}">
              <a14:compatExt xmlns:a14="http://schemas.microsoft.com/office/drawing/2010/main" spid="_x0000_s2072"/>
            </a:ext>
            <a:ext uri="{FF2B5EF4-FFF2-40B4-BE49-F238E27FC236}">
              <a16:creationId xmlns:a16="http://schemas.microsoft.com/office/drawing/2014/main" id="{89D8D81B-13CD-4BA4-9C5F-A09B41B2C173}"/>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435</xdr:row>
      <xdr:rowOff>0</xdr:rowOff>
    </xdr:from>
    <xdr:ext cx="2476500" cy="199970"/>
    <xdr:sp macro="" textlink="">
      <xdr:nvSpPr>
        <xdr:cNvPr id="451" name="Drop Down 24" hidden="1">
          <a:extLst>
            <a:ext uri="{63B3BB69-23CF-44E3-9099-C40C66FF867C}">
              <a14:compatExt xmlns:a14="http://schemas.microsoft.com/office/drawing/2010/main" spid="_x0000_s2072"/>
            </a:ext>
            <a:ext uri="{FF2B5EF4-FFF2-40B4-BE49-F238E27FC236}">
              <a16:creationId xmlns:a16="http://schemas.microsoft.com/office/drawing/2014/main" id="{C0904AE6-C23A-463F-BD3B-1C77373219A0}"/>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435</xdr:row>
      <xdr:rowOff>0</xdr:rowOff>
    </xdr:from>
    <xdr:ext cx="2476500" cy="199970"/>
    <xdr:sp macro="" textlink="">
      <xdr:nvSpPr>
        <xdr:cNvPr id="452" name="Drop Down 24" hidden="1">
          <a:extLst>
            <a:ext uri="{63B3BB69-23CF-44E3-9099-C40C66FF867C}">
              <a14:compatExt xmlns:a14="http://schemas.microsoft.com/office/drawing/2010/main" spid="_x0000_s2072"/>
            </a:ext>
            <a:ext uri="{FF2B5EF4-FFF2-40B4-BE49-F238E27FC236}">
              <a16:creationId xmlns:a16="http://schemas.microsoft.com/office/drawing/2014/main" id="{1CD734E3-38C1-4A9E-9942-CA934B4223C0}"/>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435</xdr:row>
      <xdr:rowOff>0</xdr:rowOff>
    </xdr:from>
    <xdr:ext cx="2476500" cy="199970"/>
    <xdr:sp macro="" textlink="">
      <xdr:nvSpPr>
        <xdr:cNvPr id="453" name="Drop Down 24" hidden="1">
          <a:extLst>
            <a:ext uri="{63B3BB69-23CF-44E3-9099-C40C66FF867C}">
              <a14:compatExt xmlns:a14="http://schemas.microsoft.com/office/drawing/2010/main" spid="_x0000_s2072"/>
            </a:ext>
            <a:ext uri="{FF2B5EF4-FFF2-40B4-BE49-F238E27FC236}">
              <a16:creationId xmlns:a16="http://schemas.microsoft.com/office/drawing/2014/main" id="{C846344F-4AA8-4C6A-9896-CE13364D1AE6}"/>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435</xdr:row>
      <xdr:rowOff>0</xdr:rowOff>
    </xdr:from>
    <xdr:ext cx="2476500" cy="199970"/>
    <xdr:sp macro="" textlink="">
      <xdr:nvSpPr>
        <xdr:cNvPr id="454" name="Drop Down 24" hidden="1">
          <a:extLst>
            <a:ext uri="{63B3BB69-23CF-44E3-9099-C40C66FF867C}">
              <a14:compatExt xmlns:a14="http://schemas.microsoft.com/office/drawing/2010/main" spid="_x0000_s2072"/>
            </a:ext>
            <a:ext uri="{FF2B5EF4-FFF2-40B4-BE49-F238E27FC236}">
              <a16:creationId xmlns:a16="http://schemas.microsoft.com/office/drawing/2014/main" id="{AF72A7A4-7D6E-4663-AFBB-72B3B4A1C653}"/>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435</xdr:row>
      <xdr:rowOff>0</xdr:rowOff>
    </xdr:from>
    <xdr:ext cx="2476500" cy="199970"/>
    <xdr:sp macro="" textlink="">
      <xdr:nvSpPr>
        <xdr:cNvPr id="455" name="Drop Down 24" hidden="1">
          <a:extLst>
            <a:ext uri="{63B3BB69-23CF-44E3-9099-C40C66FF867C}">
              <a14:compatExt xmlns:a14="http://schemas.microsoft.com/office/drawing/2010/main" spid="_x0000_s2072"/>
            </a:ext>
            <a:ext uri="{FF2B5EF4-FFF2-40B4-BE49-F238E27FC236}">
              <a16:creationId xmlns:a16="http://schemas.microsoft.com/office/drawing/2014/main" id="{229745CE-0DDC-49C0-B997-2B9B980DC9B6}"/>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435</xdr:row>
      <xdr:rowOff>0</xdr:rowOff>
    </xdr:from>
    <xdr:ext cx="2529840" cy="195685"/>
    <xdr:sp macro="" textlink="">
      <xdr:nvSpPr>
        <xdr:cNvPr id="456" name="Drop Down 4" hidden="1">
          <a:extLst>
            <a:ext uri="{63B3BB69-23CF-44E3-9099-C40C66FF867C}">
              <a14:compatExt xmlns:a14="http://schemas.microsoft.com/office/drawing/2010/main" spid="_x0000_s2052"/>
            </a:ext>
            <a:ext uri="{FF2B5EF4-FFF2-40B4-BE49-F238E27FC236}">
              <a16:creationId xmlns:a16="http://schemas.microsoft.com/office/drawing/2014/main" id="{F9E901FA-C035-4350-978A-82F7D454A2B3}"/>
            </a:ext>
          </a:extLst>
        </xdr:cNvPr>
        <xdr:cNvSpPr/>
      </xdr:nvSpPr>
      <xdr:spPr bwMode="auto">
        <a:xfrm>
          <a:off x="5903595" y="3737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435</xdr:row>
      <xdr:rowOff>0</xdr:rowOff>
    </xdr:from>
    <xdr:ext cx="1921468" cy="195685"/>
    <xdr:sp macro="" textlink="">
      <xdr:nvSpPr>
        <xdr:cNvPr id="457" name="Drop Down 20" hidden="1">
          <a:extLst>
            <a:ext uri="{63B3BB69-23CF-44E3-9099-C40C66FF867C}">
              <a14:compatExt xmlns:a14="http://schemas.microsoft.com/office/drawing/2010/main" spid="_x0000_s2068"/>
            </a:ext>
            <a:ext uri="{FF2B5EF4-FFF2-40B4-BE49-F238E27FC236}">
              <a16:creationId xmlns:a16="http://schemas.microsoft.com/office/drawing/2014/main" id="{DB055A09-04C7-4A17-8705-939DBF3D1190}"/>
            </a:ext>
          </a:extLst>
        </xdr:cNvPr>
        <xdr:cNvSpPr/>
      </xdr:nvSpPr>
      <xdr:spPr bwMode="auto">
        <a:xfrm>
          <a:off x="6505575" y="3737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435</xdr:row>
      <xdr:rowOff>0</xdr:rowOff>
    </xdr:from>
    <xdr:ext cx="2476500" cy="199970"/>
    <xdr:sp macro="" textlink="">
      <xdr:nvSpPr>
        <xdr:cNvPr id="458" name="Drop Down 24" hidden="1">
          <a:extLst>
            <a:ext uri="{63B3BB69-23CF-44E3-9099-C40C66FF867C}">
              <a14:compatExt xmlns:a14="http://schemas.microsoft.com/office/drawing/2010/main" spid="_x0000_s2072"/>
            </a:ext>
            <a:ext uri="{FF2B5EF4-FFF2-40B4-BE49-F238E27FC236}">
              <a16:creationId xmlns:a16="http://schemas.microsoft.com/office/drawing/2014/main" id="{1BFF5E8C-F9D4-49F0-81A6-5EA44B0332D4}"/>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435</xdr:row>
      <xdr:rowOff>0</xdr:rowOff>
    </xdr:from>
    <xdr:ext cx="2529840" cy="195685"/>
    <xdr:sp macro="" textlink="">
      <xdr:nvSpPr>
        <xdr:cNvPr id="459" name="Drop Down 4" hidden="1">
          <a:extLst>
            <a:ext uri="{63B3BB69-23CF-44E3-9099-C40C66FF867C}">
              <a14:compatExt xmlns:a14="http://schemas.microsoft.com/office/drawing/2010/main" spid="_x0000_s2052"/>
            </a:ext>
            <a:ext uri="{FF2B5EF4-FFF2-40B4-BE49-F238E27FC236}">
              <a16:creationId xmlns:a16="http://schemas.microsoft.com/office/drawing/2014/main" id="{A08EAF75-8276-4EE4-8A5C-7E7282FB7EB7}"/>
            </a:ext>
          </a:extLst>
        </xdr:cNvPr>
        <xdr:cNvSpPr/>
      </xdr:nvSpPr>
      <xdr:spPr bwMode="auto">
        <a:xfrm>
          <a:off x="5903595" y="3737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435</xdr:row>
      <xdr:rowOff>0</xdr:rowOff>
    </xdr:from>
    <xdr:ext cx="2529840" cy="195685"/>
    <xdr:sp macro="" textlink="">
      <xdr:nvSpPr>
        <xdr:cNvPr id="460" name="Drop Down 4" hidden="1">
          <a:extLst>
            <a:ext uri="{63B3BB69-23CF-44E3-9099-C40C66FF867C}">
              <a14:compatExt xmlns:a14="http://schemas.microsoft.com/office/drawing/2010/main" spid="_x0000_s2052"/>
            </a:ext>
            <a:ext uri="{FF2B5EF4-FFF2-40B4-BE49-F238E27FC236}">
              <a16:creationId xmlns:a16="http://schemas.microsoft.com/office/drawing/2014/main" id="{0BA279DD-73F0-4E07-A14D-A2B243A0BDCF}"/>
            </a:ext>
          </a:extLst>
        </xdr:cNvPr>
        <xdr:cNvSpPr/>
      </xdr:nvSpPr>
      <xdr:spPr bwMode="auto">
        <a:xfrm>
          <a:off x="5589270" y="3737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435</xdr:row>
      <xdr:rowOff>0</xdr:rowOff>
    </xdr:from>
    <xdr:ext cx="2529840" cy="195685"/>
    <xdr:sp macro="" textlink="">
      <xdr:nvSpPr>
        <xdr:cNvPr id="461" name="Drop Down 4" hidden="1">
          <a:extLst>
            <a:ext uri="{63B3BB69-23CF-44E3-9099-C40C66FF867C}">
              <a14:compatExt xmlns:a14="http://schemas.microsoft.com/office/drawing/2010/main" spid="_x0000_s2052"/>
            </a:ext>
            <a:ext uri="{FF2B5EF4-FFF2-40B4-BE49-F238E27FC236}">
              <a16:creationId xmlns:a16="http://schemas.microsoft.com/office/drawing/2014/main" id="{143A3FC4-CD84-4762-A479-68AEE2EEB6D5}"/>
            </a:ext>
          </a:extLst>
        </xdr:cNvPr>
        <xdr:cNvSpPr/>
      </xdr:nvSpPr>
      <xdr:spPr bwMode="auto">
        <a:xfrm>
          <a:off x="5903595" y="3737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435</xdr:row>
      <xdr:rowOff>0</xdr:rowOff>
    </xdr:from>
    <xdr:ext cx="2529840" cy="195685"/>
    <xdr:sp macro="" textlink="">
      <xdr:nvSpPr>
        <xdr:cNvPr id="462" name="Drop Down 4" hidden="1">
          <a:extLst>
            <a:ext uri="{63B3BB69-23CF-44E3-9099-C40C66FF867C}">
              <a14:compatExt xmlns:a14="http://schemas.microsoft.com/office/drawing/2010/main" spid="_x0000_s2052"/>
            </a:ext>
            <a:ext uri="{FF2B5EF4-FFF2-40B4-BE49-F238E27FC236}">
              <a16:creationId xmlns:a16="http://schemas.microsoft.com/office/drawing/2014/main" id="{162E311C-B443-42E6-AE42-CC263B95758E}"/>
            </a:ext>
          </a:extLst>
        </xdr:cNvPr>
        <xdr:cNvSpPr/>
      </xdr:nvSpPr>
      <xdr:spPr bwMode="auto">
        <a:xfrm>
          <a:off x="5589270" y="3737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609</xdr:row>
      <xdr:rowOff>0</xdr:rowOff>
    </xdr:from>
    <xdr:ext cx="2476500" cy="199970"/>
    <xdr:sp macro="" textlink="">
      <xdr:nvSpPr>
        <xdr:cNvPr id="463" name="Drop Down 24" hidden="1">
          <a:extLst>
            <a:ext uri="{63B3BB69-23CF-44E3-9099-C40C66FF867C}">
              <a14:compatExt xmlns:a14="http://schemas.microsoft.com/office/drawing/2010/main" spid="_x0000_s2072"/>
            </a:ext>
            <a:ext uri="{FF2B5EF4-FFF2-40B4-BE49-F238E27FC236}">
              <a16:creationId xmlns:a16="http://schemas.microsoft.com/office/drawing/2014/main" id="{9E9D7419-0CAE-44B3-9AF9-F2CFB24369E5}"/>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609</xdr:row>
      <xdr:rowOff>0</xdr:rowOff>
    </xdr:from>
    <xdr:ext cx="2476500" cy="199970"/>
    <xdr:sp macro="" textlink="">
      <xdr:nvSpPr>
        <xdr:cNvPr id="464" name="Drop Down 24" hidden="1">
          <a:extLst>
            <a:ext uri="{63B3BB69-23CF-44E3-9099-C40C66FF867C}">
              <a14:compatExt xmlns:a14="http://schemas.microsoft.com/office/drawing/2010/main" spid="_x0000_s2072"/>
            </a:ext>
            <a:ext uri="{FF2B5EF4-FFF2-40B4-BE49-F238E27FC236}">
              <a16:creationId xmlns:a16="http://schemas.microsoft.com/office/drawing/2014/main" id="{9AF8E301-BA8E-49B7-9843-D5B305FD5B09}"/>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609</xdr:row>
      <xdr:rowOff>0</xdr:rowOff>
    </xdr:from>
    <xdr:ext cx="2476500" cy="199970"/>
    <xdr:sp macro="" textlink="">
      <xdr:nvSpPr>
        <xdr:cNvPr id="465" name="Drop Down 24" hidden="1">
          <a:extLst>
            <a:ext uri="{63B3BB69-23CF-44E3-9099-C40C66FF867C}">
              <a14:compatExt xmlns:a14="http://schemas.microsoft.com/office/drawing/2010/main" spid="_x0000_s2072"/>
            </a:ext>
            <a:ext uri="{FF2B5EF4-FFF2-40B4-BE49-F238E27FC236}">
              <a16:creationId xmlns:a16="http://schemas.microsoft.com/office/drawing/2014/main" id="{58F75260-0EC7-4895-92BF-C5984F023CC8}"/>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609</xdr:row>
      <xdr:rowOff>0</xdr:rowOff>
    </xdr:from>
    <xdr:ext cx="2476500" cy="199970"/>
    <xdr:sp macro="" textlink="">
      <xdr:nvSpPr>
        <xdr:cNvPr id="466" name="Drop Down 24" hidden="1">
          <a:extLst>
            <a:ext uri="{63B3BB69-23CF-44E3-9099-C40C66FF867C}">
              <a14:compatExt xmlns:a14="http://schemas.microsoft.com/office/drawing/2010/main" spid="_x0000_s2072"/>
            </a:ext>
            <a:ext uri="{FF2B5EF4-FFF2-40B4-BE49-F238E27FC236}">
              <a16:creationId xmlns:a16="http://schemas.microsoft.com/office/drawing/2014/main" id="{5E591A29-C889-4AD5-AA92-AC7FE0B02FAD}"/>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609</xdr:row>
      <xdr:rowOff>0</xdr:rowOff>
    </xdr:from>
    <xdr:ext cx="2476500" cy="199970"/>
    <xdr:sp macro="" textlink="">
      <xdr:nvSpPr>
        <xdr:cNvPr id="467" name="Drop Down 24" hidden="1">
          <a:extLst>
            <a:ext uri="{63B3BB69-23CF-44E3-9099-C40C66FF867C}">
              <a14:compatExt xmlns:a14="http://schemas.microsoft.com/office/drawing/2010/main" spid="_x0000_s2072"/>
            </a:ext>
            <a:ext uri="{FF2B5EF4-FFF2-40B4-BE49-F238E27FC236}">
              <a16:creationId xmlns:a16="http://schemas.microsoft.com/office/drawing/2014/main" id="{17E99205-1877-4E54-8FF5-61A53370ADA6}"/>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609</xdr:row>
      <xdr:rowOff>0</xdr:rowOff>
    </xdr:from>
    <xdr:ext cx="2476500" cy="199970"/>
    <xdr:sp macro="" textlink="">
      <xdr:nvSpPr>
        <xdr:cNvPr id="468" name="Drop Down 24" hidden="1">
          <a:extLst>
            <a:ext uri="{63B3BB69-23CF-44E3-9099-C40C66FF867C}">
              <a14:compatExt xmlns:a14="http://schemas.microsoft.com/office/drawing/2010/main" spid="_x0000_s2072"/>
            </a:ext>
            <a:ext uri="{FF2B5EF4-FFF2-40B4-BE49-F238E27FC236}">
              <a16:creationId xmlns:a16="http://schemas.microsoft.com/office/drawing/2014/main" id="{CB683A1D-DD3D-42BC-A06D-A9BC3859B553}"/>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609</xdr:row>
      <xdr:rowOff>0</xdr:rowOff>
    </xdr:from>
    <xdr:ext cx="2476500" cy="199970"/>
    <xdr:sp macro="" textlink="">
      <xdr:nvSpPr>
        <xdr:cNvPr id="469" name="Drop Down 24" hidden="1">
          <a:extLst>
            <a:ext uri="{63B3BB69-23CF-44E3-9099-C40C66FF867C}">
              <a14:compatExt xmlns:a14="http://schemas.microsoft.com/office/drawing/2010/main" spid="_x0000_s2072"/>
            </a:ext>
            <a:ext uri="{FF2B5EF4-FFF2-40B4-BE49-F238E27FC236}">
              <a16:creationId xmlns:a16="http://schemas.microsoft.com/office/drawing/2014/main" id="{FB2F8147-7E1A-441E-BCA2-3EB0CD2A3F3F}"/>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609</xdr:row>
      <xdr:rowOff>0</xdr:rowOff>
    </xdr:from>
    <xdr:ext cx="2476500" cy="199970"/>
    <xdr:sp macro="" textlink="">
      <xdr:nvSpPr>
        <xdr:cNvPr id="470" name="Drop Down 24" hidden="1">
          <a:extLst>
            <a:ext uri="{63B3BB69-23CF-44E3-9099-C40C66FF867C}">
              <a14:compatExt xmlns:a14="http://schemas.microsoft.com/office/drawing/2010/main" spid="_x0000_s2072"/>
            </a:ext>
            <a:ext uri="{FF2B5EF4-FFF2-40B4-BE49-F238E27FC236}">
              <a16:creationId xmlns:a16="http://schemas.microsoft.com/office/drawing/2014/main" id="{6EE1C696-ABB2-4A8D-B4F3-5A41A64802AF}"/>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609</xdr:row>
      <xdr:rowOff>0</xdr:rowOff>
    </xdr:from>
    <xdr:ext cx="2476500" cy="199970"/>
    <xdr:sp macro="" textlink="">
      <xdr:nvSpPr>
        <xdr:cNvPr id="471" name="Drop Down 24" hidden="1">
          <a:extLst>
            <a:ext uri="{63B3BB69-23CF-44E3-9099-C40C66FF867C}">
              <a14:compatExt xmlns:a14="http://schemas.microsoft.com/office/drawing/2010/main" spid="_x0000_s2072"/>
            </a:ext>
            <a:ext uri="{FF2B5EF4-FFF2-40B4-BE49-F238E27FC236}">
              <a16:creationId xmlns:a16="http://schemas.microsoft.com/office/drawing/2014/main" id="{015D7299-F4ED-401B-A437-B34D8278660A}"/>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609</xdr:row>
      <xdr:rowOff>0</xdr:rowOff>
    </xdr:from>
    <xdr:ext cx="2529840" cy="195685"/>
    <xdr:sp macro="" textlink="">
      <xdr:nvSpPr>
        <xdr:cNvPr id="472" name="Drop Down 4" hidden="1">
          <a:extLst>
            <a:ext uri="{63B3BB69-23CF-44E3-9099-C40C66FF867C}">
              <a14:compatExt xmlns:a14="http://schemas.microsoft.com/office/drawing/2010/main" spid="_x0000_s2052"/>
            </a:ext>
            <a:ext uri="{FF2B5EF4-FFF2-40B4-BE49-F238E27FC236}">
              <a16:creationId xmlns:a16="http://schemas.microsoft.com/office/drawing/2014/main" id="{017A1921-BBC0-4C40-B036-B1078A0B8725}"/>
            </a:ext>
          </a:extLst>
        </xdr:cNvPr>
        <xdr:cNvSpPr/>
      </xdr:nvSpPr>
      <xdr:spPr bwMode="auto">
        <a:xfrm>
          <a:off x="5484495" y="285750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609</xdr:row>
      <xdr:rowOff>0</xdr:rowOff>
    </xdr:from>
    <xdr:ext cx="1921468" cy="195685"/>
    <xdr:sp macro="" textlink="">
      <xdr:nvSpPr>
        <xdr:cNvPr id="473" name="Drop Down 20" hidden="1">
          <a:extLst>
            <a:ext uri="{63B3BB69-23CF-44E3-9099-C40C66FF867C}">
              <a14:compatExt xmlns:a14="http://schemas.microsoft.com/office/drawing/2010/main" spid="_x0000_s2068"/>
            </a:ext>
            <a:ext uri="{FF2B5EF4-FFF2-40B4-BE49-F238E27FC236}">
              <a16:creationId xmlns:a16="http://schemas.microsoft.com/office/drawing/2014/main" id="{DB4038A3-CBFC-4909-B6C0-47BB5A43B21E}"/>
            </a:ext>
          </a:extLst>
        </xdr:cNvPr>
        <xdr:cNvSpPr/>
      </xdr:nvSpPr>
      <xdr:spPr bwMode="auto">
        <a:xfrm>
          <a:off x="6086475" y="285750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609</xdr:row>
      <xdr:rowOff>0</xdr:rowOff>
    </xdr:from>
    <xdr:ext cx="2476500" cy="199970"/>
    <xdr:sp macro="" textlink="">
      <xdr:nvSpPr>
        <xdr:cNvPr id="474" name="Drop Down 24" hidden="1">
          <a:extLst>
            <a:ext uri="{63B3BB69-23CF-44E3-9099-C40C66FF867C}">
              <a14:compatExt xmlns:a14="http://schemas.microsoft.com/office/drawing/2010/main" spid="_x0000_s2072"/>
            </a:ext>
            <a:ext uri="{FF2B5EF4-FFF2-40B4-BE49-F238E27FC236}">
              <a16:creationId xmlns:a16="http://schemas.microsoft.com/office/drawing/2014/main" id="{5A6BCE5C-A419-423D-AA3E-E79FF0BE6D38}"/>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609</xdr:row>
      <xdr:rowOff>0</xdr:rowOff>
    </xdr:from>
    <xdr:ext cx="2529840" cy="195685"/>
    <xdr:sp macro="" textlink="">
      <xdr:nvSpPr>
        <xdr:cNvPr id="475" name="Drop Down 4" hidden="1">
          <a:extLst>
            <a:ext uri="{63B3BB69-23CF-44E3-9099-C40C66FF867C}">
              <a14:compatExt xmlns:a14="http://schemas.microsoft.com/office/drawing/2010/main" spid="_x0000_s2052"/>
            </a:ext>
            <a:ext uri="{FF2B5EF4-FFF2-40B4-BE49-F238E27FC236}">
              <a16:creationId xmlns:a16="http://schemas.microsoft.com/office/drawing/2014/main" id="{700F755B-2C1B-47BF-B802-52B21190291D}"/>
            </a:ext>
          </a:extLst>
        </xdr:cNvPr>
        <xdr:cNvSpPr/>
      </xdr:nvSpPr>
      <xdr:spPr bwMode="auto">
        <a:xfrm>
          <a:off x="5484495" y="285750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609</xdr:row>
      <xdr:rowOff>0</xdr:rowOff>
    </xdr:from>
    <xdr:ext cx="2529840" cy="195685"/>
    <xdr:sp macro="" textlink="">
      <xdr:nvSpPr>
        <xdr:cNvPr id="476" name="Drop Down 4" hidden="1">
          <a:extLst>
            <a:ext uri="{63B3BB69-23CF-44E3-9099-C40C66FF867C}">
              <a14:compatExt xmlns:a14="http://schemas.microsoft.com/office/drawing/2010/main" spid="_x0000_s2052"/>
            </a:ext>
            <a:ext uri="{FF2B5EF4-FFF2-40B4-BE49-F238E27FC236}">
              <a16:creationId xmlns:a16="http://schemas.microsoft.com/office/drawing/2014/main" id="{49D205BD-4381-4F22-AC64-1B6E7695C91C}"/>
            </a:ext>
          </a:extLst>
        </xdr:cNvPr>
        <xdr:cNvSpPr/>
      </xdr:nvSpPr>
      <xdr:spPr bwMode="auto">
        <a:xfrm>
          <a:off x="5170170" y="285750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609</xdr:row>
      <xdr:rowOff>0</xdr:rowOff>
    </xdr:from>
    <xdr:ext cx="2529840" cy="195685"/>
    <xdr:sp macro="" textlink="">
      <xdr:nvSpPr>
        <xdr:cNvPr id="477" name="Drop Down 4" hidden="1">
          <a:extLst>
            <a:ext uri="{63B3BB69-23CF-44E3-9099-C40C66FF867C}">
              <a14:compatExt xmlns:a14="http://schemas.microsoft.com/office/drawing/2010/main" spid="_x0000_s2052"/>
            </a:ext>
            <a:ext uri="{FF2B5EF4-FFF2-40B4-BE49-F238E27FC236}">
              <a16:creationId xmlns:a16="http://schemas.microsoft.com/office/drawing/2014/main" id="{84DF1FF0-B6F7-481D-BD42-62FFAC88BB81}"/>
            </a:ext>
          </a:extLst>
        </xdr:cNvPr>
        <xdr:cNvSpPr/>
      </xdr:nvSpPr>
      <xdr:spPr bwMode="auto">
        <a:xfrm>
          <a:off x="5484495" y="285750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609</xdr:row>
      <xdr:rowOff>0</xdr:rowOff>
    </xdr:from>
    <xdr:ext cx="2529840" cy="195685"/>
    <xdr:sp macro="" textlink="">
      <xdr:nvSpPr>
        <xdr:cNvPr id="478" name="Drop Down 4" hidden="1">
          <a:extLst>
            <a:ext uri="{63B3BB69-23CF-44E3-9099-C40C66FF867C}">
              <a14:compatExt xmlns:a14="http://schemas.microsoft.com/office/drawing/2010/main" spid="_x0000_s2052"/>
            </a:ext>
            <a:ext uri="{FF2B5EF4-FFF2-40B4-BE49-F238E27FC236}">
              <a16:creationId xmlns:a16="http://schemas.microsoft.com/office/drawing/2014/main" id="{419593DE-BA1F-41B4-BEEB-501A987BDA5A}"/>
            </a:ext>
          </a:extLst>
        </xdr:cNvPr>
        <xdr:cNvSpPr/>
      </xdr:nvSpPr>
      <xdr:spPr bwMode="auto">
        <a:xfrm>
          <a:off x="5170170" y="285750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667</xdr:row>
      <xdr:rowOff>0</xdr:rowOff>
    </xdr:from>
    <xdr:ext cx="2476500" cy="199970"/>
    <xdr:sp macro="" textlink="">
      <xdr:nvSpPr>
        <xdr:cNvPr id="479" name="Drop Down 24" hidden="1">
          <a:extLst>
            <a:ext uri="{63B3BB69-23CF-44E3-9099-C40C66FF867C}">
              <a14:compatExt xmlns:a14="http://schemas.microsoft.com/office/drawing/2010/main" spid="_x0000_s2072"/>
            </a:ext>
            <a:ext uri="{FF2B5EF4-FFF2-40B4-BE49-F238E27FC236}">
              <a16:creationId xmlns:a16="http://schemas.microsoft.com/office/drawing/2014/main" id="{0F2EEAA0-6C0D-461F-BF5D-EDC504B5552F}"/>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667</xdr:row>
      <xdr:rowOff>0</xdr:rowOff>
    </xdr:from>
    <xdr:ext cx="2476500" cy="199970"/>
    <xdr:sp macro="" textlink="">
      <xdr:nvSpPr>
        <xdr:cNvPr id="480" name="Drop Down 24" hidden="1">
          <a:extLst>
            <a:ext uri="{63B3BB69-23CF-44E3-9099-C40C66FF867C}">
              <a14:compatExt xmlns:a14="http://schemas.microsoft.com/office/drawing/2010/main" spid="_x0000_s2072"/>
            </a:ext>
            <a:ext uri="{FF2B5EF4-FFF2-40B4-BE49-F238E27FC236}">
              <a16:creationId xmlns:a16="http://schemas.microsoft.com/office/drawing/2014/main" id="{2819C209-27D4-4AB1-9DA5-58CFE7705420}"/>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667</xdr:row>
      <xdr:rowOff>0</xdr:rowOff>
    </xdr:from>
    <xdr:ext cx="2476500" cy="199970"/>
    <xdr:sp macro="" textlink="">
      <xdr:nvSpPr>
        <xdr:cNvPr id="481" name="Drop Down 24" hidden="1">
          <a:extLst>
            <a:ext uri="{63B3BB69-23CF-44E3-9099-C40C66FF867C}">
              <a14:compatExt xmlns:a14="http://schemas.microsoft.com/office/drawing/2010/main" spid="_x0000_s2072"/>
            </a:ext>
            <a:ext uri="{FF2B5EF4-FFF2-40B4-BE49-F238E27FC236}">
              <a16:creationId xmlns:a16="http://schemas.microsoft.com/office/drawing/2014/main" id="{2E633411-39DD-4F89-8B9C-B1DE753825B2}"/>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667</xdr:row>
      <xdr:rowOff>0</xdr:rowOff>
    </xdr:from>
    <xdr:ext cx="2476500" cy="199970"/>
    <xdr:sp macro="" textlink="">
      <xdr:nvSpPr>
        <xdr:cNvPr id="482" name="Drop Down 24" hidden="1">
          <a:extLst>
            <a:ext uri="{63B3BB69-23CF-44E3-9099-C40C66FF867C}">
              <a14:compatExt xmlns:a14="http://schemas.microsoft.com/office/drawing/2010/main" spid="_x0000_s2072"/>
            </a:ext>
            <a:ext uri="{FF2B5EF4-FFF2-40B4-BE49-F238E27FC236}">
              <a16:creationId xmlns:a16="http://schemas.microsoft.com/office/drawing/2014/main" id="{815A7D4E-D8BD-4E11-BDE8-4B35A91BA7B6}"/>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667</xdr:row>
      <xdr:rowOff>0</xdr:rowOff>
    </xdr:from>
    <xdr:ext cx="2476500" cy="199970"/>
    <xdr:sp macro="" textlink="">
      <xdr:nvSpPr>
        <xdr:cNvPr id="483" name="Drop Down 24" hidden="1">
          <a:extLst>
            <a:ext uri="{63B3BB69-23CF-44E3-9099-C40C66FF867C}">
              <a14:compatExt xmlns:a14="http://schemas.microsoft.com/office/drawing/2010/main" spid="_x0000_s2072"/>
            </a:ext>
            <a:ext uri="{FF2B5EF4-FFF2-40B4-BE49-F238E27FC236}">
              <a16:creationId xmlns:a16="http://schemas.microsoft.com/office/drawing/2014/main" id="{3B054157-AB6E-4655-8CF8-CDF0AA3F090A}"/>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667</xdr:row>
      <xdr:rowOff>0</xdr:rowOff>
    </xdr:from>
    <xdr:ext cx="2476500" cy="199970"/>
    <xdr:sp macro="" textlink="">
      <xdr:nvSpPr>
        <xdr:cNvPr id="484" name="Drop Down 24" hidden="1">
          <a:extLst>
            <a:ext uri="{63B3BB69-23CF-44E3-9099-C40C66FF867C}">
              <a14:compatExt xmlns:a14="http://schemas.microsoft.com/office/drawing/2010/main" spid="_x0000_s2072"/>
            </a:ext>
            <a:ext uri="{FF2B5EF4-FFF2-40B4-BE49-F238E27FC236}">
              <a16:creationId xmlns:a16="http://schemas.microsoft.com/office/drawing/2014/main" id="{169A54DA-7A1E-4EDB-A6A3-5BB4FEDE4AC3}"/>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667</xdr:row>
      <xdr:rowOff>0</xdr:rowOff>
    </xdr:from>
    <xdr:ext cx="2476500" cy="199970"/>
    <xdr:sp macro="" textlink="">
      <xdr:nvSpPr>
        <xdr:cNvPr id="485" name="Drop Down 24" hidden="1">
          <a:extLst>
            <a:ext uri="{63B3BB69-23CF-44E3-9099-C40C66FF867C}">
              <a14:compatExt xmlns:a14="http://schemas.microsoft.com/office/drawing/2010/main" spid="_x0000_s2072"/>
            </a:ext>
            <a:ext uri="{FF2B5EF4-FFF2-40B4-BE49-F238E27FC236}">
              <a16:creationId xmlns:a16="http://schemas.microsoft.com/office/drawing/2014/main" id="{877EC829-7591-414B-B813-28A18385FE68}"/>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667</xdr:row>
      <xdr:rowOff>0</xdr:rowOff>
    </xdr:from>
    <xdr:ext cx="2476500" cy="199970"/>
    <xdr:sp macro="" textlink="">
      <xdr:nvSpPr>
        <xdr:cNvPr id="486" name="Drop Down 24" hidden="1">
          <a:extLst>
            <a:ext uri="{63B3BB69-23CF-44E3-9099-C40C66FF867C}">
              <a14:compatExt xmlns:a14="http://schemas.microsoft.com/office/drawing/2010/main" spid="_x0000_s2072"/>
            </a:ext>
            <a:ext uri="{FF2B5EF4-FFF2-40B4-BE49-F238E27FC236}">
              <a16:creationId xmlns:a16="http://schemas.microsoft.com/office/drawing/2014/main" id="{E374E52F-BAD9-41CC-BFB3-92AC11E0AC79}"/>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667</xdr:row>
      <xdr:rowOff>0</xdr:rowOff>
    </xdr:from>
    <xdr:ext cx="2476500" cy="199970"/>
    <xdr:sp macro="" textlink="">
      <xdr:nvSpPr>
        <xdr:cNvPr id="487" name="Drop Down 24" hidden="1">
          <a:extLst>
            <a:ext uri="{63B3BB69-23CF-44E3-9099-C40C66FF867C}">
              <a14:compatExt xmlns:a14="http://schemas.microsoft.com/office/drawing/2010/main" spid="_x0000_s2072"/>
            </a:ext>
            <a:ext uri="{FF2B5EF4-FFF2-40B4-BE49-F238E27FC236}">
              <a16:creationId xmlns:a16="http://schemas.microsoft.com/office/drawing/2014/main" id="{47ABABC9-22EE-4F19-831D-1CC67FC4A8BB}"/>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667</xdr:row>
      <xdr:rowOff>0</xdr:rowOff>
    </xdr:from>
    <xdr:ext cx="2529840" cy="195685"/>
    <xdr:sp macro="" textlink="">
      <xdr:nvSpPr>
        <xdr:cNvPr id="488" name="Drop Down 4" hidden="1">
          <a:extLst>
            <a:ext uri="{63B3BB69-23CF-44E3-9099-C40C66FF867C}">
              <a14:compatExt xmlns:a14="http://schemas.microsoft.com/office/drawing/2010/main" spid="_x0000_s2052"/>
            </a:ext>
            <a:ext uri="{FF2B5EF4-FFF2-40B4-BE49-F238E27FC236}">
              <a16:creationId xmlns:a16="http://schemas.microsoft.com/office/drawing/2014/main" id="{F4B94BDF-BB21-4601-A057-886D3A44B833}"/>
            </a:ext>
          </a:extLst>
        </xdr:cNvPr>
        <xdr:cNvSpPr/>
      </xdr:nvSpPr>
      <xdr:spPr bwMode="auto">
        <a:xfrm>
          <a:off x="5484495" y="30699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667</xdr:row>
      <xdr:rowOff>0</xdr:rowOff>
    </xdr:from>
    <xdr:ext cx="1921468" cy="195685"/>
    <xdr:sp macro="" textlink="">
      <xdr:nvSpPr>
        <xdr:cNvPr id="489" name="Drop Down 20" hidden="1">
          <a:extLst>
            <a:ext uri="{63B3BB69-23CF-44E3-9099-C40C66FF867C}">
              <a14:compatExt xmlns:a14="http://schemas.microsoft.com/office/drawing/2010/main" spid="_x0000_s2068"/>
            </a:ext>
            <a:ext uri="{FF2B5EF4-FFF2-40B4-BE49-F238E27FC236}">
              <a16:creationId xmlns:a16="http://schemas.microsoft.com/office/drawing/2014/main" id="{DA06197C-945A-4DBB-A592-E63EA1EBEA3E}"/>
            </a:ext>
          </a:extLst>
        </xdr:cNvPr>
        <xdr:cNvSpPr/>
      </xdr:nvSpPr>
      <xdr:spPr bwMode="auto">
        <a:xfrm>
          <a:off x="6086475" y="3069907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667</xdr:row>
      <xdr:rowOff>0</xdr:rowOff>
    </xdr:from>
    <xdr:ext cx="2476500" cy="199970"/>
    <xdr:sp macro="" textlink="">
      <xdr:nvSpPr>
        <xdr:cNvPr id="490" name="Drop Down 24" hidden="1">
          <a:extLst>
            <a:ext uri="{63B3BB69-23CF-44E3-9099-C40C66FF867C}">
              <a14:compatExt xmlns:a14="http://schemas.microsoft.com/office/drawing/2010/main" spid="_x0000_s2072"/>
            </a:ext>
            <a:ext uri="{FF2B5EF4-FFF2-40B4-BE49-F238E27FC236}">
              <a16:creationId xmlns:a16="http://schemas.microsoft.com/office/drawing/2014/main" id="{AE4550C9-B871-4612-95B4-1042AF417666}"/>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667</xdr:row>
      <xdr:rowOff>0</xdr:rowOff>
    </xdr:from>
    <xdr:ext cx="2529840" cy="195685"/>
    <xdr:sp macro="" textlink="">
      <xdr:nvSpPr>
        <xdr:cNvPr id="491" name="Drop Down 4" hidden="1">
          <a:extLst>
            <a:ext uri="{63B3BB69-23CF-44E3-9099-C40C66FF867C}">
              <a14:compatExt xmlns:a14="http://schemas.microsoft.com/office/drawing/2010/main" spid="_x0000_s2052"/>
            </a:ext>
            <a:ext uri="{FF2B5EF4-FFF2-40B4-BE49-F238E27FC236}">
              <a16:creationId xmlns:a16="http://schemas.microsoft.com/office/drawing/2014/main" id="{7FD60C43-89E5-4752-987F-5E081DC65528}"/>
            </a:ext>
          </a:extLst>
        </xdr:cNvPr>
        <xdr:cNvSpPr/>
      </xdr:nvSpPr>
      <xdr:spPr bwMode="auto">
        <a:xfrm>
          <a:off x="5484495" y="30699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667</xdr:row>
      <xdr:rowOff>0</xdr:rowOff>
    </xdr:from>
    <xdr:ext cx="2529840" cy="195685"/>
    <xdr:sp macro="" textlink="">
      <xdr:nvSpPr>
        <xdr:cNvPr id="492" name="Drop Down 4" hidden="1">
          <a:extLst>
            <a:ext uri="{63B3BB69-23CF-44E3-9099-C40C66FF867C}">
              <a14:compatExt xmlns:a14="http://schemas.microsoft.com/office/drawing/2010/main" spid="_x0000_s2052"/>
            </a:ext>
            <a:ext uri="{FF2B5EF4-FFF2-40B4-BE49-F238E27FC236}">
              <a16:creationId xmlns:a16="http://schemas.microsoft.com/office/drawing/2014/main" id="{D7E973BE-FE14-4159-A23F-CDA6DC7AF290}"/>
            </a:ext>
          </a:extLst>
        </xdr:cNvPr>
        <xdr:cNvSpPr/>
      </xdr:nvSpPr>
      <xdr:spPr bwMode="auto">
        <a:xfrm>
          <a:off x="5170170" y="30699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667</xdr:row>
      <xdr:rowOff>0</xdr:rowOff>
    </xdr:from>
    <xdr:ext cx="2529840" cy="195685"/>
    <xdr:sp macro="" textlink="">
      <xdr:nvSpPr>
        <xdr:cNvPr id="493" name="Drop Down 4" hidden="1">
          <a:extLst>
            <a:ext uri="{63B3BB69-23CF-44E3-9099-C40C66FF867C}">
              <a14:compatExt xmlns:a14="http://schemas.microsoft.com/office/drawing/2010/main" spid="_x0000_s2052"/>
            </a:ext>
            <a:ext uri="{FF2B5EF4-FFF2-40B4-BE49-F238E27FC236}">
              <a16:creationId xmlns:a16="http://schemas.microsoft.com/office/drawing/2014/main" id="{EED55CA8-F567-4F0F-9B98-25C44E1A3618}"/>
            </a:ext>
          </a:extLst>
        </xdr:cNvPr>
        <xdr:cNvSpPr/>
      </xdr:nvSpPr>
      <xdr:spPr bwMode="auto">
        <a:xfrm>
          <a:off x="5484495" y="30699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667</xdr:row>
      <xdr:rowOff>0</xdr:rowOff>
    </xdr:from>
    <xdr:ext cx="2529840" cy="195685"/>
    <xdr:sp macro="" textlink="">
      <xdr:nvSpPr>
        <xdr:cNvPr id="494" name="Drop Down 4" hidden="1">
          <a:extLst>
            <a:ext uri="{63B3BB69-23CF-44E3-9099-C40C66FF867C}">
              <a14:compatExt xmlns:a14="http://schemas.microsoft.com/office/drawing/2010/main" spid="_x0000_s2052"/>
            </a:ext>
            <a:ext uri="{FF2B5EF4-FFF2-40B4-BE49-F238E27FC236}">
              <a16:creationId xmlns:a16="http://schemas.microsoft.com/office/drawing/2014/main" id="{FDD6CCDB-62F1-41C6-85BA-833E0D5B5E28}"/>
            </a:ext>
          </a:extLst>
        </xdr:cNvPr>
        <xdr:cNvSpPr/>
      </xdr:nvSpPr>
      <xdr:spPr bwMode="auto">
        <a:xfrm>
          <a:off x="5170170" y="30699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118</xdr:row>
      <xdr:rowOff>0</xdr:rowOff>
    </xdr:from>
    <xdr:ext cx="2476500" cy="199970"/>
    <xdr:sp macro="" textlink="">
      <xdr:nvSpPr>
        <xdr:cNvPr id="496" name="Drop Down 24" hidden="1">
          <a:extLst>
            <a:ext uri="{63B3BB69-23CF-44E3-9099-C40C66FF867C}">
              <a14:compatExt xmlns:a14="http://schemas.microsoft.com/office/drawing/2010/main" spid="_x0000_s2072"/>
            </a:ext>
            <a:ext uri="{FF2B5EF4-FFF2-40B4-BE49-F238E27FC236}">
              <a16:creationId xmlns:a16="http://schemas.microsoft.com/office/drawing/2014/main" id="{6F74E786-973A-46D3-9473-BD993CC72453}"/>
            </a:ext>
          </a:extLst>
        </xdr:cNvPr>
        <xdr:cNvSpPr/>
      </xdr:nvSpPr>
      <xdr:spPr bwMode="auto">
        <a:xfrm>
          <a:off x="3793435" y="1044271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369</xdr:row>
      <xdr:rowOff>0</xdr:rowOff>
    </xdr:from>
    <xdr:ext cx="2476500" cy="199970"/>
    <xdr:sp macro="" textlink="">
      <xdr:nvSpPr>
        <xdr:cNvPr id="498" name="Drop Down 24" hidden="1">
          <a:extLst>
            <a:ext uri="{63B3BB69-23CF-44E3-9099-C40C66FF867C}">
              <a14:compatExt xmlns:a14="http://schemas.microsoft.com/office/drawing/2010/main" spid="_x0000_s2072"/>
            </a:ext>
            <a:ext uri="{FF2B5EF4-FFF2-40B4-BE49-F238E27FC236}">
              <a16:creationId xmlns:a16="http://schemas.microsoft.com/office/drawing/2014/main" id="{B93129B3-5E9D-4B8F-838A-A697C8C17421}"/>
            </a:ext>
          </a:extLst>
        </xdr:cNvPr>
        <xdr:cNvSpPr/>
      </xdr:nvSpPr>
      <xdr:spPr bwMode="auto">
        <a:xfrm>
          <a:off x="3793435" y="1044271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692</xdr:row>
      <xdr:rowOff>0</xdr:rowOff>
    </xdr:from>
    <xdr:ext cx="2476500" cy="199970"/>
    <xdr:sp macro="" textlink="">
      <xdr:nvSpPr>
        <xdr:cNvPr id="495" name="Drop Down 24" hidden="1">
          <a:extLst>
            <a:ext uri="{63B3BB69-23CF-44E3-9099-C40C66FF867C}">
              <a14:compatExt xmlns:a14="http://schemas.microsoft.com/office/drawing/2010/main" spid="_x0000_s2072"/>
            </a:ext>
            <a:ext uri="{FF2B5EF4-FFF2-40B4-BE49-F238E27FC236}">
              <a16:creationId xmlns:a16="http://schemas.microsoft.com/office/drawing/2014/main" id="{DEF3B49F-F7CD-4418-9B10-DB52EF92AF1B}"/>
            </a:ext>
          </a:extLst>
        </xdr:cNvPr>
        <xdr:cNvSpPr/>
      </xdr:nvSpPr>
      <xdr:spPr bwMode="auto">
        <a:xfrm>
          <a:off x="3787140" y="66652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692</xdr:row>
      <xdr:rowOff>0</xdr:rowOff>
    </xdr:from>
    <xdr:ext cx="2476500" cy="199970"/>
    <xdr:sp macro="" textlink="">
      <xdr:nvSpPr>
        <xdr:cNvPr id="497" name="Drop Down 24" hidden="1">
          <a:extLst>
            <a:ext uri="{63B3BB69-23CF-44E3-9099-C40C66FF867C}">
              <a14:compatExt xmlns:a14="http://schemas.microsoft.com/office/drawing/2010/main" spid="_x0000_s2072"/>
            </a:ext>
            <a:ext uri="{FF2B5EF4-FFF2-40B4-BE49-F238E27FC236}">
              <a16:creationId xmlns:a16="http://schemas.microsoft.com/office/drawing/2014/main" id="{04304559-4C0D-4345-BDE6-5168FFD646F4}"/>
            </a:ext>
          </a:extLst>
        </xdr:cNvPr>
        <xdr:cNvSpPr/>
      </xdr:nvSpPr>
      <xdr:spPr bwMode="auto">
        <a:xfrm>
          <a:off x="3787140" y="66652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692</xdr:row>
      <xdr:rowOff>0</xdr:rowOff>
    </xdr:from>
    <xdr:ext cx="2476500" cy="199970"/>
    <xdr:sp macro="" textlink="">
      <xdr:nvSpPr>
        <xdr:cNvPr id="499" name="Drop Down 24" hidden="1">
          <a:extLst>
            <a:ext uri="{63B3BB69-23CF-44E3-9099-C40C66FF867C}">
              <a14:compatExt xmlns:a14="http://schemas.microsoft.com/office/drawing/2010/main" spid="_x0000_s2072"/>
            </a:ext>
            <a:ext uri="{FF2B5EF4-FFF2-40B4-BE49-F238E27FC236}">
              <a16:creationId xmlns:a16="http://schemas.microsoft.com/office/drawing/2014/main" id="{0255B2CF-B597-4B79-9B35-BF19BDEC570E}"/>
            </a:ext>
          </a:extLst>
        </xdr:cNvPr>
        <xdr:cNvSpPr/>
      </xdr:nvSpPr>
      <xdr:spPr bwMode="auto">
        <a:xfrm>
          <a:off x="3787140" y="66652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693</xdr:row>
      <xdr:rowOff>0</xdr:rowOff>
    </xdr:from>
    <xdr:ext cx="2476500" cy="199970"/>
    <xdr:sp macro="" textlink="">
      <xdr:nvSpPr>
        <xdr:cNvPr id="500" name="Drop Down 24" hidden="1">
          <a:extLst>
            <a:ext uri="{63B3BB69-23CF-44E3-9099-C40C66FF867C}">
              <a14:compatExt xmlns:a14="http://schemas.microsoft.com/office/drawing/2010/main" spid="_x0000_s2072"/>
            </a:ext>
            <a:ext uri="{FF2B5EF4-FFF2-40B4-BE49-F238E27FC236}">
              <a16:creationId xmlns:a16="http://schemas.microsoft.com/office/drawing/2014/main" id="{AB10750D-71AA-42A6-952A-9C670845FAA9}"/>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693</xdr:row>
      <xdr:rowOff>0</xdr:rowOff>
    </xdr:from>
    <xdr:ext cx="2476500" cy="199970"/>
    <xdr:sp macro="" textlink="">
      <xdr:nvSpPr>
        <xdr:cNvPr id="501" name="Drop Down 24" hidden="1">
          <a:extLst>
            <a:ext uri="{63B3BB69-23CF-44E3-9099-C40C66FF867C}">
              <a14:compatExt xmlns:a14="http://schemas.microsoft.com/office/drawing/2010/main" spid="_x0000_s2072"/>
            </a:ext>
            <a:ext uri="{FF2B5EF4-FFF2-40B4-BE49-F238E27FC236}">
              <a16:creationId xmlns:a16="http://schemas.microsoft.com/office/drawing/2014/main" id="{6304420B-AD4E-4B62-AD7F-A8CF0AAF5EDB}"/>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693</xdr:row>
      <xdr:rowOff>0</xdr:rowOff>
    </xdr:from>
    <xdr:ext cx="2476500" cy="199970"/>
    <xdr:sp macro="" textlink="">
      <xdr:nvSpPr>
        <xdr:cNvPr id="502" name="Drop Down 24" hidden="1">
          <a:extLst>
            <a:ext uri="{63B3BB69-23CF-44E3-9099-C40C66FF867C}">
              <a14:compatExt xmlns:a14="http://schemas.microsoft.com/office/drawing/2010/main" spid="_x0000_s2072"/>
            </a:ext>
            <a:ext uri="{FF2B5EF4-FFF2-40B4-BE49-F238E27FC236}">
              <a16:creationId xmlns:a16="http://schemas.microsoft.com/office/drawing/2014/main" id="{15B2AEEB-3130-4482-B088-1582A41AC18C}"/>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693</xdr:row>
      <xdr:rowOff>0</xdr:rowOff>
    </xdr:from>
    <xdr:ext cx="2476500" cy="199970"/>
    <xdr:sp macro="" textlink="">
      <xdr:nvSpPr>
        <xdr:cNvPr id="503" name="Drop Down 24" hidden="1">
          <a:extLst>
            <a:ext uri="{63B3BB69-23CF-44E3-9099-C40C66FF867C}">
              <a14:compatExt xmlns:a14="http://schemas.microsoft.com/office/drawing/2010/main" spid="_x0000_s2072"/>
            </a:ext>
            <a:ext uri="{FF2B5EF4-FFF2-40B4-BE49-F238E27FC236}">
              <a16:creationId xmlns:a16="http://schemas.microsoft.com/office/drawing/2014/main" id="{4EC3848B-728B-4056-808D-7E73E54B7D08}"/>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693</xdr:row>
      <xdr:rowOff>0</xdr:rowOff>
    </xdr:from>
    <xdr:ext cx="2476500" cy="199970"/>
    <xdr:sp macro="" textlink="">
      <xdr:nvSpPr>
        <xdr:cNvPr id="504" name="Drop Down 24" hidden="1">
          <a:extLst>
            <a:ext uri="{63B3BB69-23CF-44E3-9099-C40C66FF867C}">
              <a14:compatExt xmlns:a14="http://schemas.microsoft.com/office/drawing/2010/main" spid="_x0000_s2072"/>
            </a:ext>
            <a:ext uri="{FF2B5EF4-FFF2-40B4-BE49-F238E27FC236}">
              <a16:creationId xmlns:a16="http://schemas.microsoft.com/office/drawing/2014/main" id="{D0954960-E4F2-4BAB-BBD2-B2E2AEBEC7A1}"/>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693</xdr:row>
      <xdr:rowOff>0</xdr:rowOff>
    </xdr:from>
    <xdr:ext cx="2476500" cy="199970"/>
    <xdr:sp macro="" textlink="">
      <xdr:nvSpPr>
        <xdr:cNvPr id="505" name="Drop Down 24" hidden="1">
          <a:extLst>
            <a:ext uri="{63B3BB69-23CF-44E3-9099-C40C66FF867C}">
              <a14:compatExt xmlns:a14="http://schemas.microsoft.com/office/drawing/2010/main" spid="_x0000_s2072"/>
            </a:ext>
            <a:ext uri="{FF2B5EF4-FFF2-40B4-BE49-F238E27FC236}">
              <a16:creationId xmlns:a16="http://schemas.microsoft.com/office/drawing/2014/main" id="{B5088D62-241F-4B6D-93FF-61905F057615}"/>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693</xdr:row>
      <xdr:rowOff>0</xdr:rowOff>
    </xdr:from>
    <xdr:ext cx="2476500" cy="199970"/>
    <xdr:sp macro="" textlink="">
      <xdr:nvSpPr>
        <xdr:cNvPr id="506" name="Drop Down 24" hidden="1">
          <a:extLst>
            <a:ext uri="{63B3BB69-23CF-44E3-9099-C40C66FF867C}">
              <a14:compatExt xmlns:a14="http://schemas.microsoft.com/office/drawing/2010/main" spid="_x0000_s2072"/>
            </a:ext>
            <a:ext uri="{FF2B5EF4-FFF2-40B4-BE49-F238E27FC236}">
              <a16:creationId xmlns:a16="http://schemas.microsoft.com/office/drawing/2014/main" id="{734AFA14-7289-4F94-83AF-5EFCE76B1CC0}"/>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693</xdr:row>
      <xdr:rowOff>0</xdr:rowOff>
    </xdr:from>
    <xdr:ext cx="2476500" cy="199970"/>
    <xdr:sp macro="" textlink="">
      <xdr:nvSpPr>
        <xdr:cNvPr id="507" name="Drop Down 24" hidden="1">
          <a:extLst>
            <a:ext uri="{63B3BB69-23CF-44E3-9099-C40C66FF867C}">
              <a14:compatExt xmlns:a14="http://schemas.microsoft.com/office/drawing/2010/main" spid="_x0000_s2072"/>
            </a:ext>
            <a:ext uri="{FF2B5EF4-FFF2-40B4-BE49-F238E27FC236}">
              <a16:creationId xmlns:a16="http://schemas.microsoft.com/office/drawing/2014/main" id="{2250FE8A-A857-4D16-BBB5-FFD65A9465CA}"/>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693</xdr:row>
      <xdr:rowOff>0</xdr:rowOff>
    </xdr:from>
    <xdr:ext cx="2476500" cy="199970"/>
    <xdr:sp macro="" textlink="">
      <xdr:nvSpPr>
        <xdr:cNvPr id="508" name="Drop Down 24" hidden="1">
          <a:extLst>
            <a:ext uri="{63B3BB69-23CF-44E3-9099-C40C66FF867C}">
              <a14:compatExt xmlns:a14="http://schemas.microsoft.com/office/drawing/2010/main" spid="_x0000_s2072"/>
            </a:ext>
            <a:ext uri="{FF2B5EF4-FFF2-40B4-BE49-F238E27FC236}">
              <a16:creationId xmlns:a16="http://schemas.microsoft.com/office/drawing/2014/main" id="{5CCED224-CD92-45C9-BD04-F7894380332E}"/>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693</xdr:row>
      <xdr:rowOff>0</xdr:rowOff>
    </xdr:from>
    <xdr:ext cx="2476500" cy="199970"/>
    <xdr:sp macro="" textlink="">
      <xdr:nvSpPr>
        <xdr:cNvPr id="509" name="Drop Down 24" hidden="1">
          <a:extLst>
            <a:ext uri="{63B3BB69-23CF-44E3-9099-C40C66FF867C}">
              <a14:compatExt xmlns:a14="http://schemas.microsoft.com/office/drawing/2010/main" spid="_x0000_s2072"/>
            </a:ext>
            <a:ext uri="{FF2B5EF4-FFF2-40B4-BE49-F238E27FC236}">
              <a16:creationId xmlns:a16="http://schemas.microsoft.com/office/drawing/2014/main" id="{A5F94080-DE2E-4C32-995C-23742F4BF468}"/>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693</xdr:row>
      <xdr:rowOff>0</xdr:rowOff>
    </xdr:from>
    <xdr:ext cx="2476500" cy="199970"/>
    <xdr:sp macro="" textlink="">
      <xdr:nvSpPr>
        <xdr:cNvPr id="510" name="Drop Down 24" hidden="1">
          <a:extLst>
            <a:ext uri="{63B3BB69-23CF-44E3-9099-C40C66FF867C}">
              <a14:compatExt xmlns:a14="http://schemas.microsoft.com/office/drawing/2010/main" spid="_x0000_s2072"/>
            </a:ext>
            <a:ext uri="{FF2B5EF4-FFF2-40B4-BE49-F238E27FC236}">
              <a16:creationId xmlns:a16="http://schemas.microsoft.com/office/drawing/2014/main" id="{2A4FBFAB-7595-413A-A712-6CDF5457A15A}"/>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693</xdr:row>
      <xdr:rowOff>0</xdr:rowOff>
    </xdr:from>
    <xdr:ext cx="2476500" cy="199970"/>
    <xdr:sp macro="" textlink="">
      <xdr:nvSpPr>
        <xdr:cNvPr id="511" name="Drop Down 24" hidden="1">
          <a:extLst>
            <a:ext uri="{63B3BB69-23CF-44E3-9099-C40C66FF867C}">
              <a14:compatExt xmlns:a14="http://schemas.microsoft.com/office/drawing/2010/main" spid="_x0000_s2072"/>
            </a:ext>
            <a:ext uri="{FF2B5EF4-FFF2-40B4-BE49-F238E27FC236}">
              <a16:creationId xmlns:a16="http://schemas.microsoft.com/office/drawing/2014/main" id="{95298285-5653-482F-A969-AD5C89E9DEB8}"/>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693</xdr:row>
      <xdr:rowOff>0</xdr:rowOff>
    </xdr:from>
    <xdr:ext cx="2476500" cy="199970"/>
    <xdr:sp macro="" textlink="">
      <xdr:nvSpPr>
        <xdr:cNvPr id="512" name="Drop Down 24" hidden="1">
          <a:extLst>
            <a:ext uri="{63B3BB69-23CF-44E3-9099-C40C66FF867C}">
              <a14:compatExt xmlns:a14="http://schemas.microsoft.com/office/drawing/2010/main" spid="_x0000_s2072"/>
            </a:ext>
            <a:ext uri="{FF2B5EF4-FFF2-40B4-BE49-F238E27FC236}">
              <a16:creationId xmlns:a16="http://schemas.microsoft.com/office/drawing/2014/main" id="{D1F7B461-0364-44D1-9AAE-FE65DF9F8F0B}"/>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693</xdr:row>
      <xdr:rowOff>0</xdr:rowOff>
    </xdr:from>
    <xdr:ext cx="2476500" cy="199970"/>
    <xdr:sp macro="" textlink="">
      <xdr:nvSpPr>
        <xdr:cNvPr id="513" name="Drop Down 24" hidden="1">
          <a:extLst>
            <a:ext uri="{63B3BB69-23CF-44E3-9099-C40C66FF867C}">
              <a14:compatExt xmlns:a14="http://schemas.microsoft.com/office/drawing/2010/main" spid="_x0000_s2072"/>
            </a:ext>
            <a:ext uri="{FF2B5EF4-FFF2-40B4-BE49-F238E27FC236}">
              <a16:creationId xmlns:a16="http://schemas.microsoft.com/office/drawing/2014/main" id="{CA684FC4-CCBD-44FB-8134-DAA70DC87647}"/>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693</xdr:row>
      <xdr:rowOff>0</xdr:rowOff>
    </xdr:from>
    <xdr:ext cx="2476500" cy="199970"/>
    <xdr:sp macro="" textlink="">
      <xdr:nvSpPr>
        <xdr:cNvPr id="514" name="Drop Down 24" hidden="1">
          <a:extLst>
            <a:ext uri="{63B3BB69-23CF-44E3-9099-C40C66FF867C}">
              <a14:compatExt xmlns:a14="http://schemas.microsoft.com/office/drawing/2010/main" spid="_x0000_s2072"/>
            </a:ext>
            <a:ext uri="{FF2B5EF4-FFF2-40B4-BE49-F238E27FC236}">
              <a16:creationId xmlns:a16="http://schemas.microsoft.com/office/drawing/2014/main" id="{69C3F7C7-F5AE-410D-BE24-2D75687DEB8B}"/>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693</xdr:row>
      <xdr:rowOff>0</xdr:rowOff>
    </xdr:from>
    <xdr:ext cx="2476500" cy="199970"/>
    <xdr:sp macro="" textlink="">
      <xdr:nvSpPr>
        <xdr:cNvPr id="515" name="Drop Down 24" hidden="1">
          <a:extLst>
            <a:ext uri="{63B3BB69-23CF-44E3-9099-C40C66FF867C}">
              <a14:compatExt xmlns:a14="http://schemas.microsoft.com/office/drawing/2010/main" spid="_x0000_s2072"/>
            </a:ext>
            <a:ext uri="{FF2B5EF4-FFF2-40B4-BE49-F238E27FC236}">
              <a16:creationId xmlns:a16="http://schemas.microsoft.com/office/drawing/2014/main" id="{FB4C6A6E-9E01-4D72-9BAD-4B3C4C060925}"/>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693</xdr:row>
      <xdr:rowOff>0</xdr:rowOff>
    </xdr:from>
    <xdr:ext cx="2476500" cy="199970"/>
    <xdr:sp macro="" textlink="">
      <xdr:nvSpPr>
        <xdr:cNvPr id="516" name="Drop Down 24" hidden="1">
          <a:extLst>
            <a:ext uri="{63B3BB69-23CF-44E3-9099-C40C66FF867C}">
              <a14:compatExt xmlns:a14="http://schemas.microsoft.com/office/drawing/2010/main" spid="_x0000_s2072"/>
            </a:ext>
            <a:ext uri="{FF2B5EF4-FFF2-40B4-BE49-F238E27FC236}">
              <a16:creationId xmlns:a16="http://schemas.microsoft.com/office/drawing/2014/main" id="{351BE664-2065-4EBA-920F-698F52E658D4}"/>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693</xdr:row>
      <xdr:rowOff>0</xdr:rowOff>
    </xdr:from>
    <xdr:ext cx="2476500" cy="199970"/>
    <xdr:sp macro="" textlink="">
      <xdr:nvSpPr>
        <xdr:cNvPr id="517" name="Drop Down 24" hidden="1">
          <a:extLst>
            <a:ext uri="{63B3BB69-23CF-44E3-9099-C40C66FF867C}">
              <a14:compatExt xmlns:a14="http://schemas.microsoft.com/office/drawing/2010/main" spid="_x0000_s2072"/>
            </a:ext>
            <a:ext uri="{FF2B5EF4-FFF2-40B4-BE49-F238E27FC236}">
              <a16:creationId xmlns:a16="http://schemas.microsoft.com/office/drawing/2014/main" id="{B76519AF-90D9-429D-B1C4-44A48CB64645}"/>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693</xdr:row>
      <xdr:rowOff>0</xdr:rowOff>
    </xdr:from>
    <xdr:ext cx="2476500" cy="199970"/>
    <xdr:sp macro="" textlink="">
      <xdr:nvSpPr>
        <xdr:cNvPr id="518" name="Drop Down 24" hidden="1">
          <a:extLst>
            <a:ext uri="{63B3BB69-23CF-44E3-9099-C40C66FF867C}">
              <a14:compatExt xmlns:a14="http://schemas.microsoft.com/office/drawing/2010/main" spid="_x0000_s2072"/>
            </a:ext>
            <a:ext uri="{FF2B5EF4-FFF2-40B4-BE49-F238E27FC236}">
              <a16:creationId xmlns:a16="http://schemas.microsoft.com/office/drawing/2014/main" id="{7BA4DB37-FF61-4658-945E-486C48CBC147}"/>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693</xdr:row>
      <xdr:rowOff>0</xdr:rowOff>
    </xdr:from>
    <xdr:ext cx="2476500" cy="199970"/>
    <xdr:sp macro="" textlink="">
      <xdr:nvSpPr>
        <xdr:cNvPr id="519" name="Drop Down 24" hidden="1">
          <a:extLst>
            <a:ext uri="{63B3BB69-23CF-44E3-9099-C40C66FF867C}">
              <a14:compatExt xmlns:a14="http://schemas.microsoft.com/office/drawing/2010/main" spid="_x0000_s2072"/>
            </a:ext>
            <a:ext uri="{FF2B5EF4-FFF2-40B4-BE49-F238E27FC236}">
              <a16:creationId xmlns:a16="http://schemas.microsoft.com/office/drawing/2014/main" id="{6361032B-E493-4E95-92B9-B0ABCA841E6A}"/>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609</xdr:row>
      <xdr:rowOff>0</xdr:rowOff>
    </xdr:from>
    <xdr:ext cx="2529840" cy="195685"/>
    <xdr:sp macro="" textlink="">
      <xdr:nvSpPr>
        <xdr:cNvPr id="50" name="Drop Down 4" hidden="1">
          <a:extLst>
            <a:ext uri="{63B3BB69-23CF-44E3-9099-C40C66FF867C}">
              <a14:compatExt xmlns:a14="http://schemas.microsoft.com/office/drawing/2010/main" spid="_x0000_s2052"/>
            </a:ext>
            <a:ext uri="{FF2B5EF4-FFF2-40B4-BE49-F238E27FC236}">
              <a16:creationId xmlns:a16="http://schemas.microsoft.com/office/drawing/2014/main" id="{1C03320F-CC88-4AB8-A4A6-8455CF133093}"/>
            </a:ext>
          </a:extLst>
        </xdr:cNvPr>
        <xdr:cNvSpPr/>
      </xdr:nvSpPr>
      <xdr:spPr bwMode="auto">
        <a:xfrm>
          <a:off x="5438118" y="2270891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609</xdr:row>
      <xdr:rowOff>0</xdr:rowOff>
    </xdr:from>
    <xdr:ext cx="1921468" cy="195685"/>
    <xdr:sp macro="" textlink="">
      <xdr:nvSpPr>
        <xdr:cNvPr id="520" name="Drop Down 20" hidden="1">
          <a:extLst>
            <a:ext uri="{63B3BB69-23CF-44E3-9099-C40C66FF867C}">
              <a14:compatExt xmlns:a14="http://schemas.microsoft.com/office/drawing/2010/main" spid="_x0000_s2068"/>
            </a:ext>
            <a:ext uri="{FF2B5EF4-FFF2-40B4-BE49-F238E27FC236}">
              <a16:creationId xmlns:a16="http://schemas.microsoft.com/office/drawing/2014/main" id="{B069B3D3-F220-4F45-90A9-3BBB64A1991D}"/>
            </a:ext>
          </a:extLst>
        </xdr:cNvPr>
        <xdr:cNvSpPr/>
      </xdr:nvSpPr>
      <xdr:spPr bwMode="auto">
        <a:xfrm>
          <a:off x="5964621" y="2270891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609</xdr:row>
      <xdr:rowOff>0</xdr:rowOff>
    </xdr:from>
    <xdr:ext cx="2476500" cy="199970"/>
    <xdr:sp macro="" textlink="">
      <xdr:nvSpPr>
        <xdr:cNvPr id="521" name="Drop Down 24" hidden="1">
          <a:extLst>
            <a:ext uri="{63B3BB69-23CF-44E3-9099-C40C66FF867C}">
              <a14:compatExt xmlns:a14="http://schemas.microsoft.com/office/drawing/2010/main" spid="_x0000_s2072"/>
            </a:ext>
            <a:ext uri="{FF2B5EF4-FFF2-40B4-BE49-F238E27FC236}">
              <a16:creationId xmlns:a16="http://schemas.microsoft.com/office/drawing/2014/main" id="{6FD1D38E-D69A-409E-887B-2C50DCE51AC7}"/>
            </a:ext>
          </a:extLst>
        </xdr:cNvPr>
        <xdr:cNvSpPr/>
      </xdr:nvSpPr>
      <xdr:spPr bwMode="auto">
        <a:xfrm>
          <a:off x="3796862" y="2270891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609</xdr:row>
      <xdr:rowOff>0</xdr:rowOff>
    </xdr:from>
    <xdr:ext cx="2529840" cy="195685"/>
    <xdr:sp macro="" textlink="">
      <xdr:nvSpPr>
        <xdr:cNvPr id="522" name="Drop Down 4" hidden="1">
          <a:extLst>
            <a:ext uri="{63B3BB69-23CF-44E3-9099-C40C66FF867C}">
              <a14:compatExt xmlns:a14="http://schemas.microsoft.com/office/drawing/2010/main" spid="_x0000_s2052"/>
            </a:ext>
            <a:ext uri="{FF2B5EF4-FFF2-40B4-BE49-F238E27FC236}">
              <a16:creationId xmlns:a16="http://schemas.microsoft.com/office/drawing/2014/main" id="{3484DEBF-CBC2-4D19-ADAD-3F5A033BA753}"/>
            </a:ext>
          </a:extLst>
        </xdr:cNvPr>
        <xdr:cNvSpPr/>
      </xdr:nvSpPr>
      <xdr:spPr bwMode="auto">
        <a:xfrm>
          <a:off x="5438118" y="2270891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609</xdr:row>
      <xdr:rowOff>0</xdr:rowOff>
    </xdr:from>
    <xdr:ext cx="2529840" cy="195685"/>
    <xdr:sp macro="" textlink="">
      <xdr:nvSpPr>
        <xdr:cNvPr id="523" name="Drop Down 4" hidden="1">
          <a:extLst>
            <a:ext uri="{63B3BB69-23CF-44E3-9099-C40C66FF867C}">
              <a14:compatExt xmlns:a14="http://schemas.microsoft.com/office/drawing/2010/main" spid="_x0000_s2052"/>
            </a:ext>
            <a:ext uri="{FF2B5EF4-FFF2-40B4-BE49-F238E27FC236}">
              <a16:creationId xmlns:a16="http://schemas.microsoft.com/office/drawing/2014/main" id="{A01FE887-9C41-4D90-817C-E43745F6128C}"/>
            </a:ext>
          </a:extLst>
        </xdr:cNvPr>
        <xdr:cNvSpPr/>
      </xdr:nvSpPr>
      <xdr:spPr bwMode="auto">
        <a:xfrm>
          <a:off x="5124122" y="2270891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609</xdr:row>
      <xdr:rowOff>0</xdr:rowOff>
    </xdr:from>
    <xdr:ext cx="2529840" cy="195685"/>
    <xdr:sp macro="" textlink="">
      <xdr:nvSpPr>
        <xdr:cNvPr id="524" name="Drop Down 4" hidden="1">
          <a:extLst>
            <a:ext uri="{63B3BB69-23CF-44E3-9099-C40C66FF867C}">
              <a14:compatExt xmlns:a14="http://schemas.microsoft.com/office/drawing/2010/main" spid="_x0000_s2052"/>
            </a:ext>
            <a:ext uri="{FF2B5EF4-FFF2-40B4-BE49-F238E27FC236}">
              <a16:creationId xmlns:a16="http://schemas.microsoft.com/office/drawing/2014/main" id="{BB63F654-3EE0-4EE5-AD2F-8ED7EA90CE83}"/>
            </a:ext>
          </a:extLst>
        </xdr:cNvPr>
        <xdr:cNvSpPr/>
      </xdr:nvSpPr>
      <xdr:spPr bwMode="auto">
        <a:xfrm>
          <a:off x="5438118" y="2270891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609</xdr:row>
      <xdr:rowOff>0</xdr:rowOff>
    </xdr:from>
    <xdr:ext cx="2529840" cy="195685"/>
    <xdr:sp macro="" textlink="">
      <xdr:nvSpPr>
        <xdr:cNvPr id="525" name="Drop Down 4" hidden="1">
          <a:extLst>
            <a:ext uri="{63B3BB69-23CF-44E3-9099-C40C66FF867C}">
              <a14:compatExt xmlns:a14="http://schemas.microsoft.com/office/drawing/2010/main" spid="_x0000_s2052"/>
            </a:ext>
            <a:ext uri="{FF2B5EF4-FFF2-40B4-BE49-F238E27FC236}">
              <a16:creationId xmlns:a16="http://schemas.microsoft.com/office/drawing/2014/main" id="{D85E81F9-BC81-4C6D-84F5-BF4825F323B6}"/>
            </a:ext>
          </a:extLst>
        </xdr:cNvPr>
        <xdr:cNvSpPr/>
      </xdr:nvSpPr>
      <xdr:spPr bwMode="auto">
        <a:xfrm>
          <a:off x="5124122" y="2270891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604</xdr:row>
      <xdr:rowOff>0</xdr:rowOff>
    </xdr:from>
    <xdr:ext cx="2476500" cy="199970"/>
    <xdr:sp macro="" textlink="">
      <xdr:nvSpPr>
        <xdr:cNvPr id="526" name="Drop Down 24" hidden="1">
          <a:extLst>
            <a:ext uri="{63B3BB69-23CF-44E3-9099-C40C66FF867C}">
              <a14:compatExt xmlns:a14="http://schemas.microsoft.com/office/drawing/2010/main" spid="_x0000_s2072"/>
            </a:ext>
            <a:ext uri="{FF2B5EF4-FFF2-40B4-BE49-F238E27FC236}">
              <a16:creationId xmlns:a16="http://schemas.microsoft.com/office/drawing/2014/main" id="{5785B3B8-A498-49B0-90CD-F67A9C4C7492}"/>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604</xdr:row>
      <xdr:rowOff>0</xdr:rowOff>
    </xdr:from>
    <xdr:ext cx="2476500" cy="199970"/>
    <xdr:sp macro="" textlink="">
      <xdr:nvSpPr>
        <xdr:cNvPr id="527" name="Drop Down 24" hidden="1">
          <a:extLst>
            <a:ext uri="{63B3BB69-23CF-44E3-9099-C40C66FF867C}">
              <a14:compatExt xmlns:a14="http://schemas.microsoft.com/office/drawing/2010/main" spid="_x0000_s2072"/>
            </a:ext>
            <a:ext uri="{FF2B5EF4-FFF2-40B4-BE49-F238E27FC236}">
              <a16:creationId xmlns:a16="http://schemas.microsoft.com/office/drawing/2014/main" id="{D1FD4994-B1C2-40F9-858C-C827AA37C504}"/>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604</xdr:row>
      <xdr:rowOff>0</xdr:rowOff>
    </xdr:from>
    <xdr:ext cx="2476500" cy="199970"/>
    <xdr:sp macro="" textlink="">
      <xdr:nvSpPr>
        <xdr:cNvPr id="528" name="Drop Down 24" hidden="1">
          <a:extLst>
            <a:ext uri="{63B3BB69-23CF-44E3-9099-C40C66FF867C}">
              <a14:compatExt xmlns:a14="http://schemas.microsoft.com/office/drawing/2010/main" spid="_x0000_s2072"/>
            </a:ext>
            <a:ext uri="{FF2B5EF4-FFF2-40B4-BE49-F238E27FC236}">
              <a16:creationId xmlns:a16="http://schemas.microsoft.com/office/drawing/2014/main" id="{E3FDDCF5-2F4F-4E5A-8FCC-FC0647625DC1}"/>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604</xdr:row>
      <xdr:rowOff>0</xdr:rowOff>
    </xdr:from>
    <xdr:ext cx="2476500" cy="199970"/>
    <xdr:sp macro="" textlink="">
      <xdr:nvSpPr>
        <xdr:cNvPr id="529" name="Drop Down 24" hidden="1">
          <a:extLst>
            <a:ext uri="{63B3BB69-23CF-44E3-9099-C40C66FF867C}">
              <a14:compatExt xmlns:a14="http://schemas.microsoft.com/office/drawing/2010/main" spid="_x0000_s2072"/>
            </a:ext>
            <a:ext uri="{FF2B5EF4-FFF2-40B4-BE49-F238E27FC236}">
              <a16:creationId xmlns:a16="http://schemas.microsoft.com/office/drawing/2014/main" id="{FAFC0558-1369-4E52-914D-108687253677}"/>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604</xdr:row>
      <xdr:rowOff>0</xdr:rowOff>
    </xdr:from>
    <xdr:ext cx="2476500" cy="199970"/>
    <xdr:sp macro="" textlink="">
      <xdr:nvSpPr>
        <xdr:cNvPr id="530" name="Drop Down 24" hidden="1">
          <a:extLst>
            <a:ext uri="{63B3BB69-23CF-44E3-9099-C40C66FF867C}">
              <a14:compatExt xmlns:a14="http://schemas.microsoft.com/office/drawing/2010/main" spid="_x0000_s2072"/>
            </a:ext>
            <a:ext uri="{FF2B5EF4-FFF2-40B4-BE49-F238E27FC236}">
              <a16:creationId xmlns:a16="http://schemas.microsoft.com/office/drawing/2014/main" id="{81FBFCD8-E0D9-456B-BE87-6B3B6322F8EE}"/>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604</xdr:row>
      <xdr:rowOff>0</xdr:rowOff>
    </xdr:from>
    <xdr:ext cx="2476500" cy="199970"/>
    <xdr:sp macro="" textlink="">
      <xdr:nvSpPr>
        <xdr:cNvPr id="531" name="Drop Down 24" hidden="1">
          <a:extLst>
            <a:ext uri="{63B3BB69-23CF-44E3-9099-C40C66FF867C}">
              <a14:compatExt xmlns:a14="http://schemas.microsoft.com/office/drawing/2010/main" spid="_x0000_s2072"/>
            </a:ext>
            <a:ext uri="{FF2B5EF4-FFF2-40B4-BE49-F238E27FC236}">
              <a16:creationId xmlns:a16="http://schemas.microsoft.com/office/drawing/2014/main" id="{178DE42F-84DF-4CE3-B82F-1D3C52214012}"/>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604</xdr:row>
      <xdr:rowOff>0</xdr:rowOff>
    </xdr:from>
    <xdr:ext cx="2476500" cy="199970"/>
    <xdr:sp macro="" textlink="">
      <xdr:nvSpPr>
        <xdr:cNvPr id="532" name="Drop Down 24" hidden="1">
          <a:extLst>
            <a:ext uri="{63B3BB69-23CF-44E3-9099-C40C66FF867C}">
              <a14:compatExt xmlns:a14="http://schemas.microsoft.com/office/drawing/2010/main" spid="_x0000_s2072"/>
            </a:ext>
            <a:ext uri="{FF2B5EF4-FFF2-40B4-BE49-F238E27FC236}">
              <a16:creationId xmlns:a16="http://schemas.microsoft.com/office/drawing/2014/main" id="{3089143E-70CE-47F0-ACE7-4D86CED5792C}"/>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604</xdr:row>
      <xdr:rowOff>0</xdr:rowOff>
    </xdr:from>
    <xdr:ext cx="2476500" cy="199970"/>
    <xdr:sp macro="" textlink="">
      <xdr:nvSpPr>
        <xdr:cNvPr id="533" name="Drop Down 24" hidden="1">
          <a:extLst>
            <a:ext uri="{63B3BB69-23CF-44E3-9099-C40C66FF867C}">
              <a14:compatExt xmlns:a14="http://schemas.microsoft.com/office/drawing/2010/main" spid="_x0000_s2072"/>
            </a:ext>
            <a:ext uri="{FF2B5EF4-FFF2-40B4-BE49-F238E27FC236}">
              <a16:creationId xmlns:a16="http://schemas.microsoft.com/office/drawing/2014/main" id="{1DF16680-FC8D-42C7-BC79-8C10C21326FF}"/>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604</xdr:row>
      <xdr:rowOff>0</xdr:rowOff>
    </xdr:from>
    <xdr:ext cx="2476500" cy="199970"/>
    <xdr:sp macro="" textlink="">
      <xdr:nvSpPr>
        <xdr:cNvPr id="534" name="Drop Down 24" hidden="1">
          <a:extLst>
            <a:ext uri="{63B3BB69-23CF-44E3-9099-C40C66FF867C}">
              <a14:compatExt xmlns:a14="http://schemas.microsoft.com/office/drawing/2010/main" spid="_x0000_s2072"/>
            </a:ext>
            <a:ext uri="{FF2B5EF4-FFF2-40B4-BE49-F238E27FC236}">
              <a16:creationId xmlns:a16="http://schemas.microsoft.com/office/drawing/2014/main" id="{19471F7B-C313-4857-8EAE-BA76FF9F3AF2}"/>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604</xdr:row>
      <xdr:rowOff>0</xdr:rowOff>
    </xdr:from>
    <xdr:ext cx="2476500" cy="199970"/>
    <xdr:sp macro="" textlink="">
      <xdr:nvSpPr>
        <xdr:cNvPr id="535" name="Drop Down 24" hidden="1">
          <a:extLst>
            <a:ext uri="{63B3BB69-23CF-44E3-9099-C40C66FF867C}">
              <a14:compatExt xmlns:a14="http://schemas.microsoft.com/office/drawing/2010/main" spid="_x0000_s2072"/>
            </a:ext>
            <a:ext uri="{FF2B5EF4-FFF2-40B4-BE49-F238E27FC236}">
              <a16:creationId xmlns:a16="http://schemas.microsoft.com/office/drawing/2014/main" id="{576A8610-EE9B-4AAA-A581-6D2209DBEE29}"/>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604</xdr:row>
      <xdr:rowOff>0</xdr:rowOff>
    </xdr:from>
    <xdr:ext cx="2476500" cy="199970"/>
    <xdr:sp macro="" textlink="">
      <xdr:nvSpPr>
        <xdr:cNvPr id="536" name="Drop Down 24" hidden="1">
          <a:extLst>
            <a:ext uri="{63B3BB69-23CF-44E3-9099-C40C66FF867C}">
              <a14:compatExt xmlns:a14="http://schemas.microsoft.com/office/drawing/2010/main" spid="_x0000_s2072"/>
            </a:ext>
            <a:ext uri="{FF2B5EF4-FFF2-40B4-BE49-F238E27FC236}">
              <a16:creationId xmlns:a16="http://schemas.microsoft.com/office/drawing/2014/main" id="{6E55C3A4-88EF-4408-B819-82CB89C04D81}"/>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604</xdr:row>
      <xdr:rowOff>0</xdr:rowOff>
    </xdr:from>
    <xdr:ext cx="2476500" cy="199970"/>
    <xdr:sp macro="" textlink="">
      <xdr:nvSpPr>
        <xdr:cNvPr id="537" name="Drop Down 24" hidden="1">
          <a:extLst>
            <a:ext uri="{63B3BB69-23CF-44E3-9099-C40C66FF867C}">
              <a14:compatExt xmlns:a14="http://schemas.microsoft.com/office/drawing/2010/main" spid="_x0000_s2072"/>
            </a:ext>
            <a:ext uri="{FF2B5EF4-FFF2-40B4-BE49-F238E27FC236}">
              <a16:creationId xmlns:a16="http://schemas.microsoft.com/office/drawing/2014/main" id="{A1461125-5DB5-46E1-9427-55C0740512B4}"/>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604</xdr:row>
      <xdr:rowOff>0</xdr:rowOff>
    </xdr:from>
    <xdr:ext cx="2476500" cy="199970"/>
    <xdr:sp macro="" textlink="">
      <xdr:nvSpPr>
        <xdr:cNvPr id="538" name="Drop Down 24" hidden="1">
          <a:extLst>
            <a:ext uri="{63B3BB69-23CF-44E3-9099-C40C66FF867C}">
              <a14:compatExt xmlns:a14="http://schemas.microsoft.com/office/drawing/2010/main" spid="_x0000_s2072"/>
            </a:ext>
            <a:ext uri="{FF2B5EF4-FFF2-40B4-BE49-F238E27FC236}">
              <a16:creationId xmlns:a16="http://schemas.microsoft.com/office/drawing/2014/main" id="{96FFC27A-C33B-46D9-99C2-5FD237FF6415}"/>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604</xdr:row>
      <xdr:rowOff>0</xdr:rowOff>
    </xdr:from>
    <xdr:ext cx="2476500" cy="199970"/>
    <xdr:sp macro="" textlink="">
      <xdr:nvSpPr>
        <xdr:cNvPr id="539" name="Drop Down 24" hidden="1">
          <a:extLst>
            <a:ext uri="{63B3BB69-23CF-44E3-9099-C40C66FF867C}">
              <a14:compatExt xmlns:a14="http://schemas.microsoft.com/office/drawing/2010/main" spid="_x0000_s2072"/>
            </a:ext>
            <a:ext uri="{FF2B5EF4-FFF2-40B4-BE49-F238E27FC236}">
              <a16:creationId xmlns:a16="http://schemas.microsoft.com/office/drawing/2014/main" id="{0ADAEEE5-C3F5-410A-A46A-20D5D752DEE2}"/>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604</xdr:row>
      <xdr:rowOff>0</xdr:rowOff>
    </xdr:from>
    <xdr:ext cx="2476500" cy="199970"/>
    <xdr:sp macro="" textlink="">
      <xdr:nvSpPr>
        <xdr:cNvPr id="540" name="Drop Down 24" hidden="1">
          <a:extLst>
            <a:ext uri="{63B3BB69-23CF-44E3-9099-C40C66FF867C}">
              <a14:compatExt xmlns:a14="http://schemas.microsoft.com/office/drawing/2010/main" spid="_x0000_s2072"/>
            </a:ext>
            <a:ext uri="{FF2B5EF4-FFF2-40B4-BE49-F238E27FC236}">
              <a16:creationId xmlns:a16="http://schemas.microsoft.com/office/drawing/2014/main" id="{8BC298D0-0B1C-4076-A690-A2E159638945}"/>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604</xdr:row>
      <xdr:rowOff>0</xdr:rowOff>
    </xdr:from>
    <xdr:ext cx="2529840" cy="195685"/>
    <xdr:sp macro="" textlink="">
      <xdr:nvSpPr>
        <xdr:cNvPr id="541" name="Drop Down 4" hidden="1">
          <a:extLst>
            <a:ext uri="{63B3BB69-23CF-44E3-9099-C40C66FF867C}">
              <a14:compatExt xmlns:a14="http://schemas.microsoft.com/office/drawing/2010/main" spid="_x0000_s2052"/>
            </a:ext>
            <a:ext uri="{FF2B5EF4-FFF2-40B4-BE49-F238E27FC236}">
              <a16:creationId xmlns:a16="http://schemas.microsoft.com/office/drawing/2014/main" id="{5454DF2E-2FA1-441C-98E4-8A764E8B9074}"/>
            </a:ext>
          </a:extLst>
        </xdr:cNvPr>
        <xdr:cNvSpPr/>
      </xdr:nvSpPr>
      <xdr:spPr bwMode="auto">
        <a:xfrm>
          <a:off x="5438118" y="4114143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604</xdr:row>
      <xdr:rowOff>0</xdr:rowOff>
    </xdr:from>
    <xdr:ext cx="1921468" cy="195685"/>
    <xdr:sp macro="" textlink="">
      <xdr:nvSpPr>
        <xdr:cNvPr id="542" name="Drop Down 20" hidden="1">
          <a:extLst>
            <a:ext uri="{63B3BB69-23CF-44E3-9099-C40C66FF867C}">
              <a14:compatExt xmlns:a14="http://schemas.microsoft.com/office/drawing/2010/main" spid="_x0000_s2068"/>
            </a:ext>
            <a:ext uri="{FF2B5EF4-FFF2-40B4-BE49-F238E27FC236}">
              <a16:creationId xmlns:a16="http://schemas.microsoft.com/office/drawing/2014/main" id="{162D96A6-F2EB-4D6B-BA6F-61111A735AF2}"/>
            </a:ext>
          </a:extLst>
        </xdr:cNvPr>
        <xdr:cNvSpPr/>
      </xdr:nvSpPr>
      <xdr:spPr bwMode="auto">
        <a:xfrm>
          <a:off x="5964621" y="4114143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604</xdr:row>
      <xdr:rowOff>0</xdr:rowOff>
    </xdr:from>
    <xdr:ext cx="2476500" cy="199970"/>
    <xdr:sp macro="" textlink="">
      <xdr:nvSpPr>
        <xdr:cNvPr id="543" name="Drop Down 24" hidden="1">
          <a:extLst>
            <a:ext uri="{63B3BB69-23CF-44E3-9099-C40C66FF867C}">
              <a14:compatExt xmlns:a14="http://schemas.microsoft.com/office/drawing/2010/main" spid="_x0000_s2072"/>
            </a:ext>
            <a:ext uri="{FF2B5EF4-FFF2-40B4-BE49-F238E27FC236}">
              <a16:creationId xmlns:a16="http://schemas.microsoft.com/office/drawing/2014/main" id="{A90DD985-8123-4408-A366-9637909862C0}"/>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604</xdr:row>
      <xdr:rowOff>0</xdr:rowOff>
    </xdr:from>
    <xdr:ext cx="2529840" cy="195685"/>
    <xdr:sp macro="" textlink="">
      <xdr:nvSpPr>
        <xdr:cNvPr id="544" name="Drop Down 4" hidden="1">
          <a:extLst>
            <a:ext uri="{63B3BB69-23CF-44E3-9099-C40C66FF867C}">
              <a14:compatExt xmlns:a14="http://schemas.microsoft.com/office/drawing/2010/main" spid="_x0000_s2052"/>
            </a:ext>
            <a:ext uri="{FF2B5EF4-FFF2-40B4-BE49-F238E27FC236}">
              <a16:creationId xmlns:a16="http://schemas.microsoft.com/office/drawing/2014/main" id="{EC2A3664-D824-4B79-A44E-B75B0FE5F18D}"/>
            </a:ext>
          </a:extLst>
        </xdr:cNvPr>
        <xdr:cNvSpPr/>
      </xdr:nvSpPr>
      <xdr:spPr bwMode="auto">
        <a:xfrm>
          <a:off x="5438118" y="4114143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604</xdr:row>
      <xdr:rowOff>0</xdr:rowOff>
    </xdr:from>
    <xdr:ext cx="2529840" cy="195685"/>
    <xdr:sp macro="" textlink="">
      <xdr:nvSpPr>
        <xdr:cNvPr id="545" name="Drop Down 4" hidden="1">
          <a:extLst>
            <a:ext uri="{63B3BB69-23CF-44E3-9099-C40C66FF867C}">
              <a14:compatExt xmlns:a14="http://schemas.microsoft.com/office/drawing/2010/main" spid="_x0000_s2052"/>
            </a:ext>
            <a:ext uri="{FF2B5EF4-FFF2-40B4-BE49-F238E27FC236}">
              <a16:creationId xmlns:a16="http://schemas.microsoft.com/office/drawing/2014/main" id="{C67CD2EF-16D6-478E-9D1C-AFB653A855FD}"/>
            </a:ext>
          </a:extLst>
        </xdr:cNvPr>
        <xdr:cNvSpPr/>
      </xdr:nvSpPr>
      <xdr:spPr bwMode="auto">
        <a:xfrm>
          <a:off x="5124122" y="4114143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604</xdr:row>
      <xdr:rowOff>0</xdr:rowOff>
    </xdr:from>
    <xdr:ext cx="2529840" cy="195685"/>
    <xdr:sp macro="" textlink="">
      <xdr:nvSpPr>
        <xdr:cNvPr id="546" name="Drop Down 4" hidden="1">
          <a:extLst>
            <a:ext uri="{63B3BB69-23CF-44E3-9099-C40C66FF867C}">
              <a14:compatExt xmlns:a14="http://schemas.microsoft.com/office/drawing/2010/main" spid="_x0000_s2052"/>
            </a:ext>
            <a:ext uri="{FF2B5EF4-FFF2-40B4-BE49-F238E27FC236}">
              <a16:creationId xmlns:a16="http://schemas.microsoft.com/office/drawing/2014/main" id="{EF0707B7-5A19-47FF-BAEB-F1A9CD2849A4}"/>
            </a:ext>
          </a:extLst>
        </xdr:cNvPr>
        <xdr:cNvSpPr/>
      </xdr:nvSpPr>
      <xdr:spPr bwMode="auto">
        <a:xfrm>
          <a:off x="5438118" y="4114143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604</xdr:row>
      <xdr:rowOff>0</xdr:rowOff>
    </xdr:from>
    <xdr:ext cx="2529840" cy="195685"/>
    <xdr:sp macro="" textlink="">
      <xdr:nvSpPr>
        <xdr:cNvPr id="547" name="Drop Down 4" hidden="1">
          <a:extLst>
            <a:ext uri="{63B3BB69-23CF-44E3-9099-C40C66FF867C}">
              <a14:compatExt xmlns:a14="http://schemas.microsoft.com/office/drawing/2010/main" spid="_x0000_s2052"/>
            </a:ext>
            <a:ext uri="{FF2B5EF4-FFF2-40B4-BE49-F238E27FC236}">
              <a16:creationId xmlns:a16="http://schemas.microsoft.com/office/drawing/2014/main" id="{233EB0F3-5736-4E83-9715-0686513BAA8F}"/>
            </a:ext>
          </a:extLst>
        </xdr:cNvPr>
        <xdr:cNvSpPr/>
      </xdr:nvSpPr>
      <xdr:spPr bwMode="auto">
        <a:xfrm>
          <a:off x="5124122" y="4114143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606</xdr:row>
      <xdr:rowOff>0</xdr:rowOff>
    </xdr:from>
    <xdr:ext cx="2529840" cy="195685"/>
    <xdr:sp macro="" textlink="">
      <xdr:nvSpPr>
        <xdr:cNvPr id="548" name="Drop Down 4" hidden="1">
          <a:extLst>
            <a:ext uri="{63B3BB69-23CF-44E3-9099-C40C66FF867C}">
              <a14:compatExt xmlns:a14="http://schemas.microsoft.com/office/drawing/2010/main" spid="_x0000_s2052"/>
            </a:ext>
            <a:ext uri="{FF2B5EF4-FFF2-40B4-BE49-F238E27FC236}">
              <a16:creationId xmlns:a16="http://schemas.microsoft.com/office/drawing/2014/main" id="{0644B3CE-057E-472D-B76E-B244BD5DADCC}"/>
            </a:ext>
          </a:extLst>
        </xdr:cNvPr>
        <xdr:cNvSpPr/>
      </xdr:nvSpPr>
      <xdr:spPr bwMode="auto">
        <a:xfrm>
          <a:off x="5438118" y="559807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606</xdr:row>
      <xdr:rowOff>0</xdr:rowOff>
    </xdr:from>
    <xdr:ext cx="1921468" cy="195685"/>
    <xdr:sp macro="" textlink="">
      <xdr:nvSpPr>
        <xdr:cNvPr id="549" name="Drop Down 20" hidden="1">
          <a:extLst>
            <a:ext uri="{63B3BB69-23CF-44E3-9099-C40C66FF867C}">
              <a14:compatExt xmlns:a14="http://schemas.microsoft.com/office/drawing/2010/main" spid="_x0000_s2068"/>
            </a:ext>
            <a:ext uri="{FF2B5EF4-FFF2-40B4-BE49-F238E27FC236}">
              <a16:creationId xmlns:a16="http://schemas.microsoft.com/office/drawing/2014/main" id="{AF97712D-B382-4221-914D-DF215881E4F5}"/>
            </a:ext>
          </a:extLst>
        </xdr:cNvPr>
        <xdr:cNvSpPr/>
      </xdr:nvSpPr>
      <xdr:spPr bwMode="auto">
        <a:xfrm>
          <a:off x="5964621" y="5598072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606</xdr:row>
      <xdr:rowOff>0</xdr:rowOff>
    </xdr:from>
    <xdr:ext cx="2476500" cy="199970"/>
    <xdr:sp macro="" textlink="">
      <xdr:nvSpPr>
        <xdr:cNvPr id="550" name="Drop Down 24" hidden="1">
          <a:extLst>
            <a:ext uri="{63B3BB69-23CF-44E3-9099-C40C66FF867C}">
              <a14:compatExt xmlns:a14="http://schemas.microsoft.com/office/drawing/2010/main" spid="_x0000_s2072"/>
            </a:ext>
            <a:ext uri="{FF2B5EF4-FFF2-40B4-BE49-F238E27FC236}">
              <a16:creationId xmlns:a16="http://schemas.microsoft.com/office/drawing/2014/main" id="{0524D833-ABC7-4025-9A42-5A66AD140692}"/>
            </a:ext>
          </a:extLst>
        </xdr:cNvPr>
        <xdr:cNvSpPr/>
      </xdr:nvSpPr>
      <xdr:spPr bwMode="auto">
        <a:xfrm>
          <a:off x="3796862" y="559807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606</xdr:row>
      <xdr:rowOff>0</xdr:rowOff>
    </xdr:from>
    <xdr:ext cx="2529840" cy="195685"/>
    <xdr:sp macro="" textlink="">
      <xdr:nvSpPr>
        <xdr:cNvPr id="551" name="Drop Down 4" hidden="1">
          <a:extLst>
            <a:ext uri="{63B3BB69-23CF-44E3-9099-C40C66FF867C}">
              <a14:compatExt xmlns:a14="http://schemas.microsoft.com/office/drawing/2010/main" spid="_x0000_s2052"/>
            </a:ext>
            <a:ext uri="{FF2B5EF4-FFF2-40B4-BE49-F238E27FC236}">
              <a16:creationId xmlns:a16="http://schemas.microsoft.com/office/drawing/2014/main" id="{055C5686-7E28-409B-BE09-667DE8F28BFB}"/>
            </a:ext>
          </a:extLst>
        </xdr:cNvPr>
        <xdr:cNvSpPr/>
      </xdr:nvSpPr>
      <xdr:spPr bwMode="auto">
        <a:xfrm>
          <a:off x="5438118" y="559807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606</xdr:row>
      <xdr:rowOff>0</xdr:rowOff>
    </xdr:from>
    <xdr:ext cx="2529840" cy="195685"/>
    <xdr:sp macro="" textlink="">
      <xdr:nvSpPr>
        <xdr:cNvPr id="552" name="Drop Down 4" hidden="1">
          <a:extLst>
            <a:ext uri="{63B3BB69-23CF-44E3-9099-C40C66FF867C}">
              <a14:compatExt xmlns:a14="http://schemas.microsoft.com/office/drawing/2010/main" spid="_x0000_s2052"/>
            </a:ext>
            <a:ext uri="{FF2B5EF4-FFF2-40B4-BE49-F238E27FC236}">
              <a16:creationId xmlns:a16="http://schemas.microsoft.com/office/drawing/2014/main" id="{569C2E92-60FF-44E0-A91B-C3D93CB742D5}"/>
            </a:ext>
          </a:extLst>
        </xdr:cNvPr>
        <xdr:cNvSpPr/>
      </xdr:nvSpPr>
      <xdr:spPr bwMode="auto">
        <a:xfrm>
          <a:off x="5124122" y="559807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606</xdr:row>
      <xdr:rowOff>0</xdr:rowOff>
    </xdr:from>
    <xdr:ext cx="2529840" cy="195685"/>
    <xdr:sp macro="" textlink="">
      <xdr:nvSpPr>
        <xdr:cNvPr id="553" name="Drop Down 4" hidden="1">
          <a:extLst>
            <a:ext uri="{63B3BB69-23CF-44E3-9099-C40C66FF867C}">
              <a14:compatExt xmlns:a14="http://schemas.microsoft.com/office/drawing/2010/main" spid="_x0000_s2052"/>
            </a:ext>
            <a:ext uri="{FF2B5EF4-FFF2-40B4-BE49-F238E27FC236}">
              <a16:creationId xmlns:a16="http://schemas.microsoft.com/office/drawing/2014/main" id="{B0DC384B-EAAD-4579-BB34-0C50B5714926}"/>
            </a:ext>
          </a:extLst>
        </xdr:cNvPr>
        <xdr:cNvSpPr/>
      </xdr:nvSpPr>
      <xdr:spPr bwMode="auto">
        <a:xfrm>
          <a:off x="5438118" y="559807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606</xdr:row>
      <xdr:rowOff>0</xdr:rowOff>
    </xdr:from>
    <xdr:ext cx="2529840" cy="195685"/>
    <xdr:sp macro="" textlink="">
      <xdr:nvSpPr>
        <xdr:cNvPr id="554" name="Drop Down 4" hidden="1">
          <a:extLst>
            <a:ext uri="{63B3BB69-23CF-44E3-9099-C40C66FF867C}">
              <a14:compatExt xmlns:a14="http://schemas.microsoft.com/office/drawing/2010/main" spid="_x0000_s2052"/>
            </a:ext>
            <a:ext uri="{FF2B5EF4-FFF2-40B4-BE49-F238E27FC236}">
              <a16:creationId xmlns:a16="http://schemas.microsoft.com/office/drawing/2014/main" id="{6DB74642-0ECA-46FB-870D-FCEB8E3785E9}"/>
            </a:ext>
          </a:extLst>
        </xdr:cNvPr>
        <xdr:cNvSpPr/>
      </xdr:nvSpPr>
      <xdr:spPr bwMode="auto">
        <a:xfrm>
          <a:off x="5124122" y="559807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157</xdr:row>
      <xdr:rowOff>0</xdr:rowOff>
    </xdr:from>
    <xdr:ext cx="2529840" cy="195685"/>
    <xdr:sp macro="" textlink="">
      <xdr:nvSpPr>
        <xdr:cNvPr id="555" name="Drop Down 4" hidden="1">
          <a:extLst>
            <a:ext uri="{63B3BB69-23CF-44E3-9099-C40C66FF867C}">
              <a14:compatExt xmlns:a14="http://schemas.microsoft.com/office/drawing/2010/main" spid="_x0000_s2052"/>
            </a:ext>
            <a:ext uri="{FF2B5EF4-FFF2-40B4-BE49-F238E27FC236}">
              <a16:creationId xmlns:a16="http://schemas.microsoft.com/office/drawing/2014/main" id="{5AD596E9-D8D2-4165-9FCE-56B443934F6C}"/>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157</xdr:row>
      <xdr:rowOff>0</xdr:rowOff>
    </xdr:from>
    <xdr:ext cx="1921468" cy="195685"/>
    <xdr:sp macro="" textlink="">
      <xdr:nvSpPr>
        <xdr:cNvPr id="557" name="Drop Down 20" hidden="1">
          <a:extLst>
            <a:ext uri="{63B3BB69-23CF-44E3-9099-C40C66FF867C}">
              <a14:compatExt xmlns:a14="http://schemas.microsoft.com/office/drawing/2010/main" spid="_x0000_s2068"/>
            </a:ext>
            <a:ext uri="{FF2B5EF4-FFF2-40B4-BE49-F238E27FC236}">
              <a16:creationId xmlns:a16="http://schemas.microsoft.com/office/drawing/2014/main" id="{DBA904C0-5ECB-4ECB-B369-85BBE5D9DC56}"/>
            </a:ext>
          </a:extLst>
        </xdr:cNvPr>
        <xdr:cNvSpPr/>
      </xdr:nvSpPr>
      <xdr:spPr bwMode="auto">
        <a:xfrm>
          <a:off x="6069496" y="2054087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157</xdr:row>
      <xdr:rowOff>0</xdr:rowOff>
    </xdr:from>
    <xdr:ext cx="2476500" cy="199970"/>
    <xdr:sp macro="" textlink="">
      <xdr:nvSpPr>
        <xdr:cNvPr id="558" name="Drop Down 24" hidden="1">
          <a:extLst>
            <a:ext uri="{63B3BB69-23CF-44E3-9099-C40C66FF867C}">
              <a14:compatExt xmlns:a14="http://schemas.microsoft.com/office/drawing/2010/main" spid="_x0000_s2072"/>
            </a:ext>
            <a:ext uri="{FF2B5EF4-FFF2-40B4-BE49-F238E27FC236}">
              <a16:creationId xmlns:a16="http://schemas.microsoft.com/office/drawing/2014/main" id="{96925DCC-9466-4885-A5B1-D38BC8352925}"/>
            </a:ext>
          </a:extLst>
        </xdr:cNvPr>
        <xdr:cNvSpPr/>
      </xdr:nvSpPr>
      <xdr:spPr bwMode="auto">
        <a:xfrm>
          <a:off x="3906078" y="2054087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157</xdr:row>
      <xdr:rowOff>0</xdr:rowOff>
    </xdr:from>
    <xdr:ext cx="2529840" cy="195685"/>
    <xdr:sp macro="" textlink="">
      <xdr:nvSpPr>
        <xdr:cNvPr id="559" name="Drop Down 4" hidden="1">
          <a:extLst>
            <a:ext uri="{63B3BB69-23CF-44E3-9099-C40C66FF867C}">
              <a14:compatExt xmlns:a14="http://schemas.microsoft.com/office/drawing/2010/main" spid="_x0000_s2052"/>
            </a:ext>
            <a:ext uri="{FF2B5EF4-FFF2-40B4-BE49-F238E27FC236}">
              <a16:creationId xmlns:a16="http://schemas.microsoft.com/office/drawing/2014/main" id="{42305C8E-D562-448B-AA26-77A0F6756801}"/>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157</xdr:row>
      <xdr:rowOff>0</xdr:rowOff>
    </xdr:from>
    <xdr:ext cx="2529840" cy="195685"/>
    <xdr:sp macro="" textlink="">
      <xdr:nvSpPr>
        <xdr:cNvPr id="560" name="Drop Down 4" hidden="1">
          <a:extLst>
            <a:ext uri="{63B3BB69-23CF-44E3-9099-C40C66FF867C}">
              <a14:compatExt xmlns:a14="http://schemas.microsoft.com/office/drawing/2010/main" spid="_x0000_s2052"/>
            </a:ext>
            <a:ext uri="{FF2B5EF4-FFF2-40B4-BE49-F238E27FC236}">
              <a16:creationId xmlns:a16="http://schemas.microsoft.com/office/drawing/2014/main" id="{7F38921F-4779-4362-B397-881AAF50645B}"/>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157</xdr:row>
      <xdr:rowOff>0</xdr:rowOff>
    </xdr:from>
    <xdr:ext cx="2529840" cy="195685"/>
    <xdr:sp macro="" textlink="">
      <xdr:nvSpPr>
        <xdr:cNvPr id="561" name="Drop Down 4" hidden="1">
          <a:extLst>
            <a:ext uri="{63B3BB69-23CF-44E3-9099-C40C66FF867C}">
              <a14:compatExt xmlns:a14="http://schemas.microsoft.com/office/drawing/2010/main" spid="_x0000_s2052"/>
            </a:ext>
            <a:ext uri="{FF2B5EF4-FFF2-40B4-BE49-F238E27FC236}">
              <a16:creationId xmlns:a16="http://schemas.microsoft.com/office/drawing/2014/main" id="{9D784E19-DC84-41D1-BBBE-4185E23FF916}"/>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157</xdr:row>
      <xdr:rowOff>0</xdr:rowOff>
    </xdr:from>
    <xdr:ext cx="2529840" cy="195685"/>
    <xdr:sp macro="" textlink="">
      <xdr:nvSpPr>
        <xdr:cNvPr id="562" name="Drop Down 4" hidden="1">
          <a:extLst>
            <a:ext uri="{63B3BB69-23CF-44E3-9099-C40C66FF867C}">
              <a14:compatExt xmlns:a14="http://schemas.microsoft.com/office/drawing/2010/main" spid="_x0000_s2052"/>
            </a:ext>
            <a:ext uri="{FF2B5EF4-FFF2-40B4-BE49-F238E27FC236}">
              <a16:creationId xmlns:a16="http://schemas.microsoft.com/office/drawing/2014/main" id="{FCC93825-AD67-41A1-A3C1-2281DA966B95}"/>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160</xdr:row>
      <xdr:rowOff>0</xdr:rowOff>
    </xdr:from>
    <xdr:ext cx="2529840" cy="195685"/>
    <xdr:sp macro="" textlink="">
      <xdr:nvSpPr>
        <xdr:cNvPr id="563" name="Drop Down 4" hidden="1">
          <a:extLst>
            <a:ext uri="{63B3BB69-23CF-44E3-9099-C40C66FF867C}">
              <a14:compatExt xmlns:a14="http://schemas.microsoft.com/office/drawing/2010/main" spid="_x0000_s2052"/>
            </a:ext>
            <a:ext uri="{FF2B5EF4-FFF2-40B4-BE49-F238E27FC236}">
              <a16:creationId xmlns:a16="http://schemas.microsoft.com/office/drawing/2014/main" id="{05777093-7E54-46E3-B374-A0E47B16BC64}"/>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160</xdr:row>
      <xdr:rowOff>0</xdr:rowOff>
    </xdr:from>
    <xdr:ext cx="1921468" cy="195685"/>
    <xdr:sp macro="" textlink="">
      <xdr:nvSpPr>
        <xdr:cNvPr id="564" name="Drop Down 20" hidden="1">
          <a:extLst>
            <a:ext uri="{63B3BB69-23CF-44E3-9099-C40C66FF867C}">
              <a14:compatExt xmlns:a14="http://schemas.microsoft.com/office/drawing/2010/main" spid="_x0000_s2068"/>
            </a:ext>
            <a:ext uri="{FF2B5EF4-FFF2-40B4-BE49-F238E27FC236}">
              <a16:creationId xmlns:a16="http://schemas.microsoft.com/office/drawing/2014/main" id="{08429A00-E845-43FE-AD21-47126C6510E2}"/>
            </a:ext>
          </a:extLst>
        </xdr:cNvPr>
        <xdr:cNvSpPr/>
      </xdr:nvSpPr>
      <xdr:spPr bwMode="auto">
        <a:xfrm>
          <a:off x="6069496" y="2054087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160</xdr:row>
      <xdr:rowOff>0</xdr:rowOff>
    </xdr:from>
    <xdr:ext cx="2476500" cy="199970"/>
    <xdr:sp macro="" textlink="">
      <xdr:nvSpPr>
        <xdr:cNvPr id="565" name="Drop Down 24" hidden="1">
          <a:extLst>
            <a:ext uri="{63B3BB69-23CF-44E3-9099-C40C66FF867C}">
              <a14:compatExt xmlns:a14="http://schemas.microsoft.com/office/drawing/2010/main" spid="_x0000_s2072"/>
            </a:ext>
            <a:ext uri="{FF2B5EF4-FFF2-40B4-BE49-F238E27FC236}">
              <a16:creationId xmlns:a16="http://schemas.microsoft.com/office/drawing/2014/main" id="{7AEE56EF-B002-46AC-8556-D25855B5CF18}"/>
            </a:ext>
          </a:extLst>
        </xdr:cNvPr>
        <xdr:cNvSpPr/>
      </xdr:nvSpPr>
      <xdr:spPr bwMode="auto">
        <a:xfrm>
          <a:off x="3906078" y="2054087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160</xdr:row>
      <xdr:rowOff>0</xdr:rowOff>
    </xdr:from>
    <xdr:ext cx="2529840" cy="195685"/>
    <xdr:sp macro="" textlink="">
      <xdr:nvSpPr>
        <xdr:cNvPr id="566" name="Drop Down 4" hidden="1">
          <a:extLst>
            <a:ext uri="{63B3BB69-23CF-44E3-9099-C40C66FF867C}">
              <a14:compatExt xmlns:a14="http://schemas.microsoft.com/office/drawing/2010/main" spid="_x0000_s2052"/>
            </a:ext>
            <a:ext uri="{FF2B5EF4-FFF2-40B4-BE49-F238E27FC236}">
              <a16:creationId xmlns:a16="http://schemas.microsoft.com/office/drawing/2014/main" id="{EFD79FFD-D988-4FD1-87C7-715995897871}"/>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160</xdr:row>
      <xdr:rowOff>0</xdr:rowOff>
    </xdr:from>
    <xdr:ext cx="2529840" cy="195685"/>
    <xdr:sp macro="" textlink="">
      <xdr:nvSpPr>
        <xdr:cNvPr id="567" name="Drop Down 4" hidden="1">
          <a:extLst>
            <a:ext uri="{63B3BB69-23CF-44E3-9099-C40C66FF867C}">
              <a14:compatExt xmlns:a14="http://schemas.microsoft.com/office/drawing/2010/main" spid="_x0000_s2052"/>
            </a:ext>
            <a:ext uri="{FF2B5EF4-FFF2-40B4-BE49-F238E27FC236}">
              <a16:creationId xmlns:a16="http://schemas.microsoft.com/office/drawing/2014/main" id="{8DAF76DE-5D09-46F8-A1DC-E6117DF576EC}"/>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160</xdr:row>
      <xdr:rowOff>0</xdr:rowOff>
    </xdr:from>
    <xdr:ext cx="2529840" cy="195685"/>
    <xdr:sp macro="" textlink="">
      <xdr:nvSpPr>
        <xdr:cNvPr id="568" name="Drop Down 4" hidden="1">
          <a:extLst>
            <a:ext uri="{63B3BB69-23CF-44E3-9099-C40C66FF867C}">
              <a14:compatExt xmlns:a14="http://schemas.microsoft.com/office/drawing/2010/main" spid="_x0000_s2052"/>
            </a:ext>
            <a:ext uri="{FF2B5EF4-FFF2-40B4-BE49-F238E27FC236}">
              <a16:creationId xmlns:a16="http://schemas.microsoft.com/office/drawing/2014/main" id="{6C4441DD-B8CC-4F72-AE7D-8CF114A8DF4E}"/>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160</xdr:row>
      <xdr:rowOff>0</xdr:rowOff>
    </xdr:from>
    <xdr:ext cx="2529840" cy="195685"/>
    <xdr:sp macro="" textlink="">
      <xdr:nvSpPr>
        <xdr:cNvPr id="569" name="Drop Down 4" hidden="1">
          <a:extLst>
            <a:ext uri="{63B3BB69-23CF-44E3-9099-C40C66FF867C}">
              <a14:compatExt xmlns:a14="http://schemas.microsoft.com/office/drawing/2010/main" spid="_x0000_s2052"/>
            </a:ext>
            <a:ext uri="{FF2B5EF4-FFF2-40B4-BE49-F238E27FC236}">
              <a16:creationId xmlns:a16="http://schemas.microsoft.com/office/drawing/2014/main" id="{F21AB626-3693-474C-A09C-DD8DCA38ECDF}"/>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166</xdr:row>
      <xdr:rowOff>0</xdr:rowOff>
    </xdr:from>
    <xdr:ext cx="2529840" cy="195685"/>
    <xdr:sp macro="" textlink="">
      <xdr:nvSpPr>
        <xdr:cNvPr id="570" name="Drop Down 4" hidden="1">
          <a:extLst>
            <a:ext uri="{63B3BB69-23CF-44E3-9099-C40C66FF867C}">
              <a14:compatExt xmlns:a14="http://schemas.microsoft.com/office/drawing/2010/main" spid="_x0000_s2052"/>
            </a:ext>
            <a:ext uri="{FF2B5EF4-FFF2-40B4-BE49-F238E27FC236}">
              <a16:creationId xmlns:a16="http://schemas.microsoft.com/office/drawing/2014/main" id="{C157325A-1F8D-46C1-A9E7-D6280746E316}"/>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166</xdr:row>
      <xdr:rowOff>0</xdr:rowOff>
    </xdr:from>
    <xdr:ext cx="1921468" cy="195685"/>
    <xdr:sp macro="" textlink="">
      <xdr:nvSpPr>
        <xdr:cNvPr id="571" name="Drop Down 20" hidden="1">
          <a:extLst>
            <a:ext uri="{63B3BB69-23CF-44E3-9099-C40C66FF867C}">
              <a14:compatExt xmlns:a14="http://schemas.microsoft.com/office/drawing/2010/main" spid="_x0000_s2068"/>
            </a:ext>
            <a:ext uri="{FF2B5EF4-FFF2-40B4-BE49-F238E27FC236}">
              <a16:creationId xmlns:a16="http://schemas.microsoft.com/office/drawing/2014/main" id="{5CE01246-45A0-42D8-BBAA-1F3055264305}"/>
            </a:ext>
          </a:extLst>
        </xdr:cNvPr>
        <xdr:cNvSpPr/>
      </xdr:nvSpPr>
      <xdr:spPr bwMode="auto">
        <a:xfrm>
          <a:off x="6069496" y="2193234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166</xdr:row>
      <xdr:rowOff>0</xdr:rowOff>
    </xdr:from>
    <xdr:ext cx="2476500" cy="199970"/>
    <xdr:sp macro="" textlink="">
      <xdr:nvSpPr>
        <xdr:cNvPr id="572" name="Drop Down 24" hidden="1">
          <a:extLst>
            <a:ext uri="{63B3BB69-23CF-44E3-9099-C40C66FF867C}">
              <a14:compatExt xmlns:a14="http://schemas.microsoft.com/office/drawing/2010/main" spid="_x0000_s2072"/>
            </a:ext>
            <a:ext uri="{FF2B5EF4-FFF2-40B4-BE49-F238E27FC236}">
              <a16:creationId xmlns:a16="http://schemas.microsoft.com/office/drawing/2014/main" id="{F5B492E9-6943-489F-8F6E-57313C8CF001}"/>
            </a:ext>
          </a:extLst>
        </xdr:cNvPr>
        <xdr:cNvSpPr/>
      </xdr:nvSpPr>
      <xdr:spPr bwMode="auto">
        <a:xfrm>
          <a:off x="3906078" y="2193234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166</xdr:row>
      <xdr:rowOff>0</xdr:rowOff>
    </xdr:from>
    <xdr:ext cx="2529840" cy="195685"/>
    <xdr:sp macro="" textlink="">
      <xdr:nvSpPr>
        <xdr:cNvPr id="573" name="Drop Down 4" hidden="1">
          <a:extLst>
            <a:ext uri="{63B3BB69-23CF-44E3-9099-C40C66FF867C}">
              <a14:compatExt xmlns:a14="http://schemas.microsoft.com/office/drawing/2010/main" spid="_x0000_s2052"/>
            </a:ext>
            <a:ext uri="{FF2B5EF4-FFF2-40B4-BE49-F238E27FC236}">
              <a16:creationId xmlns:a16="http://schemas.microsoft.com/office/drawing/2014/main" id="{9109AB0A-368E-47EF-9105-2AB3DBA4D3BA}"/>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166</xdr:row>
      <xdr:rowOff>0</xdr:rowOff>
    </xdr:from>
    <xdr:ext cx="2529840" cy="195685"/>
    <xdr:sp macro="" textlink="">
      <xdr:nvSpPr>
        <xdr:cNvPr id="574" name="Drop Down 4" hidden="1">
          <a:extLst>
            <a:ext uri="{63B3BB69-23CF-44E3-9099-C40C66FF867C}">
              <a14:compatExt xmlns:a14="http://schemas.microsoft.com/office/drawing/2010/main" spid="_x0000_s2052"/>
            </a:ext>
            <a:ext uri="{FF2B5EF4-FFF2-40B4-BE49-F238E27FC236}">
              <a16:creationId xmlns:a16="http://schemas.microsoft.com/office/drawing/2014/main" id="{D4E0D255-BA6F-4FB0-A69D-D082286F5328}"/>
            </a:ext>
          </a:extLst>
        </xdr:cNvPr>
        <xdr:cNvSpPr/>
      </xdr:nvSpPr>
      <xdr:spPr bwMode="auto">
        <a:xfrm>
          <a:off x="5230964"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166</xdr:row>
      <xdr:rowOff>0</xdr:rowOff>
    </xdr:from>
    <xdr:ext cx="2529840" cy="195685"/>
    <xdr:sp macro="" textlink="">
      <xdr:nvSpPr>
        <xdr:cNvPr id="575" name="Drop Down 4" hidden="1">
          <a:extLst>
            <a:ext uri="{63B3BB69-23CF-44E3-9099-C40C66FF867C}">
              <a14:compatExt xmlns:a14="http://schemas.microsoft.com/office/drawing/2010/main" spid="_x0000_s2052"/>
            </a:ext>
            <a:ext uri="{FF2B5EF4-FFF2-40B4-BE49-F238E27FC236}">
              <a16:creationId xmlns:a16="http://schemas.microsoft.com/office/drawing/2014/main" id="{2C395E42-4673-4599-8FD9-A037B7CF1C97}"/>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166</xdr:row>
      <xdr:rowOff>0</xdr:rowOff>
    </xdr:from>
    <xdr:ext cx="2529840" cy="195685"/>
    <xdr:sp macro="" textlink="">
      <xdr:nvSpPr>
        <xdr:cNvPr id="576" name="Drop Down 4" hidden="1">
          <a:extLst>
            <a:ext uri="{63B3BB69-23CF-44E3-9099-C40C66FF867C}">
              <a14:compatExt xmlns:a14="http://schemas.microsoft.com/office/drawing/2010/main" spid="_x0000_s2052"/>
            </a:ext>
            <a:ext uri="{FF2B5EF4-FFF2-40B4-BE49-F238E27FC236}">
              <a16:creationId xmlns:a16="http://schemas.microsoft.com/office/drawing/2014/main" id="{835C8053-0163-450C-B537-DA9EF60F60D7}"/>
            </a:ext>
          </a:extLst>
        </xdr:cNvPr>
        <xdr:cNvSpPr/>
      </xdr:nvSpPr>
      <xdr:spPr bwMode="auto">
        <a:xfrm>
          <a:off x="5230964"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171</xdr:row>
      <xdr:rowOff>0</xdr:rowOff>
    </xdr:from>
    <xdr:ext cx="2529840" cy="195685"/>
    <xdr:sp macro="" textlink="">
      <xdr:nvSpPr>
        <xdr:cNvPr id="577" name="Drop Down 4" hidden="1">
          <a:extLst>
            <a:ext uri="{63B3BB69-23CF-44E3-9099-C40C66FF867C}">
              <a14:compatExt xmlns:a14="http://schemas.microsoft.com/office/drawing/2010/main" spid="_x0000_s2052"/>
            </a:ext>
            <a:ext uri="{FF2B5EF4-FFF2-40B4-BE49-F238E27FC236}">
              <a16:creationId xmlns:a16="http://schemas.microsoft.com/office/drawing/2014/main" id="{A9F95C98-847B-41DC-812F-FD39F3E72F94}"/>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171</xdr:row>
      <xdr:rowOff>0</xdr:rowOff>
    </xdr:from>
    <xdr:ext cx="1921468" cy="195685"/>
    <xdr:sp macro="" textlink="">
      <xdr:nvSpPr>
        <xdr:cNvPr id="578" name="Drop Down 20" hidden="1">
          <a:extLst>
            <a:ext uri="{63B3BB69-23CF-44E3-9099-C40C66FF867C}">
              <a14:compatExt xmlns:a14="http://schemas.microsoft.com/office/drawing/2010/main" spid="_x0000_s2068"/>
            </a:ext>
            <a:ext uri="{FF2B5EF4-FFF2-40B4-BE49-F238E27FC236}">
              <a16:creationId xmlns:a16="http://schemas.microsoft.com/office/drawing/2014/main" id="{549E7FCA-ED41-4229-AF92-CEA83F1B2482}"/>
            </a:ext>
          </a:extLst>
        </xdr:cNvPr>
        <xdr:cNvSpPr/>
      </xdr:nvSpPr>
      <xdr:spPr bwMode="auto">
        <a:xfrm>
          <a:off x="6069496" y="2054087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171</xdr:row>
      <xdr:rowOff>0</xdr:rowOff>
    </xdr:from>
    <xdr:ext cx="2476500" cy="199970"/>
    <xdr:sp macro="" textlink="">
      <xdr:nvSpPr>
        <xdr:cNvPr id="579" name="Drop Down 24" hidden="1">
          <a:extLst>
            <a:ext uri="{63B3BB69-23CF-44E3-9099-C40C66FF867C}">
              <a14:compatExt xmlns:a14="http://schemas.microsoft.com/office/drawing/2010/main" spid="_x0000_s2072"/>
            </a:ext>
            <a:ext uri="{FF2B5EF4-FFF2-40B4-BE49-F238E27FC236}">
              <a16:creationId xmlns:a16="http://schemas.microsoft.com/office/drawing/2014/main" id="{E325AFDE-2F18-4157-8E3D-FF17D4434B0C}"/>
            </a:ext>
          </a:extLst>
        </xdr:cNvPr>
        <xdr:cNvSpPr/>
      </xdr:nvSpPr>
      <xdr:spPr bwMode="auto">
        <a:xfrm>
          <a:off x="3906078" y="2054087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171</xdr:row>
      <xdr:rowOff>0</xdr:rowOff>
    </xdr:from>
    <xdr:ext cx="2529840" cy="195685"/>
    <xdr:sp macro="" textlink="">
      <xdr:nvSpPr>
        <xdr:cNvPr id="580" name="Drop Down 4" hidden="1">
          <a:extLst>
            <a:ext uri="{63B3BB69-23CF-44E3-9099-C40C66FF867C}">
              <a14:compatExt xmlns:a14="http://schemas.microsoft.com/office/drawing/2010/main" spid="_x0000_s2052"/>
            </a:ext>
            <a:ext uri="{FF2B5EF4-FFF2-40B4-BE49-F238E27FC236}">
              <a16:creationId xmlns:a16="http://schemas.microsoft.com/office/drawing/2014/main" id="{32CD583B-6F86-4280-9F33-FAAEA9B2060A}"/>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171</xdr:row>
      <xdr:rowOff>0</xdr:rowOff>
    </xdr:from>
    <xdr:ext cx="2529840" cy="195685"/>
    <xdr:sp macro="" textlink="">
      <xdr:nvSpPr>
        <xdr:cNvPr id="581" name="Drop Down 4" hidden="1">
          <a:extLst>
            <a:ext uri="{63B3BB69-23CF-44E3-9099-C40C66FF867C}">
              <a14:compatExt xmlns:a14="http://schemas.microsoft.com/office/drawing/2010/main" spid="_x0000_s2052"/>
            </a:ext>
            <a:ext uri="{FF2B5EF4-FFF2-40B4-BE49-F238E27FC236}">
              <a16:creationId xmlns:a16="http://schemas.microsoft.com/office/drawing/2014/main" id="{F12A18EC-B4F8-46D4-BC22-D5EFE01E6EBD}"/>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171</xdr:row>
      <xdr:rowOff>0</xdr:rowOff>
    </xdr:from>
    <xdr:ext cx="2529840" cy="195685"/>
    <xdr:sp macro="" textlink="">
      <xdr:nvSpPr>
        <xdr:cNvPr id="582" name="Drop Down 4" hidden="1">
          <a:extLst>
            <a:ext uri="{63B3BB69-23CF-44E3-9099-C40C66FF867C}">
              <a14:compatExt xmlns:a14="http://schemas.microsoft.com/office/drawing/2010/main" spid="_x0000_s2052"/>
            </a:ext>
            <a:ext uri="{FF2B5EF4-FFF2-40B4-BE49-F238E27FC236}">
              <a16:creationId xmlns:a16="http://schemas.microsoft.com/office/drawing/2014/main" id="{9FC9D840-5000-45E3-974D-D5EC6E9A6802}"/>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171</xdr:row>
      <xdr:rowOff>0</xdr:rowOff>
    </xdr:from>
    <xdr:ext cx="2529840" cy="195685"/>
    <xdr:sp macro="" textlink="">
      <xdr:nvSpPr>
        <xdr:cNvPr id="583" name="Drop Down 4" hidden="1">
          <a:extLst>
            <a:ext uri="{63B3BB69-23CF-44E3-9099-C40C66FF867C}">
              <a14:compatExt xmlns:a14="http://schemas.microsoft.com/office/drawing/2010/main" spid="_x0000_s2052"/>
            </a:ext>
            <a:ext uri="{FF2B5EF4-FFF2-40B4-BE49-F238E27FC236}">
              <a16:creationId xmlns:a16="http://schemas.microsoft.com/office/drawing/2014/main" id="{6176E68D-524F-453E-BC3F-DA434665C410}"/>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184</xdr:row>
      <xdr:rowOff>0</xdr:rowOff>
    </xdr:from>
    <xdr:ext cx="2529840" cy="195685"/>
    <xdr:sp macro="" textlink="">
      <xdr:nvSpPr>
        <xdr:cNvPr id="584" name="Drop Down 4" hidden="1">
          <a:extLst>
            <a:ext uri="{63B3BB69-23CF-44E3-9099-C40C66FF867C}">
              <a14:compatExt xmlns:a14="http://schemas.microsoft.com/office/drawing/2010/main" spid="_x0000_s2052"/>
            </a:ext>
            <a:ext uri="{FF2B5EF4-FFF2-40B4-BE49-F238E27FC236}">
              <a16:creationId xmlns:a16="http://schemas.microsoft.com/office/drawing/2014/main" id="{9A66BD74-B9C0-4AFE-A49E-730EDEEC485D}"/>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184</xdr:row>
      <xdr:rowOff>0</xdr:rowOff>
    </xdr:from>
    <xdr:ext cx="1921468" cy="195685"/>
    <xdr:sp macro="" textlink="">
      <xdr:nvSpPr>
        <xdr:cNvPr id="585" name="Drop Down 20" hidden="1">
          <a:extLst>
            <a:ext uri="{63B3BB69-23CF-44E3-9099-C40C66FF867C}">
              <a14:compatExt xmlns:a14="http://schemas.microsoft.com/office/drawing/2010/main" spid="_x0000_s2068"/>
            </a:ext>
            <a:ext uri="{FF2B5EF4-FFF2-40B4-BE49-F238E27FC236}">
              <a16:creationId xmlns:a16="http://schemas.microsoft.com/office/drawing/2014/main" id="{A66546BA-DB03-4356-93D3-368E83B61341}"/>
            </a:ext>
          </a:extLst>
        </xdr:cNvPr>
        <xdr:cNvSpPr/>
      </xdr:nvSpPr>
      <xdr:spPr bwMode="auto">
        <a:xfrm>
          <a:off x="6069496" y="2193234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184</xdr:row>
      <xdr:rowOff>0</xdr:rowOff>
    </xdr:from>
    <xdr:ext cx="2476500" cy="199970"/>
    <xdr:sp macro="" textlink="">
      <xdr:nvSpPr>
        <xdr:cNvPr id="586" name="Drop Down 24" hidden="1">
          <a:extLst>
            <a:ext uri="{63B3BB69-23CF-44E3-9099-C40C66FF867C}">
              <a14:compatExt xmlns:a14="http://schemas.microsoft.com/office/drawing/2010/main" spid="_x0000_s2072"/>
            </a:ext>
            <a:ext uri="{FF2B5EF4-FFF2-40B4-BE49-F238E27FC236}">
              <a16:creationId xmlns:a16="http://schemas.microsoft.com/office/drawing/2014/main" id="{078B7D20-06CE-4FE5-AF31-8B10BC824E1D}"/>
            </a:ext>
          </a:extLst>
        </xdr:cNvPr>
        <xdr:cNvSpPr/>
      </xdr:nvSpPr>
      <xdr:spPr bwMode="auto">
        <a:xfrm>
          <a:off x="3906078" y="2193234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184</xdr:row>
      <xdr:rowOff>0</xdr:rowOff>
    </xdr:from>
    <xdr:ext cx="2529840" cy="195685"/>
    <xdr:sp macro="" textlink="">
      <xdr:nvSpPr>
        <xdr:cNvPr id="587" name="Drop Down 4" hidden="1">
          <a:extLst>
            <a:ext uri="{63B3BB69-23CF-44E3-9099-C40C66FF867C}">
              <a14:compatExt xmlns:a14="http://schemas.microsoft.com/office/drawing/2010/main" spid="_x0000_s2052"/>
            </a:ext>
            <a:ext uri="{FF2B5EF4-FFF2-40B4-BE49-F238E27FC236}">
              <a16:creationId xmlns:a16="http://schemas.microsoft.com/office/drawing/2014/main" id="{4211F6E1-FE18-4900-9A6C-2BA8CA420AA8}"/>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184</xdr:row>
      <xdr:rowOff>0</xdr:rowOff>
    </xdr:from>
    <xdr:ext cx="2529840" cy="195685"/>
    <xdr:sp macro="" textlink="">
      <xdr:nvSpPr>
        <xdr:cNvPr id="588" name="Drop Down 4" hidden="1">
          <a:extLst>
            <a:ext uri="{63B3BB69-23CF-44E3-9099-C40C66FF867C}">
              <a14:compatExt xmlns:a14="http://schemas.microsoft.com/office/drawing/2010/main" spid="_x0000_s2052"/>
            </a:ext>
            <a:ext uri="{FF2B5EF4-FFF2-40B4-BE49-F238E27FC236}">
              <a16:creationId xmlns:a16="http://schemas.microsoft.com/office/drawing/2014/main" id="{A2ABA095-3A8C-4164-81AD-33C8E14500C8}"/>
            </a:ext>
          </a:extLst>
        </xdr:cNvPr>
        <xdr:cNvSpPr/>
      </xdr:nvSpPr>
      <xdr:spPr bwMode="auto">
        <a:xfrm>
          <a:off x="5230964"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184</xdr:row>
      <xdr:rowOff>0</xdr:rowOff>
    </xdr:from>
    <xdr:ext cx="2529840" cy="195685"/>
    <xdr:sp macro="" textlink="">
      <xdr:nvSpPr>
        <xdr:cNvPr id="589" name="Drop Down 4" hidden="1">
          <a:extLst>
            <a:ext uri="{63B3BB69-23CF-44E3-9099-C40C66FF867C}">
              <a14:compatExt xmlns:a14="http://schemas.microsoft.com/office/drawing/2010/main" spid="_x0000_s2052"/>
            </a:ext>
            <a:ext uri="{FF2B5EF4-FFF2-40B4-BE49-F238E27FC236}">
              <a16:creationId xmlns:a16="http://schemas.microsoft.com/office/drawing/2014/main" id="{B16B26AF-1091-4056-9F3F-FD9F96395EDE}"/>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184</xdr:row>
      <xdr:rowOff>0</xdr:rowOff>
    </xdr:from>
    <xdr:ext cx="2529840" cy="195685"/>
    <xdr:sp macro="" textlink="">
      <xdr:nvSpPr>
        <xdr:cNvPr id="590" name="Drop Down 4" hidden="1">
          <a:extLst>
            <a:ext uri="{63B3BB69-23CF-44E3-9099-C40C66FF867C}">
              <a14:compatExt xmlns:a14="http://schemas.microsoft.com/office/drawing/2010/main" spid="_x0000_s2052"/>
            </a:ext>
            <a:ext uri="{FF2B5EF4-FFF2-40B4-BE49-F238E27FC236}">
              <a16:creationId xmlns:a16="http://schemas.microsoft.com/office/drawing/2014/main" id="{920DB8B8-5346-4EEB-A17A-AEA0EA17EB99}"/>
            </a:ext>
          </a:extLst>
        </xdr:cNvPr>
        <xdr:cNvSpPr/>
      </xdr:nvSpPr>
      <xdr:spPr bwMode="auto">
        <a:xfrm>
          <a:off x="5230964"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188</xdr:row>
      <xdr:rowOff>0</xdr:rowOff>
    </xdr:from>
    <xdr:ext cx="2529840" cy="195685"/>
    <xdr:sp macro="" textlink="">
      <xdr:nvSpPr>
        <xdr:cNvPr id="591" name="Drop Down 4" hidden="1">
          <a:extLst>
            <a:ext uri="{63B3BB69-23CF-44E3-9099-C40C66FF867C}">
              <a14:compatExt xmlns:a14="http://schemas.microsoft.com/office/drawing/2010/main" spid="_x0000_s2052"/>
            </a:ext>
            <a:ext uri="{FF2B5EF4-FFF2-40B4-BE49-F238E27FC236}">
              <a16:creationId xmlns:a16="http://schemas.microsoft.com/office/drawing/2014/main" id="{CB95570F-B388-4953-A1AE-41FF88F3C12F}"/>
            </a:ext>
          </a:extLst>
        </xdr:cNvPr>
        <xdr:cNvSpPr/>
      </xdr:nvSpPr>
      <xdr:spPr bwMode="auto">
        <a:xfrm>
          <a:off x="5540403"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188</xdr:row>
      <xdr:rowOff>0</xdr:rowOff>
    </xdr:from>
    <xdr:ext cx="1921468" cy="195685"/>
    <xdr:sp macro="" textlink="">
      <xdr:nvSpPr>
        <xdr:cNvPr id="592" name="Drop Down 20" hidden="1">
          <a:extLst>
            <a:ext uri="{63B3BB69-23CF-44E3-9099-C40C66FF867C}">
              <a14:compatExt xmlns:a14="http://schemas.microsoft.com/office/drawing/2010/main" spid="_x0000_s2068"/>
            </a:ext>
            <a:ext uri="{FF2B5EF4-FFF2-40B4-BE49-F238E27FC236}">
              <a16:creationId xmlns:a16="http://schemas.microsoft.com/office/drawing/2014/main" id="{FBF5D7F3-EE72-4F0A-BF89-19630D99848D}"/>
            </a:ext>
          </a:extLst>
        </xdr:cNvPr>
        <xdr:cNvSpPr/>
      </xdr:nvSpPr>
      <xdr:spPr bwMode="auto">
        <a:xfrm>
          <a:off x="6069496" y="2332382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188</xdr:row>
      <xdr:rowOff>0</xdr:rowOff>
    </xdr:from>
    <xdr:ext cx="2476500" cy="199970"/>
    <xdr:sp macro="" textlink="">
      <xdr:nvSpPr>
        <xdr:cNvPr id="593" name="Drop Down 24" hidden="1">
          <a:extLst>
            <a:ext uri="{63B3BB69-23CF-44E3-9099-C40C66FF867C}">
              <a14:compatExt xmlns:a14="http://schemas.microsoft.com/office/drawing/2010/main" spid="_x0000_s2072"/>
            </a:ext>
            <a:ext uri="{FF2B5EF4-FFF2-40B4-BE49-F238E27FC236}">
              <a16:creationId xmlns:a16="http://schemas.microsoft.com/office/drawing/2014/main" id="{05595FD1-3D78-48A6-9E8C-E59BA4AFC242}"/>
            </a:ext>
          </a:extLst>
        </xdr:cNvPr>
        <xdr:cNvSpPr/>
      </xdr:nvSpPr>
      <xdr:spPr bwMode="auto">
        <a:xfrm>
          <a:off x="3906078" y="2332382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188</xdr:row>
      <xdr:rowOff>0</xdr:rowOff>
    </xdr:from>
    <xdr:ext cx="2529840" cy="195685"/>
    <xdr:sp macro="" textlink="">
      <xdr:nvSpPr>
        <xdr:cNvPr id="594" name="Drop Down 4" hidden="1">
          <a:extLst>
            <a:ext uri="{63B3BB69-23CF-44E3-9099-C40C66FF867C}">
              <a14:compatExt xmlns:a14="http://schemas.microsoft.com/office/drawing/2010/main" spid="_x0000_s2052"/>
            </a:ext>
            <a:ext uri="{FF2B5EF4-FFF2-40B4-BE49-F238E27FC236}">
              <a16:creationId xmlns:a16="http://schemas.microsoft.com/office/drawing/2014/main" id="{1EACD8B6-9FD2-4E1B-AC5E-ECBFED803E19}"/>
            </a:ext>
          </a:extLst>
        </xdr:cNvPr>
        <xdr:cNvSpPr/>
      </xdr:nvSpPr>
      <xdr:spPr bwMode="auto">
        <a:xfrm>
          <a:off x="5540403"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188</xdr:row>
      <xdr:rowOff>0</xdr:rowOff>
    </xdr:from>
    <xdr:ext cx="2529840" cy="195685"/>
    <xdr:sp macro="" textlink="">
      <xdr:nvSpPr>
        <xdr:cNvPr id="595" name="Drop Down 4" hidden="1">
          <a:extLst>
            <a:ext uri="{63B3BB69-23CF-44E3-9099-C40C66FF867C}">
              <a14:compatExt xmlns:a14="http://schemas.microsoft.com/office/drawing/2010/main" spid="_x0000_s2052"/>
            </a:ext>
            <a:ext uri="{FF2B5EF4-FFF2-40B4-BE49-F238E27FC236}">
              <a16:creationId xmlns:a16="http://schemas.microsoft.com/office/drawing/2014/main" id="{993D4A9A-6B90-402C-B046-C62A2E1C277A}"/>
            </a:ext>
          </a:extLst>
        </xdr:cNvPr>
        <xdr:cNvSpPr/>
      </xdr:nvSpPr>
      <xdr:spPr bwMode="auto">
        <a:xfrm>
          <a:off x="5230964"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188</xdr:row>
      <xdr:rowOff>0</xdr:rowOff>
    </xdr:from>
    <xdr:ext cx="2529840" cy="195685"/>
    <xdr:sp macro="" textlink="">
      <xdr:nvSpPr>
        <xdr:cNvPr id="596" name="Drop Down 4" hidden="1">
          <a:extLst>
            <a:ext uri="{63B3BB69-23CF-44E3-9099-C40C66FF867C}">
              <a14:compatExt xmlns:a14="http://schemas.microsoft.com/office/drawing/2010/main" spid="_x0000_s2052"/>
            </a:ext>
            <a:ext uri="{FF2B5EF4-FFF2-40B4-BE49-F238E27FC236}">
              <a16:creationId xmlns:a16="http://schemas.microsoft.com/office/drawing/2014/main" id="{A10A183A-F76B-4679-B9E5-556A8E5387AF}"/>
            </a:ext>
          </a:extLst>
        </xdr:cNvPr>
        <xdr:cNvSpPr/>
      </xdr:nvSpPr>
      <xdr:spPr bwMode="auto">
        <a:xfrm>
          <a:off x="5540403"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188</xdr:row>
      <xdr:rowOff>0</xdr:rowOff>
    </xdr:from>
    <xdr:ext cx="2529840" cy="195685"/>
    <xdr:sp macro="" textlink="">
      <xdr:nvSpPr>
        <xdr:cNvPr id="597" name="Drop Down 4" hidden="1">
          <a:extLst>
            <a:ext uri="{63B3BB69-23CF-44E3-9099-C40C66FF867C}">
              <a14:compatExt xmlns:a14="http://schemas.microsoft.com/office/drawing/2010/main" spid="_x0000_s2052"/>
            </a:ext>
            <a:ext uri="{FF2B5EF4-FFF2-40B4-BE49-F238E27FC236}">
              <a16:creationId xmlns:a16="http://schemas.microsoft.com/office/drawing/2014/main" id="{0064A4EA-583F-434F-9E2E-34902F4E9856}"/>
            </a:ext>
          </a:extLst>
        </xdr:cNvPr>
        <xdr:cNvSpPr/>
      </xdr:nvSpPr>
      <xdr:spPr bwMode="auto">
        <a:xfrm>
          <a:off x="5230964"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190</xdr:row>
      <xdr:rowOff>0</xdr:rowOff>
    </xdr:from>
    <xdr:ext cx="2529840" cy="195685"/>
    <xdr:sp macro="" textlink="">
      <xdr:nvSpPr>
        <xdr:cNvPr id="598" name="Drop Down 4" hidden="1">
          <a:extLst>
            <a:ext uri="{63B3BB69-23CF-44E3-9099-C40C66FF867C}">
              <a14:compatExt xmlns:a14="http://schemas.microsoft.com/office/drawing/2010/main" spid="_x0000_s2052"/>
            </a:ext>
            <a:ext uri="{FF2B5EF4-FFF2-40B4-BE49-F238E27FC236}">
              <a16:creationId xmlns:a16="http://schemas.microsoft.com/office/drawing/2014/main" id="{A89925D6-5786-4A68-9EDE-BA59CDE42D3E}"/>
            </a:ext>
          </a:extLst>
        </xdr:cNvPr>
        <xdr:cNvSpPr/>
      </xdr:nvSpPr>
      <xdr:spPr bwMode="auto">
        <a:xfrm>
          <a:off x="5540403"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190</xdr:row>
      <xdr:rowOff>0</xdr:rowOff>
    </xdr:from>
    <xdr:ext cx="1921468" cy="195685"/>
    <xdr:sp macro="" textlink="">
      <xdr:nvSpPr>
        <xdr:cNvPr id="599" name="Drop Down 20" hidden="1">
          <a:extLst>
            <a:ext uri="{63B3BB69-23CF-44E3-9099-C40C66FF867C}">
              <a14:compatExt xmlns:a14="http://schemas.microsoft.com/office/drawing/2010/main" spid="_x0000_s2068"/>
            </a:ext>
            <a:ext uri="{FF2B5EF4-FFF2-40B4-BE49-F238E27FC236}">
              <a16:creationId xmlns:a16="http://schemas.microsoft.com/office/drawing/2014/main" id="{4E9F0545-1A21-47E7-B897-24F6234CFA38}"/>
            </a:ext>
          </a:extLst>
        </xdr:cNvPr>
        <xdr:cNvSpPr/>
      </xdr:nvSpPr>
      <xdr:spPr bwMode="auto">
        <a:xfrm>
          <a:off x="6069496" y="2471530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190</xdr:row>
      <xdr:rowOff>0</xdr:rowOff>
    </xdr:from>
    <xdr:ext cx="2476500" cy="199970"/>
    <xdr:sp macro="" textlink="">
      <xdr:nvSpPr>
        <xdr:cNvPr id="600" name="Drop Down 24" hidden="1">
          <a:extLst>
            <a:ext uri="{63B3BB69-23CF-44E3-9099-C40C66FF867C}">
              <a14:compatExt xmlns:a14="http://schemas.microsoft.com/office/drawing/2010/main" spid="_x0000_s2072"/>
            </a:ext>
            <a:ext uri="{FF2B5EF4-FFF2-40B4-BE49-F238E27FC236}">
              <a16:creationId xmlns:a16="http://schemas.microsoft.com/office/drawing/2014/main" id="{AB2CD4A6-9C8F-4F6D-ADEF-CA8A83BA4964}"/>
            </a:ext>
          </a:extLst>
        </xdr:cNvPr>
        <xdr:cNvSpPr/>
      </xdr:nvSpPr>
      <xdr:spPr bwMode="auto">
        <a:xfrm>
          <a:off x="3906078" y="2471530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190</xdr:row>
      <xdr:rowOff>0</xdr:rowOff>
    </xdr:from>
    <xdr:ext cx="2529840" cy="195685"/>
    <xdr:sp macro="" textlink="">
      <xdr:nvSpPr>
        <xdr:cNvPr id="601" name="Drop Down 4" hidden="1">
          <a:extLst>
            <a:ext uri="{63B3BB69-23CF-44E3-9099-C40C66FF867C}">
              <a14:compatExt xmlns:a14="http://schemas.microsoft.com/office/drawing/2010/main" spid="_x0000_s2052"/>
            </a:ext>
            <a:ext uri="{FF2B5EF4-FFF2-40B4-BE49-F238E27FC236}">
              <a16:creationId xmlns:a16="http://schemas.microsoft.com/office/drawing/2014/main" id="{5F944DF6-711D-4973-820B-6D4CAAC80DC4}"/>
            </a:ext>
          </a:extLst>
        </xdr:cNvPr>
        <xdr:cNvSpPr/>
      </xdr:nvSpPr>
      <xdr:spPr bwMode="auto">
        <a:xfrm>
          <a:off x="5540403"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190</xdr:row>
      <xdr:rowOff>0</xdr:rowOff>
    </xdr:from>
    <xdr:ext cx="2529840" cy="195685"/>
    <xdr:sp macro="" textlink="">
      <xdr:nvSpPr>
        <xdr:cNvPr id="602" name="Drop Down 4" hidden="1">
          <a:extLst>
            <a:ext uri="{63B3BB69-23CF-44E3-9099-C40C66FF867C}">
              <a14:compatExt xmlns:a14="http://schemas.microsoft.com/office/drawing/2010/main" spid="_x0000_s2052"/>
            </a:ext>
            <a:ext uri="{FF2B5EF4-FFF2-40B4-BE49-F238E27FC236}">
              <a16:creationId xmlns:a16="http://schemas.microsoft.com/office/drawing/2014/main" id="{6524CAB7-3891-4075-99D3-0CAC63C7C94A}"/>
            </a:ext>
          </a:extLst>
        </xdr:cNvPr>
        <xdr:cNvSpPr/>
      </xdr:nvSpPr>
      <xdr:spPr bwMode="auto">
        <a:xfrm>
          <a:off x="5230964"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190</xdr:row>
      <xdr:rowOff>0</xdr:rowOff>
    </xdr:from>
    <xdr:ext cx="2529840" cy="195685"/>
    <xdr:sp macro="" textlink="">
      <xdr:nvSpPr>
        <xdr:cNvPr id="603" name="Drop Down 4" hidden="1">
          <a:extLst>
            <a:ext uri="{63B3BB69-23CF-44E3-9099-C40C66FF867C}">
              <a14:compatExt xmlns:a14="http://schemas.microsoft.com/office/drawing/2010/main" spid="_x0000_s2052"/>
            </a:ext>
            <a:ext uri="{FF2B5EF4-FFF2-40B4-BE49-F238E27FC236}">
              <a16:creationId xmlns:a16="http://schemas.microsoft.com/office/drawing/2014/main" id="{E351C0C2-033B-449C-B894-C328E68BE9E5}"/>
            </a:ext>
          </a:extLst>
        </xdr:cNvPr>
        <xdr:cNvSpPr/>
      </xdr:nvSpPr>
      <xdr:spPr bwMode="auto">
        <a:xfrm>
          <a:off x="5540403"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190</xdr:row>
      <xdr:rowOff>0</xdr:rowOff>
    </xdr:from>
    <xdr:ext cx="2529840" cy="195685"/>
    <xdr:sp macro="" textlink="">
      <xdr:nvSpPr>
        <xdr:cNvPr id="604" name="Drop Down 4" hidden="1">
          <a:extLst>
            <a:ext uri="{63B3BB69-23CF-44E3-9099-C40C66FF867C}">
              <a14:compatExt xmlns:a14="http://schemas.microsoft.com/office/drawing/2010/main" spid="_x0000_s2052"/>
            </a:ext>
            <a:ext uri="{FF2B5EF4-FFF2-40B4-BE49-F238E27FC236}">
              <a16:creationId xmlns:a16="http://schemas.microsoft.com/office/drawing/2014/main" id="{755852B7-51BA-4B7E-9FA8-E4CF0F2414A8}"/>
            </a:ext>
          </a:extLst>
        </xdr:cNvPr>
        <xdr:cNvSpPr/>
      </xdr:nvSpPr>
      <xdr:spPr bwMode="auto">
        <a:xfrm>
          <a:off x="5230964"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195</xdr:row>
      <xdr:rowOff>0</xdr:rowOff>
    </xdr:from>
    <xdr:ext cx="2529840" cy="195685"/>
    <xdr:sp macro="" textlink="">
      <xdr:nvSpPr>
        <xdr:cNvPr id="605" name="Drop Down 4" hidden="1">
          <a:extLst>
            <a:ext uri="{63B3BB69-23CF-44E3-9099-C40C66FF867C}">
              <a14:compatExt xmlns:a14="http://schemas.microsoft.com/office/drawing/2010/main" spid="_x0000_s2052"/>
            </a:ext>
            <a:ext uri="{FF2B5EF4-FFF2-40B4-BE49-F238E27FC236}">
              <a16:creationId xmlns:a16="http://schemas.microsoft.com/office/drawing/2014/main" id="{3EA9E69B-DB0D-4E56-85F0-2C717D98D359}"/>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195</xdr:row>
      <xdr:rowOff>0</xdr:rowOff>
    </xdr:from>
    <xdr:ext cx="1921468" cy="195685"/>
    <xdr:sp macro="" textlink="">
      <xdr:nvSpPr>
        <xdr:cNvPr id="606" name="Drop Down 20" hidden="1">
          <a:extLst>
            <a:ext uri="{63B3BB69-23CF-44E3-9099-C40C66FF867C}">
              <a14:compatExt xmlns:a14="http://schemas.microsoft.com/office/drawing/2010/main" spid="_x0000_s2068"/>
            </a:ext>
            <a:ext uri="{FF2B5EF4-FFF2-40B4-BE49-F238E27FC236}">
              <a16:creationId xmlns:a16="http://schemas.microsoft.com/office/drawing/2014/main" id="{D44A7EE2-419D-42D2-AB91-90B8FB9D717D}"/>
            </a:ext>
          </a:extLst>
        </xdr:cNvPr>
        <xdr:cNvSpPr/>
      </xdr:nvSpPr>
      <xdr:spPr bwMode="auto">
        <a:xfrm>
          <a:off x="6069496" y="2054087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195</xdr:row>
      <xdr:rowOff>0</xdr:rowOff>
    </xdr:from>
    <xdr:ext cx="2476500" cy="199970"/>
    <xdr:sp macro="" textlink="">
      <xdr:nvSpPr>
        <xdr:cNvPr id="607" name="Drop Down 24" hidden="1">
          <a:extLst>
            <a:ext uri="{63B3BB69-23CF-44E3-9099-C40C66FF867C}">
              <a14:compatExt xmlns:a14="http://schemas.microsoft.com/office/drawing/2010/main" spid="_x0000_s2072"/>
            </a:ext>
            <a:ext uri="{FF2B5EF4-FFF2-40B4-BE49-F238E27FC236}">
              <a16:creationId xmlns:a16="http://schemas.microsoft.com/office/drawing/2014/main" id="{EDF05BB6-DED2-4F46-912E-694FA07A9DEC}"/>
            </a:ext>
          </a:extLst>
        </xdr:cNvPr>
        <xdr:cNvSpPr/>
      </xdr:nvSpPr>
      <xdr:spPr bwMode="auto">
        <a:xfrm>
          <a:off x="3906078" y="2054087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195</xdr:row>
      <xdr:rowOff>0</xdr:rowOff>
    </xdr:from>
    <xdr:ext cx="2529840" cy="195685"/>
    <xdr:sp macro="" textlink="">
      <xdr:nvSpPr>
        <xdr:cNvPr id="608" name="Drop Down 4" hidden="1">
          <a:extLst>
            <a:ext uri="{63B3BB69-23CF-44E3-9099-C40C66FF867C}">
              <a14:compatExt xmlns:a14="http://schemas.microsoft.com/office/drawing/2010/main" spid="_x0000_s2052"/>
            </a:ext>
            <a:ext uri="{FF2B5EF4-FFF2-40B4-BE49-F238E27FC236}">
              <a16:creationId xmlns:a16="http://schemas.microsoft.com/office/drawing/2014/main" id="{EC7DEC0F-4A91-448E-A15F-E996D8A668F3}"/>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195</xdr:row>
      <xdr:rowOff>0</xdr:rowOff>
    </xdr:from>
    <xdr:ext cx="2529840" cy="195685"/>
    <xdr:sp macro="" textlink="">
      <xdr:nvSpPr>
        <xdr:cNvPr id="609" name="Drop Down 4" hidden="1">
          <a:extLst>
            <a:ext uri="{63B3BB69-23CF-44E3-9099-C40C66FF867C}">
              <a14:compatExt xmlns:a14="http://schemas.microsoft.com/office/drawing/2010/main" spid="_x0000_s2052"/>
            </a:ext>
            <a:ext uri="{FF2B5EF4-FFF2-40B4-BE49-F238E27FC236}">
              <a16:creationId xmlns:a16="http://schemas.microsoft.com/office/drawing/2014/main" id="{C87CA932-25B8-4996-B98F-047891243AF3}"/>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195</xdr:row>
      <xdr:rowOff>0</xdr:rowOff>
    </xdr:from>
    <xdr:ext cx="2529840" cy="195685"/>
    <xdr:sp macro="" textlink="">
      <xdr:nvSpPr>
        <xdr:cNvPr id="610" name="Drop Down 4" hidden="1">
          <a:extLst>
            <a:ext uri="{63B3BB69-23CF-44E3-9099-C40C66FF867C}">
              <a14:compatExt xmlns:a14="http://schemas.microsoft.com/office/drawing/2010/main" spid="_x0000_s2052"/>
            </a:ext>
            <a:ext uri="{FF2B5EF4-FFF2-40B4-BE49-F238E27FC236}">
              <a16:creationId xmlns:a16="http://schemas.microsoft.com/office/drawing/2014/main" id="{1FE24F72-5777-42B3-8966-5CD93837E2BC}"/>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195</xdr:row>
      <xdr:rowOff>0</xdr:rowOff>
    </xdr:from>
    <xdr:ext cx="2529840" cy="195685"/>
    <xdr:sp macro="" textlink="">
      <xdr:nvSpPr>
        <xdr:cNvPr id="611" name="Drop Down 4" hidden="1">
          <a:extLst>
            <a:ext uri="{63B3BB69-23CF-44E3-9099-C40C66FF867C}">
              <a14:compatExt xmlns:a14="http://schemas.microsoft.com/office/drawing/2010/main" spid="_x0000_s2052"/>
            </a:ext>
            <a:ext uri="{FF2B5EF4-FFF2-40B4-BE49-F238E27FC236}">
              <a16:creationId xmlns:a16="http://schemas.microsoft.com/office/drawing/2014/main" id="{F14101E2-EE76-449F-B8B3-C0F846A33852}"/>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203</xdr:row>
      <xdr:rowOff>0</xdr:rowOff>
    </xdr:from>
    <xdr:ext cx="2529840" cy="195685"/>
    <xdr:sp macro="" textlink="">
      <xdr:nvSpPr>
        <xdr:cNvPr id="612" name="Drop Down 4" hidden="1">
          <a:extLst>
            <a:ext uri="{63B3BB69-23CF-44E3-9099-C40C66FF867C}">
              <a14:compatExt xmlns:a14="http://schemas.microsoft.com/office/drawing/2010/main" spid="_x0000_s2052"/>
            </a:ext>
            <a:ext uri="{FF2B5EF4-FFF2-40B4-BE49-F238E27FC236}">
              <a16:creationId xmlns:a16="http://schemas.microsoft.com/office/drawing/2014/main" id="{AE6A6F10-8BD4-45D3-8902-4CC9823699B5}"/>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203</xdr:row>
      <xdr:rowOff>0</xdr:rowOff>
    </xdr:from>
    <xdr:ext cx="1921468" cy="195685"/>
    <xdr:sp macro="" textlink="">
      <xdr:nvSpPr>
        <xdr:cNvPr id="613" name="Drop Down 20" hidden="1">
          <a:extLst>
            <a:ext uri="{63B3BB69-23CF-44E3-9099-C40C66FF867C}">
              <a14:compatExt xmlns:a14="http://schemas.microsoft.com/office/drawing/2010/main" spid="_x0000_s2068"/>
            </a:ext>
            <a:ext uri="{FF2B5EF4-FFF2-40B4-BE49-F238E27FC236}">
              <a16:creationId xmlns:a16="http://schemas.microsoft.com/office/drawing/2014/main" id="{0E12C460-E05A-47CD-A91C-23874AF7BBE1}"/>
            </a:ext>
          </a:extLst>
        </xdr:cNvPr>
        <xdr:cNvSpPr/>
      </xdr:nvSpPr>
      <xdr:spPr bwMode="auto">
        <a:xfrm>
          <a:off x="6069496" y="2193234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203</xdr:row>
      <xdr:rowOff>0</xdr:rowOff>
    </xdr:from>
    <xdr:ext cx="2476500" cy="199970"/>
    <xdr:sp macro="" textlink="">
      <xdr:nvSpPr>
        <xdr:cNvPr id="614" name="Drop Down 24" hidden="1">
          <a:extLst>
            <a:ext uri="{63B3BB69-23CF-44E3-9099-C40C66FF867C}">
              <a14:compatExt xmlns:a14="http://schemas.microsoft.com/office/drawing/2010/main" spid="_x0000_s2072"/>
            </a:ext>
            <a:ext uri="{FF2B5EF4-FFF2-40B4-BE49-F238E27FC236}">
              <a16:creationId xmlns:a16="http://schemas.microsoft.com/office/drawing/2014/main" id="{7D3CBCB6-7636-416D-855C-2DA5A1E08A54}"/>
            </a:ext>
          </a:extLst>
        </xdr:cNvPr>
        <xdr:cNvSpPr/>
      </xdr:nvSpPr>
      <xdr:spPr bwMode="auto">
        <a:xfrm>
          <a:off x="3906078" y="2193234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203</xdr:row>
      <xdr:rowOff>0</xdr:rowOff>
    </xdr:from>
    <xdr:ext cx="2529840" cy="195685"/>
    <xdr:sp macro="" textlink="">
      <xdr:nvSpPr>
        <xdr:cNvPr id="615" name="Drop Down 4" hidden="1">
          <a:extLst>
            <a:ext uri="{63B3BB69-23CF-44E3-9099-C40C66FF867C}">
              <a14:compatExt xmlns:a14="http://schemas.microsoft.com/office/drawing/2010/main" spid="_x0000_s2052"/>
            </a:ext>
            <a:ext uri="{FF2B5EF4-FFF2-40B4-BE49-F238E27FC236}">
              <a16:creationId xmlns:a16="http://schemas.microsoft.com/office/drawing/2014/main" id="{8B82654E-3FF7-43F7-8113-780D83797E90}"/>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203</xdr:row>
      <xdr:rowOff>0</xdr:rowOff>
    </xdr:from>
    <xdr:ext cx="2529840" cy="195685"/>
    <xdr:sp macro="" textlink="">
      <xdr:nvSpPr>
        <xdr:cNvPr id="616" name="Drop Down 4" hidden="1">
          <a:extLst>
            <a:ext uri="{63B3BB69-23CF-44E3-9099-C40C66FF867C}">
              <a14:compatExt xmlns:a14="http://schemas.microsoft.com/office/drawing/2010/main" spid="_x0000_s2052"/>
            </a:ext>
            <a:ext uri="{FF2B5EF4-FFF2-40B4-BE49-F238E27FC236}">
              <a16:creationId xmlns:a16="http://schemas.microsoft.com/office/drawing/2014/main" id="{ABB60BFB-5250-45CE-A40F-A0E482D38B9E}"/>
            </a:ext>
          </a:extLst>
        </xdr:cNvPr>
        <xdr:cNvSpPr/>
      </xdr:nvSpPr>
      <xdr:spPr bwMode="auto">
        <a:xfrm>
          <a:off x="5230964"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203</xdr:row>
      <xdr:rowOff>0</xdr:rowOff>
    </xdr:from>
    <xdr:ext cx="2529840" cy="195685"/>
    <xdr:sp macro="" textlink="">
      <xdr:nvSpPr>
        <xdr:cNvPr id="617" name="Drop Down 4" hidden="1">
          <a:extLst>
            <a:ext uri="{63B3BB69-23CF-44E3-9099-C40C66FF867C}">
              <a14:compatExt xmlns:a14="http://schemas.microsoft.com/office/drawing/2010/main" spid="_x0000_s2052"/>
            </a:ext>
            <a:ext uri="{FF2B5EF4-FFF2-40B4-BE49-F238E27FC236}">
              <a16:creationId xmlns:a16="http://schemas.microsoft.com/office/drawing/2014/main" id="{A0340602-E6E0-4406-AA0F-8FC57FEBB44D}"/>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203</xdr:row>
      <xdr:rowOff>0</xdr:rowOff>
    </xdr:from>
    <xdr:ext cx="2529840" cy="195685"/>
    <xdr:sp macro="" textlink="">
      <xdr:nvSpPr>
        <xdr:cNvPr id="618" name="Drop Down 4" hidden="1">
          <a:extLst>
            <a:ext uri="{63B3BB69-23CF-44E3-9099-C40C66FF867C}">
              <a14:compatExt xmlns:a14="http://schemas.microsoft.com/office/drawing/2010/main" spid="_x0000_s2052"/>
            </a:ext>
            <a:ext uri="{FF2B5EF4-FFF2-40B4-BE49-F238E27FC236}">
              <a16:creationId xmlns:a16="http://schemas.microsoft.com/office/drawing/2014/main" id="{D5436B96-29F1-43E3-9417-95E23465B12F}"/>
            </a:ext>
          </a:extLst>
        </xdr:cNvPr>
        <xdr:cNvSpPr/>
      </xdr:nvSpPr>
      <xdr:spPr bwMode="auto">
        <a:xfrm>
          <a:off x="5230964"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619" name="Drop Down 4" hidden="1">
          <a:extLst>
            <a:ext uri="{63B3BB69-23CF-44E3-9099-C40C66FF867C}">
              <a14:compatExt xmlns:a14="http://schemas.microsoft.com/office/drawing/2010/main" spid="_x0000_s2052"/>
            </a:ext>
            <a:ext uri="{FF2B5EF4-FFF2-40B4-BE49-F238E27FC236}">
              <a16:creationId xmlns:a16="http://schemas.microsoft.com/office/drawing/2014/main" id="{4E8D4211-E9C4-4656-A926-504AD3487905}"/>
            </a:ext>
          </a:extLst>
        </xdr:cNvPr>
        <xdr:cNvSpPr/>
      </xdr:nvSpPr>
      <xdr:spPr bwMode="auto">
        <a:xfrm>
          <a:off x="5540403"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620" name="Drop Down 20" hidden="1">
          <a:extLst>
            <a:ext uri="{63B3BB69-23CF-44E3-9099-C40C66FF867C}">
              <a14:compatExt xmlns:a14="http://schemas.microsoft.com/office/drawing/2010/main" spid="_x0000_s2068"/>
            </a:ext>
            <a:ext uri="{FF2B5EF4-FFF2-40B4-BE49-F238E27FC236}">
              <a16:creationId xmlns:a16="http://schemas.microsoft.com/office/drawing/2014/main" id="{59E8AC47-2B8B-4621-981F-5D834FBD97CE}"/>
            </a:ext>
          </a:extLst>
        </xdr:cNvPr>
        <xdr:cNvSpPr/>
      </xdr:nvSpPr>
      <xdr:spPr bwMode="auto">
        <a:xfrm>
          <a:off x="6069496" y="2332382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621" name="Drop Down 24" hidden="1">
          <a:extLst>
            <a:ext uri="{63B3BB69-23CF-44E3-9099-C40C66FF867C}">
              <a14:compatExt xmlns:a14="http://schemas.microsoft.com/office/drawing/2010/main" spid="_x0000_s2072"/>
            </a:ext>
            <a:ext uri="{FF2B5EF4-FFF2-40B4-BE49-F238E27FC236}">
              <a16:creationId xmlns:a16="http://schemas.microsoft.com/office/drawing/2014/main" id="{A79B8674-06E3-49EE-9465-D11243B95010}"/>
            </a:ext>
          </a:extLst>
        </xdr:cNvPr>
        <xdr:cNvSpPr/>
      </xdr:nvSpPr>
      <xdr:spPr bwMode="auto">
        <a:xfrm>
          <a:off x="3906078" y="2332382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622" name="Drop Down 4" hidden="1">
          <a:extLst>
            <a:ext uri="{63B3BB69-23CF-44E3-9099-C40C66FF867C}">
              <a14:compatExt xmlns:a14="http://schemas.microsoft.com/office/drawing/2010/main" spid="_x0000_s2052"/>
            </a:ext>
            <a:ext uri="{FF2B5EF4-FFF2-40B4-BE49-F238E27FC236}">
              <a16:creationId xmlns:a16="http://schemas.microsoft.com/office/drawing/2014/main" id="{9FDD55A6-4D5B-4875-ADAB-FFD223DCAC2A}"/>
            </a:ext>
          </a:extLst>
        </xdr:cNvPr>
        <xdr:cNvSpPr/>
      </xdr:nvSpPr>
      <xdr:spPr bwMode="auto">
        <a:xfrm>
          <a:off x="5540403"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623" name="Drop Down 4" hidden="1">
          <a:extLst>
            <a:ext uri="{63B3BB69-23CF-44E3-9099-C40C66FF867C}">
              <a14:compatExt xmlns:a14="http://schemas.microsoft.com/office/drawing/2010/main" spid="_x0000_s2052"/>
            </a:ext>
            <a:ext uri="{FF2B5EF4-FFF2-40B4-BE49-F238E27FC236}">
              <a16:creationId xmlns:a16="http://schemas.microsoft.com/office/drawing/2014/main" id="{DD623CA9-EEA3-4521-9138-B1C0059B9AB6}"/>
            </a:ext>
          </a:extLst>
        </xdr:cNvPr>
        <xdr:cNvSpPr/>
      </xdr:nvSpPr>
      <xdr:spPr bwMode="auto">
        <a:xfrm>
          <a:off x="5230964"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624" name="Drop Down 4" hidden="1">
          <a:extLst>
            <a:ext uri="{63B3BB69-23CF-44E3-9099-C40C66FF867C}">
              <a14:compatExt xmlns:a14="http://schemas.microsoft.com/office/drawing/2010/main" spid="_x0000_s2052"/>
            </a:ext>
            <a:ext uri="{FF2B5EF4-FFF2-40B4-BE49-F238E27FC236}">
              <a16:creationId xmlns:a16="http://schemas.microsoft.com/office/drawing/2014/main" id="{7FC74703-35CF-43CD-B125-463ADF3E93A7}"/>
            </a:ext>
          </a:extLst>
        </xdr:cNvPr>
        <xdr:cNvSpPr/>
      </xdr:nvSpPr>
      <xdr:spPr bwMode="auto">
        <a:xfrm>
          <a:off x="5540403"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625" name="Drop Down 4" hidden="1">
          <a:extLst>
            <a:ext uri="{63B3BB69-23CF-44E3-9099-C40C66FF867C}">
              <a14:compatExt xmlns:a14="http://schemas.microsoft.com/office/drawing/2010/main" spid="_x0000_s2052"/>
            </a:ext>
            <a:ext uri="{FF2B5EF4-FFF2-40B4-BE49-F238E27FC236}">
              <a16:creationId xmlns:a16="http://schemas.microsoft.com/office/drawing/2014/main" id="{0B8448D4-0A18-49FC-A301-C547B00BFF9C}"/>
            </a:ext>
          </a:extLst>
        </xdr:cNvPr>
        <xdr:cNvSpPr/>
      </xdr:nvSpPr>
      <xdr:spPr bwMode="auto">
        <a:xfrm>
          <a:off x="5230964"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626" name="Drop Down 4" hidden="1">
          <a:extLst>
            <a:ext uri="{63B3BB69-23CF-44E3-9099-C40C66FF867C}">
              <a14:compatExt xmlns:a14="http://schemas.microsoft.com/office/drawing/2010/main" spid="_x0000_s2052"/>
            </a:ext>
            <a:ext uri="{FF2B5EF4-FFF2-40B4-BE49-F238E27FC236}">
              <a16:creationId xmlns:a16="http://schemas.microsoft.com/office/drawing/2014/main" id="{67192833-F04E-4F5F-AE0E-47B33CBE69A9}"/>
            </a:ext>
          </a:extLst>
        </xdr:cNvPr>
        <xdr:cNvSpPr/>
      </xdr:nvSpPr>
      <xdr:spPr bwMode="auto">
        <a:xfrm>
          <a:off x="5540403"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627" name="Drop Down 20" hidden="1">
          <a:extLst>
            <a:ext uri="{63B3BB69-23CF-44E3-9099-C40C66FF867C}">
              <a14:compatExt xmlns:a14="http://schemas.microsoft.com/office/drawing/2010/main" spid="_x0000_s2068"/>
            </a:ext>
            <a:ext uri="{FF2B5EF4-FFF2-40B4-BE49-F238E27FC236}">
              <a16:creationId xmlns:a16="http://schemas.microsoft.com/office/drawing/2014/main" id="{6E07C3E5-F19C-4A30-8C42-386C00D52EFB}"/>
            </a:ext>
          </a:extLst>
        </xdr:cNvPr>
        <xdr:cNvSpPr/>
      </xdr:nvSpPr>
      <xdr:spPr bwMode="auto">
        <a:xfrm>
          <a:off x="6069496" y="2471530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628" name="Drop Down 24" hidden="1">
          <a:extLst>
            <a:ext uri="{63B3BB69-23CF-44E3-9099-C40C66FF867C}">
              <a14:compatExt xmlns:a14="http://schemas.microsoft.com/office/drawing/2010/main" spid="_x0000_s2072"/>
            </a:ext>
            <a:ext uri="{FF2B5EF4-FFF2-40B4-BE49-F238E27FC236}">
              <a16:creationId xmlns:a16="http://schemas.microsoft.com/office/drawing/2014/main" id="{D9D2B78A-9056-494A-B202-9B568E43F4C5}"/>
            </a:ext>
          </a:extLst>
        </xdr:cNvPr>
        <xdr:cNvSpPr/>
      </xdr:nvSpPr>
      <xdr:spPr bwMode="auto">
        <a:xfrm>
          <a:off x="3906078" y="2471530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629" name="Drop Down 4" hidden="1">
          <a:extLst>
            <a:ext uri="{63B3BB69-23CF-44E3-9099-C40C66FF867C}">
              <a14:compatExt xmlns:a14="http://schemas.microsoft.com/office/drawing/2010/main" spid="_x0000_s2052"/>
            </a:ext>
            <a:ext uri="{FF2B5EF4-FFF2-40B4-BE49-F238E27FC236}">
              <a16:creationId xmlns:a16="http://schemas.microsoft.com/office/drawing/2014/main" id="{838F7652-4464-4A9C-9BF5-06E2235D3A35}"/>
            </a:ext>
          </a:extLst>
        </xdr:cNvPr>
        <xdr:cNvSpPr/>
      </xdr:nvSpPr>
      <xdr:spPr bwMode="auto">
        <a:xfrm>
          <a:off x="5540403"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630" name="Drop Down 4" hidden="1">
          <a:extLst>
            <a:ext uri="{63B3BB69-23CF-44E3-9099-C40C66FF867C}">
              <a14:compatExt xmlns:a14="http://schemas.microsoft.com/office/drawing/2010/main" spid="_x0000_s2052"/>
            </a:ext>
            <a:ext uri="{FF2B5EF4-FFF2-40B4-BE49-F238E27FC236}">
              <a16:creationId xmlns:a16="http://schemas.microsoft.com/office/drawing/2014/main" id="{EB7A4083-A3C0-4D3C-B8F2-8EC64E4AB947}"/>
            </a:ext>
          </a:extLst>
        </xdr:cNvPr>
        <xdr:cNvSpPr/>
      </xdr:nvSpPr>
      <xdr:spPr bwMode="auto">
        <a:xfrm>
          <a:off x="5230964"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631" name="Drop Down 4" hidden="1">
          <a:extLst>
            <a:ext uri="{63B3BB69-23CF-44E3-9099-C40C66FF867C}">
              <a14:compatExt xmlns:a14="http://schemas.microsoft.com/office/drawing/2010/main" spid="_x0000_s2052"/>
            </a:ext>
            <a:ext uri="{FF2B5EF4-FFF2-40B4-BE49-F238E27FC236}">
              <a16:creationId xmlns:a16="http://schemas.microsoft.com/office/drawing/2014/main" id="{5C2D9890-5DDA-4C80-87E7-A98F8821186C}"/>
            </a:ext>
          </a:extLst>
        </xdr:cNvPr>
        <xdr:cNvSpPr/>
      </xdr:nvSpPr>
      <xdr:spPr bwMode="auto">
        <a:xfrm>
          <a:off x="5540403"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632" name="Drop Down 4" hidden="1">
          <a:extLst>
            <a:ext uri="{63B3BB69-23CF-44E3-9099-C40C66FF867C}">
              <a14:compatExt xmlns:a14="http://schemas.microsoft.com/office/drawing/2010/main" spid="_x0000_s2052"/>
            </a:ext>
            <a:ext uri="{FF2B5EF4-FFF2-40B4-BE49-F238E27FC236}">
              <a16:creationId xmlns:a16="http://schemas.microsoft.com/office/drawing/2014/main" id="{B7615DAF-C4AA-4DAF-8806-2F59143656B5}"/>
            </a:ext>
          </a:extLst>
        </xdr:cNvPr>
        <xdr:cNvSpPr/>
      </xdr:nvSpPr>
      <xdr:spPr bwMode="auto">
        <a:xfrm>
          <a:off x="5230964"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633" name="Drop Down 4" hidden="1">
          <a:extLst>
            <a:ext uri="{63B3BB69-23CF-44E3-9099-C40C66FF867C}">
              <a14:compatExt xmlns:a14="http://schemas.microsoft.com/office/drawing/2010/main" spid="_x0000_s2052"/>
            </a:ext>
            <a:ext uri="{FF2B5EF4-FFF2-40B4-BE49-F238E27FC236}">
              <a16:creationId xmlns:a16="http://schemas.microsoft.com/office/drawing/2014/main" id="{7F4FC29C-FC0B-4AD6-BAFD-8FC2A6462F5F}"/>
            </a:ext>
          </a:extLst>
        </xdr:cNvPr>
        <xdr:cNvSpPr/>
      </xdr:nvSpPr>
      <xdr:spPr bwMode="auto">
        <a:xfrm>
          <a:off x="5540403" y="2610678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634" name="Drop Down 20" hidden="1">
          <a:extLst>
            <a:ext uri="{63B3BB69-23CF-44E3-9099-C40C66FF867C}">
              <a14:compatExt xmlns:a14="http://schemas.microsoft.com/office/drawing/2010/main" spid="_x0000_s2068"/>
            </a:ext>
            <a:ext uri="{FF2B5EF4-FFF2-40B4-BE49-F238E27FC236}">
              <a16:creationId xmlns:a16="http://schemas.microsoft.com/office/drawing/2014/main" id="{7C6BE13C-0CB8-4544-A007-7E9DC499B2AD}"/>
            </a:ext>
          </a:extLst>
        </xdr:cNvPr>
        <xdr:cNvSpPr/>
      </xdr:nvSpPr>
      <xdr:spPr bwMode="auto">
        <a:xfrm>
          <a:off x="6069496" y="2610678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635" name="Drop Down 24" hidden="1">
          <a:extLst>
            <a:ext uri="{63B3BB69-23CF-44E3-9099-C40C66FF867C}">
              <a14:compatExt xmlns:a14="http://schemas.microsoft.com/office/drawing/2010/main" spid="_x0000_s2072"/>
            </a:ext>
            <a:ext uri="{FF2B5EF4-FFF2-40B4-BE49-F238E27FC236}">
              <a16:creationId xmlns:a16="http://schemas.microsoft.com/office/drawing/2014/main" id="{1B60369C-EBE4-4E99-A7C0-6C22C7937C7E}"/>
            </a:ext>
          </a:extLst>
        </xdr:cNvPr>
        <xdr:cNvSpPr/>
      </xdr:nvSpPr>
      <xdr:spPr bwMode="auto">
        <a:xfrm>
          <a:off x="3906078" y="2610678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636" name="Drop Down 4" hidden="1">
          <a:extLst>
            <a:ext uri="{63B3BB69-23CF-44E3-9099-C40C66FF867C}">
              <a14:compatExt xmlns:a14="http://schemas.microsoft.com/office/drawing/2010/main" spid="_x0000_s2052"/>
            </a:ext>
            <a:ext uri="{FF2B5EF4-FFF2-40B4-BE49-F238E27FC236}">
              <a16:creationId xmlns:a16="http://schemas.microsoft.com/office/drawing/2014/main" id="{400FE1E7-CA6F-4D82-B3DB-699E9ACB9C40}"/>
            </a:ext>
          </a:extLst>
        </xdr:cNvPr>
        <xdr:cNvSpPr/>
      </xdr:nvSpPr>
      <xdr:spPr bwMode="auto">
        <a:xfrm>
          <a:off x="5540403" y="2610678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637" name="Drop Down 4" hidden="1">
          <a:extLst>
            <a:ext uri="{63B3BB69-23CF-44E3-9099-C40C66FF867C}">
              <a14:compatExt xmlns:a14="http://schemas.microsoft.com/office/drawing/2010/main" spid="_x0000_s2052"/>
            </a:ext>
            <a:ext uri="{FF2B5EF4-FFF2-40B4-BE49-F238E27FC236}">
              <a16:creationId xmlns:a16="http://schemas.microsoft.com/office/drawing/2014/main" id="{06CB8029-BE60-42F2-A061-7382412B242C}"/>
            </a:ext>
          </a:extLst>
        </xdr:cNvPr>
        <xdr:cNvSpPr/>
      </xdr:nvSpPr>
      <xdr:spPr bwMode="auto">
        <a:xfrm>
          <a:off x="5230964" y="2610678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638" name="Drop Down 4" hidden="1">
          <a:extLst>
            <a:ext uri="{63B3BB69-23CF-44E3-9099-C40C66FF867C}">
              <a14:compatExt xmlns:a14="http://schemas.microsoft.com/office/drawing/2010/main" spid="_x0000_s2052"/>
            </a:ext>
            <a:ext uri="{FF2B5EF4-FFF2-40B4-BE49-F238E27FC236}">
              <a16:creationId xmlns:a16="http://schemas.microsoft.com/office/drawing/2014/main" id="{D5A9C41A-A278-4DDA-B688-F4F42824C709}"/>
            </a:ext>
          </a:extLst>
        </xdr:cNvPr>
        <xdr:cNvSpPr/>
      </xdr:nvSpPr>
      <xdr:spPr bwMode="auto">
        <a:xfrm>
          <a:off x="5540403" y="2610678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639" name="Drop Down 4" hidden="1">
          <a:extLst>
            <a:ext uri="{63B3BB69-23CF-44E3-9099-C40C66FF867C}">
              <a14:compatExt xmlns:a14="http://schemas.microsoft.com/office/drawing/2010/main" spid="_x0000_s2052"/>
            </a:ext>
            <a:ext uri="{FF2B5EF4-FFF2-40B4-BE49-F238E27FC236}">
              <a16:creationId xmlns:a16="http://schemas.microsoft.com/office/drawing/2014/main" id="{BDAB8603-D006-4B9A-A50D-246CF03E4AC9}"/>
            </a:ext>
          </a:extLst>
        </xdr:cNvPr>
        <xdr:cNvSpPr/>
      </xdr:nvSpPr>
      <xdr:spPr bwMode="auto">
        <a:xfrm>
          <a:off x="5230964" y="2610678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225</xdr:row>
      <xdr:rowOff>0</xdr:rowOff>
    </xdr:from>
    <xdr:ext cx="2529840" cy="195685"/>
    <xdr:sp macro="" textlink="">
      <xdr:nvSpPr>
        <xdr:cNvPr id="640" name="Drop Down 4" hidden="1">
          <a:extLst>
            <a:ext uri="{63B3BB69-23CF-44E3-9099-C40C66FF867C}">
              <a14:compatExt xmlns:a14="http://schemas.microsoft.com/office/drawing/2010/main" spid="_x0000_s2052"/>
            </a:ext>
            <a:ext uri="{FF2B5EF4-FFF2-40B4-BE49-F238E27FC236}">
              <a16:creationId xmlns:a16="http://schemas.microsoft.com/office/drawing/2014/main" id="{6E1DD7EB-DEEC-46E4-BA00-985B469976E8}"/>
            </a:ext>
          </a:extLst>
        </xdr:cNvPr>
        <xdr:cNvSpPr/>
      </xdr:nvSpPr>
      <xdr:spPr bwMode="auto">
        <a:xfrm>
          <a:off x="5540403" y="2749826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225</xdr:row>
      <xdr:rowOff>0</xdr:rowOff>
    </xdr:from>
    <xdr:ext cx="1921468" cy="195685"/>
    <xdr:sp macro="" textlink="">
      <xdr:nvSpPr>
        <xdr:cNvPr id="641" name="Drop Down 20" hidden="1">
          <a:extLst>
            <a:ext uri="{63B3BB69-23CF-44E3-9099-C40C66FF867C}">
              <a14:compatExt xmlns:a14="http://schemas.microsoft.com/office/drawing/2010/main" spid="_x0000_s2068"/>
            </a:ext>
            <a:ext uri="{FF2B5EF4-FFF2-40B4-BE49-F238E27FC236}">
              <a16:creationId xmlns:a16="http://schemas.microsoft.com/office/drawing/2014/main" id="{C881D7E4-0476-4DE7-879F-DA0CC60CE58B}"/>
            </a:ext>
          </a:extLst>
        </xdr:cNvPr>
        <xdr:cNvSpPr/>
      </xdr:nvSpPr>
      <xdr:spPr bwMode="auto">
        <a:xfrm>
          <a:off x="6069496" y="2749826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225</xdr:row>
      <xdr:rowOff>0</xdr:rowOff>
    </xdr:from>
    <xdr:ext cx="2476500" cy="199970"/>
    <xdr:sp macro="" textlink="">
      <xdr:nvSpPr>
        <xdr:cNvPr id="642" name="Drop Down 24" hidden="1">
          <a:extLst>
            <a:ext uri="{63B3BB69-23CF-44E3-9099-C40C66FF867C}">
              <a14:compatExt xmlns:a14="http://schemas.microsoft.com/office/drawing/2010/main" spid="_x0000_s2072"/>
            </a:ext>
            <a:ext uri="{FF2B5EF4-FFF2-40B4-BE49-F238E27FC236}">
              <a16:creationId xmlns:a16="http://schemas.microsoft.com/office/drawing/2014/main" id="{AA0273F3-6846-4067-9F85-2F63AE051755}"/>
            </a:ext>
          </a:extLst>
        </xdr:cNvPr>
        <xdr:cNvSpPr/>
      </xdr:nvSpPr>
      <xdr:spPr bwMode="auto">
        <a:xfrm>
          <a:off x="3906078" y="2749826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225</xdr:row>
      <xdr:rowOff>0</xdr:rowOff>
    </xdr:from>
    <xdr:ext cx="2529840" cy="195685"/>
    <xdr:sp macro="" textlink="">
      <xdr:nvSpPr>
        <xdr:cNvPr id="643" name="Drop Down 4" hidden="1">
          <a:extLst>
            <a:ext uri="{63B3BB69-23CF-44E3-9099-C40C66FF867C}">
              <a14:compatExt xmlns:a14="http://schemas.microsoft.com/office/drawing/2010/main" spid="_x0000_s2052"/>
            </a:ext>
            <a:ext uri="{FF2B5EF4-FFF2-40B4-BE49-F238E27FC236}">
              <a16:creationId xmlns:a16="http://schemas.microsoft.com/office/drawing/2014/main" id="{8B9CF1D1-99BF-4942-AC44-79B04BA9933A}"/>
            </a:ext>
          </a:extLst>
        </xdr:cNvPr>
        <xdr:cNvSpPr/>
      </xdr:nvSpPr>
      <xdr:spPr bwMode="auto">
        <a:xfrm>
          <a:off x="5540403" y="2749826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225</xdr:row>
      <xdr:rowOff>0</xdr:rowOff>
    </xdr:from>
    <xdr:ext cx="2529840" cy="195685"/>
    <xdr:sp macro="" textlink="">
      <xdr:nvSpPr>
        <xdr:cNvPr id="644" name="Drop Down 4" hidden="1">
          <a:extLst>
            <a:ext uri="{63B3BB69-23CF-44E3-9099-C40C66FF867C}">
              <a14:compatExt xmlns:a14="http://schemas.microsoft.com/office/drawing/2010/main" spid="_x0000_s2052"/>
            </a:ext>
            <a:ext uri="{FF2B5EF4-FFF2-40B4-BE49-F238E27FC236}">
              <a16:creationId xmlns:a16="http://schemas.microsoft.com/office/drawing/2014/main" id="{BE6FDEA2-F89A-4F09-8A83-EFB4DB32ED47}"/>
            </a:ext>
          </a:extLst>
        </xdr:cNvPr>
        <xdr:cNvSpPr/>
      </xdr:nvSpPr>
      <xdr:spPr bwMode="auto">
        <a:xfrm>
          <a:off x="5230964" y="2749826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225</xdr:row>
      <xdr:rowOff>0</xdr:rowOff>
    </xdr:from>
    <xdr:ext cx="2529840" cy="195685"/>
    <xdr:sp macro="" textlink="">
      <xdr:nvSpPr>
        <xdr:cNvPr id="645" name="Drop Down 4" hidden="1">
          <a:extLst>
            <a:ext uri="{63B3BB69-23CF-44E3-9099-C40C66FF867C}">
              <a14:compatExt xmlns:a14="http://schemas.microsoft.com/office/drawing/2010/main" spid="_x0000_s2052"/>
            </a:ext>
            <a:ext uri="{FF2B5EF4-FFF2-40B4-BE49-F238E27FC236}">
              <a16:creationId xmlns:a16="http://schemas.microsoft.com/office/drawing/2014/main" id="{E0EA3DA6-7CF5-4BF5-B15C-9D94698DA297}"/>
            </a:ext>
          </a:extLst>
        </xdr:cNvPr>
        <xdr:cNvSpPr/>
      </xdr:nvSpPr>
      <xdr:spPr bwMode="auto">
        <a:xfrm>
          <a:off x="5540403" y="2749826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225</xdr:row>
      <xdr:rowOff>0</xdr:rowOff>
    </xdr:from>
    <xdr:ext cx="2529840" cy="195685"/>
    <xdr:sp macro="" textlink="">
      <xdr:nvSpPr>
        <xdr:cNvPr id="646" name="Drop Down 4" hidden="1">
          <a:extLst>
            <a:ext uri="{63B3BB69-23CF-44E3-9099-C40C66FF867C}">
              <a14:compatExt xmlns:a14="http://schemas.microsoft.com/office/drawing/2010/main" spid="_x0000_s2052"/>
            </a:ext>
            <a:ext uri="{FF2B5EF4-FFF2-40B4-BE49-F238E27FC236}">
              <a16:creationId xmlns:a16="http://schemas.microsoft.com/office/drawing/2014/main" id="{7C753FC3-5F70-4588-9D47-FD7761252C0C}"/>
            </a:ext>
          </a:extLst>
        </xdr:cNvPr>
        <xdr:cNvSpPr/>
      </xdr:nvSpPr>
      <xdr:spPr bwMode="auto">
        <a:xfrm>
          <a:off x="5230964" y="2749826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225</xdr:row>
      <xdr:rowOff>0</xdr:rowOff>
    </xdr:from>
    <xdr:ext cx="2529840" cy="195685"/>
    <xdr:sp macro="" textlink="">
      <xdr:nvSpPr>
        <xdr:cNvPr id="647" name="Drop Down 4" hidden="1">
          <a:extLst>
            <a:ext uri="{63B3BB69-23CF-44E3-9099-C40C66FF867C}">
              <a14:compatExt xmlns:a14="http://schemas.microsoft.com/office/drawing/2010/main" spid="_x0000_s2052"/>
            </a:ext>
            <a:ext uri="{FF2B5EF4-FFF2-40B4-BE49-F238E27FC236}">
              <a16:creationId xmlns:a16="http://schemas.microsoft.com/office/drawing/2014/main" id="{322FED7B-266A-4B9B-9DD1-723D1B73B4FC}"/>
            </a:ext>
          </a:extLst>
        </xdr:cNvPr>
        <xdr:cNvSpPr/>
      </xdr:nvSpPr>
      <xdr:spPr bwMode="auto">
        <a:xfrm>
          <a:off x="5540403" y="2888973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225</xdr:row>
      <xdr:rowOff>0</xdr:rowOff>
    </xdr:from>
    <xdr:ext cx="1921468" cy="195685"/>
    <xdr:sp macro="" textlink="">
      <xdr:nvSpPr>
        <xdr:cNvPr id="648" name="Drop Down 20" hidden="1">
          <a:extLst>
            <a:ext uri="{63B3BB69-23CF-44E3-9099-C40C66FF867C}">
              <a14:compatExt xmlns:a14="http://schemas.microsoft.com/office/drawing/2010/main" spid="_x0000_s2068"/>
            </a:ext>
            <a:ext uri="{FF2B5EF4-FFF2-40B4-BE49-F238E27FC236}">
              <a16:creationId xmlns:a16="http://schemas.microsoft.com/office/drawing/2014/main" id="{2C3D8723-8BE2-4EB8-83C8-EBF61E51F1B4}"/>
            </a:ext>
          </a:extLst>
        </xdr:cNvPr>
        <xdr:cNvSpPr/>
      </xdr:nvSpPr>
      <xdr:spPr bwMode="auto">
        <a:xfrm>
          <a:off x="6069496" y="2888973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225</xdr:row>
      <xdr:rowOff>0</xdr:rowOff>
    </xdr:from>
    <xdr:ext cx="2476500" cy="199970"/>
    <xdr:sp macro="" textlink="">
      <xdr:nvSpPr>
        <xdr:cNvPr id="649" name="Drop Down 24" hidden="1">
          <a:extLst>
            <a:ext uri="{63B3BB69-23CF-44E3-9099-C40C66FF867C}">
              <a14:compatExt xmlns:a14="http://schemas.microsoft.com/office/drawing/2010/main" spid="_x0000_s2072"/>
            </a:ext>
            <a:ext uri="{FF2B5EF4-FFF2-40B4-BE49-F238E27FC236}">
              <a16:creationId xmlns:a16="http://schemas.microsoft.com/office/drawing/2014/main" id="{54DF0C67-4AD1-4A1C-BAAF-607F4265676A}"/>
            </a:ext>
          </a:extLst>
        </xdr:cNvPr>
        <xdr:cNvSpPr/>
      </xdr:nvSpPr>
      <xdr:spPr bwMode="auto">
        <a:xfrm>
          <a:off x="3906078" y="2888973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225</xdr:row>
      <xdr:rowOff>0</xdr:rowOff>
    </xdr:from>
    <xdr:ext cx="2529840" cy="195685"/>
    <xdr:sp macro="" textlink="">
      <xdr:nvSpPr>
        <xdr:cNvPr id="650" name="Drop Down 4" hidden="1">
          <a:extLst>
            <a:ext uri="{63B3BB69-23CF-44E3-9099-C40C66FF867C}">
              <a14:compatExt xmlns:a14="http://schemas.microsoft.com/office/drawing/2010/main" spid="_x0000_s2052"/>
            </a:ext>
            <a:ext uri="{FF2B5EF4-FFF2-40B4-BE49-F238E27FC236}">
              <a16:creationId xmlns:a16="http://schemas.microsoft.com/office/drawing/2014/main" id="{249EE827-9979-4CFA-BC9D-1D6BD9C8688D}"/>
            </a:ext>
          </a:extLst>
        </xdr:cNvPr>
        <xdr:cNvSpPr/>
      </xdr:nvSpPr>
      <xdr:spPr bwMode="auto">
        <a:xfrm>
          <a:off x="5540403" y="2888973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225</xdr:row>
      <xdr:rowOff>0</xdr:rowOff>
    </xdr:from>
    <xdr:ext cx="2529840" cy="195685"/>
    <xdr:sp macro="" textlink="">
      <xdr:nvSpPr>
        <xdr:cNvPr id="651" name="Drop Down 4" hidden="1">
          <a:extLst>
            <a:ext uri="{63B3BB69-23CF-44E3-9099-C40C66FF867C}">
              <a14:compatExt xmlns:a14="http://schemas.microsoft.com/office/drawing/2010/main" spid="_x0000_s2052"/>
            </a:ext>
            <a:ext uri="{FF2B5EF4-FFF2-40B4-BE49-F238E27FC236}">
              <a16:creationId xmlns:a16="http://schemas.microsoft.com/office/drawing/2014/main" id="{2F050367-DEB2-4BE4-8FE5-C2B116EC4A27}"/>
            </a:ext>
          </a:extLst>
        </xdr:cNvPr>
        <xdr:cNvSpPr/>
      </xdr:nvSpPr>
      <xdr:spPr bwMode="auto">
        <a:xfrm>
          <a:off x="5230964" y="2888973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225</xdr:row>
      <xdr:rowOff>0</xdr:rowOff>
    </xdr:from>
    <xdr:ext cx="2529840" cy="195685"/>
    <xdr:sp macro="" textlink="">
      <xdr:nvSpPr>
        <xdr:cNvPr id="652" name="Drop Down 4" hidden="1">
          <a:extLst>
            <a:ext uri="{63B3BB69-23CF-44E3-9099-C40C66FF867C}">
              <a14:compatExt xmlns:a14="http://schemas.microsoft.com/office/drawing/2010/main" spid="_x0000_s2052"/>
            </a:ext>
            <a:ext uri="{FF2B5EF4-FFF2-40B4-BE49-F238E27FC236}">
              <a16:creationId xmlns:a16="http://schemas.microsoft.com/office/drawing/2014/main" id="{C12391FD-9DBB-46D6-92C6-8C567D09283A}"/>
            </a:ext>
          </a:extLst>
        </xdr:cNvPr>
        <xdr:cNvSpPr/>
      </xdr:nvSpPr>
      <xdr:spPr bwMode="auto">
        <a:xfrm>
          <a:off x="5540403" y="2888973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225</xdr:row>
      <xdr:rowOff>0</xdr:rowOff>
    </xdr:from>
    <xdr:ext cx="2529840" cy="195685"/>
    <xdr:sp macro="" textlink="">
      <xdr:nvSpPr>
        <xdr:cNvPr id="653" name="Drop Down 4" hidden="1">
          <a:extLst>
            <a:ext uri="{63B3BB69-23CF-44E3-9099-C40C66FF867C}">
              <a14:compatExt xmlns:a14="http://schemas.microsoft.com/office/drawing/2010/main" spid="_x0000_s2052"/>
            </a:ext>
            <a:ext uri="{FF2B5EF4-FFF2-40B4-BE49-F238E27FC236}">
              <a16:creationId xmlns:a16="http://schemas.microsoft.com/office/drawing/2014/main" id="{1A319146-5E88-4FA7-8B49-23B0845EF447}"/>
            </a:ext>
          </a:extLst>
        </xdr:cNvPr>
        <xdr:cNvSpPr/>
      </xdr:nvSpPr>
      <xdr:spPr bwMode="auto">
        <a:xfrm>
          <a:off x="5230964" y="2888973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225</xdr:row>
      <xdr:rowOff>0</xdr:rowOff>
    </xdr:from>
    <xdr:ext cx="2529840" cy="195685"/>
    <xdr:sp macro="" textlink="">
      <xdr:nvSpPr>
        <xdr:cNvPr id="654" name="Drop Down 4" hidden="1">
          <a:extLst>
            <a:ext uri="{63B3BB69-23CF-44E3-9099-C40C66FF867C}">
              <a14:compatExt xmlns:a14="http://schemas.microsoft.com/office/drawing/2010/main" spid="_x0000_s2052"/>
            </a:ext>
            <a:ext uri="{FF2B5EF4-FFF2-40B4-BE49-F238E27FC236}">
              <a16:creationId xmlns:a16="http://schemas.microsoft.com/office/drawing/2014/main" id="{026B885A-557E-47EE-BB39-69BADCCC4A5E}"/>
            </a:ext>
          </a:extLst>
        </xdr:cNvPr>
        <xdr:cNvSpPr/>
      </xdr:nvSpPr>
      <xdr:spPr bwMode="auto">
        <a:xfrm>
          <a:off x="5540403" y="3028121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225</xdr:row>
      <xdr:rowOff>0</xdr:rowOff>
    </xdr:from>
    <xdr:ext cx="1921468" cy="195685"/>
    <xdr:sp macro="" textlink="">
      <xdr:nvSpPr>
        <xdr:cNvPr id="655" name="Drop Down 20" hidden="1">
          <a:extLst>
            <a:ext uri="{63B3BB69-23CF-44E3-9099-C40C66FF867C}">
              <a14:compatExt xmlns:a14="http://schemas.microsoft.com/office/drawing/2010/main" spid="_x0000_s2068"/>
            </a:ext>
            <a:ext uri="{FF2B5EF4-FFF2-40B4-BE49-F238E27FC236}">
              <a16:creationId xmlns:a16="http://schemas.microsoft.com/office/drawing/2014/main" id="{C73972E9-79F5-4697-A04B-A6AF1614E49D}"/>
            </a:ext>
          </a:extLst>
        </xdr:cNvPr>
        <xdr:cNvSpPr/>
      </xdr:nvSpPr>
      <xdr:spPr bwMode="auto">
        <a:xfrm>
          <a:off x="6069496" y="3028121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225</xdr:row>
      <xdr:rowOff>0</xdr:rowOff>
    </xdr:from>
    <xdr:ext cx="2476500" cy="199970"/>
    <xdr:sp macro="" textlink="">
      <xdr:nvSpPr>
        <xdr:cNvPr id="656" name="Drop Down 24" hidden="1">
          <a:extLst>
            <a:ext uri="{63B3BB69-23CF-44E3-9099-C40C66FF867C}">
              <a14:compatExt xmlns:a14="http://schemas.microsoft.com/office/drawing/2010/main" spid="_x0000_s2072"/>
            </a:ext>
            <a:ext uri="{FF2B5EF4-FFF2-40B4-BE49-F238E27FC236}">
              <a16:creationId xmlns:a16="http://schemas.microsoft.com/office/drawing/2014/main" id="{7E48F9DF-34EF-44F2-AA91-D3E564200CA9}"/>
            </a:ext>
          </a:extLst>
        </xdr:cNvPr>
        <xdr:cNvSpPr/>
      </xdr:nvSpPr>
      <xdr:spPr bwMode="auto">
        <a:xfrm>
          <a:off x="3906078" y="3028121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225</xdr:row>
      <xdr:rowOff>0</xdr:rowOff>
    </xdr:from>
    <xdr:ext cx="2529840" cy="195685"/>
    <xdr:sp macro="" textlink="">
      <xdr:nvSpPr>
        <xdr:cNvPr id="657" name="Drop Down 4" hidden="1">
          <a:extLst>
            <a:ext uri="{63B3BB69-23CF-44E3-9099-C40C66FF867C}">
              <a14:compatExt xmlns:a14="http://schemas.microsoft.com/office/drawing/2010/main" spid="_x0000_s2052"/>
            </a:ext>
            <a:ext uri="{FF2B5EF4-FFF2-40B4-BE49-F238E27FC236}">
              <a16:creationId xmlns:a16="http://schemas.microsoft.com/office/drawing/2014/main" id="{AF41E5C7-6687-4961-8CDB-3917F01F7675}"/>
            </a:ext>
          </a:extLst>
        </xdr:cNvPr>
        <xdr:cNvSpPr/>
      </xdr:nvSpPr>
      <xdr:spPr bwMode="auto">
        <a:xfrm>
          <a:off x="5540403" y="3028121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225</xdr:row>
      <xdr:rowOff>0</xdr:rowOff>
    </xdr:from>
    <xdr:ext cx="2529840" cy="195685"/>
    <xdr:sp macro="" textlink="">
      <xdr:nvSpPr>
        <xdr:cNvPr id="658" name="Drop Down 4" hidden="1">
          <a:extLst>
            <a:ext uri="{63B3BB69-23CF-44E3-9099-C40C66FF867C}">
              <a14:compatExt xmlns:a14="http://schemas.microsoft.com/office/drawing/2010/main" spid="_x0000_s2052"/>
            </a:ext>
            <a:ext uri="{FF2B5EF4-FFF2-40B4-BE49-F238E27FC236}">
              <a16:creationId xmlns:a16="http://schemas.microsoft.com/office/drawing/2014/main" id="{32F118B0-A7F2-4971-BE72-8B630EB94DEA}"/>
            </a:ext>
          </a:extLst>
        </xdr:cNvPr>
        <xdr:cNvSpPr/>
      </xdr:nvSpPr>
      <xdr:spPr bwMode="auto">
        <a:xfrm>
          <a:off x="5230964" y="3028121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225</xdr:row>
      <xdr:rowOff>0</xdr:rowOff>
    </xdr:from>
    <xdr:ext cx="2529840" cy="195685"/>
    <xdr:sp macro="" textlink="">
      <xdr:nvSpPr>
        <xdr:cNvPr id="659" name="Drop Down 4" hidden="1">
          <a:extLst>
            <a:ext uri="{63B3BB69-23CF-44E3-9099-C40C66FF867C}">
              <a14:compatExt xmlns:a14="http://schemas.microsoft.com/office/drawing/2010/main" spid="_x0000_s2052"/>
            </a:ext>
            <a:ext uri="{FF2B5EF4-FFF2-40B4-BE49-F238E27FC236}">
              <a16:creationId xmlns:a16="http://schemas.microsoft.com/office/drawing/2014/main" id="{7D812B3F-9A3C-4F81-8B81-288D5C505B72}"/>
            </a:ext>
          </a:extLst>
        </xdr:cNvPr>
        <xdr:cNvSpPr/>
      </xdr:nvSpPr>
      <xdr:spPr bwMode="auto">
        <a:xfrm>
          <a:off x="5540403" y="3028121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225</xdr:row>
      <xdr:rowOff>0</xdr:rowOff>
    </xdr:from>
    <xdr:ext cx="2529840" cy="195685"/>
    <xdr:sp macro="" textlink="">
      <xdr:nvSpPr>
        <xdr:cNvPr id="660" name="Drop Down 4" hidden="1">
          <a:extLst>
            <a:ext uri="{63B3BB69-23CF-44E3-9099-C40C66FF867C}">
              <a14:compatExt xmlns:a14="http://schemas.microsoft.com/office/drawing/2010/main" spid="_x0000_s2052"/>
            </a:ext>
            <a:ext uri="{FF2B5EF4-FFF2-40B4-BE49-F238E27FC236}">
              <a16:creationId xmlns:a16="http://schemas.microsoft.com/office/drawing/2014/main" id="{B30703CC-A57D-4CBD-A3AD-B6895646D53D}"/>
            </a:ext>
          </a:extLst>
        </xdr:cNvPr>
        <xdr:cNvSpPr/>
      </xdr:nvSpPr>
      <xdr:spPr bwMode="auto">
        <a:xfrm>
          <a:off x="5230964" y="3028121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197</xdr:row>
      <xdr:rowOff>0</xdr:rowOff>
    </xdr:from>
    <xdr:ext cx="2529840" cy="195685"/>
    <xdr:sp macro="" textlink="">
      <xdr:nvSpPr>
        <xdr:cNvPr id="675" name="Drop Down 4" hidden="1">
          <a:extLst>
            <a:ext uri="{63B3BB69-23CF-44E3-9099-C40C66FF867C}">
              <a14:compatExt xmlns:a14="http://schemas.microsoft.com/office/drawing/2010/main" spid="_x0000_s2052"/>
            </a:ext>
            <a:ext uri="{FF2B5EF4-FFF2-40B4-BE49-F238E27FC236}">
              <a16:creationId xmlns:a16="http://schemas.microsoft.com/office/drawing/2014/main" id="{48AC242C-C267-4C8D-874C-8168CCFBF8F4}"/>
            </a:ext>
          </a:extLst>
        </xdr:cNvPr>
        <xdr:cNvSpPr/>
      </xdr:nvSpPr>
      <xdr:spPr bwMode="auto">
        <a:xfrm>
          <a:off x="5540403" y="3167269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197</xdr:row>
      <xdr:rowOff>0</xdr:rowOff>
    </xdr:from>
    <xdr:ext cx="1921468" cy="195685"/>
    <xdr:sp macro="" textlink="">
      <xdr:nvSpPr>
        <xdr:cNvPr id="676" name="Drop Down 20" hidden="1">
          <a:extLst>
            <a:ext uri="{63B3BB69-23CF-44E3-9099-C40C66FF867C}">
              <a14:compatExt xmlns:a14="http://schemas.microsoft.com/office/drawing/2010/main" spid="_x0000_s2068"/>
            </a:ext>
            <a:ext uri="{FF2B5EF4-FFF2-40B4-BE49-F238E27FC236}">
              <a16:creationId xmlns:a16="http://schemas.microsoft.com/office/drawing/2014/main" id="{73FABBCF-EB22-4EAB-B990-503E33D2B5DF}"/>
            </a:ext>
          </a:extLst>
        </xdr:cNvPr>
        <xdr:cNvSpPr/>
      </xdr:nvSpPr>
      <xdr:spPr bwMode="auto">
        <a:xfrm>
          <a:off x="6069496" y="3167269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197</xdr:row>
      <xdr:rowOff>0</xdr:rowOff>
    </xdr:from>
    <xdr:ext cx="2476500" cy="199970"/>
    <xdr:sp macro="" textlink="">
      <xdr:nvSpPr>
        <xdr:cNvPr id="677" name="Drop Down 24" hidden="1">
          <a:extLst>
            <a:ext uri="{63B3BB69-23CF-44E3-9099-C40C66FF867C}">
              <a14:compatExt xmlns:a14="http://schemas.microsoft.com/office/drawing/2010/main" spid="_x0000_s2072"/>
            </a:ext>
            <a:ext uri="{FF2B5EF4-FFF2-40B4-BE49-F238E27FC236}">
              <a16:creationId xmlns:a16="http://schemas.microsoft.com/office/drawing/2014/main" id="{E48E569E-F10F-49B2-ADE8-21353B12B474}"/>
            </a:ext>
          </a:extLst>
        </xdr:cNvPr>
        <xdr:cNvSpPr/>
      </xdr:nvSpPr>
      <xdr:spPr bwMode="auto">
        <a:xfrm>
          <a:off x="3906078" y="3167269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197</xdr:row>
      <xdr:rowOff>0</xdr:rowOff>
    </xdr:from>
    <xdr:ext cx="2529840" cy="195685"/>
    <xdr:sp macro="" textlink="">
      <xdr:nvSpPr>
        <xdr:cNvPr id="678" name="Drop Down 4" hidden="1">
          <a:extLst>
            <a:ext uri="{63B3BB69-23CF-44E3-9099-C40C66FF867C}">
              <a14:compatExt xmlns:a14="http://schemas.microsoft.com/office/drawing/2010/main" spid="_x0000_s2052"/>
            </a:ext>
            <a:ext uri="{FF2B5EF4-FFF2-40B4-BE49-F238E27FC236}">
              <a16:creationId xmlns:a16="http://schemas.microsoft.com/office/drawing/2014/main" id="{E5B98722-5E3D-4D8F-897B-E5B5EA06CFAD}"/>
            </a:ext>
          </a:extLst>
        </xdr:cNvPr>
        <xdr:cNvSpPr/>
      </xdr:nvSpPr>
      <xdr:spPr bwMode="auto">
        <a:xfrm>
          <a:off x="5540403" y="3167269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197</xdr:row>
      <xdr:rowOff>0</xdr:rowOff>
    </xdr:from>
    <xdr:ext cx="2529840" cy="195685"/>
    <xdr:sp macro="" textlink="">
      <xdr:nvSpPr>
        <xdr:cNvPr id="679" name="Drop Down 4" hidden="1">
          <a:extLst>
            <a:ext uri="{63B3BB69-23CF-44E3-9099-C40C66FF867C}">
              <a14:compatExt xmlns:a14="http://schemas.microsoft.com/office/drawing/2010/main" spid="_x0000_s2052"/>
            </a:ext>
            <a:ext uri="{FF2B5EF4-FFF2-40B4-BE49-F238E27FC236}">
              <a16:creationId xmlns:a16="http://schemas.microsoft.com/office/drawing/2014/main" id="{94012B68-30E5-485F-A088-2B126E038B91}"/>
            </a:ext>
          </a:extLst>
        </xdr:cNvPr>
        <xdr:cNvSpPr/>
      </xdr:nvSpPr>
      <xdr:spPr bwMode="auto">
        <a:xfrm>
          <a:off x="5230964" y="3167269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197</xdr:row>
      <xdr:rowOff>0</xdr:rowOff>
    </xdr:from>
    <xdr:ext cx="2529840" cy="195685"/>
    <xdr:sp macro="" textlink="">
      <xdr:nvSpPr>
        <xdr:cNvPr id="680" name="Drop Down 4" hidden="1">
          <a:extLst>
            <a:ext uri="{63B3BB69-23CF-44E3-9099-C40C66FF867C}">
              <a14:compatExt xmlns:a14="http://schemas.microsoft.com/office/drawing/2010/main" spid="_x0000_s2052"/>
            </a:ext>
            <a:ext uri="{FF2B5EF4-FFF2-40B4-BE49-F238E27FC236}">
              <a16:creationId xmlns:a16="http://schemas.microsoft.com/office/drawing/2014/main" id="{4ADD4EE3-A55F-495E-B790-44B02C06E25B}"/>
            </a:ext>
          </a:extLst>
        </xdr:cNvPr>
        <xdr:cNvSpPr/>
      </xdr:nvSpPr>
      <xdr:spPr bwMode="auto">
        <a:xfrm>
          <a:off x="5540403" y="3167269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197</xdr:row>
      <xdr:rowOff>0</xdr:rowOff>
    </xdr:from>
    <xdr:ext cx="2529840" cy="195685"/>
    <xdr:sp macro="" textlink="">
      <xdr:nvSpPr>
        <xdr:cNvPr id="681" name="Drop Down 4" hidden="1">
          <a:extLst>
            <a:ext uri="{63B3BB69-23CF-44E3-9099-C40C66FF867C}">
              <a14:compatExt xmlns:a14="http://schemas.microsoft.com/office/drawing/2010/main" spid="_x0000_s2052"/>
            </a:ext>
            <a:ext uri="{FF2B5EF4-FFF2-40B4-BE49-F238E27FC236}">
              <a16:creationId xmlns:a16="http://schemas.microsoft.com/office/drawing/2014/main" id="{67EE4F38-1950-4096-B598-87BB1031C54E}"/>
            </a:ext>
          </a:extLst>
        </xdr:cNvPr>
        <xdr:cNvSpPr/>
      </xdr:nvSpPr>
      <xdr:spPr bwMode="auto">
        <a:xfrm>
          <a:off x="5230964" y="3167269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694</xdr:row>
      <xdr:rowOff>0</xdr:rowOff>
    </xdr:from>
    <xdr:ext cx="2476500" cy="199970"/>
    <xdr:sp macro="" textlink="">
      <xdr:nvSpPr>
        <xdr:cNvPr id="661" name="Drop Down 24" hidden="1">
          <a:extLst>
            <a:ext uri="{63B3BB69-23CF-44E3-9099-C40C66FF867C}">
              <a14:compatExt xmlns:a14="http://schemas.microsoft.com/office/drawing/2010/main" spid="_x0000_s2072"/>
            </a:ext>
            <a:ext uri="{FF2B5EF4-FFF2-40B4-BE49-F238E27FC236}">
              <a16:creationId xmlns:a16="http://schemas.microsoft.com/office/drawing/2014/main" id="{51D8FCB6-B1F4-450D-A515-8852379425BD}"/>
            </a:ext>
          </a:extLst>
        </xdr:cNvPr>
        <xdr:cNvSpPr/>
      </xdr:nvSpPr>
      <xdr:spPr bwMode="auto">
        <a:xfrm>
          <a:off x="3901440" y="101346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694</xdr:row>
      <xdr:rowOff>0</xdr:rowOff>
    </xdr:from>
    <xdr:ext cx="2476500" cy="199970"/>
    <xdr:sp macro="" textlink="">
      <xdr:nvSpPr>
        <xdr:cNvPr id="662" name="Drop Down 24" hidden="1">
          <a:extLst>
            <a:ext uri="{63B3BB69-23CF-44E3-9099-C40C66FF867C}">
              <a14:compatExt xmlns:a14="http://schemas.microsoft.com/office/drawing/2010/main" spid="_x0000_s2072"/>
            </a:ext>
            <a:ext uri="{FF2B5EF4-FFF2-40B4-BE49-F238E27FC236}">
              <a16:creationId xmlns:a16="http://schemas.microsoft.com/office/drawing/2014/main" id="{12E1E33C-36E0-444F-B6F4-CE75653DD25C}"/>
            </a:ext>
          </a:extLst>
        </xdr:cNvPr>
        <xdr:cNvSpPr/>
      </xdr:nvSpPr>
      <xdr:spPr bwMode="auto">
        <a:xfrm>
          <a:off x="3901440" y="101346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694</xdr:row>
      <xdr:rowOff>0</xdr:rowOff>
    </xdr:from>
    <xdr:ext cx="2476500" cy="199970"/>
    <xdr:sp macro="" textlink="">
      <xdr:nvSpPr>
        <xdr:cNvPr id="663" name="Drop Down 24" hidden="1">
          <a:extLst>
            <a:ext uri="{63B3BB69-23CF-44E3-9099-C40C66FF867C}">
              <a14:compatExt xmlns:a14="http://schemas.microsoft.com/office/drawing/2010/main" spid="_x0000_s2072"/>
            </a:ext>
            <a:ext uri="{FF2B5EF4-FFF2-40B4-BE49-F238E27FC236}">
              <a16:creationId xmlns:a16="http://schemas.microsoft.com/office/drawing/2014/main" id="{C00C4251-662B-4EFD-A162-75AB537A9374}"/>
            </a:ext>
          </a:extLst>
        </xdr:cNvPr>
        <xdr:cNvSpPr/>
      </xdr:nvSpPr>
      <xdr:spPr bwMode="auto">
        <a:xfrm>
          <a:off x="3901440" y="101346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694</xdr:row>
      <xdr:rowOff>0</xdr:rowOff>
    </xdr:from>
    <xdr:ext cx="2476500" cy="199970"/>
    <xdr:sp macro="" textlink="">
      <xdr:nvSpPr>
        <xdr:cNvPr id="664" name="Drop Down 24" hidden="1">
          <a:extLst>
            <a:ext uri="{63B3BB69-23CF-44E3-9099-C40C66FF867C}">
              <a14:compatExt xmlns:a14="http://schemas.microsoft.com/office/drawing/2010/main" spid="_x0000_s2072"/>
            </a:ext>
            <a:ext uri="{FF2B5EF4-FFF2-40B4-BE49-F238E27FC236}">
              <a16:creationId xmlns:a16="http://schemas.microsoft.com/office/drawing/2014/main" id="{39F9B724-B67D-4292-877B-4CAFDF14803B}"/>
            </a:ext>
          </a:extLst>
        </xdr:cNvPr>
        <xdr:cNvSpPr/>
      </xdr:nvSpPr>
      <xdr:spPr bwMode="auto">
        <a:xfrm>
          <a:off x="3901440" y="101346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694</xdr:row>
      <xdr:rowOff>0</xdr:rowOff>
    </xdr:from>
    <xdr:ext cx="2476500" cy="199970"/>
    <xdr:sp macro="" textlink="">
      <xdr:nvSpPr>
        <xdr:cNvPr id="665" name="Drop Down 24" hidden="1">
          <a:extLst>
            <a:ext uri="{63B3BB69-23CF-44E3-9099-C40C66FF867C}">
              <a14:compatExt xmlns:a14="http://schemas.microsoft.com/office/drawing/2010/main" spid="_x0000_s2072"/>
            </a:ext>
            <a:ext uri="{FF2B5EF4-FFF2-40B4-BE49-F238E27FC236}">
              <a16:creationId xmlns:a16="http://schemas.microsoft.com/office/drawing/2014/main" id="{BE4F692C-436C-4EFF-9C63-1CFEC3DD0BDF}"/>
            </a:ext>
          </a:extLst>
        </xdr:cNvPr>
        <xdr:cNvSpPr/>
      </xdr:nvSpPr>
      <xdr:spPr bwMode="auto">
        <a:xfrm>
          <a:off x="3901440" y="101346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694</xdr:row>
      <xdr:rowOff>0</xdr:rowOff>
    </xdr:from>
    <xdr:ext cx="2476500" cy="199970"/>
    <xdr:sp macro="" textlink="">
      <xdr:nvSpPr>
        <xdr:cNvPr id="666" name="Drop Down 24" hidden="1">
          <a:extLst>
            <a:ext uri="{63B3BB69-23CF-44E3-9099-C40C66FF867C}">
              <a14:compatExt xmlns:a14="http://schemas.microsoft.com/office/drawing/2010/main" spid="_x0000_s2072"/>
            </a:ext>
            <a:ext uri="{FF2B5EF4-FFF2-40B4-BE49-F238E27FC236}">
              <a16:creationId xmlns:a16="http://schemas.microsoft.com/office/drawing/2014/main" id="{01FDD674-6358-4DC0-9F51-B820A54DB8DB}"/>
            </a:ext>
          </a:extLst>
        </xdr:cNvPr>
        <xdr:cNvSpPr/>
      </xdr:nvSpPr>
      <xdr:spPr bwMode="auto">
        <a:xfrm>
          <a:off x="3901440" y="101346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694</xdr:row>
      <xdr:rowOff>0</xdr:rowOff>
    </xdr:from>
    <xdr:ext cx="2476500" cy="199970"/>
    <xdr:sp macro="" textlink="">
      <xdr:nvSpPr>
        <xdr:cNvPr id="667" name="Drop Down 24" hidden="1">
          <a:extLst>
            <a:ext uri="{63B3BB69-23CF-44E3-9099-C40C66FF867C}">
              <a14:compatExt xmlns:a14="http://schemas.microsoft.com/office/drawing/2010/main" spid="_x0000_s2072"/>
            </a:ext>
            <a:ext uri="{FF2B5EF4-FFF2-40B4-BE49-F238E27FC236}">
              <a16:creationId xmlns:a16="http://schemas.microsoft.com/office/drawing/2014/main" id="{7DEE77F1-64F2-4070-A6FE-F0F945A6BF40}"/>
            </a:ext>
          </a:extLst>
        </xdr:cNvPr>
        <xdr:cNvSpPr/>
      </xdr:nvSpPr>
      <xdr:spPr bwMode="auto">
        <a:xfrm>
          <a:off x="3901440" y="101346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695</xdr:row>
      <xdr:rowOff>0</xdr:rowOff>
    </xdr:from>
    <xdr:ext cx="2476500" cy="199970"/>
    <xdr:sp macro="" textlink="">
      <xdr:nvSpPr>
        <xdr:cNvPr id="668" name="Drop Down 24" hidden="1">
          <a:extLst>
            <a:ext uri="{63B3BB69-23CF-44E3-9099-C40C66FF867C}">
              <a14:compatExt xmlns:a14="http://schemas.microsoft.com/office/drawing/2010/main" spid="_x0000_s2072"/>
            </a:ext>
            <a:ext uri="{FF2B5EF4-FFF2-40B4-BE49-F238E27FC236}">
              <a16:creationId xmlns:a16="http://schemas.microsoft.com/office/drawing/2014/main" id="{FA85ACD7-8772-45CB-B474-F0D07DADD60F}"/>
            </a:ext>
          </a:extLst>
        </xdr:cNvPr>
        <xdr:cNvSpPr/>
      </xdr:nvSpPr>
      <xdr:spPr bwMode="auto">
        <a:xfrm>
          <a:off x="3901440" y="1014831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695</xdr:row>
      <xdr:rowOff>0</xdr:rowOff>
    </xdr:from>
    <xdr:ext cx="2476500" cy="199970"/>
    <xdr:sp macro="" textlink="">
      <xdr:nvSpPr>
        <xdr:cNvPr id="669" name="Drop Down 24" hidden="1">
          <a:extLst>
            <a:ext uri="{63B3BB69-23CF-44E3-9099-C40C66FF867C}">
              <a14:compatExt xmlns:a14="http://schemas.microsoft.com/office/drawing/2010/main" spid="_x0000_s2072"/>
            </a:ext>
            <a:ext uri="{FF2B5EF4-FFF2-40B4-BE49-F238E27FC236}">
              <a16:creationId xmlns:a16="http://schemas.microsoft.com/office/drawing/2014/main" id="{31DB2A24-8709-4481-9E78-0839B245AC73}"/>
            </a:ext>
          </a:extLst>
        </xdr:cNvPr>
        <xdr:cNvSpPr/>
      </xdr:nvSpPr>
      <xdr:spPr bwMode="auto">
        <a:xfrm>
          <a:off x="3901440" y="1014831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695</xdr:row>
      <xdr:rowOff>0</xdr:rowOff>
    </xdr:from>
    <xdr:ext cx="2476500" cy="199970"/>
    <xdr:sp macro="" textlink="">
      <xdr:nvSpPr>
        <xdr:cNvPr id="670" name="Drop Down 24" hidden="1">
          <a:extLst>
            <a:ext uri="{63B3BB69-23CF-44E3-9099-C40C66FF867C}">
              <a14:compatExt xmlns:a14="http://schemas.microsoft.com/office/drawing/2010/main" spid="_x0000_s2072"/>
            </a:ext>
            <a:ext uri="{FF2B5EF4-FFF2-40B4-BE49-F238E27FC236}">
              <a16:creationId xmlns:a16="http://schemas.microsoft.com/office/drawing/2014/main" id="{FF4E5437-2E6F-4329-B984-B04400C53334}"/>
            </a:ext>
          </a:extLst>
        </xdr:cNvPr>
        <xdr:cNvSpPr/>
      </xdr:nvSpPr>
      <xdr:spPr bwMode="auto">
        <a:xfrm>
          <a:off x="3901440" y="1014831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694</xdr:row>
      <xdr:rowOff>0</xdr:rowOff>
    </xdr:from>
    <xdr:ext cx="2476500" cy="199970"/>
    <xdr:sp macro="" textlink="">
      <xdr:nvSpPr>
        <xdr:cNvPr id="671" name="Drop Down 24" hidden="1">
          <a:extLst>
            <a:ext uri="{63B3BB69-23CF-44E3-9099-C40C66FF867C}">
              <a14:compatExt xmlns:a14="http://schemas.microsoft.com/office/drawing/2010/main" spid="_x0000_s2072"/>
            </a:ext>
            <a:ext uri="{FF2B5EF4-FFF2-40B4-BE49-F238E27FC236}">
              <a16:creationId xmlns:a16="http://schemas.microsoft.com/office/drawing/2014/main" id="{82314675-7C4A-4AF7-8428-7F83CF6CCBC6}"/>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694</xdr:row>
      <xdr:rowOff>0</xdr:rowOff>
    </xdr:from>
    <xdr:ext cx="2476500" cy="199970"/>
    <xdr:sp macro="" textlink="">
      <xdr:nvSpPr>
        <xdr:cNvPr id="672" name="Drop Down 24" hidden="1">
          <a:extLst>
            <a:ext uri="{63B3BB69-23CF-44E3-9099-C40C66FF867C}">
              <a14:compatExt xmlns:a14="http://schemas.microsoft.com/office/drawing/2010/main" spid="_x0000_s2072"/>
            </a:ext>
            <a:ext uri="{FF2B5EF4-FFF2-40B4-BE49-F238E27FC236}">
              <a16:creationId xmlns:a16="http://schemas.microsoft.com/office/drawing/2014/main" id="{15BCB1CC-3E1D-4331-9838-6123C16E8774}"/>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694</xdr:row>
      <xdr:rowOff>0</xdr:rowOff>
    </xdr:from>
    <xdr:ext cx="2476500" cy="199970"/>
    <xdr:sp macro="" textlink="">
      <xdr:nvSpPr>
        <xdr:cNvPr id="673" name="Drop Down 24" hidden="1">
          <a:extLst>
            <a:ext uri="{63B3BB69-23CF-44E3-9099-C40C66FF867C}">
              <a14:compatExt xmlns:a14="http://schemas.microsoft.com/office/drawing/2010/main" spid="_x0000_s2072"/>
            </a:ext>
            <a:ext uri="{FF2B5EF4-FFF2-40B4-BE49-F238E27FC236}">
              <a16:creationId xmlns:a16="http://schemas.microsoft.com/office/drawing/2014/main" id="{9AB438C6-A669-457F-B5AA-7E8497C2EAE7}"/>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694</xdr:row>
      <xdr:rowOff>0</xdr:rowOff>
    </xdr:from>
    <xdr:ext cx="2476500" cy="199970"/>
    <xdr:sp macro="" textlink="">
      <xdr:nvSpPr>
        <xdr:cNvPr id="674" name="Drop Down 24" hidden="1">
          <a:extLst>
            <a:ext uri="{63B3BB69-23CF-44E3-9099-C40C66FF867C}">
              <a14:compatExt xmlns:a14="http://schemas.microsoft.com/office/drawing/2010/main" spid="_x0000_s2072"/>
            </a:ext>
            <a:ext uri="{FF2B5EF4-FFF2-40B4-BE49-F238E27FC236}">
              <a16:creationId xmlns:a16="http://schemas.microsoft.com/office/drawing/2014/main" id="{9B2BF1F2-D1AB-4C05-93B2-BE4E6A49613C}"/>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694</xdr:row>
      <xdr:rowOff>0</xdr:rowOff>
    </xdr:from>
    <xdr:ext cx="2476500" cy="199970"/>
    <xdr:sp macro="" textlink="">
      <xdr:nvSpPr>
        <xdr:cNvPr id="682" name="Drop Down 24" hidden="1">
          <a:extLst>
            <a:ext uri="{63B3BB69-23CF-44E3-9099-C40C66FF867C}">
              <a14:compatExt xmlns:a14="http://schemas.microsoft.com/office/drawing/2010/main" spid="_x0000_s2072"/>
            </a:ext>
            <a:ext uri="{FF2B5EF4-FFF2-40B4-BE49-F238E27FC236}">
              <a16:creationId xmlns:a16="http://schemas.microsoft.com/office/drawing/2014/main" id="{A6D362EC-E303-4D9A-822A-43AF7DC224B8}"/>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694</xdr:row>
      <xdr:rowOff>0</xdr:rowOff>
    </xdr:from>
    <xdr:ext cx="2476500" cy="199970"/>
    <xdr:sp macro="" textlink="">
      <xdr:nvSpPr>
        <xdr:cNvPr id="683" name="Drop Down 24" hidden="1">
          <a:extLst>
            <a:ext uri="{63B3BB69-23CF-44E3-9099-C40C66FF867C}">
              <a14:compatExt xmlns:a14="http://schemas.microsoft.com/office/drawing/2010/main" spid="_x0000_s2072"/>
            </a:ext>
            <a:ext uri="{FF2B5EF4-FFF2-40B4-BE49-F238E27FC236}">
              <a16:creationId xmlns:a16="http://schemas.microsoft.com/office/drawing/2014/main" id="{A4C868C4-602A-4F24-83E7-27F950E30422}"/>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694</xdr:row>
      <xdr:rowOff>0</xdr:rowOff>
    </xdr:from>
    <xdr:ext cx="2476500" cy="199970"/>
    <xdr:sp macro="" textlink="">
      <xdr:nvSpPr>
        <xdr:cNvPr id="684" name="Drop Down 24" hidden="1">
          <a:extLst>
            <a:ext uri="{63B3BB69-23CF-44E3-9099-C40C66FF867C}">
              <a14:compatExt xmlns:a14="http://schemas.microsoft.com/office/drawing/2010/main" spid="_x0000_s2072"/>
            </a:ext>
            <a:ext uri="{FF2B5EF4-FFF2-40B4-BE49-F238E27FC236}">
              <a16:creationId xmlns:a16="http://schemas.microsoft.com/office/drawing/2014/main" id="{0103C6E7-C7B1-4323-A06F-E1FBACE1F176}"/>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694</xdr:row>
      <xdr:rowOff>0</xdr:rowOff>
    </xdr:from>
    <xdr:ext cx="2476500" cy="199970"/>
    <xdr:sp macro="" textlink="">
      <xdr:nvSpPr>
        <xdr:cNvPr id="685" name="Drop Down 24" hidden="1">
          <a:extLst>
            <a:ext uri="{63B3BB69-23CF-44E3-9099-C40C66FF867C}">
              <a14:compatExt xmlns:a14="http://schemas.microsoft.com/office/drawing/2010/main" spid="_x0000_s2072"/>
            </a:ext>
            <a:ext uri="{FF2B5EF4-FFF2-40B4-BE49-F238E27FC236}">
              <a16:creationId xmlns:a16="http://schemas.microsoft.com/office/drawing/2014/main" id="{D7FEAF6E-D215-4FAB-98B5-D7EDD073439C}"/>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694</xdr:row>
      <xdr:rowOff>0</xdr:rowOff>
    </xdr:from>
    <xdr:ext cx="2476500" cy="199970"/>
    <xdr:sp macro="" textlink="">
      <xdr:nvSpPr>
        <xdr:cNvPr id="686" name="Drop Down 24" hidden="1">
          <a:extLst>
            <a:ext uri="{63B3BB69-23CF-44E3-9099-C40C66FF867C}">
              <a14:compatExt xmlns:a14="http://schemas.microsoft.com/office/drawing/2010/main" spid="_x0000_s2072"/>
            </a:ext>
            <a:ext uri="{FF2B5EF4-FFF2-40B4-BE49-F238E27FC236}">
              <a16:creationId xmlns:a16="http://schemas.microsoft.com/office/drawing/2014/main" id="{49D20D09-0113-4DA8-AB56-F3EDE6B21FCD}"/>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694</xdr:row>
      <xdr:rowOff>0</xdr:rowOff>
    </xdr:from>
    <xdr:ext cx="2476500" cy="199970"/>
    <xdr:sp macro="" textlink="">
      <xdr:nvSpPr>
        <xdr:cNvPr id="687" name="Drop Down 24" hidden="1">
          <a:extLst>
            <a:ext uri="{63B3BB69-23CF-44E3-9099-C40C66FF867C}">
              <a14:compatExt xmlns:a14="http://schemas.microsoft.com/office/drawing/2010/main" spid="_x0000_s2072"/>
            </a:ext>
            <a:ext uri="{FF2B5EF4-FFF2-40B4-BE49-F238E27FC236}">
              <a16:creationId xmlns:a16="http://schemas.microsoft.com/office/drawing/2014/main" id="{B53BDD46-A225-4369-974A-EEAD48D94FC1}"/>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694</xdr:row>
      <xdr:rowOff>0</xdr:rowOff>
    </xdr:from>
    <xdr:ext cx="2476500" cy="199970"/>
    <xdr:sp macro="" textlink="">
      <xdr:nvSpPr>
        <xdr:cNvPr id="688" name="Drop Down 24" hidden="1">
          <a:extLst>
            <a:ext uri="{63B3BB69-23CF-44E3-9099-C40C66FF867C}">
              <a14:compatExt xmlns:a14="http://schemas.microsoft.com/office/drawing/2010/main" spid="_x0000_s2072"/>
            </a:ext>
            <a:ext uri="{FF2B5EF4-FFF2-40B4-BE49-F238E27FC236}">
              <a16:creationId xmlns:a16="http://schemas.microsoft.com/office/drawing/2014/main" id="{DFED7045-F574-4757-AAA8-D3A8E4983AF4}"/>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694</xdr:row>
      <xdr:rowOff>0</xdr:rowOff>
    </xdr:from>
    <xdr:ext cx="2476500" cy="199970"/>
    <xdr:sp macro="" textlink="">
      <xdr:nvSpPr>
        <xdr:cNvPr id="689" name="Drop Down 24" hidden="1">
          <a:extLst>
            <a:ext uri="{63B3BB69-23CF-44E3-9099-C40C66FF867C}">
              <a14:compatExt xmlns:a14="http://schemas.microsoft.com/office/drawing/2010/main" spid="_x0000_s2072"/>
            </a:ext>
            <a:ext uri="{FF2B5EF4-FFF2-40B4-BE49-F238E27FC236}">
              <a16:creationId xmlns:a16="http://schemas.microsoft.com/office/drawing/2014/main" id="{C37CBB07-3A6E-4FF2-95A5-7F78059CF0EF}"/>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694</xdr:row>
      <xdr:rowOff>0</xdr:rowOff>
    </xdr:from>
    <xdr:ext cx="2476500" cy="199970"/>
    <xdr:sp macro="" textlink="">
      <xdr:nvSpPr>
        <xdr:cNvPr id="690" name="Drop Down 24" hidden="1">
          <a:extLst>
            <a:ext uri="{63B3BB69-23CF-44E3-9099-C40C66FF867C}">
              <a14:compatExt xmlns:a14="http://schemas.microsoft.com/office/drawing/2010/main" spid="_x0000_s2072"/>
            </a:ext>
            <a:ext uri="{FF2B5EF4-FFF2-40B4-BE49-F238E27FC236}">
              <a16:creationId xmlns:a16="http://schemas.microsoft.com/office/drawing/2014/main" id="{321F0E24-D278-4712-A40C-44AB501444DA}"/>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694</xdr:row>
      <xdr:rowOff>0</xdr:rowOff>
    </xdr:from>
    <xdr:ext cx="2476500" cy="199970"/>
    <xdr:sp macro="" textlink="">
      <xdr:nvSpPr>
        <xdr:cNvPr id="691" name="Drop Down 24" hidden="1">
          <a:extLst>
            <a:ext uri="{63B3BB69-23CF-44E3-9099-C40C66FF867C}">
              <a14:compatExt xmlns:a14="http://schemas.microsoft.com/office/drawing/2010/main" spid="_x0000_s2072"/>
            </a:ext>
            <a:ext uri="{FF2B5EF4-FFF2-40B4-BE49-F238E27FC236}">
              <a16:creationId xmlns:a16="http://schemas.microsoft.com/office/drawing/2014/main" id="{B5D56EAC-4F53-4255-8759-F8C17CCE33A6}"/>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694</xdr:row>
      <xdr:rowOff>0</xdr:rowOff>
    </xdr:from>
    <xdr:ext cx="2476500" cy="199970"/>
    <xdr:sp macro="" textlink="">
      <xdr:nvSpPr>
        <xdr:cNvPr id="692" name="Drop Down 24" hidden="1">
          <a:extLst>
            <a:ext uri="{63B3BB69-23CF-44E3-9099-C40C66FF867C}">
              <a14:compatExt xmlns:a14="http://schemas.microsoft.com/office/drawing/2010/main" spid="_x0000_s2072"/>
            </a:ext>
            <a:ext uri="{FF2B5EF4-FFF2-40B4-BE49-F238E27FC236}">
              <a16:creationId xmlns:a16="http://schemas.microsoft.com/office/drawing/2014/main" id="{2499D3FA-2254-4C1B-8AF3-3E359D5A124A}"/>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694</xdr:row>
      <xdr:rowOff>0</xdr:rowOff>
    </xdr:from>
    <xdr:ext cx="2476500" cy="199970"/>
    <xdr:sp macro="" textlink="">
      <xdr:nvSpPr>
        <xdr:cNvPr id="693" name="Drop Down 24" hidden="1">
          <a:extLst>
            <a:ext uri="{63B3BB69-23CF-44E3-9099-C40C66FF867C}">
              <a14:compatExt xmlns:a14="http://schemas.microsoft.com/office/drawing/2010/main" spid="_x0000_s2072"/>
            </a:ext>
            <a:ext uri="{FF2B5EF4-FFF2-40B4-BE49-F238E27FC236}">
              <a16:creationId xmlns:a16="http://schemas.microsoft.com/office/drawing/2014/main" id="{6D518A1D-8569-4C99-9694-2045D0983987}"/>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694</xdr:row>
      <xdr:rowOff>0</xdr:rowOff>
    </xdr:from>
    <xdr:ext cx="2476500" cy="199970"/>
    <xdr:sp macro="" textlink="">
      <xdr:nvSpPr>
        <xdr:cNvPr id="694" name="Drop Down 24" hidden="1">
          <a:extLst>
            <a:ext uri="{63B3BB69-23CF-44E3-9099-C40C66FF867C}">
              <a14:compatExt xmlns:a14="http://schemas.microsoft.com/office/drawing/2010/main" spid="_x0000_s2072"/>
            </a:ext>
            <a:ext uri="{FF2B5EF4-FFF2-40B4-BE49-F238E27FC236}">
              <a16:creationId xmlns:a16="http://schemas.microsoft.com/office/drawing/2014/main" id="{E477AFA2-27B0-4669-A614-EB54D85A6039}"/>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694</xdr:row>
      <xdr:rowOff>0</xdr:rowOff>
    </xdr:from>
    <xdr:ext cx="2476500" cy="199970"/>
    <xdr:sp macro="" textlink="">
      <xdr:nvSpPr>
        <xdr:cNvPr id="695" name="Drop Down 24" hidden="1">
          <a:extLst>
            <a:ext uri="{63B3BB69-23CF-44E3-9099-C40C66FF867C}">
              <a14:compatExt xmlns:a14="http://schemas.microsoft.com/office/drawing/2010/main" spid="_x0000_s2072"/>
            </a:ext>
            <a:ext uri="{FF2B5EF4-FFF2-40B4-BE49-F238E27FC236}">
              <a16:creationId xmlns:a16="http://schemas.microsoft.com/office/drawing/2014/main" id="{0FA4A88C-C304-4F1D-A9C0-02B4A9442F9C}"/>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694</xdr:row>
      <xdr:rowOff>0</xdr:rowOff>
    </xdr:from>
    <xdr:ext cx="2476500" cy="199970"/>
    <xdr:sp macro="" textlink="">
      <xdr:nvSpPr>
        <xdr:cNvPr id="696" name="Drop Down 24" hidden="1">
          <a:extLst>
            <a:ext uri="{63B3BB69-23CF-44E3-9099-C40C66FF867C}">
              <a14:compatExt xmlns:a14="http://schemas.microsoft.com/office/drawing/2010/main" spid="_x0000_s2072"/>
            </a:ext>
            <a:ext uri="{FF2B5EF4-FFF2-40B4-BE49-F238E27FC236}">
              <a16:creationId xmlns:a16="http://schemas.microsoft.com/office/drawing/2014/main" id="{2415C4C7-36FA-4054-9A22-A192358947DF}"/>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694</xdr:row>
      <xdr:rowOff>0</xdr:rowOff>
    </xdr:from>
    <xdr:ext cx="2476500" cy="199970"/>
    <xdr:sp macro="" textlink="">
      <xdr:nvSpPr>
        <xdr:cNvPr id="697" name="Drop Down 24" hidden="1">
          <a:extLst>
            <a:ext uri="{63B3BB69-23CF-44E3-9099-C40C66FF867C}">
              <a14:compatExt xmlns:a14="http://schemas.microsoft.com/office/drawing/2010/main" spid="_x0000_s2072"/>
            </a:ext>
            <a:ext uri="{FF2B5EF4-FFF2-40B4-BE49-F238E27FC236}">
              <a16:creationId xmlns:a16="http://schemas.microsoft.com/office/drawing/2014/main" id="{6119FC96-6610-4E4B-95E4-E392D1F3BCC4}"/>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696</xdr:row>
      <xdr:rowOff>0</xdr:rowOff>
    </xdr:from>
    <xdr:ext cx="2476500" cy="199970"/>
    <xdr:sp macro="" textlink="">
      <xdr:nvSpPr>
        <xdr:cNvPr id="698" name="Drop Down 24" hidden="1">
          <a:extLst>
            <a:ext uri="{63B3BB69-23CF-44E3-9099-C40C66FF867C}">
              <a14:compatExt xmlns:a14="http://schemas.microsoft.com/office/drawing/2010/main" spid="_x0000_s2072"/>
            </a:ext>
            <a:ext uri="{FF2B5EF4-FFF2-40B4-BE49-F238E27FC236}">
              <a16:creationId xmlns:a16="http://schemas.microsoft.com/office/drawing/2014/main" id="{071DE53D-CD21-4751-85FB-535E6C14CA2D}"/>
            </a:ext>
          </a:extLst>
        </xdr:cNvPr>
        <xdr:cNvSpPr/>
      </xdr:nvSpPr>
      <xdr:spPr bwMode="auto">
        <a:xfrm>
          <a:off x="3901440" y="10043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696</xdr:row>
      <xdr:rowOff>0</xdr:rowOff>
    </xdr:from>
    <xdr:ext cx="2476500" cy="199970"/>
    <xdr:sp macro="" textlink="">
      <xdr:nvSpPr>
        <xdr:cNvPr id="699" name="Drop Down 24" hidden="1">
          <a:extLst>
            <a:ext uri="{63B3BB69-23CF-44E3-9099-C40C66FF867C}">
              <a14:compatExt xmlns:a14="http://schemas.microsoft.com/office/drawing/2010/main" spid="_x0000_s2072"/>
            </a:ext>
            <a:ext uri="{FF2B5EF4-FFF2-40B4-BE49-F238E27FC236}">
              <a16:creationId xmlns:a16="http://schemas.microsoft.com/office/drawing/2014/main" id="{7A406FA5-AC3F-486C-85B8-19D35315587E}"/>
            </a:ext>
          </a:extLst>
        </xdr:cNvPr>
        <xdr:cNvSpPr/>
      </xdr:nvSpPr>
      <xdr:spPr bwMode="auto">
        <a:xfrm>
          <a:off x="3901440" y="10043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696</xdr:row>
      <xdr:rowOff>0</xdr:rowOff>
    </xdr:from>
    <xdr:ext cx="2476500" cy="199970"/>
    <xdr:sp macro="" textlink="">
      <xdr:nvSpPr>
        <xdr:cNvPr id="700" name="Drop Down 24" hidden="1">
          <a:extLst>
            <a:ext uri="{63B3BB69-23CF-44E3-9099-C40C66FF867C}">
              <a14:compatExt xmlns:a14="http://schemas.microsoft.com/office/drawing/2010/main" spid="_x0000_s2072"/>
            </a:ext>
            <a:ext uri="{FF2B5EF4-FFF2-40B4-BE49-F238E27FC236}">
              <a16:creationId xmlns:a16="http://schemas.microsoft.com/office/drawing/2014/main" id="{5D40A87A-9BC8-4E7B-8441-DB06C5D04E45}"/>
            </a:ext>
          </a:extLst>
        </xdr:cNvPr>
        <xdr:cNvSpPr/>
      </xdr:nvSpPr>
      <xdr:spPr bwMode="auto">
        <a:xfrm>
          <a:off x="3901440" y="10043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696</xdr:row>
      <xdr:rowOff>0</xdr:rowOff>
    </xdr:from>
    <xdr:ext cx="2476500" cy="199970"/>
    <xdr:sp macro="" textlink="">
      <xdr:nvSpPr>
        <xdr:cNvPr id="701" name="Drop Down 24" hidden="1">
          <a:extLst>
            <a:ext uri="{63B3BB69-23CF-44E3-9099-C40C66FF867C}">
              <a14:compatExt xmlns:a14="http://schemas.microsoft.com/office/drawing/2010/main" spid="_x0000_s2072"/>
            </a:ext>
            <a:ext uri="{FF2B5EF4-FFF2-40B4-BE49-F238E27FC236}">
              <a16:creationId xmlns:a16="http://schemas.microsoft.com/office/drawing/2014/main" id="{844E1BE7-A07F-4C33-9BE5-ECB79934DA17}"/>
            </a:ext>
          </a:extLst>
        </xdr:cNvPr>
        <xdr:cNvSpPr/>
      </xdr:nvSpPr>
      <xdr:spPr bwMode="auto">
        <a:xfrm>
          <a:off x="3901440" y="10043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696</xdr:row>
      <xdr:rowOff>0</xdr:rowOff>
    </xdr:from>
    <xdr:ext cx="2476500" cy="199970"/>
    <xdr:sp macro="" textlink="">
      <xdr:nvSpPr>
        <xdr:cNvPr id="702" name="Drop Down 24" hidden="1">
          <a:extLst>
            <a:ext uri="{63B3BB69-23CF-44E3-9099-C40C66FF867C}">
              <a14:compatExt xmlns:a14="http://schemas.microsoft.com/office/drawing/2010/main" spid="_x0000_s2072"/>
            </a:ext>
            <a:ext uri="{FF2B5EF4-FFF2-40B4-BE49-F238E27FC236}">
              <a16:creationId xmlns:a16="http://schemas.microsoft.com/office/drawing/2014/main" id="{A72AB8E7-A2E6-4264-982B-AE7EC3CE5710}"/>
            </a:ext>
          </a:extLst>
        </xdr:cNvPr>
        <xdr:cNvSpPr/>
      </xdr:nvSpPr>
      <xdr:spPr bwMode="auto">
        <a:xfrm>
          <a:off x="3901440" y="10043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696</xdr:row>
      <xdr:rowOff>0</xdr:rowOff>
    </xdr:from>
    <xdr:ext cx="2476500" cy="199970"/>
    <xdr:sp macro="" textlink="">
      <xdr:nvSpPr>
        <xdr:cNvPr id="703" name="Drop Down 24" hidden="1">
          <a:extLst>
            <a:ext uri="{63B3BB69-23CF-44E3-9099-C40C66FF867C}">
              <a14:compatExt xmlns:a14="http://schemas.microsoft.com/office/drawing/2010/main" spid="_x0000_s2072"/>
            </a:ext>
            <a:ext uri="{FF2B5EF4-FFF2-40B4-BE49-F238E27FC236}">
              <a16:creationId xmlns:a16="http://schemas.microsoft.com/office/drawing/2014/main" id="{E5BB7EC3-9819-49E3-B9D4-56EF470C183B}"/>
            </a:ext>
          </a:extLst>
        </xdr:cNvPr>
        <xdr:cNvSpPr/>
      </xdr:nvSpPr>
      <xdr:spPr bwMode="auto">
        <a:xfrm>
          <a:off x="3901440" y="10043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696</xdr:row>
      <xdr:rowOff>0</xdr:rowOff>
    </xdr:from>
    <xdr:ext cx="2476500" cy="199970"/>
    <xdr:sp macro="" textlink="">
      <xdr:nvSpPr>
        <xdr:cNvPr id="704" name="Drop Down 24" hidden="1">
          <a:extLst>
            <a:ext uri="{63B3BB69-23CF-44E3-9099-C40C66FF867C}">
              <a14:compatExt xmlns:a14="http://schemas.microsoft.com/office/drawing/2010/main" spid="_x0000_s2072"/>
            </a:ext>
            <a:ext uri="{FF2B5EF4-FFF2-40B4-BE49-F238E27FC236}">
              <a16:creationId xmlns:a16="http://schemas.microsoft.com/office/drawing/2014/main" id="{5D4FF309-3520-4EC0-B347-064C35973F11}"/>
            </a:ext>
          </a:extLst>
        </xdr:cNvPr>
        <xdr:cNvSpPr/>
      </xdr:nvSpPr>
      <xdr:spPr bwMode="auto">
        <a:xfrm>
          <a:off x="3901440" y="10043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697</xdr:row>
      <xdr:rowOff>0</xdr:rowOff>
    </xdr:from>
    <xdr:ext cx="2476500" cy="199970"/>
    <xdr:sp macro="" textlink="">
      <xdr:nvSpPr>
        <xdr:cNvPr id="705" name="Drop Down 24" hidden="1">
          <a:extLst>
            <a:ext uri="{63B3BB69-23CF-44E3-9099-C40C66FF867C}">
              <a14:compatExt xmlns:a14="http://schemas.microsoft.com/office/drawing/2010/main" spid="_x0000_s2072"/>
            </a:ext>
            <a:ext uri="{FF2B5EF4-FFF2-40B4-BE49-F238E27FC236}">
              <a16:creationId xmlns:a16="http://schemas.microsoft.com/office/drawing/2014/main" id="{8CF931E1-E815-48E9-AA10-AA854D6B7DEF}"/>
            </a:ext>
          </a:extLst>
        </xdr:cNvPr>
        <xdr:cNvSpPr/>
      </xdr:nvSpPr>
      <xdr:spPr bwMode="auto">
        <a:xfrm>
          <a:off x="3901440" y="10056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697</xdr:row>
      <xdr:rowOff>0</xdr:rowOff>
    </xdr:from>
    <xdr:ext cx="2476500" cy="199970"/>
    <xdr:sp macro="" textlink="">
      <xdr:nvSpPr>
        <xdr:cNvPr id="706" name="Drop Down 24" hidden="1">
          <a:extLst>
            <a:ext uri="{63B3BB69-23CF-44E3-9099-C40C66FF867C}">
              <a14:compatExt xmlns:a14="http://schemas.microsoft.com/office/drawing/2010/main" spid="_x0000_s2072"/>
            </a:ext>
            <a:ext uri="{FF2B5EF4-FFF2-40B4-BE49-F238E27FC236}">
              <a16:creationId xmlns:a16="http://schemas.microsoft.com/office/drawing/2014/main" id="{90E15F6C-2F70-4182-B780-8EB9F597B0A5}"/>
            </a:ext>
          </a:extLst>
        </xdr:cNvPr>
        <xdr:cNvSpPr/>
      </xdr:nvSpPr>
      <xdr:spPr bwMode="auto">
        <a:xfrm>
          <a:off x="3901440" y="10056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697</xdr:row>
      <xdr:rowOff>0</xdr:rowOff>
    </xdr:from>
    <xdr:ext cx="2476500" cy="199970"/>
    <xdr:sp macro="" textlink="">
      <xdr:nvSpPr>
        <xdr:cNvPr id="707" name="Drop Down 24" hidden="1">
          <a:extLst>
            <a:ext uri="{63B3BB69-23CF-44E3-9099-C40C66FF867C}">
              <a14:compatExt xmlns:a14="http://schemas.microsoft.com/office/drawing/2010/main" spid="_x0000_s2072"/>
            </a:ext>
            <a:ext uri="{FF2B5EF4-FFF2-40B4-BE49-F238E27FC236}">
              <a16:creationId xmlns:a16="http://schemas.microsoft.com/office/drawing/2014/main" id="{F2F28119-08C4-40F8-9C8D-5188347C8A61}"/>
            </a:ext>
          </a:extLst>
        </xdr:cNvPr>
        <xdr:cNvSpPr/>
      </xdr:nvSpPr>
      <xdr:spPr bwMode="auto">
        <a:xfrm>
          <a:off x="3901440" y="10056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87</xdr:row>
      <xdr:rowOff>0</xdr:rowOff>
    </xdr:from>
    <xdr:ext cx="2529840" cy="195685"/>
    <xdr:sp macro="" textlink="">
      <xdr:nvSpPr>
        <xdr:cNvPr id="556" name="Drop Down 4" hidden="1">
          <a:extLst>
            <a:ext uri="{63B3BB69-23CF-44E3-9099-C40C66FF867C}">
              <a14:compatExt xmlns:a14="http://schemas.microsoft.com/office/drawing/2010/main" spid="_x0000_s2052"/>
            </a:ext>
            <a:ext uri="{FF2B5EF4-FFF2-40B4-BE49-F238E27FC236}">
              <a16:creationId xmlns:a16="http://schemas.microsoft.com/office/drawing/2014/main" id="{5643EAD5-0A36-483A-B8C3-689E9DF98739}"/>
            </a:ext>
          </a:extLst>
        </xdr:cNvPr>
        <xdr:cNvSpPr/>
      </xdr:nvSpPr>
      <xdr:spPr bwMode="auto">
        <a:xfrm>
          <a:off x="5529263" y="1205507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87</xdr:row>
      <xdr:rowOff>0</xdr:rowOff>
    </xdr:from>
    <xdr:ext cx="1921468" cy="195685"/>
    <xdr:sp macro="" textlink="">
      <xdr:nvSpPr>
        <xdr:cNvPr id="708" name="Drop Down 20" hidden="1">
          <a:extLst>
            <a:ext uri="{63B3BB69-23CF-44E3-9099-C40C66FF867C}">
              <a14:compatExt xmlns:a14="http://schemas.microsoft.com/office/drawing/2010/main" spid="_x0000_s2068"/>
            </a:ext>
            <a:ext uri="{FF2B5EF4-FFF2-40B4-BE49-F238E27FC236}">
              <a16:creationId xmlns:a16="http://schemas.microsoft.com/office/drawing/2014/main" id="{3B3F74E0-A8FC-4216-B639-7E829E59F407}"/>
            </a:ext>
          </a:extLst>
        </xdr:cNvPr>
        <xdr:cNvSpPr/>
      </xdr:nvSpPr>
      <xdr:spPr bwMode="auto">
        <a:xfrm>
          <a:off x="6054328" y="1205507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87</xdr:row>
      <xdr:rowOff>0</xdr:rowOff>
    </xdr:from>
    <xdr:ext cx="2476500" cy="199970"/>
    <xdr:sp macro="" textlink="">
      <xdr:nvSpPr>
        <xdr:cNvPr id="709" name="Drop Down 24" hidden="1">
          <a:extLst>
            <a:ext uri="{63B3BB69-23CF-44E3-9099-C40C66FF867C}">
              <a14:compatExt xmlns:a14="http://schemas.microsoft.com/office/drawing/2010/main" spid="_x0000_s2072"/>
            </a:ext>
            <a:ext uri="{FF2B5EF4-FFF2-40B4-BE49-F238E27FC236}">
              <a16:creationId xmlns:a16="http://schemas.microsoft.com/office/drawing/2014/main" id="{2A0C5DE8-0F4B-4AD7-8390-6148115845AC}"/>
            </a:ext>
          </a:extLst>
        </xdr:cNvPr>
        <xdr:cNvSpPr/>
      </xdr:nvSpPr>
      <xdr:spPr bwMode="auto">
        <a:xfrm>
          <a:off x="3893344" y="1205507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87</xdr:row>
      <xdr:rowOff>0</xdr:rowOff>
    </xdr:from>
    <xdr:ext cx="2529840" cy="195685"/>
    <xdr:sp macro="" textlink="">
      <xdr:nvSpPr>
        <xdr:cNvPr id="710" name="Drop Down 4" hidden="1">
          <a:extLst>
            <a:ext uri="{63B3BB69-23CF-44E3-9099-C40C66FF867C}">
              <a14:compatExt xmlns:a14="http://schemas.microsoft.com/office/drawing/2010/main" spid="_x0000_s2052"/>
            </a:ext>
            <a:ext uri="{FF2B5EF4-FFF2-40B4-BE49-F238E27FC236}">
              <a16:creationId xmlns:a16="http://schemas.microsoft.com/office/drawing/2014/main" id="{FE4EBAFF-E536-4CF0-B8ED-3E07BE804F43}"/>
            </a:ext>
          </a:extLst>
        </xdr:cNvPr>
        <xdr:cNvSpPr/>
      </xdr:nvSpPr>
      <xdr:spPr bwMode="auto">
        <a:xfrm>
          <a:off x="5529263" y="1205507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87</xdr:row>
      <xdr:rowOff>0</xdr:rowOff>
    </xdr:from>
    <xdr:ext cx="2529840" cy="195685"/>
    <xdr:sp macro="" textlink="">
      <xdr:nvSpPr>
        <xdr:cNvPr id="711" name="Drop Down 4" hidden="1">
          <a:extLst>
            <a:ext uri="{63B3BB69-23CF-44E3-9099-C40C66FF867C}">
              <a14:compatExt xmlns:a14="http://schemas.microsoft.com/office/drawing/2010/main" spid="_x0000_s2052"/>
            </a:ext>
            <a:ext uri="{FF2B5EF4-FFF2-40B4-BE49-F238E27FC236}">
              <a16:creationId xmlns:a16="http://schemas.microsoft.com/office/drawing/2014/main" id="{5199BB6B-79D6-4C64-B5E4-266AE2530D43}"/>
            </a:ext>
          </a:extLst>
        </xdr:cNvPr>
        <xdr:cNvSpPr/>
      </xdr:nvSpPr>
      <xdr:spPr bwMode="auto">
        <a:xfrm>
          <a:off x="5216128" y="1205507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87</xdr:row>
      <xdr:rowOff>0</xdr:rowOff>
    </xdr:from>
    <xdr:ext cx="2529840" cy="195685"/>
    <xdr:sp macro="" textlink="">
      <xdr:nvSpPr>
        <xdr:cNvPr id="712" name="Drop Down 4" hidden="1">
          <a:extLst>
            <a:ext uri="{63B3BB69-23CF-44E3-9099-C40C66FF867C}">
              <a14:compatExt xmlns:a14="http://schemas.microsoft.com/office/drawing/2010/main" spid="_x0000_s2052"/>
            </a:ext>
            <a:ext uri="{FF2B5EF4-FFF2-40B4-BE49-F238E27FC236}">
              <a16:creationId xmlns:a16="http://schemas.microsoft.com/office/drawing/2014/main" id="{1217A325-DED1-4748-8059-85A05AA747AA}"/>
            </a:ext>
          </a:extLst>
        </xdr:cNvPr>
        <xdr:cNvSpPr/>
      </xdr:nvSpPr>
      <xdr:spPr bwMode="auto">
        <a:xfrm>
          <a:off x="5529263" y="1205507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87</xdr:row>
      <xdr:rowOff>0</xdr:rowOff>
    </xdr:from>
    <xdr:ext cx="2529840" cy="195685"/>
    <xdr:sp macro="" textlink="">
      <xdr:nvSpPr>
        <xdr:cNvPr id="713" name="Drop Down 4" hidden="1">
          <a:extLst>
            <a:ext uri="{63B3BB69-23CF-44E3-9099-C40C66FF867C}">
              <a14:compatExt xmlns:a14="http://schemas.microsoft.com/office/drawing/2010/main" spid="_x0000_s2052"/>
            </a:ext>
            <a:ext uri="{FF2B5EF4-FFF2-40B4-BE49-F238E27FC236}">
              <a16:creationId xmlns:a16="http://schemas.microsoft.com/office/drawing/2014/main" id="{EB16953A-8B97-4C59-A5C7-368398B484F6}"/>
            </a:ext>
          </a:extLst>
        </xdr:cNvPr>
        <xdr:cNvSpPr/>
      </xdr:nvSpPr>
      <xdr:spPr bwMode="auto">
        <a:xfrm>
          <a:off x="5216128" y="1205507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93</xdr:row>
      <xdr:rowOff>0</xdr:rowOff>
    </xdr:from>
    <xdr:ext cx="2529840" cy="195685"/>
    <xdr:sp macro="" textlink="">
      <xdr:nvSpPr>
        <xdr:cNvPr id="714" name="Drop Down 4" hidden="1">
          <a:extLst>
            <a:ext uri="{63B3BB69-23CF-44E3-9099-C40C66FF867C}">
              <a14:compatExt xmlns:a14="http://schemas.microsoft.com/office/drawing/2010/main" spid="_x0000_s2052"/>
            </a:ext>
            <a:ext uri="{FF2B5EF4-FFF2-40B4-BE49-F238E27FC236}">
              <a16:creationId xmlns:a16="http://schemas.microsoft.com/office/drawing/2014/main" id="{BCA13034-D7F8-4A8E-BB18-9A15D8A28F13}"/>
            </a:ext>
          </a:extLst>
        </xdr:cNvPr>
        <xdr:cNvSpPr/>
      </xdr:nvSpPr>
      <xdr:spPr bwMode="auto">
        <a:xfrm>
          <a:off x="5529263" y="131445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93</xdr:row>
      <xdr:rowOff>0</xdr:rowOff>
    </xdr:from>
    <xdr:ext cx="1921468" cy="195685"/>
    <xdr:sp macro="" textlink="">
      <xdr:nvSpPr>
        <xdr:cNvPr id="715" name="Drop Down 20" hidden="1">
          <a:extLst>
            <a:ext uri="{63B3BB69-23CF-44E3-9099-C40C66FF867C}">
              <a14:compatExt xmlns:a14="http://schemas.microsoft.com/office/drawing/2010/main" spid="_x0000_s2068"/>
            </a:ext>
            <a:ext uri="{FF2B5EF4-FFF2-40B4-BE49-F238E27FC236}">
              <a16:creationId xmlns:a16="http://schemas.microsoft.com/office/drawing/2014/main" id="{0566A35C-3DBC-4617-9B6F-492DD9DBE06D}"/>
            </a:ext>
          </a:extLst>
        </xdr:cNvPr>
        <xdr:cNvSpPr/>
      </xdr:nvSpPr>
      <xdr:spPr bwMode="auto">
        <a:xfrm>
          <a:off x="6054328" y="131445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93</xdr:row>
      <xdr:rowOff>0</xdr:rowOff>
    </xdr:from>
    <xdr:ext cx="2476500" cy="199970"/>
    <xdr:sp macro="" textlink="">
      <xdr:nvSpPr>
        <xdr:cNvPr id="716" name="Drop Down 24" hidden="1">
          <a:extLst>
            <a:ext uri="{63B3BB69-23CF-44E3-9099-C40C66FF867C}">
              <a14:compatExt xmlns:a14="http://schemas.microsoft.com/office/drawing/2010/main" spid="_x0000_s2072"/>
            </a:ext>
            <a:ext uri="{FF2B5EF4-FFF2-40B4-BE49-F238E27FC236}">
              <a16:creationId xmlns:a16="http://schemas.microsoft.com/office/drawing/2014/main" id="{EC17241F-5598-4642-8632-D6BB540F9186}"/>
            </a:ext>
          </a:extLst>
        </xdr:cNvPr>
        <xdr:cNvSpPr/>
      </xdr:nvSpPr>
      <xdr:spPr bwMode="auto">
        <a:xfrm>
          <a:off x="3893344" y="13144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93</xdr:row>
      <xdr:rowOff>0</xdr:rowOff>
    </xdr:from>
    <xdr:ext cx="2529840" cy="195685"/>
    <xdr:sp macro="" textlink="">
      <xdr:nvSpPr>
        <xdr:cNvPr id="717" name="Drop Down 4" hidden="1">
          <a:extLst>
            <a:ext uri="{63B3BB69-23CF-44E3-9099-C40C66FF867C}">
              <a14:compatExt xmlns:a14="http://schemas.microsoft.com/office/drawing/2010/main" spid="_x0000_s2052"/>
            </a:ext>
            <a:ext uri="{FF2B5EF4-FFF2-40B4-BE49-F238E27FC236}">
              <a16:creationId xmlns:a16="http://schemas.microsoft.com/office/drawing/2014/main" id="{2A6A77DE-9A52-4523-8887-04F7E6B6DE88}"/>
            </a:ext>
          </a:extLst>
        </xdr:cNvPr>
        <xdr:cNvSpPr/>
      </xdr:nvSpPr>
      <xdr:spPr bwMode="auto">
        <a:xfrm>
          <a:off x="5529263" y="131445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93</xdr:row>
      <xdr:rowOff>0</xdr:rowOff>
    </xdr:from>
    <xdr:ext cx="2529840" cy="195685"/>
    <xdr:sp macro="" textlink="">
      <xdr:nvSpPr>
        <xdr:cNvPr id="718" name="Drop Down 4" hidden="1">
          <a:extLst>
            <a:ext uri="{63B3BB69-23CF-44E3-9099-C40C66FF867C}">
              <a14:compatExt xmlns:a14="http://schemas.microsoft.com/office/drawing/2010/main" spid="_x0000_s2052"/>
            </a:ext>
            <a:ext uri="{FF2B5EF4-FFF2-40B4-BE49-F238E27FC236}">
              <a16:creationId xmlns:a16="http://schemas.microsoft.com/office/drawing/2014/main" id="{DF820655-9F97-4D53-9C4A-7EA45FFE7A45}"/>
            </a:ext>
          </a:extLst>
        </xdr:cNvPr>
        <xdr:cNvSpPr/>
      </xdr:nvSpPr>
      <xdr:spPr bwMode="auto">
        <a:xfrm>
          <a:off x="5216128" y="131445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93</xdr:row>
      <xdr:rowOff>0</xdr:rowOff>
    </xdr:from>
    <xdr:ext cx="2529840" cy="195685"/>
    <xdr:sp macro="" textlink="">
      <xdr:nvSpPr>
        <xdr:cNvPr id="719" name="Drop Down 4" hidden="1">
          <a:extLst>
            <a:ext uri="{63B3BB69-23CF-44E3-9099-C40C66FF867C}">
              <a14:compatExt xmlns:a14="http://schemas.microsoft.com/office/drawing/2010/main" spid="_x0000_s2052"/>
            </a:ext>
            <a:ext uri="{FF2B5EF4-FFF2-40B4-BE49-F238E27FC236}">
              <a16:creationId xmlns:a16="http://schemas.microsoft.com/office/drawing/2014/main" id="{C614F2CF-71AA-432C-8CCB-8B5DCB2CE8EE}"/>
            </a:ext>
          </a:extLst>
        </xdr:cNvPr>
        <xdr:cNvSpPr/>
      </xdr:nvSpPr>
      <xdr:spPr bwMode="auto">
        <a:xfrm>
          <a:off x="5529263" y="131445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93</xdr:row>
      <xdr:rowOff>0</xdr:rowOff>
    </xdr:from>
    <xdr:ext cx="2529840" cy="195685"/>
    <xdr:sp macro="" textlink="">
      <xdr:nvSpPr>
        <xdr:cNvPr id="720" name="Drop Down 4" hidden="1">
          <a:extLst>
            <a:ext uri="{63B3BB69-23CF-44E3-9099-C40C66FF867C}">
              <a14:compatExt xmlns:a14="http://schemas.microsoft.com/office/drawing/2010/main" spid="_x0000_s2052"/>
            </a:ext>
            <a:ext uri="{FF2B5EF4-FFF2-40B4-BE49-F238E27FC236}">
              <a16:creationId xmlns:a16="http://schemas.microsoft.com/office/drawing/2014/main" id="{1A7B24E7-4E9C-4F0E-B1EF-D13176461CB0}"/>
            </a:ext>
          </a:extLst>
        </xdr:cNvPr>
        <xdr:cNvSpPr/>
      </xdr:nvSpPr>
      <xdr:spPr bwMode="auto">
        <a:xfrm>
          <a:off x="5216128" y="131445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151</xdr:row>
      <xdr:rowOff>0</xdr:rowOff>
    </xdr:from>
    <xdr:ext cx="2529840" cy="195685"/>
    <xdr:sp macro="" textlink="">
      <xdr:nvSpPr>
        <xdr:cNvPr id="721" name="Drop Down 4" hidden="1">
          <a:extLst>
            <a:ext uri="{63B3BB69-23CF-44E3-9099-C40C66FF867C}">
              <a14:compatExt xmlns:a14="http://schemas.microsoft.com/office/drawing/2010/main" spid="_x0000_s2052"/>
            </a:ext>
            <a:ext uri="{FF2B5EF4-FFF2-40B4-BE49-F238E27FC236}">
              <a16:creationId xmlns:a16="http://schemas.microsoft.com/office/drawing/2014/main" id="{81CCF78F-FFF8-4CFF-9C45-FFBC19E8800E}"/>
            </a:ext>
          </a:extLst>
        </xdr:cNvPr>
        <xdr:cNvSpPr/>
      </xdr:nvSpPr>
      <xdr:spPr bwMode="auto">
        <a:xfrm>
          <a:off x="5529263" y="142339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151</xdr:row>
      <xdr:rowOff>0</xdr:rowOff>
    </xdr:from>
    <xdr:ext cx="1921468" cy="195685"/>
    <xdr:sp macro="" textlink="">
      <xdr:nvSpPr>
        <xdr:cNvPr id="722" name="Drop Down 20" hidden="1">
          <a:extLst>
            <a:ext uri="{63B3BB69-23CF-44E3-9099-C40C66FF867C}">
              <a14:compatExt xmlns:a14="http://schemas.microsoft.com/office/drawing/2010/main" spid="_x0000_s2068"/>
            </a:ext>
            <a:ext uri="{FF2B5EF4-FFF2-40B4-BE49-F238E27FC236}">
              <a16:creationId xmlns:a16="http://schemas.microsoft.com/office/drawing/2014/main" id="{FF58A398-2F42-4471-91FD-FA4CB7474A06}"/>
            </a:ext>
          </a:extLst>
        </xdr:cNvPr>
        <xdr:cNvSpPr/>
      </xdr:nvSpPr>
      <xdr:spPr bwMode="auto">
        <a:xfrm>
          <a:off x="6054328" y="142339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151</xdr:row>
      <xdr:rowOff>0</xdr:rowOff>
    </xdr:from>
    <xdr:ext cx="2476500" cy="199970"/>
    <xdr:sp macro="" textlink="">
      <xdr:nvSpPr>
        <xdr:cNvPr id="723" name="Drop Down 24" hidden="1">
          <a:extLst>
            <a:ext uri="{63B3BB69-23CF-44E3-9099-C40C66FF867C}">
              <a14:compatExt xmlns:a14="http://schemas.microsoft.com/office/drawing/2010/main" spid="_x0000_s2072"/>
            </a:ext>
            <a:ext uri="{FF2B5EF4-FFF2-40B4-BE49-F238E27FC236}">
              <a16:creationId xmlns:a16="http://schemas.microsoft.com/office/drawing/2014/main" id="{700C7C54-A8D8-46F6-9296-9EBD28CC7079}"/>
            </a:ext>
          </a:extLst>
        </xdr:cNvPr>
        <xdr:cNvSpPr/>
      </xdr:nvSpPr>
      <xdr:spPr bwMode="auto">
        <a:xfrm>
          <a:off x="3893344" y="142339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151</xdr:row>
      <xdr:rowOff>0</xdr:rowOff>
    </xdr:from>
    <xdr:ext cx="2529840" cy="195685"/>
    <xdr:sp macro="" textlink="">
      <xdr:nvSpPr>
        <xdr:cNvPr id="724" name="Drop Down 4" hidden="1">
          <a:extLst>
            <a:ext uri="{63B3BB69-23CF-44E3-9099-C40C66FF867C}">
              <a14:compatExt xmlns:a14="http://schemas.microsoft.com/office/drawing/2010/main" spid="_x0000_s2052"/>
            </a:ext>
            <a:ext uri="{FF2B5EF4-FFF2-40B4-BE49-F238E27FC236}">
              <a16:creationId xmlns:a16="http://schemas.microsoft.com/office/drawing/2014/main" id="{4100E1AE-79F4-45CB-80D4-F2BF831CAB0A}"/>
            </a:ext>
          </a:extLst>
        </xdr:cNvPr>
        <xdr:cNvSpPr/>
      </xdr:nvSpPr>
      <xdr:spPr bwMode="auto">
        <a:xfrm>
          <a:off x="5529263" y="142339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151</xdr:row>
      <xdr:rowOff>0</xdr:rowOff>
    </xdr:from>
    <xdr:ext cx="2529840" cy="195685"/>
    <xdr:sp macro="" textlink="">
      <xdr:nvSpPr>
        <xdr:cNvPr id="725" name="Drop Down 4" hidden="1">
          <a:extLst>
            <a:ext uri="{63B3BB69-23CF-44E3-9099-C40C66FF867C}">
              <a14:compatExt xmlns:a14="http://schemas.microsoft.com/office/drawing/2010/main" spid="_x0000_s2052"/>
            </a:ext>
            <a:ext uri="{FF2B5EF4-FFF2-40B4-BE49-F238E27FC236}">
              <a16:creationId xmlns:a16="http://schemas.microsoft.com/office/drawing/2014/main" id="{B6C1A0DC-21D3-44B5-8105-A93523FCC276}"/>
            </a:ext>
          </a:extLst>
        </xdr:cNvPr>
        <xdr:cNvSpPr/>
      </xdr:nvSpPr>
      <xdr:spPr bwMode="auto">
        <a:xfrm>
          <a:off x="5216128" y="142339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151</xdr:row>
      <xdr:rowOff>0</xdr:rowOff>
    </xdr:from>
    <xdr:ext cx="2529840" cy="195685"/>
    <xdr:sp macro="" textlink="">
      <xdr:nvSpPr>
        <xdr:cNvPr id="726" name="Drop Down 4" hidden="1">
          <a:extLst>
            <a:ext uri="{63B3BB69-23CF-44E3-9099-C40C66FF867C}">
              <a14:compatExt xmlns:a14="http://schemas.microsoft.com/office/drawing/2010/main" spid="_x0000_s2052"/>
            </a:ext>
            <a:ext uri="{FF2B5EF4-FFF2-40B4-BE49-F238E27FC236}">
              <a16:creationId xmlns:a16="http://schemas.microsoft.com/office/drawing/2014/main" id="{1D888A14-DC62-47BE-94D9-95044D69B59E}"/>
            </a:ext>
          </a:extLst>
        </xdr:cNvPr>
        <xdr:cNvSpPr/>
      </xdr:nvSpPr>
      <xdr:spPr bwMode="auto">
        <a:xfrm>
          <a:off x="5529263" y="142339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151</xdr:row>
      <xdr:rowOff>0</xdr:rowOff>
    </xdr:from>
    <xdr:ext cx="2529840" cy="195685"/>
    <xdr:sp macro="" textlink="">
      <xdr:nvSpPr>
        <xdr:cNvPr id="727" name="Drop Down 4" hidden="1">
          <a:extLst>
            <a:ext uri="{63B3BB69-23CF-44E3-9099-C40C66FF867C}">
              <a14:compatExt xmlns:a14="http://schemas.microsoft.com/office/drawing/2010/main" spid="_x0000_s2052"/>
            </a:ext>
            <a:ext uri="{FF2B5EF4-FFF2-40B4-BE49-F238E27FC236}">
              <a16:creationId xmlns:a16="http://schemas.microsoft.com/office/drawing/2014/main" id="{6CB415C1-05FD-4E5B-A8B0-E02E5822A4C5}"/>
            </a:ext>
          </a:extLst>
        </xdr:cNvPr>
        <xdr:cNvSpPr/>
      </xdr:nvSpPr>
      <xdr:spPr bwMode="auto">
        <a:xfrm>
          <a:off x="5216128" y="142339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157</xdr:row>
      <xdr:rowOff>0</xdr:rowOff>
    </xdr:from>
    <xdr:ext cx="2529840" cy="195685"/>
    <xdr:sp macro="" textlink="">
      <xdr:nvSpPr>
        <xdr:cNvPr id="728" name="Drop Down 4" hidden="1">
          <a:extLst>
            <a:ext uri="{63B3BB69-23CF-44E3-9099-C40C66FF867C}">
              <a14:compatExt xmlns:a14="http://schemas.microsoft.com/office/drawing/2010/main" spid="_x0000_s2052"/>
            </a:ext>
            <a:ext uri="{FF2B5EF4-FFF2-40B4-BE49-F238E27FC236}">
              <a16:creationId xmlns:a16="http://schemas.microsoft.com/office/drawing/2014/main" id="{5A0741A7-7861-40FA-B734-20E50CEA7ECC}"/>
            </a:ext>
          </a:extLst>
        </xdr:cNvPr>
        <xdr:cNvSpPr/>
      </xdr:nvSpPr>
      <xdr:spPr bwMode="auto">
        <a:xfrm>
          <a:off x="5529263"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157</xdr:row>
      <xdr:rowOff>0</xdr:rowOff>
    </xdr:from>
    <xdr:ext cx="1921468" cy="195685"/>
    <xdr:sp macro="" textlink="">
      <xdr:nvSpPr>
        <xdr:cNvPr id="729" name="Drop Down 20" hidden="1">
          <a:extLst>
            <a:ext uri="{63B3BB69-23CF-44E3-9099-C40C66FF867C}">
              <a14:compatExt xmlns:a14="http://schemas.microsoft.com/office/drawing/2010/main" spid="_x0000_s2068"/>
            </a:ext>
            <a:ext uri="{FF2B5EF4-FFF2-40B4-BE49-F238E27FC236}">
              <a16:creationId xmlns:a16="http://schemas.microsoft.com/office/drawing/2014/main" id="{D947AB16-5E5C-4EBE-B94E-98FE2B0EEF3A}"/>
            </a:ext>
          </a:extLst>
        </xdr:cNvPr>
        <xdr:cNvSpPr/>
      </xdr:nvSpPr>
      <xdr:spPr bwMode="auto">
        <a:xfrm>
          <a:off x="6054328" y="2137767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157</xdr:row>
      <xdr:rowOff>0</xdr:rowOff>
    </xdr:from>
    <xdr:ext cx="2476500" cy="199970"/>
    <xdr:sp macro="" textlink="">
      <xdr:nvSpPr>
        <xdr:cNvPr id="730" name="Drop Down 24" hidden="1">
          <a:extLst>
            <a:ext uri="{63B3BB69-23CF-44E3-9099-C40C66FF867C}">
              <a14:compatExt xmlns:a14="http://schemas.microsoft.com/office/drawing/2010/main" spid="_x0000_s2072"/>
            </a:ext>
            <a:ext uri="{FF2B5EF4-FFF2-40B4-BE49-F238E27FC236}">
              <a16:creationId xmlns:a16="http://schemas.microsoft.com/office/drawing/2014/main" id="{465206A8-8ACE-4187-B98E-9A9D5823DD7E}"/>
            </a:ext>
          </a:extLst>
        </xdr:cNvPr>
        <xdr:cNvSpPr/>
      </xdr:nvSpPr>
      <xdr:spPr bwMode="auto">
        <a:xfrm>
          <a:off x="3893344" y="2137767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157</xdr:row>
      <xdr:rowOff>0</xdr:rowOff>
    </xdr:from>
    <xdr:ext cx="2529840" cy="195685"/>
    <xdr:sp macro="" textlink="">
      <xdr:nvSpPr>
        <xdr:cNvPr id="731" name="Drop Down 4" hidden="1">
          <a:extLst>
            <a:ext uri="{63B3BB69-23CF-44E3-9099-C40C66FF867C}">
              <a14:compatExt xmlns:a14="http://schemas.microsoft.com/office/drawing/2010/main" spid="_x0000_s2052"/>
            </a:ext>
            <a:ext uri="{FF2B5EF4-FFF2-40B4-BE49-F238E27FC236}">
              <a16:creationId xmlns:a16="http://schemas.microsoft.com/office/drawing/2014/main" id="{9678711A-9B99-4032-8A62-FF7CD7CD91D2}"/>
            </a:ext>
          </a:extLst>
        </xdr:cNvPr>
        <xdr:cNvSpPr/>
      </xdr:nvSpPr>
      <xdr:spPr bwMode="auto">
        <a:xfrm>
          <a:off x="5529263"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157</xdr:row>
      <xdr:rowOff>0</xdr:rowOff>
    </xdr:from>
    <xdr:ext cx="2529840" cy="195685"/>
    <xdr:sp macro="" textlink="">
      <xdr:nvSpPr>
        <xdr:cNvPr id="732" name="Drop Down 4" hidden="1">
          <a:extLst>
            <a:ext uri="{63B3BB69-23CF-44E3-9099-C40C66FF867C}">
              <a14:compatExt xmlns:a14="http://schemas.microsoft.com/office/drawing/2010/main" spid="_x0000_s2052"/>
            </a:ext>
            <a:ext uri="{FF2B5EF4-FFF2-40B4-BE49-F238E27FC236}">
              <a16:creationId xmlns:a16="http://schemas.microsoft.com/office/drawing/2014/main" id="{98C8D210-CF30-4A05-97A6-F7DE1EA6BD21}"/>
            </a:ext>
          </a:extLst>
        </xdr:cNvPr>
        <xdr:cNvSpPr/>
      </xdr:nvSpPr>
      <xdr:spPr bwMode="auto">
        <a:xfrm>
          <a:off x="5216128"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157</xdr:row>
      <xdr:rowOff>0</xdr:rowOff>
    </xdr:from>
    <xdr:ext cx="2529840" cy="195685"/>
    <xdr:sp macro="" textlink="">
      <xdr:nvSpPr>
        <xdr:cNvPr id="733" name="Drop Down 4" hidden="1">
          <a:extLst>
            <a:ext uri="{63B3BB69-23CF-44E3-9099-C40C66FF867C}">
              <a14:compatExt xmlns:a14="http://schemas.microsoft.com/office/drawing/2010/main" spid="_x0000_s2052"/>
            </a:ext>
            <a:ext uri="{FF2B5EF4-FFF2-40B4-BE49-F238E27FC236}">
              <a16:creationId xmlns:a16="http://schemas.microsoft.com/office/drawing/2014/main" id="{06F323DF-FE5B-4402-A604-8F0D63A92E34}"/>
            </a:ext>
          </a:extLst>
        </xdr:cNvPr>
        <xdr:cNvSpPr/>
      </xdr:nvSpPr>
      <xdr:spPr bwMode="auto">
        <a:xfrm>
          <a:off x="5529263"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157</xdr:row>
      <xdr:rowOff>0</xdr:rowOff>
    </xdr:from>
    <xdr:ext cx="2529840" cy="195685"/>
    <xdr:sp macro="" textlink="">
      <xdr:nvSpPr>
        <xdr:cNvPr id="734" name="Drop Down 4" hidden="1">
          <a:extLst>
            <a:ext uri="{63B3BB69-23CF-44E3-9099-C40C66FF867C}">
              <a14:compatExt xmlns:a14="http://schemas.microsoft.com/office/drawing/2010/main" spid="_x0000_s2052"/>
            </a:ext>
            <a:ext uri="{FF2B5EF4-FFF2-40B4-BE49-F238E27FC236}">
              <a16:creationId xmlns:a16="http://schemas.microsoft.com/office/drawing/2014/main" id="{58989A6B-579E-47C6-9C68-E2D025496736}"/>
            </a:ext>
          </a:extLst>
        </xdr:cNvPr>
        <xdr:cNvSpPr/>
      </xdr:nvSpPr>
      <xdr:spPr bwMode="auto">
        <a:xfrm>
          <a:off x="5216128"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157</xdr:row>
      <xdr:rowOff>0</xdr:rowOff>
    </xdr:from>
    <xdr:ext cx="2529840" cy="195685"/>
    <xdr:sp macro="" textlink="">
      <xdr:nvSpPr>
        <xdr:cNvPr id="735" name="Drop Down 4" hidden="1">
          <a:extLst>
            <a:ext uri="{63B3BB69-23CF-44E3-9099-C40C66FF867C}">
              <a14:compatExt xmlns:a14="http://schemas.microsoft.com/office/drawing/2010/main" spid="_x0000_s2052"/>
            </a:ext>
            <a:ext uri="{FF2B5EF4-FFF2-40B4-BE49-F238E27FC236}">
              <a16:creationId xmlns:a16="http://schemas.microsoft.com/office/drawing/2014/main" id="{DA30D2A3-D2D5-4455-85CC-F399A11AD6EE}"/>
            </a:ext>
          </a:extLst>
        </xdr:cNvPr>
        <xdr:cNvSpPr/>
      </xdr:nvSpPr>
      <xdr:spPr bwMode="auto">
        <a:xfrm>
          <a:off x="5529263"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157</xdr:row>
      <xdr:rowOff>0</xdr:rowOff>
    </xdr:from>
    <xdr:ext cx="1921468" cy="195685"/>
    <xdr:sp macro="" textlink="">
      <xdr:nvSpPr>
        <xdr:cNvPr id="736" name="Drop Down 20" hidden="1">
          <a:extLst>
            <a:ext uri="{63B3BB69-23CF-44E3-9099-C40C66FF867C}">
              <a14:compatExt xmlns:a14="http://schemas.microsoft.com/office/drawing/2010/main" spid="_x0000_s2068"/>
            </a:ext>
            <a:ext uri="{FF2B5EF4-FFF2-40B4-BE49-F238E27FC236}">
              <a16:creationId xmlns:a16="http://schemas.microsoft.com/office/drawing/2014/main" id="{3B30C00A-E82A-4526-A4AB-3A6EA1945D59}"/>
            </a:ext>
          </a:extLst>
        </xdr:cNvPr>
        <xdr:cNvSpPr/>
      </xdr:nvSpPr>
      <xdr:spPr bwMode="auto">
        <a:xfrm>
          <a:off x="6054328" y="2137767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157</xdr:row>
      <xdr:rowOff>0</xdr:rowOff>
    </xdr:from>
    <xdr:ext cx="2476500" cy="199970"/>
    <xdr:sp macro="" textlink="">
      <xdr:nvSpPr>
        <xdr:cNvPr id="737" name="Drop Down 24" hidden="1">
          <a:extLst>
            <a:ext uri="{63B3BB69-23CF-44E3-9099-C40C66FF867C}">
              <a14:compatExt xmlns:a14="http://schemas.microsoft.com/office/drawing/2010/main" spid="_x0000_s2072"/>
            </a:ext>
            <a:ext uri="{FF2B5EF4-FFF2-40B4-BE49-F238E27FC236}">
              <a16:creationId xmlns:a16="http://schemas.microsoft.com/office/drawing/2014/main" id="{879B38CE-2711-462A-A799-8B22C9EAD1EE}"/>
            </a:ext>
          </a:extLst>
        </xdr:cNvPr>
        <xdr:cNvSpPr/>
      </xdr:nvSpPr>
      <xdr:spPr bwMode="auto">
        <a:xfrm>
          <a:off x="3893344" y="2137767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157</xdr:row>
      <xdr:rowOff>0</xdr:rowOff>
    </xdr:from>
    <xdr:ext cx="2529840" cy="195685"/>
    <xdr:sp macro="" textlink="">
      <xdr:nvSpPr>
        <xdr:cNvPr id="738" name="Drop Down 4" hidden="1">
          <a:extLst>
            <a:ext uri="{63B3BB69-23CF-44E3-9099-C40C66FF867C}">
              <a14:compatExt xmlns:a14="http://schemas.microsoft.com/office/drawing/2010/main" spid="_x0000_s2052"/>
            </a:ext>
            <a:ext uri="{FF2B5EF4-FFF2-40B4-BE49-F238E27FC236}">
              <a16:creationId xmlns:a16="http://schemas.microsoft.com/office/drawing/2014/main" id="{D5521C76-9D63-45F6-9F6D-3A5D59AB9FF5}"/>
            </a:ext>
          </a:extLst>
        </xdr:cNvPr>
        <xdr:cNvSpPr/>
      </xdr:nvSpPr>
      <xdr:spPr bwMode="auto">
        <a:xfrm>
          <a:off x="5529263"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157</xdr:row>
      <xdr:rowOff>0</xdr:rowOff>
    </xdr:from>
    <xdr:ext cx="2529840" cy="195685"/>
    <xdr:sp macro="" textlink="">
      <xdr:nvSpPr>
        <xdr:cNvPr id="739" name="Drop Down 4" hidden="1">
          <a:extLst>
            <a:ext uri="{63B3BB69-23CF-44E3-9099-C40C66FF867C}">
              <a14:compatExt xmlns:a14="http://schemas.microsoft.com/office/drawing/2010/main" spid="_x0000_s2052"/>
            </a:ext>
            <a:ext uri="{FF2B5EF4-FFF2-40B4-BE49-F238E27FC236}">
              <a16:creationId xmlns:a16="http://schemas.microsoft.com/office/drawing/2014/main" id="{61243041-FF0D-4710-A4A4-42D951D9979A}"/>
            </a:ext>
          </a:extLst>
        </xdr:cNvPr>
        <xdr:cNvSpPr/>
      </xdr:nvSpPr>
      <xdr:spPr bwMode="auto">
        <a:xfrm>
          <a:off x="5216128"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157</xdr:row>
      <xdr:rowOff>0</xdr:rowOff>
    </xdr:from>
    <xdr:ext cx="2529840" cy="195685"/>
    <xdr:sp macro="" textlink="">
      <xdr:nvSpPr>
        <xdr:cNvPr id="740" name="Drop Down 4" hidden="1">
          <a:extLst>
            <a:ext uri="{63B3BB69-23CF-44E3-9099-C40C66FF867C}">
              <a14:compatExt xmlns:a14="http://schemas.microsoft.com/office/drawing/2010/main" spid="_x0000_s2052"/>
            </a:ext>
            <a:ext uri="{FF2B5EF4-FFF2-40B4-BE49-F238E27FC236}">
              <a16:creationId xmlns:a16="http://schemas.microsoft.com/office/drawing/2014/main" id="{E1CAC751-8EAD-4470-97B5-4490CDC93A92}"/>
            </a:ext>
          </a:extLst>
        </xdr:cNvPr>
        <xdr:cNvSpPr/>
      </xdr:nvSpPr>
      <xdr:spPr bwMode="auto">
        <a:xfrm>
          <a:off x="5529263"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157</xdr:row>
      <xdr:rowOff>0</xdr:rowOff>
    </xdr:from>
    <xdr:ext cx="2529840" cy="195685"/>
    <xdr:sp macro="" textlink="">
      <xdr:nvSpPr>
        <xdr:cNvPr id="741" name="Drop Down 4" hidden="1">
          <a:extLst>
            <a:ext uri="{63B3BB69-23CF-44E3-9099-C40C66FF867C}">
              <a14:compatExt xmlns:a14="http://schemas.microsoft.com/office/drawing/2010/main" spid="_x0000_s2052"/>
            </a:ext>
            <a:ext uri="{FF2B5EF4-FFF2-40B4-BE49-F238E27FC236}">
              <a16:creationId xmlns:a16="http://schemas.microsoft.com/office/drawing/2014/main" id="{1715443A-51F0-437A-AD60-19D397618784}"/>
            </a:ext>
          </a:extLst>
        </xdr:cNvPr>
        <xdr:cNvSpPr/>
      </xdr:nvSpPr>
      <xdr:spPr bwMode="auto">
        <a:xfrm>
          <a:off x="5216128"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161</xdr:row>
      <xdr:rowOff>0</xdr:rowOff>
    </xdr:from>
    <xdr:ext cx="2529840" cy="195685"/>
    <xdr:sp macro="" textlink="">
      <xdr:nvSpPr>
        <xdr:cNvPr id="742" name="Drop Down 4" hidden="1">
          <a:extLst>
            <a:ext uri="{63B3BB69-23CF-44E3-9099-C40C66FF867C}">
              <a14:compatExt xmlns:a14="http://schemas.microsoft.com/office/drawing/2010/main" spid="_x0000_s2052"/>
            </a:ext>
            <a:ext uri="{FF2B5EF4-FFF2-40B4-BE49-F238E27FC236}">
              <a16:creationId xmlns:a16="http://schemas.microsoft.com/office/drawing/2014/main" id="{7C162B5F-EC8B-4BE5-8C9D-62AB9495680D}"/>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161</xdr:row>
      <xdr:rowOff>0</xdr:rowOff>
    </xdr:from>
    <xdr:ext cx="1921468" cy="195685"/>
    <xdr:sp macro="" textlink="">
      <xdr:nvSpPr>
        <xdr:cNvPr id="743" name="Drop Down 20" hidden="1">
          <a:extLst>
            <a:ext uri="{63B3BB69-23CF-44E3-9099-C40C66FF867C}">
              <a14:compatExt xmlns:a14="http://schemas.microsoft.com/office/drawing/2010/main" spid="_x0000_s2068"/>
            </a:ext>
            <a:ext uri="{FF2B5EF4-FFF2-40B4-BE49-F238E27FC236}">
              <a16:creationId xmlns:a16="http://schemas.microsoft.com/office/drawing/2014/main" id="{3DF8C734-C512-4A1B-9371-695CE6B8D4C3}"/>
            </a:ext>
          </a:extLst>
        </xdr:cNvPr>
        <xdr:cNvSpPr/>
      </xdr:nvSpPr>
      <xdr:spPr bwMode="auto">
        <a:xfrm>
          <a:off x="6054328" y="2269926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161</xdr:row>
      <xdr:rowOff>0</xdr:rowOff>
    </xdr:from>
    <xdr:ext cx="2476500" cy="199970"/>
    <xdr:sp macro="" textlink="">
      <xdr:nvSpPr>
        <xdr:cNvPr id="744" name="Drop Down 24" hidden="1">
          <a:extLst>
            <a:ext uri="{63B3BB69-23CF-44E3-9099-C40C66FF867C}">
              <a14:compatExt xmlns:a14="http://schemas.microsoft.com/office/drawing/2010/main" spid="_x0000_s2072"/>
            </a:ext>
            <a:ext uri="{FF2B5EF4-FFF2-40B4-BE49-F238E27FC236}">
              <a16:creationId xmlns:a16="http://schemas.microsoft.com/office/drawing/2014/main" id="{1EF6AFA3-97FC-46A2-B35D-7DA103D6B442}"/>
            </a:ext>
          </a:extLst>
        </xdr:cNvPr>
        <xdr:cNvSpPr/>
      </xdr:nvSpPr>
      <xdr:spPr bwMode="auto">
        <a:xfrm>
          <a:off x="3893344" y="2269926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161</xdr:row>
      <xdr:rowOff>0</xdr:rowOff>
    </xdr:from>
    <xdr:ext cx="2529840" cy="195685"/>
    <xdr:sp macro="" textlink="">
      <xdr:nvSpPr>
        <xdr:cNvPr id="745" name="Drop Down 4" hidden="1">
          <a:extLst>
            <a:ext uri="{63B3BB69-23CF-44E3-9099-C40C66FF867C}">
              <a14:compatExt xmlns:a14="http://schemas.microsoft.com/office/drawing/2010/main" spid="_x0000_s2052"/>
            </a:ext>
            <a:ext uri="{FF2B5EF4-FFF2-40B4-BE49-F238E27FC236}">
              <a16:creationId xmlns:a16="http://schemas.microsoft.com/office/drawing/2014/main" id="{95C6B919-5673-49BB-B2CE-EF3A9E64461A}"/>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161</xdr:row>
      <xdr:rowOff>0</xdr:rowOff>
    </xdr:from>
    <xdr:ext cx="2529840" cy="195685"/>
    <xdr:sp macro="" textlink="">
      <xdr:nvSpPr>
        <xdr:cNvPr id="746" name="Drop Down 4" hidden="1">
          <a:extLst>
            <a:ext uri="{63B3BB69-23CF-44E3-9099-C40C66FF867C}">
              <a14:compatExt xmlns:a14="http://schemas.microsoft.com/office/drawing/2010/main" spid="_x0000_s2052"/>
            </a:ext>
            <a:ext uri="{FF2B5EF4-FFF2-40B4-BE49-F238E27FC236}">
              <a16:creationId xmlns:a16="http://schemas.microsoft.com/office/drawing/2014/main" id="{841F94F6-5290-40B1-B886-9A5711976977}"/>
            </a:ext>
          </a:extLst>
        </xdr:cNvPr>
        <xdr:cNvSpPr/>
      </xdr:nvSpPr>
      <xdr:spPr bwMode="auto">
        <a:xfrm>
          <a:off x="5216128"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161</xdr:row>
      <xdr:rowOff>0</xdr:rowOff>
    </xdr:from>
    <xdr:ext cx="2529840" cy="195685"/>
    <xdr:sp macro="" textlink="">
      <xdr:nvSpPr>
        <xdr:cNvPr id="747" name="Drop Down 4" hidden="1">
          <a:extLst>
            <a:ext uri="{63B3BB69-23CF-44E3-9099-C40C66FF867C}">
              <a14:compatExt xmlns:a14="http://schemas.microsoft.com/office/drawing/2010/main" spid="_x0000_s2052"/>
            </a:ext>
            <a:ext uri="{FF2B5EF4-FFF2-40B4-BE49-F238E27FC236}">
              <a16:creationId xmlns:a16="http://schemas.microsoft.com/office/drawing/2014/main" id="{92592681-3B4B-4902-98AE-773B522AFC65}"/>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161</xdr:row>
      <xdr:rowOff>0</xdr:rowOff>
    </xdr:from>
    <xdr:ext cx="2529840" cy="195685"/>
    <xdr:sp macro="" textlink="">
      <xdr:nvSpPr>
        <xdr:cNvPr id="748" name="Drop Down 4" hidden="1">
          <a:extLst>
            <a:ext uri="{63B3BB69-23CF-44E3-9099-C40C66FF867C}">
              <a14:compatExt xmlns:a14="http://schemas.microsoft.com/office/drawing/2010/main" spid="_x0000_s2052"/>
            </a:ext>
            <a:ext uri="{FF2B5EF4-FFF2-40B4-BE49-F238E27FC236}">
              <a16:creationId xmlns:a16="http://schemas.microsoft.com/office/drawing/2014/main" id="{56302CB9-39D6-4658-A635-EEBF6F8BD65F}"/>
            </a:ext>
          </a:extLst>
        </xdr:cNvPr>
        <xdr:cNvSpPr/>
      </xdr:nvSpPr>
      <xdr:spPr bwMode="auto">
        <a:xfrm>
          <a:off x="5216128"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161</xdr:row>
      <xdr:rowOff>0</xdr:rowOff>
    </xdr:from>
    <xdr:ext cx="2529840" cy="195685"/>
    <xdr:sp macro="" textlink="">
      <xdr:nvSpPr>
        <xdr:cNvPr id="749" name="Drop Down 4" hidden="1">
          <a:extLst>
            <a:ext uri="{63B3BB69-23CF-44E3-9099-C40C66FF867C}">
              <a14:compatExt xmlns:a14="http://schemas.microsoft.com/office/drawing/2010/main" spid="_x0000_s2052"/>
            </a:ext>
            <a:ext uri="{FF2B5EF4-FFF2-40B4-BE49-F238E27FC236}">
              <a16:creationId xmlns:a16="http://schemas.microsoft.com/office/drawing/2014/main" id="{3B624FE7-B6DD-41CD-B6CC-47B5CE3D50A5}"/>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161</xdr:row>
      <xdr:rowOff>0</xdr:rowOff>
    </xdr:from>
    <xdr:ext cx="1921468" cy="195685"/>
    <xdr:sp macro="" textlink="">
      <xdr:nvSpPr>
        <xdr:cNvPr id="750" name="Drop Down 20" hidden="1">
          <a:extLst>
            <a:ext uri="{63B3BB69-23CF-44E3-9099-C40C66FF867C}">
              <a14:compatExt xmlns:a14="http://schemas.microsoft.com/office/drawing/2010/main" spid="_x0000_s2068"/>
            </a:ext>
            <a:ext uri="{FF2B5EF4-FFF2-40B4-BE49-F238E27FC236}">
              <a16:creationId xmlns:a16="http://schemas.microsoft.com/office/drawing/2014/main" id="{FCD9D1F8-3FDB-4B84-BD46-247BB4DFB1E2}"/>
            </a:ext>
          </a:extLst>
        </xdr:cNvPr>
        <xdr:cNvSpPr/>
      </xdr:nvSpPr>
      <xdr:spPr bwMode="auto">
        <a:xfrm>
          <a:off x="6054328" y="2269926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161</xdr:row>
      <xdr:rowOff>0</xdr:rowOff>
    </xdr:from>
    <xdr:ext cx="2476500" cy="199970"/>
    <xdr:sp macro="" textlink="">
      <xdr:nvSpPr>
        <xdr:cNvPr id="751" name="Drop Down 24" hidden="1">
          <a:extLst>
            <a:ext uri="{63B3BB69-23CF-44E3-9099-C40C66FF867C}">
              <a14:compatExt xmlns:a14="http://schemas.microsoft.com/office/drawing/2010/main" spid="_x0000_s2072"/>
            </a:ext>
            <a:ext uri="{FF2B5EF4-FFF2-40B4-BE49-F238E27FC236}">
              <a16:creationId xmlns:a16="http://schemas.microsoft.com/office/drawing/2014/main" id="{FD4A184E-5BDB-4BDE-815A-E07B7452DBA0}"/>
            </a:ext>
          </a:extLst>
        </xdr:cNvPr>
        <xdr:cNvSpPr/>
      </xdr:nvSpPr>
      <xdr:spPr bwMode="auto">
        <a:xfrm>
          <a:off x="3893344" y="2269926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161</xdr:row>
      <xdr:rowOff>0</xdr:rowOff>
    </xdr:from>
    <xdr:ext cx="2529840" cy="195685"/>
    <xdr:sp macro="" textlink="">
      <xdr:nvSpPr>
        <xdr:cNvPr id="752" name="Drop Down 4" hidden="1">
          <a:extLst>
            <a:ext uri="{63B3BB69-23CF-44E3-9099-C40C66FF867C}">
              <a14:compatExt xmlns:a14="http://schemas.microsoft.com/office/drawing/2010/main" spid="_x0000_s2052"/>
            </a:ext>
            <a:ext uri="{FF2B5EF4-FFF2-40B4-BE49-F238E27FC236}">
              <a16:creationId xmlns:a16="http://schemas.microsoft.com/office/drawing/2014/main" id="{7658FDD9-D614-4EAC-B207-14F7B985A7DA}"/>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161</xdr:row>
      <xdr:rowOff>0</xdr:rowOff>
    </xdr:from>
    <xdr:ext cx="2529840" cy="195685"/>
    <xdr:sp macro="" textlink="">
      <xdr:nvSpPr>
        <xdr:cNvPr id="753" name="Drop Down 4" hidden="1">
          <a:extLst>
            <a:ext uri="{63B3BB69-23CF-44E3-9099-C40C66FF867C}">
              <a14:compatExt xmlns:a14="http://schemas.microsoft.com/office/drawing/2010/main" spid="_x0000_s2052"/>
            </a:ext>
            <a:ext uri="{FF2B5EF4-FFF2-40B4-BE49-F238E27FC236}">
              <a16:creationId xmlns:a16="http://schemas.microsoft.com/office/drawing/2014/main" id="{91272E91-C6DD-48F2-826C-CB038F0E8EFE}"/>
            </a:ext>
          </a:extLst>
        </xdr:cNvPr>
        <xdr:cNvSpPr/>
      </xdr:nvSpPr>
      <xdr:spPr bwMode="auto">
        <a:xfrm>
          <a:off x="5216128"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161</xdr:row>
      <xdr:rowOff>0</xdr:rowOff>
    </xdr:from>
    <xdr:ext cx="2529840" cy="195685"/>
    <xdr:sp macro="" textlink="">
      <xdr:nvSpPr>
        <xdr:cNvPr id="754" name="Drop Down 4" hidden="1">
          <a:extLst>
            <a:ext uri="{63B3BB69-23CF-44E3-9099-C40C66FF867C}">
              <a14:compatExt xmlns:a14="http://schemas.microsoft.com/office/drawing/2010/main" spid="_x0000_s2052"/>
            </a:ext>
            <a:ext uri="{FF2B5EF4-FFF2-40B4-BE49-F238E27FC236}">
              <a16:creationId xmlns:a16="http://schemas.microsoft.com/office/drawing/2014/main" id="{EEA835DD-338E-4305-85C3-B6C6836A1C42}"/>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161</xdr:row>
      <xdr:rowOff>0</xdr:rowOff>
    </xdr:from>
    <xdr:ext cx="2529840" cy="195685"/>
    <xdr:sp macro="" textlink="">
      <xdr:nvSpPr>
        <xdr:cNvPr id="755" name="Drop Down 4" hidden="1">
          <a:extLst>
            <a:ext uri="{63B3BB69-23CF-44E3-9099-C40C66FF867C}">
              <a14:compatExt xmlns:a14="http://schemas.microsoft.com/office/drawing/2010/main" spid="_x0000_s2052"/>
            </a:ext>
            <a:ext uri="{FF2B5EF4-FFF2-40B4-BE49-F238E27FC236}">
              <a16:creationId xmlns:a16="http://schemas.microsoft.com/office/drawing/2014/main" id="{0A56AC9B-335D-4659-A35E-886F518C1C4B}"/>
            </a:ext>
          </a:extLst>
        </xdr:cNvPr>
        <xdr:cNvSpPr/>
      </xdr:nvSpPr>
      <xdr:spPr bwMode="auto">
        <a:xfrm>
          <a:off x="5216128"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161</xdr:row>
      <xdr:rowOff>0</xdr:rowOff>
    </xdr:from>
    <xdr:ext cx="2529840" cy="195685"/>
    <xdr:sp macro="" textlink="">
      <xdr:nvSpPr>
        <xdr:cNvPr id="756" name="Drop Down 4" hidden="1">
          <a:extLst>
            <a:ext uri="{63B3BB69-23CF-44E3-9099-C40C66FF867C}">
              <a14:compatExt xmlns:a14="http://schemas.microsoft.com/office/drawing/2010/main" spid="_x0000_s2052"/>
            </a:ext>
            <a:ext uri="{FF2B5EF4-FFF2-40B4-BE49-F238E27FC236}">
              <a16:creationId xmlns:a16="http://schemas.microsoft.com/office/drawing/2014/main" id="{A6FC66B9-65D9-4FEF-88D2-FB4E8B3A6D42}"/>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161</xdr:row>
      <xdr:rowOff>0</xdr:rowOff>
    </xdr:from>
    <xdr:ext cx="1921468" cy="195685"/>
    <xdr:sp macro="" textlink="">
      <xdr:nvSpPr>
        <xdr:cNvPr id="757" name="Drop Down 20" hidden="1">
          <a:extLst>
            <a:ext uri="{63B3BB69-23CF-44E3-9099-C40C66FF867C}">
              <a14:compatExt xmlns:a14="http://schemas.microsoft.com/office/drawing/2010/main" spid="_x0000_s2068"/>
            </a:ext>
            <a:ext uri="{FF2B5EF4-FFF2-40B4-BE49-F238E27FC236}">
              <a16:creationId xmlns:a16="http://schemas.microsoft.com/office/drawing/2014/main" id="{F2B44CB4-0A60-4512-B778-AD70B55D6372}"/>
            </a:ext>
          </a:extLst>
        </xdr:cNvPr>
        <xdr:cNvSpPr/>
      </xdr:nvSpPr>
      <xdr:spPr bwMode="auto">
        <a:xfrm>
          <a:off x="6054328" y="2269926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161</xdr:row>
      <xdr:rowOff>0</xdr:rowOff>
    </xdr:from>
    <xdr:ext cx="2476500" cy="199970"/>
    <xdr:sp macro="" textlink="">
      <xdr:nvSpPr>
        <xdr:cNvPr id="758" name="Drop Down 24" hidden="1">
          <a:extLst>
            <a:ext uri="{63B3BB69-23CF-44E3-9099-C40C66FF867C}">
              <a14:compatExt xmlns:a14="http://schemas.microsoft.com/office/drawing/2010/main" spid="_x0000_s2072"/>
            </a:ext>
            <a:ext uri="{FF2B5EF4-FFF2-40B4-BE49-F238E27FC236}">
              <a16:creationId xmlns:a16="http://schemas.microsoft.com/office/drawing/2014/main" id="{A470A02A-7817-4B49-B1A6-6104A73108FA}"/>
            </a:ext>
          </a:extLst>
        </xdr:cNvPr>
        <xdr:cNvSpPr/>
      </xdr:nvSpPr>
      <xdr:spPr bwMode="auto">
        <a:xfrm>
          <a:off x="3893344" y="2269926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161</xdr:row>
      <xdr:rowOff>0</xdr:rowOff>
    </xdr:from>
    <xdr:ext cx="2529840" cy="195685"/>
    <xdr:sp macro="" textlink="">
      <xdr:nvSpPr>
        <xdr:cNvPr id="759" name="Drop Down 4" hidden="1">
          <a:extLst>
            <a:ext uri="{63B3BB69-23CF-44E3-9099-C40C66FF867C}">
              <a14:compatExt xmlns:a14="http://schemas.microsoft.com/office/drawing/2010/main" spid="_x0000_s2052"/>
            </a:ext>
            <a:ext uri="{FF2B5EF4-FFF2-40B4-BE49-F238E27FC236}">
              <a16:creationId xmlns:a16="http://schemas.microsoft.com/office/drawing/2014/main" id="{DB940939-D5AB-4077-A61E-6A5FE4145EA8}"/>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161</xdr:row>
      <xdr:rowOff>0</xdr:rowOff>
    </xdr:from>
    <xdr:ext cx="2529840" cy="195685"/>
    <xdr:sp macro="" textlink="">
      <xdr:nvSpPr>
        <xdr:cNvPr id="760" name="Drop Down 4" hidden="1">
          <a:extLst>
            <a:ext uri="{63B3BB69-23CF-44E3-9099-C40C66FF867C}">
              <a14:compatExt xmlns:a14="http://schemas.microsoft.com/office/drawing/2010/main" spid="_x0000_s2052"/>
            </a:ext>
            <a:ext uri="{FF2B5EF4-FFF2-40B4-BE49-F238E27FC236}">
              <a16:creationId xmlns:a16="http://schemas.microsoft.com/office/drawing/2014/main" id="{8CC9D11E-0DF6-4F21-B15D-F826AA59ABE3}"/>
            </a:ext>
          </a:extLst>
        </xdr:cNvPr>
        <xdr:cNvSpPr/>
      </xdr:nvSpPr>
      <xdr:spPr bwMode="auto">
        <a:xfrm>
          <a:off x="5216128"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161</xdr:row>
      <xdr:rowOff>0</xdr:rowOff>
    </xdr:from>
    <xdr:ext cx="2529840" cy="195685"/>
    <xdr:sp macro="" textlink="">
      <xdr:nvSpPr>
        <xdr:cNvPr id="761" name="Drop Down 4" hidden="1">
          <a:extLst>
            <a:ext uri="{63B3BB69-23CF-44E3-9099-C40C66FF867C}">
              <a14:compatExt xmlns:a14="http://schemas.microsoft.com/office/drawing/2010/main" spid="_x0000_s2052"/>
            </a:ext>
            <a:ext uri="{FF2B5EF4-FFF2-40B4-BE49-F238E27FC236}">
              <a16:creationId xmlns:a16="http://schemas.microsoft.com/office/drawing/2014/main" id="{EDDDDD45-78BE-40F6-8BD3-94B00AB4DA3C}"/>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161</xdr:row>
      <xdr:rowOff>0</xdr:rowOff>
    </xdr:from>
    <xdr:ext cx="2529840" cy="195685"/>
    <xdr:sp macro="" textlink="">
      <xdr:nvSpPr>
        <xdr:cNvPr id="762" name="Drop Down 4" hidden="1">
          <a:extLst>
            <a:ext uri="{63B3BB69-23CF-44E3-9099-C40C66FF867C}">
              <a14:compatExt xmlns:a14="http://schemas.microsoft.com/office/drawing/2010/main" spid="_x0000_s2052"/>
            </a:ext>
            <a:ext uri="{FF2B5EF4-FFF2-40B4-BE49-F238E27FC236}">
              <a16:creationId xmlns:a16="http://schemas.microsoft.com/office/drawing/2014/main" id="{FF29DF0D-88B8-482E-8901-E55BFF0C5F2F}"/>
            </a:ext>
          </a:extLst>
        </xdr:cNvPr>
        <xdr:cNvSpPr/>
      </xdr:nvSpPr>
      <xdr:spPr bwMode="auto">
        <a:xfrm>
          <a:off x="5216128"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166</xdr:row>
      <xdr:rowOff>0</xdr:rowOff>
    </xdr:from>
    <xdr:ext cx="2529840" cy="195685"/>
    <xdr:sp macro="" textlink="">
      <xdr:nvSpPr>
        <xdr:cNvPr id="763" name="Drop Down 4" hidden="1">
          <a:extLst>
            <a:ext uri="{63B3BB69-23CF-44E3-9099-C40C66FF867C}">
              <a14:compatExt xmlns:a14="http://schemas.microsoft.com/office/drawing/2010/main" spid="_x0000_s2052"/>
            </a:ext>
            <a:ext uri="{FF2B5EF4-FFF2-40B4-BE49-F238E27FC236}">
              <a16:creationId xmlns:a16="http://schemas.microsoft.com/office/drawing/2014/main" id="{B7EA1EED-8CF8-40A5-8817-D12533BFED52}"/>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166</xdr:row>
      <xdr:rowOff>0</xdr:rowOff>
    </xdr:from>
    <xdr:ext cx="1921468" cy="195685"/>
    <xdr:sp macro="" textlink="">
      <xdr:nvSpPr>
        <xdr:cNvPr id="764" name="Drop Down 20" hidden="1">
          <a:extLst>
            <a:ext uri="{63B3BB69-23CF-44E3-9099-C40C66FF867C}">
              <a14:compatExt xmlns:a14="http://schemas.microsoft.com/office/drawing/2010/main" spid="_x0000_s2068"/>
            </a:ext>
            <a:ext uri="{FF2B5EF4-FFF2-40B4-BE49-F238E27FC236}">
              <a16:creationId xmlns:a16="http://schemas.microsoft.com/office/drawing/2014/main" id="{C0118FD1-C8CE-4BCD-91C5-23BBB2AAC98D}"/>
            </a:ext>
          </a:extLst>
        </xdr:cNvPr>
        <xdr:cNvSpPr/>
      </xdr:nvSpPr>
      <xdr:spPr bwMode="auto">
        <a:xfrm>
          <a:off x="6054328" y="2402085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166</xdr:row>
      <xdr:rowOff>0</xdr:rowOff>
    </xdr:from>
    <xdr:ext cx="2476500" cy="199970"/>
    <xdr:sp macro="" textlink="">
      <xdr:nvSpPr>
        <xdr:cNvPr id="765" name="Drop Down 24" hidden="1">
          <a:extLst>
            <a:ext uri="{63B3BB69-23CF-44E3-9099-C40C66FF867C}">
              <a14:compatExt xmlns:a14="http://schemas.microsoft.com/office/drawing/2010/main" spid="_x0000_s2072"/>
            </a:ext>
            <a:ext uri="{FF2B5EF4-FFF2-40B4-BE49-F238E27FC236}">
              <a16:creationId xmlns:a16="http://schemas.microsoft.com/office/drawing/2014/main" id="{0665F4C6-B4C6-4EB9-83C9-30C52E674768}"/>
            </a:ext>
          </a:extLst>
        </xdr:cNvPr>
        <xdr:cNvSpPr/>
      </xdr:nvSpPr>
      <xdr:spPr bwMode="auto">
        <a:xfrm>
          <a:off x="3893344" y="24020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166</xdr:row>
      <xdr:rowOff>0</xdr:rowOff>
    </xdr:from>
    <xdr:ext cx="2529840" cy="195685"/>
    <xdr:sp macro="" textlink="">
      <xdr:nvSpPr>
        <xdr:cNvPr id="766" name="Drop Down 4" hidden="1">
          <a:extLst>
            <a:ext uri="{63B3BB69-23CF-44E3-9099-C40C66FF867C}">
              <a14:compatExt xmlns:a14="http://schemas.microsoft.com/office/drawing/2010/main" spid="_x0000_s2052"/>
            </a:ext>
            <a:ext uri="{FF2B5EF4-FFF2-40B4-BE49-F238E27FC236}">
              <a16:creationId xmlns:a16="http://schemas.microsoft.com/office/drawing/2014/main" id="{F557976F-BF21-48DB-8AF8-8409BE2F7F2D}"/>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166</xdr:row>
      <xdr:rowOff>0</xdr:rowOff>
    </xdr:from>
    <xdr:ext cx="2529840" cy="195685"/>
    <xdr:sp macro="" textlink="">
      <xdr:nvSpPr>
        <xdr:cNvPr id="767" name="Drop Down 4" hidden="1">
          <a:extLst>
            <a:ext uri="{63B3BB69-23CF-44E3-9099-C40C66FF867C}">
              <a14:compatExt xmlns:a14="http://schemas.microsoft.com/office/drawing/2010/main" spid="_x0000_s2052"/>
            </a:ext>
            <a:ext uri="{FF2B5EF4-FFF2-40B4-BE49-F238E27FC236}">
              <a16:creationId xmlns:a16="http://schemas.microsoft.com/office/drawing/2014/main" id="{7C855F8F-067F-4C58-8AA2-B9179CE29D45}"/>
            </a:ext>
          </a:extLst>
        </xdr:cNvPr>
        <xdr:cNvSpPr/>
      </xdr:nvSpPr>
      <xdr:spPr bwMode="auto">
        <a:xfrm>
          <a:off x="5216128"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166</xdr:row>
      <xdr:rowOff>0</xdr:rowOff>
    </xdr:from>
    <xdr:ext cx="2529840" cy="195685"/>
    <xdr:sp macro="" textlink="">
      <xdr:nvSpPr>
        <xdr:cNvPr id="768" name="Drop Down 4" hidden="1">
          <a:extLst>
            <a:ext uri="{63B3BB69-23CF-44E3-9099-C40C66FF867C}">
              <a14:compatExt xmlns:a14="http://schemas.microsoft.com/office/drawing/2010/main" spid="_x0000_s2052"/>
            </a:ext>
            <a:ext uri="{FF2B5EF4-FFF2-40B4-BE49-F238E27FC236}">
              <a16:creationId xmlns:a16="http://schemas.microsoft.com/office/drawing/2014/main" id="{749EBEC7-F6E5-491C-A19F-5532375B626C}"/>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166</xdr:row>
      <xdr:rowOff>0</xdr:rowOff>
    </xdr:from>
    <xdr:ext cx="2529840" cy="195685"/>
    <xdr:sp macro="" textlink="">
      <xdr:nvSpPr>
        <xdr:cNvPr id="769" name="Drop Down 4" hidden="1">
          <a:extLst>
            <a:ext uri="{63B3BB69-23CF-44E3-9099-C40C66FF867C}">
              <a14:compatExt xmlns:a14="http://schemas.microsoft.com/office/drawing/2010/main" spid="_x0000_s2052"/>
            </a:ext>
            <a:ext uri="{FF2B5EF4-FFF2-40B4-BE49-F238E27FC236}">
              <a16:creationId xmlns:a16="http://schemas.microsoft.com/office/drawing/2014/main" id="{2081D6E0-C932-4DF3-9153-8396563438F7}"/>
            </a:ext>
          </a:extLst>
        </xdr:cNvPr>
        <xdr:cNvSpPr/>
      </xdr:nvSpPr>
      <xdr:spPr bwMode="auto">
        <a:xfrm>
          <a:off x="5216128"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166</xdr:row>
      <xdr:rowOff>0</xdr:rowOff>
    </xdr:from>
    <xdr:ext cx="2529840" cy="195685"/>
    <xdr:sp macro="" textlink="">
      <xdr:nvSpPr>
        <xdr:cNvPr id="770" name="Drop Down 4" hidden="1">
          <a:extLst>
            <a:ext uri="{63B3BB69-23CF-44E3-9099-C40C66FF867C}">
              <a14:compatExt xmlns:a14="http://schemas.microsoft.com/office/drawing/2010/main" spid="_x0000_s2052"/>
            </a:ext>
            <a:ext uri="{FF2B5EF4-FFF2-40B4-BE49-F238E27FC236}">
              <a16:creationId xmlns:a16="http://schemas.microsoft.com/office/drawing/2014/main" id="{3894AF19-0436-4BE7-AEF8-E03D14D412EC}"/>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166</xdr:row>
      <xdr:rowOff>0</xdr:rowOff>
    </xdr:from>
    <xdr:ext cx="1921468" cy="195685"/>
    <xdr:sp macro="" textlink="">
      <xdr:nvSpPr>
        <xdr:cNvPr id="771" name="Drop Down 20" hidden="1">
          <a:extLst>
            <a:ext uri="{63B3BB69-23CF-44E3-9099-C40C66FF867C}">
              <a14:compatExt xmlns:a14="http://schemas.microsoft.com/office/drawing/2010/main" spid="_x0000_s2068"/>
            </a:ext>
            <a:ext uri="{FF2B5EF4-FFF2-40B4-BE49-F238E27FC236}">
              <a16:creationId xmlns:a16="http://schemas.microsoft.com/office/drawing/2014/main" id="{82FBBD56-785A-4C2E-9EB4-5D10C7D9A7EE}"/>
            </a:ext>
          </a:extLst>
        </xdr:cNvPr>
        <xdr:cNvSpPr/>
      </xdr:nvSpPr>
      <xdr:spPr bwMode="auto">
        <a:xfrm>
          <a:off x="6054328" y="2402085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166</xdr:row>
      <xdr:rowOff>0</xdr:rowOff>
    </xdr:from>
    <xdr:ext cx="2476500" cy="199970"/>
    <xdr:sp macro="" textlink="">
      <xdr:nvSpPr>
        <xdr:cNvPr id="772" name="Drop Down 24" hidden="1">
          <a:extLst>
            <a:ext uri="{63B3BB69-23CF-44E3-9099-C40C66FF867C}">
              <a14:compatExt xmlns:a14="http://schemas.microsoft.com/office/drawing/2010/main" spid="_x0000_s2072"/>
            </a:ext>
            <a:ext uri="{FF2B5EF4-FFF2-40B4-BE49-F238E27FC236}">
              <a16:creationId xmlns:a16="http://schemas.microsoft.com/office/drawing/2014/main" id="{0655A2B5-8B14-436B-BA3A-A96C486AF9D3}"/>
            </a:ext>
          </a:extLst>
        </xdr:cNvPr>
        <xdr:cNvSpPr/>
      </xdr:nvSpPr>
      <xdr:spPr bwMode="auto">
        <a:xfrm>
          <a:off x="3893344" y="24020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166</xdr:row>
      <xdr:rowOff>0</xdr:rowOff>
    </xdr:from>
    <xdr:ext cx="2529840" cy="195685"/>
    <xdr:sp macro="" textlink="">
      <xdr:nvSpPr>
        <xdr:cNvPr id="773" name="Drop Down 4" hidden="1">
          <a:extLst>
            <a:ext uri="{63B3BB69-23CF-44E3-9099-C40C66FF867C}">
              <a14:compatExt xmlns:a14="http://schemas.microsoft.com/office/drawing/2010/main" spid="_x0000_s2052"/>
            </a:ext>
            <a:ext uri="{FF2B5EF4-FFF2-40B4-BE49-F238E27FC236}">
              <a16:creationId xmlns:a16="http://schemas.microsoft.com/office/drawing/2014/main" id="{50A17957-E95F-4ABE-AB73-56D118AB41F3}"/>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166</xdr:row>
      <xdr:rowOff>0</xdr:rowOff>
    </xdr:from>
    <xdr:ext cx="2529840" cy="195685"/>
    <xdr:sp macro="" textlink="">
      <xdr:nvSpPr>
        <xdr:cNvPr id="774" name="Drop Down 4" hidden="1">
          <a:extLst>
            <a:ext uri="{63B3BB69-23CF-44E3-9099-C40C66FF867C}">
              <a14:compatExt xmlns:a14="http://schemas.microsoft.com/office/drawing/2010/main" spid="_x0000_s2052"/>
            </a:ext>
            <a:ext uri="{FF2B5EF4-FFF2-40B4-BE49-F238E27FC236}">
              <a16:creationId xmlns:a16="http://schemas.microsoft.com/office/drawing/2014/main" id="{AC39D6BC-3C8D-41A2-BCE4-4B62DAE7B26A}"/>
            </a:ext>
          </a:extLst>
        </xdr:cNvPr>
        <xdr:cNvSpPr/>
      </xdr:nvSpPr>
      <xdr:spPr bwMode="auto">
        <a:xfrm>
          <a:off x="5216128"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166</xdr:row>
      <xdr:rowOff>0</xdr:rowOff>
    </xdr:from>
    <xdr:ext cx="2529840" cy="195685"/>
    <xdr:sp macro="" textlink="">
      <xdr:nvSpPr>
        <xdr:cNvPr id="775" name="Drop Down 4" hidden="1">
          <a:extLst>
            <a:ext uri="{63B3BB69-23CF-44E3-9099-C40C66FF867C}">
              <a14:compatExt xmlns:a14="http://schemas.microsoft.com/office/drawing/2010/main" spid="_x0000_s2052"/>
            </a:ext>
            <a:ext uri="{FF2B5EF4-FFF2-40B4-BE49-F238E27FC236}">
              <a16:creationId xmlns:a16="http://schemas.microsoft.com/office/drawing/2014/main" id="{421E0383-28BA-4E24-BB3F-0836F3762F44}"/>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166</xdr:row>
      <xdr:rowOff>0</xdr:rowOff>
    </xdr:from>
    <xdr:ext cx="2529840" cy="195685"/>
    <xdr:sp macro="" textlink="">
      <xdr:nvSpPr>
        <xdr:cNvPr id="776" name="Drop Down 4" hidden="1">
          <a:extLst>
            <a:ext uri="{63B3BB69-23CF-44E3-9099-C40C66FF867C}">
              <a14:compatExt xmlns:a14="http://schemas.microsoft.com/office/drawing/2010/main" spid="_x0000_s2052"/>
            </a:ext>
            <a:ext uri="{FF2B5EF4-FFF2-40B4-BE49-F238E27FC236}">
              <a16:creationId xmlns:a16="http://schemas.microsoft.com/office/drawing/2014/main" id="{ED579019-3D0D-4E62-B674-1774B1B88AAA}"/>
            </a:ext>
          </a:extLst>
        </xdr:cNvPr>
        <xdr:cNvSpPr/>
      </xdr:nvSpPr>
      <xdr:spPr bwMode="auto">
        <a:xfrm>
          <a:off x="5216128"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166</xdr:row>
      <xdr:rowOff>0</xdr:rowOff>
    </xdr:from>
    <xdr:ext cx="2529840" cy="195685"/>
    <xdr:sp macro="" textlink="">
      <xdr:nvSpPr>
        <xdr:cNvPr id="777" name="Drop Down 4" hidden="1">
          <a:extLst>
            <a:ext uri="{63B3BB69-23CF-44E3-9099-C40C66FF867C}">
              <a14:compatExt xmlns:a14="http://schemas.microsoft.com/office/drawing/2010/main" spid="_x0000_s2052"/>
            </a:ext>
            <a:ext uri="{FF2B5EF4-FFF2-40B4-BE49-F238E27FC236}">
              <a16:creationId xmlns:a16="http://schemas.microsoft.com/office/drawing/2014/main" id="{30114632-5330-4127-A8D9-4ADBEA5430F0}"/>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166</xdr:row>
      <xdr:rowOff>0</xdr:rowOff>
    </xdr:from>
    <xdr:ext cx="1921468" cy="195685"/>
    <xdr:sp macro="" textlink="">
      <xdr:nvSpPr>
        <xdr:cNvPr id="778" name="Drop Down 20" hidden="1">
          <a:extLst>
            <a:ext uri="{63B3BB69-23CF-44E3-9099-C40C66FF867C}">
              <a14:compatExt xmlns:a14="http://schemas.microsoft.com/office/drawing/2010/main" spid="_x0000_s2068"/>
            </a:ext>
            <a:ext uri="{FF2B5EF4-FFF2-40B4-BE49-F238E27FC236}">
              <a16:creationId xmlns:a16="http://schemas.microsoft.com/office/drawing/2014/main" id="{9C59593D-838D-492D-99ED-1D463EAEB138}"/>
            </a:ext>
          </a:extLst>
        </xdr:cNvPr>
        <xdr:cNvSpPr/>
      </xdr:nvSpPr>
      <xdr:spPr bwMode="auto">
        <a:xfrm>
          <a:off x="6054328" y="2402085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166</xdr:row>
      <xdr:rowOff>0</xdr:rowOff>
    </xdr:from>
    <xdr:ext cx="2476500" cy="199970"/>
    <xdr:sp macro="" textlink="">
      <xdr:nvSpPr>
        <xdr:cNvPr id="779" name="Drop Down 24" hidden="1">
          <a:extLst>
            <a:ext uri="{63B3BB69-23CF-44E3-9099-C40C66FF867C}">
              <a14:compatExt xmlns:a14="http://schemas.microsoft.com/office/drawing/2010/main" spid="_x0000_s2072"/>
            </a:ext>
            <a:ext uri="{FF2B5EF4-FFF2-40B4-BE49-F238E27FC236}">
              <a16:creationId xmlns:a16="http://schemas.microsoft.com/office/drawing/2014/main" id="{16586DC4-71E3-4DCA-B5DA-7881440E1C5E}"/>
            </a:ext>
          </a:extLst>
        </xdr:cNvPr>
        <xdr:cNvSpPr/>
      </xdr:nvSpPr>
      <xdr:spPr bwMode="auto">
        <a:xfrm>
          <a:off x="3893344" y="24020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166</xdr:row>
      <xdr:rowOff>0</xdr:rowOff>
    </xdr:from>
    <xdr:ext cx="2529840" cy="195685"/>
    <xdr:sp macro="" textlink="">
      <xdr:nvSpPr>
        <xdr:cNvPr id="780" name="Drop Down 4" hidden="1">
          <a:extLst>
            <a:ext uri="{63B3BB69-23CF-44E3-9099-C40C66FF867C}">
              <a14:compatExt xmlns:a14="http://schemas.microsoft.com/office/drawing/2010/main" spid="_x0000_s2052"/>
            </a:ext>
            <a:ext uri="{FF2B5EF4-FFF2-40B4-BE49-F238E27FC236}">
              <a16:creationId xmlns:a16="http://schemas.microsoft.com/office/drawing/2014/main" id="{3DD65377-C5CC-4492-A429-A47D3AD4BE03}"/>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166</xdr:row>
      <xdr:rowOff>0</xdr:rowOff>
    </xdr:from>
    <xdr:ext cx="2529840" cy="195685"/>
    <xdr:sp macro="" textlink="">
      <xdr:nvSpPr>
        <xdr:cNvPr id="781" name="Drop Down 4" hidden="1">
          <a:extLst>
            <a:ext uri="{63B3BB69-23CF-44E3-9099-C40C66FF867C}">
              <a14:compatExt xmlns:a14="http://schemas.microsoft.com/office/drawing/2010/main" spid="_x0000_s2052"/>
            </a:ext>
            <a:ext uri="{FF2B5EF4-FFF2-40B4-BE49-F238E27FC236}">
              <a16:creationId xmlns:a16="http://schemas.microsoft.com/office/drawing/2014/main" id="{4CBBC4AC-745C-495F-8668-41863C8DF633}"/>
            </a:ext>
          </a:extLst>
        </xdr:cNvPr>
        <xdr:cNvSpPr/>
      </xdr:nvSpPr>
      <xdr:spPr bwMode="auto">
        <a:xfrm>
          <a:off x="5216128"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166</xdr:row>
      <xdr:rowOff>0</xdr:rowOff>
    </xdr:from>
    <xdr:ext cx="2529840" cy="195685"/>
    <xdr:sp macro="" textlink="">
      <xdr:nvSpPr>
        <xdr:cNvPr id="782" name="Drop Down 4" hidden="1">
          <a:extLst>
            <a:ext uri="{63B3BB69-23CF-44E3-9099-C40C66FF867C}">
              <a14:compatExt xmlns:a14="http://schemas.microsoft.com/office/drawing/2010/main" spid="_x0000_s2052"/>
            </a:ext>
            <a:ext uri="{FF2B5EF4-FFF2-40B4-BE49-F238E27FC236}">
              <a16:creationId xmlns:a16="http://schemas.microsoft.com/office/drawing/2014/main" id="{E728FF38-E32B-40AA-AC86-7D7DD55A9B36}"/>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166</xdr:row>
      <xdr:rowOff>0</xdr:rowOff>
    </xdr:from>
    <xdr:ext cx="2529840" cy="195685"/>
    <xdr:sp macro="" textlink="">
      <xdr:nvSpPr>
        <xdr:cNvPr id="783" name="Drop Down 4" hidden="1">
          <a:extLst>
            <a:ext uri="{63B3BB69-23CF-44E3-9099-C40C66FF867C}">
              <a14:compatExt xmlns:a14="http://schemas.microsoft.com/office/drawing/2010/main" spid="_x0000_s2052"/>
            </a:ext>
            <a:ext uri="{FF2B5EF4-FFF2-40B4-BE49-F238E27FC236}">
              <a16:creationId xmlns:a16="http://schemas.microsoft.com/office/drawing/2014/main" id="{1C97B56C-2238-48E1-829D-527EE280B454}"/>
            </a:ext>
          </a:extLst>
        </xdr:cNvPr>
        <xdr:cNvSpPr/>
      </xdr:nvSpPr>
      <xdr:spPr bwMode="auto">
        <a:xfrm>
          <a:off x="5216128"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171</xdr:row>
      <xdr:rowOff>0</xdr:rowOff>
    </xdr:from>
    <xdr:ext cx="2529840" cy="195685"/>
    <xdr:sp macro="" textlink="">
      <xdr:nvSpPr>
        <xdr:cNvPr id="784" name="Drop Down 4" hidden="1">
          <a:extLst>
            <a:ext uri="{63B3BB69-23CF-44E3-9099-C40C66FF867C}">
              <a14:compatExt xmlns:a14="http://schemas.microsoft.com/office/drawing/2010/main" spid="_x0000_s2052"/>
            </a:ext>
            <a:ext uri="{FF2B5EF4-FFF2-40B4-BE49-F238E27FC236}">
              <a16:creationId xmlns:a16="http://schemas.microsoft.com/office/drawing/2014/main" id="{966DDCF1-857F-4FB5-B91A-2764022975C1}"/>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171</xdr:row>
      <xdr:rowOff>0</xdr:rowOff>
    </xdr:from>
    <xdr:ext cx="1921468" cy="195685"/>
    <xdr:sp macro="" textlink="">
      <xdr:nvSpPr>
        <xdr:cNvPr id="785" name="Drop Down 20" hidden="1">
          <a:extLst>
            <a:ext uri="{63B3BB69-23CF-44E3-9099-C40C66FF867C}">
              <a14:compatExt xmlns:a14="http://schemas.microsoft.com/office/drawing/2010/main" spid="_x0000_s2068"/>
            </a:ext>
            <a:ext uri="{FF2B5EF4-FFF2-40B4-BE49-F238E27FC236}">
              <a16:creationId xmlns:a16="http://schemas.microsoft.com/office/drawing/2014/main" id="{F2CB962F-C422-4B56-A14F-1B38D066A199}"/>
            </a:ext>
          </a:extLst>
        </xdr:cNvPr>
        <xdr:cNvSpPr/>
      </xdr:nvSpPr>
      <xdr:spPr bwMode="auto">
        <a:xfrm>
          <a:off x="6054328" y="2534245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171</xdr:row>
      <xdr:rowOff>0</xdr:rowOff>
    </xdr:from>
    <xdr:ext cx="2476500" cy="199970"/>
    <xdr:sp macro="" textlink="">
      <xdr:nvSpPr>
        <xdr:cNvPr id="786" name="Drop Down 24" hidden="1">
          <a:extLst>
            <a:ext uri="{63B3BB69-23CF-44E3-9099-C40C66FF867C}">
              <a14:compatExt xmlns:a14="http://schemas.microsoft.com/office/drawing/2010/main" spid="_x0000_s2072"/>
            </a:ext>
            <a:ext uri="{FF2B5EF4-FFF2-40B4-BE49-F238E27FC236}">
              <a16:creationId xmlns:a16="http://schemas.microsoft.com/office/drawing/2014/main" id="{4B186DAE-EBF4-43E7-B3B8-45D0F505DD6D}"/>
            </a:ext>
          </a:extLst>
        </xdr:cNvPr>
        <xdr:cNvSpPr/>
      </xdr:nvSpPr>
      <xdr:spPr bwMode="auto">
        <a:xfrm>
          <a:off x="3893344" y="2534245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171</xdr:row>
      <xdr:rowOff>0</xdr:rowOff>
    </xdr:from>
    <xdr:ext cx="2529840" cy="195685"/>
    <xdr:sp macro="" textlink="">
      <xdr:nvSpPr>
        <xdr:cNvPr id="787" name="Drop Down 4" hidden="1">
          <a:extLst>
            <a:ext uri="{63B3BB69-23CF-44E3-9099-C40C66FF867C}">
              <a14:compatExt xmlns:a14="http://schemas.microsoft.com/office/drawing/2010/main" spid="_x0000_s2052"/>
            </a:ext>
            <a:ext uri="{FF2B5EF4-FFF2-40B4-BE49-F238E27FC236}">
              <a16:creationId xmlns:a16="http://schemas.microsoft.com/office/drawing/2014/main" id="{0197C6A4-C3BC-464D-B982-9D4F3E33CF91}"/>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171</xdr:row>
      <xdr:rowOff>0</xdr:rowOff>
    </xdr:from>
    <xdr:ext cx="2529840" cy="195685"/>
    <xdr:sp macro="" textlink="">
      <xdr:nvSpPr>
        <xdr:cNvPr id="788" name="Drop Down 4" hidden="1">
          <a:extLst>
            <a:ext uri="{63B3BB69-23CF-44E3-9099-C40C66FF867C}">
              <a14:compatExt xmlns:a14="http://schemas.microsoft.com/office/drawing/2010/main" spid="_x0000_s2052"/>
            </a:ext>
            <a:ext uri="{FF2B5EF4-FFF2-40B4-BE49-F238E27FC236}">
              <a16:creationId xmlns:a16="http://schemas.microsoft.com/office/drawing/2014/main" id="{23FCACB1-AD8F-4DD8-8E51-2A55799704A0}"/>
            </a:ext>
          </a:extLst>
        </xdr:cNvPr>
        <xdr:cNvSpPr/>
      </xdr:nvSpPr>
      <xdr:spPr bwMode="auto">
        <a:xfrm>
          <a:off x="5216128"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171</xdr:row>
      <xdr:rowOff>0</xdr:rowOff>
    </xdr:from>
    <xdr:ext cx="2529840" cy="195685"/>
    <xdr:sp macro="" textlink="">
      <xdr:nvSpPr>
        <xdr:cNvPr id="789" name="Drop Down 4" hidden="1">
          <a:extLst>
            <a:ext uri="{63B3BB69-23CF-44E3-9099-C40C66FF867C}">
              <a14:compatExt xmlns:a14="http://schemas.microsoft.com/office/drawing/2010/main" spid="_x0000_s2052"/>
            </a:ext>
            <a:ext uri="{FF2B5EF4-FFF2-40B4-BE49-F238E27FC236}">
              <a16:creationId xmlns:a16="http://schemas.microsoft.com/office/drawing/2014/main" id="{5E1E4958-6C24-41D0-A97D-8CFFEF973C97}"/>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171</xdr:row>
      <xdr:rowOff>0</xdr:rowOff>
    </xdr:from>
    <xdr:ext cx="2529840" cy="195685"/>
    <xdr:sp macro="" textlink="">
      <xdr:nvSpPr>
        <xdr:cNvPr id="790" name="Drop Down 4" hidden="1">
          <a:extLst>
            <a:ext uri="{63B3BB69-23CF-44E3-9099-C40C66FF867C}">
              <a14:compatExt xmlns:a14="http://schemas.microsoft.com/office/drawing/2010/main" spid="_x0000_s2052"/>
            </a:ext>
            <a:ext uri="{FF2B5EF4-FFF2-40B4-BE49-F238E27FC236}">
              <a16:creationId xmlns:a16="http://schemas.microsoft.com/office/drawing/2014/main" id="{4AEE5283-D3B8-4643-B8BD-A05CD4D2097C}"/>
            </a:ext>
          </a:extLst>
        </xdr:cNvPr>
        <xdr:cNvSpPr/>
      </xdr:nvSpPr>
      <xdr:spPr bwMode="auto">
        <a:xfrm>
          <a:off x="5216128"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171</xdr:row>
      <xdr:rowOff>0</xdr:rowOff>
    </xdr:from>
    <xdr:ext cx="2529840" cy="195685"/>
    <xdr:sp macro="" textlink="">
      <xdr:nvSpPr>
        <xdr:cNvPr id="791" name="Drop Down 4" hidden="1">
          <a:extLst>
            <a:ext uri="{63B3BB69-23CF-44E3-9099-C40C66FF867C}">
              <a14:compatExt xmlns:a14="http://schemas.microsoft.com/office/drawing/2010/main" spid="_x0000_s2052"/>
            </a:ext>
            <a:ext uri="{FF2B5EF4-FFF2-40B4-BE49-F238E27FC236}">
              <a16:creationId xmlns:a16="http://schemas.microsoft.com/office/drawing/2014/main" id="{BEBB62DA-A07D-446D-98D0-E29A73E992D8}"/>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171</xdr:row>
      <xdr:rowOff>0</xdr:rowOff>
    </xdr:from>
    <xdr:ext cx="1921468" cy="195685"/>
    <xdr:sp macro="" textlink="">
      <xdr:nvSpPr>
        <xdr:cNvPr id="792" name="Drop Down 20" hidden="1">
          <a:extLst>
            <a:ext uri="{63B3BB69-23CF-44E3-9099-C40C66FF867C}">
              <a14:compatExt xmlns:a14="http://schemas.microsoft.com/office/drawing/2010/main" spid="_x0000_s2068"/>
            </a:ext>
            <a:ext uri="{FF2B5EF4-FFF2-40B4-BE49-F238E27FC236}">
              <a16:creationId xmlns:a16="http://schemas.microsoft.com/office/drawing/2014/main" id="{E9FDB51A-3B1A-49CE-9622-3DB3D3460E07}"/>
            </a:ext>
          </a:extLst>
        </xdr:cNvPr>
        <xdr:cNvSpPr/>
      </xdr:nvSpPr>
      <xdr:spPr bwMode="auto">
        <a:xfrm>
          <a:off x="6054328" y="2534245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171</xdr:row>
      <xdr:rowOff>0</xdr:rowOff>
    </xdr:from>
    <xdr:ext cx="2476500" cy="199970"/>
    <xdr:sp macro="" textlink="">
      <xdr:nvSpPr>
        <xdr:cNvPr id="793" name="Drop Down 24" hidden="1">
          <a:extLst>
            <a:ext uri="{63B3BB69-23CF-44E3-9099-C40C66FF867C}">
              <a14:compatExt xmlns:a14="http://schemas.microsoft.com/office/drawing/2010/main" spid="_x0000_s2072"/>
            </a:ext>
            <a:ext uri="{FF2B5EF4-FFF2-40B4-BE49-F238E27FC236}">
              <a16:creationId xmlns:a16="http://schemas.microsoft.com/office/drawing/2014/main" id="{761E6277-BDDF-4B66-9870-6D7BFE60C1E9}"/>
            </a:ext>
          </a:extLst>
        </xdr:cNvPr>
        <xdr:cNvSpPr/>
      </xdr:nvSpPr>
      <xdr:spPr bwMode="auto">
        <a:xfrm>
          <a:off x="3893344" y="2534245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171</xdr:row>
      <xdr:rowOff>0</xdr:rowOff>
    </xdr:from>
    <xdr:ext cx="2529840" cy="195685"/>
    <xdr:sp macro="" textlink="">
      <xdr:nvSpPr>
        <xdr:cNvPr id="794" name="Drop Down 4" hidden="1">
          <a:extLst>
            <a:ext uri="{63B3BB69-23CF-44E3-9099-C40C66FF867C}">
              <a14:compatExt xmlns:a14="http://schemas.microsoft.com/office/drawing/2010/main" spid="_x0000_s2052"/>
            </a:ext>
            <a:ext uri="{FF2B5EF4-FFF2-40B4-BE49-F238E27FC236}">
              <a16:creationId xmlns:a16="http://schemas.microsoft.com/office/drawing/2014/main" id="{AE2C4444-81D1-4D86-B117-39D5F97E9744}"/>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171</xdr:row>
      <xdr:rowOff>0</xdr:rowOff>
    </xdr:from>
    <xdr:ext cx="2529840" cy="195685"/>
    <xdr:sp macro="" textlink="">
      <xdr:nvSpPr>
        <xdr:cNvPr id="795" name="Drop Down 4" hidden="1">
          <a:extLst>
            <a:ext uri="{63B3BB69-23CF-44E3-9099-C40C66FF867C}">
              <a14:compatExt xmlns:a14="http://schemas.microsoft.com/office/drawing/2010/main" spid="_x0000_s2052"/>
            </a:ext>
            <a:ext uri="{FF2B5EF4-FFF2-40B4-BE49-F238E27FC236}">
              <a16:creationId xmlns:a16="http://schemas.microsoft.com/office/drawing/2014/main" id="{74419CEE-2CBB-4F2A-94AC-824BF06CFE8A}"/>
            </a:ext>
          </a:extLst>
        </xdr:cNvPr>
        <xdr:cNvSpPr/>
      </xdr:nvSpPr>
      <xdr:spPr bwMode="auto">
        <a:xfrm>
          <a:off x="5216128"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171</xdr:row>
      <xdr:rowOff>0</xdr:rowOff>
    </xdr:from>
    <xdr:ext cx="2529840" cy="195685"/>
    <xdr:sp macro="" textlink="">
      <xdr:nvSpPr>
        <xdr:cNvPr id="796" name="Drop Down 4" hidden="1">
          <a:extLst>
            <a:ext uri="{63B3BB69-23CF-44E3-9099-C40C66FF867C}">
              <a14:compatExt xmlns:a14="http://schemas.microsoft.com/office/drawing/2010/main" spid="_x0000_s2052"/>
            </a:ext>
            <a:ext uri="{FF2B5EF4-FFF2-40B4-BE49-F238E27FC236}">
              <a16:creationId xmlns:a16="http://schemas.microsoft.com/office/drawing/2014/main" id="{3E1110AD-B88E-48E5-8942-2A863D311568}"/>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171</xdr:row>
      <xdr:rowOff>0</xdr:rowOff>
    </xdr:from>
    <xdr:ext cx="2529840" cy="195685"/>
    <xdr:sp macro="" textlink="">
      <xdr:nvSpPr>
        <xdr:cNvPr id="797" name="Drop Down 4" hidden="1">
          <a:extLst>
            <a:ext uri="{63B3BB69-23CF-44E3-9099-C40C66FF867C}">
              <a14:compatExt xmlns:a14="http://schemas.microsoft.com/office/drawing/2010/main" spid="_x0000_s2052"/>
            </a:ext>
            <a:ext uri="{FF2B5EF4-FFF2-40B4-BE49-F238E27FC236}">
              <a16:creationId xmlns:a16="http://schemas.microsoft.com/office/drawing/2014/main" id="{5D8F3B23-314B-417D-B1C6-6D21466E8F82}"/>
            </a:ext>
          </a:extLst>
        </xdr:cNvPr>
        <xdr:cNvSpPr/>
      </xdr:nvSpPr>
      <xdr:spPr bwMode="auto">
        <a:xfrm>
          <a:off x="5216128"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171</xdr:row>
      <xdr:rowOff>0</xdr:rowOff>
    </xdr:from>
    <xdr:ext cx="2529840" cy="195685"/>
    <xdr:sp macro="" textlink="">
      <xdr:nvSpPr>
        <xdr:cNvPr id="798" name="Drop Down 4" hidden="1">
          <a:extLst>
            <a:ext uri="{63B3BB69-23CF-44E3-9099-C40C66FF867C}">
              <a14:compatExt xmlns:a14="http://schemas.microsoft.com/office/drawing/2010/main" spid="_x0000_s2052"/>
            </a:ext>
            <a:ext uri="{FF2B5EF4-FFF2-40B4-BE49-F238E27FC236}">
              <a16:creationId xmlns:a16="http://schemas.microsoft.com/office/drawing/2014/main" id="{084B79FB-3FF0-46CE-8DB6-FCB6E30B2B40}"/>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171</xdr:row>
      <xdr:rowOff>0</xdr:rowOff>
    </xdr:from>
    <xdr:ext cx="1921468" cy="195685"/>
    <xdr:sp macro="" textlink="">
      <xdr:nvSpPr>
        <xdr:cNvPr id="799" name="Drop Down 20" hidden="1">
          <a:extLst>
            <a:ext uri="{63B3BB69-23CF-44E3-9099-C40C66FF867C}">
              <a14:compatExt xmlns:a14="http://schemas.microsoft.com/office/drawing/2010/main" spid="_x0000_s2068"/>
            </a:ext>
            <a:ext uri="{FF2B5EF4-FFF2-40B4-BE49-F238E27FC236}">
              <a16:creationId xmlns:a16="http://schemas.microsoft.com/office/drawing/2014/main" id="{44038693-F683-44D2-A2EB-B2033DADA12B}"/>
            </a:ext>
          </a:extLst>
        </xdr:cNvPr>
        <xdr:cNvSpPr/>
      </xdr:nvSpPr>
      <xdr:spPr bwMode="auto">
        <a:xfrm>
          <a:off x="6054328" y="2534245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171</xdr:row>
      <xdr:rowOff>0</xdr:rowOff>
    </xdr:from>
    <xdr:ext cx="2476500" cy="199970"/>
    <xdr:sp macro="" textlink="">
      <xdr:nvSpPr>
        <xdr:cNvPr id="800" name="Drop Down 24" hidden="1">
          <a:extLst>
            <a:ext uri="{63B3BB69-23CF-44E3-9099-C40C66FF867C}">
              <a14:compatExt xmlns:a14="http://schemas.microsoft.com/office/drawing/2010/main" spid="_x0000_s2072"/>
            </a:ext>
            <a:ext uri="{FF2B5EF4-FFF2-40B4-BE49-F238E27FC236}">
              <a16:creationId xmlns:a16="http://schemas.microsoft.com/office/drawing/2014/main" id="{2AB8D108-354B-4D34-9305-CFC6033093A0}"/>
            </a:ext>
          </a:extLst>
        </xdr:cNvPr>
        <xdr:cNvSpPr/>
      </xdr:nvSpPr>
      <xdr:spPr bwMode="auto">
        <a:xfrm>
          <a:off x="3893344" y="2534245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171</xdr:row>
      <xdr:rowOff>0</xdr:rowOff>
    </xdr:from>
    <xdr:ext cx="2529840" cy="195685"/>
    <xdr:sp macro="" textlink="">
      <xdr:nvSpPr>
        <xdr:cNvPr id="801" name="Drop Down 4" hidden="1">
          <a:extLst>
            <a:ext uri="{63B3BB69-23CF-44E3-9099-C40C66FF867C}">
              <a14:compatExt xmlns:a14="http://schemas.microsoft.com/office/drawing/2010/main" spid="_x0000_s2052"/>
            </a:ext>
            <a:ext uri="{FF2B5EF4-FFF2-40B4-BE49-F238E27FC236}">
              <a16:creationId xmlns:a16="http://schemas.microsoft.com/office/drawing/2014/main" id="{B9AAFF0C-FEA6-49F4-A953-EE02CF840E94}"/>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171</xdr:row>
      <xdr:rowOff>0</xdr:rowOff>
    </xdr:from>
    <xdr:ext cx="2529840" cy="195685"/>
    <xdr:sp macro="" textlink="">
      <xdr:nvSpPr>
        <xdr:cNvPr id="802" name="Drop Down 4" hidden="1">
          <a:extLst>
            <a:ext uri="{63B3BB69-23CF-44E3-9099-C40C66FF867C}">
              <a14:compatExt xmlns:a14="http://schemas.microsoft.com/office/drawing/2010/main" spid="_x0000_s2052"/>
            </a:ext>
            <a:ext uri="{FF2B5EF4-FFF2-40B4-BE49-F238E27FC236}">
              <a16:creationId xmlns:a16="http://schemas.microsoft.com/office/drawing/2014/main" id="{B9045D73-8231-468E-970E-B96C1331C62C}"/>
            </a:ext>
          </a:extLst>
        </xdr:cNvPr>
        <xdr:cNvSpPr/>
      </xdr:nvSpPr>
      <xdr:spPr bwMode="auto">
        <a:xfrm>
          <a:off x="5216128"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171</xdr:row>
      <xdr:rowOff>0</xdr:rowOff>
    </xdr:from>
    <xdr:ext cx="2529840" cy="195685"/>
    <xdr:sp macro="" textlink="">
      <xdr:nvSpPr>
        <xdr:cNvPr id="803" name="Drop Down 4" hidden="1">
          <a:extLst>
            <a:ext uri="{63B3BB69-23CF-44E3-9099-C40C66FF867C}">
              <a14:compatExt xmlns:a14="http://schemas.microsoft.com/office/drawing/2010/main" spid="_x0000_s2052"/>
            </a:ext>
            <a:ext uri="{FF2B5EF4-FFF2-40B4-BE49-F238E27FC236}">
              <a16:creationId xmlns:a16="http://schemas.microsoft.com/office/drawing/2014/main" id="{73606FD3-DBBE-42A5-85DC-832109C6CC7F}"/>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171</xdr:row>
      <xdr:rowOff>0</xdr:rowOff>
    </xdr:from>
    <xdr:ext cx="2529840" cy="195685"/>
    <xdr:sp macro="" textlink="">
      <xdr:nvSpPr>
        <xdr:cNvPr id="804" name="Drop Down 4" hidden="1">
          <a:extLst>
            <a:ext uri="{63B3BB69-23CF-44E3-9099-C40C66FF867C}">
              <a14:compatExt xmlns:a14="http://schemas.microsoft.com/office/drawing/2010/main" spid="_x0000_s2052"/>
            </a:ext>
            <a:ext uri="{FF2B5EF4-FFF2-40B4-BE49-F238E27FC236}">
              <a16:creationId xmlns:a16="http://schemas.microsoft.com/office/drawing/2014/main" id="{F56CDABC-C193-4C51-814D-568319DDD127}"/>
            </a:ext>
          </a:extLst>
        </xdr:cNvPr>
        <xdr:cNvSpPr/>
      </xdr:nvSpPr>
      <xdr:spPr bwMode="auto">
        <a:xfrm>
          <a:off x="5216128"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185</xdr:row>
      <xdr:rowOff>0</xdr:rowOff>
    </xdr:from>
    <xdr:ext cx="2529840" cy="195685"/>
    <xdr:sp macro="" textlink="">
      <xdr:nvSpPr>
        <xdr:cNvPr id="805" name="Drop Down 4" hidden="1">
          <a:extLst>
            <a:ext uri="{63B3BB69-23CF-44E3-9099-C40C66FF867C}">
              <a14:compatExt xmlns:a14="http://schemas.microsoft.com/office/drawing/2010/main" spid="_x0000_s2052"/>
            </a:ext>
            <a:ext uri="{FF2B5EF4-FFF2-40B4-BE49-F238E27FC236}">
              <a16:creationId xmlns:a16="http://schemas.microsoft.com/office/drawing/2014/main" id="{C457B925-85B8-4B66-AE6F-DDA961984FBA}"/>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185</xdr:row>
      <xdr:rowOff>0</xdr:rowOff>
    </xdr:from>
    <xdr:ext cx="1921468" cy="195685"/>
    <xdr:sp macro="" textlink="">
      <xdr:nvSpPr>
        <xdr:cNvPr id="806" name="Drop Down 20" hidden="1">
          <a:extLst>
            <a:ext uri="{63B3BB69-23CF-44E3-9099-C40C66FF867C}">
              <a14:compatExt xmlns:a14="http://schemas.microsoft.com/office/drawing/2010/main" spid="_x0000_s2068"/>
            </a:ext>
            <a:ext uri="{FF2B5EF4-FFF2-40B4-BE49-F238E27FC236}">
              <a16:creationId xmlns:a16="http://schemas.microsoft.com/office/drawing/2014/main" id="{02767AAC-00E8-402A-80EF-C7BA508D6F30}"/>
            </a:ext>
          </a:extLst>
        </xdr:cNvPr>
        <xdr:cNvSpPr/>
      </xdr:nvSpPr>
      <xdr:spPr bwMode="auto">
        <a:xfrm>
          <a:off x="6054328" y="2666404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185</xdr:row>
      <xdr:rowOff>0</xdr:rowOff>
    </xdr:from>
    <xdr:ext cx="2476500" cy="199970"/>
    <xdr:sp macro="" textlink="">
      <xdr:nvSpPr>
        <xdr:cNvPr id="807" name="Drop Down 24" hidden="1">
          <a:extLst>
            <a:ext uri="{63B3BB69-23CF-44E3-9099-C40C66FF867C}">
              <a14:compatExt xmlns:a14="http://schemas.microsoft.com/office/drawing/2010/main" spid="_x0000_s2072"/>
            </a:ext>
            <a:ext uri="{FF2B5EF4-FFF2-40B4-BE49-F238E27FC236}">
              <a16:creationId xmlns:a16="http://schemas.microsoft.com/office/drawing/2014/main" id="{15072EB2-DCCF-46B4-B5C7-3DCEA206D7C9}"/>
            </a:ext>
          </a:extLst>
        </xdr:cNvPr>
        <xdr:cNvSpPr/>
      </xdr:nvSpPr>
      <xdr:spPr bwMode="auto">
        <a:xfrm>
          <a:off x="3893344" y="266640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185</xdr:row>
      <xdr:rowOff>0</xdr:rowOff>
    </xdr:from>
    <xdr:ext cx="2529840" cy="195685"/>
    <xdr:sp macro="" textlink="">
      <xdr:nvSpPr>
        <xdr:cNvPr id="808" name="Drop Down 4" hidden="1">
          <a:extLst>
            <a:ext uri="{63B3BB69-23CF-44E3-9099-C40C66FF867C}">
              <a14:compatExt xmlns:a14="http://schemas.microsoft.com/office/drawing/2010/main" spid="_x0000_s2052"/>
            </a:ext>
            <a:ext uri="{FF2B5EF4-FFF2-40B4-BE49-F238E27FC236}">
              <a16:creationId xmlns:a16="http://schemas.microsoft.com/office/drawing/2014/main" id="{A3FE7E8E-F766-4A38-AA58-A1E8602D3B88}"/>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185</xdr:row>
      <xdr:rowOff>0</xdr:rowOff>
    </xdr:from>
    <xdr:ext cx="2529840" cy="195685"/>
    <xdr:sp macro="" textlink="">
      <xdr:nvSpPr>
        <xdr:cNvPr id="809" name="Drop Down 4" hidden="1">
          <a:extLst>
            <a:ext uri="{63B3BB69-23CF-44E3-9099-C40C66FF867C}">
              <a14:compatExt xmlns:a14="http://schemas.microsoft.com/office/drawing/2010/main" spid="_x0000_s2052"/>
            </a:ext>
            <a:ext uri="{FF2B5EF4-FFF2-40B4-BE49-F238E27FC236}">
              <a16:creationId xmlns:a16="http://schemas.microsoft.com/office/drawing/2014/main" id="{AA4C2B14-AC8B-4536-B313-6AF3D2F37A0B}"/>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185</xdr:row>
      <xdr:rowOff>0</xdr:rowOff>
    </xdr:from>
    <xdr:ext cx="2529840" cy="195685"/>
    <xdr:sp macro="" textlink="">
      <xdr:nvSpPr>
        <xdr:cNvPr id="810" name="Drop Down 4" hidden="1">
          <a:extLst>
            <a:ext uri="{63B3BB69-23CF-44E3-9099-C40C66FF867C}">
              <a14:compatExt xmlns:a14="http://schemas.microsoft.com/office/drawing/2010/main" spid="_x0000_s2052"/>
            </a:ext>
            <a:ext uri="{FF2B5EF4-FFF2-40B4-BE49-F238E27FC236}">
              <a16:creationId xmlns:a16="http://schemas.microsoft.com/office/drawing/2014/main" id="{555AFBC4-46D1-4A3E-B1AE-F7784FBCFCC5}"/>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185</xdr:row>
      <xdr:rowOff>0</xdr:rowOff>
    </xdr:from>
    <xdr:ext cx="2529840" cy="195685"/>
    <xdr:sp macro="" textlink="">
      <xdr:nvSpPr>
        <xdr:cNvPr id="811" name="Drop Down 4" hidden="1">
          <a:extLst>
            <a:ext uri="{63B3BB69-23CF-44E3-9099-C40C66FF867C}">
              <a14:compatExt xmlns:a14="http://schemas.microsoft.com/office/drawing/2010/main" spid="_x0000_s2052"/>
            </a:ext>
            <a:ext uri="{FF2B5EF4-FFF2-40B4-BE49-F238E27FC236}">
              <a16:creationId xmlns:a16="http://schemas.microsoft.com/office/drawing/2014/main" id="{034B2F89-7E33-4943-8147-70BD63FA66EF}"/>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185</xdr:row>
      <xdr:rowOff>0</xdr:rowOff>
    </xdr:from>
    <xdr:ext cx="2529840" cy="195685"/>
    <xdr:sp macro="" textlink="">
      <xdr:nvSpPr>
        <xdr:cNvPr id="812" name="Drop Down 4" hidden="1">
          <a:extLst>
            <a:ext uri="{63B3BB69-23CF-44E3-9099-C40C66FF867C}">
              <a14:compatExt xmlns:a14="http://schemas.microsoft.com/office/drawing/2010/main" spid="_x0000_s2052"/>
            </a:ext>
            <a:ext uri="{FF2B5EF4-FFF2-40B4-BE49-F238E27FC236}">
              <a16:creationId xmlns:a16="http://schemas.microsoft.com/office/drawing/2014/main" id="{BEC7E448-9248-44A7-BE3B-BE4938E89E80}"/>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185</xdr:row>
      <xdr:rowOff>0</xdr:rowOff>
    </xdr:from>
    <xdr:ext cx="1921468" cy="195685"/>
    <xdr:sp macro="" textlink="">
      <xdr:nvSpPr>
        <xdr:cNvPr id="813" name="Drop Down 20" hidden="1">
          <a:extLst>
            <a:ext uri="{63B3BB69-23CF-44E3-9099-C40C66FF867C}">
              <a14:compatExt xmlns:a14="http://schemas.microsoft.com/office/drawing/2010/main" spid="_x0000_s2068"/>
            </a:ext>
            <a:ext uri="{FF2B5EF4-FFF2-40B4-BE49-F238E27FC236}">
              <a16:creationId xmlns:a16="http://schemas.microsoft.com/office/drawing/2014/main" id="{9D3C1899-979B-47A3-A439-6B3F2739511E}"/>
            </a:ext>
          </a:extLst>
        </xdr:cNvPr>
        <xdr:cNvSpPr/>
      </xdr:nvSpPr>
      <xdr:spPr bwMode="auto">
        <a:xfrm>
          <a:off x="6054328" y="2666404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185</xdr:row>
      <xdr:rowOff>0</xdr:rowOff>
    </xdr:from>
    <xdr:ext cx="2476500" cy="199970"/>
    <xdr:sp macro="" textlink="">
      <xdr:nvSpPr>
        <xdr:cNvPr id="814" name="Drop Down 24" hidden="1">
          <a:extLst>
            <a:ext uri="{63B3BB69-23CF-44E3-9099-C40C66FF867C}">
              <a14:compatExt xmlns:a14="http://schemas.microsoft.com/office/drawing/2010/main" spid="_x0000_s2072"/>
            </a:ext>
            <a:ext uri="{FF2B5EF4-FFF2-40B4-BE49-F238E27FC236}">
              <a16:creationId xmlns:a16="http://schemas.microsoft.com/office/drawing/2014/main" id="{73C0E661-913B-4764-83BC-FA92106FEB3F}"/>
            </a:ext>
          </a:extLst>
        </xdr:cNvPr>
        <xdr:cNvSpPr/>
      </xdr:nvSpPr>
      <xdr:spPr bwMode="auto">
        <a:xfrm>
          <a:off x="3893344" y="266640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185</xdr:row>
      <xdr:rowOff>0</xdr:rowOff>
    </xdr:from>
    <xdr:ext cx="2529840" cy="195685"/>
    <xdr:sp macro="" textlink="">
      <xdr:nvSpPr>
        <xdr:cNvPr id="815" name="Drop Down 4" hidden="1">
          <a:extLst>
            <a:ext uri="{63B3BB69-23CF-44E3-9099-C40C66FF867C}">
              <a14:compatExt xmlns:a14="http://schemas.microsoft.com/office/drawing/2010/main" spid="_x0000_s2052"/>
            </a:ext>
            <a:ext uri="{FF2B5EF4-FFF2-40B4-BE49-F238E27FC236}">
              <a16:creationId xmlns:a16="http://schemas.microsoft.com/office/drawing/2014/main" id="{015B3E2C-888E-4773-9B7A-3B43B33ED27E}"/>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185</xdr:row>
      <xdr:rowOff>0</xdr:rowOff>
    </xdr:from>
    <xdr:ext cx="2529840" cy="195685"/>
    <xdr:sp macro="" textlink="">
      <xdr:nvSpPr>
        <xdr:cNvPr id="816" name="Drop Down 4" hidden="1">
          <a:extLst>
            <a:ext uri="{63B3BB69-23CF-44E3-9099-C40C66FF867C}">
              <a14:compatExt xmlns:a14="http://schemas.microsoft.com/office/drawing/2010/main" spid="_x0000_s2052"/>
            </a:ext>
            <a:ext uri="{FF2B5EF4-FFF2-40B4-BE49-F238E27FC236}">
              <a16:creationId xmlns:a16="http://schemas.microsoft.com/office/drawing/2014/main" id="{72BDA632-9C0E-4E0B-AC1B-FD33FB9E5C77}"/>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185</xdr:row>
      <xdr:rowOff>0</xdr:rowOff>
    </xdr:from>
    <xdr:ext cx="2529840" cy="195685"/>
    <xdr:sp macro="" textlink="">
      <xdr:nvSpPr>
        <xdr:cNvPr id="817" name="Drop Down 4" hidden="1">
          <a:extLst>
            <a:ext uri="{63B3BB69-23CF-44E3-9099-C40C66FF867C}">
              <a14:compatExt xmlns:a14="http://schemas.microsoft.com/office/drawing/2010/main" spid="_x0000_s2052"/>
            </a:ext>
            <a:ext uri="{FF2B5EF4-FFF2-40B4-BE49-F238E27FC236}">
              <a16:creationId xmlns:a16="http://schemas.microsoft.com/office/drawing/2014/main" id="{96EFE224-3EB1-4273-AC76-E3585B984194}"/>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185</xdr:row>
      <xdr:rowOff>0</xdr:rowOff>
    </xdr:from>
    <xdr:ext cx="2529840" cy="195685"/>
    <xdr:sp macro="" textlink="">
      <xdr:nvSpPr>
        <xdr:cNvPr id="818" name="Drop Down 4" hidden="1">
          <a:extLst>
            <a:ext uri="{63B3BB69-23CF-44E3-9099-C40C66FF867C}">
              <a14:compatExt xmlns:a14="http://schemas.microsoft.com/office/drawing/2010/main" spid="_x0000_s2052"/>
            </a:ext>
            <a:ext uri="{FF2B5EF4-FFF2-40B4-BE49-F238E27FC236}">
              <a16:creationId xmlns:a16="http://schemas.microsoft.com/office/drawing/2014/main" id="{D1763A8B-DDF8-4296-A341-5F4480177C44}"/>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185</xdr:row>
      <xdr:rowOff>0</xdr:rowOff>
    </xdr:from>
    <xdr:ext cx="2529840" cy="195685"/>
    <xdr:sp macro="" textlink="">
      <xdr:nvSpPr>
        <xdr:cNvPr id="819" name="Drop Down 4" hidden="1">
          <a:extLst>
            <a:ext uri="{63B3BB69-23CF-44E3-9099-C40C66FF867C}">
              <a14:compatExt xmlns:a14="http://schemas.microsoft.com/office/drawing/2010/main" spid="_x0000_s2052"/>
            </a:ext>
            <a:ext uri="{FF2B5EF4-FFF2-40B4-BE49-F238E27FC236}">
              <a16:creationId xmlns:a16="http://schemas.microsoft.com/office/drawing/2014/main" id="{BA8E2586-7BC5-4A79-B37C-D848A76887D9}"/>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185</xdr:row>
      <xdr:rowOff>0</xdr:rowOff>
    </xdr:from>
    <xdr:ext cx="1921468" cy="195685"/>
    <xdr:sp macro="" textlink="">
      <xdr:nvSpPr>
        <xdr:cNvPr id="820" name="Drop Down 20" hidden="1">
          <a:extLst>
            <a:ext uri="{63B3BB69-23CF-44E3-9099-C40C66FF867C}">
              <a14:compatExt xmlns:a14="http://schemas.microsoft.com/office/drawing/2010/main" spid="_x0000_s2068"/>
            </a:ext>
            <a:ext uri="{FF2B5EF4-FFF2-40B4-BE49-F238E27FC236}">
              <a16:creationId xmlns:a16="http://schemas.microsoft.com/office/drawing/2014/main" id="{CE518FC0-1ABB-472A-A698-65D6E7897D6C}"/>
            </a:ext>
          </a:extLst>
        </xdr:cNvPr>
        <xdr:cNvSpPr/>
      </xdr:nvSpPr>
      <xdr:spPr bwMode="auto">
        <a:xfrm>
          <a:off x="6054328" y="2666404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185</xdr:row>
      <xdr:rowOff>0</xdr:rowOff>
    </xdr:from>
    <xdr:ext cx="2476500" cy="199970"/>
    <xdr:sp macro="" textlink="">
      <xdr:nvSpPr>
        <xdr:cNvPr id="821" name="Drop Down 24" hidden="1">
          <a:extLst>
            <a:ext uri="{63B3BB69-23CF-44E3-9099-C40C66FF867C}">
              <a14:compatExt xmlns:a14="http://schemas.microsoft.com/office/drawing/2010/main" spid="_x0000_s2072"/>
            </a:ext>
            <a:ext uri="{FF2B5EF4-FFF2-40B4-BE49-F238E27FC236}">
              <a16:creationId xmlns:a16="http://schemas.microsoft.com/office/drawing/2014/main" id="{6652A7AC-751A-449C-88B8-A30601182D4E}"/>
            </a:ext>
          </a:extLst>
        </xdr:cNvPr>
        <xdr:cNvSpPr/>
      </xdr:nvSpPr>
      <xdr:spPr bwMode="auto">
        <a:xfrm>
          <a:off x="3893344" y="266640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185</xdr:row>
      <xdr:rowOff>0</xdr:rowOff>
    </xdr:from>
    <xdr:ext cx="2529840" cy="195685"/>
    <xdr:sp macro="" textlink="">
      <xdr:nvSpPr>
        <xdr:cNvPr id="822" name="Drop Down 4" hidden="1">
          <a:extLst>
            <a:ext uri="{63B3BB69-23CF-44E3-9099-C40C66FF867C}">
              <a14:compatExt xmlns:a14="http://schemas.microsoft.com/office/drawing/2010/main" spid="_x0000_s2052"/>
            </a:ext>
            <a:ext uri="{FF2B5EF4-FFF2-40B4-BE49-F238E27FC236}">
              <a16:creationId xmlns:a16="http://schemas.microsoft.com/office/drawing/2014/main" id="{1E79DB9D-486A-49AB-A8DB-2AC270393F92}"/>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185</xdr:row>
      <xdr:rowOff>0</xdr:rowOff>
    </xdr:from>
    <xdr:ext cx="2529840" cy="195685"/>
    <xdr:sp macro="" textlink="">
      <xdr:nvSpPr>
        <xdr:cNvPr id="823" name="Drop Down 4" hidden="1">
          <a:extLst>
            <a:ext uri="{63B3BB69-23CF-44E3-9099-C40C66FF867C}">
              <a14:compatExt xmlns:a14="http://schemas.microsoft.com/office/drawing/2010/main" spid="_x0000_s2052"/>
            </a:ext>
            <a:ext uri="{FF2B5EF4-FFF2-40B4-BE49-F238E27FC236}">
              <a16:creationId xmlns:a16="http://schemas.microsoft.com/office/drawing/2014/main" id="{D7D52DB0-E364-4E8C-B6FD-D43E19C2F627}"/>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185</xdr:row>
      <xdr:rowOff>0</xdr:rowOff>
    </xdr:from>
    <xdr:ext cx="2529840" cy="195685"/>
    <xdr:sp macro="" textlink="">
      <xdr:nvSpPr>
        <xdr:cNvPr id="824" name="Drop Down 4" hidden="1">
          <a:extLst>
            <a:ext uri="{63B3BB69-23CF-44E3-9099-C40C66FF867C}">
              <a14:compatExt xmlns:a14="http://schemas.microsoft.com/office/drawing/2010/main" spid="_x0000_s2052"/>
            </a:ext>
            <a:ext uri="{FF2B5EF4-FFF2-40B4-BE49-F238E27FC236}">
              <a16:creationId xmlns:a16="http://schemas.microsoft.com/office/drawing/2014/main" id="{B2F86BAE-A86B-4898-81A6-A02AE9A41077}"/>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185</xdr:row>
      <xdr:rowOff>0</xdr:rowOff>
    </xdr:from>
    <xdr:ext cx="2529840" cy="195685"/>
    <xdr:sp macro="" textlink="">
      <xdr:nvSpPr>
        <xdr:cNvPr id="825" name="Drop Down 4" hidden="1">
          <a:extLst>
            <a:ext uri="{63B3BB69-23CF-44E3-9099-C40C66FF867C}">
              <a14:compatExt xmlns:a14="http://schemas.microsoft.com/office/drawing/2010/main" spid="_x0000_s2052"/>
            </a:ext>
            <a:ext uri="{FF2B5EF4-FFF2-40B4-BE49-F238E27FC236}">
              <a16:creationId xmlns:a16="http://schemas.microsoft.com/office/drawing/2014/main" id="{83F5B89A-A145-4146-87B3-59D119B63CB9}"/>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185</xdr:row>
      <xdr:rowOff>0</xdr:rowOff>
    </xdr:from>
    <xdr:ext cx="2529840" cy="195685"/>
    <xdr:sp macro="" textlink="">
      <xdr:nvSpPr>
        <xdr:cNvPr id="826" name="Drop Down 4" hidden="1">
          <a:extLst>
            <a:ext uri="{63B3BB69-23CF-44E3-9099-C40C66FF867C}">
              <a14:compatExt xmlns:a14="http://schemas.microsoft.com/office/drawing/2010/main" spid="_x0000_s2052"/>
            </a:ext>
            <a:ext uri="{FF2B5EF4-FFF2-40B4-BE49-F238E27FC236}">
              <a16:creationId xmlns:a16="http://schemas.microsoft.com/office/drawing/2014/main" id="{940A0C2D-CFFE-4ADA-ACB0-D9A085C94F94}"/>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185</xdr:row>
      <xdr:rowOff>0</xdr:rowOff>
    </xdr:from>
    <xdr:ext cx="1921468" cy="195685"/>
    <xdr:sp macro="" textlink="">
      <xdr:nvSpPr>
        <xdr:cNvPr id="827" name="Drop Down 20" hidden="1">
          <a:extLst>
            <a:ext uri="{63B3BB69-23CF-44E3-9099-C40C66FF867C}">
              <a14:compatExt xmlns:a14="http://schemas.microsoft.com/office/drawing/2010/main" spid="_x0000_s2068"/>
            </a:ext>
            <a:ext uri="{FF2B5EF4-FFF2-40B4-BE49-F238E27FC236}">
              <a16:creationId xmlns:a16="http://schemas.microsoft.com/office/drawing/2014/main" id="{5F65E5BD-D784-4518-A893-497BBA0A642A}"/>
            </a:ext>
          </a:extLst>
        </xdr:cNvPr>
        <xdr:cNvSpPr/>
      </xdr:nvSpPr>
      <xdr:spPr bwMode="auto">
        <a:xfrm>
          <a:off x="6054328" y="2666404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185</xdr:row>
      <xdr:rowOff>0</xdr:rowOff>
    </xdr:from>
    <xdr:ext cx="2476500" cy="199970"/>
    <xdr:sp macro="" textlink="">
      <xdr:nvSpPr>
        <xdr:cNvPr id="828" name="Drop Down 24" hidden="1">
          <a:extLst>
            <a:ext uri="{63B3BB69-23CF-44E3-9099-C40C66FF867C}">
              <a14:compatExt xmlns:a14="http://schemas.microsoft.com/office/drawing/2010/main" spid="_x0000_s2072"/>
            </a:ext>
            <a:ext uri="{FF2B5EF4-FFF2-40B4-BE49-F238E27FC236}">
              <a16:creationId xmlns:a16="http://schemas.microsoft.com/office/drawing/2014/main" id="{1987C0C5-BF28-42F3-B023-15F27219EF3A}"/>
            </a:ext>
          </a:extLst>
        </xdr:cNvPr>
        <xdr:cNvSpPr/>
      </xdr:nvSpPr>
      <xdr:spPr bwMode="auto">
        <a:xfrm>
          <a:off x="3893344" y="266640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185</xdr:row>
      <xdr:rowOff>0</xdr:rowOff>
    </xdr:from>
    <xdr:ext cx="2529840" cy="195685"/>
    <xdr:sp macro="" textlink="">
      <xdr:nvSpPr>
        <xdr:cNvPr id="829" name="Drop Down 4" hidden="1">
          <a:extLst>
            <a:ext uri="{63B3BB69-23CF-44E3-9099-C40C66FF867C}">
              <a14:compatExt xmlns:a14="http://schemas.microsoft.com/office/drawing/2010/main" spid="_x0000_s2052"/>
            </a:ext>
            <a:ext uri="{FF2B5EF4-FFF2-40B4-BE49-F238E27FC236}">
              <a16:creationId xmlns:a16="http://schemas.microsoft.com/office/drawing/2014/main" id="{6F4172EB-7C62-4F71-A645-C7CF929FD679}"/>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185</xdr:row>
      <xdr:rowOff>0</xdr:rowOff>
    </xdr:from>
    <xdr:ext cx="2529840" cy="195685"/>
    <xdr:sp macro="" textlink="">
      <xdr:nvSpPr>
        <xdr:cNvPr id="830" name="Drop Down 4" hidden="1">
          <a:extLst>
            <a:ext uri="{63B3BB69-23CF-44E3-9099-C40C66FF867C}">
              <a14:compatExt xmlns:a14="http://schemas.microsoft.com/office/drawing/2010/main" spid="_x0000_s2052"/>
            </a:ext>
            <a:ext uri="{FF2B5EF4-FFF2-40B4-BE49-F238E27FC236}">
              <a16:creationId xmlns:a16="http://schemas.microsoft.com/office/drawing/2014/main" id="{5F9626F7-B1AD-42E5-BBBF-B36EBB9E4DAE}"/>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185</xdr:row>
      <xdr:rowOff>0</xdr:rowOff>
    </xdr:from>
    <xdr:ext cx="2529840" cy="195685"/>
    <xdr:sp macro="" textlink="">
      <xdr:nvSpPr>
        <xdr:cNvPr id="831" name="Drop Down 4" hidden="1">
          <a:extLst>
            <a:ext uri="{63B3BB69-23CF-44E3-9099-C40C66FF867C}">
              <a14:compatExt xmlns:a14="http://schemas.microsoft.com/office/drawing/2010/main" spid="_x0000_s2052"/>
            </a:ext>
            <a:ext uri="{FF2B5EF4-FFF2-40B4-BE49-F238E27FC236}">
              <a16:creationId xmlns:a16="http://schemas.microsoft.com/office/drawing/2014/main" id="{A51B94FC-52C5-4919-968C-4B8DD50F608E}"/>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185</xdr:row>
      <xdr:rowOff>0</xdr:rowOff>
    </xdr:from>
    <xdr:ext cx="2529840" cy="195685"/>
    <xdr:sp macro="" textlink="">
      <xdr:nvSpPr>
        <xdr:cNvPr id="832" name="Drop Down 4" hidden="1">
          <a:extLst>
            <a:ext uri="{63B3BB69-23CF-44E3-9099-C40C66FF867C}">
              <a14:compatExt xmlns:a14="http://schemas.microsoft.com/office/drawing/2010/main" spid="_x0000_s2052"/>
            </a:ext>
            <a:ext uri="{FF2B5EF4-FFF2-40B4-BE49-F238E27FC236}">
              <a16:creationId xmlns:a16="http://schemas.microsoft.com/office/drawing/2014/main" id="{38124486-719D-4D88-A511-A7ED78BE0E95}"/>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190</xdr:row>
      <xdr:rowOff>0</xdr:rowOff>
    </xdr:from>
    <xdr:ext cx="2529840" cy="195685"/>
    <xdr:sp macro="" textlink="">
      <xdr:nvSpPr>
        <xdr:cNvPr id="833" name="Drop Down 4" hidden="1">
          <a:extLst>
            <a:ext uri="{63B3BB69-23CF-44E3-9099-C40C66FF867C}">
              <a14:compatExt xmlns:a14="http://schemas.microsoft.com/office/drawing/2010/main" spid="_x0000_s2052"/>
            </a:ext>
            <a:ext uri="{FF2B5EF4-FFF2-40B4-BE49-F238E27FC236}">
              <a16:creationId xmlns:a16="http://schemas.microsoft.com/office/drawing/2014/main" id="{3503EC54-D262-4B21-8776-FD803D95072B}"/>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190</xdr:row>
      <xdr:rowOff>0</xdr:rowOff>
    </xdr:from>
    <xdr:ext cx="1921468" cy="195685"/>
    <xdr:sp macro="" textlink="">
      <xdr:nvSpPr>
        <xdr:cNvPr id="834" name="Drop Down 20" hidden="1">
          <a:extLst>
            <a:ext uri="{63B3BB69-23CF-44E3-9099-C40C66FF867C}">
              <a14:compatExt xmlns:a14="http://schemas.microsoft.com/office/drawing/2010/main" spid="_x0000_s2068"/>
            </a:ext>
            <a:ext uri="{FF2B5EF4-FFF2-40B4-BE49-F238E27FC236}">
              <a16:creationId xmlns:a16="http://schemas.microsoft.com/office/drawing/2014/main" id="{99B9EC41-91AF-4A94-B8C9-4B252C1BFCB0}"/>
            </a:ext>
          </a:extLst>
        </xdr:cNvPr>
        <xdr:cNvSpPr/>
      </xdr:nvSpPr>
      <xdr:spPr bwMode="auto">
        <a:xfrm>
          <a:off x="6054328" y="2910482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190</xdr:row>
      <xdr:rowOff>0</xdr:rowOff>
    </xdr:from>
    <xdr:ext cx="2476500" cy="199970"/>
    <xdr:sp macro="" textlink="">
      <xdr:nvSpPr>
        <xdr:cNvPr id="835" name="Drop Down 24" hidden="1">
          <a:extLst>
            <a:ext uri="{63B3BB69-23CF-44E3-9099-C40C66FF867C}">
              <a14:compatExt xmlns:a14="http://schemas.microsoft.com/office/drawing/2010/main" spid="_x0000_s2072"/>
            </a:ext>
            <a:ext uri="{FF2B5EF4-FFF2-40B4-BE49-F238E27FC236}">
              <a16:creationId xmlns:a16="http://schemas.microsoft.com/office/drawing/2014/main" id="{0721A7DE-7435-4D16-966C-2E30F1FB8086}"/>
            </a:ext>
          </a:extLst>
        </xdr:cNvPr>
        <xdr:cNvSpPr/>
      </xdr:nvSpPr>
      <xdr:spPr bwMode="auto">
        <a:xfrm>
          <a:off x="3893344" y="2910482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190</xdr:row>
      <xdr:rowOff>0</xdr:rowOff>
    </xdr:from>
    <xdr:ext cx="2529840" cy="195685"/>
    <xdr:sp macro="" textlink="">
      <xdr:nvSpPr>
        <xdr:cNvPr id="836" name="Drop Down 4" hidden="1">
          <a:extLst>
            <a:ext uri="{63B3BB69-23CF-44E3-9099-C40C66FF867C}">
              <a14:compatExt xmlns:a14="http://schemas.microsoft.com/office/drawing/2010/main" spid="_x0000_s2052"/>
            </a:ext>
            <a:ext uri="{FF2B5EF4-FFF2-40B4-BE49-F238E27FC236}">
              <a16:creationId xmlns:a16="http://schemas.microsoft.com/office/drawing/2014/main" id="{1C7AE525-1769-48B5-8AA7-64E749FB8301}"/>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190</xdr:row>
      <xdr:rowOff>0</xdr:rowOff>
    </xdr:from>
    <xdr:ext cx="2529840" cy="195685"/>
    <xdr:sp macro="" textlink="">
      <xdr:nvSpPr>
        <xdr:cNvPr id="837" name="Drop Down 4" hidden="1">
          <a:extLst>
            <a:ext uri="{63B3BB69-23CF-44E3-9099-C40C66FF867C}">
              <a14:compatExt xmlns:a14="http://schemas.microsoft.com/office/drawing/2010/main" spid="_x0000_s2052"/>
            </a:ext>
            <a:ext uri="{FF2B5EF4-FFF2-40B4-BE49-F238E27FC236}">
              <a16:creationId xmlns:a16="http://schemas.microsoft.com/office/drawing/2014/main" id="{88ADFEC7-B160-4955-8437-1D1C53448DD5}"/>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190</xdr:row>
      <xdr:rowOff>0</xdr:rowOff>
    </xdr:from>
    <xdr:ext cx="2529840" cy="195685"/>
    <xdr:sp macro="" textlink="">
      <xdr:nvSpPr>
        <xdr:cNvPr id="838" name="Drop Down 4" hidden="1">
          <a:extLst>
            <a:ext uri="{63B3BB69-23CF-44E3-9099-C40C66FF867C}">
              <a14:compatExt xmlns:a14="http://schemas.microsoft.com/office/drawing/2010/main" spid="_x0000_s2052"/>
            </a:ext>
            <a:ext uri="{FF2B5EF4-FFF2-40B4-BE49-F238E27FC236}">
              <a16:creationId xmlns:a16="http://schemas.microsoft.com/office/drawing/2014/main" id="{3402C33C-996B-4C90-881A-F7BBA54908B2}"/>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190</xdr:row>
      <xdr:rowOff>0</xdr:rowOff>
    </xdr:from>
    <xdr:ext cx="2529840" cy="195685"/>
    <xdr:sp macro="" textlink="">
      <xdr:nvSpPr>
        <xdr:cNvPr id="839" name="Drop Down 4" hidden="1">
          <a:extLst>
            <a:ext uri="{63B3BB69-23CF-44E3-9099-C40C66FF867C}">
              <a14:compatExt xmlns:a14="http://schemas.microsoft.com/office/drawing/2010/main" spid="_x0000_s2052"/>
            </a:ext>
            <a:ext uri="{FF2B5EF4-FFF2-40B4-BE49-F238E27FC236}">
              <a16:creationId xmlns:a16="http://schemas.microsoft.com/office/drawing/2014/main" id="{03D6A8BE-010D-4A45-B6E4-FE5B9E598E52}"/>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190</xdr:row>
      <xdr:rowOff>0</xdr:rowOff>
    </xdr:from>
    <xdr:ext cx="2529840" cy="195685"/>
    <xdr:sp macro="" textlink="">
      <xdr:nvSpPr>
        <xdr:cNvPr id="840" name="Drop Down 4" hidden="1">
          <a:extLst>
            <a:ext uri="{63B3BB69-23CF-44E3-9099-C40C66FF867C}">
              <a14:compatExt xmlns:a14="http://schemas.microsoft.com/office/drawing/2010/main" spid="_x0000_s2052"/>
            </a:ext>
            <a:ext uri="{FF2B5EF4-FFF2-40B4-BE49-F238E27FC236}">
              <a16:creationId xmlns:a16="http://schemas.microsoft.com/office/drawing/2014/main" id="{D83FC7DB-906F-4796-A16A-33EFC9D9FD2A}"/>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190</xdr:row>
      <xdr:rowOff>0</xdr:rowOff>
    </xdr:from>
    <xdr:ext cx="1921468" cy="195685"/>
    <xdr:sp macro="" textlink="">
      <xdr:nvSpPr>
        <xdr:cNvPr id="841" name="Drop Down 20" hidden="1">
          <a:extLst>
            <a:ext uri="{63B3BB69-23CF-44E3-9099-C40C66FF867C}">
              <a14:compatExt xmlns:a14="http://schemas.microsoft.com/office/drawing/2010/main" spid="_x0000_s2068"/>
            </a:ext>
            <a:ext uri="{FF2B5EF4-FFF2-40B4-BE49-F238E27FC236}">
              <a16:creationId xmlns:a16="http://schemas.microsoft.com/office/drawing/2014/main" id="{D0E8153B-CA13-4E88-8E08-FEC638A6259C}"/>
            </a:ext>
          </a:extLst>
        </xdr:cNvPr>
        <xdr:cNvSpPr/>
      </xdr:nvSpPr>
      <xdr:spPr bwMode="auto">
        <a:xfrm>
          <a:off x="6054328" y="2910482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190</xdr:row>
      <xdr:rowOff>0</xdr:rowOff>
    </xdr:from>
    <xdr:ext cx="2476500" cy="199970"/>
    <xdr:sp macro="" textlink="">
      <xdr:nvSpPr>
        <xdr:cNvPr id="842" name="Drop Down 24" hidden="1">
          <a:extLst>
            <a:ext uri="{63B3BB69-23CF-44E3-9099-C40C66FF867C}">
              <a14:compatExt xmlns:a14="http://schemas.microsoft.com/office/drawing/2010/main" spid="_x0000_s2072"/>
            </a:ext>
            <a:ext uri="{FF2B5EF4-FFF2-40B4-BE49-F238E27FC236}">
              <a16:creationId xmlns:a16="http://schemas.microsoft.com/office/drawing/2014/main" id="{76EF7857-FB53-414F-A664-8C5B45E2C7A1}"/>
            </a:ext>
          </a:extLst>
        </xdr:cNvPr>
        <xdr:cNvSpPr/>
      </xdr:nvSpPr>
      <xdr:spPr bwMode="auto">
        <a:xfrm>
          <a:off x="3893344" y="2910482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190</xdr:row>
      <xdr:rowOff>0</xdr:rowOff>
    </xdr:from>
    <xdr:ext cx="2529840" cy="195685"/>
    <xdr:sp macro="" textlink="">
      <xdr:nvSpPr>
        <xdr:cNvPr id="843" name="Drop Down 4" hidden="1">
          <a:extLst>
            <a:ext uri="{63B3BB69-23CF-44E3-9099-C40C66FF867C}">
              <a14:compatExt xmlns:a14="http://schemas.microsoft.com/office/drawing/2010/main" spid="_x0000_s2052"/>
            </a:ext>
            <a:ext uri="{FF2B5EF4-FFF2-40B4-BE49-F238E27FC236}">
              <a16:creationId xmlns:a16="http://schemas.microsoft.com/office/drawing/2014/main" id="{4154CB42-6B47-42C3-8BA1-DFE12251C7E4}"/>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190</xdr:row>
      <xdr:rowOff>0</xdr:rowOff>
    </xdr:from>
    <xdr:ext cx="2529840" cy="195685"/>
    <xdr:sp macro="" textlink="">
      <xdr:nvSpPr>
        <xdr:cNvPr id="844" name="Drop Down 4" hidden="1">
          <a:extLst>
            <a:ext uri="{63B3BB69-23CF-44E3-9099-C40C66FF867C}">
              <a14:compatExt xmlns:a14="http://schemas.microsoft.com/office/drawing/2010/main" spid="_x0000_s2052"/>
            </a:ext>
            <a:ext uri="{FF2B5EF4-FFF2-40B4-BE49-F238E27FC236}">
              <a16:creationId xmlns:a16="http://schemas.microsoft.com/office/drawing/2014/main" id="{39A84A32-B746-4154-B7A4-528996686083}"/>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190</xdr:row>
      <xdr:rowOff>0</xdr:rowOff>
    </xdr:from>
    <xdr:ext cx="2529840" cy="195685"/>
    <xdr:sp macro="" textlink="">
      <xdr:nvSpPr>
        <xdr:cNvPr id="845" name="Drop Down 4" hidden="1">
          <a:extLst>
            <a:ext uri="{63B3BB69-23CF-44E3-9099-C40C66FF867C}">
              <a14:compatExt xmlns:a14="http://schemas.microsoft.com/office/drawing/2010/main" spid="_x0000_s2052"/>
            </a:ext>
            <a:ext uri="{FF2B5EF4-FFF2-40B4-BE49-F238E27FC236}">
              <a16:creationId xmlns:a16="http://schemas.microsoft.com/office/drawing/2014/main" id="{789C8FFD-9957-477E-B594-56D311A0C2AA}"/>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190</xdr:row>
      <xdr:rowOff>0</xdr:rowOff>
    </xdr:from>
    <xdr:ext cx="2529840" cy="195685"/>
    <xdr:sp macro="" textlink="">
      <xdr:nvSpPr>
        <xdr:cNvPr id="846" name="Drop Down 4" hidden="1">
          <a:extLst>
            <a:ext uri="{63B3BB69-23CF-44E3-9099-C40C66FF867C}">
              <a14:compatExt xmlns:a14="http://schemas.microsoft.com/office/drawing/2010/main" spid="_x0000_s2052"/>
            </a:ext>
            <a:ext uri="{FF2B5EF4-FFF2-40B4-BE49-F238E27FC236}">
              <a16:creationId xmlns:a16="http://schemas.microsoft.com/office/drawing/2014/main" id="{242ED766-75D2-4A1C-BC2A-C1337832A080}"/>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190</xdr:row>
      <xdr:rowOff>0</xdr:rowOff>
    </xdr:from>
    <xdr:ext cx="2529840" cy="195685"/>
    <xdr:sp macro="" textlink="">
      <xdr:nvSpPr>
        <xdr:cNvPr id="847" name="Drop Down 4" hidden="1">
          <a:extLst>
            <a:ext uri="{63B3BB69-23CF-44E3-9099-C40C66FF867C}">
              <a14:compatExt xmlns:a14="http://schemas.microsoft.com/office/drawing/2010/main" spid="_x0000_s2052"/>
            </a:ext>
            <a:ext uri="{FF2B5EF4-FFF2-40B4-BE49-F238E27FC236}">
              <a16:creationId xmlns:a16="http://schemas.microsoft.com/office/drawing/2014/main" id="{010EA033-692F-4122-B8A4-D883DCE6471B}"/>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190</xdr:row>
      <xdr:rowOff>0</xdr:rowOff>
    </xdr:from>
    <xdr:ext cx="1921468" cy="195685"/>
    <xdr:sp macro="" textlink="">
      <xdr:nvSpPr>
        <xdr:cNvPr id="848" name="Drop Down 20" hidden="1">
          <a:extLst>
            <a:ext uri="{63B3BB69-23CF-44E3-9099-C40C66FF867C}">
              <a14:compatExt xmlns:a14="http://schemas.microsoft.com/office/drawing/2010/main" spid="_x0000_s2068"/>
            </a:ext>
            <a:ext uri="{FF2B5EF4-FFF2-40B4-BE49-F238E27FC236}">
              <a16:creationId xmlns:a16="http://schemas.microsoft.com/office/drawing/2014/main" id="{7D21B79F-F7D4-4131-BD4C-094B987665C4}"/>
            </a:ext>
          </a:extLst>
        </xdr:cNvPr>
        <xdr:cNvSpPr/>
      </xdr:nvSpPr>
      <xdr:spPr bwMode="auto">
        <a:xfrm>
          <a:off x="6054328" y="2910482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190</xdr:row>
      <xdr:rowOff>0</xdr:rowOff>
    </xdr:from>
    <xdr:ext cx="2476500" cy="199970"/>
    <xdr:sp macro="" textlink="">
      <xdr:nvSpPr>
        <xdr:cNvPr id="849" name="Drop Down 24" hidden="1">
          <a:extLst>
            <a:ext uri="{63B3BB69-23CF-44E3-9099-C40C66FF867C}">
              <a14:compatExt xmlns:a14="http://schemas.microsoft.com/office/drawing/2010/main" spid="_x0000_s2072"/>
            </a:ext>
            <a:ext uri="{FF2B5EF4-FFF2-40B4-BE49-F238E27FC236}">
              <a16:creationId xmlns:a16="http://schemas.microsoft.com/office/drawing/2014/main" id="{EB2117F1-20DA-4C24-86CF-823A91676796}"/>
            </a:ext>
          </a:extLst>
        </xdr:cNvPr>
        <xdr:cNvSpPr/>
      </xdr:nvSpPr>
      <xdr:spPr bwMode="auto">
        <a:xfrm>
          <a:off x="3893344" y="2910482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190</xdr:row>
      <xdr:rowOff>0</xdr:rowOff>
    </xdr:from>
    <xdr:ext cx="2529840" cy="195685"/>
    <xdr:sp macro="" textlink="">
      <xdr:nvSpPr>
        <xdr:cNvPr id="850" name="Drop Down 4" hidden="1">
          <a:extLst>
            <a:ext uri="{63B3BB69-23CF-44E3-9099-C40C66FF867C}">
              <a14:compatExt xmlns:a14="http://schemas.microsoft.com/office/drawing/2010/main" spid="_x0000_s2052"/>
            </a:ext>
            <a:ext uri="{FF2B5EF4-FFF2-40B4-BE49-F238E27FC236}">
              <a16:creationId xmlns:a16="http://schemas.microsoft.com/office/drawing/2014/main" id="{0F13894C-1434-4D81-8DBA-5552589F9CBB}"/>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190</xdr:row>
      <xdr:rowOff>0</xdr:rowOff>
    </xdr:from>
    <xdr:ext cx="2529840" cy="195685"/>
    <xdr:sp macro="" textlink="">
      <xdr:nvSpPr>
        <xdr:cNvPr id="851" name="Drop Down 4" hidden="1">
          <a:extLst>
            <a:ext uri="{63B3BB69-23CF-44E3-9099-C40C66FF867C}">
              <a14:compatExt xmlns:a14="http://schemas.microsoft.com/office/drawing/2010/main" spid="_x0000_s2052"/>
            </a:ext>
            <a:ext uri="{FF2B5EF4-FFF2-40B4-BE49-F238E27FC236}">
              <a16:creationId xmlns:a16="http://schemas.microsoft.com/office/drawing/2014/main" id="{B5DD9203-4A32-42F6-A552-7AAE18AB70B6}"/>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190</xdr:row>
      <xdr:rowOff>0</xdr:rowOff>
    </xdr:from>
    <xdr:ext cx="2529840" cy="195685"/>
    <xdr:sp macro="" textlink="">
      <xdr:nvSpPr>
        <xdr:cNvPr id="852" name="Drop Down 4" hidden="1">
          <a:extLst>
            <a:ext uri="{63B3BB69-23CF-44E3-9099-C40C66FF867C}">
              <a14:compatExt xmlns:a14="http://schemas.microsoft.com/office/drawing/2010/main" spid="_x0000_s2052"/>
            </a:ext>
            <a:ext uri="{FF2B5EF4-FFF2-40B4-BE49-F238E27FC236}">
              <a16:creationId xmlns:a16="http://schemas.microsoft.com/office/drawing/2014/main" id="{2F369C4B-6EAF-4C66-801C-072BFBA64743}"/>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190</xdr:row>
      <xdr:rowOff>0</xdr:rowOff>
    </xdr:from>
    <xdr:ext cx="2529840" cy="195685"/>
    <xdr:sp macro="" textlink="">
      <xdr:nvSpPr>
        <xdr:cNvPr id="853" name="Drop Down 4" hidden="1">
          <a:extLst>
            <a:ext uri="{63B3BB69-23CF-44E3-9099-C40C66FF867C}">
              <a14:compatExt xmlns:a14="http://schemas.microsoft.com/office/drawing/2010/main" spid="_x0000_s2052"/>
            </a:ext>
            <a:ext uri="{FF2B5EF4-FFF2-40B4-BE49-F238E27FC236}">
              <a16:creationId xmlns:a16="http://schemas.microsoft.com/office/drawing/2014/main" id="{852CFFB7-779C-40C2-A07C-496165168768}"/>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190</xdr:row>
      <xdr:rowOff>0</xdr:rowOff>
    </xdr:from>
    <xdr:ext cx="2529840" cy="195685"/>
    <xdr:sp macro="" textlink="">
      <xdr:nvSpPr>
        <xdr:cNvPr id="854" name="Drop Down 4" hidden="1">
          <a:extLst>
            <a:ext uri="{63B3BB69-23CF-44E3-9099-C40C66FF867C}">
              <a14:compatExt xmlns:a14="http://schemas.microsoft.com/office/drawing/2010/main" spid="_x0000_s2052"/>
            </a:ext>
            <a:ext uri="{FF2B5EF4-FFF2-40B4-BE49-F238E27FC236}">
              <a16:creationId xmlns:a16="http://schemas.microsoft.com/office/drawing/2014/main" id="{17EC5248-7E86-45EE-ACF7-2AF928338F09}"/>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190</xdr:row>
      <xdr:rowOff>0</xdr:rowOff>
    </xdr:from>
    <xdr:ext cx="1921468" cy="195685"/>
    <xdr:sp macro="" textlink="">
      <xdr:nvSpPr>
        <xdr:cNvPr id="855" name="Drop Down 20" hidden="1">
          <a:extLst>
            <a:ext uri="{63B3BB69-23CF-44E3-9099-C40C66FF867C}">
              <a14:compatExt xmlns:a14="http://schemas.microsoft.com/office/drawing/2010/main" spid="_x0000_s2068"/>
            </a:ext>
            <a:ext uri="{FF2B5EF4-FFF2-40B4-BE49-F238E27FC236}">
              <a16:creationId xmlns:a16="http://schemas.microsoft.com/office/drawing/2014/main" id="{2BB5CA8F-6A75-4106-B876-FFECE838105C}"/>
            </a:ext>
          </a:extLst>
        </xdr:cNvPr>
        <xdr:cNvSpPr/>
      </xdr:nvSpPr>
      <xdr:spPr bwMode="auto">
        <a:xfrm>
          <a:off x="6054328" y="2910482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190</xdr:row>
      <xdr:rowOff>0</xdr:rowOff>
    </xdr:from>
    <xdr:ext cx="2476500" cy="199970"/>
    <xdr:sp macro="" textlink="">
      <xdr:nvSpPr>
        <xdr:cNvPr id="856" name="Drop Down 24" hidden="1">
          <a:extLst>
            <a:ext uri="{63B3BB69-23CF-44E3-9099-C40C66FF867C}">
              <a14:compatExt xmlns:a14="http://schemas.microsoft.com/office/drawing/2010/main" spid="_x0000_s2072"/>
            </a:ext>
            <a:ext uri="{FF2B5EF4-FFF2-40B4-BE49-F238E27FC236}">
              <a16:creationId xmlns:a16="http://schemas.microsoft.com/office/drawing/2014/main" id="{3CB5E106-B429-496A-A19E-C9460AF620EC}"/>
            </a:ext>
          </a:extLst>
        </xdr:cNvPr>
        <xdr:cNvSpPr/>
      </xdr:nvSpPr>
      <xdr:spPr bwMode="auto">
        <a:xfrm>
          <a:off x="3893344" y="2910482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190</xdr:row>
      <xdr:rowOff>0</xdr:rowOff>
    </xdr:from>
    <xdr:ext cx="2529840" cy="195685"/>
    <xdr:sp macro="" textlink="">
      <xdr:nvSpPr>
        <xdr:cNvPr id="857" name="Drop Down 4" hidden="1">
          <a:extLst>
            <a:ext uri="{63B3BB69-23CF-44E3-9099-C40C66FF867C}">
              <a14:compatExt xmlns:a14="http://schemas.microsoft.com/office/drawing/2010/main" spid="_x0000_s2052"/>
            </a:ext>
            <a:ext uri="{FF2B5EF4-FFF2-40B4-BE49-F238E27FC236}">
              <a16:creationId xmlns:a16="http://schemas.microsoft.com/office/drawing/2014/main" id="{9E6836D8-3DBE-4548-89E5-C414B5421CF7}"/>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190</xdr:row>
      <xdr:rowOff>0</xdr:rowOff>
    </xdr:from>
    <xdr:ext cx="2529840" cy="195685"/>
    <xdr:sp macro="" textlink="">
      <xdr:nvSpPr>
        <xdr:cNvPr id="858" name="Drop Down 4" hidden="1">
          <a:extLst>
            <a:ext uri="{63B3BB69-23CF-44E3-9099-C40C66FF867C}">
              <a14:compatExt xmlns:a14="http://schemas.microsoft.com/office/drawing/2010/main" spid="_x0000_s2052"/>
            </a:ext>
            <a:ext uri="{FF2B5EF4-FFF2-40B4-BE49-F238E27FC236}">
              <a16:creationId xmlns:a16="http://schemas.microsoft.com/office/drawing/2014/main" id="{696F73E5-05E8-426C-8668-B62B64C128AA}"/>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190</xdr:row>
      <xdr:rowOff>0</xdr:rowOff>
    </xdr:from>
    <xdr:ext cx="2529840" cy="195685"/>
    <xdr:sp macro="" textlink="">
      <xdr:nvSpPr>
        <xdr:cNvPr id="859" name="Drop Down 4" hidden="1">
          <a:extLst>
            <a:ext uri="{63B3BB69-23CF-44E3-9099-C40C66FF867C}">
              <a14:compatExt xmlns:a14="http://schemas.microsoft.com/office/drawing/2010/main" spid="_x0000_s2052"/>
            </a:ext>
            <a:ext uri="{FF2B5EF4-FFF2-40B4-BE49-F238E27FC236}">
              <a16:creationId xmlns:a16="http://schemas.microsoft.com/office/drawing/2014/main" id="{80B6C4DD-DE76-45C0-B51C-E7D61B65F8F8}"/>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190</xdr:row>
      <xdr:rowOff>0</xdr:rowOff>
    </xdr:from>
    <xdr:ext cx="2529840" cy="195685"/>
    <xdr:sp macro="" textlink="">
      <xdr:nvSpPr>
        <xdr:cNvPr id="860" name="Drop Down 4" hidden="1">
          <a:extLst>
            <a:ext uri="{63B3BB69-23CF-44E3-9099-C40C66FF867C}">
              <a14:compatExt xmlns:a14="http://schemas.microsoft.com/office/drawing/2010/main" spid="_x0000_s2052"/>
            </a:ext>
            <a:ext uri="{FF2B5EF4-FFF2-40B4-BE49-F238E27FC236}">
              <a16:creationId xmlns:a16="http://schemas.microsoft.com/office/drawing/2014/main" id="{257078BD-9262-461B-9DE4-FCD1CED3D856}"/>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195</xdr:row>
      <xdr:rowOff>0</xdr:rowOff>
    </xdr:from>
    <xdr:ext cx="2529840" cy="195685"/>
    <xdr:sp macro="" textlink="">
      <xdr:nvSpPr>
        <xdr:cNvPr id="861" name="Drop Down 4" hidden="1">
          <a:extLst>
            <a:ext uri="{63B3BB69-23CF-44E3-9099-C40C66FF867C}">
              <a14:compatExt xmlns:a14="http://schemas.microsoft.com/office/drawing/2010/main" spid="_x0000_s2052"/>
            </a:ext>
            <a:ext uri="{FF2B5EF4-FFF2-40B4-BE49-F238E27FC236}">
              <a16:creationId xmlns:a16="http://schemas.microsoft.com/office/drawing/2014/main" id="{477BABC8-1D23-4E0F-955A-9BB1673F4B5B}"/>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195</xdr:row>
      <xdr:rowOff>0</xdr:rowOff>
    </xdr:from>
    <xdr:ext cx="1921468" cy="195685"/>
    <xdr:sp macro="" textlink="">
      <xdr:nvSpPr>
        <xdr:cNvPr id="862" name="Drop Down 20" hidden="1">
          <a:extLst>
            <a:ext uri="{63B3BB69-23CF-44E3-9099-C40C66FF867C}">
              <a14:compatExt xmlns:a14="http://schemas.microsoft.com/office/drawing/2010/main" spid="_x0000_s2068"/>
            </a:ext>
            <a:ext uri="{FF2B5EF4-FFF2-40B4-BE49-F238E27FC236}">
              <a16:creationId xmlns:a16="http://schemas.microsoft.com/office/drawing/2014/main" id="{592F8C01-4097-4030-9B3E-A016A41F1CDD}"/>
            </a:ext>
          </a:extLst>
        </xdr:cNvPr>
        <xdr:cNvSpPr/>
      </xdr:nvSpPr>
      <xdr:spPr bwMode="auto">
        <a:xfrm>
          <a:off x="6054328" y="30426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195</xdr:row>
      <xdr:rowOff>0</xdr:rowOff>
    </xdr:from>
    <xdr:ext cx="2476500" cy="199970"/>
    <xdr:sp macro="" textlink="">
      <xdr:nvSpPr>
        <xdr:cNvPr id="863" name="Drop Down 24" hidden="1">
          <a:extLst>
            <a:ext uri="{63B3BB69-23CF-44E3-9099-C40C66FF867C}">
              <a14:compatExt xmlns:a14="http://schemas.microsoft.com/office/drawing/2010/main" spid="_x0000_s2072"/>
            </a:ext>
            <a:ext uri="{FF2B5EF4-FFF2-40B4-BE49-F238E27FC236}">
              <a16:creationId xmlns:a16="http://schemas.microsoft.com/office/drawing/2014/main" id="{DA3C4406-4BC2-4B04-BB0B-602DE81D0AFC}"/>
            </a:ext>
          </a:extLst>
        </xdr:cNvPr>
        <xdr:cNvSpPr/>
      </xdr:nvSpPr>
      <xdr:spPr bwMode="auto">
        <a:xfrm>
          <a:off x="3893344" y="30426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195</xdr:row>
      <xdr:rowOff>0</xdr:rowOff>
    </xdr:from>
    <xdr:ext cx="2529840" cy="195685"/>
    <xdr:sp macro="" textlink="">
      <xdr:nvSpPr>
        <xdr:cNvPr id="864" name="Drop Down 4" hidden="1">
          <a:extLst>
            <a:ext uri="{63B3BB69-23CF-44E3-9099-C40C66FF867C}">
              <a14:compatExt xmlns:a14="http://schemas.microsoft.com/office/drawing/2010/main" spid="_x0000_s2052"/>
            </a:ext>
            <a:ext uri="{FF2B5EF4-FFF2-40B4-BE49-F238E27FC236}">
              <a16:creationId xmlns:a16="http://schemas.microsoft.com/office/drawing/2014/main" id="{CA667F6B-5E00-4143-8570-8269BA667987}"/>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195</xdr:row>
      <xdr:rowOff>0</xdr:rowOff>
    </xdr:from>
    <xdr:ext cx="2529840" cy="195685"/>
    <xdr:sp macro="" textlink="">
      <xdr:nvSpPr>
        <xdr:cNvPr id="865" name="Drop Down 4" hidden="1">
          <a:extLst>
            <a:ext uri="{63B3BB69-23CF-44E3-9099-C40C66FF867C}">
              <a14:compatExt xmlns:a14="http://schemas.microsoft.com/office/drawing/2010/main" spid="_x0000_s2052"/>
            </a:ext>
            <a:ext uri="{FF2B5EF4-FFF2-40B4-BE49-F238E27FC236}">
              <a16:creationId xmlns:a16="http://schemas.microsoft.com/office/drawing/2014/main" id="{3D144FD2-8E08-4CAC-A97E-8BF549CA9C8C}"/>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195</xdr:row>
      <xdr:rowOff>0</xdr:rowOff>
    </xdr:from>
    <xdr:ext cx="2529840" cy="195685"/>
    <xdr:sp macro="" textlink="">
      <xdr:nvSpPr>
        <xdr:cNvPr id="866" name="Drop Down 4" hidden="1">
          <a:extLst>
            <a:ext uri="{63B3BB69-23CF-44E3-9099-C40C66FF867C}">
              <a14:compatExt xmlns:a14="http://schemas.microsoft.com/office/drawing/2010/main" spid="_x0000_s2052"/>
            </a:ext>
            <a:ext uri="{FF2B5EF4-FFF2-40B4-BE49-F238E27FC236}">
              <a16:creationId xmlns:a16="http://schemas.microsoft.com/office/drawing/2014/main" id="{91CE08E1-2B7F-41A4-80AF-204730C4BEF3}"/>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195</xdr:row>
      <xdr:rowOff>0</xdr:rowOff>
    </xdr:from>
    <xdr:ext cx="2529840" cy="195685"/>
    <xdr:sp macro="" textlink="">
      <xdr:nvSpPr>
        <xdr:cNvPr id="867" name="Drop Down 4" hidden="1">
          <a:extLst>
            <a:ext uri="{63B3BB69-23CF-44E3-9099-C40C66FF867C}">
              <a14:compatExt xmlns:a14="http://schemas.microsoft.com/office/drawing/2010/main" spid="_x0000_s2052"/>
            </a:ext>
            <a:ext uri="{FF2B5EF4-FFF2-40B4-BE49-F238E27FC236}">
              <a16:creationId xmlns:a16="http://schemas.microsoft.com/office/drawing/2014/main" id="{E4FCB8BD-751B-4944-91CA-B3EE601E8DF2}"/>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195</xdr:row>
      <xdr:rowOff>0</xdr:rowOff>
    </xdr:from>
    <xdr:ext cx="2529840" cy="195685"/>
    <xdr:sp macro="" textlink="">
      <xdr:nvSpPr>
        <xdr:cNvPr id="868" name="Drop Down 4" hidden="1">
          <a:extLst>
            <a:ext uri="{63B3BB69-23CF-44E3-9099-C40C66FF867C}">
              <a14:compatExt xmlns:a14="http://schemas.microsoft.com/office/drawing/2010/main" spid="_x0000_s2052"/>
            </a:ext>
            <a:ext uri="{FF2B5EF4-FFF2-40B4-BE49-F238E27FC236}">
              <a16:creationId xmlns:a16="http://schemas.microsoft.com/office/drawing/2014/main" id="{3A357FAF-FC98-4088-94FF-AA8382568964}"/>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195</xdr:row>
      <xdr:rowOff>0</xdr:rowOff>
    </xdr:from>
    <xdr:ext cx="1921468" cy="195685"/>
    <xdr:sp macro="" textlink="">
      <xdr:nvSpPr>
        <xdr:cNvPr id="869" name="Drop Down 20" hidden="1">
          <a:extLst>
            <a:ext uri="{63B3BB69-23CF-44E3-9099-C40C66FF867C}">
              <a14:compatExt xmlns:a14="http://schemas.microsoft.com/office/drawing/2010/main" spid="_x0000_s2068"/>
            </a:ext>
            <a:ext uri="{FF2B5EF4-FFF2-40B4-BE49-F238E27FC236}">
              <a16:creationId xmlns:a16="http://schemas.microsoft.com/office/drawing/2014/main" id="{52BCB59F-619F-46C7-A9E7-4EE4DF942E9C}"/>
            </a:ext>
          </a:extLst>
        </xdr:cNvPr>
        <xdr:cNvSpPr/>
      </xdr:nvSpPr>
      <xdr:spPr bwMode="auto">
        <a:xfrm>
          <a:off x="6054328" y="30426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195</xdr:row>
      <xdr:rowOff>0</xdr:rowOff>
    </xdr:from>
    <xdr:ext cx="2476500" cy="199970"/>
    <xdr:sp macro="" textlink="">
      <xdr:nvSpPr>
        <xdr:cNvPr id="870" name="Drop Down 24" hidden="1">
          <a:extLst>
            <a:ext uri="{63B3BB69-23CF-44E3-9099-C40C66FF867C}">
              <a14:compatExt xmlns:a14="http://schemas.microsoft.com/office/drawing/2010/main" spid="_x0000_s2072"/>
            </a:ext>
            <a:ext uri="{FF2B5EF4-FFF2-40B4-BE49-F238E27FC236}">
              <a16:creationId xmlns:a16="http://schemas.microsoft.com/office/drawing/2014/main" id="{29F09500-C616-4D76-B986-5F1360A82347}"/>
            </a:ext>
          </a:extLst>
        </xdr:cNvPr>
        <xdr:cNvSpPr/>
      </xdr:nvSpPr>
      <xdr:spPr bwMode="auto">
        <a:xfrm>
          <a:off x="3893344" y="30426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195</xdr:row>
      <xdr:rowOff>0</xdr:rowOff>
    </xdr:from>
    <xdr:ext cx="2529840" cy="195685"/>
    <xdr:sp macro="" textlink="">
      <xdr:nvSpPr>
        <xdr:cNvPr id="871" name="Drop Down 4" hidden="1">
          <a:extLst>
            <a:ext uri="{63B3BB69-23CF-44E3-9099-C40C66FF867C}">
              <a14:compatExt xmlns:a14="http://schemas.microsoft.com/office/drawing/2010/main" spid="_x0000_s2052"/>
            </a:ext>
            <a:ext uri="{FF2B5EF4-FFF2-40B4-BE49-F238E27FC236}">
              <a16:creationId xmlns:a16="http://schemas.microsoft.com/office/drawing/2014/main" id="{705A341D-1677-4D0B-B1E4-B215BC92AB8F}"/>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195</xdr:row>
      <xdr:rowOff>0</xdr:rowOff>
    </xdr:from>
    <xdr:ext cx="2529840" cy="195685"/>
    <xdr:sp macro="" textlink="">
      <xdr:nvSpPr>
        <xdr:cNvPr id="872" name="Drop Down 4" hidden="1">
          <a:extLst>
            <a:ext uri="{63B3BB69-23CF-44E3-9099-C40C66FF867C}">
              <a14:compatExt xmlns:a14="http://schemas.microsoft.com/office/drawing/2010/main" spid="_x0000_s2052"/>
            </a:ext>
            <a:ext uri="{FF2B5EF4-FFF2-40B4-BE49-F238E27FC236}">
              <a16:creationId xmlns:a16="http://schemas.microsoft.com/office/drawing/2014/main" id="{1B4EFA9E-D7A7-471B-8636-00C865296651}"/>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195</xdr:row>
      <xdr:rowOff>0</xdr:rowOff>
    </xdr:from>
    <xdr:ext cx="2529840" cy="195685"/>
    <xdr:sp macro="" textlink="">
      <xdr:nvSpPr>
        <xdr:cNvPr id="873" name="Drop Down 4" hidden="1">
          <a:extLst>
            <a:ext uri="{63B3BB69-23CF-44E3-9099-C40C66FF867C}">
              <a14:compatExt xmlns:a14="http://schemas.microsoft.com/office/drawing/2010/main" spid="_x0000_s2052"/>
            </a:ext>
            <a:ext uri="{FF2B5EF4-FFF2-40B4-BE49-F238E27FC236}">
              <a16:creationId xmlns:a16="http://schemas.microsoft.com/office/drawing/2014/main" id="{7C2E5F41-A0EA-4F24-959E-FE41BE6E7F40}"/>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195</xdr:row>
      <xdr:rowOff>0</xdr:rowOff>
    </xdr:from>
    <xdr:ext cx="2529840" cy="195685"/>
    <xdr:sp macro="" textlink="">
      <xdr:nvSpPr>
        <xdr:cNvPr id="874" name="Drop Down 4" hidden="1">
          <a:extLst>
            <a:ext uri="{63B3BB69-23CF-44E3-9099-C40C66FF867C}">
              <a14:compatExt xmlns:a14="http://schemas.microsoft.com/office/drawing/2010/main" spid="_x0000_s2052"/>
            </a:ext>
            <a:ext uri="{FF2B5EF4-FFF2-40B4-BE49-F238E27FC236}">
              <a16:creationId xmlns:a16="http://schemas.microsoft.com/office/drawing/2014/main" id="{27FF82DE-F29E-4684-B3BD-8B7BE483175B}"/>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195</xdr:row>
      <xdr:rowOff>0</xdr:rowOff>
    </xdr:from>
    <xdr:ext cx="2529840" cy="195685"/>
    <xdr:sp macro="" textlink="">
      <xdr:nvSpPr>
        <xdr:cNvPr id="875" name="Drop Down 4" hidden="1">
          <a:extLst>
            <a:ext uri="{63B3BB69-23CF-44E3-9099-C40C66FF867C}">
              <a14:compatExt xmlns:a14="http://schemas.microsoft.com/office/drawing/2010/main" spid="_x0000_s2052"/>
            </a:ext>
            <a:ext uri="{FF2B5EF4-FFF2-40B4-BE49-F238E27FC236}">
              <a16:creationId xmlns:a16="http://schemas.microsoft.com/office/drawing/2014/main" id="{B471BE33-355E-4DA5-80F9-7BEE3D0F44DD}"/>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195</xdr:row>
      <xdr:rowOff>0</xdr:rowOff>
    </xdr:from>
    <xdr:ext cx="1921468" cy="195685"/>
    <xdr:sp macro="" textlink="">
      <xdr:nvSpPr>
        <xdr:cNvPr id="876" name="Drop Down 20" hidden="1">
          <a:extLst>
            <a:ext uri="{63B3BB69-23CF-44E3-9099-C40C66FF867C}">
              <a14:compatExt xmlns:a14="http://schemas.microsoft.com/office/drawing/2010/main" spid="_x0000_s2068"/>
            </a:ext>
            <a:ext uri="{FF2B5EF4-FFF2-40B4-BE49-F238E27FC236}">
              <a16:creationId xmlns:a16="http://schemas.microsoft.com/office/drawing/2014/main" id="{62D02822-CCC7-47A7-8FB6-1F93C7D4D7C9}"/>
            </a:ext>
          </a:extLst>
        </xdr:cNvPr>
        <xdr:cNvSpPr/>
      </xdr:nvSpPr>
      <xdr:spPr bwMode="auto">
        <a:xfrm>
          <a:off x="6054328" y="30426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195</xdr:row>
      <xdr:rowOff>0</xdr:rowOff>
    </xdr:from>
    <xdr:ext cx="2476500" cy="199970"/>
    <xdr:sp macro="" textlink="">
      <xdr:nvSpPr>
        <xdr:cNvPr id="877" name="Drop Down 24" hidden="1">
          <a:extLst>
            <a:ext uri="{63B3BB69-23CF-44E3-9099-C40C66FF867C}">
              <a14:compatExt xmlns:a14="http://schemas.microsoft.com/office/drawing/2010/main" spid="_x0000_s2072"/>
            </a:ext>
            <a:ext uri="{FF2B5EF4-FFF2-40B4-BE49-F238E27FC236}">
              <a16:creationId xmlns:a16="http://schemas.microsoft.com/office/drawing/2014/main" id="{B19E0D2A-BC73-4700-904E-B27471BFD446}"/>
            </a:ext>
          </a:extLst>
        </xdr:cNvPr>
        <xdr:cNvSpPr/>
      </xdr:nvSpPr>
      <xdr:spPr bwMode="auto">
        <a:xfrm>
          <a:off x="3893344" y="30426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195</xdr:row>
      <xdr:rowOff>0</xdr:rowOff>
    </xdr:from>
    <xdr:ext cx="2529840" cy="195685"/>
    <xdr:sp macro="" textlink="">
      <xdr:nvSpPr>
        <xdr:cNvPr id="878" name="Drop Down 4" hidden="1">
          <a:extLst>
            <a:ext uri="{63B3BB69-23CF-44E3-9099-C40C66FF867C}">
              <a14:compatExt xmlns:a14="http://schemas.microsoft.com/office/drawing/2010/main" spid="_x0000_s2052"/>
            </a:ext>
            <a:ext uri="{FF2B5EF4-FFF2-40B4-BE49-F238E27FC236}">
              <a16:creationId xmlns:a16="http://schemas.microsoft.com/office/drawing/2014/main" id="{85FC6A5F-E9C0-4FB5-864B-360D01DD8468}"/>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195</xdr:row>
      <xdr:rowOff>0</xdr:rowOff>
    </xdr:from>
    <xdr:ext cx="2529840" cy="195685"/>
    <xdr:sp macro="" textlink="">
      <xdr:nvSpPr>
        <xdr:cNvPr id="879" name="Drop Down 4" hidden="1">
          <a:extLst>
            <a:ext uri="{63B3BB69-23CF-44E3-9099-C40C66FF867C}">
              <a14:compatExt xmlns:a14="http://schemas.microsoft.com/office/drawing/2010/main" spid="_x0000_s2052"/>
            </a:ext>
            <a:ext uri="{FF2B5EF4-FFF2-40B4-BE49-F238E27FC236}">
              <a16:creationId xmlns:a16="http://schemas.microsoft.com/office/drawing/2014/main" id="{0EE5CE1B-8BC7-45C3-8D1D-E8F1C1107154}"/>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195</xdr:row>
      <xdr:rowOff>0</xdr:rowOff>
    </xdr:from>
    <xdr:ext cx="2529840" cy="195685"/>
    <xdr:sp macro="" textlink="">
      <xdr:nvSpPr>
        <xdr:cNvPr id="880" name="Drop Down 4" hidden="1">
          <a:extLst>
            <a:ext uri="{63B3BB69-23CF-44E3-9099-C40C66FF867C}">
              <a14:compatExt xmlns:a14="http://schemas.microsoft.com/office/drawing/2010/main" spid="_x0000_s2052"/>
            </a:ext>
            <a:ext uri="{FF2B5EF4-FFF2-40B4-BE49-F238E27FC236}">
              <a16:creationId xmlns:a16="http://schemas.microsoft.com/office/drawing/2014/main" id="{3EB57578-5438-428C-B258-EF1B25A076CE}"/>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195</xdr:row>
      <xdr:rowOff>0</xdr:rowOff>
    </xdr:from>
    <xdr:ext cx="2529840" cy="195685"/>
    <xdr:sp macro="" textlink="">
      <xdr:nvSpPr>
        <xdr:cNvPr id="881" name="Drop Down 4" hidden="1">
          <a:extLst>
            <a:ext uri="{63B3BB69-23CF-44E3-9099-C40C66FF867C}">
              <a14:compatExt xmlns:a14="http://schemas.microsoft.com/office/drawing/2010/main" spid="_x0000_s2052"/>
            </a:ext>
            <a:ext uri="{FF2B5EF4-FFF2-40B4-BE49-F238E27FC236}">
              <a16:creationId xmlns:a16="http://schemas.microsoft.com/office/drawing/2014/main" id="{98D5D3CE-FA93-43DE-84D3-72492D4CE199}"/>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195</xdr:row>
      <xdr:rowOff>0</xdr:rowOff>
    </xdr:from>
    <xdr:ext cx="2529840" cy="195685"/>
    <xdr:sp macro="" textlink="">
      <xdr:nvSpPr>
        <xdr:cNvPr id="882" name="Drop Down 4" hidden="1">
          <a:extLst>
            <a:ext uri="{63B3BB69-23CF-44E3-9099-C40C66FF867C}">
              <a14:compatExt xmlns:a14="http://schemas.microsoft.com/office/drawing/2010/main" spid="_x0000_s2052"/>
            </a:ext>
            <a:ext uri="{FF2B5EF4-FFF2-40B4-BE49-F238E27FC236}">
              <a16:creationId xmlns:a16="http://schemas.microsoft.com/office/drawing/2014/main" id="{9BB3801B-605F-40F9-AC19-EFF73FC8263D}"/>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195</xdr:row>
      <xdr:rowOff>0</xdr:rowOff>
    </xdr:from>
    <xdr:ext cx="1921468" cy="195685"/>
    <xdr:sp macro="" textlink="">
      <xdr:nvSpPr>
        <xdr:cNvPr id="883" name="Drop Down 20" hidden="1">
          <a:extLst>
            <a:ext uri="{63B3BB69-23CF-44E3-9099-C40C66FF867C}">
              <a14:compatExt xmlns:a14="http://schemas.microsoft.com/office/drawing/2010/main" spid="_x0000_s2068"/>
            </a:ext>
            <a:ext uri="{FF2B5EF4-FFF2-40B4-BE49-F238E27FC236}">
              <a16:creationId xmlns:a16="http://schemas.microsoft.com/office/drawing/2014/main" id="{F955A476-777D-42B5-86A6-D511C2DA5151}"/>
            </a:ext>
          </a:extLst>
        </xdr:cNvPr>
        <xdr:cNvSpPr/>
      </xdr:nvSpPr>
      <xdr:spPr bwMode="auto">
        <a:xfrm>
          <a:off x="6054328" y="30426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195</xdr:row>
      <xdr:rowOff>0</xdr:rowOff>
    </xdr:from>
    <xdr:ext cx="2476500" cy="199970"/>
    <xdr:sp macro="" textlink="">
      <xdr:nvSpPr>
        <xdr:cNvPr id="884" name="Drop Down 24" hidden="1">
          <a:extLst>
            <a:ext uri="{63B3BB69-23CF-44E3-9099-C40C66FF867C}">
              <a14:compatExt xmlns:a14="http://schemas.microsoft.com/office/drawing/2010/main" spid="_x0000_s2072"/>
            </a:ext>
            <a:ext uri="{FF2B5EF4-FFF2-40B4-BE49-F238E27FC236}">
              <a16:creationId xmlns:a16="http://schemas.microsoft.com/office/drawing/2014/main" id="{C8BD3DF9-70A5-4411-A930-6BE7EB982736}"/>
            </a:ext>
          </a:extLst>
        </xdr:cNvPr>
        <xdr:cNvSpPr/>
      </xdr:nvSpPr>
      <xdr:spPr bwMode="auto">
        <a:xfrm>
          <a:off x="3893344" y="30426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195</xdr:row>
      <xdr:rowOff>0</xdr:rowOff>
    </xdr:from>
    <xdr:ext cx="2529840" cy="195685"/>
    <xdr:sp macro="" textlink="">
      <xdr:nvSpPr>
        <xdr:cNvPr id="885" name="Drop Down 4" hidden="1">
          <a:extLst>
            <a:ext uri="{63B3BB69-23CF-44E3-9099-C40C66FF867C}">
              <a14:compatExt xmlns:a14="http://schemas.microsoft.com/office/drawing/2010/main" spid="_x0000_s2052"/>
            </a:ext>
            <a:ext uri="{FF2B5EF4-FFF2-40B4-BE49-F238E27FC236}">
              <a16:creationId xmlns:a16="http://schemas.microsoft.com/office/drawing/2014/main" id="{AE021AE5-613E-4F33-B260-2016CE404A21}"/>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195</xdr:row>
      <xdr:rowOff>0</xdr:rowOff>
    </xdr:from>
    <xdr:ext cx="2529840" cy="195685"/>
    <xdr:sp macro="" textlink="">
      <xdr:nvSpPr>
        <xdr:cNvPr id="886" name="Drop Down 4" hidden="1">
          <a:extLst>
            <a:ext uri="{63B3BB69-23CF-44E3-9099-C40C66FF867C}">
              <a14:compatExt xmlns:a14="http://schemas.microsoft.com/office/drawing/2010/main" spid="_x0000_s2052"/>
            </a:ext>
            <a:ext uri="{FF2B5EF4-FFF2-40B4-BE49-F238E27FC236}">
              <a16:creationId xmlns:a16="http://schemas.microsoft.com/office/drawing/2014/main" id="{1325EDC3-C0B1-4654-AD6B-FD966E4E4577}"/>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195</xdr:row>
      <xdr:rowOff>0</xdr:rowOff>
    </xdr:from>
    <xdr:ext cx="2529840" cy="195685"/>
    <xdr:sp macro="" textlink="">
      <xdr:nvSpPr>
        <xdr:cNvPr id="887" name="Drop Down 4" hidden="1">
          <a:extLst>
            <a:ext uri="{63B3BB69-23CF-44E3-9099-C40C66FF867C}">
              <a14:compatExt xmlns:a14="http://schemas.microsoft.com/office/drawing/2010/main" spid="_x0000_s2052"/>
            </a:ext>
            <a:ext uri="{FF2B5EF4-FFF2-40B4-BE49-F238E27FC236}">
              <a16:creationId xmlns:a16="http://schemas.microsoft.com/office/drawing/2014/main" id="{B04A9135-0515-43DA-86C1-3A376B442691}"/>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195</xdr:row>
      <xdr:rowOff>0</xdr:rowOff>
    </xdr:from>
    <xdr:ext cx="2529840" cy="195685"/>
    <xdr:sp macro="" textlink="">
      <xdr:nvSpPr>
        <xdr:cNvPr id="888" name="Drop Down 4" hidden="1">
          <a:extLst>
            <a:ext uri="{63B3BB69-23CF-44E3-9099-C40C66FF867C}">
              <a14:compatExt xmlns:a14="http://schemas.microsoft.com/office/drawing/2010/main" spid="_x0000_s2052"/>
            </a:ext>
            <a:ext uri="{FF2B5EF4-FFF2-40B4-BE49-F238E27FC236}">
              <a16:creationId xmlns:a16="http://schemas.microsoft.com/office/drawing/2014/main" id="{CECEE6AA-BB13-4B31-AD0E-1BE2EE9FD3B2}"/>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195</xdr:row>
      <xdr:rowOff>0</xdr:rowOff>
    </xdr:from>
    <xdr:ext cx="2529840" cy="195685"/>
    <xdr:sp macro="" textlink="">
      <xdr:nvSpPr>
        <xdr:cNvPr id="889" name="Drop Down 4" hidden="1">
          <a:extLst>
            <a:ext uri="{63B3BB69-23CF-44E3-9099-C40C66FF867C}">
              <a14:compatExt xmlns:a14="http://schemas.microsoft.com/office/drawing/2010/main" spid="_x0000_s2052"/>
            </a:ext>
            <a:ext uri="{FF2B5EF4-FFF2-40B4-BE49-F238E27FC236}">
              <a16:creationId xmlns:a16="http://schemas.microsoft.com/office/drawing/2014/main" id="{0006457A-6E97-4BFD-B432-B1900D6A04F6}"/>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195</xdr:row>
      <xdr:rowOff>0</xdr:rowOff>
    </xdr:from>
    <xdr:ext cx="1921468" cy="195685"/>
    <xdr:sp macro="" textlink="">
      <xdr:nvSpPr>
        <xdr:cNvPr id="890" name="Drop Down 20" hidden="1">
          <a:extLst>
            <a:ext uri="{63B3BB69-23CF-44E3-9099-C40C66FF867C}">
              <a14:compatExt xmlns:a14="http://schemas.microsoft.com/office/drawing/2010/main" spid="_x0000_s2068"/>
            </a:ext>
            <a:ext uri="{FF2B5EF4-FFF2-40B4-BE49-F238E27FC236}">
              <a16:creationId xmlns:a16="http://schemas.microsoft.com/office/drawing/2014/main" id="{9697E298-BC75-4FFA-8570-7596D2E3108B}"/>
            </a:ext>
          </a:extLst>
        </xdr:cNvPr>
        <xdr:cNvSpPr/>
      </xdr:nvSpPr>
      <xdr:spPr bwMode="auto">
        <a:xfrm>
          <a:off x="6054328" y="30426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195</xdr:row>
      <xdr:rowOff>0</xdr:rowOff>
    </xdr:from>
    <xdr:ext cx="2476500" cy="199970"/>
    <xdr:sp macro="" textlink="">
      <xdr:nvSpPr>
        <xdr:cNvPr id="891" name="Drop Down 24" hidden="1">
          <a:extLst>
            <a:ext uri="{63B3BB69-23CF-44E3-9099-C40C66FF867C}">
              <a14:compatExt xmlns:a14="http://schemas.microsoft.com/office/drawing/2010/main" spid="_x0000_s2072"/>
            </a:ext>
            <a:ext uri="{FF2B5EF4-FFF2-40B4-BE49-F238E27FC236}">
              <a16:creationId xmlns:a16="http://schemas.microsoft.com/office/drawing/2014/main" id="{A34DBA13-BF6D-411C-8992-F3767B01271D}"/>
            </a:ext>
          </a:extLst>
        </xdr:cNvPr>
        <xdr:cNvSpPr/>
      </xdr:nvSpPr>
      <xdr:spPr bwMode="auto">
        <a:xfrm>
          <a:off x="3893344" y="30426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195</xdr:row>
      <xdr:rowOff>0</xdr:rowOff>
    </xdr:from>
    <xdr:ext cx="2529840" cy="195685"/>
    <xdr:sp macro="" textlink="">
      <xdr:nvSpPr>
        <xdr:cNvPr id="892" name="Drop Down 4" hidden="1">
          <a:extLst>
            <a:ext uri="{63B3BB69-23CF-44E3-9099-C40C66FF867C}">
              <a14:compatExt xmlns:a14="http://schemas.microsoft.com/office/drawing/2010/main" spid="_x0000_s2052"/>
            </a:ext>
            <a:ext uri="{FF2B5EF4-FFF2-40B4-BE49-F238E27FC236}">
              <a16:creationId xmlns:a16="http://schemas.microsoft.com/office/drawing/2014/main" id="{818E0DAD-C1A2-4D71-9929-9F5961689406}"/>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195</xdr:row>
      <xdr:rowOff>0</xdr:rowOff>
    </xdr:from>
    <xdr:ext cx="2529840" cy="195685"/>
    <xdr:sp macro="" textlink="">
      <xdr:nvSpPr>
        <xdr:cNvPr id="893" name="Drop Down 4" hidden="1">
          <a:extLst>
            <a:ext uri="{63B3BB69-23CF-44E3-9099-C40C66FF867C}">
              <a14:compatExt xmlns:a14="http://schemas.microsoft.com/office/drawing/2010/main" spid="_x0000_s2052"/>
            </a:ext>
            <a:ext uri="{FF2B5EF4-FFF2-40B4-BE49-F238E27FC236}">
              <a16:creationId xmlns:a16="http://schemas.microsoft.com/office/drawing/2014/main" id="{2AE46280-5D72-4BC9-B929-8B296D095D61}"/>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195</xdr:row>
      <xdr:rowOff>0</xdr:rowOff>
    </xdr:from>
    <xdr:ext cx="2529840" cy="195685"/>
    <xdr:sp macro="" textlink="">
      <xdr:nvSpPr>
        <xdr:cNvPr id="894" name="Drop Down 4" hidden="1">
          <a:extLst>
            <a:ext uri="{63B3BB69-23CF-44E3-9099-C40C66FF867C}">
              <a14:compatExt xmlns:a14="http://schemas.microsoft.com/office/drawing/2010/main" spid="_x0000_s2052"/>
            </a:ext>
            <a:ext uri="{FF2B5EF4-FFF2-40B4-BE49-F238E27FC236}">
              <a16:creationId xmlns:a16="http://schemas.microsoft.com/office/drawing/2014/main" id="{3A37034B-A1C7-4C47-AD6A-2FB79E214AF0}"/>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195</xdr:row>
      <xdr:rowOff>0</xdr:rowOff>
    </xdr:from>
    <xdr:ext cx="2529840" cy="195685"/>
    <xdr:sp macro="" textlink="">
      <xdr:nvSpPr>
        <xdr:cNvPr id="895" name="Drop Down 4" hidden="1">
          <a:extLst>
            <a:ext uri="{63B3BB69-23CF-44E3-9099-C40C66FF867C}">
              <a14:compatExt xmlns:a14="http://schemas.microsoft.com/office/drawing/2010/main" spid="_x0000_s2052"/>
            </a:ext>
            <a:ext uri="{FF2B5EF4-FFF2-40B4-BE49-F238E27FC236}">
              <a16:creationId xmlns:a16="http://schemas.microsoft.com/office/drawing/2014/main" id="{10FB5F8B-6D46-4988-A11A-829549AF8140}"/>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199</xdr:row>
      <xdr:rowOff>0</xdr:rowOff>
    </xdr:from>
    <xdr:ext cx="2529840" cy="195685"/>
    <xdr:sp macro="" textlink="">
      <xdr:nvSpPr>
        <xdr:cNvPr id="896" name="Drop Down 4" hidden="1">
          <a:extLst>
            <a:ext uri="{63B3BB69-23CF-44E3-9099-C40C66FF867C}">
              <a14:compatExt xmlns:a14="http://schemas.microsoft.com/office/drawing/2010/main" spid="_x0000_s2052"/>
            </a:ext>
            <a:ext uri="{FF2B5EF4-FFF2-40B4-BE49-F238E27FC236}">
              <a16:creationId xmlns:a16="http://schemas.microsoft.com/office/drawing/2014/main" id="{DCB1EA0A-F9B0-4E70-A3CD-6D4C1FEE27FF}"/>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199</xdr:row>
      <xdr:rowOff>0</xdr:rowOff>
    </xdr:from>
    <xdr:ext cx="1921468" cy="195685"/>
    <xdr:sp macro="" textlink="">
      <xdr:nvSpPr>
        <xdr:cNvPr id="897" name="Drop Down 20" hidden="1">
          <a:extLst>
            <a:ext uri="{63B3BB69-23CF-44E3-9099-C40C66FF867C}">
              <a14:compatExt xmlns:a14="http://schemas.microsoft.com/office/drawing/2010/main" spid="_x0000_s2068"/>
            </a:ext>
            <a:ext uri="{FF2B5EF4-FFF2-40B4-BE49-F238E27FC236}">
              <a16:creationId xmlns:a16="http://schemas.microsoft.com/office/drawing/2014/main" id="{AEFCAAE3-CEF0-4784-9867-C73EECA4AE3E}"/>
            </a:ext>
          </a:extLst>
        </xdr:cNvPr>
        <xdr:cNvSpPr/>
      </xdr:nvSpPr>
      <xdr:spPr bwMode="auto">
        <a:xfrm>
          <a:off x="6054328" y="3174801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199</xdr:row>
      <xdr:rowOff>0</xdr:rowOff>
    </xdr:from>
    <xdr:ext cx="2476500" cy="199970"/>
    <xdr:sp macro="" textlink="">
      <xdr:nvSpPr>
        <xdr:cNvPr id="898" name="Drop Down 24" hidden="1">
          <a:extLst>
            <a:ext uri="{63B3BB69-23CF-44E3-9099-C40C66FF867C}">
              <a14:compatExt xmlns:a14="http://schemas.microsoft.com/office/drawing/2010/main" spid="_x0000_s2072"/>
            </a:ext>
            <a:ext uri="{FF2B5EF4-FFF2-40B4-BE49-F238E27FC236}">
              <a16:creationId xmlns:a16="http://schemas.microsoft.com/office/drawing/2014/main" id="{8A824FCD-7BF0-4FAE-89D9-EAB17202C8C5}"/>
            </a:ext>
          </a:extLst>
        </xdr:cNvPr>
        <xdr:cNvSpPr/>
      </xdr:nvSpPr>
      <xdr:spPr bwMode="auto">
        <a:xfrm>
          <a:off x="3893344" y="3174801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199</xdr:row>
      <xdr:rowOff>0</xdr:rowOff>
    </xdr:from>
    <xdr:ext cx="2529840" cy="195685"/>
    <xdr:sp macro="" textlink="">
      <xdr:nvSpPr>
        <xdr:cNvPr id="899" name="Drop Down 4" hidden="1">
          <a:extLst>
            <a:ext uri="{63B3BB69-23CF-44E3-9099-C40C66FF867C}">
              <a14:compatExt xmlns:a14="http://schemas.microsoft.com/office/drawing/2010/main" spid="_x0000_s2052"/>
            </a:ext>
            <a:ext uri="{FF2B5EF4-FFF2-40B4-BE49-F238E27FC236}">
              <a16:creationId xmlns:a16="http://schemas.microsoft.com/office/drawing/2014/main" id="{A531C594-5D2D-410C-AE77-7FF014D852D9}"/>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199</xdr:row>
      <xdr:rowOff>0</xdr:rowOff>
    </xdr:from>
    <xdr:ext cx="2529840" cy="195685"/>
    <xdr:sp macro="" textlink="">
      <xdr:nvSpPr>
        <xdr:cNvPr id="900" name="Drop Down 4" hidden="1">
          <a:extLst>
            <a:ext uri="{63B3BB69-23CF-44E3-9099-C40C66FF867C}">
              <a14:compatExt xmlns:a14="http://schemas.microsoft.com/office/drawing/2010/main" spid="_x0000_s2052"/>
            </a:ext>
            <a:ext uri="{FF2B5EF4-FFF2-40B4-BE49-F238E27FC236}">
              <a16:creationId xmlns:a16="http://schemas.microsoft.com/office/drawing/2014/main" id="{7AB8D6BF-D726-47B9-BD1A-2E0F3581C14F}"/>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199</xdr:row>
      <xdr:rowOff>0</xdr:rowOff>
    </xdr:from>
    <xdr:ext cx="2529840" cy="195685"/>
    <xdr:sp macro="" textlink="">
      <xdr:nvSpPr>
        <xdr:cNvPr id="901" name="Drop Down 4" hidden="1">
          <a:extLst>
            <a:ext uri="{63B3BB69-23CF-44E3-9099-C40C66FF867C}">
              <a14:compatExt xmlns:a14="http://schemas.microsoft.com/office/drawing/2010/main" spid="_x0000_s2052"/>
            </a:ext>
            <a:ext uri="{FF2B5EF4-FFF2-40B4-BE49-F238E27FC236}">
              <a16:creationId xmlns:a16="http://schemas.microsoft.com/office/drawing/2014/main" id="{9BBB873B-0DA1-46EA-B875-BF02392B4252}"/>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199</xdr:row>
      <xdr:rowOff>0</xdr:rowOff>
    </xdr:from>
    <xdr:ext cx="2529840" cy="195685"/>
    <xdr:sp macro="" textlink="">
      <xdr:nvSpPr>
        <xdr:cNvPr id="902" name="Drop Down 4" hidden="1">
          <a:extLst>
            <a:ext uri="{63B3BB69-23CF-44E3-9099-C40C66FF867C}">
              <a14:compatExt xmlns:a14="http://schemas.microsoft.com/office/drawing/2010/main" spid="_x0000_s2052"/>
            </a:ext>
            <a:ext uri="{FF2B5EF4-FFF2-40B4-BE49-F238E27FC236}">
              <a16:creationId xmlns:a16="http://schemas.microsoft.com/office/drawing/2014/main" id="{984836EF-D632-4508-B589-CE7770B4ED92}"/>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199</xdr:row>
      <xdr:rowOff>0</xdr:rowOff>
    </xdr:from>
    <xdr:ext cx="2529840" cy="195685"/>
    <xdr:sp macro="" textlink="">
      <xdr:nvSpPr>
        <xdr:cNvPr id="903" name="Drop Down 4" hidden="1">
          <a:extLst>
            <a:ext uri="{63B3BB69-23CF-44E3-9099-C40C66FF867C}">
              <a14:compatExt xmlns:a14="http://schemas.microsoft.com/office/drawing/2010/main" spid="_x0000_s2052"/>
            </a:ext>
            <a:ext uri="{FF2B5EF4-FFF2-40B4-BE49-F238E27FC236}">
              <a16:creationId xmlns:a16="http://schemas.microsoft.com/office/drawing/2014/main" id="{3040231C-8567-4CCB-8B93-68C0C13E267D}"/>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199</xdr:row>
      <xdr:rowOff>0</xdr:rowOff>
    </xdr:from>
    <xdr:ext cx="1921468" cy="195685"/>
    <xdr:sp macro="" textlink="">
      <xdr:nvSpPr>
        <xdr:cNvPr id="904" name="Drop Down 20" hidden="1">
          <a:extLst>
            <a:ext uri="{63B3BB69-23CF-44E3-9099-C40C66FF867C}">
              <a14:compatExt xmlns:a14="http://schemas.microsoft.com/office/drawing/2010/main" spid="_x0000_s2068"/>
            </a:ext>
            <a:ext uri="{FF2B5EF4-FFF2-40B4-BE49-F238E27FC236}">
              <a16:creationId xmlns:a16="http://schemas.microsoft.com/office/drawing/2014/main" id="{FE69D274-11B4-43E8-872B-461570172A60}"/>
            </a:ext>
          </a:extLst>
        </xdr:cNvPr>
        <xdr:cNvSpPr/>
      </xdr:nvSpPr>
      <xdr:spPr bwMode="auto">
        <a:xfrm>
          <a:off x="6054328" y="3174801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199</xdr:row>
      <xdr:rowOff>0</xdr:rowOff>
    </xdr:from>
    <xdr:ext cx="2476500" cy="199970"/>
    <xdr:sp macro="" textlink="">
      <xdr:nvSpPr>
        <xdr:cNvPr id="905" name="Drop Down 24" hidden="1">
          <a:extLst>
            <a:ext uri="{63B3BB69-23CF-44E3-9099-C40C66FF867C}">
              <a14:compatExt xmlns:a14="http://schemas.microsoft.com/office/drawing/2010/main" spid="_x0000_s2072"/>
            </a:ext>
            <a:ext uri="{FF2B5EF4-FFF2-40B4-BE49-F238E27FC236}">
              <a16:creationId xmlns:a16="http://schemas.microsoft.com/office/drawing/2014/main" id="{429A40E8-F814-4CC6-B01E-12C5CED678B6}"/>
            </a:ext>
          </a:extLst>
        </xdr:cNvPr>
        <xdr:cNvSpPr/>
      </xdr:nvSpPr>
      <xdr:spPr bwMode="auto">
        <a:xfrm>
          <a:off x="3893344" y="3174801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199</xdr:row>
      <xdr:rowOff>0</xdr:rowOff>
    </xdr:from>
    <xdr:ext cx="2529840" cy="195685"/>
    <xdr:sp macro="" textlink="">
      <xdr:nvSpPr>
        <xdr:cNvPr id="906" name="Drop Down 4" hidden="1">
          <a:extLst>
            <a:ext uri="{63B3BB69-23CF-44E3-9099-C40C66FF867C}">
              <a14:compatExt xmlns:a14="http://schemas.microsoft.com/office/drawing/2010/main" spid="_x0000_s2052"/>
            </a:ext>
            <a:ext uri="{FF2B5EF4-FFF2-40B4-BE49-F238E27FC236}">
              <a16:creationId xmlns:a16="http://schemas.microsoft.com/office/drawing/2014/main" id="{ADEF987F-78B2-421E-85FD-73403642F277}"/>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199</xdr:row>
      <xdr:rowOff>0</xdr:rowOff>
    </xdr:from>
    <xdr:ext cx="2529840" cy="195685"/>
    <xdr:sp macro="" textlink="">
      <xdr:nvSpPr>
        <xdr:cNvPr id="907" name="Drop Down 4" hidden="1">
          <a:extLst>
            <a:ext uri="{63B3BB69-23CF-44E3-9099-C40C66FF867C}">
              <a14:compatExt xmlns:a14="http://schemas.microsoft.com/office/drawing/2010/main" spid="_x0000_s2052"/>
            </a:ext>
            <a:ext uri="{FF2B5EF4-FFF2-40B4-BE49-F238E27FC236}">
              <a16:creationId xmlns:a16="http://schemas.microsoft.com/office/drawing/2014/main" id="{F6067FB5-6BF1-4AD6-A641-B261DDFA53E5}"/>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199</xdr:row>
      <xdr:rowOff>0</xdr:rowOff>
    </xdr:from>
    <xdr:ext cx="2529840" cy="195685"/>
    <xdr:sp macro="" textlink="">
      <xdr:nvSpPr>
        <xdr:cNvPr id="908" name="Drop Down 4" hidden="1">
          <a:extLst>
            <a:ext uri="{63B3BB69-23CF-44E3-9099-C40C66FF867C}">
              <a14:compatExt xmlns:a14="http://schemas.microsoft.com/office/drawing/2010/main" spid="_x0000_s2052"/>
            </a:ext>
            <a:ext uri="{FF2B5EF4-FFF2-40B4-BE49-F238E27FC236}">
              <a16:creationId xmlns:a16="http://schemas.microsoft.com/office/drawing/2014/main" id="{E6DC25E3-EB00-4975-BB27-1995C28B6B1F}"/>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199</xdr:row>
      <xdr:rowOff>0</xdr:rowOff>
    </xdr:from>
    <xdr:ext cx="2529840" cy="195685"/>
    <xdr:sp macro="" textlink="">
      <xdr:nvSpPr>
        <xdr:cNvPr id="909" name="Drop Down 4" hidden="1">
          <a:extLst>
            <a:ext uri="{63B3BB69-23CF-44E3-9099-C40C66FF867C}">
              <a14:compatExt xmlns:a14="http://schemas.microsoft.com/office/drawing/2010/main" spid="_x0000_s2052"/>
            </a:ext>
            <a:ext uri="{FF2B5EF4-FFF2-40B4-BE49-F238E27FC236}">
              <a16:creationId xmlns:a16="http://schemas.microsoft.com/office/drawing/2014/main" id="{DC024B53-9959-4433-AC8E-F23173FFD735}"/>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199</xdr:row>
      <xdr:rowOff>0</xdr:rowOff>
    </xdr:from>
    <xdr:ext cx="2529840" cy="195685"/>
    <xdr:sp macro="" textlink="">
      <xdr:nvSpPr>
        <xdr:cNvPr id="910" name="Drop Down 4" hidden="1">
          <a:extLst>
            <a:ext uri="{63B3BB69-23CF-44E3-9099-C40C66FF867C}">
              <a14:compatExt xmlns:a14="http://schemas.microsoft.com/office/drawing/2010/main" spid="_x0000_s2052"/>
            </a:ext>
            <a:ext uri="{FF2B5EF4-FFF2-40B4-BE49-F238E27FC236}">
              <a16:creationId xmlns:a16="http://schemas.microsoft.com/office/drawing/2014/main" id="{4ED68159-24E4-41F6-9655-216C1071E1E4}"/>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199</xdr:row>
      <xdr:rowOff>0</xdr:rowOff>
    </xdr:from>
    <xdr:ext cx="1921468" cy="195685"/>
    <xdr:sp macro="" textlink="">
      <xdr:nvSpPr>
        <xdr:cNvPr id="911" name="Drop Down 20" hidden="1">
          <a:extLst>
            <a:ext uri="{63B3BB69-23CF-44E3-9099-C40C66FF867C}">
              <a14:compatExt xmlns:a14="http://schemas.microsoft.com/office/drawing/2010/main" spid="_x0000_s2068"/>
            </a:ext>
            <a:ext uri="{FF2B5EF4-FFF2-40B4-BE49-F238E27FC236}">
              <a16:creationId xmlns:a16="http://schemas.microsoft.com/office/drawing/2014/main" id="{5C643D87-56E1-4F96-A164-AB835072F94B}"/>
            </a:ext>
          </a:extLst>
        </xdr:cNvPr>
        <xdr:cNvSpPr/>
      </xdr:nvSpPr>
      <xdr:spPr bwMode="auto">
        <a:xfrm>
          <a:off x="6054328" y="3174801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199</xdr:row>
      <xdr:rowOff>0</xdr:rowOff>
    </xdr:from>
    <xdr:ext cx="2476500" cy="199970"/>
    <xdr:sp macro="" textlink="">
      <xdr:nvSpPr>
        <xdr:cNvPr id="912" name="Drop Down 24" hidden="1">
          <a:extLst>
            <a:ext uri="{63B3BB69-23CF-44E3-9099-C40C66FF867C}">
              <a14:compatExt xmlns:a14="http://schemas.microsoft.com/office/drawing/2010/main" spid="_x0000_s2072"/>
            </a:ext>
            <a:ext uri="{FF2B5EF4-FFF2-40B4-BE49-F238E27FC236}">
              <a16:creationId xmlns:a16="http://schemas.microsoft.com/office/drawing/2014/main" id="{50375DA4-6BCA-4A78-A486-E130DC8C8BDC}"/>
            </a:ext>
          </a:extLst>
        </xdr:cNvPr>
        <xdr:cNvSpPr/>
      </xdr:nvSpPr>
      <xdr:spPr bwMode="auto">
        <a:xfrm>
          <a:off x="3893344" y="3174801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199</xdr:row>
      <xdr:rowOff>0</xdr:rowOff>
    </xdr:from>
    <xdr:ext cx="2529840" cy="195685"/>
    <xdr:sp macro="" textlink="">
      <xdr:nvSpPr>
        <xdr:cNvPr id="913" name="Drop Down 4" hidden="1">
          <a:extLst>
            <a:ext uri="{63B3BB69-23CF-44E3-9099-C40C66FF867C}">
              <a14:compatExt xmlns:a14="http://schemas.microsoft.com/office/drawing/2010/main" spid="_x0000_s2052"/>
            </a:ext>
            <a:ext uri="{FF2B5EF4-FFF2-40B4-BE49-F238E27FC236}">
              <a16:creationId xmlns:a16="http://schemas.microsoft.com/office/drawing/2014/main" id="{F44CF554-70DF-4730-B8BB-7148EF89EB15}"/>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199</xdr:row>
      <xdr:rowOff>0</xdr:rowOff>
    </xdr:from>
    <xdr:ext cx="2529840" cy="195685"/>
    <xdr:sp macro="" textlink="">
      <xdr:nvSpPr>
        <xdr:cNvPr id="914" name="Drop Down 4" hidden="1">
          <a:extLst>
            <a:ext uri="{63B3BB69-23CF-44E3-9099-C40C66FF867C}">
              <a14:compatExt xmlns:a14="http://schemas.microsoft.com/office/drawing/2010/main" spid="_x0000_s2052"/>
            </a:ext>
            <a:ext uri="{FF2B5EF4-FFF2-40B4-BE49-F238E27FC236}">
              <a16:creationId xmlns:a16="http://schemas.microsoft.com/office/drawing/2014/main" id="{2F7CB10F-E511-490F-A0FB-B96691CC739B}"/>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199</xdr:row>
      <xdr:rowOff>0</xdr:rowOff>
    </xdr:from>
    <xdr:ext cx="2529840" cy="195685"/>
    <xdr:sp macro="" textlink="">
      <xdr:nvSpPr>
        <xdr:cNvPr id="915" name="Drop Down 4" hidden="1">
          <a:extLst>
            <a:ext uri="{63B3BB69-23CF-44E3-9099-C40C66FF867C}">
              <a14:compatExt xmlns:a14="http://schemas.microsoft.com/office/drawing/2010/main" spid="_x0000_s2052"/>
            </a:ext>
            <a:ext uri="{FF2B5EF4-FFF2-40B4-BE49-F238E27FC236}">
              <a16:creationId xmlns:a16="http://schemas.microsoft.com/office/drawing/2014/main" id="{B3755AEF-16E7-4663-8ED3-937007258A7F}"/>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199</xdr:row>
      <xdr:rowOff>0</xdr:rowOff>
    </xdr:from>
    <xdr:ext cx="2529840" cy="195685"/>
    <xdr:sp macro="" textlink="">
      <xdr:nvSpPr>
        <xdr:cNvPr id="916" name="Drop Down 4" hidden="1">
          <a:extLst>
            <a:ext uri="{63B3BB69-23CF-44E3-9099-C40C66FF867C}">
              <a14:compatExt xmlns:a14="http://schemas.microsoft.com/office/drawing/2010/main" spid="_x0000_s2052"/>
            </a:ext>
            <a:ext uri="{FF2B5EF4-FFF2-40B4-BE49-F238E27FC236}">
              <a16:creationId xmlns:a16="http://schemas.microsoft.com/office/drawing/2014/main" id="{C4724B9F-D091-4714-94CF-28795D2DDEBA}"/>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199</xdr:row>
      <xdr:rowOff>0</xdr:rowOff>
    </xdr:from>
    <xdr:ext cx="2529840" cy="195685"/>
    <xdr:sp macro="" textlink="">
      <xdr:nvSpPr>
        <xdr:cNvPr id="917" name="Drop Down 4" hidden="1">
          <a:extLst>
            <a:ext uri="{63B3BB69-23CF-44E3-9099-C40C66FF867C}">
              <a14:compatExt xmlns:a14="http://schemas.microsoft.com/office/drawing/2010/main" spid="_x0000_s2052"/>
            </a:ext>
            <a:ext uri="{FF2B5EF4-FFF2-40B4-BE49-F238E27FC236}">
              <a16:creationId xmlns:a16="http://schemas.microsoft.com/office/drawing/2014/main" id="{AD985DBF-29F2-45E7-820F-EE8AA32AA644}"/>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199</xdr:row>
      <xdr:rowOff>0</xdr:rowOff>
    </xdr:from>
    <xdr:ext cx="1921468" cy="195685"/>
    <xdr:sp macro="" textlink="">
      <xdr:nvSpPr>
        <xdr:cNvPr id="918" name="Drop Down 20" hidden="1">
          <a:extLst>
            <a:ext uri="{63B3BB69-23CF-44E3-9099-C40C66FF867C}">
              <a14:compatExt xmlns:a14="http://schemas.microsoft.com/office/drawing/2010/main" spid="_x0000_s2068"/>
            </a:ext>
            <a:ext uri="{FF2B5EF4-FFF2-40B4-BE49-F238E27FC236}">
              <a16:creationId xmlns:a16="http://schemas.microsoft.com/office/drawing/2014/main" id="{2466F33B-1DA8-441C-B7A5-745199CFDB72}"/>
            </a:ext>
          </a:extLst>
        </xdr:cNvPr>
        <xdr:cNvSpPr/>
      </xdr:nvSpPr>
      <xdr:spPr bwMode="auto">
        <a:xfrm>
          <a:off x="6054328" y="3174801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199</xdr:row>
      <xdr:rowOff>0</xdr:rowOff>
    </xdr:from>
    <xdr:ext cx="2476500" cy="199970"/>
    <xdr:sp macro="" textlink="">
      <xdr:nvSpPr>
        <xdr:cNvPr id="919" name="Drop Down 24" hidden="1">
          <a:extLst>
            <a:ext uri="{63B3BB69-23CF-44E3-9099-C40C66FF867C}">
              <a14:compatExt xmlns:a14="http://schemas.microsoft.com/office/drawing/2010/main" spid="_x0000_s2072"/>
            </a:ext>
            <a:ext uri="{FF2B5EF4-FFF2-40B4-BE49-F238E27FC236}">
              <a16:creationId xmlns:a16="http://schemas.microsoft.com/office/drawing/2014/main" id="{BB606981-F905-4350-902F-20A3AD181DC1}"/>
            </a:ext>
          </a:extLst>
        </xdr:cNvPr>
        <xdr:cNvSpPr/>
      </xdr:nvSpPr>
      <xdr:spPr bwMode="auto">
        <a:xfrm>
          <a:off x="3893344" y="3174801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199</xdr:row>
      <xdr:rowOff>0</xdr:rowOff>
    </xdr:from>
    <xdr:ext cx="2529840" cy="195685"/>
    <xdr:sp macro="" textlink="">
      <xdr:nvSpPr>
        <xdr:cNvPr id="920" name="Drop Down 4" hidden="1">
          <a:extLst>
            <a:ext uri="{63B3BB69-23CF-44E3-9099-C40C66FF867C}">
              <a14:compatExt xmlns:a14="http://schemas.microsoft.com/office/drawing/2010/main" spid="_x0000_s2052"/>
            </a:ext>
            <a:ext uri="{FF2B5EF4-FFF2-40B4-BE49-F238E27FC236}">
              <a16:creationId xmlns:a16="http://schemas.microsoft.com/office/drawing/2014/main" id="{E875CDDD-B020-4E61-AF5D-3289B029F031}"/>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199</xdr:row>
      <xdr:rowOff>0</xdr:rowOff>
    </xdr:from>
    <xdr:ext cx="2529840" cy="195685"/>
    <xdr:sp macro="" textlink="">
      <xdr:nvSpPr>
        <xdr:cNvPr id="921" name="Drop Down 4" hidden="1">
          <a:extLst>
            <a:ext uri="{63B3BB69-23CF-44E3-9099-C40C66FF867C}">
              <a14:compatExt xmlns:a14="http://schemas.microsoft.com/office/drawing/2010/main" spid="_x0000_s2052"/>
            </a:ext>
            <a:ext uri="{FF2B5EF4-FFF2-40B4-BE49-F238E27FC236}">
              <a16:creationId xmlns:a16="http://schemas.microsoft.com/office/drawing/2014/main" id="{7930A620-1726-41C4-9427-C49CB4550D50}"/>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199</xdr:row>
      <xdr:rowOff>0</xdr:rowOff>
    </xdr:from>
    <xdr:ext cx="2529840" cy="195685"/>
    <xdr:sp macro="" textlink="">
      <xdr:nvSpPr>
        <xdr:cNvPr id="922" name="Drop Down 4" hidden="1">
          <a:extLst>
            <a:ext uri="{63B3BB69-23CF-44E3-9099-C40C66FF867C}">
              <a14:compatExt xmlns:a14="http://schemas.microsoft.com/office/drawing/2010/main" spid="_x0000_s2052"/>
            </a:ext>
            <a:ext uri="{FF2B5EF4-FFF2-40B4-BE49-F238E27FC236}">
              <a16:creationId xmlns:a16="http://schemas.microsoft.com/office/drawing/2014/main" id="{D69AA615-DB27-4806-BCB8-4555FB2AC031}"/>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199</xdr:row>
      <xdr:rowOff>0</xdr:rowOff>
    </xdr:from>
    <xdr:ext cx="2529840" cy="195685"/>
    <xdr:sp macro="" textlink="">
      <xdr:nvSpPr>
        <xdr:cNvPr id="923" name="Drop Down 4" hidden="1">
          <a:extLst>
            <a:ext uri="{63B3BB69-23CF-44E3-9099-C40C66FF867C}">
              <a14:compatExt xmlns:a14="http://schemas.microsoft.com/office/drawing/2010/main" spid="_x0000_s2052"/>
            </a:ext>
            <a:ext uri="{FF2B5EF4-FFF2-40B4-BE49-F238E27FC236}">
              <a16:creationId xmlns:a16="http://schemas.microsoft.com/office/drawing/2014/main" id="{B58271A4-53F7-4C03-A582-597912A4E48B}"/>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199</xdr:row>
      <xdr:rowOff>0</xdr:rowOff>
    </xdr:from>
    <xdr:ext cx="2529840" cy="195685"/>
    <xdr:sp macro="" textlink="">
      <xdr:nvSpPr>
        <xdr:cNvPr id="924" name="Drop Down 4" hidden="1">
          <a:extLst>
            <a:ext uri="{63B3BB69-23CF-44E3-9099-C40C66FF867C}">
              <a14:compatExt xmlns:a14="http://schemas.microsoft.com/office/drawing/2010/main" spid="_x0000_s2052"/>
            </a:ext>
            <a:ext uri="{FF2B5EF4-FFF2-40B4-BE49-F238E27FC236}">
              <a16:creationId xmlns:a16="http://schemas.microsoft.com/office/drawing/2014/main" id="{529CCFD3-3B43-40EB-A33F-C80CB0F783C3}"/>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199</xdr:row>
      <xdr:rowOff>0</xdr:rowOff>
    </xdr:from>
    <xdr:ext cx="1921468" cy="195685"/>
    <xdr:sp macro="" textlink="">
      <xdr:nvSpPr>
        <xdr:cNvPr id="925" name="Drop Down 20" hidden="1">
          <a:extLst>
            <a:ext uri="{63B3BB69-23CF-44E3-9099-C40C66FF867C}">
              <a14:compatExt xmlns:a14="http://schemas.microsoft.com/office/drawing/2010/main" spid="_x0000_s2068"/>
            </a:ext>
            <a:ext uri="{FF2B5EF4-FFF2-40B4-BE49-F238E27FC236}">
              <a16:creationId xmlns:a16="http://schemas.microsoft.com/office/drawing/2014/main" id="{C5FE8265-48B7-4335-A4AD-800F0298473D}"/>
            </a:ext>
          </a:extLst>
        </xdr:cNvPr>
        <xdr:cNvSpPr/>
      </xdr:nvSpPr>
      <xdr:spPr bwMode="auto">
        <a:xfrm>
          <a:off x="6054328" y="3174801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199</xdr:row>
      <xdr:rowOff>0</xdr:rowOff>
    </xdr:from>
    <xdr:ext cx="2476500" cy="199970"/>
    <xdr:sp macro="" textlink="">
      <xdr:nvSpPr>
        <xdr:cNvPr id="926" name="Drop Down 24" hidden="1">
          <a:extLst>
            <a:ext uri="{63B3BB69-23CF-44E3-9099-C40C66FF867C}">
              <a14:compatExt xmlns:a14="http://schemas.microsoft.com/office/drawing/2010/main" spid="_x0000_s2072"/>
            </a:ext>
            <a:ext uri="{FF2B5EF4-FFF2-40B4-BE49-F238E27FC236}">
              <a16:creationId xmlns:a16="http://schemas.microsoft.com/office/drawing/2014/main" id="{395F3CF9-FCF0-4F26-B715-45BDBD60CD77}"/>
            </a:ext>
          </a:extLst>
        </xdr:cNvPr>
        <xdr:cNvSpPr/>
      </xdr:nvSpPr>
      <xdr:spPr bwMode="auto">
        <a:xfrm>
          <a:off x="3893344" y="3174801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199</xdr:row>
      <xdr:rowOff>0</xdr:rowOff>
    </xdr:from>
    <xdr:ext cx="2529840" cy="195685"/>
    <xdr:sp macro="" textlink="">
      <xdr:nvSpPr>
        <xdr:cNvPr id="927" name="Drop Down 4" hidden="1">
          <a:extLst>
            <a:ext uri="{63B3BB69-23CF-44E3-9099-C40C66FF867C}">
              <a14:compatExt xmlns:a14="http://schemas.microsoft.com/office/drawing/2010/main" spid="_x0000_s2052"/>
            </a:ext>
            <a:ext uri="{FF2B5EF4-FFF2-40B4-BE49-F238E27FC236}">
              <a16:creationId xmlns:a16="http://schemas.microsoft.com/office/drawing/2014/main" id="{40B1D2D3-5770-4FE4-B1F8-042A916C27D7}"/>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199</xdr:row>
      <xdr:rowOff>0</xdr:rowOff>
    </xdr:from>
    <xdr:ext cx="2529840" cy="195685"/>
    <xdr:sp macro="" textlink="">
      <xdr:nvSpPr>
        <xdr:cNvPr id="928" name="Drop Down 4" hidden="1">
          <a:extLst>
            <a:ext uri="{63B3BB69-23CF-44E3-9099-C40C66FF867C}">
              <a14:compatExt xmlns:a14="http://schemas.microsoft.com/office/drawing/2010/main" spid="_x0000_s2052"/>
            </a:ext>
            <a:ext uri="{FF2B5EF4-FFF2-40B4-BE49-F238E27FC236}">
              <a16:creationId xmlns:a16="http://schemas.microsoft.com/office/drawing/2014/main" id="{07C35482-14AC-44AF-9C23-4BB2E1074B91}"/>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199</xdr:row>
      <xdr:rowOff>0</xdr:rowOff>
    </xdr:from>
    <xdr:ext cx="2529840" cy="195685"/>
    <xdr:sp macro="" textlink="">
      <xdr:nvSpPr>
        <xdr:cNvPr id="929" name="Drop Down 4" hidden="1">
          <a:extLst>
            <a:ext uri="{63B3BB69-23CF-44E3-9099-C40C66FF867C}">
              <a14:compatExt xmlns:a14="http://schemas.microsoft.com/office/drawing/2010/main" spid="_x0000_s2052"/>
            </a:ext>
            <a:ext uri="{FF2B5EF4-FFF2-40B4-BE49-F238E27FC236}">
              <a16:creationId xmlns:a16="http://schemas.microsoft.com/office/drawing/2014/main" id="{9500EC1B-F3A2-4C98-A45D-C3AFFF09C669}"/>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199</xdr:row>
      <xdr:rowOff>0</xdr:rowOff>
    </xdr:from>
    <xdr:ext cx="2529840" cy="195685"/>
    <xdr:sp macro="" textlink="">
      <xdr:nvSpPr>
        <xdr:cNvPr id="930" name="Drop Down 4" hidden="1">
          <a:extLst>
            <a:ext uri="{63B3BB69-23CF-44E3-9099-C40C66FF867C}">
              <a14:compatExt xmlns:a14="http://schemas.microsoft.com/office/drawing/2010/main" spid="_x0000_s2052"/>
            </a:ext>
            <a:ext uri="{FF2B5EF4-FFF2-40B4-BE49-F238E27FC236}">
              <a16:creationId xmlns:a16="http://schemas.microsoft.com/office/drawing/2014/main" id="{484CB956-2B33-49B5-B424-6722903C440A}"/>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199</xdr:row>
      <xdr:rowOff>0</xdr:rowOff>
    </xdr:from>
    <xdr:ext cx="2529840" cy="195685"/>
    <xdr:sp macro="" textlink="">
      <xdr:nvSpPr>
        <xdr:cNvPr id="931" name="Drop Down 4" hidden="1">
          <a:extLst>
            <a:ext uri="{63B3BB69-23CF-44E3-9099-C40C66FF867C}">
              <a14:compatExt xmlns:a14="http://schemas.microsoft.com/office/drawing/2010/main" spid="_x0000_s2052"/>
            </a:ext>
            <a:ext uri="{FF2B5EF4-FFF2-40B4-BE49-F238E27FC236}">
              <a16:creationId xmlns:a16="http://schemas.microsoft.com/office/drawing/2014/main" id="{8082D804-A054-4084-9DE2-5A6CA4406D59}"/>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199</xdr:row>
      <xdr:rowOff>0</xdr:rowOff>
    </xdr:from>
    <xdr:ext cx="1921468" cy="195685"/>
    <xdr:sp macro="" textlink="">
      <xdr:nvSpPr>
        <xdr:cNvPr id="932" name="Drop Down 20" hidden="1">
          <a:extLst>
            <a:ext uri="{63B3BB69-23CF-44E3-9099-C40C66FF867C}">
              <a14:compatExt xmlns:a14="http://schemas.microsoft.com/office/drawing/2010/main" spid="_x0000_s2068"/>
            </a:ext>
            <a:ext uri="{FF2B5EF4-FFF2-40B4-BE49-F238E27FC236}">
              <a16:creationId xmlns:a16="http://schemas.microsoft.com/office/drawing/2014/main" id="{A1AFA41B-A179-429B-B35F-67891056FA6D}"/>
            </a:ext>
          </a:extLst>
        </xdr:cNvPr>
        <xdr:cNvSpPr/>
      </xdr:nvSpPr>
      <xdr:spPr bwMode="auto">
        <a:xfrm>
          <a:off x="6054328" y="3174801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199</xdr:row>
      <xdr:rowOff>0</xdr:rowOff>
    </xdr:from>
    <xdr:ext cx="2476500" cy="199970"/>
    <xdr:sp macro="" textlink="">
      <xdr:nvSpPr>
        <xdr:cNvPr id="933" name="Drop Down 24" hidden="1">
          <a:extLst>
            <a:ext uri="{63B3BB69-23CF-44E3-9099-C40C66FF867C}">
              <a14:compatExt xmlns:a14="http://schemas.microsoft.com/office/drawing/2010/main" spid="_x0000_s2072"/>
            </a:ext>
            <a:ext uri="{FF2B5EF4-FFF2-40B4-BE49-F238E27FC236}">
              <a16:creationId xmlns:a16="http://schemas.microsoft.com/office/drawing/2014/main" id="{2F472E01-C35B-4E7B-9402-28D029B4301E}"/>
            </a:ext>
          </a:extLst>
        </xdr:cNvPr>
        <xdr:cNvSpPr/>
      </xdr:nvSpPr>
      <xdr:spPr bwMode="auto">
        <a:xfrm>
          <a:off x="3893344" y="3174801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199</xdr:row>
      <xdr:rowOff>0</xdr:rowOff>
    </xdr:from>
    <xdr:ext cx="2529840" cy="195685"/>
    <xdr:sp macro="" textlink="">
      <xdr:nvSpPr>
        <xdr:cNvPr id="934" name="Drop Down 4" hidden="1">
          <a:extLst>
            <a:ext uri="{63B3BB69-23CF-44E3-9099-C40C66FF867C}">
              <a14:compatExt xmlns:a14="http://schemas.microsoft.com/office/drawing/2010/main" spid="_x0000_s2052"/>
            </a:ext>
            <a:ext uri="{FF2B5EF4-FFF2-40B4-BE49-F238E27FC236}">
              <a16:creationId xmlns:a16="http://schemas.microsoft.com/office/drawing/2014/main" id="{BCEB2F56-9119-4AEF-A1ED-9BF7BB5A1DC7}"/>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199</xdr:row>
      <xdr:rowOff>0</xdr:rowOff>
    </xdr:from>
    <xdr:ext cx="2529840" cy="195685"/>
    <xdr:sp macro="" textlink="">
      <xdr:nvSpPr>
        <xdr:cNvPr id="935" name="Drop Down 4" hidden="1">
          <a:extLst>
            <a:ext uri="{63B3BB69-23CF-44E3-9099-C40C66FF867C}">
              <a14:compatExt xmlns:a14="http://schemas.microsoft.com/office/drawing/2010/main" spid="_x0000_s2052"/>
            </a:ext>
            <a:ext uri="{FF2B5EF4-FFF2-40B4-BE49-F238E27FC236}">
              <a16:creationId xmlns:a16="http://schemas.microsoft.com/office/drawing/2014/main" id="{38861A99-0647-4C6B-ADB2-E817461C1D46}"/>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199</xdr:row>
      <xdr:rowOff>0</xdr:rowOff>
    </xdr:from>
    <xdr:ext cx="2529840" cy="195685"/>
    <xdr:sp macro="" textlink="">
      <xdr:nvSpPr>
        <xdr:cNvPr id="936" name="Drop Down 4" hidden="1">
          <a:extLst>
            <a:ext uri="{63B3BB69-23CF-44E3-9099-C40C66FF867C}">
              <a14:compatExt xmlns:a14="http://schemas.microsoft.com/office/drawing/2010/main" spid="_x0000_s2052"/>
            </a:ext>
            <a:ext uri="{FF2B5EF4-FFF2-40B4-BE49-F238E27FC236}">
              <a16:creationId xmlns:a16="http://schemas.microsoft.com/office/drawing/2014/main" id="{A424456C-A922-44DE-905B-EADAA7A3C1F3}"/>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199</xdr:row>
      <xdr:rowOff>0</xdr:rowOff>
    </xdr:from>
    <xdr:ext cx="2529840" cy="195685"/>
    <xdr:sp macro="" textlink="">
      <xdr:nvSpPr>
        <xdr:cNvPr id="937" name="Drop Down 4" hidden="1">
          <a:extLst>
            <a:ext uri="{63B3BB69-23CF-44E3-9099-C40C66FF867C}">
              <a14:compatExt xmlns:a14="http://schemas.microsoft.com/office/drawing/2010/main" spid="_x0000_s2052"/>
            </a:ext>
            <a:ext uri="{FF2B5EF4-FFF2-40B4-BE49-F238E27FC236}">
              <a16:creationId xmlns:a16="http://schemas.microsoft.com/office/drawing/2014/main" id="{9DD740D3-9DD1-4C82-91CF-C838D28C7A5E}"/>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938" name="Drop Down 4" hidden="1">
          <a:extLst>
            <a:ext uri="{63B3BB69-23CF-44E3-9099-C40C66FF867C}">
              <a14:compatExt xmlns:a14="http://schemas.microsoft.com/office/drawing/2010/main" spid="_x0000_s2052"/>
            </a:ext>
            <a:ext uri="{FF2B5EF4-FFF2-40B4-BE49-F238E27FC236}">
              <a16:creationId xmlns:a16="http://schemas.microsoft.com/office/drawing/2014/main" id="{968B961C-808D-4348-91C7-62F77EB591C8}"/>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939" name="Drop Down 20" hidden="1">
          <a:extLst>
            <a:ext uri="{63B3BB69-23CF-44E3-9099-C40C66FF867C}">
              <a14:compatExt xmlns:a14="http://schemas.microsoft.com/office/drawing/2010/main" spid="_x0000_s2068"/>
            </a:ext>
            <a:ext uri="{FF2B5EF4-FFF2-40B4-BE49-F238E27FC236}">
              <a16:creationId xmlns:a16="http://schemas.microsoft.com/office/drawing/2014/main" id="{835835C8-911D-4F23-8BFB-171A63AFCDBC}"/>
            </a:ext>
          </a:extLst>
        </xdr:cNvPr>
        <xdr:cNvSpPr/>
      </xdr:nvSpPr>
      <xdr:spPr bwMode="auto">
        <a:xfrm>
          <a:off x="6054328" y="3306960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940" name="Drop Down 24" hidden="1">
          <a:extLst>
            <a:ext uri="{63B3BB69-23CF-44E3-9099-C40C66FF867C}">
              <a14:compatExt xmlns:a14="http://schemas.microsoft.com/office/drawing/2010/main" spid="_x0000_s2072"/>
            </a:ext>
            <a:ext uri="{FF2B5EF4-FFF2-40B4-BE49-F238E27FC236}">
              <a16:creationId xmlns:a16="http://schemas.microsoft.com/office/drawing/2014/main" id="{0A9F400A-DBE0-4BE0-ABCA-5CE7AC1E5FC3}"/>
            </a:ext>
          </a:extLst>
        </xdr:cNvPr>
        <xdr:cNvSpPr/>
      </xdr:nvSpPr>
      <xdr:spPr bwMode="auto">
        <a:xfrm>
          <a:off x="3893344" y="330696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941" name="Drop Down 4" hidden="1">
          <a:extLst>
            <a:ext uri="{63B3BB69-23CF-44E3-9099-C40C66FF867C}">
              <a14:compatExt xmlns:a14="http://schemas.microsoft.com/office/drawing/2010/main" spid="_x0000_s2052"/>
            </a:ext>
            <a:ext uri="{FF2B5EF4-FFF2-40B4-BE49-F238E27FC236}">
              <a16:creationId xmlns:a16="http://schemas.microsoft.com/office/drawing/2014/main" id="{4D1299FC-2ADA-4EFA-9819-088B66E4E0D0}"/>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942" name="Drop Down 4" hidden="1">
          <a:extLst>
            <a:ext uri="{63B3BB69-23CF-44E3-9099-C40C66FF867C}">
              <a14:compatExt xmlns:a14="http://schemas.microsoft.com/office/drawing/2010/main" spid="_x0000_s2052"/>
            </a:ext>
            <a:ext uri="{FF2B5EF4-FFF2-40B4-BE49-F238E27FC236}">
              <a16:creationId xmlns:a16="http://schemas.microsoft.com/office/drawing/2014/main" id="{9775EFBC-30CF-4898-A043-D9A33291577A}"/>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943" name="Drop Down 4" hidden="1">
          <a:extLst>
            <a:ext uri="{63B3BB69-23CF-44E3-9099-C40C66FF867C}">
              <a14:compatExt xmlns:a14="http://schemas.microsoft.com/office/drawing/2010/main" spid="_x0000_s2052"/>
            </a:ext>
            <a:ext uri="{FF2B5EF4-FFF2-40B4-BE49-F238E27FC236}">
              <a16:creationId xmlns:a16="http://schemas.microsoft.com/office/drawing/2014/main" id="{6C65DDD7-68A0-49F3-BA34-46E241E893EA}"/>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944" name="Drop Down 4" hidden="1">
          <a:extLst>
            <a:ext uri="{63B3BB69-23CF-44E3-9099-C40C66FF867C}">
              <a14:compatExt xmlns:a14="http://schemas.microsoft.com/office/drawing/2010/main" spid="_x0000_s2052"/>
            </a:ext>
            <a:ext uri="{FF2B5EF4-FFF2-40B4-BE49-F238E27FC236}">
              <a16:creationId xmlns:a16="http://schemas.microsoft.com/office/drawing/2014/main" id="{DECB83B4-2276-48D2-8E38-2F6FAC59348C}"/>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945" name="Drop Down 4" hidden="1">
          <a:extLst>
            <a:ext uri="{63B3BB69-23CF-44E3-9099-C40C66FF867C}">
              <a14:compatExt xmlns:a14="http://schemas.microsoft.com/office/drawing/2010/main" spid="_x0000_s2052"/>
            </a:ext>
            <a:ext uri="{FF2B5EF4-FFF2-40B4-BE49-F238E27FC236}">
              <a16:creationId xmlns:a16="http://schemas.microsoft.com/office/drawing/2014/main" id="{CBA90D4B-3208-4632-88FC-6EB18112AFCC}"/>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946" name="Drop Down 20" hidden="1">
          <a:extLst>
            <a:ext uri="{63B3BB69-23CF-44E3-9099-C40C66FF867C}">
              <a14:compatExt xmlns:a14="http://schemas.microsoft.com/office/drawing/2010/main" spid="_x0000_s2068"/>
            </a:ext>
            <a:ext uri="{FF2B5EF4-FFF2-40B4-BE49-F238E27FC236}">
              <a16:creationId xmlns:a16="http://schemas.microsoft.com/office/drawing/2014/main" id="{CBDB6DB1-46B2-4307-AF43-885D8E4018B5}"/>
            </a:ext>
          </a:extLst>
        </xdr:cNvPr>
        <xdr:cNvSpPr/>
      </xdr:nvSpPr>
      <xdr:spPr bwMode="auto">
        <a:xfrm>
          <a:off x="6054328" y="3306960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947" name="Drop Down 24" hidden="1">
          <a:extLst>
            <a:ext uri="{63B3BB69-23CF-44E3-9099-C40C66FF867C}">
              <a14:compatExt xmlns:a14="http://schemas.microsoft.com/office/drawing/2010/main" spid="_x0000_s2072"/>
            </a:ext>
            <a:ext uri="{FF2B5EF4-FFF2-40B4-BE49-F238E27FC236}">
              <a16:creationId xmlns:a16="http://schemas.microsoft.com/office/drawing/2014/main" id="{DF4CD605-BBF1-4524-888F-E98686437C93}"/>
            </a:ext>
          </a:extLst>
        </xdr:cNvPr>
        <xdr:cNvSpPr/>
      </xdr:nvSpPr>
      <xdr:spPr bwMode="auto">
        <a:xfrm>
          <a:off x="3893344" y="330696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948" name="Drop Down 4" hidden="1">
          <a:extLst>
            <a:ext uri="{63B3BB69-23CF-44E3-9099-C40C66FF867C}">
              <a14:compatExt xmlns:a14="http://schemas.microsoft.com/office/drawing/2010/main" spid="_x0000_s2052"/>
            </a:ext>
            <a:ext uri="{FF2B5EF4-FFF2-40B4-BE49-F238E27FC236}">
              <a16:creationId xmlns:a16="http://schemas.microsoft.com/office/drawing/2014/main" id="{2EB7EEDD-C206-424C-8B0A-32BF04FF18C3}"/>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949" name="Drop Down 4" hidden="1">
          <a:extLst>
            <a:ext uri="{63B3BB69-23CF-44E3-9099-C40C66FF867C}">
              <a14:compatExt xmlns:a14="http://schemas.microsoft.com/office/drawing/2010/main" spid="_x0000_s2052"/>
            </a:ext>
            <a:ext uri="{FF2B5EF4-FFF2-40B4-BE49-F238E27FC236}">
              <a16:creationId xmlns:a16="http://schemas.microsoft.com/office/drawing/2014/main" id="{4FC52C37-619F-496F-BB03-0F93729203AD}"/>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950" name="Drop Down 4" hidden="1">
          <a:extLst>
            <a:ext uri="{63B3BB69-23CF-44E3-9099-C40C66FF867C}">
              <a14:compatExt xmlns:a14="http://schemas.microsoft.com/office/drawing/2010/main" spid="_x0000_s2052"/>
            </a:ext>
            <a:ext uri="{FF2B5EF4-FFF2-40B4-BE49-F238E27FC236}">
              <a16:creationId xmlns:a16="http://schemas.microsoft.com/office/drawing/2014/main" id="{D2DED592-A572-48D1-89CD-98B8D430ADFE}"/>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951" name="Drop Down 4" hidden="1">
          <a:extLst>
            <a:ext uri="{63B3BB69-23CF-44E3-9099-C40C66FF867C}">
              <a14:compatExt xmlns:a14="http://schemas.microsoft.com/office/drawing/2010/main" spid="_x0000_s2052"/>
            </a:ext>
            <a:ext uri="{FF2B5EF4-FFF2-40B4-BE49-F238E27FC236}">
              <a16:creationId xmlns:a16="http://schemas.microsoft.com/office/drawing/2014/main" id="{00E0FF47-E738-42A1-830C-4974AA3C6A52}"/>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952" name="Drop Down 4" hidden="1">
          <a:extLst>
            <a:ext uri="{63B3BB69-23CF-44E3-9099-C40C66FF867C}">
              <a14:compatExt xmlns:a14="http://schemas.microsoft.com/office/drawing/2010/main" spid="_x0000_s2052"/>
            </a:ext>
            <a:ext uri="{FF2B5EF4-FFF2-40B4-BE49-F238E27FC236}">
              <a16:creationId xmlns:a16="http://schemas.microsoft.com/office/drawing/2014/main" id="{6C73463A-2297-4199-8294-A74AAAC4D7A7}"/>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953" name="Drop Down 20" hidden="1">
          <a:extLst>
            <a:ext uri="{63B3BB69-23CF-44E3-9099-C40C66FF867C}">
              <a14:compatExt xmlns:a14="http://schemas.microsoft.com/office/drawing/2010/main" spid="_x0000_s2068"/>
            </a:ext>
            <a:ext uri="{FF2B5EF4-FFF2-40B4-BE49-F238E27FC236}">
              <a16:creationId xmlns:a16="http://schemas.microsoft.com/office/drawing/2014/main" id="{93F7A3C1-8694-4537-84B6-2D0AECD02FAC}"/>
            </a:ext>
          </a:extLst>
        </xdr:cNvPr>
        <xdr:cNvSpPr/>
      </xdr:nvSpPr>
      <xdr:spPr bwMode="auto">
        <a:xfrm>
          <a:off x="6054328" y="3306960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954" name="Drop Down 24" hidden="1">
          <a:extLst>
            <a:ext uri="{63B3BB69-23CF-44E3-9099-C40C66FF867C}">
              <a14:compatExt xmlns:a14="http://schemas.microsoft.com/office/drawing/2010/main" spid="_x0000_s2072"/>
            </a:ext>
            <a:ext uri="{FF2B5EF4-FFF2-40B4-BE49-F238E27FC236}">
              <a16:creationId xmlns:a16="http://schemas.microsoft.com/office/drawing/2014/main" id="{F28563F5-1107-4C58-B824-6C9B87926615}"/>
            </a:ext>
          </a:extLst>
        </xdr:cNvPr>
        <xdr:cNvSpPr/>
      </xdr:nvSpPr>
      <xdr:spPr bwMode="auto">
        <a:xfrm>
          <a:off x="3893344" y="330696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955" name="Drop Down 4" hidden="1">
          <a:extLst>
            <a:ext uri="{63B3BB69-23CF-44E3-9099-C40C66FF867C}">
              <a14:compatExt xmlns:a14="http://schemas.microsoft.com/office/drawing/2010/main" spid="_x0000_s2052"/>
            </a:ext>
            <a:ext uri="{FF2B5EF4-FFF2-40B4-BE49-F238E27FC236}">
              <a16:creationId xmlns:a16="http://schemas.microsoft.com/office/drawing/2014/main" id="{B4155EAA-EE5F-4A4D-A529-563CDD32B250}"/>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956" name="Drop Down 4" hidden="1">
          <a:extLst>
            <a:ext uri="{63B3BB69-23CF-44E3-9099-C40C66FF867C}">
              <a14:compatExt xmlns:a14="http://schemas.microsoft.com/office/drawing/2010/main" spid="_x0000_s2052"/>
            </a:ext>
            <a:ext uri="{FF2B5EF4-FFF2-40B4-BE49-F238E27FC236}">
              <a16:creationId xmlns:a16="http://schemas.microsoft.com/office/drawing/2014/main" id="{1E395BCC-9B02-47FF-9C91-6379D82B23BD}"/>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957" name="Drop Down 4" hidden="1">
          <a:extLst>
            <a:ext uri="{63B3BB69-23CF-44E3-9099-C40C66FF867C}">
              <a14:compatExt xmlns:a14="http://schemas.microsoft.com/office/drawing/2010/main" spid="_x0000_s2052"/>
            </a:ext>
            <a:ext uri="{FF2B5EF4-FFF2-40B4-BE49-F238E27FC236}">
              <a16:creationId xmlns:a16="http://schemas.microsoft.com/office/drawing/2014/main" id="{9C15C688-E13D-4EEC-BD58-74B25A959C0F}"/>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958" name="Drop Down 4" hidden="1">
          <a:extLst>
            <a:ext uri="{63B3BB69-23CF-44E3-9099-C40C66FF867C}">
              <a14:compatExt xmlns:a14="http://schemas.microsoft.com/office/drawing/2010/main" spid="_x0000_s2052"/>
            </a:ext>
            <a:ext uri="{FF2B5EF4-FFF2-40B4-BE49-F238E27FC236}">
              <a16:creationId xmlns:a16="http://schemas.microsoft.com/office/drawing/2014/main" id="{59C22AF6-E20A-4C28-87ED-6941B0FE3256}"/>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959" name="Drop Down 4" hidden="1">
          <a:extLst>
            <a:ext uri="{63B3BB69-23CF-44E3-9099-C40C66FF867C}">
              <a14:compatExt xmlns:a14="http://schemas.microsoft.com/office/drawing/2010/main" spid="_x0000_s2052"/>
            </a:ext>
            <a:ext uri="{FF2B5EF4-FFF2-40B4-BE49-F238E27FC236}">
              <a16:creationId xmlns:a16="http://schemas.microsoft.com/office/drawing/2014/main" id="{BA05E658-9D28-4659-A7D8-BF4F4EECDF60}"/>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960" name="Drop Down 20" hidden="1">
          <a:extLst>
            <a:ext uri="{63B3BB69-23CF-44E3-9099-C40C66FF867C}">
              <a14:compatExt xmlns:a14="http://schemas.microsoft.com/office/drawing/2010/main" spid="_x0000_s2068"/>
            </a:ext>
            <a:ext uri="{FF2B5EF4-FFF2-40B4-BE49-F238E27FC236}">
              <a16:creationId xmlns:a16="http://schemas.microsoft.com/office/drawing/2014/main" id="{69D4F7B0-84D6-456B-BCCB-2DB21ECC120B}"/>
            </a:ext>
          </a:extLst>
        </xdr:cNvPr>
        <xdr:cNvSpPr/>
      </xdr:nvSpPr>
      <xdr:spPr bwMode="auto">
        <a:xfrm>
          <a:off x="6054328" y="3306960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961" name="Drop Down 24" hidden="1">
          <a:extLst>
            <a:ext uri="{63B3BB69-23CF-44E3-9099-C40C66FF867C}">
              <a14:compatExt xmlns:a14="http://schemas.microsoft.com/office/drawing/2010/main" spid="_x0000_s2072"/>
            </a:ext>
            <a:ext uri="{FF2B5EF4-FFF2-40B4-BE49-F238E27FC236}">
              <a16:creationId xmlns:a16="http://schemas.microsoft.com/office/drawing/2014/main" id="{C4AC2103-656B-47DF-B2E0-839FBEE40D44}"/>
            </a:ext>
          </a:extLst>
        </xdr:cNvPr>
        <xdr:cNvSpPr/>
      </xdr:nvSpPr>
      <xdr:spPr bwMode="auto">
        <a:xfrm>
          <a:off x="3893344" y="330696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962" name="Drop Down 4" hidden="1">
          <a:extLst>
            <a:ext uri="{63B3BB69-23CF-44E3-9099-C40C66FF867C}">
              <a14:compatExt xmlns:a14="http://schemas.microsoft.com/office/drawing/2010/main" spid="_x0000_s2052"/>
            </a:ext>
            <a:ext uri="{FF2B5EF4-FFF2-40B4-BE49-F238E27FC236}">
              <a16:creationId xmlns:a16="http://schemas.microsoft.com/office/drawing/2014/main" id="{8FB598C1-EFCC-4736-B14F-4C8A10746871}"/>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963" name="Drop Down 4" hidden="1">
          <a:extLst>
            <a:ext uri="{63B3BB69-23CF-44E3-9099-C40C66FF867C}">
              <a14:compatExt xmlns:a14="http://schemas.microsoft.com/office/drawing/2010/main" spid="_x0000_s2052"/>
            </a:ext>
            <a:ext uri="{FF2B5EF4-FFF2-40B4-BE49-F238E27FC236}">
              <a16:creationId xmlns:a16="http://schemas.microsoft.com/office/drawing/2014/main" id="{09C08347-613A-4134-B33F-1C4B4607A48C}"/>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964" name="Drop Down 4" hidden="1">
          <a:extLst>
            <a:ext uri="{63B3BB69-23CF-44E3-9099-C40C66FF867C}">
              <a14:compatExt xmlns:a14="http://schemas.microsoft.com/office/drawing/2010/main" spid="_x0000_s2052"/>
            </a:ext>
            <a:ext uri="{FF2B5EF4-FFF2-40B4-BE49-F238E27FC236}">
              <a16:creationId xmlns:a16="http://schemas.microsoft.com/office/drawing/2014/main" id="{3ED88B38-8877-4842-AFD8-F201E6C42F62}"/>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965" name="Drop Down 4" hidden="1">
          <a:extLst>
            <a:ext uri="{63B3BB69-23CF-44E3-9099-C40C66FF867C}">
              <a14:compatExt xmlns:a14="http://schemas.microsoft.com/office/drawing/2010/main" spid="_x0000_s2052"/>
            </a:ext>
            <a:ext uri="{FF2B5EF4-FFF2-40B4-BE49-F238E27FC236}">
              <a16:creationId xmlns:a16="http://schemas.microsoft.com/office/drawing/2014/main" id="{F80B3F38-7074-4C2C-88BF-CCCFE098B600}"/>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966" name="Drop Down 4" hidden="1">
          <a:extLst>
            <a:ext uri="{63B3BB69-23CF-44E3-9099-C40C66FF867C}">
              <a14:compatExt xmlns:a14="http://schemas.microsoft.com/office/drawing/2010/main" spid="_x0000_s2052"/>
            </a:ext>
            <a:ext uri="{FF2B5EF4-FFF2-40B4-BE49-F238E27FC236}">
              <a16:creationId xmlns:a16="http://schemas.microsoft.com/office/drawing/2014/main" id="{4D4AEEDB-0F50-42C2-8CCD-370D55BFE7AB}"/>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967" name="Drop Down 20" hidden="1">
          <a:extLst>
            <a:ext uri="{63B3BB69-23CF-44E3-9099-C40C66FF867C}">
              <a14:compatExt xmlns:a14="http://schemas.microsoft.com/office/drawing/2010/main" spid="_x0000_s2068"/>
            </a:ext>
            <a:ext uri="{FF2B5EF4-FFF2-40B4-BE49-F238E27FC236}">
              <a16:creationId xmlns:a16="http://schemas.microsoft.com/office/drawing/2014/main" id="{380E88FE-F056-4512-85F2-C740DD228BA6}"/>
            </a:ext>
          </a:extLst>
        </xdr:cNvPr>
        <xdr:cNvSpPr/>
      </xdr:nvSpPr>
      <xdr:spPr bwMode="auto">
        <a:xfrm>
          <a:off x="6054328" y="3306960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968" name="Drop Down 24" hidden="1">
          <a:extLst>
            <a:ext uri="{63B3BB69-23CF-44E3-9099-C40C66FF867C}">
              <a14:compatExt xmlns:a14="http://schemas.microsoft.com/office/drawing/2010/main" spid="_x0000_s2072"/>
            </a:ext>
            <a:ext uri="{FF2B5EF4-FFF2-40B4-BE49-F238E27FC236}">
              <a16:creationId xmlns:a16="http://schemas.microsoft.com/office/drawing/2014/main" id="{9AAF3B04-5897-4E8C-8B11-69195DEF0B49}"/>
            </a:ext>
          </a:extLst>
        </xdr:cNvPr>
        <xdr:cNvSpPr/>
      </xdr:nvSpPr>
      <xdr:spPr bwMode="auto">
        <a:xfrm>
          <a:off x="3893344" y="330696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969" name="Drop Down 4" hidden="1">
          <a:extLst>
            <a:ext uri="{63B3BB69-23CF-44E3-9099-C40C66FF867C}">
              <a14:compatExt xmlns:a14="http://schemas.microsoft.com/office/drawing/2010/main" spid="_x0000_s2052"/>
            </a:ext>
            <a:ext uri="{FF2B5EF4-FFF2-40B4-BE49-F238E27FC236}">
              <a16:creationId xmlns:a16="http://schemas.microsoft.com/office/drawing/2014/main" id="{0A7EC05E-FF91-4A10-975C-70D8D00BBA35}"/>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970" name="Drop Down 4" hidden="1">
          <a:extLst>
            <a:ext uri="{63B3BB69-23CF-44E3-9099-C40C66FF867C}">
              <a14:compatExt xmlns:a14="http://schemas.microsoft.com/office/drawing/2010/main" spid="_x0000_s2052"/>
            </a:ext>
            <a:ext uri="{FF2B5EF4-FFF2-40B4-BE49-F238E27FC236}">
              <a16:creationId xmlns:a16="http://schemas.microsoft.com/office/drawing/2014/main" id="{0B9CBF3D-A114-44D0-B832-CC6FDBBAD08D}"/>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971" name="Drop Down 4" hidden="1">
          <a:extLst>
            <a:ext uri="{63B3BB69-23CF-44E3-9099-C40C66FF867C}">
              <a14:compatExt xmlns:a14="http://schemas.microsoft.com/office/drawing/2010/main" spid="_x0000_s2052"/>
            </a:ext>
            <a:ext uri="{FF2B5EF4-FFF2-40B4-BE49-F238E27FC236}">
              <a16:creationId xmlns:a16="http://schemas.microsoft.com/office/drawing/2014/main" id="{A27094FD-86C6-4721-A4C3-86DEEFBF4FF1}"/>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972" name="Drop Down 4" hidden="1">
          <a:extLst>
            <a:ext uri="{63B3BB69-23CF-44E3-9099-C40C66FF867C}">
              <a14:compatExt xmlns:a14="http://schemas.microsoft.com/office/drawing/2010/main" spid="_x0000_s2052"/>
            </a:ext>
            <a:ext uri="{FF2B5EF4-FFF2-40B4-BE49-F238E27FC236}">
              <a16:creationId xmlns:a16="http://schemas.microsoft.com/office/drawing/2014/main" id="{4E9AADCB-8F49-47D7-A6E6-2667C7F93363}"/>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973" name="Drop Down 4" hidden="1">
          <a:extLst>
            <a:ext uri="{63B3BB69-23CF-44E3-9099-C40C66FF867C}">
              <a14:compatExt xmlns:a14="http://schemas.microsoft.com/office/drawing/2010/main" spid="_x0000_s2052"/>
            </a:ext>
            <a:ext uri="{FF2B5EF4-FFF2-40B4-BE49-F238E27FC236}">
              <a16:creationId xmlns:a16="http://schemas.microsoft.com/office/drawing/2014/main" id="{E48AB6B4-1BD7-4F83-914A-3990B5874061}"/>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974" name="Drop Down 20" hidden="1">
          <a:extLst>
            <a:ext uri="{63B3BB69-23CF-44E3-9099-C40C66FF867C}">
              <a14:compatExt xmlns:a14="http://schemas.microsoft.com/office/drawing/2010/main" spid="_x0000_s2068"/>
            </a:ext>
            <a:ext uri="{FF2B5EF4-FFF2-40B4-BE49-F238E27FC236}">
              <a16:creationId xmlns:a16="http://schemas.microsoft.com/office/drawing/2014/main" id="{254EC04E-42E6-45F4-AA70-700F9760B5D0}"/>
            </a:ext>
          </a:extLst>
        </xdr:cNvPr>
        <xdr:cNvSpPr/>
      </xdr:nvSpPr>
      <xdr:spPr bwMode="auto">
        <a:xfrm>
          <a:off x="6054328" y="3306960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975" name="Drop Down 24" hidden="1">
          <a:extLst>
            <a:ext uri="{63B3BB69-23CF-44E3-9099-C40C66FF867C}">
              <a14:compatExt xmlns:a14="http://schemas.microsoft.com/office/drawing/2010/main" spid="_x0000_s2072"/>
            </a:ext>
            <a:ext uri="{FF2B5EF4-FFF2-40B4-BE49-F238E27FC236}">
              <a16:creationId xmlns:a16="http://schemas.microsoft.com/office/drawing/2014/main" id="{F2E638BE-C2C8-4EC3-AC9D-28CC1BADB960}"/>
            </a:ext>
          </a:extLst>
        </xdr:cNvPr>
        <xdr:cNvSpPr/>
      </xdr:nvSpPr>
      <xdr:spPr bwMode="auto">
        <a:xfrm>
          <a:off x="3893344" y="330696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976" name="Drop Down 4" hidden="1">
          <a:extLst>
            <a:ext uri="{63B3BB69-23CF-44E3-9099-C40C66FF867C}">
              <a14:compatExt xmlns:a14="http://schemas.microsoft.com/office/drawing/2010/main" spid="_x0000_s2052"/>
            </a:ext>
            <a:ext uri="{FF2B5EF4-FFF2-40B4-BE49-F238E27FC236}">
              <a16:creationId xmlns:a16="http://schemas.microsoft.com/office/drawing/2014/main" id="{13D59117-48B6-4CFC-AB37-7F1411A1FCEA}"/>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977" name="Drop Down 4" hidden="1">
          <a:extLst>
            <a:ext uri="{63B3BB69-23CF-44E3-9099-C40C66FF867C}">
              <a14:compatExt xmlns:a14="http://schemas.microsoft.com/office/drawing/2010/main" spid="_x0000_s2052"/>
            </a:ext>
            <a:ext uri="{FF2B5EF4-FFF2-40B4-BE49-F238E27FC236}">
              <a16:creationId xmlns:a16="http://schemas.microsoft.com/office/drawing/2014/main" id="{6C743525-4D69-4CD7-BB12-9191B0646990}"/>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978" name="Drop Down 4" hidden="1">
          <a:extLst>
            <a:ext uri="{63B3BB69-23CF-44E3-9099-C40C66FF867C}">
              <a14:compatExt xmlns:a14="http://schemas.microsoft.com/office/drawing/2010/main" spid="_x0000_s2052"/>
            </a:ext>
            <a:ext uri="{FF2B5EF4-FFF2-40B4-BE49-F238E27FC236}">
              <a16:creationId xmlns:a16="http://schemas.microsoft.com/office/drawing/2014/main" id="{2D6947D8-E8D7-483A-9C47-6865CDC70D8C}"/>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979" name="Drop Down 4" hidden="1">
          <a:extLst>
            <a:ext uri="{63B3BB69-23CF-44E3-9099-C40C66FF867C}">
              <a14:compatExt xmlns:a14="http://schemas.microsoft.com/office/drawing/2010/main" spid="_x0000_s2052"/>
            </a:ext>
            <a:ext uri="{FF2B5EF4-FFF2-40B4-BE49-F238E27FC236}">
              <a16:creationId xmlns:a16="http://schemas.microsoft.com/office/drawing/2014/main" id="{A580FFB9-FAAF-426B-9FA7-E7D299F9BE22}"/>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980" name="Drop Down 4" hidden="1">
          <a:extLst>
            <a:ext uri="{63B3BB69-23CF-44E3-9099-C40C66FF867C}">
              <a14:compatExt xmlns:a14="http://schemas.microsoft.com/office/drawing/2010/main" spid="_x0000_s2052"/>
            </a:ext>
            <a:ext uri="{FF2B5EF4-FFF2-40B4-BE49-F238E27FC236}">
              <a16:creationId xmlns:a16="http://schemas.microsoft.com/office/drawing/2014/main" id="{C31B0453-491F-41E4-871E-A0C8A5ECCE7B}"/>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981" name="Drop Down 20" hidden="1">
          <a:extLst>
            <a:ext uri="{63B3BB69-23CF-44E3-9099-C40C66FF867C}">
              <a14:compatExt xmlns:a14="http://schemas.microsoft.com/office/drawing/2010/main" spid="_x0000_s2068"/>
            </a:ext>
            <a:ext uri="{FF2B5EF4-FFF2-40B4-BE49-F238E27FC236}">
              <a16:creationId xmlns:a16="http://schemas.microsoft.com/office/drawing/2014/main" id="{5218A541-325D-4D5D-ABAC-D423BEE963B1}"/>
            </a:ext>
          </a:extLst>
        </xdr:cNvPr>
        <xdr:cNvSpPr/>
      </xdr:nvSpPr>
      <xdr:spPr bwMode="auto">
        <a:xfrm>
          <a:off x="6054328" y="3439120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982" name="Drop Down 24" hidden="1">
          <a:extLst>
            <a:ext uri="{63B3BB69-23CF-44E3-9099-C40C66FF867C}">
              <a14:compatExt xmlns:a14="http://schemas.microsoft.com/office/drawing/2010/main" spid="_x0000_s2072"/>
            </a:ext>
            <a:ext uri="{FF2B5EF4-FFF2-40B4-BE49-F238E27FC236}">
              <a16:creationId xmlns:a16="http://schemas.microsoft.com/office/drawing/2014/main" id="{6ECF6C31-22CF-4483-83B7-1DC6DA6EF8CB}"/>
            </a:ext>
          </a:extLst>
        </xdr:cNvPr>
        <xdr:cNvSpPr/>
      </xdr:nvSpPr>
      <xdr:spPr bwMode="auto">
        <a:xfrm>
          <a:off x="3893344" y="3439120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983" name="Drop Down 4" hidden="1">
          <a:extLst>
            <a:ext uri="{63B3BB69-23CF-44E3-9099-C40C66FF867C}">
              <a14:compatExt xmlns:a14="http://schemas.microsoft.com/office/drawing/2010/main" spid="_x0000_s2052"/>
            </a:ext>
            <a:ext uri="{FF2B5EF4-FFF2-40B4-BE49-F238E27FC236}">
              <a16:creationId xmlns:a16="http://schemas.microsoft.com/office/drawing/2014/main" id="{00D9A6BC-C9B5-42A2-91DF-62095A11B02F}"/>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984" name="Drop Down 4" hidden="1">
          <a:extLst>
            <a:ext uri="{63B3BB69-23CF-44E3-9099-C40C66FF867C}">
              <a14:compatExt xmlns:a14="http://schemas.microsoft.com/office/drawing/2010/main" spid="_x0000_s2052"/>
            </a:ext>
            <a:ext uri="{FF2B5EF4-FFF2-40B4-BE49-F238E27FC236}">
              <a16:creationId xmlns:a16="http://schemas.microsoft.com/office/drawing/2014/main" id="{26A362BF-468A-4905-A539-E819B4CF5698}"/>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985" name="Drop Down 4" hidden="1">
          <a:extLst>
            <a:ext uri="{63B3BB69-23CF-44E3-9099-C40C66FF867C}">
              <a14:compatExt xmlns:a14="http://schemas.microsoft.com/office/drawing/2010/main" spid="_x0000_s2052"/>
            </a:ext>
            <a:ext uri="{FF2B5EF4-FFF2-40B4-BE49-F238E27FC236}">
              <a16:creationId xmlns:a16="http://schemas.microsoft.com/office/drawing/2014/main" id="{8DF912D1-23A6-4E06-A906-7025F9B1722F}"/>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986" name="Drop Down 4" hidden="1">
          <a:extLst>
            <a:ext uri="{63B3BB69-23CF-44E3-9099-C40C66FF867C}">
              <a14:compatExt xmlns:a14="http://schemas.microsoft.com/office/drawing/2010/main" spid="_x0000_s2052"/>
            </a:ext>
            <a:ext uri="{FF2B5EF4-FFF2-40B4-BE49-F238E27FC236}">
              <a16:creationId xmlns:a16="http://schemas.microsoft.com/office/drawing/2014/main" id="{E233D89E-B457-4C30-A84A-E054ED8DF777}"/>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987" name="Drop Down 4" hidden="1">
          <a:extLst>
            <a:ext uri="{63B3BB69-23CF-44E3-9099-C40C66FF867C}">
              <a14:compatExt xmlns:a14="http://schemas.microsoft.com/office/drawing/2010/main" spid="_x0000_s2052"/>
            </a:ext>
            <a:ext uri="{FF2B5EF4-FFF2-40B4-BE49-F238E27FC236}">
              <a16:creationId xmlns:a16="http://schemas.microsoft.com/office/drawing/2014/main" id="{469185D7-AB54-46FE-B07B-897022AD8AF2}"/>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988" name="Drop Down 20" hidden="1">
          <a:extLst>
            <a:ext uri="{63B3BB69-23CF-44E3-9099-C40C66FF867C}">
              <a14:compatExt xmlns:a14="http://schemas.microsoft.com/office/drawing/2010/main" spid="_x0000_s2068"/>
            </a:ext>
            <a:ext uri="{FF2B5EF4-FFF2-40B4-BE49-F238E27FC236}">
              <a16:creationId xmlns:a16="http://schemas.microsoft.com/office/drawing/2014/main" id="{AE21DF2D-165C-420B-B62D-91C1B61FDCF0}"/>
            </a:ext>
          </a:extLst>
        </xdr:cNvPr>
        <xdr:cNvSpPr/>
      </xdr:nvSpPr>
      <xdr:spPr bwMode="auto">
        <a:xfrm>
          <a:off x="6054328" y="3439120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989" name="Drop Down 24" hidden="1">
          <a:extLst>
            <a:ext uri="{63B3BB69-23CF-44E3-9099-C40C66FF867C}">
              <a14:compatExt xmlns:a14="http://schemas.microsoft.com/office/drawing/2010/main" spid="_x0000_s2072"/>
            </a:ext>
            <a:ext uri="{FF2B5EF4-FFF2-40B4-BE49-F238E27FC236}">
              <a16:creationId xmlns:a16="http://schemas.microsoft.com/office/drawing/2014/main" id="{AD7F66D9-5784-4685-B9A9-18CE49EB2EA0}"/>
            </a:ext>
          </a:extLst>
        </xdr:cNvPr>
        <xdr:cNvSpPr/>
      </xdr:nvSpPr>
      <xdr:spPr bwMode="auto">
        <a:xfrm>
          <a:off x="3893344" y="3439120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990" name="Drop Down 4" hidden="1">
          <a:extLst>
            <a:ext uri="{63B3BB69-23CF-44E3-9099-C40C66FF867C}">
              <a14:compatExt xmlns:a14="http://schemas.microsoft.com/office/drawing/2010/main" spid="_x0000_s2052"/>
            </a:ext>
            <a:ext uri="{FF2B5EF4-FFF2-40B4-BE49-F238E27FC236}">
              <a16:creationId xmlns:a16="http://schemas.microsoft.com/office/drawing/2014/main" id="{13637B36-3444-44E3-8579-5297A87E49A0}"/>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991" name="Drop Down 4" hidden="1">
          <a:extLst>
            <a:ext uri="{63B3BB69-23CF-44E3-9099-C40C66FF867C}">
              <a14:compatExt xmlns:a14="http://schemas.microsoft.com/office/drawing/2010/main" spid="_x0000_s2052"/>
            </a:ext>
            <a:ext uri="{FF2B5EF4-FFF2-40B4-BE49-F238E27FC236}">
              <a16:creationId xmlns:a16="http://schemas.microsoft.com/office/drawing/2014/main" id="{9C726035-DFE0-4C7A-9330-C00CB22C0689}"/>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992" name="Drop Down 4" hidden="1">
          <a:extLst>
            <a:ext uri="{63B3BB69-23CF-44E3-9099-C40C66FF867C}">
              <a14:compatExt xmlns:a14="http://schemas.microsoft.com/office/drawing/2010/main" spid="_x0000_s2052"/>
            </a:ext>
            <a:ext uri="{FF2B5EF4-FFF2-40B4-BE49-F238E27FC236}">
              <a16:creationId xmlns:a16="http://schemas.microsoft.com/office/drawing/2014/main" id="{1B850ECB-36FA-450D-8D9F-FEF7976730FF}"/>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993" name="Drop Down 4" hidden="1">
          <a:extLst>
            <a:ext uri="{63B3BB69-23CF-44E3-9099-C40C66FF867C}">
              <a14:compatExt xmlns:a14="http://schemas.microsoft.com/office/drawing/2010/main" spid="_x0000_s2052"/>
            </a:ext>
            <a:ext uri="{FF2B5EF4-FFF2-40B4-BE49-F238E27FC236}">
              <a16:creationId xmlns:a16="http://schemas.microsoft.com/office/drawing/2014/main" id="{2561FD77-BB06-478C-A4F1-634AB9F792DF}"/>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994" name="Drop Down 4" hidden="1">
          <a:extLst>
            <a:ext uri="{63B3BB69-23CF-44E3-9099-C40C66FF867C}">
              <a14:compatExt xmlns:a14="http://schemas.microsoft.com/office/drawing/2010/main" spid="_x0000_s2052"/>
            </a:ext>
            <a:ext uri="{FF2B5EF4-FFF2-40B4-BE49-F238E27FC236}">
              <a16:creationId xmlns:a16="http://schemas.microsoft.com/office/drawing/2014/main" id="{FF92F1CA-C4AE-449A-948D-CE582759C89C}"/>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995" name="Drop Down 20" hidden="1">
          <a:extLst>
            <a:ext uri="{63B3BB69-23CF-44E3-9099-C40C66FF867C}">
              <a14:compatExt xmlns:a14="http://schemas.microsoft.com/office/drawing/2010/main" spid="_x0000_s2068"/>
            </a:ext>
            <a:ext uri="{FF2B5EF4-FFF2-40B4-BE49-F238E27FC236}">
              <a16:creationId xmlns:a16="http://schemas.microsoft.com/office/drawing/2014/main" id="{184DDEEE-EE97-4A12-9E6F-EC4033546698}"/>
            </a:ext>
          </a:extLst>
        </xdr:cNvPr>
        <xdr:cNvSpPr/>
      </xdr:nvSpPr>
      <xdr:spPr bwMode="auto">
        <a:xfrm>
          <a:off x="6054328" y="3439120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996" name="Drop Down 24" hidden="1">
          <a:extLst>
            <a:ext uri="{63B3BB69-23CF-44E3-9099-C40C66FF867C}">
              <a14:compatExt xmlns:a14="http://schemas.microsoft.com/office/drawing/2010/main" spid="_x0000_s2072"/>
            </a:ext>
            <a:ext uri="{FF2B5EF4-FFF2-40B4-BE49-F238E27FC236}">
              <a16:creationId xmlns:a16="http://schemas.microsoft.com/office/drawing/2014/main" id="{ECBFFE5D-E29E-40C2-8FF4-9DBDC31DB17B}"/>
            </a:ext>
          </a:extLst>
        </xdr:cNvPr>
        <xdr:cNvSpPr/>
      </xdr:nvSpPr>
      <xdr:spPr bwMode="auto">
        <a:xfrm>
          <a:off x="3893344" y="3439120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997" name="Drop Down 4" hidden="1">
          <a:extLst>
            <a:ext uri="{63B3BB69-23CF-44E3-9099-C40C66FF867C}">
              <a14:compatExt xmlns:a14="http://schemas.microsoft.com/office/drawing/2010/main" spid="_x0000_s2052"/>
            </a:ext>
            <a:ext uri="{FF2B5EF4-FFF2-40B4-BE49-F238E27FC236}">
              <a16:creationId xmlns:a16="http://schemas.microsoft.com/office/drawing/2014/main" id="{D0794FC1-50C6-4D76-A81B-9B5ABE2FC186}"/>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998" name="Drop Down 4" hidden="1">
          <a:extLst>
            <a:ext uri="{63B3BB69-23CF-44E3-9099-C40C66FF867C}">
              <a14:compatExt xmlns:a14="http://schemas.microsoft.com/office/drawing/2010/main" spid="_x0000_s2052"/>
            </a:ext>
            <a:ext uri="{FF2B5EF4-FFF2-40B4-BE49-F238E27FC236}">
              <a16:creationId xmlns:a16="http://schemas.microsoft.com/office/drawing/2014/main" id="{BDC9DFBD-9CE6-42C2-A70A-03AEF6C5D7CC}"/>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999" name="Drop Down 4" hidden="1">
          <a:extLst>
            <a:ext uri="{63B3BB69-23CF-44E3-9099-C40C66FF867C}">
              <a14:compatExt xmlns:a14="http://schemas.microsoft.com/office/drawing/2010/main" spid="_x0000_s2052"/>
            </a:ext>
            <a:ext uri="{FF2B5EF4-FFF2-40B4-BE49-F238E27FC236}">
              <a16:creationId xmlns:a16="http://schemas.microsoft.com/office/drawing/2014/main" id="{5900D136-893D-4846-A82B-0BEC100BCC90}"/>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000" name="Drop Down 4" hidden="1">
          <a:extLst>
            <a:ext uri="{63B3BB69-23CF-44E3-9099-C40C66FF867C}">
              <a14:compatExt xmlns:a14="http://schemas.microsoft.com/office/drawing/2010/main" spid="_x0000_s2052"/>
            </a:ext>
            <a:ext uri="{FF2B5EF4-FFF2-40B4-BE49-F238E27FC236}">
              <a16:creationId xmlns:a16="http://schemas.microsoft.com/office/drawing/2014/main" id="{C468A718-F038-43C8-BDD7-CF5A036B78C5}"/>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001" name="Drop Down 4" hidden="1">
          <a:extLst>
            <a:ext uri="{63B3BB69-23CF-44E3-9099-C40C66FF867C}">
              <a14:compatExt xmlns:a14="http://schemas.microsoft.com/office/drawing/2010/main" spid="_x0000_s2052"/>
            </a:ext>
            <a:ext uri="{FF2B5EF4-FFF2-40B4-BE49-F238E27FC236}">
              <a16:creationId xmlns:a16="http://schemas.microsoft.com/office/drawing/2014/main" id="{E9FD417E-0D98-4C4D-AF60-4EE28A1B334C}"/>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1002" name="Drop Down 20" hidden="1">
          <a:extLst>
            <a:ext uri="{63B3BB69-23CF-44E3-9099-C40C66FF867C}">
              <a14:compatExt xmlns:a14="http://schemas.microsoft.com/office/drawing/2010/main" spid="_x0000_s2068"/>
            </a:ext>
            <a:ext uri="{FF2B5EF4-FFF2-40B4-BE49-F238E27FC236}">
              <a16:creationId xmlns:a16="http://schemas.microsoft.com/office/drawing/2014/main" id="{714C6C24-B85A-4FAF-A8F9-9AAC57494509}"/>
            </a:ext>
          </a:extLst>
        </xdr:cNvPr>
        <xdr:cNvSpPr/>
      </xdr:nvSpPr>
      <xdr:spPr bwMode="auto">
        <a:xfrm>
          <a:off x="6054328" y="3439120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1003" name="Drop Down 24" hidden="1">
          <a:extLst>
            <a:ext uri="{63B3BB69-23CF-44E3-9099-C40C66FF867C}">
              <a14:compatExt xmlns:a14="http://schemas.microsoft.com/office/drawing/2010/main" spid="_x0000_s2072"/>
            </a:ext>
            <a:ext uri="{FF2B5EF4-FFF2-40B4-BE49-F238E27FC236}">
              <a16:creationId xmlns:a16="http://schemas.microsoft.com/office/drawing/2014/main" id="{8402D8D3-6A9F-4497-8744-755F560C1A5C}"/>
            </a:ext>
          </a:extLst>
        </xdr:cNvPr>
        <xdr:cNvSpPr/>
      </xdr:nvSpPr>
      <xdr:spPr bwMode="auto">
        <a:xfrm>
          <a:off x="3893344" y="3439120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004" name="Drop Down 4" hidden="1">
          <a:extLst>
            <a:ext uri="{63B3BB69-23CF-44E3-9099-C40C66FF867C}">
              <a14:compatExt xmlns:a14="http://schemas.microsoft.com/office/drawing/2010/main" spid="_x0000_s2052"/>
            </a:ext>
            <a:ext uri="{FF2B5EF4-FFF2-40B4-BE49-F238E27FC236}">
              <a16:creationId xmlns:a16="http://schemas.microsoft.com/office/drawing/2014/main" id="{890528D4-8DFB-48FE-A271-8568CC4B425C}"/>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005" name="Drop Down 4" hidden="1">
          <a:extLst>
            <a:ext uri="{63B3BB69-23CF-44E3-9099-C40C66FF867C}">
              <a14:compatExt xmlns:a14="http://schemas.microsoft.com/office/drawing/2010/main" spid="_x0000_s2052"/>
            </a:ext>
            <a:ext uri="{FF2B5EF4-FFF2-40B4-BE49-F238E27FC236}">
              <a16:creationId xmlns:a16="http://schemas.microsoft.com/office/drawing/2014/main" id="{B1C5A1B8-3F1E-4588-8B39-6036F274BB87}"/>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006" name="Drop Down 4" hidden="1">
          <a:extLst>
            <a:ext uri="{63B3BB69-23CF-44E3-9099-C40C66FF867C}">
              <a14:compatExt xmlns:a14="http://schemas.microsoft.com/office/drawing/2010/main" spid="_x0000_s2052"/>
            </a:ext>
            <a:ext uri="{FF2B5EF4-FFF2-40B4-BE49-F238E27FC236}">
              <a16:creationId xmlns:a16="http://schemas.microsoft.com/office/drawing/2014/main" id="{2A6690BC-1802-4DEF-B9B0-D0026EE9225F}"/>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007" name="Drop Down 4" hidden="1">
          <a:extLst>
            <a:ext uri="{63B3BB69-23CF-44E3-9099-C40C66FF867C}">
              <a14:compatExt xmlns:a14="http://schemas.microsoft.com/office/drawing/2010/main" spid="_x0000_s2052"/>
            </a:ext>
            <a:ext uri="{FF2B5EF4-FFF2-40B4-BE49-F238E27FC236}">
              <a16:creationId xmlns:a16="http://schemas.microsoft.com/office/drawing/2014/main" id="{5F38FB6E-F7CA-42C5-B16A-0BF4DE0526D3}"/>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008" name="Drop Down 4" hidden="1">
          <a:extLst>
            <a:ext uri="{63B3BB69-23CF-44E3-9099-C40C66FF867C}">
              <a14:compatExt xmlns:a14="http://schemas.microsoft.com/office/drawing/2010/main" spid="_x0000_s2052"/>
            </a:ext>
            <a:ext uri="{FF2B5EF4-FFF2-40B4-BE49-F238E27FC236}">
              <a16:creationId xmlns:a16="http://schemas.microsoft.com/office/drawing/2014/main" id="{CC52B8A2-1084-4DBC-A64F-49C9CD7ED7C8}"/>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1009" name="Drop Down 20" hidden="1">
          <a:extLst>
            <a:ext uri="{63B3BB69-23CF-44E3-9099-C40C66FF867C}">
              <a14:compatExt xmlns:a14="http://schemas.microsoft.com/office/drawing/2010/main" spid="_x0000_s2068"/>
            </a:ext>
            <a:ext uri="{FF2B5EF4-FFF2-40B4-BE49-F238E27FC236}">
              <a16:creationId xmlns:a16="http://schemas.microsoft.com/office/drawing/2014/main" id="{ED638F50-82F0-404D-B828-6407BDCFC635}"/>
            </a:ext>
          </a:extLst>
        </xdr:cNvPr>
        <xdr:cNvSpPr/>
      </xdr:nvSpPr>
      <xdr:spPr bwMode="auto">
        <a:xfrm>
          <a:off x="6054328" y="3439120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1010" name="Drop Down 24" hidden="1">
          <a:extLst>
            <a:ext uri="{63B3BB69-23CF-44E3-9099-C40C66FF867C}">
              <a14:compatExt xmlns:a14="http://schemas.microsoft.com/office/drawing/2010/main" spid="_x0000_s2072"/>
            </a:ext>
            <a:ext uri="{FF2B5EF4-FFF2-40B4-BE49-F238E27FC236}">
              <a16:creationId xmlns:a16="http://schemas.microsoft.com/office/drawing/2014/main" id="{67A1B862-420E-4042-816D-CBA90C5E588C}"/>
            </a:ext>
          </a:extLst>
        </xdr:cNvPr>
        <xdr:cNvSpPr/>
      </xdr:nvSpPr>
      <xdr:spPr bwMode="auto">
        <a:xfrm>
          <a:off x="3893344" y="3439120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011" name="Drop Down 4" hidden="1">
          <a:extLst>
            <a:ext uri="{63B3BB69-23CF-44E3-9099-C40C66FF867C}">
              <a14:compatExt xmlns:a14="http://schemas.microsoft.com/office/drawing/2010/main" spid="_x0000_s2052"/>
            </a:ext>
            <a:ext uri="{FF2B5EF4-FFF2-40B4-BE49-F238E27FC236}">
              <a16:creationId xmlns:a16="http://schemas.microsoft.com/office/drawing/2014/main" id="{2EB34A2C-759A-48C1-8ADF-393A47E44EB7}"/>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012" name="Drop Down 4" hidden="1">
          <a:extLst>
            <a:ext uri="{63B3BB69-23CF-44E3-9099-C40C66FF867C}">
              <a14:compatExt xmlns:a14="http://schemas.microsoft.com/office/drawing/2010/main" spid="_x0000_s2052"/>
            </a:ext>
            <a:ext uri="{FF2B5EF4-FFF2-40B4-BE49-F238E27FC236}">
              <a16:creationId xmlns:a16="http://schemas.microsoft.com/office/drawing/2014/main" id="{E949CEA1-EF94-419C-9A3A-7E8F919C6A98}"/>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013" name="Drop Down 4" hidden="1">
          <a:extLst>
            <a:ext uri="{63B3BB69-23CF-44E3-9099-C40C66FF867C}">
              <a14:compatExt xmlns:a14="http://schemas.microsoft.com/office/drawing/2010/main" spid="_x0000_s2052"/>
            </a:ext>
            <a:ext uri="{FF2B5EF4-FFF2-40B4-BE49-F238E27FC236}">
              <a16:creationId xmlns:a16="http://schemas.microsoft.com/office/drawing/2014/main" id="{B1966081-5C70-4611-A4FB-B55DA670EE4F}"/>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014" name="Drop Down 4" hidden="1">
          <a:extLst>
            <a:ext uri="{63B3BB69-23CF-44E3-9099-C40C66FF867C}">
              <a14:compatExt xmlns:a14="http://schemas.microsoft.com/office/drawing/2010/main" spid="_x0000_s2052"/>
            </a:ext>
            <a:ext uri="{FF2B5EF4-FFF2-40B4-BE49-F238E27FC236}">
              <a16:creationId xmlns:a16="http://schemas.microsoft.com/office/drawing/2014/main" id="{F53D1083-1293-4201-9987-75E92FDE95AA}"/>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015" name="Drop Down 4" hidden="1">
          <a:extLst>
            <a:ext uri="{63B3BB69-23CF-44E3-9099-C40C66FF867C}">
              <a14:compatExt xmlns:a14="http://schemas.microsoft.com/office/drawing/2010/main" spid="_x0000_s2052"/>
            </a:ext>
            <a:ext uri="{FF2B5EF4-FFF2-40B4-BE49-F238E27FC236}">
              <a16:creationId xmlns:a16="http://schemas.microsoft.com/office/drawing/2014/main" id="{2A3EC354-2721-47FC-A55D-543D478B4DDA}"/>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1016" name="Drop Down 20" hidden="1">
          <a:extLst>
            <a:ext uri="{63B3BB69-23CF-44E3-9099-C40C66FF867C}">
              <a14:compatExt xmlns:a14="http://schemas.microsoft.com/office/drawing/2010/main" spid="_x0000_s2068"/>
            </a:ext>
            <a:ext uri="{FF2B5EF4-FFF2-40B4-BE49-F238E27FC236}">
              <a16:creationId xmlns:a16="http://schemas.microsoft.com/office/drawing/2014/main" id="{BF748B57-A77F-4157-968C-19622313B90B}"/>
            </a:ext>
          </a:extLst>
        </xdr:cNvPr>
        <xdr:cNvSpPr/>
      </xdr:nvSpPr>
      <xdr:spPr bwMode="auto">
        <a:xfrm>
          <a:off x="6054328" y="3439120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1017" name="Drop Down 24" hidden="1">
          <a:extLst>
            <a:ext uri="{63B3BB69-23CF-44E3-9099-C40C66FF867C}">
              <a14:compatExt xmlns:a14="http://schemas.microsoft.com/office/drawing/2010/main" spid="_x0000_s2072"/>
            </a:ext>
            <a:ext uri="{FF2B5EF4-FFF2-40B4-BE49-F238E27FC236}">
              <a16:creationId xmlns:a16="http://schemas.microsoft.com/office/drawing/2014/main" id="{1F58924F-85E4-43F5-B2A4-88CE10563792}"/>
            </a:ext>
          </a:extLst>
        </xdr:cNvPr>
        <xdr:cNvSpPr/>
      </xdr:nvSpPr>
      <xdr:spPr bwMode="auto">
        <a:xfrm>
          <a:off x="3893344" y="3439120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018" name="Drop Down 4" hidden="1">
          <a:extLst>
            <a:ext uri="{63B3BB69-23CF-44E3-9099-C40C66FF867C}">
              <a14:compatExt xmlns:a14="http://schemas.microsoft.com/office/drawing/2010/main" spid="_x0000_s2052"/>
            </a:ext>
            <a:ext uri="{FF2B5EF4-FFF2-40B4-BE49-F238E27FC236}">
              <a16:creationId xmlns:a16="http://schemas.microsoft.com/office/drawing/2014/main" id="{8AF4A041-CF04-48A7-B36B-AC7C1085D5DD}"/>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019" name="Drop Down 4" hidden="1">
          <a:extLst>
            <a:ext uri="{63B3BB69-23CF-44E3-9099-C40C66FF867C}">
              <a14:compatExt xmlns:a14="http://schemas.microsoft.com/office/drawing/2010/main" spid="_x0000_s2052"/>
            </a:ext>
            <a:ext uri="{FF2B5EF4-FFF2-40B4-BE49-F238E27FC236}">
              <a16:creationId xmlns:a16="http://schemas.microsoft.com/office/drawing/2014/main" id="{A735B58A-705F-4766-8A5F-19907D04D38E}"/>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020" name="Drop Down 4" hidden="1">
          <a:extLst>
            <a:ext uri="{63B3BB69-23CF-44E3-9099-C40C66FF867C}">
              <a14:compatExt xmlns:a14="http://schemas.microsoft.com/office/drawing/2010/main" spid="_x0000_s2052"/>
            </a:ext>
            <a:ext uri="{FF2B5EF4-FFF2-40B4-BE49-F238E27FC236}">
              <a16:creationId xmlns:a16="http://schemas.microsoft.com/office/drawing/2014/main" id="{0B026295-A332-4B69-BA06-D226B3F98C5B}"/>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021" name="Drop Down 4" hidden="1">
          <a:extLst>
            <a:ext uri="{63B3BB69-23CF-44E3-9099-C40C66FF867C}">
              <a14:compatExt xmlns:a14="http://schemas.microsoft.com/office/drawing/2010/main" spid="_x0000_s2052"/>
            </a:ext>
            <a:ext uri="{FF2B5EF4-FFF2-40B4-BE49-F238E27FC236}">
              <a16:creationId xmlns:a16="http://schemas.microsoft.com/office/drawing/2014/main" id="{7552C696-4DB7-418D-963D-C12FB2544416}"/>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022" name="Drop Down 4" hidden="1">
          <a:extLst>
            <a:ext uri="{63B3BB69-23CF-44E3-9099-C40C66FF867C}">
              <a14:compatExt xmlns:a14="http://schemas.microsoft.com/office/drawing/2010/main" spid="_x0000_s2052"/>
            </a:ext>
            <a:ext uri="{FF2B5EF4-FFF2-40B4-BE49-F238E27FC236}">
              <a16:creationId xmlns:a16="http://schemas.microsoft.com/office/drawing/2014/main" id="{1B1AEFB7-5252-4713-818A-04F69F246F01}"/>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1023" name="Drop Down 20" hidden="1">
          <a:extLst>
            <a:ext uri="{63B3BB69-23CF-44E3-9099-C40C66FF867C}">
              <a14:compatExt xmlns:a14="http://schemas.microsoft.com/office/drawing/2010/main" spid="_x0000_s2068"/>
            </a:ext>
            <a:ext uri="{FF2B5EF4-FFF2-40B4-BE49-F238E27FC236}">
              <a16:creationId xmlns:a16="http://schemas.microsoft.com/office/drawing/2014/main" id="{EA2060CE-FEAE-460C-B06D-4E079CF24491}"/>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1024" name="Drop Down 24" hidden="1">
          <a:extLst>
            <a:ext uri="{63B3BB69-23CF-44E3-9099-C40C66FF867C}">
              <a14:compatExt xmlns:a14="http://schemas.microsoft.com/office/drawing/2010/main" spid="_x0000_s2072"/>
            </a:ext>
            <a:ext uri="{FF2B5EF4-FFF2-40B4-BE49-F238E27FC236}">
              <a16:creationId xmlns:a16="http://schemas.microsoft.com/office/drawing/2014/main" id="{45697A9D-6DBF-4946-A3E1-1B73F35D8C74}"/>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025" name="Drop Down 4" hidden="1">
          <a:extLst>
            <a:ext uri="{63B3BB69-23CF-44E3-9099-C40C66FF867C}">
              <a14:compatExt xmlns:a14="http://schemas.microsoft.com/office/drawing/2010/main" spid="_x0000_s2052"/>
            </a:ext>
            <a:ext uri="{FF2B5EF4-FFF2-40B4-BE49-F238E27FC236}">
              <a16:creationId xmlns:a16="http://schemas.microsoft.com/office/drawing/2014/main" id="{5B2F5A51-3774-4395-9CBA-1A8DF367C92F}"/>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026" name="Drop Down 4" hidden="1">
          <a:extLst>
            <a:ext uri="{63B3BB69-23CF-44E3-9099-C40C66FF867C}">
              <a14:compatExt xmlns:a14="http://schemas.microsoft.com/office/drawing/2010/main" spid="_x0000_s2052"/>
            </a:ext>
            <a:ext uri="{FF2B5EF4-FFF2-40B4-BE49-F238E27FC236}">
              <a16:creationId xmlns:a16="http://schemas.microsoft.com/office/drawing/2014/main" id="{53C0EFD9-82AC-40A8-85F6-9B61D5BB8E0D}"/>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027" name="Drop Down 4" hidden="1">
          <a:extLst>
            <a:ext uri="{63B3BB69-23CF-44E3-9099-C40C66FF867C}">
              <a14:compatExt xmlns:a14="http://schemas.microsoft.com/office/drawing/2010/main" spid="_x0000_s2052"/>
            </a:ext>
            <a:ext uri="{FF2B5EF4-FFF2-40B4-BE49-F238E27FC236}">
              <a16:creationId xmlns:a16="http://schemas.microsoft.com/office/drawing/2014/main" id="{60D6BB2C-5385-4952-8BE3-560D7C147B84}"/>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028" name="Drop Down 4" hidden="1">
          <a:extLst>
            <a:ext uri="{63B3BB69-23CF-44E3-9099-C40C66FF867C}">
              <a14:compatExt xmlns:a14="http://schemas.microsoft.com/office/drawing/2010/main" spid="_x0000_s2052"/>
            </a:ext>
            <a:ext uri="{FF2B5EF4-FFF2-40B4-BE49-F238E27FC236}">
              <a16:creationId xmlns:a16="http://schemas.microsoft.com/office/drawing/2014/main" id="{E193D1A4-B72E-4572-AE1F-DE29EFA1E0C9}"/>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029" name="Drop Down 4" hidden="1">
          <a:extLst>
            <a:ext uri="{63B3BB69-23CF-44E3-9099-C40C66FF867C}">
              <a14:compatExt xmlns:a14="http://schemas.microsoft.com/office/drawing/2010/main" spid="_x0000_s2052"/>
            </a:ext>
            <a:ext uri="{FF2B5EF4-FFF2-40B4-BE49-F238E27FC236}">
              <a16:creationId xmlns:a16="http://schemas.microsoft.com/office/drawing/2014/main" id="{F350AD9B-8194-42E3-B466-955570C3E463}"/>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1030" name="Drop Down 20" hidden="1">
          <a:extLst>
            <a:ext uri="{63B3BB69-23CF-44E3-9099-C40C66FF867C}">
              <a14:compatExt xmlns:a14="http://schemas.microsoft.com/office/drawing/2010/main" spid="_x0000_s2068"/>
            </a:ext>
            <a:ext uri="{FF2B5EF4-FFF2-40B4-BE49-F238E27FC236}">
              <a16:creationId xmlns:a16="http://schemas.microsoft.com/office/drawing/2014/main" id="{CA7413D2-7580-432A-8B2C-C72E154EB204}"/>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1031" name="Drop Down 24" hidden="1">
          <a:extLst>
            <a:ext uri="{63B3BB69-23CF-44E3-9099-C40C66FF867C}">
              <a14:compatExt xmlns:a14="http://schemas.microsoft.com/office/drawing/2010/main" spid="_x0000_s2072"/>
            </a:ext>
            <a:ext uri="{FF2B5EF4-FFF2-40B4-BE49-F238E27FC236}">
              <a16:creationId xmlns:a16="http://schemas.microsoft.com/office/drawing/2014/main" id="{C74D703D-652E-4675-AB6B-6B9CD7E6D09B}"/>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032" name="Drop Down 4" hidden="1">
          <a:extLst>
            <a:ext uri="{63B3BB69-23CF-44E3-9099-C40C66FF867C}">
              <a14:compatExt xmlns:a14="http://schemas.microsoft.com/office/drawing/2010/main" spid="_x0000_s2052"/>
            </a:ext>
            <a:ext uri="{FF2B5EF4-FFF2-40B4-BE49-F238E27FC236}">
              <a16:creationId xmlns:a16="http://schemas.microsoft.com/office/drawing/2014/main" id="{65CD3E9D-1844-434C-B016-2A7B2F4AA47F}"/>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033" name="Drop Down 4" hidden="1">
          <a:extLst>
            <a:ext uri="{63B3BB69-23CF-44E3-9099-C40C66FF867C}">
              <a14:compatExt xmlns:a14="http://schemas.microsoft.com/office/drawing/2010/main" spid="_x0000_s2052"/>
            </a:ext>
            <a:ext uri="{FF2B5EF4-FFF2-40B4-BE49-F238E27FC236}">
              <a16:creationId xmlns:a16="http://schemas.microsoft.com/office/drawing/2014/main" id="{70F24403-3557-4A9A-9882-C4352509FF22}"/>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034" name="Drop Down 4" hidden="1">
          <a:extLst>
            <a:ext uri="{63B3BB69-23CF-44E3-9099-C40C66FF867C}">
              <a14:compatExt xmlns:a14="http://schemas.microsoft.com/office/drawing/2010/main" spid="_x0000_s2052"/>
            </a:ext>
            <a:ext uri="{FF2B5EF4-FFF2-40B4-BE49-F238E27FC236}">
              <a16:creationId xmlns:a16="http://schemas.microsoft.com/office/drawing/2014/main" id="{1BBBFAEB-7EB3-4691-A7FE-90621175B57A}"/>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035" name="Drop Down 4" hidden="1">
          <a:extLst>
            <a:ext uri="{63B3BB69-23CF-44E3-9099-C40C66FF867C}">
              <a14:compatExt xmlns:a14="http://schemas.microsoft.com/office/drawing/2010/main" spid="_x0000_s2052"/>
            </a:ext>
            <a:ext uri="{FF2B5EF4-FFF2-40B4-BE49-F238E27FC236}">
              <a16:creationId xmlns:a16="http://schemas.microsoft.com/office/drawing/2014/main" id="{AC3DD7AC-473D-4D7B-B1DF-21DB16C4668C}"/>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036" name="Drop Down 4" hidden="1">
          <a:extLst>
            <a:ext uri="{63B3BB69-23CF-44E3-9099-C40C66FF867C}">
              <a14:compatExt xmlns:a14="http://schemas.microsoft.com/office/drawing/2010/main" spid="_x0000_s2052"/>
            </a:ext>
            <a:ext uri="{FF2B5EF4-FFF2-40B4-BE49-F238E27FC236}">
              <a16:creationId xmlns:a16="http://schemas.microsoft.com/office/drawing/2014/main" id="{77371DAE-5B69-4076-AA85-DD62DDDA0201}"/>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1037" name="Drop Down 20" hidden="1">
          <a:extLst>
            <a:ext uri="{63B3BB69-23CF-44E3-9099-C40C66FF867C}">
              <a14:compatExt xmlns:a14="http://schemas.microsoft.com/office/drawing/2010/main" spid="_x0000_s2068"/>
            </a:ext>
            <a:ext uri="{FF2B5EF4-FFF2-40B4-BE49-F238E27FC236}">
              <a16:creationId xmlns:a16="http://schemas.microsoft.com/office/drawing/2014/main" id="{23609FF9-1B1B-4443-869B-45129BB14264}"/>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1038" name="Drop Down 24" hidden="1">
          <a:extLst>
            <a:ext uri="{63B3BB69-23CF-44E3-9099-C40C66FF867C}">
              <a14:compatExt xmlns:a14="http://schemas.microsoft.com/office/drawing/2010/main" spid="_x0000_s2072"/>
            </a:ext>
            <a:ext uri="{FF2B5EF4-FFF2-40B4-BE49-F238E27FC236}">
              <a16:creationId xmlns:a16="http://schemas.microsoft.com/office/drawing/2014/main" id="{BB367A5B-30A1-4BE1-8B2E-9B349390FCAB}"/>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039" name="Drop Down 4" hidden="1">
          <a:extLst>
            <a:ext uri="{63B3BB69-23CF-44E3-9099-C40C66FF867C}">
              <a14:compatExt xmlns:a14="http://schemas.microsoft.com/office/drawing/2010/main" spid="_x0000_s2052"/>
            </a:ext>
            <a:ext uri="{FF2B5EF4-FFF2-40B4-BE49-F238E27FC236}">
              <a16:creationId xmlns:a16="http://schemas.microsoft.com/office/drawing/2014/main" id="{4A66228A-787F-4CD8-87CD-92D81AF393F4}"/>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040" name="Drop Down 4" hidden="1">
          <a:extLst>
            <a:ext uri="{63B3BB69-23CF-44E3-9099-C40C66FF867C}">
              <a14:compatExt xmlns:a14="http://schemas.microsoft.com/office/drawing/2010/main" spid="_x0000_s2052"/>
            </a:ext>
            <a:ext uri="{FF2B5EF4-FFF2-40B4-BE49-F238E27FC236}">
              <a16:creationId xmlns:a16="http://schemas.microsoft.com/office/drawing/2014/main" id="{9BB9CC3B-C833-4518-8D6A-B0B15651CABE}"/>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041" name="Drop Down 4" hidden="1">
          <a:extLst>
            <a:ext uri="{63B3BB69-23CF-44E3-9099-C40C66FF867C}">
              <a14:compatExt xmlns:a14="http://schemas.microsoft.com/office/drawing/2010/main" spid="_x0000_s2052"/>
            </a:ext>
            <a:ext uri="{FF2B5EF4-FFF2-40B4-BE49-F238E27FC236}">
              <a16:creationId xmlns:a16="http://schemas.microsoft.com/office/drawing/2014/main" id="{AD9A0C2A-E73D-4ECE-A13F-8B642188D40D}"/>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042" name="Drop Down 4" hidden="1">
          <a:extLst>
            <a:ext uri="{63B3BB69-23CF-44E3-9099-C40C66FF867C}">
              <a14:compatExt xmlns:a14="http://schemas.microsoft.com/office/drawing/2010/main" spid="_x0000_s2052"/>
            </a:ext>
            <a:ext uri="{FF2B5EF4-FFF2-40B4-BE49-F238E27FC236}">
              <a16:creationId xmlns:a16="http://schemas.microsoft.com/office/drawing/2014/main" id="{4E271EE5-D73A-4E8C-949A-17FCA0C7008C}"/>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043" name="Drop Down 4" hidden="1">
          <a:extLst>
            <a:ext uri="{63B3BB69-23CF-44E3-9099-C40C66FF867C}">
              <a14:compatExt xmlns:a14="http://schemas.microsoft.com/office/drawing/2010/main" spid="_x0000_s2052"/>
            </a:ext>
            <a:ext uri="{FF2B5EF4-FFF2-40B4-BE49-F238E27FC236}">
              <a16:creationId xmlns:a16="http://schemas.microsoft.com/office/drawing/2014/main" id="{DA2E14C4-BB7F-4680-9FE7-5DC6B93B5CD0}"/>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1044" name="Drop Down 20" hidden="1">
          <a:extLst>
            <a:ext uri="{63B3BB69-23CF-44E3-9099-C40C66FF867C}">
              <a14:compatExt xmlns:a14="http://schemas.microsoft.com/office/drawing/2010/main" spid="_x0000_s2068"/>
            </a:ext>
            <a:ext uri="{FF2B5EF4-FFF2-40B4-BE49-F238E27FC236}">
              <a16:creationId xmlns:a16="http://schemas.microsoft.com/office/drawing/2014/main" id="{54F0AA5C-F21B-4896-9DF7-6B8BDCCF3EEF}"/>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1045" name="Drop Down 24" hidden="1">
          <a:extLst>
            <a:ext uri="{63B3BB69-23CF-44E3-9099-C40C66FF867C}">
              <a14:compatExt xmlns:a14="http://schemas.microsoft.com/office/drawing/2010/main" spid="_x0000_s2072"/>
            </a:ext>
            <a:ext uri="{FF2B5EF4-FFF2-40B4-BE49-F238E27FC236}">
              <a16:creationId xmlns:a16="http://schemas.microsoft.com/office/drawing/2014/main" id="{C686DBDC-E3F2-4C32-93D5-14E9E6A8FE68}"/>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046" name="Drop Down 4" hidden="1">
          <a:extLst>
            <a:ext uri="{63B3BB69-23CF-44E3-9099-C40C66FF867C}">
              <a14:compatExt xmlns:a14="http://schemas.microsoft.com/office/drawing/2010/main" spid="_x0000_s2052"/>
            </a:ext>
            <a:ext uri="{FF2B5EF4-FFF2-40B4-BE49-F238E27FC236}">
              <a16:creationId xmlns:a16="http://schemas.microsoft.com/office/drawing/2014/main" id="{A41C17EA-586A-4E77-9D20-6D32F737167F}"/>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047" name="Drop Down 4" hidden="1">
          <a:extLst>
            <a:ext uri="{63B3BB69-23CF-44E3-9099-C40C66FF867C}">
              <a14:compatExt xmlns:a14="http://schemas.microsoft.com/office/drawing/2010/main" spid="_x0000_s2052"/>
            </a:ext>
            <a:ext uri="{FF2B5EF4-FFF2-40B4-BE49-F238E27FC236}">
              <a16:creationId xmlns:a16="http://schemas.microsoft.com/office/drawing/2014/main" id="{678D498C-E8B1-4AF8-A639-1A7690047E60}"/>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048" name="Drop Down 4" hidden="1">
          <a:extLst>
            <a:ext uri="{63B3BB69-23CF-44E3-9099-C40C66FF867C}">
              <a14:compatExt xmlns:a14="http://schemas.microsoft.com/office/drawing/2010/main" spid="_x0000_s2052"/>
            </a:ext>
            <a:ext uri="{FF2B5EF4-FFF2-40B4-BE49-F238E27FC236}">
              <a16:creationId xmlns:a16="http://schemas.microsoft.com/office/drawing/2014/main" id="{284957FF-DEBF-4B63-BDAD-D18576639301}"/>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049" name="Drop Down 4" hidden="1">
          <a:extLst>
            <a:ext uri="{63B3BB69-23CF-44E3-9099-C40C66FF867C}">
              <a14:compatExt xmlns:a14="http://schemas.microsoft.com/office/drawing/2010/main" spid="_x0000_s2052"/>
            </a:ext>
            <a:ext uri="{FF2B5EF4-FFF2-40B4-BE49-F238E27FC236}">
              <a16:creationId xmlns:a16="http://schemas.microsoft.com/office/drawing/2014/main" id="{45FE2FEB-D941-4650-BBFA-63AE0554417C}"/>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050" name="Drop Down 4" hidden="1">
          <a:extLst>
            <a:ext uri="{63B3BB69-23CF-44E3-9099-C40C66FF867C}">
              <a14:compatExt xmlns:a14="http://schemas.microsoft.com/office/drawing/2010/main" spid="_x0000_s2052"/>
            </a:ext>
            <a:ext uri="{FF2B5EF4-FFF2-40B4-BE49-F238E27FC236}">
              <a16:creationId xmlns:a16="http://schemas.microsoft.com/office/drawing/2014/main" id="{CF2E435F-7972-477D-8A61-53713C94B98E}"/>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1051" name="Drop Down 20" hidden="1">
          <a:extLst>
            <a:ext uri="{63B3BB69-23CF-44E3-9099-C40C66FF867C}">
              <a14:compatExt xmlns:a14="http://schemas.microsoft.com/office/drawing/2010/main" spid="_x0000_s2068"/>
            </a:ext>
            <a:ext uri="{FF2B5EF4-FFF2-40B4-BE49-F238E27FC236}">
              <a16:creationId xmlns:a16="http://schemas.microsoft.com/office/drawing/2014/main" id="{BDAAA23A-A16A-4170-8763-28C33CCFB8B9}"/>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1052" name="Drop Down 24" hidden="1">
          <a:extLst>
            <a:ext uri="{63B3BB69-23CF-44E3-9099-C40C66FF867C}">
              <a14:compatExt xmlns:a14="http://schemas.microsoft.com/office/drawing/2010/main" spid="_x0000_s2072"/>
            </a:ext>
            <a:ext uri="{FF2B5EF4-FFF2-40B4-BE49-F238E27FC236}">
              <a16:creationId xmlns:a16="http://schemas.microsoft.com/office/drawing/2014/main" id="{89455339-A0A3-4395-94C9-D14712C874E0}"/>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053" name="Drop Down 4" hidden="1">
          <a:extLst>
            <a:ext uri="{63B3BB69-23CF-44E3-9099-C40C66FF867C}">
              <a14:compatExt xmlns:a14="http://schemas.microsoft.com/office/drawing/2010/main" spid="_x0000_s2052"/>
            </a:ext>
            <a:ext uri="{FF2B5EF4-FFF2-40B4-BE49-F238E27FC236}">
              <a16:creationId xmlns:a16="http://schemas.microsoft.com/office/drawing/2014/main" id="{C4F2A475-4998-4C47-8E7C-0C3C018BAA5D}"/>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054" name="Drop Down 4" hidden="1">
          <a:extLst>
            <a:ext uri="{63B3BB69-23CF-44E3-9099-C40C66FF867C}">
              <a14:compatExt xmlns:a14="http://schemas.microsoft.com/office/drawing/2010/main" spid="_x0000_s2052"/>
            </a:ext>
            <a:ext uri="{FF2B5EF4-FFF2-40B4-BE49-F238E27FC236}">
              <a16:creationId xmlns:a16="http://schemas.microsoft.com/office/drawing/2014/main" id="{E1B43CC6-55E9-48BA-9B27-3C017ECC23AC}"/>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055" name="Drop Down 4" hidden="1">
          <a:extLst>
            <a:ext uri="{63B3BB69-23CF-44E3-9099-C40C66FF867C}">
              <a14:compatExt xmlns:a14="http://schemas.microsoft.com/office/drawing/2010/main" spid="_x0000_s2052"/>
            </a:ext>
            <a:ext uri="{FF2B5EF4-FFF2-40B4-BE49-F238E27FC236}">
              <a16:creationId xmlns:a16="http://schemas.microsoft.com/office/drawing/2014/main" id="{B83E74AF-C9B6-4621-A835-85BBFA2ECA81}"/>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056" name="Drop Down 4" hidden="1">
          <a:extLst>
            <a:ext uri="{63B3BB69-23CF-44E3-9099-C40C66FF867C}">
              <a14:compatExt xmlns:a14="http://schemas.microsoft.com/office/drawing/2010/main" spid="_x0000_s2052"/>
            </a:ext>
            <a:ext uri="{FF2B5EF4-FFF2-40B4-BE49-F238E27FC236}">
              <a16:creationId xmlns:a16="http://schemas.microsoft.com/office/drawing/2014/main" id="{D8A248DC-5396-4172-9199-A7B0B178E7E6}"/>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057" name="Drop Down 4" hidden="1">
          <a:extLst>
            <a:ext uri="{63B3BB69-23CF-44E3-9099-C40C66FF867C}">
              <a14:compatExt xmlns:a14="http://schemas.microsoft.com/office/drawing/2010/main" spid="_x0000_s2052"/>
            </a:ext>
            <a:ext uri="{FF2B5EF4-FFF2-40B4-BE49-F238E27FC236}">
              <a16:creationId xmlns:a16="http://schemas.microsoft.com/office/drawing/2014/main" id="{4F8F7AFF-F7E8-4D11-B073-0E89815696EA}"/>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1058" name="Drop Down 20" hidden="1">
          <a:extLst>
            <a:ext uri="{63B3BB69-23CF-44E3-9099-C40C66FF867C}">
              <a14:compatExt xmlns:a14="http://schemas.microsoft.com/office/drawing/2010/main" spid="_x0000_s2068"/>
            </a:ext>
            <a:ext uri="{FF2B5EF4-FFF2-40B4-BE49-F238E27FC236}">
              <a16:creationId xmlns:a16="http://schemas.microsoft.com/office/drawing/2014/main" id="{BFD56B80-D7F3-430A-84A5-0B77DFBBDCB1}"/>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1059" name="Drop Down 24" hidden="1">
          <a:extLst>
            <a:ext uri="{63B3BB69-23CF-44E3-9099-C40C66FF867C}">
              <a14:compatExt xmlns:a14="http://schemas.microsoft.com/office/drawing/2010/main" spid="_x0000_s2072"/>
            </a:ext>
            <a:ext uri="{FF2B5EF4-FFF2-40B4-BE49-F238E27FC236}">
              <a16:creationId xmlns:a16="http://schemas.microsoft.com/office/drawing/2014/main" id="{826B204C-7216-45E7-AB88-E93883ACDA52}"/>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060" name="Drop Down 4" hidden="1">
          <a:extLst>
            <a:ext uri="{63B3BB69-23CF-44E3-9099-C40C66FF867C}">
              <a14:compatExt xmlns:a14="http://schemas.microsoft.com/office/drawing/2010/main" spid="_x0000_s2052"/>
            </a:ext>
            <a:ext uri="{FF2B5EF4-FFF2-40B4-BE49-F238E27FC236}">
              <a16:creationId xmlns:a16="http://schemas.microsoft.com/office/drawing/2014/main" id="{B09B07AC-3A54-4B65-AABB-FD4D52597A08}"/>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061" name="Drop Down 4" hidden="1">
          <a:extLst>
            <a:ext uri="{63B3BB69-23CF-44E3-9099-C40C66FF867C}">
              <a14:compatExt xmlns:a14="http://schemas.microsoft.com/office/drawing/2010/main" spid="_x0000_s2052"/>
            </a:ext>
            <a:ext uri="{FF2B5EF4-FFF2-40B4-BE49-F238E27FC236}">
              <a16:creationId xmlns:a16="http://schemas.microsoft.com/office/drawing/2014/main" id="{EF4D8714-32DC-41EB-9376-C55930CC08DD}"/>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062" name="Drop Down 4" hidden="1">
          <a:extLst>
            <a:ext uri="{63B3BB69-23CF-44E3-9099-C40C66FF867C}">
              <a14:compatExt xmlns:a14="http://schemas.microsoft.com/office/drawing/2010/main" spid="_x0000_s2052"/>
            </a:ext>
            <a:ext uri="{FF2B5EF4-FFF2-40B4-BE49-F238E27FC236}">
              <a16:creationId xmlns:a16="http://schemas.microsoft.com/office/drawing/2014/main" id="{D2C0D081-03D8-42AF-8972-65D35FC86EE1}"/>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063" name="Drop Down 4" hidden="1">
          <a:extLst>
            <a:ext uri="{63B3BB69-23CF-44E3-9099-C40C66FF867C}">
              <a14:compatExt xmlns:a14="http://schemas.microsoft.com/office/drawing/2010/main" spid="_x0000_s2052"/>
            </a:ext>
            <a:ext uri="{FF2B5EF4-FFF2-40B4-BE49-F238E27FC236}">
              <a16:creationId xmlns:a16="http://schemas.microsoft.com/office/drawing/2014/main" id="{D3DCD15D-A5D5-4136-85DE-8DEF07EA94C4}"/>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064" name="Drop Down 4" hidden="1">
          <a:extLst>
            <a:ext uri="{63B3BB69-23CF-44E3-9099-C40C66FF867C}">
              <a14:compatExt xmlns:a14="http://schemas.microsoft.com/office/drawing/2010/main" spid="_x0000_s2052"/>
            </a:ext>
            <a:ext uri="{FF2B5EF4-FFF2-40B4-BE49-F238E27FC236}">
              <a16:creationId xmlns:a16="http://schemas.microsoft.com/office/drawing/2014/main" id="{DEBAA3A4-EEF5-4333-A835-31AF60BB0AED}"/>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1065" name="Drop Down 20" hidden="1">
          <a:extLst>
            <a:ext uri="{63B3BB69-23CF-44E3-9099-C40C66FF867C}">
              <a14:compatExt xmlns:a14="http://schemas.microsoft.com/office/drawing/2010/main" spid="_x0000_s2068"/>
            </a:ext>
            <a:ext uri="{FF2B5EF4-FFF2-40B4-BE49-F238E27FC236}">
              <a16:creationId xmlns:a16="http://schemas.microsoft.com/office/drawing/2014/main" id="{7EC08649-9DA5-4F03-B736-A3FFB790E745}"/>
            </a:ext>
          </a:extLst>
        </xdr:cNvPr>
        <xdr:cNvSpPr/>
      </xdr:nvSpPr>
      <xdr:spPr bwMode="auto">
        <a:xfrm>
          <a:off x="6054328" y="3787378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1066" name="Drop Down 24" hidden="1">
          <a:extLst>
            <a:ext uri="{63B3BB69-23CF-44E3-9099-C40C66FF867C}">
              <a14:compatExt xmlns:a14="http://schemas.microsoft.com/office/drawing/2010/main" spid="_x0000_s2072"/>
            </a:ext>
            <a:ext uri="{FF2B5EF4-FFF2-40B4-BE49-F238E27FC236}">
              <a16:creationId xmlns:a16="http://schemas.microsoft.com/office/drawing/2014/main" id="{76925F4B-9354-4622-8BA8-3E926FE70C9B}"/>
            </a:ext>
          </a:extLst>
        </xdr:cNvPr>
        <xdr:cNvSpPr/>
      </xdr:nvSpPr>
      <xdr:spPr bwMode="auto">
        <a:xfrm>
          <a:off x="3893344" y="378737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067" name="Drop Down 4" hidden="1">
          <a:extLst>
            <a:ext uri="{63B3BB69-23CF-44E3-9099-C40C66FF867C}">
              <a14:compatExt xmlns:a14="http://schemas.microsoft.com/office/drawing/2010/main" spid="_x0000_s2052"/>
            </a:ext>
            <a:ext uri="{FF2B5EF4-FFF2-40B4-BE49-F238E27FC236}">
              <a16:creationId xmlns:a16="http://schemas.microsoft.com/office/drawing/2014/main" id="{F56F951E-0A27-4563-9A28-36EADE0F2E1D}"/>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068" name="Drop Down 4" hidden="1">
          <a:extLst>
            <a:ext uri="{63B3BB69-23CF-44E3-9099-C40C66FF867C}">
              <a14:compatExt xmlns:a14="http://schemas.microsoft.com/office/drawing/2010/main" spid="_x0000_s2052"/>
            </a:ext>
            <a:ext uri="{FF2B5EF4-FFF2-40B4-BE49-F238E27FC236}">
              <a16:creationId xmlns:a16="http://schemas.microsoft.com/office/drawing/2014/main" id="{23A25117-1EF4-412A-9EE1-B2182BA163DB}"/>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069" name="Drop Down 4" hidden="1">
          <a:extLst>
            <a:ext uri="{63B3BB69-23CF-44E3-9099-C40C66FF867C}">
              <a14:compatExt xmlns:a14="http://schemas.microsoft.com/office/drawing/2010/main" spid="_x0000_s2052"/>
            </a:ext>
            <a:ext uri="{FF2B5EF4-FFF2-40B4-BE49-F238E27FC236}">
              <a16:creationId xmlns:a16="http://schemas.microsoft.com/office/drawing/2014/main" id="{F65EDBA6-27D0-4F5F-B58D-3C3436E400D2}"/>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070" name="Drop Down 4" hidden="1">
          <a:extLst>
            <a:ext uri="{63B3BB69-23CF-44E3-9099-C40C66FF867C}">
              <a14:compatExt xmlns:a14="http://schemas.microsoft.com/office/drawing/2010/main" spid="_x0000_s2052"/>
            </a:ext>
            <a:ext uri="{FF2B5EF4-FFF2-40B4-BE49-F238E27FC236}">
              <a16:creationId xmlns:a16="http://schemas.microsoft.com/office/drawing/2014/main" id="{539C0C48-D9B6-4E24-89F8-6F08D2EA09FD}"/>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071" name="Drop Down 4" hidden="1">
          <a:extLst>
            <a:ext uri="{63B3BB69-23CF-44E3-9099-C40C66FF867C}">
              <a14:compatExt xmlns:a14="http://schemas.microsoft.com/office/drawing/2010/main" spid="_x0000_s2052"/>
            </a:ext>
            <a:ext uri="{FF2B5EF4-FFF2-40B4-BE49-F238E27FC236}">
              <a16:creationId xmlns:a16="http://schemas.microsoft.com/office/drawing/2014/main" id="{F80880D6-A256-4DF1-B7E8-1FECAE2B6142}"/>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1072" name="Drop Down 20" hidden="1">
          <a:extLst>
            <a:ext uri="{63B3BB69-23CF-44E3-9099-C40C66FF867C}">
              <a14:compatExt xmlns:a14="http://schemas.microsoft.com/office/drawing/2010/main" spid="_x0000_s2068"/>
            </a:ext>
            <a:ext uri="{FF2B5EF4-FFF2-40B4-BE49-F238E27FC236}">
              <a16:creationId xmlns:a16="http://schemas.microsoft.com/office/drawing/2014/main" id="{5DB51965-C124-4A21-B36C-165779B23E80}"/>
            </a:ext>
          </a:extLst>
        </xdr:cNvPr>
        <xdr:cNvSpPr/>
      </xdr:nvSpPr>
      <xdr:spPr bwMode="auto">
        <a:xfrm>
          <a:off x="6054328" y="3787378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1073" name="Drop Down 24" hidden="1">
          <a:extLst>
            <a:ext uri="{63B3BB69-23CF-44E3-9099-C40C66FF867C}">
              <a14:compatExt xmlns:a14="http://schemas.microsoft.com/office/drawing/2010/main" spid="_x0000_s2072"/>
            </a:ext>
            <a:ext uri="{FF2B5EF4-FFF2-40B4-BE49-F238E27FC236}">
              <a16:creationId xmlns:a16="http://schemas.microsoft.com/office/drawing/2014/main" id="{F10D48C1-33CC-4ABF-8934-942C7438CB19}"/>
            </a:ext>
          </a:extLst>
        </xdr:cNvPr>
        <xdr:cNvSpPr/>
      </xdr:nvSpPr>
      <xdr:spPr bwMode="auto">
        <a:xfrm>
          <a:off x="3893344" y="378737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074" name="Drop Down 4" hidden="1">
          <a:extLst>
            <a:ext uri="{63B3BB69-23CF-44E3-9099-C40C66FF867C}">
              <a14:compatExt xmlns:a14="http://schemas.microsoft.com/office/drawing/2010/main" spid="_x0000_s2052"/>
            </a:ext>
            <a:ext uri="{FF2B5EF4-FFF2-40B4-BE49-F238E27FC236}">
              <a16:creationId xmlns:a16="http://schemas.microsoft.com/office/drawing/2014/main" id="{08ECBFE6-FE20-4E68-A269-490A13B7AC11}"/>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075" name="Drop Down 4" hidden="1">
          <a:extLst>
            <a:ext uri="{63B3BB69-23CF-44E3-9099-C40C66FF867C}">
              <a14:compatExt xmlns:a14="http://schemas.microsoft.com/office/drawing/2010/main" spid="_x0000_s2052"/>
            </a:ext>
            <a:ext uri="{FF2B5EF4-FFF2-40B4-BE49-F238E27FC236}">
              <a16:creationId xmlns:a16="http://schemas.microsoft.com/office/drawing/2014/main" id="{BF7516F2-A59E-49F2-B3AB-C98E230B1B5C}"/>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076" name="Drop Down 4" hidden="1">
          <a:extLst>
            <a:ext uri="{63B3BB69-23CF-44E3-9099-C40C66FF867C}">
              <a14:compatExt xmlns:a14="http://schemas.microsoft.com/office/drawing/2010/main" spid="_x0000_s2052"/>
            </a:ext>
            <a:ext uri="{FF2B5EF4-FFF2-40B4-BE49-F238E27FC236}">
              <a16:creationId xmlns:a16="http://schemas.microsoft.com/office/drawing/2014/main" id="{2DD09185-3482-4557-877B-51EF1E28FBC7}"/>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077" name="Drop Down 4" hidden="1">
          <a:extLst>
            <a:ext uri="{63B3BB69-23CF-44E3-9099-C40C66FF867C}">
              <a14:compatExt xmlns:a14="http://schemas.microsoft.com/office/drawing/2010/main" spid="_x0000_s2052"/>
            </a:ext>
            <a:ext uri="{FF2B5EF4-FFF2-40B4-BE49-F238E27FC236}">
              <a16:creationId xmlns:a16="http://schemas.microsoft.com/office/drawing/2014/main" id="{A7DF62D1-E884-4441-814C-F39E948652C4}"/>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078" name="Drop Down 4" hidden="1">
          <a:extLst>
            <a:ext uri="{63B3BB69-23CF-44E3-9099-C40C66FF867C}">
              <a14:compatExt xmlns:a14="http://schemas.microsoft.com/office/drawing/2010/main" spid="_x0000_s2052"/>
            </a:ext>
            <a:ext uri="{FF2B5EF4-FFF2-40B4-BE49-F238E27FC236}">
              <a16:creationId xmlns:a16="http://schemas.microsoft.com/office/drawing/2014/main" id="{5234674C-0BE2-4646-B911-3E4DE634411E}"/>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1079" name="Drop Down 20" hidden="1">
          <a:extLst>
            <a:ext uri="{63B3BB69-23CF-44E3-9099-C40C66FF867C}">
              <a14:compatExt xmlns:a14="http://schemas.microsoft.com/office/drawing/2010/main" spid="_x0000_s2068"/>
            </a:ext>
            <a:ext uri="{FF2B5EF4-FFF2-40B4-BE49-F238E27FC236}">
              <a16:creationId xmlns:a16="http://schemas.microsoft.com/office/drawing/2014/main" id="{72590AEF-7B74-460A-BEEF-FE9152EB53FF}"/>
            </a:ext>
          </a:extLst>
        </xdr:cNvPr>
        <xdr:cNvSpPr/>
      </xdr:nvSpPr>
      <xdr:spPr bwMode="auto">
        <a:xfrm>
          <a:off x="6054328" y="3787378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1080" name="Drop Down 24" hidden="1">
          <a:extLst>
            <a:ext uri="{63B3BB69-23CF-44E3-9099-C40C66FF867C}">
              <a14:compatExt xmlns:a14="http://schemas.microsoft.com/office/drawing/2010/main" spid="_x0000_s2072"/>
            </a:ext>
            <a:ext uri="{FF2B5EF4-FFF2-40B4-BE49-F238E27FC236}">
              <a16:creationId xmlns:a16="http://schemas.microsoft.com/office/drawing/2014/main" id="{1E7FD0CC-DAF8-4397-957F-D867BF58F126}"/>
            </a:ext>
          </a:extLst>
        </xdr:cNvPr>
        <xdr:cNvSpPr/>
      </xdr:nvSpPr>
      <xdr:spPr bwMode="auto">
        <a:xfrm>
          <a:off x="3893344" y="378737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081" name="Drop Down 4" hidden="1">
          <a:extLst>
            <a:ext uri="{63B3BB69-23CF-44E3-9099-C40C66FF867C}">
              <a14:compatExt xmlns:a14="http://schemas.microsoft.com/office/drawing/2010/main" spid="_x0000_s2052"/>
            </a:ext>
            <a:ext uri="{FF2B5EF4-FFF2-40B4-BE49-F238E27FC236}">
              <a16:creationId xmlns:a16="http://schemas.microsoft.com/office/drawing/2014/main" id="{F2A17D16-B40E-447A-B3E6-2F9E3F5AF482}"/>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082" name="Drop Down 4" hidden="1">
          <a:extLst>
            <a:ext uri="{63B3BB69-23CF-44E3-9099-C40C66FF867C}">
              <a14:compatExt xmlns:a14="http://schemas.microsoft.com/office/drawing/2010/main" spid="_x0000_s2052"/>
            </a:ext>
            <a:ext uri="{FF2B5EF4-FFF2-40B4-BE49-F238E27FC236}">
              <a16:creationId xmlns:a16="http://schemas.microsoft.com/office/drawing/2014/main" id="{FF987234-CEFB-4016-9247-6B34B9420EB7}"/>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083" name="Drop Down 4" hidden="1">
          <a:extLst>
            <a:ext uri="{63B3BB69-23CF-44E3-9099-C40C66FF867C}">
              <a14:compatExt xmlns:a14="http://schemas.microsoft.com/office/drawing/2010/main" spid="_x0000_s2052"/>
            </a:ext>
            <a:ext uri="{FF2B5EF4-FFF2-40B4-BE49-F238E27FC236}">
              <a16:creationId xmlns:a16="http://schemas.microsoft.com/office/drawing/2014/main" id="{C4F2CFB8-1E03-4B15-BD06-3832101DA8DB}"/>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084" name="Drop Down 4" hidden="1">
          <a:extLst>
            <a:ext uri="{63B3BB69-23CF-44E3-9099-C40C66FF867C}">
              <a14:compatExt xmlns:a14="http://schemas.microsoft.com/office/drawing/2010/main" spid="_x0000_s2052"/>
            </a:ext>
            <a:ext uri="{FF2B5EF4-FFF2-40B4-BE49-F238E27FC236}">
              <a16:creationId xmlns:a16="http://schemas.microsoft.com/office/drawing/2014/main" id="{ED7286E6-D6B9-48A9-AA10-A0B590B87B7B}"/>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085" name="Drop Down 4" hidden="1">
          <a:extLst>
            <a:ext uri="{63B3BB69-23CF-44E3-9099-C40C66FF867C}">
              <a14:compatExt xmlns:a14="http://schemas.microsoft.com/office/drawing/2010/main" spid="_x0000_s2052"/>
            </a:ext>
            <a:ext uri="{FF2B5EF4-FFF2-40B4-BE49-F238E27FC236}">
              <a16:creationId xmlns:a16="http://schemas.microsoft.com/office/drawing/2014/main" id="{805E2CAC-D4C6-4C19-AFC5-A0DD3719390A}"/>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1086" name="Drop Down 20" hidden="1">
          <a:extLst>
            <a:ext uri="{63B3BB69-23CF-44E3-9099-C40C66FF867C}">
              <a14:compatExt xmlns:a14="http://schemas.microsoft.com/office/drawing/2010/main" spid="_x0000_s2068"/>
            </a:ext>
            <a:ext uri="{FF2B5EF4-FFF2-40B4-BE49-F238E27FC236}">
              <a16:creationId xmlns:a16="http://schemas.microsoft.com/office/drawing/2014/main" id="{7E50024F-9DA9-49E9-9C4C-35C403ACFB5F}"/>
            </a:ext>
          </a:extLst>
        </xdr:cNvPr>
        <xdr:cNvSpPr/>
      </xdr:nvSpPr>
      <xdr:spPr bwMode="auto">
        <a:xfrm>
          <a:off x="6054328" y="3787378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1087" name="Drop Down 24" hidden="1">
          <a:extLst>
            <a:ext uri="{63B3BB69-23CF-44E3-9099-C40C66FF867C}">
              <a14:compatExt xmlns:a14="http://schemas.microsoft.com/office/drawing/2010/main" spid="_x0000_s2072"/>
            </a:ext>
            <a:ext uri="{FF2B5EF4-FFF2-40B4-BE49-F238E27FC236}">
              <a16:creationId xmlns:a16="http://schemas.microsoft.com/office/drawing/2014/main" id="{8CED0D90-FE21-476E-979B-7C84FD2F9055}"/>
            </a:ext>
          </a:extLst>
        </xdr:cNvPr>
        <xdr:cNvSpPr/>
      </xdr:nvSpPr>
      <xdr:spPr bwMode="auto">
        <a:xfrm>
          <a:off x="3893344" y="378737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088" name="Drop Down 4" hidden="1">
          <a:extLst>
            <a:ext uri="{63B3BB69-23CF-44E3-9099-C40C66FF867C}">
              <a14:compatExt xmlns:a14="http://schemas.microsoft.com/office/drawing/2010/main" spid="_x0000_s2052"/>
            </a:ext>
            <a:ext uri="{FF2B5EF4-FFF2-40B4-BE49-F238E27FC236}">
              <a16:creationId xmlns:a16="http://schemas.microsoft.com/office/drawing/2014/main" id="{A5AEAEB7-DA96-4E48-A3A5-DB28828E8B48}"/>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089" name="Drop Down 4" hidden="1">
          <a:extLst>
            <a:ext uri="{63B3BB69-23CF-44E3-9099-C40C66FF867C}">
              <a14:compatExt xmlns:a14="http://schemas.microsoft.com/office/drawing/2010/main" spid="_x0000_s2052"/>
            </a:ext>
            <a:ext uri="{FF2B5EF4-FFF2-40B4-BE49-F238E27FC236}">
              <a16:creationId xmlns:a16="http://schemas.microsoft.com/office/drawing/2014/main" id="{FFEA1CB6-7B41-4BBA-A9E2-FE1B4397B897}"/>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090" name="Drop Down 4" hidden="1">
          <a:extLst>
            <a:ext uri="{63B3BB69-23CF-44E3-9099-C40C66FF867C}">
              <a14:compatExt xmlns:a14="http://schemas.microsoft.com/office/drawing/2010/main" spid="_x0000_s2052"/>
            </a:ext>
            <a:ext uri="{FF2B5EF4-FFF2-40B4-BE49-F238E27FC236}">
              <a16:creationId xmlns:a16="http://schemas.microsoft.com/office/drawing/2014/main" id="{F5805F82-F512-4DCE-A058-3955BC19A548}"/>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091" name="Drop Down 4" hidden="1">
          <a:extLst>
            <a:ext uri="{63B3BB69-23CF-44E3-9099-C40C66FF867C}">
              <a14:compatExt xmlns:a14="http://schemas.microsoft.com/office/drawing/2010/main" spid="_x0000_s2052"/>
            </a:ext>
            <a:ext uri="{FF2B5EF4-FFF2-40B4-BE49-F238E27FC236}">
              <a16:creationId xmlns:a16="http://schemas.microsoft.com/office/drawing/2014/main" id="{A79886B0-A856-4329-A9AD-09EC78FCA70B}"/>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092" name="Drop Down 4" hidden="1">
          <a:extLst>
            <a:ext uri="{63B3BB69-23CF-44E3-9099-C40C66FF867C}">
              <a14:compatExt xmlns:a14="http://schemas.microsoft.com/office/drawing/2010/main" spid="_x0000_s2052"/>
            </a:ext>
            <a:ext uri="{FF2B5EF4-FFF2-40B4-BE49-F238E27FC236}">
              <a16:creationId xmlns:a16="http://schemas.microsoft.com/office/drawing/2014/main" id="{8EFDF470-00C2-4550-B4B1-6641E35838B8}"/>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1093" name="Drop Down 20" hidden="1">
          <a:extLst>
            <a:ext uri="{63B3BB69-23CF-44E3-9099-C40C66FF867C}">
              <a14:compatExt xmlns:a14="http://schemas.microsoft.com/office/drawing/2010/main" spid="_x0000_s2068"/>
            </a:ext>
            <a:ext uri="{FF2B5EF4-FFF2-40B4-BE49-F238E27FC236}">
              <a16:creationId xmlns:a16="http://schemas.microsoft.com/office/drawing/2014/main" id="{91E3A5AE-12E7-4096-9BA8-511CEB2FFD96}"/>
            </a:ext>
          </a:extLst>
        </xdr:cNvPr>
        <xdr:cNvSpPr/>
      </xdr:nvSpPr>
      <xdr:spPr bwMode="auto">
        <a:xfrm>
          <a:off x="6054328" y="3787378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1094" name="Drop Down 24" hidden="1">
          <a:extLst>
            <a:ext uri="{63B3BB69-23CF-44E3-9099-C40C66FF867C}">
              <a14:compatExt xmlns:a14="http://schemas.microsoft.com/office/drawing/2010/main" spid="_x0000_s2072"/>
            </a:ext>
            <a:ext uri="{FF2B5EF4-FFF2-40B4-BE49-F238E27FC236}">
              <a16:creationId xmlns:a16="http://schemas.microsoft.com/office/drawing/2014/main" id="{1DFA4256-F72E-4574-8D98-16191D840ABF}"/>
            </a:ext>
          </a:extLst>
        </xdr:cNvPr>
        <xdr:cNvSpPr/>
      </xdr:nvSpPr>
      <xdr:spPr bwMode="auto">
        <a:xfrm>
          <a:off x="3893344" y="378737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095" name="Drop Down 4" hidden="1">
          <a:extLst>
            <a:ext uri="{63B3BB69-23CF-44E3-9099-C40C66FF867C}">
              <a14:compatExt xmlns:a14="http://schemas.microsoft.com/office/drawing/2010/main" spid="_x0000_s2052"/>
            </a:ext>
            <a:ext uri="{FF2B5EF4-FFF2-40B4-BE49-F238E27FC236}">
              <a16:creationId xmlns:a16="http://schemas.microsoft.com/office/drawing/2014/main" id="{55F2AF98-DDAF-4E65-9A82-6CC15469F42A}"/>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096" name="Drop Down 4" hidden="1">
          <a:extLst>
            <a:ext uri="{63B3BB69-23CF-44E3-9099-C40C66FF867C}">
              <a14:compatExt xmlns:a14="http://schemas.microsoft.com/office/drawing/2010/main" spid="_x0000_s2052"/>
            </a:ext>
            <a:ext uri="{FF2B5EF4-FFF2-40B4-BE49-F238E27FC236}">
              <a16:creationId xmlns:a16="http://schemas.microsoft.com/office/drawing/2014/main" id="{1A56C34D-5B5C-4182-9CB9-30D594559B67}"/>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097" name="Drop Down 4" hidden="1">
          <a:extLst>
            <a:ext uri="{63B3BB69-23CF-44E3-9099-C40C66FF867C}">
              <a14:compatExt xmlns:a14="http://schemas.microsoft.com/office/drawing/2010/main" spid="_x0000_s2052"/>
            </a:ext>
            <a:ext uri="{FF2B5EF4-FFF2-40B4-BE49-F238E27FC236}">
              <a16:creationId xmlns:a16="http://schemas.microsoft.com/office/drawing/2014/main" id="{F0B7D35A-DADC-463E-8B64-AB6E353C0E1B}"/>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098" name="Drop Down 4" hidden="1">
          <a:extLst>
            <a:ext uri="{63B3BB69-23CF-44E3-9099-C40C66FF867C}">
              <a14:compatExt xmlns:a14="http://schemas.microsoft.com/office/drawing/2010/main" spid="_x0000_s2052"/>
            </a:ext>
            <a:ext uri="{FF2B5EF4-FFF2-40B4-BE49-F238E27FC236}">
              <a16:creationId xmlns:a16="http://schemas.microsoft.com/office/drawing/2014/main" id="{76DD7C80-4657-46A9-B9D0-CFF6409577E7}"/>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099" name="Drop Down 4" hidden="1">
          <a:extLst>
            <a:ext uri="{63B3BB69-23CF-44E3-9099-C40C66FF867C}">
              <a14:compatExt xmlns:a14="http://schemas.microsoft.com/office/drawing/2010/main" spid="_x0000_s2052"/>
            </a:ext>
            <a:ext uri="{FF2B5EF4-FFF2-40B4-BE49-F238E27FC236}">
              <a16:creationId xmlns:a16="http://schemas.microsoft.com/office/drawing/2014/main" id="{C557E153-608B-40B7-85EE-285E132B47BA}"/>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1100" name="Drop Down 20" hidden="1">
          <a:extLst>
            <a:ext uri="{63B3BB69-23CF-44E3-9099-C40C66FF867C}">
              <a14:compatExt xmlns:a14="http://schemas.microsoft.com/office/drawing/2010/main" spid="_x0000_s2068"/>
            </a:ext>
            <a:ext uri="{FF2B5EF4-FFF2-40B4-BE49-F238E27FC236}">
              <a16:creationId xmlns:a16="http://schemas.microsoft.com/office/drawing/2014/main" id="{86A0B993-6AFF-4666-BFE6-7A83791727A9}"/>
            </a:ext>
          </a:extLst>
        </xdr:cNvPr>
        <xdr:cNvSpPr/>
      </xdr:nvSpPr>
      <xdr:spPr bwMode="auto">
        <a:xfrm>
          <a:off x="6054328" y="3787378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1101" name="Drop Down 24" hidden="1">
          <a:extLst>
            <a:ext uri="{63B3BB69-23CF-44E3-9099-C40C66FF867C}">
              <a14:compatExt xmlns:a14="http://schemas.microsoft.com/office/drawing/2010/main" spid="_x0000_s2072"/>
            </a:ext>
            <a:ext uri="{FF2B5EF4-FFF2-40B4-BE49-F238E27FC236}">
              <a16:creationId xmlns:a16="http://schemas.microsoft.com/office/drawing/2014/main" id="{915D84D6-0136-4EAC-B105-04497BC1A345}"/>
            </a:ext>
          </a:extLst>
        </xdr:cNvPr>
        <xdr:cNvSpPr/>
      </xdr:nvSpPr>
      <xdr:spPr bwMode="auto">
        <a:xfrm>
          <a:off x="3893344" y="378737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102" name="Drop Down 4" hidden="1">
          <a:extLst>
            <a:ext uri="{63B3BB69-23CF-44E3-9099-C40C66FF867C}">
              <a14:compatExt xmlns:a14="http://schemas.microsoft.com/office/drawing/2010/main" spid="_x0000_s2052"/>
            </a:ext>
            <a:ext uri="{FF2B5EF4-FFF2-40B4-BE49-F238E27FC236}">
              <a16:creationId xmlns:a16="http://schemas.microsoft.com/office/drawing/2014/main" id="{D19A61C4-99B6-4223-9CC9-C4264D036017}"/>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103" name="Drop Down 4" hidden="1">
          <a:extLst>
            <a:ext uri="{63B3BB69-23CF-44E3-9099-C40C66FF867C}">
              <a14:compatExt xmlns:a14="http://schemas.microsoft.com/office/drawing/2010/main" spid="_x0000_s2052"/>
            </a:ext>
            <a:ext uri="{FF2B5EF4-FFF2-40B4-BE49-F238E27FC236}">
              <a16:creationId xmlns:a16="http://schemas.microsoft.com/office/drawing/2014/main" id="{4A93158D-1AB6-4B14-8AD3-DD877B05C8D0}"/>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104" name="Drop Down 4" hidden="1">
          <a:extLst>
            <a:ext uri="{63B3BB69-23CF-44E3-9099-C40C66FF867C}">
              <a14:compatExt xmlns:a14="http://schemas.microsoft.com/office/drawing/2010/main" spid="_x0000_s2052"/>
            </a:ext>
            <a:ext uri="{FF2B5EF4-FFF2-40B4-BE49-F238E27FC236}">
              <a16:creationId xmlns:a16="http://schemas.microsoft.com/office/drawing/2014/main" id="{8DF652DD-6EA7-4C1A-8FA2-3AE5B91ED6E0}"/>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105" name="Drop Down 4" hidden="1">
          <a:extLst>
            <a:ext uri="{63B3BB69-23CF-44E3-9099-C40C66FF867C}">
              <a14:compatExt xmlns:a14="http://schemas.microsoft.com/office/drawing/2010/main" spid="_x0000_s2052"/>
            </a:ext>
            <a:ext uri="{FF2B5EF4-FFF2-40B4-BE49-F238E27FC236}">
              <a16:creationId xmlns:a16="http://schemas.microsoft.com/office/drawing/2014/main" id="{47F7B2B7-1DC6-456A-9C4A-02F78AEEBDD0}"/>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373</xdr:row>
      <xdr:rowOff>0</xdr:rowOff>
    </xdr:from>
    <xdr:ext cx="2529840" cy="195685"/>
    <xdr:sp macro="" textlink="">
      <xdr:nvSpPr>
        <xdr:cNvPr id="1108" name="Drop Down 4" hidden="1">
          <a:extLst>
            <a:ext uri="{63B3BB69-23CF-44E3-9099-C40C66FF867C}">
              <a14:compatExt xmlns:a14="http://schemas.microsoft.com/office/drawing/2010/main" spid="_x0000_s2052"/>
            </a:ext>
            <a:ext uri="{FF2B5EF4-FFF2-40B4-BE49-F238E27FC236}">
              <a16:creationId xmlns:a16="http://schemas.microsoft.com/office/drawing/2014/main" id="{0589E2D9-9A16-4EFA-95A3-F4406EAB80E4}"/>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373</xdr:row>
      <xdr:rowOff>0</xdr:rowOff>
    </xdr:from>
    <xdr:ext cx="1921468" cy="195685"/>
    <xdr:sp macro="" textlink="">
      <xdr:nvSpPr>
        <xdr:cNvPr id="1109" name="Drop Down 20" hidden="1">
          <a:extLst>
            <a:ext uri="{63B3BB69-23CF-44E3-9099-C40C66FF867C}">
              <a14:compatExt xmlns:a14="http://schemas.microsoft.com/office/drawing/2010/main" spid="_x0000_s2068"/>
            </a:ext>
            <a:ext uri="{FF2B5EF4-FFF2-40B4-BE49-F238E27FC236}">
              <a16:creationId xmlns:a16="http://schemas.microsoft.com/office/drawing/2014/main" id="{C9F8CF10-7E1C-408C-8548-BC6B1B29BC7C}"/>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373</xdr:row>
      <xdr:rowOff>0</xdr:rowOff>
    </xdr:from>
    <xdr:ext cx="2476500" cy="199970"/>
    <xdr:sp macro="" textlink="">
      <xdr:nvSpPr>
        <xdr:cNvPr id="1110" name="Drop Down 24" hidden="1">
          <a:extLst>
            <a:ext uri="{63B3BB69-23CF-44E3-9099-C40C66FF867C}">
              <a14:compatExt xmlns:a14="http://schemas.microsoft.com/office/drawing/2010/main" spid="_x0000_s2072"/>
            </a:ext>
            <a:ext uri="{FF2B5EF4-FFF2-40B4-BE49-F238E27FC236}">
              <a16:creationId xmlns:a16="http://schemas.microsoft.com/office/drawing/2014/main" id="{829427BE-C5C4-44B7-8F60-445702889F48}"/>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373</xdr:row>
      <xdr:rowOff>0</xdr:rowOff>
    </xdr:from>
    <xdr:ext cx="2529840" cy="195685"/>
    <xdr:sp macro="" textlink="">
      <xdr:nvSpPr>
        <xdr:cNvPr id="1111" name="Drop Down 4" hidden="1">
          <a:extLst>
            <a:ext uri="{63B3BB69-23CF-44E3-9099-C40C66FF867C}">
              <a14:compatExt xmlns:a14="http://schemas.microsoft.com/office/drawing/2010/main" spid="_x0000_s2052"/>
            </a:ext>
            <a:ext uri="{FF2B5EF4-FFF2-40B4-BE49-F238E27FC236}">
              <a16:creationId xmlns:a16="http://schemas.microsoft.com/office/drawing/2014/main" id="{950ED59F-352F-4EF8-AB95-BC503C1EAFF9}"/>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373</xdr:row>
      <xdr:rowOff>0</xdr:rowOff>
    </xdr:from>
    <xdr:ext cx="2529840" cy="195685"/>
    <xdr:sp macro="" textlink="">
      <xdr:nvSpPr>
        <xdr:cNvPr id="1112" name="Drop Down 4" hidden="1">
          <a:extLst>
            <a:ext uri="{63B3BB69-23CF-44E3-9099-C40C66FF867C}">
              <a14:compatExt xmlns:a14="http://schemas.microsoft.com/office/drawing/2010/main" spid="_x0000_s2052"/>
            </a:ext>
            <a:ext uri="{FF2B5EF4-FFF2-40B4-BE49-F238E27FC236}">
              <a16:creationId xmlns:a16="http://schemas.microsoft.com/office/drawing/2014/main" id="{4218AD66-69B0-4E51-9379-8FF47536FE87}"/>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373</xdr:row>
      <xdr:rowOff>0</xdr:rowOff>
    </xdr:from>
    <xdr:ext cx="2529840" cy="195685"/>
    <xdr:sp macro="" textlink="">
      <xdr:nvSpPr>
        <xdr:cNvPr id="1113" name="Drop Down 4" hidden="1">
          <a:extLst>
            <a:ext uri="{63B3BB69-23CF-44E3-9099-C40C66FF867C}">
              <a14:compatExt xmlns:a14="http://schemas.microsoft.com/office/drawing/2010/main" spid="_x0000_s2052"/>
            </a:ext>
            <a:ext uri="{FF2B5EF4-FFF2-40B4-BE49-F238E27FC236}">
              <a16:creationId xmlns:a16="http://schemas.microsoft.com/office/drawing/2014/main" id="{CB45864A-34F0-4A49-96A3-81D466EF8397}"/>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373</xdr:row>
      <xdr:rowOff>0</xdr:rowOff>
    </xdr:from>
    <xdr:ext cx="2529840" cy="195685"/>
    <xdr:sp macro="" textlink="">
      <xdr:nvSpPr>
        <xdr:cNvPr id="1114" name="Drop Down 4" hidden="1">
          <a:extLst>
            <a:ext uri="{63B3BB69-23CF-44E3-9099-C40C66FF867C}">
              <a14:compatExt xmlns:a14="http://schemas.microsoft.com/office/drawing/2010/main" spid="_x0000_s2052"/>
            </a:ext>
            <a:ext uri="{FF2B5EF4-FFF2-40B4-BE49-F238E27FC236}">
              <a16:creationId xmlns:a16="http://schemas.microsoft.com/office/drawing/2014/main" id="{F2D65120-B7BC-406E-8C58-22DCF45B6874}"/>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373</xdr:row>
      <xdr:rowOff>0</xdr:rowOff>
    </xdr:from>
    <xdr:ext cx="2529840" cy="195685"/>
    <xdr:sp macro="" textlink="">
      <xdr:nvSpPr>
        <xdr:cNvPr id="1115" name="Drop Down 4" hidden="1">
          <a:extLst>
            <a:ext uri="{63B3BB69-23CF-44E3-9099-C40C66FF867C}">
              <a14:compatExt xmlns:a14="http://schemas.microsoft.com/office/drawing/2010/main" spid="_x0000_s2052"/>
            </a:ext>
            <a:ext uri="{FF2B5EF4-FFF2-40B4-BE49-F238E27FC236}">
              <a16:creationId xmlns:a16="http://schemas.microsoft.com/office/drawing/2014/main" id="{0580FFED-EA39-4DC3-B8D0-1C83443FA486}"/>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373</xdr:row>
      <xdr:rowOff>0</xdr:rowOff>
    </xdr:from>
    <xdr:ext cx="1921468" cy="195685"/>
    <xdr:sp macro="" textlink="">
      <xdr:nvSpPr>
        <xdr:cNvPr id="1116" name="Drop Down 20" hidden="1">
          <a:extLst>
            <a:ext uri="{63B3BB69-23CF-44E3-9099-C40C66FF867C}">
              <a14:compatExt xmlns:a14="http://schemas.microsoft.com/office/drawing/2010/main" spid="_x0000_s2068"/>
            </a:ext>
            <a:ext uri="{FF2B5EF4-FFF2-40B4-BE49-F238E27FC236}">
              <a16:creationId xmlns:a16="http://schemas.microsoft.com/office/drawing/2014/main" id="{E47702D6-4CF1-482A-B246-6A1CE96EDB6B}"/>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373</xdr:row>
      <xdr:rowOff>0</xdr:rowOff>
    </xdr:from>
    <xdr:ext cx="2476500" cy="199970"/>
    <xdr:sp macro="" textlink="">
      <xdr:nvSpPr>
        <xdr:cNvPr id="1117" name="Drop Down 24" hidden="1">
          <a:extLst>
            <a:ext uri="{63B3BB69-23CF-44E3-9099-C40C66FF867C}">
              <a14:compatExt xmlns:a14="http://schemas.microsoft.com/office/drawing/2010/main" spid="_x0000_s2072"/>
            </a:ext>
            <a:ext uri="{FF2B5EF4-FFF2-40B4-BE49-F238E27FC236}">
              <a16:creationId xmlns:a16="http://schemas.microsoft.com/office/drawing/2014/main" id="{205E2D2D-BFB6-49C1-8D02-787F3F7C7B98}"/>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373</xdr:row>
      <xdr:rowOff>0</xdr:rowOff>
    </xdr:from>
    <xdr:ext cx="2529840" cy="195685"/>
    <xdr:sp macro="" textlink="">
      <xdr:nvSpPr>
        <xdr:cNvPr id="1118" name="Drop Down 4" hidden="1">
          <a:extLst>
            <a:ext uri="{63B3BB69-23CF-44E3-9099-C40C66FF867C}">
              <a14:compatExt xmlns:a14="http://schemas.microsoft.com/office/drawing/2010/main" spid="_x0000_s2052"/>
            </a:ext>
            <a:ext uri="{FF2B5EF4-FFF2-40B4-BE49-F238E27FC236}">
              <a16:creationId xmlns:a16="http://schemas.microsoft.com/office/drawing/2014/main" id="{114DA0B2-C43A-4E82-AAFE-82189F27B879}"/>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373</xdr:row>
      <xdr:rowOff>0</xdr:rowOff>
    </xdr:from>
    <xdr:ext cx="2529840" cy="195685"/>
    <xdr:sp macro="" textlink="">
      <xdr:nvSpPr>
        <xdr:cNvPr id="1119" name="Drop Down 4" hidden="1">
          <a:extLst>
            <a:ext uri="{63B3BB69-23CF-44E3-9099-C40C66FF867C}">
              <a14:compatExt xmlns:a14="http://schemas.microsoft.com/office/drawing/2010/main" spid="_x0000_s2052"/>
            </a:ext>
            <a:ext uri="{FF2B5EF4-FFF2-40B4-BE49-F238E27FC236}">
              <a16:creationId xmlns:a16="http://schemas.microsoft.com/office/drawing/2014/main" id="{F7216C16-F262-45DA-A007-5E66D953E47A}"/>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373</xdr:row>
      <xdr:rowOff>0</xdr:rowOff>
    </xdr:from>
    <xdr:ext cx="2529840" cy="195685"/>
    <xdr:sp macro="" textlink="">
      <xdr:nvSpPr>
        <xdr:cNvPr id="1120" name="Drop Down 4" hidden="1">
          <a:extLst>
            <a:ext uri="{63B3BB69-23CF-44E3-9099-C40C66FF867C}">
              <a14:compatExt xmlns:a14="http://schemas.microsoft.com/office/drawing/2010/main" spid="_x0000_s2052"/>
            </a:ext>
            <a:ext uri="{FF2B5EF4-FFF2-40B4-BE49-F238E27FC236}">
              <a16:creationId xmlns:a16="http://schemas.microsoft.com/office/drawing/2014/main" id="{57894D48-2A29-4633-A8D3-79DFF0A0C85F}"/>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373</xdr:row>
      <xdr:rowOff>0</xdr:rowOff>
    </xdr:from>
    <xdr:ext cx="2529840" cy="195685"/>
    <xdr:sp macro="" textlink="">
      <xdr:nvSpPr>
        <xdr:cNvPr id="1121" name="Drop Down 4" hidden="1">
          <a:extLst>
            <a:ext uri="{63B3BB69-23CF-44E3-9099-C40C66FF867C}">
              <a14:compatExt xmlns:a14="http://schemas.microsoft.com/office/drawing/2010/main" spid="_x0000_s2052"/>
            </a:ext>
            <a:ext uri="{FF2B5EF4-FFF2-40B4-BE49-F238E27FC236}">
              <a16:creationId xmlns:a16="http://schemas.microsoft.com/office/drawing/2014/main" id="{17801A84-5866-4512-A221-5C5E55EC0594}"/>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373</xdr:row>
      <xdr:rowOff>0</xdr:rowOff>
    </xdr:from>
    <xdr:ext cx="2529840" cy="195685"/>
    <xdr:sp macro="" textlink="">
      <xdr:nvSpPr>
        <xdr:cNvPr id="1122" name="Drop Down 4" hidden="1">
          <a:extLst>
            <a:ext uri="{63B3BB69-23CF-44E3-9099-C40C66FF867C}">
              <a14:compatExt xmlns:a14="http://schemas.microsoft.com/office/drawing/2010/main" spid="_x0000_s2052"/>
            </a:ext>
            <a:ext uri="{FF2B5EF4-FFF2-40B4-BE49-F238E27FC236}">
              <a16:creationId xmlns:a16="http://schemas.microsoft.com/office/drawing/2014/main" id="{EA040F55-006F-47EC-913D-1C589453AC25}"/>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373</xdr:row>
      <xdr:rowOff>0</xdr:rowOff>
    </xdr:from>
    <xdr:ext cx="1921468" cy="195685"/>
    <xdr:sp macro="" textlink="">
      <xdr:nvSpPr>
        <xdr:cNvPr id="1123" name="Drop Down 20" hidden="1">
          <a:extLst>
            <a:ext uri="{63B3BB69-23CF-44E3-9099-C40C66FF867C}">
              <a14:compatExt xmlns:a14="http://schemas.microsoft.com/office/drawing/2010/main" spid="_x0000_s2068"/>
            </a:ext>
            <a:ext uri="{FF2B5EF4-FFF2-40B4-BE49-F238E27FC236}">
              <a16:creationId xmlns:a16="http://schemas.microsoft.com/office/drawing/2014/main" id="{09110AF9-F4E0-4915-AE2D-A644C942B691}"/>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373</xdr:row>
      <xdr:rowOff>0</xdr:rowOff>
    </xdr:from>
    <xdr:ext cx="2476500" cy="199970"/>
    <xdr:sp macro="" textlink="">
      <xdr:nvSpPr>
        <xdr:cNvPr id="1124" name="Drop Down 24" hidden="1">
          <a:extLst>
            <a:ext uri="{63B3BB69-23CF-44E3-9099-C40C66FF867C}">
              <a14:compatExt xmlns:a14="http://schemas.microsoft.com/office/drawing/2010/main" spid="_x0000_s2072"/>
            </a:ext>
            <a:ext uri="{FF2B5EF4-FFF2-40B4-BE49-F238E27FC236}">
              <a16:creationId xmlns:a16="http://schemas.microsoft.com/office/drawing/2014/main" id="{D4FA6FBF-1FAE-4627-8749-8F5B715A59B8}"/>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373</xdr:row>
      <xdr:rowOff>0</xdr:rowOff>
    </xdr:from>
    <xdr:ext cx="2529840" cy="195685"/>
    <xdr:sp macro="" textlink="">
      <xdr:nvSpPr>
        <xdr:cNvPr id="1125" name="Drop Down 4" hidden="1">
          <a:extLst>
            <a:ext uri="{63B3BB69-23CF-44E3-9099-C40C66FF867C}">
              <a14:compatExt xmlns:a14="http://schemas.microsoft.com/office/drawing/2010/main" spid="_x0000_s2052"/>
            </a:ext>
            <a:ext uri="{FF2B5EF4-FFF2-40B4-BE49-F238E27FC236}">
              <a16:creationId xmlns:a16="http://schemas.microsoft.com/office/drawing/2014/main" id="{DB52C775-ACC4-4D78-8558-2572E193D14E}"/>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373</xdr:row>
      <xdr:rowOff>0</xdr:rowOff>
    </xdr:from>
    <xdr:ext cx="2529840" cy="195685"/>
    <xdr:sp macro="" textlink="">
      <xdr:nvSpPr>
        <xdr:cNvPr id="1126" name="Drop Down 4" hidden="1">
          <a:extLst>
            <a:ext uri="{63B3BB69-23CF-44E3-9099-C40C66FF867C}">
              <a14:compatExt xmlns:a14="http://schemas.microsoft.com/office/drawing/2010/main" spid="_x0000_s2052"/>
            </a:ext>
            <a:ext uri="{FF2B5EF4-FFF2-40B4-BE49-F238E27FC236}">
              <a16:creationId xmlns:a16="http://schemas.microsoft.com/office/drawing/2014/main" id="{B8357B0B-5B9E-4206-9C62-7DB899D65615}"/>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373</xdr:row>
      <xdr:rowOff>0</xdr:rowOff>
    </xdr:from>
    <xdr:ext cx="2529840" cy="195685"/>
    <xdr:sp macro="" textlink="">
      <xdr:nvSpPr>
        <xdr:cNvPr id="1127" name="Drop Down 4" hidden="1">
          <a:extLst>
            <a:ext uri="{63B3BB69-23CF-44E3-9099-C40C66FF867C}">
              <a14:compatExt xmlns:a14="http://schemas.microsoft.com/office/drawing/2010/main" spid="_x0000_s2052"/>
            </a:ext>
            <a:ext uri="{FF2B5EF4-FFF2-40B4-BE49-F238E27FC236}">
              <a16:creationId xmlns:a16="http://schemas.microsoft.com/office/drawing/2014/main" id="{F9BC323D-8F44-4423-BEFA-15EC8D4F0723}"/>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373</xdr:row>
      <xdr:rowOff>0</xdr:rowOff>
    </xdr:from>
    <xdr:ext cx="2529840" cy="195685"/>
    <xdr:sp macro="" textlink="">
      <xdr:nvSpPr>
        <xdr:cNvPr id="1128" name="Drop Down 4" hidden="1">
          <a:extLst>
            <a:ext uri="{63B3BB69-23CF-44E3-9099-C40C66FF867C}">
              <a14:compatExt xmlns:a14="http://schemas.microsoft.com/office/drawing/2010/main" spid="_x0000_s2052"/>
            </a:ext>
            <a:ext uri="{FF2B5EF4-FFF2-40B4-BE49-F238E27FC236}">
              <a16:creationId xmlns:a16="http://schemas.microsoft.com/office/drawing/2014/main" id="{3D8D68DE-99B2-477E-8D40-B6C1D9E15B34}"/>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373</xdr:row>
      <xdr:rowOff>0</xdr:rowOff>
    </xdr:from>
    <xdr:ext cx="2529840" cy="195685"/>
    <xdr:sp macro="" textlink="">
      <xdr:nvSpPr>
        <xdr:cNvPr id="1129" name="Drop Down 4" hidden="1">
          <a:extLst>
            <a:ext uri="{63B3BB69-23CF-44E3-9099-C40C66FF867C}">
              <a14:compatExt xmlns:a14="http://schemas.microsoft.com/office/drawing/2010/main" spid="_x0000_s2052"/>
            </a:ext>
            <a:ext uri="{FF2B5EF4-FFF2-40B4-BE49-F238E27FC236}">
              <a16:creationId xmlns:a16="http://schemas.microsoft.com/office/drawing/2014/main" id="{49913AA8-8BB4-4284-A4D7-B263D3BC5A76}"/>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373</xdr:row>
      <xdr:rowOff>0</xdr:rowOff>
    </xdr:from>
    <xdr:ext cx="1921468" cy="195685"/>
    <xdr:sp macro="" textlink="">
      <xdr:nvSpPr>
        <xdr:cNvPr id="1130" name="Drop Down 20" hidden="1">
          <a:extLst>
            <a:ext uri="{63B3BB69-23CF-44E3-9099-C40C66FF867C}">
              <a14:compatExt xmlns:a14="http://schemas.microsoft.com/office/drawing/2010/main" spid="_x0000_s2068"/>
            </a:ext>
            <a:ext uri="{FF2B5EF4-FFF2-40B4-BE49-F238E27FC236}">
              <a16:creationId xmlns:a16="http://schemas.microsoft.com/office/drawing/2014/main" id="{17F22EDF-E29D-410F-B715-98949A4DD7BC}"/>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373</xdr:row>
      <xdr:rowOff>0</xdr:rowOff>
    </xdr:from>
    <xdr:ext cx="2476500" cy="199970"/>
    <xdr:sp macro="" textlink="">
      <xdr:nvSpPr>
        <xdr:cNvPr id="1131" name="Drop Down 24" hidden="1">
          <a:extLst>
            <a:ext uri="{63B3BB69-23CF-44E3-9099-C40C66FF867C}">
              <a14:compatExt xmlns:a14="http://schemas.microsoft.com/office/drawing/2010/main" spid="_x0000_s2072"/>
            </a:ext>
            <a:ext uri="{FF2B5EF4-FFF2-40B4-BE49-F238E27FC236}">
              <a16:creationId xmlns:a16="http://schemas.microsoft.com/office/drawing/2014/main" id="{D0F8AE4F-F992-4AC6-9632-B89ADE95677B}"/>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373</xdr:row>
      <xdr:rowOff>0</xdr:rowOff>
    </xdr:from>
    <xdr:ext cx="2529840" cy="195685"/>
    <xdr:sp macro="" textlink="">
      <xdr:nvSpPr>
        <xdr:cNvPr id="1132" name="Drop Down 4" hidden="1">
          <a:extLst>
            <a:ext uri="{63B3BB69-23CF-44E3-9099-C40C66FF867C}">
              <a14:compatExt xmlns:a14="http://schemas.microsoft.com/office/drawing/2010/main" spid="_x0000_s2052"/>
            </a:ext>
            <a:ext uri="{FF2B5EF4-FFF2-40B4-BE49-F238E27FC236}">
              <a16:creationId xmlns:a16="http://schemas.microsoft.com/office/drawing/2014/main" id="{836A94D4-38EB-4976-814D-5C52A4E63696}"/>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373</xdr:row>
      <xdr:rowOff>0</xdr:rowOff>
    </xdr:from>
    <xdr:ext cx="2529840" cy="195685"/>
    <xdr:sp macro="" textlink="">
      <xdr:nvSpPr>
        <xdr:cNvPr id="1133" name="Drop Down 4" hidden="1">
          <a:extLst>
            <a:ext uri="{63B3BB69-23CF-44E3-9099-C40C66FF867C}">
              <a14:compatExt xmlns:a14="http://schemas.microsoft.com/office/drawing/2010/main" spid="_x0000_s2052"/>
            </a:ext>
            <a:ext uri="{FF2B5EF4-FFF2-40B4-BE49-F238E27FC236}">
              <a16:creationId xmlns:a16="http://schemas.microsoft.com/office/drawing/2014/main" id="{C56337EA-52E3-4EC8-A772-649668D25767}"/>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373</xdr:row>
      <xdr:rowOff>0</xdr:rowOff>
    </xdr:from>
    <xdr:ext cx="2529840" cy="195685"/>
    <xdr:sp macro="" textlink="">
      <xdr:nvSpPr>
        <xdr:cNvPr id="1134" name="Drop Down 4" hidden="1">
          <a:extLst>
            <a:ext uri="{63B3BB69-23CF-44E3-9099-C40C66FF867C}">
              <a14:compatExt xmlns:a14="http://schemas.microsoft.com/office/drawing/2010/main" spid="_x0000_s2052"/>
            </a:ext>
            <a:ext uri="{FF2B5EF4-FFF2-40B4-BE49-F238E27FC236}">
              <a16:creationId xmlns:a16="http://schemas.microsoft.com/office/drawing/2014/main" id="{22C4E9B6-8F33-4AB7-B580-E288463B3DFF}"/>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373</xdr:row>
      <xdr:rowOff>0</xdr:rowOff>
    </xdr:from>
    <xdr:ext cx="2529840" cy="195685"/>
    <xdr:sp macro="" textlink="">
      <xdr:nvSpPr>
        <xdr:cNvPr id="1135" name="Drop Down 4" hidden="1">
          <a:extLst>
            <a:ext uri="{63B3BB69-23CF-44E3-9099-C40C66FF867C}">
              <a14:compatExt xmlns:a14="http://schemas.microsoft.com/office/drawing/2010/main" spid="_x0000_s2052"/>
            </a:ext>
            <a:ext uri="{FF2B5EF4-FFF2-40B4-BE49-F238E27FC236}">
              <a16:creationId xmlns:a16="http://schemas.microsoft.com/office/drawing/2014/main" id="{725EC843-25A9-4678-BBA0-AC1215D98970}"/>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373</xdr:row>
      <xdr:rowOff>0</xdr:rowOff>
    </xdr:from>
    <xdr:ext cx="2529840" cy="195685"/>
    <xdr:sp macro="" textlink="">
      <xdr:nvSpPr>
        <xdr:cNvPr id="1136" name="Drop Down 4" hidden="1">
          <a:extLst>
            <a:ext uri="{63B3BB69-23CF-44E3-9099-C40C66FF867C}">
              <a14:compatExt xmlns:a14="http://schemas.microsoft.com/office/drawing/2010/main" spid="_x0000_s2052"/>
            </a:ext>
            <a:ext uri="{FF2B5EF4-FFF2-40B4-BE49-F238E27FC236}">
              <a16:creationId xmlns:a16="http://schemas.microsoft.com/office/drawing/2014/main" id="{82BB3346-47E3-4DC1-87E3-8B033DF84DDF}"/>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373</xdr:row>
      <xdr:rowOff>0</xdr:rowOff>
    </xdr:from>
    <xdr:ext cx="1921468" cy="195685"/>
    <xdr:sp macro="" textlink="">
      <xdr:nvSpPr>
        <xdr:cNvPr id="1137" name="Drop Down 20" hidden="1">
          <a:extLst>
            <a:ext uri="{63B3BB69-23CF-44E3-9099-C40C66FF867C}">
              <a14:compatExt xmlns:a14="http://schemas.microsoft.com/office/drawing/2010/main" spid="_x0000_s2068"/>
            </a:ext>
            <a:ext uri="{FF2B5EF4-FFF2-40B4-BE49-F238E27FC236}">
              <a16:creationId xmlns:a16="http://schemas.microsoft.com/office/drawing/2014/main" id="{B248515C-0AD8-420C-99A2-58B1F446EAFA}"/>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373</xdr:row>
      <xdr:rowOff>0</xdr:rowOff>
    </xdr:from>
    <xdr:ext cx="2476500" cy="199970"/>
    <xdr:sp macro="" textlink="">
      <xdr:nvSpPr>
        <xdr:cNvPr id="1138" name="Drop Down 24" hidden="1">
          <a:extLst>
            <a:ext uri="{63B3BB69-23CF-44E3-9099-C40C66FF867C}">
              <a14:compatExt xmlns:a14="http://schemas.microsoft.com/office/drawing/2010/main" spid="_x0000_s2072"/>
            </a:ext>
            <a:ext uri="{FF2B5EF4-FFF2-40B4-BE49-F238E27FC236}">
              <a16:creationId xmlns:a16="http://schemas.microsoft.com/office/drawing/2014/main" id="{7AE5D95F-5D01-489B-9337-1DD8710BA930}"/>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373</xdr:row>
      <xdr:rowOff>0</xdr:rowOff>
    </xdr:from>
    <xdr:ext cx="2529840" cy="195685"/>
    <xdr:sp macro="" textlink="">
      <xdr:nvSpPr>
        <xdr:cNvPr id="1139" name="Drop Down 4" hidden="1">
          <a:extLst>
            <a:ext uri="{63B3BB69-23CF-44E3-9099-C40C66FF867C}">
              <a14:compatExt xmlns:a14="http://schemas.microsoft.com/office/drawing/2010/main" spid="_x0000_s2052"/>
            </a:ext>
            <a:ext uri="{FF2B5EF4-FFF2-40B4-BE49-F238E27FC236}">
              <a16:creationId xmlns:a16="http://schemas.microsoft.com/office/drawing/2014/main" id="{9B210E26-3C76-476A-90F6-2EE378909226}"/>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373</xdr:row>
      <xdr:rowOff>0</xdr:rowOff>
    </xdr:from>
    <xdr:ext cx="2529840" cy="195685"/>
    <xdr:sp macro="" textlink="">
      <xdr:nvSpPr>
        <xdr:cNvPr id="1140" name="Drop Down 4" hidden="1">
          <a:extLst>
            <a:ext uri="{63B3BB69-23CF-44E3-9099-C40C66FF867C}">
              <a14:compatExt xmlns:a14="http://schemas.microsoft.com/office/drawing/2010/main" spid="_x0000_s2052"/>
            </a:ext>
            <a:ext uri="{FF2B5EF4-FFF2-40B4-BE49-F238E27FC236}">
              <a16:creationId xmlns:a16="http://schemas.microsoft.com/office/drawing/2014/main" id="{813D3AB0-160E-40B8-B096-484BEC95128C}"/>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373</xdr:row>
      <xdr:rowOff>0</xdr:rowOff>
    </xdr:from>
    <xdr:ext cx="2529840" cy="195685"/>
    <xdr:sp macro="" textlink="">
      <xdr:nvSpPr>
        <xdr:cNvPr id="1141" name="Drop Down 4" hidden="1">
          <a:extLst>
            <a:ext uri="{63B3BB69-23CF-44E3-9099-C40C66FF867C}">
              <a14:compatExt xmlns:a14="http://schemas.microsoft.com/office/drawing/2010/main" spid="_x0000_s2052"/>
            </a:ext>
            <a:ext uri="{FF2B5EF4-FFF2-40B4-BE49-F238E27FC236}">
              <a16:creationId xmlns:a16="http://schemas.microsoft.com/office/drawing/2014/main" id="{150901E4-464E-481D-96B6-8A51BC3AEC38}"/>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373</xdr:row>
      <xdr:rowOff>0</xdr:rowOff>
    </xdr:from>
    <xdr:ext cx="2529840" cy="195685"/>
    <xdr:sp macro="" textlink="">
      <xdr:nvSpPr>
        <xdr:cNvPr id="1142" name="Drop Down 4" hidden="1">
          <a:extLst>
            <a:ext uri="{63B3BB69-23CF-44E3-9099-C40C66FF867C}">
              <a14:compatExt xmlns:a14="http://schemas.microsoft.com/office/drawing/2010/main" spid="_x0000_s2052"/>
            </a:ext>
            <a:ext uri="{FF2B5EF4-FFF2-40B4-BE49-F238E27FC236}">
              <a16:creationId xmlns:a16="http://schemas.microsoft.com/office/drawing/2014/main" id="{F9BA27B2-1E3C-4D1D-AD51-8DEEF2198DAF}"/>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373</xdr:row>
      <xdr:rowOff>0</xdr:rowOff>
    </xdr:from>
    <xdr:ext cx="2529840" cy="195685"/>
    <xdr:sp macro="" textlink="">
      <xdr:nvSpPr>
        <xdr:cNvPr id="1143" name="Drop Down 4" hidden="1">
          <a:extLst>
            <a:ext uri="{63B3BB69-23CF-44E3-9099-C40C66FF867C}">
              <a14:compatExt xmlns:a14="http://schemas.microsoft.com/office/drawing/2010/main" spid="_x0000_s2052"/>
            </a:ext>
            <a:ext uri="{FF2B5EF4-FFF2-40B4-BE49-F238E27FC236}">
              <a16:creationId xmlns:a16="http://schemas.microsoft.com/office/drawing/2014/main" id="{51C7B8BD-52B4-4D9B-83A6-0E1159F2A635}"/>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373</xdr:row>
      <xdr:rowOff>0</xdr:rowOff>
    </xdr:from>
    <xdr:ext cx="1921468" cy="195685"/>
    <xdr:sp macro="" textlink="">
      <xdr:nvSpPr>
        <xdr:cNvPr id="1144" name="Drop Down 20" hidden="1">
          <a:extLst>
            <a:ext uri="{63B3BB69-23CF-44E3-9099-C40C66FF867C}">
              <a14:compatExt xmlns:a14="http://schemas.microsoft.com/office/drawing/2010/main" spid="_x0000_s2068"/>
            </a:ext>
            <a:ext uri="{FF2B5EF4-FFF2-40B4-BE49-F238E27FC236}">
              <a16:creationId xmlns:a16="http://schemas.microsoft.com/office/drawing/2014/main" id="{AF13D367-EABE-4757-8D28-481D5B56F0ED}"/>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373</xdr:row>
      <xdr:rowOff>0</xdr:rowOff>
    </xdr:from>
    <xdr:ext cx="2476500" cy="199970"/>
    <xdr:sp macro="" textlink="">
      <xdr:nvSpPr>
        <xdr:cNvPr id="1145" name="Drop Down 24" hidden="1">
          <a:extLst>
            <a:ext uri="{63B3BB69-23CF-44E3-9099-C40C66FF867C}">
              <a14:compatExt xmlns:a14="http://schemas.microsoft.com/office/drawing/2010/main" spid="_x0000_s2072"/>
            </a:ext>
            <a:ext uri="{FF2B5EF4-FFF2-40B4-BE49-F238E27FC236}">
              <a16:creationId xmlns:a16="http://schemas.microsoft.com/office/drawing/2014/main" id="{B522C0F4-E692-4134-B2FE-F1C3D452760F}"/>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373</xdr:row>
      <xdr:rowOff>0</xdr:rowOff>
    </xdr:from>
    <xdr:ext cx="2529840" cy="195685"/>
    <xdr:sp macro="" textlink="">
      <xdr:nvSpPr>
        <xdr:cNvPr id="1146" name="Drop Down 4" hidden="1">
          <a:extLst>
            <a:ext uri="{63B3BB69-23CF-44E3-9099-C40C66FF867C}">
              <a14:compatExt xmlns:a14="http://schemas.microsoft.com/office/drawing/2010/main" spid="_x0000_s2052"/>
            </a:ext>
            <a:ext uri="{FF2B5EF4-FFF2-40B4-BE49-F238E27FC236}">
              <a16:creationId xmlns:a16="http://schemas.microsoft.com/office/drawing/2014/main" id="{0828A9DF-D19D-4ED7-8793-DF1A93031203}"/>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373</xdr:row>
      <xdr:rowOff>0</xdr:rowOff>
    </xdr:from>
    <xdr:ext cx="2529840" cy="195685"/>
    <xdr:sp macro="" textlink="">
      <xdr:nvSpPr>
        <xdr:cNvPr id="1147" name="Drop Down 4" hidden="1">
          <a:extLst>
            <a:ext uri="{63B3BB69-23CF-44E3-9099-C40C66FF867C}">
              <a14:compatExt xmlns:a14="http://schemas.microsoft.com/office/drawing/2010/main" spid="_x0000_s2052"/>
            </a:ext>
            <a:ext uri="{FF2B5EF4-FFF2-40B4-BE49-F238E27FC236}">
              <a16:creationId xmlns:a16="http://schemas.microsoft.com/office/drawing/2014/main" id="{0B252092-2E0A-4627-ABC4-B915B07BDA10}"/>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373</xdr:row>
      <xdr:rowOff>0</xdr:rowOff>
    </xdr:from>
    <xdr:ext cx="2529840" cy="195685"/>
    <xdr:sp macro="" textlink="">
      <xdr:nvSpPr>
        <xdr:cNvPr id="1148" name="Drop Down 4" hidden="1">
          <a:extLst>
            <a:ext uri="{63B3BB69-23CF-44E3-9099-C40C66FF867C}">
              <a14:compatExt xmlns:a14="http://schemas.microsoft.com/office/drawing/2010/main" spid="_x0000_s2052"/>
            </a:ext>
            <a:ext uri="{FF2B5EF4-FFF2-40B4-BE49-F238E27FC236}">
              <a16:creationId xmlns:a16="http://schemas.microsoft.com/office/drawing/2014/main" id="{DD624CE7-1FF5-449B-9E96-5DF400FCF7E8}"/>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373</xdr:row>
      <xdr:rowOff>0</xdr:rowOff>
    </xdr:from>
    <xdr:ext cx="2529840" cy="195685"/>
    <xdr:sp macro="" textlink="">
      <xdr:nvSpPr>
        <xdr:cNvPr id="1149" name="Drop Down 4" hidden="1">
          <a:extLst>
            <a:ext uri="{63B3BB69-23CF-44E3-9099-C40C66FF867C}">
              <a14:compatExt xmlns:a14="http://schemas.microsoft.com/office/drawing/2010/main" spid="_x0000_s2052"/>
            </a:ext>
            <a:ext uri="{FF2B5EF4-FFF2-40B4-BE49-F238E27FC236}">
              <a16:creationId xmlns:a16="http://schemas.microsoft.com/office/drawing/2014/main" id="{36CF3289-C476-4805-B2F4-7906D150BD34}"/>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381</xdr:row>
      <xdr:rowOff>0</xdr:rowOff>
    </xdr:from>
    <xdr:ext cx="2529840" cy="195685"/>
    <xdr:sp macro="" textlink="">
      <xdr:nvSpPr>
        <xdr:cNvPr id="1150" name="Drop Down 4" hidden="1">
          <a:extLst>
            <a:ext uri="{63B3BB69-23CF-44E3-9099-C40C66FF867C}">
              <a14:compatExt xmlns:a14="http://schemas.microsoft.com/office/drawing/2010/main" spid="_x0000_s2052"/>
            </a:ext>
            <a:ext uri="{FF2B5EF4-FFF2-40B4-BE49-F238E27FC236}">
              <a16:creationId xmlns:a16="http://schemas.microsoft.com/office/drawing/2014/main" id="{3D096C6E-FB25-4C8D-B64C-4BAD57E6CC33}"/>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381</xdr:row>
      <xdr:rowOff>0</xdr:rowOff>
    </xdr:from>
    <xdr:ext cx="1921468" cy="195685"/>
    <xdr:sp macro="" textlink="">
      <xdr:nvSpPr>
        <xdr:cNvPr id="1151" name="Drop Down 20" hidden="1">
          <a:extLst>
            <a:ext uri="{63B3BB69-23CF-44E3-9099-C40C66FF867C}">
              <a14:compatExt xmlns:a14="http://schemas.microsoft.com/office/drawing/2010/main" spid="_x0000_s2068"/>
            </a:ext>
            <a:ext uri="{FF2B5EF4-FFF2-40B4-BE49-F238E27FC236}">
              <a16:creationId xmlns:a16="http://schemas.microsoft.com/office/drawing/2014/main" id="{3D17068E-04B6-441F-A411-C56ECF391010}"/>
            </a:ext>
          </a:extLst>
        </xdr:cNvPr>
        <xdr:cNvSpPr/>
      </xdr:nvSpPr>
      <xdr:spPr bwMode="auto">
        <a:xfrm>
          <a:off x="6054328" y="5931098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381</xdr:row>
      <xdr:rowOff>0</xdr:rowOff>
    </xdr:from>
    <xdr:ext cx="2476500" cy="199970"/>
    <xdr:sp macro="" textlink="">
      <xdr:nvSpPr>
        <xdr:cNvPr id="1152" name="Drop Down 24" hidden="1">
          <a:extLst>
            <a:ext uri="{63B3BB69-23CF-44E3-9099-C40C66FF867C}">
              <a14:compatExt xmlns:a14="http://schemas.microsoft.com/office/drawing/2010/main" spid="_x0000_s2072"/>
            </a:ext>
            <a:ext uri="{FF2B5EF4-FFF2-40B4-BE49-F238E27FC236}">
              <a16:creationId xmlns:a16="http://schemas.microsoft.com/office/drawing/2014/main" id="{F8B263F5-5A3C-47A3-B885-2FE389EC0460}"/>
            </a:ext>
          </a:extLst>
        </xdr:cNvPr>
        <xdr:cNvSpPr/>
      </xdr:nvSpPr>
      <xdr:spPr bwMode="auto">
        <a:xfrm>
          <a:off x="3893344" y="5931098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381</xdr:row>
      <xdr:rowOff>0</xdr:rowOff>
    </xdr:from>
    <xdr:ext cx="2529840" cy="195685"/>
    <xdr:sp macro="" textlink="">
      <xdr:nvSpPr>
        <xdr:cNvPr id="1153" name="Drop Down 4" hidden="1">
          <a:extLst>
            <a:ext uri="{63B3BB69-23CF-44E3-9099-C40C66FF867C}">
              <a14:compatExt xmlns:a14="http://schemas.microsoft.com/office/drawing/2010/main" spid="_x0000_s2052"/>
            </a:ext>
            <a:ext uri="{FF2B5EF4-FFF2-40B4-BE49-F238E27FC236}">
              <a16:creationId xmlns:a16="http://schemas.microsoft.com/office/drawing/2014/main" id="{F0391D1F-848E-4413-A5AC-906DA0E584CA}"/>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381</xdr:row>
      <xdr:rowOff>0</xdr:rowOff>
    </xdr:from>
    <xdr:ext cx="2529840" cy="195685"/>
    <xdr:sp macro="" textlink="">
      <xdr:nvSpPr>
        <xdr:cNvPr id="1154" name="Drop Down 4" hidden="1">
          <a:extLst>
            <a:ext uri="{63B3BB69-23CF-44E3-9099-C40C66FF867C}">
              <a14:compatExt xmlns:a14="http://schemas.microsoft.com/office/drawing/2010/main" spid="_x0000_s2052"/>
            </a:ext>
            <a:ext uri="{FF2B5EF4-FFF2-40B4-BE49-F238E27FC236}">
              <a16:creationId xmlns:a16="http://schemas.microsoft.com/office/drawing/2014/main" id="{0C69E81B-22DB-48EA-8291-0AA394586718}"/>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381</xdr:row>
      <xdr:rowOff>0</xdr:rowOff>
    </xdr:from>
    <xdr:ext cx="2529840" cy="195685"/>
    <xdr:sp macro="" textlink="">
      <xdr:nvSpPr>
        <xdr:cNvPr id="1155" name="Drop Down 4" hidden="1">
          <a:extLst>
            <a:ext uri="{63B3BB69-23CF-44E3-9099-C40C66FF867C}">
              <a14:compatExt xmlns:a14="http://schemas.microsoft.com/office/drawing/2010/main" spid="_x0000_s2052"/>
            </a:ext>
            <a:ext uri="{FF2B5EF4-FFF2-40B4-BE49-F238E27FC236}">
              <a16:creationId xmlns:a16="http://schemas.microsoft.com/office/drawing/2014/main" id="{C922EA31-1D53-4F67-848C-6229DDC74A68}"/>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381</xdr:row>
      <xdr:rowOff>0</xdr:rowOff>
    </xdr:from>
    <xdr:ext cx="2529840" cy="195685"/>
    <xdr:sp macro="" textlink="">
      <xdr:nvSpPr>
        <xdr:cNvPr id="1156" name="Drop Down 4" hidden="1">
          <a:extLst>
            <a:ext uri="{63B3BB69-23CF-44E3-9099-C40C66FF867C}">
              <a14:compatExt xmlns:a14="http://schemas.microsoft.com/office/drawing/2010/main" spid="_x0000_s2052"/>
            </a:ext>
            <a:ext uri="{FF2B5EF4-FFF2-40B4-BE49-F238E27FC236}">
              <a16:creationId xmlns:a16="http://schemas.microsoft.com/office/drawing/2014/main" id="{7E8D35CB-719D-40E3-B483-FA791DB06682}"/>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381</xdr:row>
      <xdr:rowOff>0</xdr:rowOff>
    </xdr:from>
    <xdr:ext cx="2529840" cy="195685"/>
    <xdr:sp macro="" textlink="">
      <xdr:nvSpPr>
        <xdr:cNvPr id="1157" name="Drop Down 4" hidden="1">
          <a:extLst>
            <a:ext uri="{63B3BB69-23CF-44E3-9099-C40C66FF867C}">
              <a14:compatExt xmlns:a14="http://schemas.microsoft.com/office/drawing/2010/main" spid="_x0000_s2052"/>
            </a:ext>
            <a:ext uri="{FF2B5EF4-FFF2-40B4-BE49-F238E27FC236}">
              <a16:creationId xmlns:a16="http://schemas.microsoft.com/office/drawing/2014/main" id="{A48BBA9F-05FB-4B17-A1E5-ABD52499EEA4}"/>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381</xdr:row>
      <xdr:rowOff>0</xdr:rowOff>
    </xdr:from>
    <xdr:ext cx="1921468" cy="195685"/>
    <xdr:sp macro="" textlink="">
      <xdr:nvSpPr>
        <xdr:cNvPr id="1158" name="Drop Down 20" hidden="1">
          <a:extLst>
            <a:ext uri="{63B3BB69-23CF-44E3-9099-C40C66FF867C}">
              <a14:compatExt xmlns:a14="http://schemas.microsoft.com/office/drawing/2010/main" spid="_x0000_s2068"/>
            </a:ext>
            <a:ext uri="{FF2B5EF4-FFF2-40B4-BE49-F238E27FC236}">
              <a16:creationId xmlns:a16="http://schemas.microsoft.com/office/drawing/2014/main" id="{04C9F7DB-0E3C-40A9-81C1-08D986D34537}"/>
            </a:ext>
          </a:extLst>
        </xdr:cNvPr>
        <xdr:cNvSpPr/>
      </xdr:nvSpPr>
      <xdr:spPr bwMode="auto">
        <a:xfrm>
          <a:off x="6054328" y="5931098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381</xdr:row>
      <xdr:rowOff>0</xdr:rowOff>
    </xdr:from>
    <xdr:ext cx="2476500" cy="199970"/>
    <xdr:sp macro="" textlink="">
      <xdr:nvSpPr>
        <xdr:cNvPr id="1159" name="Drop Down 24" hidden="1">
          <a:extLst>
            <a:ext uri="{63B3BB69-23CF-44E3-9099-C40C66FF867C}">
              <a14:compatExt xmlns:a14="http://schemas.microsoft.com/office/drawing/2010/main" spid="_x0000_s2072"/>
            </a:ext>
            <a:ext uri="{FF2B5EF4-FFF2-40B4-BE49-F238E27FC236}">
              <a16:creationId xmlns:a16="http://schemas.microsoft.com/office/drawing/2014/main" id="{B301D237-1DFA-4145-AA05-AA53B4C2B620}"/>
            </a:ext>
          </a:extLst>
        </xdr:cNvPr>
        <xdr:cNvSpPr/>
      </xdr:nvSpPr>
      <xdr:spPr bwMode="auto">
        <a:xfrm>
          <a:off x="3893344" y="5931098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381</xdr:row>
      <xdr:rowOff>0</xdr:rowOff>
    </xdr:from>
    <xdr:ext cx="2529840" cy="195685"/>
    <xdr:sp macro="" textlink="">
      <xdr:nvSpPr>
        <xdr:cNvPr id="1160" name="Drop Down 4" hidden="1">
          <a:extLst>
            <a:ext uri="{63B3BB69-23CF-44E3-9099-C40C66FF867C}">
              <a14:compatExt xmlns:a14="http://schemas.microsoft.com/office/drawing/2010/main" spid="_x0000_s2052"/>
            </a:ext>
            <a:ext uri="{FF2B5EF4-FFF2-40B4-BE49-F238E27FC236}">
              <a16:creationId xmlns:a16="http://schemas.microsoft.com/office/drawing/2014/main" id="{ACA99F38-34E0-40A7-B0DB-802E7F793781}"/>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381</xdr:row>
      <xdr:rowOff>0</xdr:rowOff>
    </xdr:from>
    <xdr:ext cx="2529840" cy="195685"/>
    <xdr:sp macro="" textlink="">
      <xdr:nvSpPr>
        <xdr:cNvPr id="1161" name="Drop Down 4" hidden="1">
          <a:extLst>
            <a:ext uri="{63B3BB69-23CF-44E3-9099-C40C66FF867C}">
              <a14:compatExt xmlns:a14="http://schemas.microsoft.com/office/drawing/2010/main" spid="_x0000_s2052"/>
            </a:ext>
            <a:ext uri="{FF2B5EF4-FFF2-40B4-BE49-F238E27FC236}">
              <a16:creationId xmlns:a16="http://schemas.microsoft.com/office/drawing/2014/main" id="{ED3A57A1-7DA6-402F-B82F-52F0B70E65FD}"/>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381</xdr:row>
      <xdr:rowOff>0</xdr:rowOff>
    </xdr:from>
    <xdr:ext cx="2529840" cy="195685"/>
    <xdr:sp macro="" textlink="">
      <xdr:nvSpPr>
        <xdr:cNvPr id="1162" name="Drop Down 4" hidden="1">
          <a:extLst>
            <a:ext uri="{63B3BB69-23CF-44E3-9099-C40C66FF867C}">
              <a14:compatExt xmlns:a14="http://schemas.microsoft.com/office/drawing/2010/main" spid="_x0000_s2052"/>
            </a:ext>
            <a:ext uri="{FF2B5EF4-FFF2-40B4-BE49-F238E27FC236}">
              <a16:creationId xmlns:a16="http://schemas.microsoft.com/office/drawing/2014/main" id="{6DBDCE9B-F323-4B91-B637-19E4545E07E5}"/>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381</xdr:row>
      <xdr:rowOff>0</xdr:rowOff>
    </xdr:from>
    <xdr:ext cx="2529840" cy="195685"/>
    <xdr:sp macro="" textlink="">
      <xdr:nvSpPr>
        <xdr:cNvPr id="1163" name="Drop Down 4" hidden="1">
          <a:extLst>
            <a:ext uri="{63B3BB69-23CF-44E3-9099-C40C66FF867C}">
              <a14:compatExt xmlns:a14="http://schemas.microsoft.com/office/drawing/2010/main" spid="_x0000_s2052"/>
            </a:ext>
            <a:ext uri="{FF2B5EF4-FFF2-40B4-BE49-F238E27FC236}">
              <a16:creationId xmlns:a16="http://schemas.microsoft.com/office/drawing/2014/main" id="{8825FD34-3F52-4927-B0A4-A9866240CE7A}"/>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381</xdr:row>
      <xdr:rowOff>0</xdr:rowOff>
    </xdr:from>
    <xdr:ext cx="2529840" cy="195685"/>
    <xdr:sp macro="" textlink="">
      <xdr:nvSpPr>
        <xdr:cNvPr id="1164" name="Drop Down 4" hidden="1">
          <a:extLst>
            <a:ext uri="{63B3BB69-23CF-44E3-9099-C40C66FF867C}">
              <a14:compatExt xmlns:a14="http://schemas.microsoft.com/office/drawing/2010/main" spid="_x0000_s2052"/>
            </a:ext>
            <a:ext uri="{FF2B5EF4-FFF2-40B4-BE49-F238E27FC236}">
              <a16:creationId xmlns:a16="http://schemas.microsoft.com/office/drawing/2014/main" id="{B88D3E0D-D744-485C-872F-C2B5F2BFD2D1}"/>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381</xdr:row>
      <xdr:rowOff>0</xdr:rowOff>
    </xdr:from>
    <xdr:ext cx="1921468" cy="195685"/>
    <xdr:sp macro="" textlink="">
      <xdr:nvSpPr>
        <xdr:cNvPr id="1165" name="Drop Down 20" hidden="1">
          <a:extLst>
            <a:ext uri="{63B3BB69-23CF-44E3-9099-C40C66FF867C}">
              <a14:compatExt xmlns:a14="http://schemas.microsoft.com/office/drawing/2010/main" spid="_x0000_s2068"/>
            </a:ext>
            <a:ext uri="{FF2B5EF4-FFF2-40B4-BE49-F238E27FC236}">
              <a16:creationId xmlns:a16="http://schemas.microsoft.com/office/drawing/2014/main" id="{394B654A-78D5-4C82-9827-CE9F82473808}"/>
            </a:ext>
          </a:extLst>
        </xdr:cNvPr>
        <xdr:cNvSpPr/>
      </xdr:nvSpPr>
      <xdr:spPr bwMode="auto">
        <a:xfrm>
          <a:off x="6054328" y="5931098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381</xdr:row>
      <xdr:rowOff>0</xdr:rowOff>
    </xdr:from>
    <xdr:ext cx="2476500" cy="199970"/>
    <xdr:sp macro="" textlink="">
      <xdr:nvSpPr>
        <xdr:cNvPr id="1166" name="Drop Down 24" hidden="1">
          <a:extLst>
            <a:ext uri="{63B3BB69-23CF-44E3-9099-C40C66FF867C}">
              <a14:compatExt xmlns:a14="http://schemas.microsoft.com/office/drawing/2010/main" spid="_x0000_s2072"/>
            </a:ext>
            <a:ext uri="{FF2B5EF4-FFF2-40B4-BE49-F238E27FC236}">
              <a16:creationId xmlns:a16="http://schemas.microsoft.com/office/drawing/2014/main" id="{D842EAB8-D61E-4C63-96B3-C055712AA02F}"/>
            </a:ext>
          </a:extLst>
        </xdr:cNvPr>
        <xdr:cNvSpPr/>
      </xdr:nvSpPr>
      <xdr:spPr bwMode="auto">
        <a:xfrm>
          <a:off x="3893344" y="5931098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381</xdr:row>
      <xdr:rowOff>0</xdr:rowOff>
    </xdr:from>
    <xdr:ext cx="2529840" cy="195685"/>
    <xdr:sp macro="" textlink="">
      <xdr:nvSpPr>
        <xdr:cNvPr id="1167" name="Drop Down 4" hidden="1">
          <a:extLst>
            <a:ext uri="{63B3BB69-23CF-44E3-9099-C40C66FF867C}">
              <a14:compatExt xmlns:a14="http://schemas.microsoft.com/office/drawing/2010/main" spid="_x0000_s2052"/>
            </a:ext>
            <a:ext uri="{FF2B5EF4-FFF2-40B4-BE49-F238E27FC236}">
              <a16:creationId xmlns:a16="http://schemas.microsoft.com/office/drawing/2014/main" id="{E6B3D671-A946-4DD3-BEED-301EC1D75B3E}"/>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381</xdr:row>
      <xdr:rowOff>0</xdr:rowOff>
    </xdr:from>
    <xdr:ext cx="2529840" cy="195685"/>
    <xdr:sp macro="" textlink="">
      <xdr:nvSpPr>
        <xdr:cNvPr id="1168" name="Drop Down 4" hidden="1">
          <a:extLst>
            <a:ext uri="{63B3BB69-23CF-44E3-9099-C40C66FF867C}">
              <a14:compatExt xmlns:a14="http://schemas.microsoft.com/office/drawing/2010/main" spid="_x0000_s2052"/>
            </a:ext>
            <a:ext uri="{FF2B5EF4-FFF2-40B4-BE49-F238E27FC236}">
              <a16:creationId xmlns:a16="http://schemas.microsoft.com/office/drawing/2014/main" id="{34E23B6E-BC73-4546-8331-F43B241EE2F6}"/>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381</xdr:row>
      <xdr:rowOff>0</xdr:rowOff>
    </xdr:from>
    <xdr:ext cx="2529840" cy="195685"/>
    <xdr:sp macro="" textlink="">
      <xdr:nvSpPr>
        <xdr:cNvPr id="1169" name="Drop Down 4" hidden="1">
          <a:extLst>
            <a:ext uri="{63B3BB69-23CF-44E3-9099-C40C66FF867C}">
              <a14:compatExt xmlns:a14="http://schemas.microsoft.com/office/drawing/2010/main" spid="_x0000_s2052"/>
            </a:ext>
            <a:ext uri="{FF2B5EF4-FFF2-40B4-BE49-F238E27FC236}">
              <a16:creationId xmlns:a16="http://schemas.microsoft.com/office/drawing/2014/main" id="{E23AFAE1-A18F-48AD-AB87-4EFF15082435}"/>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381</xdr:row>
      <xdr:rowOff>0</xdr:rowOff>
    </xdr:from>
    <xdr:ext cx="2529840" cy="195685"/>
    <xdr:sp macro="" textlink="">
      <xdr:nvSpPr>
        <xdr:cNvPr id="1170" name="Drop Down 4" hidden="1">
          <a:extLst>
            <a:ext uri="{63B3BB69-23CF-44E3-9099-C40C66FF867C}">
              <a14:compatExt xmlns:a14="http://schemas.microsoft.com/office/drawing/2010/main" spid="_x0000_s2052"/>
            </a:ext>
            <a:ext uri="{FF2B5EF4-FFF2-40B4-BE49-F238E27FC236}">
              <a16:creationId xmlns:a16="http://schemas.microsoft.com/office/drawing/2014/main" id="{39B6306B-CCD5-4E66-9FDA-429C77487806}"/>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381</xdr:row>
      <xdr:rowOff>0</xdr:rowOff>
    </xdr:from>
    <xdr:ext cx="2529840" cy="195685"/>
    <xdr:sp macro="" textlink="">
      <xdr:nvSpPr>
        <xdr:cNvPr id="1171" name="Drop Down 4" hidden="1">
          <a:extLst>
            <a:ext uri="{63B3BB69-23CF-44E3-9099-C40C66FF867C}">
              <a14:compatExt xmlns:a14="http://schemas.microsoft.com/office/drawing/2010/main" spid="_x0000_s2052"/>
            </a:ext>
            <a:ext uri="{FF2B5EF4-FFF2-40B4-BE49-F238E27FC236}">
              <a16:creationId xmlns:a16="http://schemas.microsoft.com/office/drawing/2014/main" id="{7F1CFB7F-C9FD-4EB3-AB6D-850FC0075936}"/>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381</xdr:row>
      <xdr:rowOff>0</xdr:rowOff>
    </xdr:from>
    <xdr:ext cx="1921468" cy="195685"/>
    <xdr:sp macro="" textlink="">
      <xdr:nvSpPr>
        <xdr:cNvPr id="1172" name="Drop Down 20" hidden="1">
          <a:extLst>
            <a:ext uri="{63B3BB69-23CF-44E3-9099-C40C66FF867C}">
              <a14:compatExt xmlns:a14="http://schemas.microsoft.com/office/drawing/2010/main" spid="_x0000_s2068"/>
            </a:ext>
            <a:ext uri="{FF2B5EF4-FFF2-40B4-BE49-F238E27FC236}">
              <a16:creationId xmlns:a16="http://schemas.microsoft.com/office/drawing/2014/main" id="{FCA7E93F-620A-4252-8054-3D6B5A537A37}"/>
            </a:ext>
          </a:extLst>
        </xdr:cNvPr>
        <xdr:cNvSpPr/>
      </xdr:nvSpPr>
      <xdr:spPr bwMode="auto">
        <a:xfrm>
          <a:off x="6054328" y="5931098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381</xdr:row>
      <xdr:rowOff>0</xdr:rowOff>
    </xdr:from>
    <xdr:ext cx="2476500" cy="199970"/>
    <xdr:sp macro="" textlink="">
      <xdr:nvSpPr>
        <xdr:cNvPr id="1173" name="Drop Down 24" hidden="1">
          <a:extLst>
            <a:ext uri="{63B3BB69-23CF-44E3-9099-C40C66FF867C}">
              <a14:compatExt xmlns:a14="http://schemas.microsoft.com/office/drawing/2010/main" spid="_x0000_s2072"/>
            </a:ext>
            <a:ext uri="{FF2B5EF4-FFF2-40B4-BE49-F238E27FC236}">
              <a16:creationId xmlns:a16="http://schemas.microsoft.com/office/drawing/2014/main" id="{6863B53E-C472-40B8-983F-060FFB069028}"/>
            </a:ext>
          </a:extLst>
        </xdr:cNvPr>
        <xdr:cNvSpPr/>
      </xdr:nvSpPr>
      <xdr:spPr bwMode="auto">
        <a:xfrm>
          <a:off x="3893344" y="5931098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381</xdr:row>
      <xdr:rowOff>0</xdr:rowOff>
    </xdr:from>
    <xdr:ext cx="2529840" cy="195685"/>
    <xdr:sp macro="" textlink="">
      <xdr:nvSpPr>
        <xdr:cNvPr id="1174" name="Drop Down 4" hidden="1">
          <a:extLst>
            <a:ext uri="{63B3BB69-23CF-44E3-9099-C40C66FF867C}">
              <a14:compatExt xmlns:a14="http://schemas.microsoft.com/office/drawing/2010/main" spid="_x0000_s2052"/>
            </a:ext>
            <a:ext uri="{FF2B5EF4-FFF2-40B4-BE49-F238E27FC236}">
              <a16:creationId xmlns:a16="http://schemas.microsoft.com/office/drawing/2014/main" id="{699E912A-5FE0-434A-BFA2-FB15AFA6A877}"/>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381</xdr:row>
      <xdr:rowOff>0</xdr:rowOff>
    </xdr:from>
    <xdr:ext cx="2529840" cy="195685"/>
    <xdr:sp macro="" textlink="">
      <xdr:nvSpPr>
        <xdr:cNvPr id="1175" name="Drop Down 4" hidden="1">
          <a:extLst>
            <a:ext uri="{63B3BB69-23CF-44E3-9099-C40C66FF867C}">
              <a14:compatExt xmlns:a14="http://schemas.microsoft.com/office/drawing/2010/main" spid="_x0000_s2052"/>
            </a:ext>
            <a:ext uri="{FF2B5EF4-FFF2-40B4-BE49-F238E27FC236}">
              <a16:creationId xmlns:a16="http://schemas.microsoft.com/office/drawing/2014/main" id="{E133F33E-2CEB-4F26-A4AD-9B25F4C3E763}"/>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381</xdr:row>
      <xdr:rowOff>0</xdr:rowOff>
    </xdr:from>
    <xdr:ext cx="2529840" cy="195685"/>
    <xdr:sp macro="" textlink="">
      <xdr:nvSpPr>
        <xdr:cNvPr id="1176" name="Drop Down 4" hidden="1">
          <a:extLst>
            <a:ext uri="{63B3BB69-23CF-44E3-9099-C40C66FF867C}">
              <a14:compatExt xmlns:a14="http://schemas.microsoft.com/office/drawing/2010/main" spid="_x0000_s2052"/>
            </a:ext>
            <a:ext uri="{FF2B5EF4-FFF2-40B4-BE49-F238E27FC236}">
              <a16:creationId xmlns:a16="http://schemas.microsoft.com/office/drawing/2014/main" id="{C12A90DD-85BE-43EE-9B7E-E9D8B5BB166D}"/>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381</xdr:row>
      <xdr:rowOff>0</xdr:rowOff>
    </xdr:from>
    <xdr:ext cx="2529840" cy="195685"/>
    <xdr:sp macro="" textlink="">
      <xdr:nvSpPr>
        <xdr:cNvPr id="1177" name="Drop Down 4" hidden="1">
          <a:extLst>
            <a:ext uri="{63B3BB69-23CF-44E3-9099-C40C66FF867C}">
              <a14:compatExt xmlns:a14="http://schemas.microsoft.com/office/drawing/2010/main" spid="_x0000_s2052"/>
            </a:ext>
            <a:ext uri="{FF2B5EF4-FFF2-40B4-BE49-F238E27FC236}">
              <a16:creationId xmlns:a16="http://schemas.microsoft.com/office/drawing/2014/main" id="{B1E7C866-F876-4202-997F-35353461C102}"/>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381</xdr:row>
      <xdr:rowOff>0</xdr:rowOff>
    </xdr:from>
    <xdr:ext cx="2529840" cy="195685"/>
    <xdr:sp macro="" textlink="">
      <xdr:nvSpPr>
        <xdr:cNvPr id="1178" name="Drop Down 4" hidden="1">
          <a:extLst>
            <a:ext uri="{63B3BB69-23CF-44E3-9099-C40C66FF867C}">
              <a14:compatExt xmlns:a14="http://schemas.microsoft.com/office/drawing/2010/main" spid="_x0000_s2052"/>
            </a:ext>
            <a:ext uri="{FF2B5EF4-FFF2-40B4-BE49-F238E27FC236}">
              <a16:creationId xmlns:a16="http://schemas.microsoft.com/office/drawing/2014/main" id="{897892E3-2C4C-492C-9CB1-844B0570EC0E}"/>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381</xdr:row>
      <xdr:rowOff>0</xdr:rowOff>
    </xdr:from>
    <xdr:ext cx="1921468" cy="195685"/>
    <xdr:sp macro="" textlink="">
      <xdr:nvSpPr>
        <xdr:cNvPr id="1179" name="Drop Down 20" hidden="1">
          <a:extLst>
            <a:ext uri="{63B3BB69-23CF-44E3-9099-C40C66FF867C}">
              <a14:compatExt xmlns:a14="http://schemas.microsoft.com/office/drawing/2010/main" spid="_x0000_s2068"/>
            </a:ext>
            <a:ext uri="{FF2B5EF4-FFF2-40B4-BE49-F238E27FC236}">
              <a16:creationId xmlns:a16="http://schemas.microsoft.com/office/drawing/2014/main" id="{79ACC9BF-F031-41C9-9E6E-02671FC696FF}"/>
            </a:ext>
          </a:extLst>
        </xdr:cNvPr>
        <xdr:cNvSpPr/>
      </xdr:nvSpPr>
      <xdr:spPr bwMode="auto">
        <a:xfrm>
          <a:off x="6054328" y="5931098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381</xdr:row>
      <xdr:rowOff>0</xdr:rowOff>
    </xdr:from>
    <xdr:ext cx="2476500" cy="199970"/>
    <xdr:sp macro="" textlink="">
      <xdr:nvSpPr>
        <xdr:cNvPr id="1180" name="Drop Down 24" hidden="1">
          <a:extLst>
            <a:ext uri="{63B3BB69-23CF-44E3-9099-C40C66FF867C}">
              <a14:compatExt xmlns:a14="http://schemas.microsoft.com/office/drawing/2010/main" spid="_x0000_s2072"/>
            </a:ext>
            <a:ext uri="{FF2B5EF4-FFF2-40B4-BE49-F238E27FC236}">
              <a16:creationId xmlns:a16="http://schemas.microsoft.com/office/drawing/2014/main" id="{983FF0FE-5A3C-4AEB-A3DC-9638157AF35C}"/>
            </a:ext>
          </a:extLst>
        </xdr:cNvPr>
        <xdr:cNvSpPr/>
      </xdr:nvSpPr>
      <xdr:spPr bwMode="auto">
        <a:xfrm>
          <a:off x="3893344" y="5931098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381</xdr:row>
      <xdr:rowOff>0</xdr:rowOff>
    </xdr:from>
    <xdr:ext cx="2529840" cy="195685"/>
    <xdr:sp macro="" textlink="">
      <xdr:nvSpPr>
        <xdr:cNvPr id="1181" name="Drop Down 4" hidden="1">
          <a:extLst>
            <a:ext uri="{63B3BB69-23CF-44E3-9099-C40C66FF867C}">
              <a14:compatExt xmlns:a14="http://schemas.microsoft.com/office/drawing/2010/main" spid="_x0000_s2052"/>
            </a:ext>
            <a:ext uri="{FF2B5EF4-FFF2-40B4-BE49-F238E27FC236}">
              <a16:creationId xmlns:a16="http://schemas.microsoft.com/office/drawing/2014/main" id="{7BBD861F-8B40-4046-A9C2-C58FC918EA87}"/>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381</xdr:row>
      <xdr:rowOff>0</xdr:rowOff>
    </xdr:from>
    <xdr:ext cx="2529840" cy="195685"/>
    <xdr:sp macro="" textlink="">
      <xdr:nvSpPr>
        <xdr:cNvPr id="1182" name="Drop Down 4" hidden="1">
          <a:extLst>
            <a:ext uri="{63B3BB69-23CF-44E3-9099-C40C66FF867C}">
              <a14:compatExt xmlns:a14="http://schemas.microsoft.com/office/drawing/2010/main" spid="_x0000_s2052"/>
            </a:ext>
            <a:ext uri="{FF2B5EF4-FFF2-40B4-BE49-F238E27FC236}">
              <a16:creationId xmlns:a16="http://schemas.microsoft.com/office/drawing/2014/main" id="{1599C4BA-209F-46E9-B343-73A7894F3377}"/>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381</xdr:row>
      <xdr:rowOff>0</xdr:rowOff>
    </xdr:from>
    <xdr:ext cx="2529840" cy="195685"/>
    <xdr:sp macro="" textlink="">
      <xdr:nvSpPr>
        <xdr:cNvPr id="1183" name="Drop Down 4" hidden="1">
          <a:extLst>
            <a:ext uri="{63B3BB69-23CF-44E3-9099-C40C66FF867C}">
              <a14:compatExt xmlns:a14="http://schemas.microsoft.com/office/drawing/2010/main" spid="_x0000_s2052"/>
            </a:ext>
            <a:ext uri="{FF2B5EF4-FFF2-40B4-BE49-F238E27FC236}">
              <a16:creationId xmlns:a16="http://schemas.microsoft.com/office/drawing/2014/main" id="{6227C2E8-C076-4703-9856-BAFDE56CFBF8}"/>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381</xdr:row>
      <xdr:rowOff>0</xdr:rowOff>
    </xdr:from>
    <xdr:ext cx="2529840" cy="195685"/>
    <xdr:sp macro="" textlink="">
      <xdr:nvSpPr>
        <xdr:cNvPr id="1184" name="Drop Down 4" hidden="1">
          <a:extLst>
            <a:ext uri="{63B3BB69-23CF-44E3-9099-C40C66FF867C}">
              <a14:compatExt xmlns:a14="http://schemas.microsoft.com/office/drawing/2010/main" spid="_x0000_s2052"/>
            </a:ext>
            <a:ext uri="{FF2B5EF4-FFF2-40B4-BE49-F238E27FC236}">
              <a16:creationId xmlns:a16="http://schemas.microsoft.com/office/drawing/2014/main" id="{76ECA794-FF97-41DA-ABB3-80FD67C9D2FF}"/>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381</xdr:row>
      <xdr:rowOff>0</xdr:rowOff>
    </xdr:from>
    <xdr:ext cx="2529840" cy="195685"/>
    <xdr:sp macro="" textlink="">
      <xdr:nvSpPr>
        <xdr:cNvPr id="1185" name="Drop Down 4" hidden="1">
          <a:extLst>
            <a:ext uri="{63B3BB69-23CF-44E3-9099-C40C66FF867C}">
              <a14:compatExt xmlns:a14="http://schemas.microsoft.com/office/drawing/2010/main" spid="_x0000_s2052"/>
            </a:ext>
            <a:ext uri="{FF2B5EF4-FFF2-40B4-BE49-F238E27FC236}">
              <a16:creationId xmlns:a16="http://schemas.microsoft.com/office/drawing/2014/main" id="{D0100B70-E4FF-4F7E-887B-82A769E7D5C5}"/>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381</xdr:row>
      <xdr:rowOff>0</xdr:rowOff>
    </xdr:from>
    <xdr:ext cx="1921468" cy="195685"/>
    <xdr:sp macro="" textlink="">
      <xdr:nvSpPr>
        <xdr:cNvPr id="1186" name="Drop Down 20" hidden="1">
          <a:extLst>
            <a:ext uri="{63B3BB69-23CF-44E3-9099-C40C66FF867C}">
              <a14:compatExt xmlns:a14="http://schemas.microsoft.com/office/drawing/2010/main" spid="_x0000_s2068"/>
            </a:ext>
            <a:ext uri="{FF2B5EF4-FFF2-40B4-BE49-F238E27FC236}">
              <a16:creationId xmlns:a16="http://schemas.microsoft.com/office/drawing/2014/main" id="{32839D72-F682-4B5E-9448-E8CE3AEF8466}"/>
            </a:ext>
          </a:extLst>
        </xdr:cNvPr>
        <xdr:cNvSpPr/>
      </xdr:nvSpPr>
      <xdr:spPr bwMode="auto">
        <a:xfrm>
          <a:off x="6054328" y="5931098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381</xdr:row>
      <xdr:rowOff>0</xdr:rowOff>
    </xdr:from>
    <xdr:ext cx="2476500" cy="199970"/>
    <xdr:sp macro="" textlink="">
      <xdr:nvSpPr>
        <xdr:cNvPr id="1187" name="Drop Down 24" hidden="1">
          <a:extLst>
            <a:ext uri="{63B3BB69-23CF-44E3-9099-C40C66FF867C}">
              <a14:compatExt xmlns:a14="http://schemas.microsoft.com/office/drawing/2010/main" spid="_x0000_s2072"/>
            </a:ext>
            <a:ext uri="{FF2B5EF4-FFF2-40B4-BE49-F238E27FC236}">
              <a16:creationId xmlns:a16="http://schemas.microsoft.com/office/drawing/2014/main" id="{D159968F-B517-41EF-9437-95D837EFE25E}"/>
            </a:ext>
          </a:extLst>
        </xdr:cNvPr>
        <xdr:cNvSpPr/>
      </xdr:nvSpPr>
      <xdr:spPr bwMode="auto">
        <a:xfrm>
          <a:off x="3893344" y="5931098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381</xdr:row>
      <xdr:rowOff>0</xdr:rowOff>
    </xdr:from>
    <xdr:ext cx="2529840" cy="195685"/>
    <xdr:sp macro="" textlink="">
      <xdr:nvSpPr>
        <xdr:cNvPr id="1188" name="Drop Down 4" hidden="1">
          <a:extLst>
            <a:ext uri="{63B3BB69-23CF-44E3-9099-C40C66FF867C}">
              <a14:compatExt xmlns:a14="http://schemas.microsoft.com/office/drawing/2010/main" spid="_x0000_s2052"/>
            </a:ext>
            <a:ext uri="{FF2B5EF4-FFF2-40B4-BE49-F238E27FC236}">
              <a16:creationId xmlns:a16="http://schemas.microsoft.com/office/drawing/2014/main" id="{BBA1A4B5-4752-49E8-9127-B7740D54AA88}"/>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381</xdr:row>
      <xdr:rowOff>0</xdr:rowOff>
    </xdr:from>
    <xdr:ext cx="2529840" cy="195685"/>
    <xdr:sp macro="" textlink="">
      <xdr:nvSpPr>
        <xdr:cNvPr id="1189" name="Drop Down 4" hidden="1">
          <a:extLst>
            <a:ext uri="{63B3BB69-23CF-44E3-9099-C40C66FF867C}">
              <a14:compatExt xmlns:a14="http://schemas.microsoft.com/office/drawing/2010/main" spid="_x0000_s2052"/>
            </a:ext>
            <a:ext uri="{FF2B5EF4-FFF2-40B4-BE49-F238E27FC236}">
              <a16:creationId xmlns:a16="http://schemas.microsoft.com/office/drawing/2014/main" id="{07D2A0A2-AA17-49B4-8F37-3B755BD806FE}"/>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381</xdr:row>
      <xdr:rowOff>0</xdr:rowOff>
    </xdr:from>
    <xdr:ext cx="2529840" cy="195685"/>
    <xdr:sp macro="" textlink="">
      <xdr:nvSpPr>
        <xdr:cNvPr id="1190" name="Drop Down 4" hidden="1">
          <a:extLst>
            <a:ext uri="{63B3BB69-23CF-44E3-9099-C40C66FF867C}">
              <a14:compatExt xmlns:a14="http://schemas.microsoft.com/office/drawing/2010/main" spid="_x0000_s2052"/>
            </a:ext>
            <a:ext uri="{FF2B5EF4-FFF2-40B4-BE49-F238E27FC236}">
              <a16:creationId xmlns:a16="http://schemas.microsoft.com/office/drawing/2014/main" id="{D2EA6C4F-BA72-4864-A06B-0FC59C04B327}"/>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381</xdr:row>
      <xdr:rowOff>0</xdr:rowOff>
    </xdr:from>
    <xdr:ext cx="2529840" cy="195685"/>
    <xdr:sp macro="" textlink="">
      <xdr:nvSpPr>
        <xdr:cNvPr id="1191" name="Drop Down 4" hidden="1">
          <a:extLst>
            <a:ext uri="{63B3BB69-23CF-44E3-9099-C40C66FF867C}">
              <a14:compatExt xmlns:a14="http://schemas.microsoft.com/office/drawing/2010/main" spid="_x0000_s2052"/>
            </a:ext>
            <a:ext uri="{FF2B5EF4-FFF2-40B4-BE49-F238E27FC236}">
              <a16:creationId xmlns:a16="http://schemas.microsoft.com/office/drawing/2014/main" id="{139BC426-0FD0-44F3-BC95-30E11FA9DBF8}"/>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386</xdr:row>
      <xdr:rowOff>0</xdr:rowOff>
    </xdr:from>
    <xdr:ext cx="2529840" cy="195685"/>
    <xdr:sp macro="" textlink="">
      <xdr:nvSpPr>
        <xdr:cNvPr id="1192" name="Drop Down 4" hidden="1">
          <a:extLst>
            <a:ext uri="{63B3BB69-23CF-44E3-9099-C40C66FF867C}">
              <a14:compatExt xmlns:a14="http://schemas.microsoft.com/office/drawing/2010/main" spid="_x0000_s2052"/>
            </a:ext>
            <a:ext uri="{FF2B5EF4-FFF2-40B4-BE49-F238E27FC236}">
              <a16:creationId xmlns:a16="http://schemas.microsoft.com/office/drawing/2014/main" id="{56902509-B425-4190-BDB7-52A75BBD7D02}"/>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386</xdr:row>
      <xdr:rowOff>0</xdr:rowOff>
    </xdr:from>
    <xdr:ext cx="1921468" cy="195685"/>
    <xdr:sp macro="" textlink="">
      <xdr:nvSpPr>
        <xdr:cNvPr id="1193" name="Drop Down 20" hidden="1">
          <a:extLst>
            <a:ext uri="{63B3BB69-23CF-44E3-9099-C40C66FF867C}">
              <a14:compatExt xmlns:a14="http://schemas.microsoft.com/office/drawing/2010/main" spid="_x0000_s2068"/>
            </a:ext>
            <a:ext uri="{FF2B5EF4-FFF2-40B4-BE49-F238E27FC236}">
              <a16:creationId xmlns:a16="http://schemas.microsoft.com/office/drawing/2014/main" id="{229A74AB-9198-4D76-B807-4E0C3E64FC6C}"/>
            </a:ext>
          </a:extLst>
        </xdr:cNvPr>
        <xdr:cNvSpPr/>
      </xdr:nvSpPr>
      <xdr:spPr bwMode="auto">
        <a:xfrm>
          <a:off x="6054328" y="6040040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386</xdr:row>
      <xdr:rowOff>0</xdr:rowOff>
    </xdr:from>
    <xdr:ext cx="2476500" cy="199970"/>
    <xdr:sp macro="" textlink="">
      <xdr:nvSpPr>
        <xdr:cNvPr id="1194" name="Drop Down 24" hidden="1">
          <a:extLst>
            <a:ext uri="{63B3BB69-23CF-44E3-9099-C40C66FF867C}">
              <a14:compatExt xmlns:a14="http://schemas.microsoft.com/office/drawing/2010/main" spid="_x0000_s2072"/>
            </a:ext>
            <a:ext uri="{FF2B5EF4-FFF2-40B4-BE49-F238E27FC236}">
              <a16:creationId xmlns:a16="http://schemas.microsoft.com/office/drawing/2014/main" id="{0C859439-4665-4A91-9756-60408760175F}"/>
            </a:ext>
          </a:extLst>
        </xdr:cNvPr>
        <xdr:cNvSpPr/>
      </xdr:nvSpPr>
      <xdr:spPr bwMode="auto">
        <a:xfrm>
          <a:off x="3893344" y="604004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386</xdr:row>
      <xdr:rowOff>0</xdr:rowOff>
    </xdr:from>
    <xdr:ext cx="2529840" cy="195685"/>
    <xdr:sp macro="" textlink="">
      <xdr:nvSpPr>
        <xdr:cNvPr id="1195" name="Drop Down 4" hidden="1">
          <a:extLst>
            <a:ext uri="{63B3BB69-23CF-44E3-9099-C40C66FF867C}">
              <a14:compatExt xmlns:a14="http://schemas.microsoft.com/office/drawing/2010/main" spid="_x0000_s2052"/>
            </a:ext>
            <a:ext uri="{FF2B5EF4-FFF2-40B4-BE49-F238E27FC236}">
              <a16:creationId xmlns:a16="http://schemas.microsoft.com/office/drawing/2014/main" id="{610E8D7E-CC13-4CE6-B5B2-7D19A481DD1C}"/>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386</xdr:row>
      <xdr:rowOff>0</xdr:rowOff>
    </xdr:from>
    <xdr:ext cx="2529840" cy="195685"/>
    <xdr:sp macro="" textlink="">
      <xdr:nvSpPr>
        <xdr:cNvPr id="1196" name="Drop Down 4" hidden="1">
          <a:extLst>
            <a:ext uri="{63B3BB69-23CF-44E3-9099-C40C66FF867C}">
              <a14:compatExt xmlns:a14="http://schemas.microsoft.com/office/drawing/2010/main" spid="_x0000_s2052"/>
            </a:ext>
            <a:ext uri="{FF2B5EF4-FFF2-40B4-BE49-F238E27FC236}">
              <a16:creationId xmlns:a16="http://schemas.microsoft.com/office/drawing/2014/main" id="{69D630EF-B494-4255-B38E-AD9403965716}"/>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386</xdr:row>
      <xdr:rowOff>0</xdr:rowOff>
    </xdr:from>
    <xdr:ext cx="2529840" cy="195685"/>
    <xdr:sp macro="" textlink="">
      <xdr:nvSpPr>
        <xdr:cNvPr id="1197" name="Drop Down 4" hidden="1">
          <a:extLst>
            <a:ext uri="{63B3BB69-23CF-44E3-9099-C40C66FF867C}">
              <a14:compatExt xmlns:a14="http://schemas.microsoft.com/office/drawing/2010/main" spid="_x0000_s2052"/>
            </a:ext>
            <a:ext uri="{FF2B5EF4-FFF2-40B4-BE49-F238E27FC236}">
              <a16:creationId xmlns:a16="http://schemas.microsoft.com/office/drawing/2014/main" id="{5E12C6CF-C138-4D39-AE8E-274E765BE697}"/>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386</xdr:row>
      <xdr:rowOff>0</xdr:rowOff>
    </xdr:from>
    <xdr:ext cx="2529840" cy="195685"/>
    <xdr:sp macro="" textlink="">
      <xdr:nvSpPr>
        <xdr:cNvPr id="1198" name="Drop Down 4" hidden="1">
          <a:extLst>
            <a:ext uri="{63B3BB69-23CF-44E3-9099-C40C66FF867C}">
              <a14:compatExt xmlns:a14="http://schemas.microsoft.com/office/drawing/2010/main" spid="_x0000_s2052"/>
            </a:ext>
            <a:ext uri="{FF2B5EF4-FFF2-40B4-BE49-F238E27FC236}">
              <a16:creationId xmlns:a16="http://schemas.microsoft.com/office/drawing/2014/main" id="{44B432ED-8AFF-48C7-A7F0-2528086A6FEF}"/>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386</xdr:row>
      <xdr:rowOff>0</xdr:rowOff>
    </xdr:from>
    <xdr:ext cx="2529840" cy="195685"/>
    <xdr:sp macro="" textlink="">
      <xdr:nvSpPr>
        <xdr:cNvPr id="1199" name="Drop Down 4" hidden="1">
          <a:extLst>
            <a:ext uri="{63B3BB69-23CF-44E3-9099-C40C66FF867C}">
              <a14:compatExt xmlns:a14="http://schemas.microsoft.com/office/drawing/2010/main" spid="_x0000_s2052"/>
            </a:ext>
            <a:ext uri="{FF2B5EF4-FFF2-40B4-BE49-F238E27FC236}">
              <a16:creationId xmlns:a16="http://schemas.microsoft.com/office/drawing/2014/main" id="{0226D2DB-88EC-4904-8483-9A309F6CABFA}"/>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386</xdr:row>
      <xdr:rowOff>0</xdr:rowOff>
    </xdr:from>
    <xdr:ext cx="1921468" cy="195685"/>
    <xdr:sp macro="" textlink="">
      <xdr:nvSpPr>
        <xdr:cNvPr id="1200" name="Drop Down 20" hidden="1">
          <a:extLst>
            <a:ext uri="{63B3BB69-23CF-44E3-9099-C40C66FF867C}">
              <a14:compatExt xmlns:a14="http://schemas.microsoft.com/office/drawing/2010/main" spid="_x0000_s2068"/>
            </a:ext>
            <a:ext uri="{FF2B5EF4-FFF2-40B4-BE49-F238E27FC236}">
              <a16:creationId xmlns:a16="http://schemas.microsoft.com/office/drawing/2014/main" id="{689D24E8-8E8B-4CD9-A803-9434604AD6A1}"/>
            </a:ext>
          </a:extLst>
        </xdr:cNvPr>
        <xdr:cNvSpPr/>
      </xdr:nvSpPr>
      <xdr:spPr bwMode="auto">
        <a:xfrm>
          <a:off x="6054328" y="6040040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386</xdr:row>
      <xdr:rowOff>0</xdr:rowOff>
    </xdr:from>
    <xdr:ext cx="2476500" cy="199970"/>
    <xdr:sp macro="" textlink="">
      <xdr:nvSpPr>
        <xdr:cNvPr id="1201" name="Drop Down 24" hidden="1">
          <a:extLst>
            <a:ext uri="{63B3BB69-23CF-44E3-9099-C40C66FF867C}">
              <a14:compatExt xmlns:a14="http://schemas.microsoft.com/office/drawing/2010/main" spid="_x0000_s2072"/>
            </a:ext>
            <a:ext uri="{FF2B5EF4-FFF2-40B4-BE49-F238E27FC236}">
              <a16:creationId xmlns:a16="http://schemas.microsoft.com/office/drawing/2014/main" id="{93E3EDB4-DCBF-4C01-B28D-2D78FB55F743}"/>
            </a:ext>
          </a:extLst>
        </xdr:cNvPr>
        <xdr:cNvSpPr/>
      </xdr:nvSpPr>
      <xdr:spPr bwMode="auto">
        <a:xfrm>
          <a:off x="3893344" y="604004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386</xdr:row>
      <xdr:rowOff>0</xdr:rowOff>
    </xdr:from>
    <xdr:ext cx="2529840" cy="195685"/>
    <xdr:sp macro="" textlink="">
      <xdr:nvSpPr>
        <xdr:cNvPr id="1202" name="Drop Down 4" hidden="1">
          <a:extLst>
            <a:ext uri="{63B3BB69-23CF-44E3-9099-C40C66FF867C}">
              <a14:compatExt xmlns:a14="http://schemas.microsoft.com/office/drawing/2010/main" spid="_x0000_s2052"/>
            </a:ext>
            <a:ext uri="{FF2B5EF4-FFF2-40B4-BE49-F238E27FC236}">
              <a16:creationId xmlns:a16="http://schemas.microsoft.com/office/drawing/2014/main" id="{932EFC6D-D400-4385-B9AD-862B3787F871}"/>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386</xdr:row>
      <xdr:rowOff>0</xdr:rowOff>
    </xdr:from>
    <xdr:ext cx="2529840" cy="195685"/>
    <xdr:sp macro="" textlink="">
      <xdr:nvSpPr>
        <xdr:cNvPr id="1203" name="Drop Down 4" hidden="1">
          <a:extLst>
            <a:ext uri="{63B3BB69-23CF-44E3-9099-C40C66FF867C}">
              <a14:compatExt xmlns:a14="http://schemas.microsoft.com/office/drawing/2010/main" spid="_x0000_s2052"/>
            </a:ext>
            <a:ext uri="{FF2B5EF4-FFF2-40B4-BE49-F238E27FC236}">
              <a16:creationId xmlns:a16="http://schemas.microsoft.com/office/drawing/2014/main" id="{9181B7EA-8DE2-40AC-B2AA-4670B364CA4E}"/>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386</xdr:row>
      <xdr:rowOff>0</xdr:rowOff>
    </xdr:from>
    <xdr:ext cx="2529840" cy="195685"/>
    <xdr:sp macro="" textlink="">
      <xdr:nvSpPr>
        <xdr:cNvPr id="1204" name="Drop Down 4" hidden="1">
          <a:extLst>
            <a:ext uri="{63B3BB69-23CF-44E3-9099-C40C66FF867C}">
              <a14:compatExt xmlns:a14="http://schemas.microsoft.com/office/drawing/2010/main" spid="_x0000_s2052"/>
            </a:ext>
            <a:ext uri="{FF2B5EF4-FFF2-40B4-BE49-F238E27FC236}">
              <a16:creationId xmlns:a16="http://schemas.microsoft.com/office/drawing/2014/main" id="{30F3FEB0-EF8C-4B39-A61D-165759EB60C9}"/>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386</xdr:row>
      <xdr:rowOff>0</xdr:rowOff>
    </xdr:from>
    <xdr:ext cx="2529840" cy="195685"/>
    <xdr:sp macro="" textlink="">
      <xdr:nvSpPr>
        <xdr:cNvPr id="1205" name="Drop Down 4" hidden="1">
          <a:extLst>
            <a:ext uri="{63B3BB69-23CF-44E3-9099-C40C66FF867C}">
              <a14:compatExt xmlns:a14="http://schemas.microsoft.com/office/drawing/2010/main" spid="_x0000_s2052"/>
            </a:ext>
            <a:ext uri="{FF2B5EF4-FFF2-40B4-BE49-F238E27FC236}">
              <a16:creationId xmlns:a16="http://schemas.microsoft.com/office/drawing/2014/main" id="{78C270C8-721D-4047-94FD-77A357FCAE83}"/>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386</xdr:row>
      <xdr:rowOff>0</xdr:rowOff>
    </xdr:from>
    <xdr:ext cx="2529840" cy="195685"/>
    <xdr:sp macro="" textlink="">
      <xdr:nvSpPr>
        <xdr:cNvPr id="1206" name="Drop Down 4" hidden="1">
          <a:extLst>
            <a:ext uri="{63B3BB69-23CF-44E3-9099-C40C66FF867C}">
              <a14:compatExt xmlns:a14="http://schemas.microsoft.com/office/drawing/2010/main" spid="_x0000_s2052"/>
            </a:ext>
            <a:ext uri="{FF2B5EF4-FFF2-40B4-BE49-F238E27FC236}">
              <a16:creationId xmlns:a16="http://schemas.microsoft.com/office/drawing/2014/main" id="{89C55855-BF42-4DE7-B143-07D66CE2504F}"/>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386</xdr:row>
      <xdr:rowOff>0</xdr:rowOff>
    </xdr:from>
    <xdr:ext cx="1921468" cy="195685"/>
    <xdr:sp macro="" textlink="">
      <xdr:nvSpPr>
        <xdr:cNvPr id="1207" name="Drop Down 20" hidden="1">
          <a:extLst>
            <a:ext uri="{63B3BB69-23CF-44E3-9099-C40C66FF867C}">
              <a14:compatExt xmlns:a14="http://schemas.microsoft.com/office/drawing/2010/main" spid="_x0000_s2068"/>
            </a:ext>
            <a:ext uri="{FF2B5EF4-FFF2-40B4-BE49-F238E27FC236}">
              <a16:creationId xmlns:a16="http://schemas.microsoft.com/office/drawing/2014/main" id="{19DF6D8F-06D4-42CA-9748-E17A1E8241E8}"/>
            </a:ext>
          </a:extLst>
        </xdr:cNvPr>
        <xdr:cNvSpPr/>
      </xdr:nvSpPr>
      <xdr:spPr bwMode="auto">
        <a:xfrm>
          <a:off x="6054328" y="6040040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386</xdr:row>
      <xdr:rowOff>0</xdr:rowOff>
    </xdr:from>
    <xdr:ext cx="2476500" cy="199970"/>
    <xdr:sp macro="" textlink="">
      <xdr:nvSpPr>
        <xdr:cNvPr id="1208" name="Drop Down 24" hidden="1">
          <a:extLst>
            <a:ext uri="{63B3BB69-23CF-44E3-9099-C40C66FF867C}">
              <a14:compatExt xmlns:a14="http://schemas.microsoft.com/office/drawing/2010/main" spid="_x0000_s2072"/>
            </a:ext>
            <a:ext uri="{FF2B5EF4-FFF2-40B4-BE49-F238E27FC236}">
              <a16:creationId xmlns:a16="http://schemas.microsoft.com/office/drawing/2014/main" id="{AAA980FB-BB43-43D3-967F-056842676E27}"/>
            </a:ext>
          </a:extLst>
        </xdr:cNvPr>
        <xdr:cNvSpPr/>
      </xdr:nvSpPr>
      <xdr:spPr bwMode="auto">
        <a:xfrm>
          <a:off x="3893344" y="604004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386</xdr:row>
      <xdr:rowOff>0</xdr:rowOff>
    </xdr:from>
    <xdr:ext cx="2529840" cy="195685"/>
    <xdr:sp macro="" textlink="">
      <xdr:nvSpPr>
        <xdr:cNvPr id="1209" name="Drop Down 4" hidden="1">
          <a:extLst>
            <a:ext uri="{63B3BB69-23CF-44E3-9099-C40C66FF867C}">
              <a14:compatExt xmlns:a14="http://schemas.microsoft.com/office/drawing/2010/main" spid="_x0000_s2052"/>
            </a:ext>
            <a:ext uri="{FF2B5EF4-FFF2-40B4-BE49-F238E27FC236}">
              <a16:creationId xmlns:a16="http://schemas.microsoft.com/office/drawing/2014/main" id="{93C860EF-EE6A-4FF7-8D0E-57466F9BC312}"/>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386</xdr:row>
      <xdr:rowOff>0</xdr:rowOff>
    </xdr:from>
    <xdr:ext cx="2529840" cy="195685"/>
    <xdr:sp macro="" textlink="">
      <xdr:nvSpPr>
        <xdr:cNvPr id="1210" name="Drop Down 4" hidden="1">
          <a:extLst>
            <a:ext uri="{63B3BB69-23CF-44E3-9099-C40C66FF867C}">
              <a14:compatExt xmlns:a14="http://schemas.microsoft.com/office/drawing/2010/main" spid="_x0000_s2052"/>
            </a:ext>
            <a:ext uri="{FF2B5EF4-FFF2-40B4-BE49-F238E27FC236}">
              <a16:creationId xmlns:a16="http://schemas.microsoft.com/office/drawing/2014/main" id="{39B18F03-DDB5-4ADF-8A8B-0E6D19C012AD}"/>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386</xdr:row>
      <xdr:rowOff>0</xdr:rowOff>
    </xdr:from>
    <xdr:ext cx="2529840" cy="195685"/>
    <xdr:sp macro="" textlink="">
      <xdr:nvSpPr>
        <xdr:cNvPr id="1211" name="Drop Down 4" hidden="1">
          <a:extLst>
            <a:ext uri="{63B3BB69-23CF-44E3-9099-C40C66FF867C}">
              <a14:compatExt xmlns:a14="http://schemas.microsoft.com/office/drawing/2010/main" spid="_x0000_s2052"/>
            </a:ext>
            <a:ext uri="{FF2B5EF4-FFF2-40B4-BE49-F238E27FC236}">
              <a16:creationId xmlns:a16="http://schemas.microsoft.com/office/drawing/2014/main" id="{13AB536F-F8AC-4167-8801-C8A35755BF3E}"/>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386</xdr:row>
      <xdr:rowOff>0</xdr:rowOff>
    </xdr:from>
    <xdr:ext cx="2529840" cy="195685"/>
    <xdr:sp macro="" textlink="">
      <xdr:nvSpPr>
        <xdr:cNvPr id="1212" name="Drop Down 4" hidden="1">
          <a:extLst>
            <a:ext uri="{63B3BB69-23CF-44E3-9099-C40C66FF867C}">
              <a14:compatExt xmlns:a14="http://schemas.microsoft.com/office/drawing/2010/main" spid="_x0000_s2052"/>
            </a:ext>
            <a:ext uri="{FF2B5EF4-FFF2-40B4-BE49-F238E27FC236}">
              <a16:creationId xmlns:a16="http://schemas.microsoft.com/office/drawing/2014/main" id="{5276004F-DA70-4814-ADDF-6BC34D14EF4C}"/>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386</xdr:row>
      <xdr:rowOff>0</xdr:rowOff>
    </xdr:from>
    <xdr:ext cx="2529840" cy="195685"/>
    <xdr:sp macro="" textlink="">
      <xdr:nvSpPr>
        <xdr:cNvPr id="1213" name="Drop Down 4" hidden="1">
          <a:extLst>
            <a:ext uri="{63B3BB69-23CF-44E3-9099-C40C66FF867C}">
              <a14:compatExt xmlns:a14="http://schemas.microsoft.com/office/drawing/2010/main" spid="_x0000_s2052"/>
            </a:ext>
            <a:ext uri="{FF2B5EF4-FFF2-40B4-BE49-F238E27FC236}">
              <a16:creationId xmlns:a16="http://schemas.microsoft.com/office/drawing/2014/main" id="{599D2CF0-A99A-412A-9D92-B0F6213942F0}"/>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386</xdr:row>
      <xdr:rowOff>0</xdr:rowOff>
    </xdr:from>
    <xdr:ext cx="1921468" cy="195685"/>
    <xdr:sp macro="" textlink="">
      <xdr:nvSpPr>
        <xdr:cNvPr id="1214" name="Drop Down 20" hidden="1">
          <a:extLst>
            <a:ext uri="{63B3BB69-23CF-44E3-9099-C40C66FF867C}">
              <a14:compatExt xmlns:a14="http://schemas.microsoft.com/office/drawing/2010/main" spid="_x0000_s2068"/>
            </a:ext>
            <a:ext uri="{FF2B5EF4-FFF2-40B4-BE49-F238E27FC236}">
              <a16:creationId xmlns:a16="http://schemas.microsoft.com/office/drawing/2014/main" id="{4FA827BD-20D8-4AFE-BFA1-3FE375D47112}"/>
            </a:ext>
          </a:extLst>
        </xdr:cNvPr>
        <xdr:cNvSpPr/>
      </xdr:nvSpPr>
      <xdr:spPr bwMode="auto">
        <a:xfrm>
          <a:off x="6054328" y="6040040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386</xdr:row>
      <xdr:rowOff>0</xdr:rowOff>
    </xdr:from>
    <xdr:ext cx="2476500" cy="199970"/>
    <xdr:sp macro="" textlink="">
      <xdr:nvSpPr>
        <xdr:cNvPr id="1215" name="Drop Down 24" hidden="1">
          <a:extLst>
            <a:ext uri="{63B3BB69-23CF-44E3-9099-C40C66FF867C}">
              <a14:compatExt xmlns:a14="http://schemas.microsoft.com/office/drawing/2010/main" spid="_x0000_s2072"/>
            </a:ext>
            <a:ext uri="{FF2B5EF4-FFF2-40B4-BE49-F238E27FC236}">
              <a16:creationId xmlns:a16="http://schemas.microsoft.com/office/drawing/2014/main" id="{F78429F7-FE9C-46BD-B98B-CA3CB62AC043}"/>
            </a:ext>
          </a:extLst>
        </xdr:cNvPr>
        <xdr:cNvSpPr/>
      </xdr:nvSpPr>
      <xdr:spPr bwMode="auto">
        <a:xfrm>
          <a:off x="3893344" y="604004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386</xdr:row>
      <xdr:rowOff>0</xdr:rowOff>
    </xdr:from>
    <xdr:ext cx="2529840" cy="195685"/>
    <xdr:sp macro="" textlink="">
      <xdr:nvSpPr>
        <xdr:cNvPr id="1216" name="Drop Down 4" hidden="1">
          <a:extLst>
            <a:ext uri="{63B3BB69-23CF-44E3-9099-C40C66FF867C}">
              <a14:compatExt xmlns:a14="http://schemas.microsoft.com/office/drawing/2010/main" spid="_x0000_s2052"/>
            </a:ext>
            <a:ext uri="{FF2B5EF4-FFF2-40B4-BE49-F238E27FC236}">
              <a16:creationId xmlns:a16="http://schemas.microsoft.com/office/drawing/2014/main" id="{F4007BDA-EB79-4E57-B556-8804485AD4A1}"/>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386</xdr:row>
      <xdr:rowOff>0</xdr:rowOff>
    </xdr:from>
    <xdr:ext cx="2529840" cy="195685"/>
    <xdr:sp macro="" textlink="">
      <xdr:nvSpPr>
        <xdr:cNvPr id="1217" name="Drop Down 4" hidden="1">
          <a:extLst>
            <a:ext uri="{63B3BB69-23CF-44E3-9099-C40C66FF867C}">
              <a14:compatExt xmlns:a14="http://schemas.microsoft.com/office/drawing/2010/main" spid="_x0000_s2052"/>
            </a:ext>
            <a:ext uri="{FF2B5EF4-FFF2-40B4-BE49-F238E27FC236}">
              <a16:creationId xmlns:a16="http://schemas.microsoft.com/office/drawing/2014/main" id="{22F821A0-0097-4343-9B49-B43E5E9DDF69}"/>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386</xdr:row>
      <xdr:rowOff>0</xdr:rowOff>
    </xdr:from>
    <xdr:ext cx="2529840" cy="195685"/>
    <xdr:sp macro="" textlink="">
      <xdr:nvSpPr>
        <xdr:cNvPr id="1218" name="Drop Down 4" hidden="1">
          <a:extLst>
            <a:ext uri="{63B3BB69-23CF-44E3-9099-C40C66FF867C}">
              <a14:compatExt xmlns:a14="http://schemas.microsoft.com/office/drawing/2010/main" spid="_x0000_s2052"/>
            </a:ext>
            <a:ext uri="{FF2B5EF4-FFF2-40B4-BE49-F238E27FC236}">
              <a16:creationId xmlns:a16="http://schemas.microsoft.com/office/drawing/2014/main" id="{32387171-8100-4CB2-A568-0A37EFE87D55}"/>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386</xdr:row>
      <xdr:rowOff>0</xdr:rowOff>
    </xdr:from>
    <xdr:ext cx="2529840" cy="195685"/>
    <xdr:sp macro="" textlink="">
      <xdr:nvSpPr>
        <xdr:cNvPr id="1219" name="Drop Down 4" hidden="1">
          <a:extLst>
            <a:ext uri="{63B3BB69-23CF-44E3-9099-C40C66FF867C}">
              <a14:compatExt xmlns:a14="http://schemas.microsoft.com/office/drawing/2010/main" spid="_x0000_s2052"/>
            </a:ext>
            <a:ext uri="{FF2B5EF4-FFF2-40B4-BE49-F238E27FC236}">
              <a16:creationId xmlns:a16="http://schemas.microsoft.com/office/drawing/2014/main" id="{B5C398C8-EA6C-49A0-8367-85E743A395A3}"/>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386</xdr:row>
      <xdr:rowOff>0</xdr:rowOff>
    </xdr:from>
    <xdr:ext cx="2529840" cy="195685"/>
    <xdr:sp macro="" textlink="">
      <xdr:nvSpPr>
        <xdr:cNvPr id="1220" name="Drop Down 4" hidden="1">
          <a:extLst>
            <a:ext uri="{63B3BB69-23CF-44E3-9099-C40C66FF867C}">
              <a14:compatExt xmlns:a14="http://schemas.microsoft.com/office/drawing/2010/main" spid="_x0000_s2052"/>
            </a:ext>
            <a:ext uri="{FF2B5EF4-FFF2-40B4-BE49-F238E27FC236}">
              <a16:creationId xmlns:a16="http://schemas.microsoft.com/office/drawing/2014/main" id="{3BE99C45-6FF5-4C44-BED4-4D200052CA70}"/>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386</xdr:row>
      <xdr:rowOff>0</xdr:rowOff>
    </xdr:from>
    <xdr:ext cx="1921468" cy="195685"/>
    <xdr:sp macro="" textlink="">
      <xdr:nvSpPr>
        <xdr:cNvPr id="1221" name="Drop Down 20" hidden="1">
          <a:extLst>
            <a:ext uri="{63B3BB69-23CF-44E3-9099-C40C66FF867C}">
              <a14:compatExt xmlns:a14="http://schemas.microsoft.com/office/drawing/2010/main" spid="_x0000_s2068"/>
            </a:ext>
            <a:ext uri="{FF2B5EF4-FFF2-40B4-BE49-F238E27FC236}">
              <a16:creationId xmlns:a16="http://schemas.microsoft.com/office/drawing/2014/main" id="{B4692E4D-6830-4F34-B5AB-15E44718C711}"/>
            </a:ext>
          </a:extLst>
        </xdr:cNvPr>
        <xdr:cNvSpPr/>
      </xdr:nvSpPr>
      <xdr:spPr bwMode="auto">
        <a:xfrm>
          <a:off x="6054328" y="6040040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386</xdr:row>
      <xdr:rowOff>0</xdr:rowOff>
    </xdr:from>
    <xdr:ext cx="2476500" cy="199970"/>
    <xdr:sp macro="" textlink="">
      <xdr:nvSpPr>
        <xdr:cNvPr id="1222" name="Drop Down 24" hidden="1">
          <a:extLst>
            <a:ext uri="{63B3BB69-23CF-44E3-9099-C40C66FF867C}">
              <a14:compatExt xmlns:a14="http://schemas.microsoft.com/office/drawing/2010/main" spid="_x0000_s2072"/>
            </a:ext>
            <a:ext uri="{FF2B5EF4-FFF2-40B4-BE49-F238E27FC236}">
              <a16:creationId xmlns:a16="http://schemas.microsoft.com/office/drawing/2014/main" id="{A4C53067-B727-4155-A2A5-5BDC8F6A1799}"/>
            </a:ext>
          </a:extLst>
        </xdr:cNvPr>
        <xdr:cNvSpPr/>
      </xdr:nvSpPr>
      <xdr:spPr bwMode="auto">
        <a:xfrm>
          <a:off x="3893344" y="604004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386</xdr:row>
      <xdr:rowOff>0</xdr:rowOff>
    </xdr:from>
    <xdr:ext cx="2529840" cy="195685"/>
    <xdr:sp macro="" textlink="">
      <xdr:nvSpPr>
        <xdr:cNvPr id="1223" name="Drop Down 4" hidden="1">
          <a:extLst>
            <a:ext uri="{63B3BB69-23CF-44E3-9099-C40C66FF867C}">
              <a14:compatExt xmlns:a14="http://schemas.microsoft.com/office/drawing/2010/main" spid="_x0000_s2052"/>
            </a:ext>
            <a:ext uri="{FF2B5EF4-FFF2-40B4-BE49-F238E27FC236}">
              <a16:creationId xmlns:a16="http://schemas.microsoft.com/office/drawing/2014/main" id="{6E1CE03C-08D2-43F9-9EA4-F8B734CDE376}"/>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386</xdr:row>
      <xdr:rowOff>0</xdr:rowOff>
    </xdr:from>
    <xdr:ext cx="2529840" cy="195685"/>
    <xdr:sp macro="" textlink="">
      <xdr:nvSpPr>
        <xdr:cNvPr id="1224" name="Drop Down 4" hidden="1">
          <a:extLst>
            <a:ext uri="{63B3BB69-23CF-44E3-9099-C40C66FF867C}">
              <a14:compatExt xmlns:a14="http://schemas.microsoft.com/office/drawing/2010/main" spid="_x0000_s2052"/>
            </a:ext>
            <a:ext uri="{FF2B5EF4-FFF2-40B4-BE49-F238E27FC236}">
              <a16:creationId xmlns:a16="http://schemas.microsoft.com/office/drawing/2014/main" id="{DF017939-C55B-4E7C-8B84-90502DBC5345}"/>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386</xdr:row>
      <xdr:rowOff>0</xdr:rowOff>
    </xdr:from>
    <xdr:ext cx="2529840" cy="195685"/>
    <xdr:sp macro="" textlink="">
      <xdr:nvSpPr>
        <xdr:cNvPr id="1225" name="Drop Down 4" hidden="1">
          <a:extLst>
            <a:ext uri="{63B3BB69-23CF-44E3-9099-C40C66FF867C}">
              <a14:compatExt xmlns:a14="http://schemas.microsoft.com/office/drawing/2010/main" spid="_x0000_s2052"/>
            </a:ext>
            <a:ext uri="{FF2B5EF4-FFF2-40B4-BE49-F238E27FC236}">
              <a16:creationId xmlns:a16="http://schemas.microsoft.com/office/drawing/2014/main" id="{59CD1BCA-29A4-4CA8-878E-663838067CF8}"/>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386</xdr:row>
      <xdr:rowOff>0</xdr:rowOff>
    </xdr:from>
    <xdr:ext cx="2529840" cy="195685"/>
    <xdr:sp macro="" textlink="">
      <xdr:nvSpPr>
        <xdr:cNvPr id="1226" name="Drop Down 4" hidden="1">
          <a:extLst>
            <a:ext uri="{63B3BB69-23CF-44E3-9099-C40C66FF867C}">
              <a14:compatExt xmlns:a14="http://schemas.microsoft.com/office/drawing/2010/main" spid="_x0000_s2052"/>
            </a:ext>
            <a:ext uri="{FF2B5EF4-FFF2-40B4-BE49-F238E27FC236}">
              <a16:creationId xmlns:a16="http://schemas.microsoft.com/office/drawing/2014/main" id="{C0130EC2-8987-4200-966F-5B2A1FCC956E}"/>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386</xdr:row>
      <xdr:rowOff>0</xdr:rowOff>
    </xdr:from>
    <xdr:ext cx="2529840" cy="195685"/>
    <xdr:sp macro="" textlink="">
      <xdr:nvSpPr>
        <xdr:cNvPr id="1227" name="Drop Down 4" hidden="1">
          <a:extLst>
            <a:ext uri="{63B3BB69-23CF-44E3-9099-C40C66FF867C}">
              <a14:compatExt xmlns:a14="http://schemas.microsoft.com/office/drawing/2010/main" spid="_x0000_s2052"/>
            </a:ext>
            <a:ext uri="{FF2B5EF4-FFF2-40B4-BE49-F238E27FC236}">
              <a16:creationId xmlns:a16="http://schemas.microsoft.com/office/drawing/2014/main" id="{BD0E56E1-D1A6-4888-A43F-ADD40D87509F}"/>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386</xdr:row>
      <xdr:rowOff>0</xdr:rowOff>
    </xdr:from>
    <xdr:ext cx="1921468" cy="195685"/>
    <xdr:sp macro="" textlink="">
      <xdr:nvSpPr>
        <xdr:cNvPr id="1228" name="Drop Down 20" hidden="1">
          <a:extLst>
            <a:ext uri="{63B3BB69-23CF-44E3-9099-C40C66FF867C}">
              <a14:compatExt xmlns:a14="http://schemas.microsoft.com/office/drawing/2010/main" spid="_x0000_s2068"/>
            </a:ext>
            <a:ext uri="{FF2B5EF4-FFF2-40B4-BE49-F238E27FC236}">
              <a16:creationId xmlns:a16="http://schemas.microsoft.com/office/drawing/2014/main" id="{EE920E7A-B75B-4E19-A0ED-F247B26FEDC0}"/>
            </a:ext>
          </a:extLst>
        </xdr:cNvPr>
        <xdr:cNvSpPr/>
      </xdr:nvSpPr>
      <xdr:spPr bwMode="auto">
        <a:xfrm>
          <a:off x="6054328" y="6040040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386</xdr:row>
      <xdr:rowOff>0</xdr:rowOff>
    </xdr:from>
    <xdr:ext cx="2476500" cy="199970"/>
    <xdr:sp macro="" textlink="">
      <xdr:nvSpPr>
        <xdr:cNvPr id="1229" name="Drop Down 24" hidden="1">
          <a:extLst>
            <a:ext uri="{63B3BB69-23CF-44E3-9099-C40C66FF867C}">
              <a14:compatExt xmlns:a14="http://schemas.microsoft.com/office/drawing/2010/main" spid="_x0000_s2072"/>
            </a:ext>
            <a:ext uri="{FF2B5EF4-FFF2-40B4-BE49-F238E27FC236}">
              <a16:creationId xmlns:a16="http://schemas.microsoft.com/office/drawing/2014/main" id="{83274BC8-841A-4FBF-9679-2FFF04F1DC8B}"/>
            </a:ext>
          </a:extLst>
        </xdr:cNvPr>
        <xdr:cNvSpPr/>
      </xdr:nvSpPr>
      <xdr:spPr bwMode="auto">
        <a:xfrm>
          <a:off x="3893344" y="604004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386</xdr:row>
      <xdr:rowOff>0</xdr:rowOff>
    </xdr:from>
    <xdr:ext cx="2529840" cy="195685"/>
    <xdr:sp macro="" textlink="">
      <xdr:nvSpPr>
        <xdr:cNvPr id="1230" name="Drop Down 4" hidden="1">
          <a:extLst>
            <a:ext uri="{63B3BB69-23CF-44E3-9099-C40C66FF867C}">
              <a14:compatExt xmlns:a14="http://schemas.microsoft.com/office/drawing/2010/main" spid="_x0000_s2052"/>
            </a:ext>
            <a:ext uri="{FF2B5EF4-FFF2-40B4-BE49-F238E27FC236}">
              <a16:creationId xmlns:a16="http://schemas.microsoft.com/office/drawing/2014/main" id="{E6AE3202-E1B8-4852-ADCD-9AAC1F508A3F}"/>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386</xdr:row>
      <xdr:rowOff>0</xdr:rowOff>
    </xdr:from>
    <xdr:ext cx="2529840" cy="195685"/>
    <xdr:sp macro="" textlink="">
      <xdr:nvSpPr>
        <xdr:cNvPr id="1231" name="Drop Down 4" hidden="1">
          <a:extLst>
            <a:ext uri="{63B3BB69-23CF-44E3-9099-C40C66FF867C}">
              <a14:compatExt xmlns:a14="http://schemas.microsoft.com/office/drawing/2010/main" spid="_x0000_s2052"/>
            </a:ext>
            <a:ext uri="{FF2B5EF4-FFF2-40B4-BE49-F238E27FC236}">
              <a16:creationId xmlns:a16="http://schemas.microsoft.com/office/drawing/2014/main" id="{11C29E78-FC6A-418E-A24E-661BD529C7AB}"/>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386</xdr:row>
      <xdr:rowOff>0</xdr:rowOff>
    </xdr:from>
    <xdr:ext cx="2529840" cy="195685"/>
    <xdr:sp macro="" textlink="">
      <xdr:nvSpPr>
        <xdr:cNvPr id="1232" name="Drop Down 4" hidden="1">
          <a:extLst>
            <a:ext uri="{63B3BB69-23CF-44E3-9099-C40C66FF867C}">
              <a14:compatExt xmlns:a14="http://schemas.microsoft.com/office/drawing/2010/main" spid="_x0000_s2052"/>
            </a:ext>
            <a:ext uri="{FF2B5EF4-FFF2-40B4-BE49-F238E27FC236}">
              <a16:creationId xmlns:a16="http://schemas.microsoft.com/office/drawing/2014/main" id="{BFE3FE07-175E-4E15-84B8-66AEF6770CB7}"/>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386</xdr:row>
      <xdr:rowOff>0</xdr:rowOff>
    </xdr:from>
    <xdr:ext cx="2529840" cy="195685"/>
    <xdr:sp macro="" textlink="">
      <xdr:nvSpPr>
        <xdr:cNvPr id="1233" name="Drop Down 4" hidden="1">
          <a:extLst>
            <a:ext uri="{63B3BB69-23CF-44E3-9099-C40C66FF867C}">
              <a14:compatExt xmlns:a14="http://schemas.microsoft.com/office/drawing/2010/main" spid="_x0000_s2052"/>
            </a:ext>
            <a:ext uri="{FF2B5EF4-FFF2-40B4-BE49-F238E27FC236}">
              <a16:creationId xmlns:a16="http://schemas.microsoft.com/office/drawing/2014/main" id="{B7D24DC2-D47D-43C0-BDFF-6D4BFD1FEFB3}"/>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394</xdr:row>
      <xdr:rowOff>0</xdr:rowOff>
    </xdr:from>
    <xdr:ext cx="2529840" cy="195685"/>
    <xdr:sp macro="" textlink="">
      <xdr:nvSpPr>
        <xdr:cNvPr id="1234" name="Drop Down 4" hidden="1">
          <a:extLst>
            <a:ext uri="{63B3BB69-23CF-44E3-9099-C40C66FF867C}">
              <a14:compatExt xmlns:a14="http://schemas.microsoft.com/office/drawing/2010/main" spid="_x0000_s2052"/>
            </a:ext>
            <a:ext uri="{FF2B5EF4-FFF2-40B4-BE49-F238E27FC236}">
              <a16:creationId xmlns:a16="http://schemas.microsoft.com/office/drawing/2014/main" id="{DA474432-182F-4D10-A2A5-C158AE52D9AF}"/>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394</xdr:row>
      <xdr:rowOff>0</xdr:rowOff>
    </xdr:from>
    <xdr:ext cx="1921468" cy="195685"/>
    <xdr:sp macro="" textlink="">
      <xdr:nvSpPr>
        <xdr:cNvPr id="1235" name="Drop Down 20" hidden="1">
          <a:extLst>
            <a:ext uri="{63B3BB69-23CF-44E3-9099-C40C66FF867C}">
              <a14:compatExt xmlns:a14="http://schemas.microsoft.com/office/drawing/2010/main" spid="_x0000_s2068"/>
            </a:ext>
            <a:ext uri="{FF2B5EF4-FFF2-40B4-BE49-F238E27FC236}">
              <a16:creationId xmlns:a16="http://schemas.microsoft.com/office/drawing/2014/main" id="{C5991017-E00E-4B1E-AB1C-49B532FBECCB}"/>
            </a:ext>
          </a:extLst>
        </xdr:cNvPr>
        <xdr:cNvSpPr/>
      </xdr:nvSpPr>
      <xdr:spPr bwMode="auto">
        <a:xfrm>
          <a:off x="6054328" y="61287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394</xdr:row>
      <xdr:rowOff>0</xdr:rowOff>
    </xdr:from>
    <xdr:ext cx="2476500" cy="199970"/>
    <xdr:sp macro="" textlink="">
      <xdr:nvSpPr>
        <xdr:cNvPr id="1236" name="Drop Down 24" hidden="1">
          <a:extLst>
            <a:ext uri="{63B3BB69-23CF-44E3-9099-C40C66FF867C}">
              <a14:compatExt xmlns:a14="http://schemas.microsoft.com/office/drawing/2010/main" spid="_x0000_s2072"/>
            </a:ext>
            <a:ext uri="{FF2B5EF4-FFF2-40B4-BE49-F238E27FC236}">
              <a16:creationId xmlns:a16="http://schemas.microsoft.com/office/drawing/2014/main" id="{D2F4B7E2-73BD-416F-927F-6CFC0F4E1BF0}"/>
            </a:ext>
          </a:extLst>
        </xdr:cNvPr>
        <xdr:cNvSpPr/>
      </xdr:nvSpPr>
      <xdr:spPr bwMode="auto">
        <a:xfrm>
          <a:off x="3893344" y="61287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394</xdr:row>
      <xdr:rowOff>0</xdr:rowOff>
    </xdr:from>
    <xdr:ext cx="2529840" cy="195685"/>
    <xdr:sp macro="" textlink="">
      <xdr:nvSpPr>
        <xdr:cNvPr id="1237" name="Drop Down 4" hidden="1">
          <a:extLst>
            <a:ext uri="{63B3BB69-23CF-44E3-9099-C40C66FF867C}">
              <a14:compatExt xmlns:a14="http://schemas.microsoft.com/office/drawing/2010/main" spid="_x0000_s2052"/>
            </a:ext>
            <a:ext uri="{FF2B5EF4-FFF2-40B4-BE49-F238E27FC236}">
              <a16:creationId xmlns:a16="http://schemas.microsoft.com/office/drawing/2014/main" id="{D3BE39C0-27B5-4435-ABBE-3B5C0B283A2F}"/>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394</xdr:row>
      <xdr:rowOff>0</xdr:rowOff>
    </xdr:from>
    <xdr:ext cx="2529840" cy="195685"/>
    <xdr:sp macro="" textlink="">
      <xdr:nvSpPr>
        <xdr:cNvPr id="1238" name="Drop Down 4" hidden="1">
          <a:extLst>
            <a:ext uri="{63B3BB69-23CF-44E3-9099-C40C66FF867C}">
              <a14:compatExt xmlns:a14="http://schemas.microsoft.com/office/drawing/2010/main" spid="_x0000_s2052"/>
            </a:ext>
            <a:ext uri="{FF2B5EF4-FFF2-40B4-BE49-F238E27FC236}">
              <a16:creationId xmlns:a16="http://schemas.microsoft.com/office/drawing/2014/main" id="{5FF38D5E-26D4-44FD-9D2F-ED508F88CD8E}"/>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394</xdr:row>
      <xdr:rowOff>0</xdr:rowOff>
    </xdr:from>
    <xdr:ext cx="2529840" cy="195685"/>
    <xdr:sp macro="" textlink="">
      <xdr:nvSpPr>
        <xdr:cNvPr id="1239" name="Drop Down 4" hidden="1">
          <a:extLst>
            <a:ext uri="{63B3BB69-23CF-44E3-9099-C40C66FF867C}">
              <a14:compatExt xmlns:a14="http://schemas.microsoft.com/office/drawing/2010/main" spid="_x0000_s2052"/>
            </a:ext>
            <a:ext uri="{FF2B5EF4-FFF2-40B4-BE49-F238E27FC236}">
              <a16:creationId xmlns:a16="http://schemas.microsoft.com/office/drawing/2014/main" id="{5C7268E3-3F65-4BBE-B736-095D0D3BA7A9}"/>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394</xdr:row>
      <xdr:rowOff>0</xdr:rowOff>
    </xdr:from>
    <xdr:ext cx="2529840" cy="195685"/>
    <xdr:sp macro="" textlink="">
      <xdr:nvSpPr>
        <xdr:cNvPr id="1240" name="Drop Down 4" hidden="1">
          <a:extLst>
            <a:ext uri="{63B3BB69-23CF-44E3-9099-C40C66FF867C}">
              <a14:compatExt xmlns:a14="http://schemas.microsoft.com/office/drawing/2010/main" spid="_x0000_s2052"/>
            </a:ext>
            <a:ext uri="{FF2B5EF4-FFF2-40B4-BE49-F238E27FC236}">
              <a16:creationId xmlns:a16="http://schemas.microsoft.com/office/drawing/2014/main" id="{5D531A0B-C41E-417B-89DE-6F1FD0CA4CA9}"/>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394</xdr:row>
      <xdr:rowOff>0</xdr:rowOff>
    </xdr:from>
    <xdr:ext cx="2529840" cy="195685"/>
    <xdr:sp macro="" textlink="">
      <xdr:nvSpPr>
        <xdr:cNvPr id="1241" name="Drop Down 4" hidden="1">
          <a:extLst>
            <a:ext uri="{63B3BB69-23CF-44E3-9099-C40C66FF867C}">
              <a14:compatExt xmlns:a14="http://schemas.microsoft.com/office/drawing/2010/main" spid="_x0000_s2052"/>
            </a:ext>
            <a:ext uri="{FF2B5EF4-FFF2-40B4-BE49-F238E27FC236}">
              <a16:creationId xmlns:a16="http://schemas.microsoft.com/office/drawing/2014/main" id="{45869945-B487-4A32-8012-CA05C040A790}"/>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394</xdr:row>
      <xdr:rowOff>0</xdr:rowOff>
    </xdr:from>
    <xdr:ext cx="1921468" cy="195685"/>
    <xdr:sp macro="" textlink="">
      <xdr:nvSpPr>
        <xdr:cNvPr id="1242" name="Drop Down 20" hidden="1">
          <a:extLst>
            <a:ext uri="{63B3BB69-23CF-44E3-9099-C40C66FF867C}">
              <a14:compatExt xmlns:a14="http://schemas.microsoft.com/office/drawing/2010/main" spid="_x0000_s2068"/>
            </a:ext>
            <a:ext uri="{FF2B5EF4-FFF2-40B4-BE49-F238E27FC236}">
              <a16:creationId xmlns:a16="http://schemas.microsoft.com/office/drawing/2014/main" id="{7D9F085B-75B8-4A2E-BF43-B27601B04B20}"/>
            </a:ext>
          </a:extLst>
        </xdr:cNvPr>
        <xdr:cNvSpPr/>
      </xdr:nvSpPr>
      <xdr:spPr bwMode="auto">
        <a:xfrm>
          <a:off x="6054328" y="61287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394</xdr:row>
      <xdr:rowOff>0</xdr:rowOff>
    </xdr:from>
    <xdr:ext cx="2476500" cy="199970"/>
    <xdr:sp macro="" textlink="">
      <xdr:nvSpPr>
        <xdr:cNvPr id="1243" name="Drop Down 24" hidden="1">
          <a:extLst>
            <a:ext uri="{63B3BB69-23CF-44E3-9099-C40C66FF867C}">
              <a14:compatExt xmlns:a14="http://schemas.microsoft.com/office/drawing/2010/main" spid="_x0000_s2072"/>
            </a:ext>
            <a:ext uri="{FF2B5EF4-FFF2-40B4-BE49-F238E27FC236}">
              <a16:creationId xmlns:a16="http://schemas.microsoft.com/office/drawing/2014/main" id="{874A2886-DEBE-4861-9FCA-FD93FE7249ED}"/>
            </a:ext>
          </a:extLst>
        </xdr:cNvPr>
        <xdr:cNvSpPr/>
      </xdr:nvSpPr>
      <xdr:spPr bwMode="auto">
        <a:xfrm>
          <a:off x="3893344" y="61287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394</xdr:row>
      <xdr:rowOff>0</xdr:rowOff>
    </xdr:from>
    <xdr:ext cx="2529840" cy="195685"/>
    <xdr:sp macro="" textlink="">
      <xdr:nvSpPr>
        <xdr:cNvPr id="1244" name="Drop Down 4" hidden="1">
          <a:extLst>
            <a:ext uri="{63B3BB69-23CF-44E3-9099-C40C66FF867C}">
              <a14:compatExt xmlns:a14="http://schemas.microsoft.com/office/drawing/2010/main" spid="_x0000_s2052"/>
            </a:ext>
            <a:ext uri="{FF2B5EF4-FFF2-40B4-BE49-F238E27FC236}">
              <a16:creationId xmlns:a16="http://schemas.microsoft.com/office/drawing/2014/main" id="{81FFF5FC-5BD7-4E7A-94CE-AEA27E41C1B5}"/>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394</xdr:row>
      <xdr:rowOff>0</xdr:rowOff>
    </xdr:from>
    <xdr:ext cx="2529840" cy="195685"/>
    <xdr:sp macro="" textlink="">
      <xdr:nvSpPr>
        <xdr:cNvPr id="1245" name="Drop Down 4" hidden="1">
          <a:extLst>
            <a:ext uri="{63B3BB69-23CF-44E3-9099-C40C66FF867C}">
              <a14:compatExt xmlns:a14="http://schemas.microsoft.com/office/drawing/2010/main" spid="_x0000_s2052"/>
            </a:ext>
            <a:ext uri="{FF2B5EF4-FFF2-40B4-BE49-F238E27FC236}">
              <a16:creationId xmlns:a16="http://schemas.microsoft.com/office/drawing/2014/main" id="{8D324886-3B33-48B9-89B1-3D337F30AABD}"/>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394</xdr:row>
      <xdr:rowOff>0</xdr:rowOff>
    </xdr:from>
    <xdr:ext cx="2529840" cy="195685"/>
    <xdr:sp macro="" textlink="">
      <xdr:nvSpPr>
        <xdr:cNvPr id="1246" name="Drop Down 4" hidden="1">
          <a:extLst>
            <a:ext uri="{63B3BB69-23CF-44E3-9099-C40C66FF867C}">
              <a14:compatExt xmlns:a14="http://schemas.microsoft.com/office/drawing/2010/main" spid="_x0000_s2052"/>
            </a:ext>
            <a:ext uri="{FF2B5EF4-FFF2-40B4-BE49-F238E27FC236}">
              <a16:creationId xmlns:a16="http://schemas.microsoft.com/office/drawing/2014/main" id="{39F92D7C-8412-4200-89C4-370EF2DB5762}"/>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394</xdr:row>
      <xdr:rowOff>0</xdr:rowOff>
    </xdr:from>
    <xdr:ext cx="2529840" cy="195685"/>
    <xdr:sp macro="" textlink="">
      <xdr:nvSpPr>
        <xdr:cNvPr id="1247" name="Drop Down 4" hidden="1">
          <a:extLst>
            <a:ext uri="{63B3BB69-23CF-44E3-9099-C40C66FF867C}">
              <a14:compatExt xmlns:a14="http://schemas.microsoft.com/office/drawing/2010/main" spid="_x0000_s2052"/>
            </a:ext>
            <a:ext uri="{FF2B5EF4-FFF2-40B4-BE49-F238E27FC236}">
              <a16:creationId xmlns:a16="http://schemas.microsoft.com/office/drawing/2014/main" id="{AAA5E8C2-4D86-4C60-9AEC-F81DF8D413FF}"/>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394</xdr:row>
      <xdr:rowOff>0</xdr:rowOff>
    </xdr:from>
    <xdr:ext cx="2529840" cy="195685"/>
    <xdr:sp macro="" textlink="">
      <xdr:nvSpPr>
        <xdr:cNvPr id="1248" name="Drop Down 4" hidden="1">
          <a:extLst>
            <a:ext uri="{63B3BB69-23CF-44E3-9099-C40C66FF867C}">
              <a14:compatExt xmlns:a14="http://schemas.microsoft.com/office/drawing/2010/main" spid="_x0000_s2052"/>
            </a:ext>
            <a:ext uri="{FF2B5EF4-FFF2-40B4-BE49-F238E27FC236}">
              <a16:creationId xmlns:a16="http://schemas.microsoft.com/office/drawing/2014/main" id="{674E93FF-DB5E-4206-B61B-8F728C2509CE}"/>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394</xdr:row>
      <xdr:rowOff>0</xdr:rowOff>
    </xdr:from>
    <xdr:ext cx="1921468" cy="195685"/>
    <xdr:sp macro="" textlink="">
      <xdr:nvSpPr>
        <xdr:cNvPr id="1249" name="Drop Down 20" hidden="1">
          <a:extLst>
            <a:ext uri="{63B3BB69-23CF-44E3-9099-C40C66FF867C}">
              <a14:compatExt xmlns:a14="http://schemas.microsoft.com/office/drawing/2010/main" spid="_x0000_s2068"/>
            </a:ext>
            <a:ext uri="{FF2B5EF4-FFF2-40B4-BE49-F238E27FC236}">
              <a16:creationId xmlns:a16="http://schemas.microsoft.com/office/drawing/2014/main" id="{84C39C67-F7CB-471F-9FA5-B7BFDED8CCFD}"/>
            </a:ext>
          </a:extLst>
        </xdr:cNvPr>
        <xdr:cNvSpPr/>
      </xdr:nvSpPr>
      <xdr:spPr bwMode="auto">
        <a:xfrm>
          <a:off x="6054328" y="61287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394</xdr:row>
      <xdr:rowOff>0</xdr:rowOff>
    </xdr:from>
    <xdr:ext cx="2476500" cy="199970"/>
    <xdr:sp macro="" textlink="">
      <xdr:nvSpPr>
        <xdr:cNvPr id="1250" name="Drop Down 24" hidden="1">
          <a:extLst>
            <a:ext uri="{63B3BB69-23CF-44E3-9099-C40C66FF867C}">
              <a14:compatExt xmlns:a14="http://schemas.microsoft.com/office/drawing/2010/main" spid="_x0000_s2072"/>
            </a:ext>
            <a:ext uri="{FF2B5EF4-FFF2-40B4-BE49-F238E27FC236}">
              <a16:creationId xmlns:a16="http://schemas.microsoft.com/office/drawing/2014/main" id="{A324F5DB-BE9C-4668-901D-E2BB3AF8609B}"/>
            </a:ext>
          </a:extLst>
        </xdr:cNvPr>
        <xdr:cNvSpPr/>
      </xdr:nvSpPr>
      <xdr:spPr bwMode="auto">
        <a:xfrm>
          <a:off x="3893344" y="61287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394</xdr:row>
      <xdr:rowOff>0</xdr:rowOff>
    </xdr:from>
    <xdr:ext cx="2529840" cy="195685"/>
    <xdr:sp macro="" textlink="">
      <xdr:nvSpPr>
        <xdr:cNvPr id="1251" name="Drop Down 4" hidden="1">
          <a:extLst>
            <a:ext uri="{63B3BB69-23CF-44E3-9099-C40C66FF867C}">
              <a14:compatExt xmlns:a14="http://schemas.microsoft.com/office/drawing/2010/main" spid="_x0000_s2052"/>
            </a:ext>
            <a:ext uri="{FF2B5EF4-FFF2-40B4-BE49-F238E27FC236}">
              <a16:creationId xmlns:a16="http://schemas.microsoft.com/office/drawing/2014/main" id="{A6280E1F-EF11-4312-A203-35E115E306D9}"/>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394</xdr:row>
      <xdr:rowOff>0</xdr:rowOff>
    </xdr:from>
    <xdr:ext cx="2529840" cy="195685"/>
    <xdr:sp macro="" textlink="">
      <xdr:nvSpPr>
        <xdr:cNvPr id="1252" name="Drop Down 4" hidden="1">
          <a:extLst>
            <a:ext uri="{63B3BB69-23CF-44E3-9099-C40C66FF867C}">
              <a14:compatExt xmlns:a14="http://schemas.microsoft.com/office/drawing/2010/main" spid="_x0000_s2052"/>
            </a:ext>
            <a:ext uri="{FF2B5EF4-FFF2-40B4-BE49-F238E27FC236}">
              <a16:creationId xmlns:a16="http://schemas.microsoft.com/office/drawing/2014/main" id="{DE5845A3-E25A-4697-9E7B-5C471BCF714A}"/>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394</xdr:row>
      <xdr:rowOff>0</xdr:rowOff>
    </xdr:from>
    <xdr:ext cx="2529840" cy="195685"/>
    <xdr:sp macro="" textlink="">
      <xdr:nvSpPr>
        <xdr:cNvPr id="1253" name="Drop Down 4" hidden="1">
          <a:extLst>
            <a:ext uri="{63B3BB69-23CF-44E3-9099-C40C66FF867C}">
              <a14:compatExt xmlns:a14="http://schemas.microsoft.com/office/drawing/2010/main" spid="_x0000_s2052"/>
            </a:ext>
            <a:ext uri="{FF2B5EF4-FFF2-40B4-BE49-F238E27FC236}">
              <a16:creationId xmlns:a16="http://schemas.microsoft.com/office/drawing/2014/main" id="{A35A1E4E-727C-4233-AA8F-7DFF14C85AB1}"/>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394</xdr:row>
      <xdr:rowOff>0</xdr:rowOff>
    </xdr:from>
    <xdr:ext cx="2529840" cy="195685"/>
    <xdr:sp macro="" textlink="">
      <xdr:nvSpPr>
        <xdr:cNvPr id="1254" name="Drop Down 4" hidden="1">
          <a:extLst>
            <a:ext uri="{63B3BB69-23CF-44E3-9099-C40C66FF867C}">
              <a14:compatExt xmlns:a14="http://schemas.microsoft.com/office/drawing/2010/main" spid="_x0000_s2052"/>
            </a:ext>
            <a:ext uri="{FF2B5EF4-FFF2-40B4-BE49-F238E27FC236}">
              <a16:creationId xmlns:a16="http://schemas.microsoft.com/office/drawing/2014/main" id="{C8F82D1E-907D-437E-A3B9-F70841DC3F2D}"/>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394</xdr:row>
      <xdr:rowOff>0</xdr:rowOff>
    </xdr:from>
    <xdr:ext cx="2529840" cy="195685"/>
    <xdr:sp macro="" textlink="">
      <xdr:nvSpPr>
        <xdr:cNvPr id="1255" name="Drop Down 4" hidden="1">
          <a:extLst>
            <a:ext uri="{63B3BB69-23CF-44E3-9099-C40C66FF867C}">
              <a14:compatExt xmlns:a14="http://schemas.microsoft.com/office/drawing/2010/main" spid="_x0000_s2052"/>
            </a:ext>
            <a:ext uri="{FF2B5EF4-FFF2-40B4-BE49-F238E27FC236}">
              <a16:creationId xmlns:a16="http://schemas.microsoft.com/office/drawing/2014/main" id="{CCF53F28-2C7C-4160-B43A-B5F7DCECAA8D}"/>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394</xdr:row>
      <xdr:rowOff>0</xdr:rowOff>
    </xdr:from>
    <xdr:ext cx="1921468" cy="195685"/>
    <xdr:sp macro="" textlink="">
      <xdr:nvSpPr>
        <xdr:cNvPr id="1256" name="Drop Down 20" hidden="1">
          <a:extLst>
            <a:ext uri="{63B3BB69-23CF-44E3-9099-C40C66FF867C}">
              <a14:compatExt xmlns:a14="http://schemas.microsoft.com/office/drawing/2010/main" spid="_x0000_s2068"/>
            </a:ext>
            <a:ext uri="{FF2B5EF4-FFF2-40B4-BE49-F238E27FC236}">
              <a16:creationId xmlns:a16="http://schemas.microsoft.com/office/drawing/2014/main" id="{FC11D8B3-D029-4E3C-B8EF-3FE7386DDBF9}"/>
            </a:ext>
          </a:extLst>
        </xdr:cNvPr>
        <xdr:cNvSpPr/>
      </xdr:nvSpPr>
      <xdr:spPr bwMode="auto">
        <a:xfrm>
          <a:off x="6054328" y="61287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394</xdr:row>
      <xdr:rowOff>0</xdr:rowOff>
    </xdr:from>
    <xdr:ext cx="2476500" cy="199970"/>
    <xdr:sp macro="" textlink="">
      <xdr:nvSpPr>
        <xdr:cNvPr id="1257" name="Drop Down 24" hidden="1">
          <a:extLst>
            <a:ext uri="{63B3BB69-23CF-44E3-9099-C40C66FF867C}">
              <a14:compatExt xmlns:a14="http://schemas.microsoft.com/office/drawing/2010/main" spid="_x0000_s2072"/>
            </a:ext>
            <a:ext uri="{FF2B5EF4-FFF2-40B4-BE49-F238E27FC236}">
              <a16:creationId xmlns:a16="http://schemas.microsoft.com/office/drawing/2014/main" id="{2AF26A68-A6DA-4C67-BE97-E27AA4DF9AAF}"/>
            </a:ext>
          </a:extLst>
        </xdr:cNvPr>
        <xdr:cNvSpPr/>
      </xdr:nvSpPr>
      <xdr:spPr bwMode="auto">
        <a:xfrm>
          <a:off x="3893344" y="61287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394</xdr:row>
      <xdr:rowOff>0</xdr:rowOff>
    </xdr:from>
    <xdr:ext cx="2529840" cy="195685"/>
    <xdr:sp macro="" textlink="">
      <xdr:nvSpPr>
        <xdr:cNvPr id="1258" name="Drop Down 4" hidden="1">
          <a:extLst>
            <a:ext uri="{63B3BB69-23CF-44E3-9099-C40C66FF867C}">
              <a14:compatExt xmlns:a14="http://schemas.microsoft.com/office/drawing/2010/main" spid="_x0000_s2052"/>
            </a:ext>
            <a:ext uri="{FF2B5EF4-FFF2-40B4-BE49-F238E27FC236}">
              <a16:creationId xmlns:a16="http://schemas.microsoft.com/office/drawing/2014/main" id="{E0142669-5B3E-46C4-86B3-9BBC4DEBB9EC}"/>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394</xdr:row>
      <xdr:rowOff>0</xdr:rowOff>
    </xdr:from>
    <xdr:ext cx="2529840" cy="195685"/>
    <xdr:sp macro="" textlink="">
      <xdr:nvSpPr>
        <xdr:cNvPr id="1259" name="Drop Down 4" hidden="1">
          <a:extLst>
            <a:ext uri="{63B3BB69-23CF-44E3-9099-C40C66FF867C}">
              <a14:compatExt xmlns:a14="http://schemas.microsoft.com/office/drawing/2010/main" spid="_x0000_s2052"/>
            </a:ext>
            <a:ext uri="{FF2B5EF4-FFF2-40B4-BE49-F238E27FC236}">
              <a16:creationId xmlns:a16="http://schemas.microsoft.com/office/drawing/2014/main" id="{EA34C43F-2AD6-436B-9EC0-D51A132816FA}"/>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394</xdr:row>
      <xdr:rowOff>0</xdr:rowOff>
    </xdr:from>
    <xdr:ext cx="2529840" cy="195685"/>
    <xdr:sp macro="" textlink="">
      <xdr:nvSpPr>
        <xdr:cNvPr id="1260" name="Drop Down 4" hidden="1">
          <a:extLst>
            <a:ext uri="{63B3BB69-23CF-44E3-9099-C40C66FF867C}">
              <a14:compatExt xmlns:a14="http://schemas.microsoft.com/office/drawing/2010/main" spid="_x0000_s2052"/>
            </a:ext>
            <a:ext uri="{FF2B5EF4-FFF2-40B4-BE49-F238E27FC236}">
              <a16:creationId xmlns:a16="http://schemas.microsoft.com/office/drawing/2014/main" id="{8674E4DE-A939-44F3-B799-64D45E80D8DC}"/>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394</xdr:row>
      <xdr:rowOff>0</xdr:rowOff>
    </xdr:from>
    <xdr:ext cx="2529840" cy="195685"/>
    <xdr:sp macro="" textlink="">
      <xdr:nvSpPr>
        <xdr:cNvPr id="1261" name="Drop Down 4" hidden="1">
          <a:extLst>
            <a:ext uri="{63B3BB69-23CF-44E3-9099-C40C66FF867C}">
              <a14:compatExt xmlns:a14="http://schemas.microsoft.com/office/drawing/2010/main" spid="_x0000_s2052"/>
            </a:ext>
            <a:ext uri="{FF2B5EF4-FFF2-40B4-BE49-F238E27FC236}">
              <a16:creationId xmlns:a16="http://schemas.microsoft.com/office/drawing/2014/main" id="{B8846931-8014-4557-8F38-F80CC8C1C034}"/>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394</xdr:row>
      <xdr:rowOff>0</xdr:rowOff>
    </xdr:from>
    <xdr:ext cx="2529840" cy="195685"/>
    <xdr:sp macro="" textlink="">
      <xdr:nvSpPr>
        <xdr:cNvPr id="1262" name="Drop Down 4" hidden="1">
          <a:extLst>
            <a:ext uri="{63B3BB69-23CF-44E3-9099-C40C66FF867C}">
              <a14:compatExt xmlns:a14="http://schemas.microsoft.com/office/drawing/2010/main" spid="_x0000_s2052"/>
            </a:ext>
            <a:ext uri="{FF2B5EF4-FFF2-40B4-BE49-F238E27FC236}">
              <a16:creationId xmlns:a16="http://schemas.microsoft.com/office/drawing/2014/main" id="{4B79C19E-3D71-4D1F-A16A-B3D44F0C694F}"/>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394</xdr:row>
      <xdr:rowOff>0</xdr:rowOff>
    </xdr:from>
    <xdr:ext cx="1921468" cy="195685"/>
    <xdr:sp macro="" textlink="">
      <xdr:nvSpPr>
        <xdr:cNvPr id="1263" name="Drop Down 20" hidden="1">
          <a:extLst>
            <a:ext uri="{63B3BB69-23CF-44E3-9099-C40C66FF867C}">
              <a14:compatExt xmlns:a14="http://schemas.microsoft.com/office/drawing/2010/main" spid="_x0000_s2068"/>
            </a:ext>
            <a:ext uri="{FF2B5EF4-FFF2-40B4-BE49-F238E27FC236}">
              <a16:creationId xmlns:a16="http://schemas.microsoft.com/office/drawing/2014/main" id="{EFCB3CFC-EDE5-4080-BF9B-FDC4829A0F4D}"/>
            </a:ext>
          </a:extLst>
        </xdr:cNvPr>
        <xdr:cNvSpPr/>
      </xdr:nvSpPr>
      <xdr:spPr bwMode="auto">
        <a:xfrm>
          <a:off x="6054328" y="61287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394</xdr:row>
      <xdr:rowOff>0</xdr:rowOff>
    </xdr:from>
    <xdr:ext cx="2476500" cy="199970"/>
    <xdr:sp macro="" textlink="">
      <xdr:nvSpPr>
        <xdr:cNvPr id="1264" name="Drop Down 24" hidden="1">
          <a:extLst>
            <a:ext uri="{63B3BB69-23CF-44E3-9099-C40C66FF867C}">
              <a14:compatExt xmlns:a14="http://schemas.microsoft.com/office/drawing/2010/main" spid="_x0000_s2072"/>
            </a:ext>
            <a:ext uri="{FF2B5EF4-FFF2-40B4-BE49-F238E27FC236}">
              <a16:creationId xmlns:a16="http://schemas.microsoft.com/office/drawing/2014/main" id="{6DF02607-7B30-4C3D-B24B-3094FC5B402B}"/>
            </a:ext>
          </a:extLst>
        </xdr:cNvPr>
        <xdr:cNvSpPr/>
      </xdr:nvSpPr>
      <xdr:spPr bwMode="auto">
        <a:xfrm>
          <a:off x="3893344" y="61287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394</xdr:row>
      <xdr:rowOff>0</xdr:rowOff>
    </xdr:from>
    <xdr:ext cx="2529840" cy="195685"/>
    <xdr:sp macro="" textlink="">
      <xdr:nvSpPr>
        <xdr:cNvPr id="1265" name="Drop Down 4" hidden="1">
          <a:extLst>
            <a:ext uri="{63B3BB69-23CF-44E3-9099-C40C66FF867C}">
              <a14:compatExt xmlns:a14="http://schemas.microsoft.com/office/drawing/2010/main" spid="_x0000_s2052"/>
            </a:ext>
            <a:ext uri="{FF2B5EF4-FFF2-40B4-BE49-F238E27FC236}">
              <a16:creationId xmlns:a16="http://schemas.microsoft.com/office/drawing/2014/main" id="{FE7C493C-67F7-426B-B4A7-D237C6CD3D04}"/>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394</xdr:row>
      <xdr:rowOff>0</xdr:rowOff>
    </xdr:from>
    <xdr:ext cx="2529840" cy="195685"/>
    <xdr:sp macro="" textlink="">
      <xdr:nvSpPr>
        <xdr:cNvPr id="1266" name="Drop Down 4" hidden="1">
          <a:extLst>
            <a:ext uri="{63B3BB69-23CF-44E3-9099-C40C66FF867C}">
              <a14:compatExt xmlns:a14="http://schemas.microsoft.com/office/drawing/2010/main" spid="_x0000_s2052"/>
            </a:ext>
            <a:ext uri="{FF2B5EF4-FFF2-40B4-BE49-F238E27FC236}">
              <a16:creationId xmlns:a16="http://schemas.microsoft.com/office/drawing/2014/main" id="{FACE8096-5FC4-4EC6-92C2-DC5275B90CA6}"/>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394</xdr:row>
      <xdr:rowOff>0</xdr:rowOff>
    </xdr:from>
    <xdr:ext cx="2529840" cy="195685"/>
    <xdr:sp macro="" textlink="">
      <xdr:nvSpPr>
        <xdr:cNvPr id="1267" name="Drop Down 4" hidden="1">
          <a:extLst>
            <a:ext uri="{63B3BB69-23CF-44E3-9099-C40C66FF867C}">
              <a14:compatExt xmlns:a14="http://schemas.microsoft.com/office/drawing/2010/main" spid="_x0000_s2052"/>
            </a:ext>
            <a:ext uri="{FF2B5EF4-FFF2-40B4-BE49-F238E27FC236}">
              <a16:creationId xmlns:a16="http://schemas.microsoft.com/office/drawing/2014/main" id="{C24D81C6-5C3D-4D3F-96D0-95250E6C0A9C}"/>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394</xdr:row>
      <xdr:rowOff>0</xdr:rowOff>
    </xdr:from>
    <xdr:ext cx="2529840" cy="195685"/>
    <xdr:sp macro="" textlink="">
      <xdr:nvSpPr>
        <xdr:cNvPr id="1268" name="Drop Down 4" hidden="1">
          <a:extLst>
            <a:ext uri="{63B3BB69-23CF-44E3-9099-C40C66FF867C}">
              <a14:compatExt xmlns:a14="http://schemas.microsoft.com/office/drawing/2010/main" spid="_x0000_s2052"/>
            </a:ext>
            <a:ext uri="{FF2B5EF4-FFF2-40B4-BE49-F238E27FC236}">
              <a16:creationId xmlns:a16="http://schemas.microsoft.com/office/drawing/2014/main" id="{489091FB-E434-447D-91D7-0FD7C3C5D7E1}"/>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394</xdr:row>
      <xdr:rowOff>0</xdr:rowOff>
    </xdr:from>
    <xdr:ext cx="2529840" cy="195685"/>
    <xdr:sp macro="" textlink="">
      <xdr:nvSpPr>
        <xdr:cNvPr id="1269" name="Drop Down 4" hidden="1">
          <a:extLst>
            <a:ext uri="{63B3BB69-23CF-44E3-9099-C40C66FF867C}">
              <a14:compatExt xmlns:a14="http://schemas.microsoft.com/office/drawing/2010/main" spid="_x0000_s2052"/>
            </a:ext>
            <a:ext uri="{FF2B5EF4-FFF2-40B4-BE49-F238E27FC236}">
              <a16:creationId xmlns:a16="http://schemas.microsoft.com/office/drawing/2014/main" id="{35F12C04-CCCD-4B5E-96D4-CCA6EB80251D}"/>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394</xdr:row>
      <xdr:rowOff>0</xdr:rowOff>
    </xdr:from>
    <xdr:ext cx="1921468" cy="195685"/>
    <xdr:sp macro="" textlink="">
      <xdr:nvSpPr>
        <xdr:cNvPr id="1270" name="Drop Down 20" hidden="1">
          <a:extLst>
            <a:ext uri="{63B3BB69-23CF-44E3-9099-C40C66FF867C}">
              <a14:compatExt xmlns:a14="http://schemas.microsoft.com/office/drawing/2010/main" spid="_x0000_s2068"/>
            </a:ext>
            <a:ext uri="{FF2B5EF4-FFF2-40B4-BE49-F238E27FC236}">
              <a16:creationId xmlns:a16="http://schemas.microsoft.com/office/drawing/2014/main" id="{DEA50C67-FFC0-471B-8158-82B1C7F48E46}"/>
            </a:ext>
          </a:extLst>
        </xdr:cNvPr>
        <xdr:cNvSpPr/>
      </xdr:nvSpPr>
      <xdr:spPr bwMode="auto">
        <a:xfrm>
          <a:off x="6054328" y="61287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394</xdr:row>
      <xdr:rowOff>0</xdr:rowOff>
    </xdr:from>
    <xdr:ext cx="2476500" cy="199970"/>
    <xdr:sp macro="" textlink="">
      <xdr:nvSpPr>
        <xdr:cNvPr id="1271" name="Drop Down 24" hidden="1">
          <a:extLst>
            <a:ext uri="{63B3BB69-23CF-44E3-9099-C40C66FF867C}">
              <a14:compatExt xmlns:a14="http://schemas.microsoft.com/office/drawing/2010/main" spid="_x0000_s2072"/>
            </a:ext>
            <a:ext uri="{FF2B5EF4-FFF2-40B4-BE49-F238E27FC236}">
              <a16:creationId xmlns:a16="http://schemas.microsoft.com/office/drawing/2014/main" id="{F47C5EB8-8174-4CA2-95EB-86A1B471A760}"/>
            </a:ext>
          </a:extLst>
        </xdr:cNvPr>
        <xdr:cNvSpPr/>
      </xdr:nvSpPr>
      <xdr:spPr bwMode="auto">
        <a:xfrm>
          <a:off x="3893344" y="61287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394</xdr:row>
      <xdr:rowOff>0</xdr:rowOff>
    </xdr:from>
    <xdr:ext cx="2529840" cy="195685"/>
    <xdr:sp macro="" textlink="">
      <xdr:nvSpPr>
        <xdr:cNvPr id="1272" name="Drop Down 4" hidden="1">
          <a:extLst>
            <a:ext uri="{63B3BB69-23CF-44E3-9099-C40C66FF867C}">
              <a14:compatExt xmlns:a14="http://schemas.microsoft.com/office/drawing/2010/main" spid="_x0000_s2052"/>
            </a:ext>
            <a:ext uri="{FF2B5EF4-FFF2-40B4-BE49-F238E27FC236}">
              <a16:creationId xmlns:a16="http://schemas.microsoft.com/office/drawing/2014/main" id="{F249495E-0E4D-4E4E-B9AE-DBDC104ECA38}"/>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394</xdr:row>
      <xdr:rowOff>0</xdr:rowOff>
    </xdr:from>
    <xdr:ext cx="2529840" cy="195685"/>
    <xdr:sp macro="" textlink="">
      <xdr:nvSpPr>
        <xdr:cNvPr id="1273" name="Drop Down 4" hidden="1">
          <a:extLst>
            <a:ext uri="{63B3BB69-23CF-44E3-9099-C40C66FF867C}">
              <a14:compatExt xmlns:a14="http://schemas.microsoft.com/office/drawing/2010/main" spid="_x0000_s2052"/>
            </a:ext>
            <a:ext uri="{FF2B5EF4-FFF2-40B4-BE49-F238E27FC236}">
              <a16:creationId xmlns:a16="http://schemas.microsoft.com/office/drawing/2014/main" id="{E51D918E-E7B5-4656-993C-2DC33CD1CC5A}"/>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394</xdr:row>
      <xdr:rowOff>0</xdr:rowOff>
    </xdr:from>
    <xdr:ext cx="2529840" cy="195685"/>
    <xdr:sp macro="" textlink="">
      <xdr:nvSpPr>
        <xdr:cNvPr id="1274" name="Drop Down 4" hidden="1">
          <a:extLst>
            <a:ext uri="{63B3BB69-23CF-44E3-9099-C40C66FF867C}">
              <a14:compatExt xmlns:a14="http://schemas.microsoft.com/office/drawing/2010/main" spid="_x0000_s2052"/>
            </a:ext>
            <a:ext uri="{FF2B5EF4-FFF2-40B4-BE49-F238E27FC236}">
              <a16:creationId xmlns:a16="http://schemas.microsoft.com/office/drawing/2014/main" id="{F89008D8-F1E4-45ED-88D0-1617BD7E10C8}"/>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394</xdr:row>
      <xdr:rowOff>0</xdr:rowOff>
    </xdr:from>
    <xdr:ext cx="2529840" cy="195685"/>
    <xdr:sp macro="" textlink="">
      <xdr:nvSpPr>
        <xdr:cNvPr id="1275" name="Drop Down 4" hidden="1">
          <a:extLst>
            <a:ext uri="{63B3BB69-23CF-44E3-9099-C40C66FF867C}">
              <a14:compatExt xmlns:a14="http://schemas.microsoft.com/office/drawing/2010/main" spid="_x0000_s2052"/>
            </a:ext>
            <a:ext uri="{FF2B5EF4-FFF2-40B4-BE49-F238E27FC236}">
              <a16:creationId xmlns:a16="http://schemas.microsoft.com/office/drawing/2014/main" id="{8DCD7AFC-C510-4EEC-8627-6DE2FCD70BD8}"/>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422</xdr:row>
      <xdr:rowOff>0</xdr:rowOff>
    </xdr:from>
    <xdr:ext cx="2476500" cy="199970"/>
    <xdr:sp macro="" textlink="">
      <xdr:nvSpPr>
        <xdr:cNvPr id="1106" name="Drop Down 24" hidden="1">
          <a:extLst>
            <a:ext uri="{63B3BB69-23CF-44E3-9099-C40C66FF867C}">
              <a14:compatExt xmlns:a14="http://schemas.microsoft.com/office/drawing/2010/main" spid="_x0000_s2072"/>
            </a:ext>
            <a:ext uri="{FF2B5EF4-FFF2-40B4-BE49-F238E27FC236}">
              <a16:creationId xmlns:a16="http://schemas.microsoft.com/office/drawing/2014/main" id="{6D9253B2-B9B8-4101-92A6-7CE169193796}"/>
            </a:ext>
          </a:extLst>
        </xdr:cNvPr>
        <xdr:cNvSpPr/>
      </xdr:nvSpPr>
      <xdr:spPr bwMode="auto">
        <a:xfrm>
          <a:off x="3901440" y="61760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422</xdr:row>
      <xdr:rowOff>0</xdr:rowOff>
    </xdr:from>
    <xdr:ext cx="2476500" cy="199970"/>
    <xdr:sp macro="" textlink="">
      <xdr:nvSpPr>
        <xdr:cNvPr id="1107" name="Drop Down 24" hidden="1">
          <a:extLst>
            <a:ext uri="{63B3BB69-23CF-44E3-9099-C40C66FF867C}">
              <a14:compatExt xmlns:a14="http://schemas.microsoft.com/office/drawing/2010/main" spid="_x0000_s2072"/>
            </a:ext>
            <a:ext uri="{FF2B5EF4-FFF2-40B4-BE49-F238E27FC236}">
              <a16:creationId xmlns:a16="http://schemas.microsoft.com/office/drawing/2014/main" id="{8173D40C-7312-4611-90C9-67BB52FD1B8A}"/>
            </a:ext>
          </a:extLst>
        </xdr:cNvPr>
        <xdr:cNvSpPr/>
      </xdr:nvSpPr>
      <xdr:spPr bwMode="auto">
        <a:xfrm>
          <a:off x="3901440" y="619582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422</xdr:row>
      <xdr:rowOff>0</xdr:rowOff>
    </xdr:from>
    <xdr:ext cx="2476500" cy="199970"/>
    <xdr:sp macro="" textlink="">
      <xdr:nvSpPr>
        <xdr:cNvPr id="1276" name="Drop Down 24" hidden="1">
          <a:extLst>
            <a:ext uri="{63B3BB69-23CF-44E3-9099-C40C66FF867C}">
              <a14:compatExt xmlns:a14="http://schemas.microsoft.com/office/drawing/2010/main" spid="_x0000_s2072"/>
            </a:ext>
            <a:ext uri="{FF2B5EF4-FFF2-40B4-BE49-F238E27FC236}">
              <a16:creationId xmlns:a16="http://schemas.microsoft.com/office/drawing/2014/main" id="{9FF7C429-7911-46A6-9417-980F24B6A928}"/>
            </a:ext>
          </a:extLst>
        </xdr:cNvPr>
        <xdr:cNvSpPr/>
      </xdr:nvSpPr>
      <xdr:spPr bwMode="auto">
        <a:xfrm>
          <a:off x="3901440" y="619582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422</xdr:row>
      <xdr:rowOff>0</xdr:rowOff>
    </xdr:from>
    <xdr:ext cx="2476500" cy="199970"/>
    <xdr:sp macro="" textlink="">
      <xdr:nvSpPr>
        <xdr:cNvPr id="1277" name="Drop Down 24" hidden="1">
          <a:extLst>
            <a:ext uri="{63B3BB69-23CF-44E3-9099-C40C66FF867C}">
              <a14:compatExt xmlns:a14="http://schemas.microsoft.com/office/drawing/2010/main" spid="_x0000_s2072"/>
            </a:ext>
            <a:ext uri="{FF2B5EF4-FFF2-40B4-BE49-F238E27FC236}">
              <a16:creationId xmlns:a16="http://schemas.microsoft.com/office/drawing/2014/main" id="{11AF9494-5D7E-45E0-BAB6-FC0E96C83982}"/>
            </a:ext>
          </a:extLst>
        </xdr:cNvPr>
        <xdr:cNvSpPr/>
      </xdr:nvSpPr>
      <xdr:spPr bwMode="auto">
        <a:xfrm>
          <a:off x="3901440" y="619582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422</xdr:row>
      <xdr:rowOff>0</xdr:rowOff>
    </xdr:from>
    <xdr:ext cx="1921468" cy="195685"/>
    <xdr:sp macro="" textlink="">
      <xdr:nvSpPr>
        <xdr:cNvPr id="1278" name="Drop Down 20" hidden="1">
          <a:extLst>
            <a:ext uri="{63B3BB69-23CF-44E3-9099-C40C66FF867C}">
              <a14:compatExt xmlns:a14="http://schemas.microsoft.com/office/drawing/2010/main" spid="_x0000_s2068"/>
            </a:ext>
            <a:ext uri="{FF2B5EF4-FFF2-40B4-BE49-F238E27FC236}">
              <a16:creationId xmlns:a16="http://schemas.microsoft.com/office/drawing/2014/main" id="{2184FEFE-2B8C-48E6-A8B5-6C3F736F697C}"/>
            </a:ext>
          </a:extLst>
        </xdr:cNvPr>
        <xdr:cNvSpPr/>
      </xdr:nvSpPr>
      <xdr:spPr bwMode="auto">
        <a:xfrm>
          <a:off x="6065520" y="620725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422</xdr:row>
      <xdr:rowOff>0</xdr:rowOff>
    </xdr:from>
    <xdr:ext cx="1921468" cy="195685"/>
    <xdr:sp macro="" textlink="">
      <xdr:nvSpPr>
        <xdr:cNvPr id="1279" name="Drop Down 20" hidden="1">
          <a:extLst>
            <a:ext uri="{63B3BB69-23CF-44E3-9099-C40C66FF867C}">
              <a14:compatExt xmlns:a14="http://schemas.microsoft.com/office/drawing/2010/main" spid="_x0000_s2068"/>
            </a:ext>
            <a:ext uri="{FF2B5EF4-FFF2-40B4-BE49-F238E27FC236}">
              <a16:creationId xmlns:a16="http://schemas.microsoft.com/office/drawing/2014/main" id="{20F394D1-571E-435B-B941-5F261F099D65}"/>
            </a:ext>
          </a:extLst>
        </xdr:cNvPr>
        <xdr:cNvSpPr/>
      </xdr:nvSpPr>
      <xdr:spPr bwMode="auto">
        <a:xfrm>
          <a:off x="6065520" y="620725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422</xdr:row>
      <xdr:rowOff>0</xdr:rowOff>
    </xdr:from>
    <xdr:ext cx="1921468" cy="195685"/>
    <xdr:sp macro="" textlink="">
      <xdr:nvSpPr>
        <xdr:cNvPr id="1280" name="Drop Down 20" hidden="1">
          <a:extLst>
            <a:ext uri="{63B3BB69-23CF-44E3-9099-C40C66FF867C}">
              <a14:compatExt xmlns:a14="http://schemas.microsoft.com/office/drawing/2010/main" spid="_x0000_s2068"/>
            </a:ext>
            <a:ext uri="{FF2B5EF4-FFF2-40B4-BE49-F238E27FC236}">
              <a16:creationId xmlns:a16="http://schemas.microsoft.com/office/drawing/2014/main" id="{69400F39-3C3F-4C64-8698-9EDA56D7A382}"/>
            </a:ext>
          </a:extLst>
        </xdr:cNvPr>
        <xdr:cNvSpPr/>
      </xdr:nvSpPr>
      <xdr:spPr bwMode="auto">
        <a:xfrm>
          <a:off x="6065520" y="620725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422</xdr:row>
      <xdr:rowOff>0</xdr:rowOff>
    </xdr:from>
    <xdr:ext cx="1921468" cy="195685"/>
    <xdr:sp macro="" textlink="">
      <xdr:nvSpPr>
        <xdr:cNvPr id="1281" name="Drop Down 20" hidden="1">
          <a:extLst>
            <a:ext uri="{63B3BB69-23CF-44E3-9099-C40C66FF867C}">
              <a14:compatExt xmlns:a14="http://schemas.microsoft.com/office/drawing/2010/main" spid="_x0000_s2068"/>
            </a:ext>
            <a:ext uri="{FF2B5EF4-FFF2-40B4-BE49-F238E27FC236}">
              <a16:creationId xmlns:a16="http://schemas.microsoft.com/office/drawing/2014/main" id="{62BD5C1C-A0AB-4E4B-A561-9B16DC516E14}"/>
            </a:ext>
          </a:extLst>
        </xdr:cNvPr>
        <xdr:cNvSpPr/>
      </xdr:nvSpPr>
      <xdr:spPr bwMode="auto">
        <a:xfrm>
          <a:off x="6065520" y="620725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282" name="Drop Down 4" hidden="1">
          <a:extLst>
            <a:ext uri="{63B3BB69-23CF-44E3-9099-C40C66FF867C}">
              <a14:compatExt xmlns:a14="http://schemas.microsoft.com/office/drawing/2010/main" spid="_x0000_s2052"/>
            </a:ext>
            <a:ext uri="{FF2B5EF4-FFF2-40B4-BE49-F238E27FC236}">
              <a16:creationId xmlns:a16="http://schemas.microsoft.com/office/drawing/2014/main" id="{984F6B14-733A-40DB-B94E-1CC5C630D8BA}"/>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241</xdr:row>
      <xdr:rowOff>0</xdr:rowOff>
    </xdr:from>
    <xdr:ext cx="1921468" cy="195685"/>
    <xdr:sp macro="" textlink="">
      <xdr:nvSpPr>
        <xdr:cNvPr id="1283" name="Drop Down 20" hidden="1">
          <a:extLst>
            <a:ext uri="{63B3BB69-23CF-44E3-9099-C40C66FF867C}">
              <a14:compatExt xmlns:a14="http://schemas.microsoft.com/office/drawing/2010/main" spid="_x0000_s2068"/>
            </a:ext>
            <a:ext uri="{FF2B5EF4-FFF2-40B4-BE49-F238E27FC236}">
              <a16:creationId xmlns:a16="http://schemas.microsoft.com/office/drawing/2014/main" id="{011F31BA-F0DF-45E9-989B-EC5E64093A52}"/>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241</xdr:row>
      <xdr:rowOff>0</xdr:rowOff>
    </xdr:from>
    <xdr:ext cx="2476500" cy="199970"/>
    <xdr:sp macro="" textlink="">
      <xdr:nvSpPr>
        <xdr:cNvPr id="1284" name="Drop Down 24" hidden="1">
          <a:extLst>
            <a:ext uri="{63B3BB69-23CF-44E3-9099-C40C66FF867C}">
              <a14:compatExt xmlns:a14="http://schemas.microsoft.com/office/drawing/2010/main" spid="_x0000_s2072"/>
            </a:ext>
            <a:ext uri="{FF2B5EF4-FFF2-40B4-BE49-F238E27FC236}">
              <a16:creationId xmlns:a16="http://schemas.microsoft.com/office/drawing/2014/main" id="{FC68D990-4E67-4DA2-9596-EA59619830CD}"/>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285" name="Drop Down 4" hidden="1">
          <a:extLst>
            <a:ext uri="{63B3BB69-23CF-44E3-9099-C40C66FF867C}">
              <a14:compatExt xmlns:a14="http://schemas.microsoft.com/office/drawing/2010/main" spid="_x0000_s2052"/>
            </a:ext>
            <a:ext uri="{FF2B5EF4-FFF2-40B4-BE49-F238E27FC236}">
              <a16:creationId xmlns:a16="http://schemas.microsoft.com/office/drawing/2014/main" id="{A496328A-243B-4875-8254-834F995C28ED}"/>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241</xdr:row>
      <xdr:rowOff>0</xdr:rowOff>
    </xdr:from>
    <xdr:ext cx="2529840" cy="195685"/>
    <xdr:sp macro="" textlink="">
      <xdr:nvSpPr>
        <xdr:cNvPr id="1286" name="Drop Down 4" hidden="1">
          <a:extLst>
            <a:ext uri="{63B3BB69-23CF-44E3-9099-C40C66FF867C}">
              <a14:compatExt xmlns:a14="http://schemas.microsoft.com/office/drawing/2010/main" spid="_x0000_s2052"/>
            </a:ext>
            <a:ext uri="{FF2B5EF4-FFF2-40B4-BE49-F238E27FC236}">
              <a16:creationId xmlns:a16="http://schemas.microsoft.com/office/drawing/2014/main" id="{3AD1E64C-9A57-4AA1-AD90-9AE3F4B18BBC}"/>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287" name="Drop Down 4" hidden="1">
          <a:extLst>
            <a:ext uri="{63B3BB69-23CF-44E3-9099-C40C66FF867C}">
              <a14:compatExt xmlns:a14="http://schemas.microsoft.com/office/drawing/2010/main" spid="_x0000_s2052"/>
            </a:ext>
            <a:ext uri="{FF2B5EF4-FFF2-40B4-BE49-F238E27FC236}">
              <a16:creationId xmlns:a16="http://schemas.microsoft.com/office/drawing/2014/main" id="{EE39D94C-8441-46D0-B8FB-C448D4B567BE}"/>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241</xdr:row>
      <xdr:rowOff>0</xdr:rowOff>
    </xdr:from>
    <xdr:ext cx="2529840" cy="195685"/>
    <xdr:sp macro="" textlink="">
      <xdr:nvSpPr>
        <xdr:cNvPr id="1288" name="Drop Down 4" hidden="1">
          <a:extLst>
            <a:ext uri="{63B3BB69-23CF-44E3-9099-C40C66FF867C}">
              <a14:compatExt xmlns:a14="http://schemas.microsoft.com/office/drawing/2010/main" spid="_x0000_s2052"/>
            </a:ext>
            <a:ext uri="{FF2B5EF4-FFF2-40B4-BE49-F238E27FC236}">
              <a16:creationId xmlns:a16="http://schemas.microsoft.com/office/drawing/2014/main" id="{E5EFECB2-BB89-4C9C-837E-983B91C9C79F}"/>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289" name="Drop Down 4" hidden="1">
          <a:extLst>
            <a:ext uri="{63B3BB69-23CF-44E3-9099-C40C66FF867C}">
              <a14:compatExt xmlns:a14="http://schemas.microsoft.com/office/drawing/2010/main" spid="_x0000_s2052"/>
            </a:ext>
            <a:ext uri="{FF2B5EF4-FFF2-40B4-BE49-F238E27FC236}">
              <a16:creationId xmlns:a16="http://schemas.microsoft.com/office/drawing/2014/main" id="{C1BD50B9-6AD3-4526-AA45-77DC0831DF75}"/>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241</xdr:row>
      <xdr:rowOff>0</xdr:rowOff>
    </xdr:from>
    <xdr:ext cx="1921468" cy="195685"/>
    <xdr:sp macro="" textlink="">
      <xdr:nvSpPr>
        <xdr:cNvPr id="1290" name="Drop Down 20" hidden="1">
          <a:extLst>
            <a:ext uri="{63B3BB69-23CF-44E3-9099-C40C66FF867C}">
              <a14:compatExt xmlns:a14="http://schemas.microsoft.com/office/drawing/2010/main" spid="_x0000_s2068"/>
            </a:ext>
            <a:ext uri="{FF2B5EF4-FFF2-40B4-BE49-F238E27FC236}">
              <a16:creationId xmlns:a16="http://schemas.microsoft.com/office/drawing/2014/main" id="{81CA8A46-7550-44D3-ACB6-D3CF86DB3E83}"/>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241</xdr:row>
      <xdr:rowOff>0</xdr:rowOff>
    </xdr:from>
    <xdr:ext cx="2476500" cy="199970"/>
    <xdr:sp macro="" textlink="">
      <xdr:nvSpPr>
        <xdr:cNvPr id="1291" name="Drop Down 24" hidden="1">
          <a:extLst>
            <a:ext uri="{63B3BB69-23CF-44E3-9099-C40C66FF867C}">
              <a14:compatExt xmlns:a14="http://schemas.microsoft.com/office/drawing/2010/main" spid="_x0000_s2072"/>
            </a:ext>
            <a:ext uri="{FF2B5EF4-FFF2-40B4-BE49-F238E27FC236}">
              <a16:creationId xmlns:a16="http://schemas.microsoft.com/office/drawing/2014/main" id="{E0B59136-7A27-4D36-8F33-8D442395D3C4}"/>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292" name="Drop Down 4" hidden="1">
          <a:extLst>
            <a:ext uri="{63B3BB69-23CF-44E3-9099-C40C66FF867C}">
              <a14:compatExt xmlns:a14="http://schemas.microsoft.com/office/drawing/2010/main" spid="_x0000_s2052"/>
            </a:ext>
            <a:ext uri="{FF2B5EF4-FFF2-40B4-BE49-F238E27FC236}">
              <a16:creationId xmlns:a16="http://schemas.microsoft.com/office/drawing/2014/main" id="{8E34D087-8C7E-4FA3-8B6D-9FEFF0D48A6F}"/>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241</xdr:row>
      <xdr:rowOff>0</xdr:rowOff>
    </xdr:from>
    <xdr:ext cx="2529840" cy="195685"/>
    <xdr:sp macro="" textlink="">
      <xdr:nvSpPr>
        <xdr:cNvPr id="1293" name="Drop Down 4" hidden="1">
          <a:extLst>
            <a:ext uri="{63B3BB69-23CF-44E3-9099-C40C66FF867C}">
              <a14:compatExt xmlns:a14="http://schemas.microsoft.com/office/drawing/2010/main" spid="_x0000_s2052"/>
            </a:ext>
            <a:ext uri="{FF2B5EF4-FFF2-40B4-BE49-F238E27FC236}">
              <a16:creationId xmlns:a16="http://schemas.microsoft.com/office/drawing/2014/main" id="{BF3547E0-D714-47AA-B2F3-E5AEC3501949}"/>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294" name="Drop Down 4" hidden="1">
          <a:extLst>
            <a:ext uri="{63B3BB69-23CF-44E3-9099-C40C66FF867C}">
              <a14:compatExt xmlns:a14="http://schemas.microsoft.com/office/drawing/2010/main" spid="_x0000_s2052"/>
            </a:ext>
            <a:ext uri="{FF2B5EF4-FFF2-40B4-BE49-F238E27FC236}">
              <a16:creationId xmlns:a16="http://schemas.microsoft.com/office/drawing/2014/main" id="{5BD8E0C9-EBD1-4153-9BBC-F0721654572C}"/>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241</xdr:row>
      <xdr:rowOff>0</xdr:rowOff>
    </xdr:from>
    <xdr:ext cx="2529840" cy="195685"/>
    <xdr:sp macro="" textlink="">
      <xdr:nvSpPr>
        <xdr:cNvPr id="1295" name="Drop Down 4" hidden="1">
          <a:extLst>
            <a:ext uri="{63B3BB69-23CF-44E3-9099-C40C66FF867C}">
              <a14:compatExt xmlns:a14="http://schemas.microsoft.com/office/drawing/2010/main" spid="_x0000_s2052"/>
            </a:ext>
            <a:ext uri="{FF2B5EF4-FFF2-40B4-BE49-F238E27FC236}">
              <a16:creationId xmlns:a16="http://schemas.microsoft.com/office/drawing/2014/main" id="{C06A1468-EC9E-45A0-BD6E-D139BDF5597D}"/>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296" name="Drop Down 4" hidden="1">
          <a:extLst>
            <a:ext uri="{63B3BB69-23CF-44E3-9099-C40C66FF867C}">
              <a14:compatExt xmlns:a14="http://schemas.microsoft.com/office/drawing/2010/main" spid="_x0000_s2052"/>
            </a:ext>
            <a:ext uri="{FF2B5EF4-FFF2-40B4-BE49-F238E27FC236}">
              <a16:creationId xmlns:a16="http://schemas.microsoft.com/office/drawing/2014/main" id="{74A1DD28-DED5-49F4-9392-765F2A797898}"/>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241</xdr:row>
      <xdr:rowOff>0</xdr:rowOff>
    </xdr:from>
    <xdr:ext cx="1921468" cy="195685"/>
    <xdr:sp macro="" textlink="">
      <xdr:nvSpPr>
        <xdr:cNvPr id="1297" name="Drop Down 20" hidden="1">
          <a:extLst>
            <a:ext uri="{63B3BB69-23CF-44E3-9099-C40C66FF867C}">
              <a14:compatExt xmlns:a14="http://schemas.microsoft.com/office/drawing/2010/main" spid="_x0000_s2068"/>
            </a:ext>
            <a:ext uri="{FF2B5EF4-FFF2-40B4-BE49-F238E27FC236}">
              <a16:creationId xmlns:a16="http://schemas.microsoft.com/office/drawing/2014/main" id="{B296173B-D64F-4C25-A37E-A1BA77F0E5E3}"/>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241</xdr:row>
      <xdr:rowOff>0</xdr:rowOff>
    </xdr:from>
    <xdr:ext cx="2476500" cy="199970"/>
    <xdr:sp macro="" textlink="">
      <xdr:nvSpPr>
        <xdr:cNvPr id="1298" name="Drop Down 24" hidden="1">
          <a:extLst>
            <a:ext uri="{63B3BB69-23CF-44E3-9099-C40C66FF867C}">
              <a14:compatExt xmlns:a14="http://schemas.microsoft.com/office/drawing/2010/main" spid="_x0000_s2072"/>
            </a:ext>
            <a:ext uri="{FF2B5EF4-FFF2-40B4-BE49-F238E27FC236}">
              <a16:creationId xmlns:a16="http://schemas.microsoft.com/office/drawing/2014/main" id="{D843BC9F-0F09-45C1-8EA6-10182977C963}"/>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299" name="Drop Down 4" hidden="1">
          <a:extLst>
            <a:ext uri="{63B3BB69-23CF-44E3-9099-C40C66FF867C}">
              <a14:compatExt xmlns:a14="http://schemas.microsoft.com/office/drawing/2010/main" spid="_x0000_s2052"/>
            </a:ext>
            <a:ext uri="{FF2B5EF4-FFF2-40B4-BE49-F238E27FC236}">
              <a16:creationId xmlns:a16="http://schemas.microsoft.com/office/drawing/2014/main" id="{07FBEF0B-5661-484C-93AE-30B045B08E63}"/>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241</xdr:row>
      <xdr:rowOff>0</xdr:rowOff>
    </xdr:from>
    <xdr:ext cx="2529840" cy="195685"/>
    <xdr:sp macro="" textlink="">
      <xdr:nvSpPr>
        <xdr:cNvPr id="1300" name="Drop Down 4" hidden="1">
          <a:extLst>
            <a:ext uri="{63B3BB69-23CF-44E3-9099-C40C66FF867C}">
              <a14:compatExt xmlns:a14="http://schemas.microsoft.com/office/drawing/2010/main" spid="_x0000_s2052"/>
            </a:ext>
            <a:ext uri="{FF2B5EF4-FFF2-40B4-BE49-F238E27FC236}">
              <a16:creationId xmlns:a16="http://schemas.microsoft.com/office/drawing/2014/main" id="{D0240205-0367-42B1-945E-D62DB589AF12}"/>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301" name="Drop Down 4" hidden="1">
          <a:extLst>
            <a:ext uri="{63B3BB69-23CF-44E3-9099-C40C66FF867C}">
              <a14:compatExt xmlns:a14="http://schemas.microsoft.com/office/drawing/2010/main" spid="_x0000_s2052"/>
            </a:ext>
            <a:ext uri="{FF2B5EF4-FFF2-40B4-BE49-F238E27FC236}">
              <a16:creationId xmlns:a16="http://schemas.microsoft.com/office/drawing/2014/main" id="{F45B3194-E159-49F7-AF53-0FB8177A2B15}"/>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241</xdr:row>
      <xdr:rowOff>0</xdr:rowOff>
    </xdr:from>
    <xdr:ext cx="2529840" cy="195685"/>
    <xdr:sp macro="" textlink="">
      <xdr:nvSpPr>
        <xdr:cNvPr id="1302" name="Drop Down 4" hidden="1">
          <a:extLst>
            <a:ext uri="{63B3BB69-23CF-44E3-9099-C40C66FF867C}">
              <a14:compatExt xmlns:a14="http://schemas.microsoft.com/office/drawing/2010/main" spid="_x0000_s2052"/>
            </a:ext>
            <a:ext uri="{FF2B5EF4-FFF2-40B4-BE49-F238E27FC236}">
              <a16:creationId xmlns:a16="http://schemas.microsoft.com/office/drawing/2014/main" id="{EEC9E581-C5C7-41B0-A78F-BDC3300A7A34}"/>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303" name="Drop Down 4" hidden="1">
          <a:extLst>
            <a:ext uri="{63B3BB69-23CF-44E3-9099-C40C66FF867C}">
              <a14:compatExt xmlns:a14="http://schemas.microsoft.com/office/drawing/2010/main" spid="_x0000_s2052"/>
            </a:ext>
            <a:ext uri="{FF2B5EF4-FFF2-40B4-BE49-F238E27FC236}">
              <a16:creationId xmlns:a16="http://schemas.microsoft.com/office/drawing/2014/main" id="{8D3BC1C7-E216-4776-9ED6-0EDADB30D689}"/>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241</xdr:row>
      <xdr:rowOff>0</xdr:rowOff>
    </xdr:from>
    <xdr:ext cx="1921468" cy="195685"/>
    <xdr:sp macro="" textlink="">
      <xdr:nvSpPr>
        <xdr:cNvPr id="1304" name="Drop Down 20" hidden="1">
          <a:extLst>
            <a:ext uri="{63B3BB69-23CF-44E3-9099-C40C66FF867C}">
              <a14:compatExt xmlns:a14="http://schemas.microsoft.com/office/drawing/2010/main" spid="_x0000_s2068"/>
            </a:ext>
            <a:ext uri="{FF2B5EF4-FFF2-40B4-BE49-F238E27FC236}">
              <a16:creationId xmlns:a16="http://schemas.microsoft.com/office/drawing/2014/main" id="{996D5F47-BA7F-4AE6-B1C6-C60A34E416D4}"/>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241</xdr:row>
      <xdr:rowOff>0</xdr:rowOff>
    </xdr:from>
    <xdr:ext cx="2476500" cy="199970"/>
    <xdr:sp macro="" textlink="">
      <xdr:nvSpPr>
        <xdr:cNvPr id="1305" name="Drop Down 24" hidden="1">
          <a:extLst>
            <a:ext uri="{63B3BB69-23CF-44E3-9099-C40C66FF867C}">
              <a14:compatExt xmlns:a14="http://schemas.microsoft.com/office/drawing/2010/main" spid="_x0000_s2072"/>
            </a:ext>
            <a:ext uri="{FF2B5EF4-FFF2-40B4-BE49-F238E27FC236}">
              <a16:creationId xmlns:a16="http://schemas.microsoft.com/office/drawing/2014/main" id="{2DF31B1A-F9BF-4E3B-82AF-2C0446A78166}"/>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306" name="Drop Down 4" hidden="1">
          <a:extLst>
            <a:ext uri="{63B3BB69-23CF-44E3-9099-C40C66FF867C}">
              <a14:compatExt xmlns:a14="http://schemas.microsoft.com/office/drawing/2010/main" spid="_x0000_s2052"/>
            </a:ext>
            <a:ext uri="{FF2B5EF4-FFF2-40B4-BE49-F238E27FC236}">
              <a16:creationId xmlns:a16="http://schemas.microsoft.com/office/drawing/2014/main" id="{869BAF5B-03C5-4049-9B54-A1A95EBAD1A6}"/>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241</xdr:row>
      <xdr:rowOff>0</xdr:rowOff>
    </xdr:from>
    <xdr:ext cx="2529840" cy="195685"/>
    <xdr:sp macro="" textlink="">
      <xdr:nvSpPr>
        <xdr:cNvPr id="1307" name="Drop Down 4" hidden="1">
          <a:extLst>
            <a:ext uri="{63B3BB69-23CF-44E3-9099-C40C66FF867C}">
              <a14:compatExt xmlns:a14="http://schemas.microsoft.com/office/drawing/2010/main" spid="_x0000_s2052"/>
            </a:ext>
            <a:ext uri="{FF2B5EF4-FFF2-40B4-BE49-F238E27FC236}">
              <a16:creationId xmlns:a16="http://schemas.microsoft.com/office/drawing/2014/main" id="{7A31992F-B703-4929-93D5-00E7044F1D1C}"/>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308" name="Drop Down 4" hidden="1">
          <a:extLst>
            <a:ext uri="{63B3BB69-23CF-44E3-9099-C40C66FF867C}">
              <a14:compatExt xmlns:a14="http://schemas.microsoft.com/office/drawing/2010/main" spid="_x0000_s2052"/>
            </a:ext>
            <a:ext uri="{FF2B5EF4-FFF2-40B4-BE49-F238E27FC236}">
              <a16:creationId xmlns:a16="http://schemas.microsoft.com/office/drawing/2014/main" id="{A72A885B-7322-44A2-924F-9F532456FC1C}"/>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241</xdr:row>
      <xdr:rowOff>0</xdr:rowOff>
    </xdr:from>
    <xdr:ext cx="2529840" cy="195685"/>
    <xdr:sp macro="" textlink="">
      <xdr:nvSpPr>
        <xdr:cNvPr id="1309" name="Drop Down 4" hidden="1">
          <a:extLst>
            <a:ext uri="{63B3BB69-23CF-44E3-9099-C40C66FF867C}">
              <a14:compatExt xmlns:a14="http://schemas.microsoft.com/office/drawing/2010/main" spid="_x0000_s2052"/>
            </a:ext>
            <a:ext uri="{FF2B5EF4-FFF2-40B4-BE49-F238E27FC236}">
              <a16:creationId xmlns:a16="http://schemas.microsoft.com/office/drawing/2014/main" id="{96F3F26E-7270-4E7A-B1C8-F8DA16B6BAE8}"/>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310" name="Drop Down 4" hidden="1">
          <a:extLst>
            <a:ext uri="{63B3BB69-23CF-44E3-9099-C40C66FF867C}">
              <a14:compatExt xmlns:a14="http://schemas.microsoft.com/office/drawing/2010/main" spid="_x0000_s2052"/>
            </a:ext>
            <a:ext uri="{FF2B5EF4-FFF2-40B4-BE49-F238E27FC236}">
              <a16:creationId xmlns:a16="http://schemas.microsoft.com/office/drawing/2014/main" id="{BD695403-CE73-4798-9AE8-DEEA3122AD77}"/>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241</xdr:row>
      <xdr:rowOff>0</xdr:rowOff>
    </xdr:from>
    <xdr:ext cx="1921468" cy="195685"/>
    <xdr:sp macro="" textlink="">
      <xdr:nvSpPr>
        <xdr:cNvPr id="1311" name="Drop Down 20" hidden="1">
          <a:extLst>
            <a:ext uri="{63B3BB69-23CF-44E3-9099-C40C66FF867C}">
              <a14:compatExt xmlns:a14="http://schemas.microsoft.com/office/drawing/2010/main" spid="_x0000_s2068"/>
            </a:ext>
            <a:ext uri="{FF2B5EF4-FFF2-40B4-BE49-F238E27FC236}">
              <a16:creationId xmlns:a16="http://schemas.microsoft.com/office/drawing/2014/main" id="{42D6429F-CF15-421A-8D89-ED4100AF91C6}"/>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241</xdr:row>
      <xdr:rowOff>0</xdr:rowOff>
    </xdr:from>
    <xdr:ext cx="2476500" cy="199970"/>
    <xdr:sp macro="" textlink="">
      <xdr:nvSpPr>
        <xdr:cNvPr id="1312" name="Drop Down 24" hidden="1">
          <a:extLst>
            <a:ext uri="{63B3BB69-23CF-44E3-9099-C40C66FF867C}">
              <a14:compatExt xmlns:a14="http://schemas.microsoft.com/office/drawing/2010/main" spid="_x0000_s2072"/>
            </a:ext>
            <a:ext uri="{FF2B5EF4-FFF2-40B4-BE49-F238E27FC236}">
              <a16:creationId xmlns:a16="http://schemas.microsoft.com/office/drawing/2014/main" id="{0519D2D5-B184-4255-AA20-88864DA98349}"/>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313" name="Drop Down 4" hidden="1">
          <a:extLst>
            <a:ext uri="{63B3BB69-23CF-44E3-9099-C40C66FF867C}">
              <a14:compatExt xmlns:a14="http://schemas.microsoft.com/office/drawing/2010/main" spid="_x0000_s2052"/>
            </a:ext>
            <a:ext uri="{FF2B5EF4-FFF2-40B4-BE49-F238E27FC236}">
              <a16:creationId xmlns:a16="http://schemas.microsoft.com/office/drawing/2014/main" id="{5CFA3000-2CD5-4772-A535-0F4E05508AAB}"/>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241</xdr:row>
      <xdr:rowOff>0</xdr:rowOff>
    </xdr:from>
    <xdr:ext cx="2529840" cy="195685"/>
    <xdr:sp macro="" textlink="">
      <xdr:nvSpPr>
        <xdr:cNvPr id="1314" name="Drop Down 4" hidden="1">
          <a:extLst>
            <a:ext uri="{63B3BB69-23CF-44E3-9099-C40C66FF867C}">
              <a14:compatExt xmlns:a14="http://schemas.microsoft.com/office/drawing/2010/main" spid="_x0000_s2052"/>
            </a:ext>
            <a:ext uri="{FF2B5EF4-FFF2-40B4-BE49-F238E27FC236}">
              <a16:creationId xmlns:a16="http://schemas.microsoft.com/office/drawing/2014/main" id="{1C5F8593-9B19-4535-B75D-9766B829DDD5}"/>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315" name="Drop Down 4" hidden="1">
          <a:extLst>
            <a:ext uri="{63B3BB69-23CF-44E3-9099-C40C66FF867C}">
              <a14:compatExt xmlns:a14="http://schemas.microsoft.com/office/drawing/2010/main" spid="_x0000_s2052"/>
            </a:ext>
            <a:ext uri="{FF2B5EF4-FFF2-40B4-BE49-F238E27FC236}">
              <a16:creationId xmlns:a16="http://schemas.microsoft.com/office/drawing/2014/main" id="{E8871CC7-AD10-466C-98B0-C13D62DC72F3}"/>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241</xdr:row>
      <xdr:rowOff>0</xdr:rowOff>
    </xdr:from>
    <xdr:ext cx="2529840" cy="195685"/>
    <xdr:sp macro="" textlink="">
      <xdr:nvSpPr>
        <xdr:cNvPr id="1316" name="Drop Down 4" hidden="1">
          <a:extLst>
            <a:ext uri="{63B3BB69-23CF-44E3-9099-C40C66FF867C}">
              <a14:compatExt xmlns:a14="http://schemas.microsoft.com/office/drawing/2010/main" spid="_x0000_s2052"/>
            </a:ext>
            <a:ext uri="{FF2B5EF4-FFF2-40B4-BE49-F238E27FC236}">
              <a16:creationId xmlns:a16="http://schemas.microsoft.com/office/drawing/2014/main" id="{B51A96C1-B507-42B1-8455-E6B9B8087AF6}"/>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317" name="Drop Down 4" hidden="1">
          <a:extLst>
            <a:ext uri="{63B3BB69-23CF-44E3-9099-C40C66FF867C}">
              <a14:compatExt xmlns:a14="http://schemas.microsoft.com/office/drawing/2010/main" spid="_x0000_s2052"/>
            </a:ext>
            <a:ext uri="{FF2B5EF4-FFF2-40B4-BE49-F238E27FC236}">
              <a16:creationId xmlns:a16="http://schemas.microsoft.com/office/drawing/2014/main" id="{C1E3F2E9-8162-45F9-8FF5-6A3EFB9651DF}"/>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241</xdr:row>
      <xdr:rowOff>0</xdr:rowOff>
    </xdr:from>
    <xdr:ext cx="1921468" cy="195685"/>
    <xdr:sp macro="" textlink="">
      <xdr:nvSpPr>
        <xdr:cNvPr id="1318" name="Drop Down 20" hidden="1">
          <a:extLst>
            <a:ext uri="{63B3BB69-23CF-44E3-9099-C40C66FF867C}">
              <a14:compatExt xmlns:a14="http://schemas.microsoft.com/office/drawing/2010/main" spid="_x0000_s2068"/>
            </a:ext>
            <a:ext uri="{FF2B5EF4-FFF2-40B4-BE49-F238E27FC236}">
              <a16:creationId xmlns:a16="http://schemas.microsoft.com/office/drawing/2014/main" id="{22513ECB-6C54-4961-A342-22AE6CEC7A81}"/>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241</xdr:row>
      <xdr:rowOff>0</xdr:rowOff>
    </xdr:from>
    <xdr:ext cx="2476500" cy="199970"/>
    <xdr:sp macro="" textlink="">
      <xdr:nvSpPr>
        <xdr:cNvPr id="1319" name="Drop Down 24" hidden="1">
          <a:extLst>
            <a:ext uri="{63B3BB69-23CF-44E3-9099-C40C66FF867C}">
              <a14:compatExt xmlns:a14="http://schemas.microsoft.com/office/drawing/2010/main" spid="_x0000_s2072"/>
            </a:ext>
            <a:ext uri="{FF2B5EF4-FFF2-40B4-BE49-F238E27FC236}">
              <a16:creationId xmlns:a16="http://schemas.microsoft.com/office/drawing/2014/main" id="{C19FA5BD-082E-4498-82EC-6FF7569DAE95}"/>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320" name="Drop Down 4" hidden="1">
          <a:extLst>
            <a:ext uri="{63B3BB69-23CF-44E3-9099-C40C66FF867C}">
              <a14:compatExt xmlns:a14="http://schemas.microsoft.com/office/drawing/2010/main" spid="_x0000_s2052"/>
            </a:ext>
            <a:ext uri="{FF2B5EF4-FFF2-40B4-BE49-F238E27FC236}">
              <a16:creationId xmlns:a16="http://schemas.microsoft.com/office/drawing/2014/main" id="{18F5F759-341F-4D42-9277-CF78537D3101}"/>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241</xdr:row>
      <xdr:rowOff>0</xdr:rowOff>
    </xdr:from>
    <xdr:ext cx="2529840" cy="195685"/>
    <xdr:sp macro="" textlink="">
      <xdr:nvSpPr>
        <xdr:cNvPr id="1321" name="Drop Down 4" hidden="1">
          <a:extLst>
            <a:ext uri="{63B3BB69-23CF-44E3-9099-C40C66FF867C}">
              <a14:compatExt xmlns:a14="http://schemas.microsoft.com/office/drawing/2010/main" spid="_x0000_s2052"/>
            </a:ext>
            <a:ext uri="{FF2B5EF4-FFF2-40B4-BE49-F238E27FC236}">
              <a16:creationId xmlns:a16="http://schemas.microsoft.com/office/drawing/2014/main" id="{8120F4B5-BE80-41F0-B941-44452CBBE93D}"/>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322" name="Drop Down 4" hidden="1">
          <a:extLst>
            <a:ext uri="{63B3BB69-23CF-44E3-9099-C40C66FF867C}">
              <a14:compatExt xmlns:a14="http://schemas.microsoft.com/office/drawing/2010/main" spid="_x0000_s2052"/>
            </a:ext>
            <a:ext uri="{FF2B5EF4-FFF2-40B4-BE49-F238E27FC236}">
              <a16:creationId xmlns:a16="http://schemas.microsoft.com/office/drawing/2014/main" id="{04F72A01-9881-4054-9B3D-7F12F28584F3}"/>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241</xdr:row>
      <xdr:rowOff>0</xdr:rowOff>
    </xdr:from>
    <xdr:ext cx="2529840" cy="195685"/>
    <xdr:sp macro="" textlink="">
      <xdr:nvSpPr>
        <xdr:cNvPr id="1323" name="Drop Down 4" hidden="1">
          <a:extLst>
            <a:ext uri="{63B3BB69-23CF-44E3-9099-C40C66FF867C}">
              <a14:compatExt xmlns:a14="http://schemas.microsoft.com/office/drawing/2010/main" spid="_x0000_s2052"/>
            </a:ext>
            <a:ext uri="{FF2B5EF4-FFF2-40B4-BE49-F238E27FC236}">
              <a16:creationId xmlns:a16="http://schemas.microsoft.com/office/drawing/2014/main" id="{F7DE54E9-45EE-49FD-ABAD-1EC01EC80861}"/>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324" name="Drop Down 4" hidden="1">
          <a:extLst>
            <a:ext uri="{63B3BB69-23CF-44E3-9099-C40C66FF867C}">
              <a14:compatExt xmlns:a14="http://schemas.microsoft.com/office/drawing/2010/main" spid="_x0000_s2052"/>
            </a:ext>
            <a:ext uri="{FF2B5EF4-FFF2-40B4-BE49-F238E27FC236}">
              <a16:creationId xmlns:a16="http://schemas.microsoft.com/office/drawing/2014/main" id="{04055450-3EC3-4DE4-B87C-3FCDA38D5A8F}"/>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241</xdr:row>
      <xdr:rowOff>0</xdr:rowOff>
    </xdr:from>
    <xdr:ext cx="1921468" cy="195685"/>
    <xdr:sp macro="" textlink="">
      <xdr:nvSpPr>
        <xdr:cNvPr id="1325" name="Drop Down 20" hidden="1">
          <a:extLst>
            <a:ext uri="{63B3BB69-23CF-44E3-9099-C40C66FF867C}">
              <a14:compatExt xmlns:a14="http://schemas.microsoft.com/office/drawing/2010/main" spid="_x0000_s2068"/>
            </a:ext>
            <a:ext uri="{FF2B5EF4-FFF2-40B4-BE49-F238E27FC236}">
              <a16:creationId xmlns:a16="http://schemas.microsoft.com/office/drawing/2014/main" id="{0C116C66-8AB1-42C0-8467-DC55E9664FD1}"/>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241</xdr:row>
      <xdr:rowOff>0</xdr:rowOff>
    </xdr:from>
    <xdr:ext cx="2476500" cy="199970"/>
    <xdr:sp macro="" textlink="">
      <xdr:nvSpPr>
        <xdr:cNvPr id="1326" name="Drop Down 24" hidden="1">
          <a:extLst>
            <a:ext uri="{63B3BB69-23CF-44E3-9099-C40C66FF867C}">
              <a14:compatExt xmlns:a14="http://schemas.microsoft.com/office/drawing/2010/main" spid="_x0000_s2072"/>
            </a:ext>
            <a:ext uri="{FF2B5EF4-FFF2-40B4-BE49-F238E27FC236}">
              <a16:creationId xmlns:a16="http://schemas.microsoft.com/office/drawing/2014/main" id="{4822DBB2-D675-4E0A-BEB4-DCAD447087F9}"/>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327" name="Drop Down 4" hidden="1">
          <a:extLst>
            <a:ext uri="{63B3BB69-23CF-44E3-9099-C40C66FF867C}">
              <a14:compatExt xmlns:a14="http://schemas.microsoft.com/office/drawing/2010/main" spid="_x0000_s2052"/>
            </a:ext>
            <a:ext uri="{FF2B5EF4-FFF2-40B4-BE49-F238E27FC236}">
              <a16:creationId xmlns:a16="http://schemas.microsoft.com/office/drawing/2014/main" id="{133F0522-DC86-4440-8BA4-0761AF3C9F41}"/>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241</xdr:row>
      <xdr:rowOff>0</xdr:rowOff>
    </xdr:from>
    <xdr:ext cx="2529840" cy="195685"/>
    <xdr:sp macro="" textlink="">
      <xdr:nvSpPr>
        <xdr:cNvPr id="1328" name="Drop Down 4" hidden="1">
          <a:extLst>
            <a:ext uri="{63B3BB69-23CF-44E3-9099-C40C66FF867C}">
              <a14:compatExt xmlns:a14="http://schemas.microsoft.com/office/drawing/2010/main" spid="_x0000_s2052"/>
            </a:ext>
            <a:ext uri="{FF2B5EF4-FFF2-40B4-BE49-F238E27FC236}">
              <a16:creationId xmlns:a16="http://schemas.microsoft.com/office/drawing/2014/main" id="{BA8DABEA-342E-4ADB-ADA5-68972DB77254}"/>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329" name="Drop Down 4" hidden="1">
          <a:extLst>
            <a:ext uri="{63B3BB69-23CF-44E3-9099-C40C66FF867C}">
              <a14:compatExt xmlns:a14="http://schemas.microsoft.com/office/drawing/2010/main" spid="_x0000_s2052"/>
            </a:ext>
            <a:ext uri="{FF2B5EF4-FFF2-40B4-BE49-F238E27FC236}">
              <a16:creationId xmlns:a16="http://schemas.microsoft.com/office/drawing/2014/main" id="{74964D1F-1F61-4E35-B144-52CBC1951133}"/>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241</xdr:row>
      <xdr:rowOff>0</xdr:rowOff>
    </xdr:from>
    <xdr:ext cx="2529840" cy="195685"/>
    <xdr:sp macro="" textlink="">
      <xdr:nvSpPr>
        <xdr:cNvPr id="1330" name="Drop Down 4" hidden="1">
          <a:extLst>
            <a:ext uri="{63B3BB69-23CF-44E3-9099-C40C66FF867C}">
              <a14:compatExt xmlns:a14="http://schemas.microsoft.com/office/drawing/2010/main" spid="_x0000_s2052"/>
            </a:ext>
            <a:ext uri="{FF2B5EF4-FFF2-40B4-BE49-F238E27FC236}">
              <a16:creationId xmlns:a16="http://schemas.microsoft.com/office/drawing/2014/main" id="{9718E47A-416D-4320-BE81-82D1C30B31D5}"/>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331" name="Drop Down 4" hidden="1">
          <a:extLst>
            <a:ext uri="{63B3BB69-23CF-44E3-9099-C40C66FF867C}">
              <a14:compatExt xmlns:a14="http://schemas.microsoft.com/office/drawing/2010/main" spid="_x0000_s2052"/>
            </a:ext>
            <a:ext uri="{FF2B5EF4-FFF2-40B4-BE49-F238E27FC236}">
              <a16:creationId xmlns:a16="http://schemas.microsoft.com/office/drawing/2014/main" id="{3E036099-3F54-4B4C-91AF-79BCB42CF9F4}"/>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241</xdr:row>
      <xdr:rowOff>0</xdr:rowOff>
    </xdr:from>
    <xdr:ext cx="1921468" cy="195685"/>
    <xdr:sp macro="" textlink="">
      <xdr:nvSpPr>
        <xdr:cNvPr id="1332" name="Drop Down 20" hidden="1">
          <a:extLst>
            <a:ext uri="{63B3BB69-23CF-44E3-9099-C40C66FF867C}">
              <a14:compatExt xmlns:a14="http://schemas.microsoft.com/office/drawing/2010/main" spid="_x0000_s2068"/>
            </a:ext>
            <a:ext uri="{FF2B5EF4-FFF2-40B4-BE49-F238E27FC236}">
              <a16:creationId xmlns:a16="http://schemas.microsoft.com/office/drawing/2014/main" id="{976A7137-A618-459D-88B8-DD76073464E6}"/>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241</xdr:row>
      <xdr:rowOff>0</xdr:rowOff>
    </xdr:from>
    <xdr:ext cx="2476500" cy="199970"/>
    <xdr:sp macro="" textlink="">
      <xdr:nvSpPr>
        <xdr:cNvPr id="1333" name="Drop Down 24" hidden="1">
          <a:extLst>
            <a:ext uri="{63B3BB69-23CF-44E3-9099-C40C66FF867C}">
              <a14:compatExt xmlns:a14="http://schemas.microsoft.com/office/drawing/2010/main" spid="_x0000_s2072"/>
            </a:ext>
            <a:ext uri="{FF2B5EF4-FFF2-40B4-BE49-F238E27FC236}">
              <a16:creationId xmlns:a16="http://schemas.microsoft.com/office/drawing/2014/main" id="{FE7689B6-2194-4823-A036-230FE402C038}"/>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334" name="Drop Down 4" hidden="1">
          <a:extLst>
            <a:ext uri="{63B3BB69-23CF-44E3-9099-C40C66FF867C}">
              <a14:compatExt xmlns:a14="http://schemas.microsoft.com/office/drawing/2010/main" spid="_x0000_s2052"/>
            </a:ext>
            <a:ext uri="{FF2B5EF4-FFF2-40B4-BE49-F238E27FC236}">
              <a16:creationId xmlns:a16="http://schemas.microsoft.com/office/drawing/2014/main" id="{D72F860D-C010-4439-BD24-B58CBF2B4C63}"/>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241</xdr:row>
      <xdr:rowOff>0</xdr:rowOff>
    </xdr:from>
    <xdr:ext cx="2529840" cy="195685"/>
    <xdr:sp macro="" textlink="">
      <xdr:nvSpPr>
        <xdr:cNvPr id="1335" name="Drop Down 4" hidden="1">
          <a:extLst>
            <a:ext uri="{63B3BB69-23CF-44E3-9099-C40C66FF867C}">
              <a14:compatExt xmlns:a14="http://schemas.microsoft.com/office/drawing/2010/main" spid="_x0000_s2052"/>
            </a:ext>
            <a:ext uri="{FF2B5EF4-FFF2-40B4-BE49-F238E27FC236}">
              <a16:creationId xmlns:a16="http://schemas.microsoft.com/office/drawing/2014/main" id="{5342CAEC-99D1-4A13-85C3-918BAA32F44C}"/>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336" name="Drop Down 4" hidden="1">
          <a:extLst>
            <a:ext uri="{63B3BB69-23CF-44E3-9099-C40C66FF867C}">
              <a14:compatExt xmlns:a14="http://schemas.microsoft.com/office/drawing/2010/main" spid="_x0000_s2052"/>
            </a:ext>
            <a:ext uri="{FF2B5EF4-FFF2-40B4-BE49-F238E27FC236}">
              <a16:creationId xmlns:a16="http://schemas.microsoft.com/office/drawing/2014/main" id="{C6CBC63D-4B0A-41BA-A475-00CD0288055D}"/>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241</xdr:row>
      <xdr:rowOff>0</xdr:rowOff>
    </xdr:from>
    <xdr:ext cx="2529840" cy="195685"/>
    <xdr:sp macro="" textlink="">
      <xdr:nvSpPr>
        <xdr:cNvPr id="1337" name="Drop Down 4" hidden="1">
          <a:extLst>
            <a:ext uri="{63B3BB69-23CF-44E3-9099-C40C66FF867C}">
              <a14:compatExt xmlns:a14="http://schemas.microsoft.com/office/drawing/2010/main" spid="_x0000_s2052"/>
            </a:ext>
            <a:ext uri="{FF2B5EF4-FFF2-40B4-BE49-F238E27FC236}">
              <a16:creationId xmlns:a16="http://schemas.microsoft.com/office/drawing/2014/main" id="{FF744C06-21F2-4A3F-B24F-9D0EBB883B47}"/>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338" name="Drop Down 4" hidden="1">
          <a:extLst>
            <a:ext uri="{63B3BB69-23CF-44E3-9099-C40C66FF867C}">
              <a14:compatExt xmlns:a14="http://schemas.microsoft.com/office/drawing/2010/main" spid="_x0000_s2052"/>
            </a:ext>
            <a:ext uri="{FF2B5EF4-FFF2-40B4-BE49-F238E27FC236}">
              <a16:creationId xmlns:a16="http://schemas.microsoft.com/office/drawing/2014/main" id="{BF50D51E-79CB-446B-A4D3-94E4D1B7DFE0}"/>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241</xdr:row>
      <xdr:rowOff>0</xdr:rowOff>
    </xdr:from>
    <xdr:ext cx="1921468" cy="195685"/>
    <xdr:sp macro="" textlink="">
      <xdr:nvSpPr>
        <xdr:cNvPr id="1339" name="Drop Down 20" hidden="1">
          <a:extLst>
            <a:ext uri="{63B3BB69-23CF-44E3-9099-C40C66FF867C}">
              <a14:compatExt xmlns:a14="http://schemas.microsoft.com/office/drawing/2010/main" spid="_x0000_s2068"/>
            </a:ext>
            <a:ext uri="{FF2B5EF4-FFF2-40B4-BE49-F238E27FC236}">
              <a16:creationId xmlns:a16="http://schemas.microsoft.com/office/drawing/2014/main" id="{CC1A9878-C280-4F60-A56F-1464A7B9A1B2}"/>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241</xdr:row>
      <xdr:rowOff>0</xdr:rowOff>
    </xdr:from>
    <xdr:ext cx="2476500" cy="199970"/>
    <xdr:sp macro="" textlink="">
      <xdr:nvSpPr>
        <xdr:cNvPr id="1340" name="Drop Down 24" hidden="1">
          <a:extLst>
            <a:ext uri="{63B3BB69-23CF-44E3-9099-C40C66FF867C}">
              <a14:compatExt xmlns:a14="http://schemas.microsoft.com/office/drawing/2010/main" spid="_x0000_s2072"/>
            </a:ext>
            <a:ext uri="{FF2B5EF4-FFF2-40B4-BE49-F238E27FC236}">
              <a16:creationId xmlns:a16="http://schemas.microsoft.com/office/drawing/2014/main" id="{819E9E9C-E24A-44EE-AD58-BFD96C07CD9F}"/>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341" name="Drop Down 4" hidden="1">
          <a:extLst>
            <a:ext uri="{63B3BB69-23CF-44E3-9099-C40C66FF867C}">
              <a14:compatExt xmlns:a14="http://schemas.microsoft.com/office/drawing/2010/main" spid="_x0000_s2052"/>
            </a:ext>
            <a:ext uri="{FF2B5EF4-FFF2-40B4-BE49-F238E27FC236}">
              <a16:creationId xmlns:a16="http://schemas.microsoft.com/office/drawing/2014/main" id="{A247431D-C56F-406B-9AA2-857A72BEB6CF}"/>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241</xdr:row>
      <xdr:rowOff>0</xdr:rowOff>
    </xdr:from>
    <xdr:ext cx="2529840" cy="195685"/>
    <xdr:sp macro="" textlink="">
      <xdr:nvSpPr>
        <xdr:cNvPr id="1342" name="Drop Down 4" hidden="1">
          <a:extLst>
            <a:ext uri="{63B3BB69-23CF-44E3-9099-C40C66FF867C}">
              <a14:compatExt xmlns:a14="http://schemas.microsoft.com/office/drawing/2010/main" spid="_x0000_s2052"/>
            </a:ext>
            <a:ext uri="{FF2B5EF4-FFF2-40B4-BE49-F238E27FC236}">
              <a16:creationId xmlns:a16="http://schemas.microsoft.com/office/drawing/2014/main" id="{C7C56701-3389-47A0-8F92-2BED62B69868}"/>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343" name="Drop Down 4" hidden="1">
          <a:extLst>
            <a:ext uri="{63B3BB69-23CF-44E3-9099-C40C66FF867C}">
              <a14:compatExt xmlns:a14="http://schemas.microsoft.com/office/drawing/2010/main" spid="_x0000_s2052"/>
            </a:ext>
            <a:ext uri="{FF2B5EF4-FFF2-40B4-BE49-F238E27FC236}">
              <a16:creationId xmlns:a16="http://schemas.microsoft.com/office/drawing/2014/main" id="{F55D2352-D325-4D43-9CCA-B38AFD7F9707}"/>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241</xdr:row>
      <xdr:rowOff>0</xdr:rowOff>
    </xdr:from>
    <xdr:ext cx="2529840" cy="195685"/>
    <xdr:sp macro="" textlink="">
      <xdr:nvSpPr>
        <xdr:cNvPr id="1344" name="Drop Down 4" hidden="1">
          <a:extLst>
            <a:ext uri="{63B3BB69-23CF-44E3-9099-C40C66FF867C}">
              <a14:compatExt xmlns:a14="http://schemas.microsoft.com/office/drawing/2010/main" spid="_x0000_s2052"/>
            </a:ext>
            <a:ext uri="{FF2B5EF4-FFF2-40B4-BE49-F238E27FC236}">
              <a16:creationId xmlns:a16="http://schemas.microsoft.com/office/drawing/2014/main" id="{D3167327-D897-40D9-AB67-3ACE29DB5ABF}"/>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345" name="Drop Down 4" hidden="1">
          <a:extLst>
            <a:ext uri="{63B3BB69-23CF-44E3-9099-C40C66FF867C}">
              <a14:compatExt xmlns:a14="http://schemas.microsoft.com/office/drawing/2010/main" spid="_x0000_s2052"/>
            </a:ext>
            <a:ext uri="{FF2B5EF4-FFF2-40B4-BE49-F238E27FC236}">
              <a16:creationId xmlns:a16="http://schemas.microsoft.com/office/drawing/2014/main" id="{727F5F56-B5D4-4FC7-91D5-5D75221EAEE3}"/>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241</xdr:row>
      <xdr:rowOff>0</xdr:rowOff>
    </xdr:from>
    <xdr:ext cx="1921468" cy="195685"/>
    <xdr:sp macro="" textlink="">
      <xdr:nvSpPr>
        <xdr:cNvPr id="1346" name="Drop Down 20" hidden="1">
          <a:extLst>
            <a:ext uri="{63B3BB69-23CF-44E3-9099-C40C66FF867C}">
              <a14:compatExt xmlns:a14="http://schemas.microsoft.com/office/drawing/2010/main" spid="_x0000_s2068"/>
            </a:ext>
            <a:ext uri="{FF2B5EF4-FFF2-40B4-BE49-F238E27FC236}">
              <a16:creationId xmlns:a16="http://schemas.microsoft.com/office/drawing/2014/main" id="{45074EAE-36CD-4DE5-BE39-6578B5FEAE19}"/>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241</xdr:row>
      <xdr:rowOff>0</xdr:rowOff>
    </xdr:from>
    <xdr:ext cx="2476500" cy="199970"/>
    <xdr:sp macro="" textlink="">
      <xdr:nvSpPr>
        <xdr:cNvPr id="1347" name="Drop Down 24" hidden="1">
          <a:extLst>
            <a:ext uri="{63B3BB69-23CF-44E3-9099-C40C66FF867C}">
              <a14:compatExt xmlns:a14="http://schemas.microsoft.com/office/drawing/2010/main" spid="_x0000_s2072"/>
            </a:ext>
            <a:ext uri="{FF2B5EF4-FFF2-40B4-BE49-F238E27FC236}">
              <a16:creationId xmlns:a16="http://schemas.microsoft.com/office/drawing/2014/main" id="{7D74B4B7-CEC5-4467-9CF0-E9E0F66ABED1}"/>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348" name="Drop Down 4" hidden="1">
          <a:extLst>
            <a:ext uri="{63B3BB69-23CF-44E3-9099-C40C66FF867C}">
              <a14:compatExt xmlns:a14="http://schemas.microsoft.com/office/drawing/2010/main" spid="_x0000_s2052"/>
            </a:ext>
            <a:ext uri="{FF2B5EF4-FFF2-40B4-BE49-F238E27FC236}">
              <a16:creationId xmlns:a16="http://schemas.microsoft.com/office/drawing/2014/main" id="{91C88DA2-1BF5-4377-ADF7-1599284D9B67}"/>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241</xdr:row>
      <xdr:rowOff>0</xdr:rowOff>
    </xdr:from>
    <xdr:ext cx="2529840" cy="195685"/>
    <xdr:sp macro="" textlink="">
      <xdr:nvSpPr>
        <xdr:cNvPr id="1349" name="Drop Down 4" hidden="1">
          <a:extLst>
            <a:ext uri="{63B3BB69-23CF-44E3-9099-C40C66FF867C}">
              <a14:compatExt xmlns:a14="http://schemas.microsoft.com/office/drawing/2010/main" spid="_x0000_s2052"/>
            </a:ext>
            <a:ext uri="{FF2B5EF4-FFF2-40B4-BE49-F238E27FC236}">
              <a16:creationId xmlns:a16="http://schemas.microsoft.com/office/drawing/2014/main" id="{05F6F57C-7BD9-411A-BF70-D5EE49EC2053}"/>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350" name="Drop Down 4" hidden="1">
          <a:extLst>
            <a:ext uri="{63B3BB69-23CF-44E3-9099-C40C66FF867C}">
              <a14:compatExt xmlns:a14="http://schemas.microsoft.com/office/drawing/2010/main" spid="_x0000_s2052"/>
            </a:ext>
            <a:ext uri="{FF2B5EF4-FFF2-40B4-BE49-F238E27FC236}">
              <a16:creationId xmlns:a16="http://schemas.microsoft.com/office/drawing/2014/main" id="{0C1275FF-0F94-4772-9634-80F263229070}"/>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241</xdr:row>
      <xdr:rowOff>0</xdr:rowOff>
    </xdr:from>
    <xdr:ext cx="2529840" cy="195685"/>
    <xdr:sp macro="" textlink="">
      <xdr:nvSpPr>
        <xdr:cNvPr id="1351" name="Drop Down 4" hidden="1">
          <a:extLst>
            <a:ext uri="{63B3BB69-23CF-44E3-9099-C40C66FF867C}">
              <a14:compatExt xmlns:a14="http://schemas.microsoft.com/office/drawing/2010/main" spid="_x0000_s2052"/>
            </a:ext>
            <a:ext uri="{FF2B5EF4-FFF2-40B4-BE49-F238E27FC236}">
              <a16:creationId xmlns:a16="http://schemas.microsoft.com/office/drawing/2014/main" id="{CCE85F72-0250-4C6A-AE28-01726EE84951}"/>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352" name="Drop Down 4" hidden="1">
          <a:extLst>
            <a:ext uri="{63B3BB69-23CF-44E3-9099-C40C66FF867C}">
              <a14:compatExt xmlns:a14="http://schemas.microsoft.com/office/drawing/2010/main" spid="_x0000_s2052"/>
            </a:ext>
            <a:ext uri="{FF2B5EF4-FFF2-40B4-BE49-F238E27FC236}">
              <a16:creationId xmlns:a16="http://schemas.microsoft.com/office/drawing/2014/main" id="{A3639E15-E66A-496E-8C17-7C5D5F42AE78}"/>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241</xdr:row>
      <xdr:rowOff>0</xdr:rowOff>
    </xdr:from>
    <xdr:ext cx="1921468" cy="195685"/>
    <xdr:sp macro="" textlink="">
      <xdr:nvSpPr>
        <xdr:cNvPr id="1353" name="Drop Down 20" hidden="1">
          <a:extLst>
            <a:ext uri="{63B3BB69-23CF-44E3-9099-C40C66FF867C}">
              <a14:compatExt xmlns:a14="http://schemas.microsoft.com/office/drawing/2010/main" spid="_x0000_s2068"/>
            </a:ext>
            <a:ext uri="{FF2B5EF4-FFF2-40B4-BE49-F238E27FC236}">
              <a16:creationId xmlns:a16="http://schemas.microsoft.com/office/drawing/2014/main" id="{8531C2D6-77BA-473B-B361-EAD946C332C8}"/>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241</xdr:row>
      <xdr:rowOff>0</xdr:rowOff>
    </xdr:from>
    <xdr:ext cx="2476500" cy="199970"/>
    <xdr:sp macro="" textlink="">
      <xdr:nvSpPr>
        <xdr:cNvPr id="1354" name="Drop Down 24" hidden="1">
          <a:extLst>
            <a:ext uri="{63B3BB69-23CF-44E3-9099-C40C66FF867C}">
              <a14:compatExt xmlns:a14="http://schemas.microsoft.com/office/drawing/2010/main" spid="_x0000_s2072"/>
            </a:ext>
            <a:ext uri="{FF2B5EF4-FFF2-40B4-BE49-F238E27FC236}">
              <a16:creationId xmlns:a16="http://schemas.microsoft.com/office/drawing/2014/main" id="{D73E0C84-ED51-4D84-8B55-85A1E6E16467}"/>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355" name="Drop Down 4" hidden="1">
          <a:extLst>
            <a:ext uri="{63B3BB69-23CF-44E3-9099-C40C66FF867C}">
              <a14:compatExt xmlns:a14="http://schemas.microsoft.com/office/drawing/2010/main" spid="_x0000_s2052"/>
            </a:ext>
            <a:ext uri="{FF2B5EF4-FFF2-40B4-BE49-F238E27FC236}">
              <a16:creationId xmlns:a16="http://schemas.microsoft.com/office/drawing/2014/main" id="{7CA19FC6-F4F1-4282-AAA8-128F153DCD3F}"/>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241</xdr:row>
      <xdr:rowOff>0</xdr:rowOff>
    </xdr:from>
    <xdr:ext cx="2529840" cy="195685"/>
    <xdr:sp macro="" textlink="">
      <xdr:nvSpPr>
        <xdr:cNvPr id="1356" name="Drop Down 4" hidden="1">
          <a:extLst>
            <a:ext uri="{63B3BB69-23CF-44E3-9099-C40C66FF867C}">
              <a14:compatExt xmlns:a14="http://schemas.microsoft.com/office/drawing/2010/main" spid="_x0000_s2052"/>
            </a:ext>
            <a:ext uri="{FF2B5EF4-FFF2-40B4-BE49-F238E27FC236}">
              <a16:creationId xmlns:a16="http://schemas.microsoft.com/office/drawing/2014/main" id="{17DE7F82-A6B0-48FE-95F7-4078E67CFE36}"/>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357" name="Drop Down 4" hidden="1">
          <a:extLst>
            <a:ext uri="{63B3BB69-23CF-44E3-9099-C40C66FF867C}">
              <a14:compatExt xmlns:a14="http://schemas.microsoft.com/office/drawing/2010/main" spid="_x0000_s2052"/>
            </a:ext>
            <a:ext uri="{FF2B5EF4-FFF2-40B4-BE49-F238E27FC236}">
              <a16:creationId xmlns:a16="http://schemas.microsoft.com/office/drawing/2014/main" id="{82EB5DA6-69D2-45AD-B742-C8888767FB21}"/>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241</xdr:row>
      <xdr:rowOff>0</xdr:rowOff>
    </xdr:from>
    <xdr:ext cx="2529840" cy="195685"/>
    <xdr:sp macro="" textlink="">
      <xdr:nvSpPr>
        <xdr:cNvPr id="1358" name="Drop Down 4" hidden="1">
          <a:extLst>
            <a:ext uri="{63B3BB69-23CF-44E3-9099-C40C66FF867C}">
              <a14:compatExt xmlns:a14="http://schemas.microsoft.com/office/drawing/2010/main" spid="_x0000_s2052"/>
            </a:ext>
            <a:ext uri="{FF2B5EF4-FFF2-40B4-BE49-F238E27FC236}">
              <a16:creationId xmlns:a16="http://schemas.microsoft.com/office/drawing/2014/main" id="{F7FC5722-7336-4E03-B955-75853E1B9935}"/>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359" name="Drop Down 4" hidden="1">
          <a:extLst>
            <a:ext uri="{63B3BB69-23CF-44E3-9099-C40C66FF867C}">
              <a14:compatExt xmlns:a14="http://schemas.microsoft.com/office/drawing/2010/main" spid="_x0000_s2052"/>
            </a:ext>
            <a:ext uri="{FF2B5EF4-FFF2-40B4-BE49-F238E27FC236}">
              <a16:creationId xmlns:a16="http://schemas.microsoft.com/office/drawing/2014/main" id="{FA3DFD4B-1DA8-490C-A49F-E35C95CDD33E}"/>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241</xdr:row>
      <xdr:rowOff>0</xdr:rowOff>
    </xdr:from>
    <xdr:ext cx="1921468" cy="195685"/>
    <xdr:sp macro="" textlink="">
      <xdr:nvSpPr>
        <xdr:cNvPr id="1360" name="Drop Down 20" hidden="1">
          <a:extLst>
            <a:ext uri="{63B3BB69-23CF-44E3-9099-C40C66FF867C}">
              <a14:compatExt xmlns:a14="http://schemas.microsoft.com/office/drawing/2010/main" spid="_x0000_s2068"/>
            </a:ext>
            <a:ext uri="{FF2B5EF4-FFF2-40B4-BE49-F238E27FC236}">
              <a16:creationId xmlns:a16="http://schemas.microsoft.com/office/drawing/2014/main" id="{B1F95123-E29D-4246-B615-51BD8F8401F2}"/>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241</xdr:row>
      <xdr:rowOff>0</xdr:rowOff>
    </xdr:from>
    <xdr:ext cx="2476500" cy="199970"/>
    <xdr:sp macro="" textlink="">
      <xdr:nvSpPr>
        <xdr:cNvPr id="1361" name="Drop Down 24" hidden="1">
          <a:extLst>
            <a:ext uri="{63B3BB69-23CF-44E3-9099-C40C66FF867C}">
              <a14:compatExt xmlns:a14="http://schemas.microsoft.com/office/drawing/2010/main" spid="_x0000_s2072"/>
            </a:ext>
            <a:ext uri="{FF2B5EF4-FFF2-40B4-BE49-F238E27FC236}">
              <a16:creationId xmlns:a16="http://schemas.microsoft.com/office/drawing/2014/main" id="{99D297D1-50C6-4360-9455-DF7813E52D21}"/>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362" name="Drop Down 4" hidden="1">
          <a:extLst>
            <a:ext uri="{63B3BB69-23CF-44E3-9099-C40C66FF867C}">
              <a14:compatExt xmlns:a14="http://schemas.microsoft.com/office/drawing/2010/main" spid="_x0000_s2052"/>
            </a:ext>
            <a:ext uri="{FF2B5EF4-FFF2-40B4-BE49-F238E27FC236}">
              <a16:creationId xmlns:a16="http://schemas.microsoft.com/office/drawing/2014/main" id="{7658C347-1FC2-43DF-9A35-BF028A855458}"/>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241</xdr:row>
      <xdr:rowOff>0</xdr:rowOff>
    </xdr:from>
    <xdr:ext cx="2529840" cy="195685"/>
    <xdr:sp macro="" textlink="">
      <xdr:nvSpPr>
        <xdr:cNvPr id="1363" name="Drop Down 4" hidden="1">
          <a:extLst>
            <a:ext uri="{63B3BB69-23CF-44E3-9099-C40C66FF867C}">
              <a14:compatExt xmlns:a14="http://schemas.microsoft.com/office/drawing/2010/main" spid="_x0000_s2052"/>
            </a:ext>
            <a:ext uri="{FF2B5EF4-FFF2-40B4-BE49-F238E27FC236}">
              <a16:creationId xmlns:a16="http://schemas.microsoft.com/office/drawing/2014/main" id="{1B6C3A7C-8E53-4C09-B864-45429DD0090A}"/>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364" name="Drop Down 4" hidden="1">
          <a:extLst>
            <a:ext uri="{63B3BB69-23CF-44E3-9099-C40C66FF867C}">
              <a14:compatExt xmlns:a14="http://schemas.microsoft.com/office/drawing/2010/main" spid="_x0000_s2052"/>
            </a:ext>
            <a:ext uri="{FF2B5EF4-FFF2-40B4-BE49-F238E27FC236}">
              <a16:creationId xmlns:a16="http://schemas.microsoft.com/office/drawing/2014/main" id="{A8A36623-96D1-435B-B37F-3A52274850EF}"/>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241</xdr:row>
      <xdr:rowOff>0</xdr:rowOff>
    </xdr:from>
    <xdr:ext cx="2529840" cy="195685"/>
    <xdr:sp macro="" textlink="">
      <xdr:nvSpPr>
        <xdr:cNvPr id="1365" name="Drop Down 4" hidden="1">
          <a:extLst>
            <a:ext uri="{63B3BB69-23CF-44E3-9099-C40C66FF867C}">
              <a14:compatExt xmlns:a14="http://schemas.microsoft.com/office/drawing/2010/main" spid="_x0000_s2052"/>
            </a:ext>
            <a:ext uri="{FF2B5EF4-FFF2-40B4-BE49-F238E27FC236}">
              <a16:creationId xmlns:a16="http://schemas.microsoft.com/office/drawing/2014/main" id="{3549682B-58D1-4DF2-9FE4-886C861F8B08}"/>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366" name="Drop Down 4" hidden="1">
          <a:extLst>
            <a:ext uri="{63B3BB69-23CF-44E3-9099-C40C66FF867C}">
              <a14:compatExt xmlns:a14="http://schemas.microsoft.com/office/drawing/2010/main" spid="_x0000_s2052"/>
            </a:ext>
            <a:ext uri="{FF2B5EF4-FFF2-40B4-BE49-F238E27FC236}">
              <a16:creationId xmlns:a16="http://schemas.microsoft.com/office/drawing/2014/main" id="{04EE75ED-2723-4632-910C-379163EF8B2D}"/>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241</xdr:row>
      <xdr:rowOff>0</xdr:rowOff>
    </xdr:from>
    <xdr:ext cx="1921468" cy="195685"/>
    <xdr:sp macro="" textlink="">
      <xdr:nvSpPr>
        <xdr:cNvPr id="1367" name="Drop Down 20" hidden="1">
          <a:extLst>
            <a:ext uri="{63B3BB69-23CF-44E3-9099-C40C66FF867C}">
              <a14:compatExt xmlns:a14="http://schemas.microsoft.com/office/drawing/2010/main" spid="_x0000_s2068"/>
            </a:ext>
            <a:ext uri="{FF2B5EF4-FFF2-40B4-BE49-F238E27FC236}">
              <a16:creationId xmlns:a16="http://schemas.microsoft.com/office/drawing/2014/main" id="{38B864C6-F3F8-48CB-A68D-20CFB9D4CA6C}"/>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241</xdr:row>
      <xdr:rowOff>0</xdr:rowOff>
    </xdr:from>
    <xdr:ext cx="2476500" cy="199970"/>
    <xdr:sp macro="" textlink="">
      <xdr:nvSpPr>
        <xdr:cNvPr id="1368" name="Drop Down 24" hidden="1">
          <a:extLst>
            <a:ext uri="{63B3BB69-23CF-44E3-9099-C40C66FF867C}">
              <a14:compatExt xmlns:a14="http://schemas.microsoft.com/office/drawing/2010/main" spid="_x0000_s2072"/>
            </a:ext>
            <a:ext uri="{FF2B5EF4-FFF2-40B4-BE49-F238E27FC236}">
              <a16:creationId xmlns:a16="http://schemas.microsoft.com/office/drawing/2014/main" id="{E3F7C40A-3029-43B3-B52F-A5E2EFAA0A17}"/>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369" name="Drop Down 4" hidden="1">
          <a:extLst>
            <a:ext uri="{63B3BB69-23CF-44E3-9099-C40C66FF867C}">
              <a14:compatExt xmlns:a14="http://schemas.microsoft.com/office/drawing/2010/main" spid="_x0000_s2052"/>
            </a:ext>
            <a:ext uri="{FF2B5EF4-FFF2-40B4-BE49-F238E27FC236}">
              <a16:creationId xmlns:a16="http://schemas.microsoft.com/office/drawing/2014/main" id="{7381F543-CECE-4B3C-980F-CF88BAFB973D}"/>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241</xdr:row>
      <xdr:rowOff>0</xdr:rowOff>
    </xdr:from>
    <xdr:ext cx="2529840" cy="195685"/>
    <xdr:sp macro="" textlink="">
      <xdr:nvSpPr>
        <xdr:cNvPr id="1370" name="Drop Down 4" hidden="1">
          <a:extLst>
            <a:ext uri="{63B3BB69-23CF-44E3-9099-C40C66FF867C}">
              <a14:compatExt xmlns:a14="http://schemas.microsoft.com/office/drawing/2010/main" spid="_x0000_s2052"/>
            </a:ext>
            <a:ext uri="{FF2B5EF4-FFF2-40B4-BE49-F238E27FC236}">
              <a16:creationId xmlns:a16="http://schemas.microsoft.com/office/drawing/2014/main" id="{CFF12630-CB6A-437D-AAAF-8319C11E42BA}"/>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371" name="Drop Down 4" hidden="1">
          <a:extLst>
            <a:ext uri="{63B3BB69-23CF-44E3-9099-C40C66FF867C}">
              <a14:compatExt xmlns:a14="http://schemas.microsoft.com/office/drawing/2010/main" spid="_x0000_s2052"/>
            </a:ext>
            <a:ext uri="{FF2B5EF4-FFF2-40B4-BE49-F238E27FC236}">
              <a16:creationId xmlns:a16="http://schemas.microsoft.com/office/drawing/2014/main" id="{5BB12A39-CE10-4C43-9EC7-C20DF96FFB67}"/>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241</xdr:row>
      <xdr:rowOff>0</xdr:rowOff>
    </xdr:from>
    <xdr:ext cx="2529840" cy="195685"/>
    <xdr:sp macro="" textlink="">
      <xdr:nvSpPr>
        <xdr:cNvPr id="1372" name="Drop Down 4" hidden="1">
          <a:extLst>
            <a:ext uri="{63B3BB69-23CF-44E3-9099-C40C66FF867C}">
              <a14:compatExt xmlns:a14="http://schemas.microsoft.com/office/drawing/2010/main" spid="_x0000_s2052"/>
            </a:ext>
            <a:ext uri="{FF2B5EF4-FFF2-40B4-BE49-F238E27FC236}">
              <a16:creationId xmlns:a16="http://schemas.microsoft.com/office/drawing/2014/main" id="{A48E12A0-97BD-4642-B73D-9FBD4A4CA39B}"/>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373" name="Drop Down 4" hidden="1">
          <a:extLst>
            <a:ext uri="{63B3BB69-23CF-44E3-9099-C40C66FF867C}">
              <a14:compatExt xmlns:a14="http://schemas.microsoft.com/office/drawing/2010/main" spid="_x0000_s2052"/>
            </a:ext>
            <a:ext uri="{FF2B5EF4-FFF2-40B4-BE49-F238E27FC236}">
              <a16:creationId xmlns:a16="http://schemas.microsoft.com/office/drawing/2014/main" id="{E416D050-DA60-4C8D-BC90-E5966B143BF2}"/>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241</xdr:row>
      <xdr:rowOff>0</xdr:rowOff>
    </xdr:from>
    <xdr:ext cx="1921468" cy="195685"/>
    <xdr:sp macro="" textlink="">
      <xdr:nvSpPr>
        <xdr:cNvPr id="1374" name="Drop Down 20" hidden="1">
          <a:extLst>
            <a:ext uri="{63B3BB69-23CF-44E3-9099-C40C66FF867C}">
              <a14:compatExt xmlns:a14="http://schemas.microsoft.com/office/drawing/2010/main" spid="_x0000_s2068"/>
            </a:ext>
            <a:ext uri="{FF2B5EF4-FFF2-40B4-BE49-F238E27FC236}">
              <a16:creationId xmlns:a16="http://schemas.microsoft.com/office/drawing/2014/main" id="{3E1EAADA-A7B5-4AEB-BDAC-3ABA0F74DCC3}"/>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241</xdr:row>
      <xdr:rowOff>0</xdr:rowOff>
    </xdr:from>
    <xdr:ext cx="2476500" cy="199970"/>
    <xdr:sp macro="" textlink="">
      <xdr:nvSpPr>
        <xdr:cNvPr id="1375" name="Drop Down 24" hidden="1">
          <a:extLst>
            <a:ext uri="{63B3BB69-23CF-44E3-9099-C40C66FF867C}">
              <a14:compatExt xmlns:a14="http://schemas.microsoft.com/office/drawing/2010/main" spid="_x0000_s2072"/>
            </a:ext>
            <a:ext uri="{FF2B5EF4-FFF2-40B4-BE49-F238E27FC236}">
              <a16:creationId xmlns:a16="http://schemas.microsoft.com/office/drawing/2014/main" id="{CBAD504A-143A-4D6A-9242-9E5CF60FE7E0}"/>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376" name="Drop Down 4" hidden="1">
          <a:extLst>
            <a:ext uri="{63B3BB69-23CF-44E3-9099-C40C66FF867C}">
              <a14:compatExt xmlns:a14="http://schemas.microsoft.com/office/drawing/2010/main" spid="_x0000_s2052"/>
            </a:ext>
            <a:ext uri="{FF2B5EF4-FFF2-40B4-BE49-F238E27FC236}">
              <a16:creationId xmlns:a16="http://schemas.microsoft.com/office/drawing/2014/main" id="{07AF5931-958E-4CC5-85D2-F53B40A184E7}"/>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241</xdr:row>
      <xdr:rowOff>0</xdr:rowOff>
    </xdr:from>
    <xdr:ext cx="2529840" cy="195685"/>
    <xdr:sp macro="" textlink="">
      <xdr:nvSpPr>
        <xdr:cNvPr id="1377" name="Drop Down 4" hidden="1">
          <a:extLst>
            <a:ext uri="{63B3BB69-23CF-44E3-9099-C40C66FF867C}">
              <a14:compatExt xmlns:a14="http://schemas.microsoft.com/office/drawing/2010/main" spid="_x0000_s2052"/>
            </a:ext>
            <a:ext uri="{FF2B5EF4-FFF2-40B4-BE49-F238E27FC236}">
              <a16:creationId xmlns:a16="http://schemas.microsoft.com/office/drawing/2014/main" id="{9ABA957E-27B7-4D40-9639-28D6EDAFF2C6}"/>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378" name="Drop Down 4" hidden="1">
          <a:extLst>
            <a:ext uri="{63B3BB69-23CF-44E3-9099-C40C66FF867C}">
              <a14:compatExt xmlns:a14="http://schemas.microsoft.com/office/drawing/2010/main" spid="_x0000_s2052"/>
            </a:ext>
            <a:ext uri="{FF2B5EF4-FFF2-40B4-BE49-F238E27FC236}">
              <a16:creationId xmlns:a16="http://schemas.microsoft.com/office/drawing/2014/main" id="{B8C3F0DD-A96B-4EDA-A9BD-D934022C1130}"/>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241</xdr:row>
      <xdr:rowOff>0</xdr:rowOff>
    </xdr:from>
    <xdr:ext cx="2529840" cy="195685"/>
    <xdr:sp macro="" textlink="">
      <xdr:nvSpPr>
        <xdr:cNvPr id="1379" name="Drop Down 4" hidden="1">
          <a:extLst>
            <a:ext uri="{63B3BB69-23CF-44E3-9099-C40C66FF867C}">
              <a14:compatExt xmlns:a14="http://schemas.microsoft.com/office/drawing/2010/main" spid="_x0000_s2052"/>
            </a:ext>
            <a:ext uri="{FF2B5EF4-FFF2-40B4-BE49-F238E27FC236}">
              <a16:creationId xmlns:a16="http://schemas.microsoft.com/office/drawing/2014/main" id="{FC443154-9FAB-43B2-9DB2-40A4CDC1B98D}"/>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380" name="Drop Down 4" hidden="1">
          <a:extLst>
            <a:ext uri="{63B3BB69-23CF-44E3-9099-C40C66FF867C}">
              <a14:compatExt xmlns:a14="http://schemas.microsoft.com/office/drawing/2010/main" spid="_x0000_s2052"/>
            </a:ext>
            <a:ext uri="{FF2B5EF4-FFF2-40B4-BE49-F238E27FC236}">
              <a16:creationId xmlns:a16="http://schemas.microsoft.com/office/drawing/2014/main" id="{D1C4A600-D58E-473D-8BA7-BDE2D1CA49B4}"/>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241</xdr:row>
      <xdr:rowOff>0</xdr:rowOff>
    </xdr:from>
    <xdr:ext cx="1921468" cy="195685"/>
    <xdr:sp macro="" textlink="">
      <xdr:nvSpPr>
        <xdr:cNvPr id="1381" name="Drop Down 20" hidden="1">
          <a:extLst>
            <a:ext uri="{63B3BB69-23CF-44E3-9099-C40C66FF867C}">
              <a14:compatExt xmlns:a14="http://schemas.microsoft.com/office/drawing/2010/main" spid="_x0000_s2068"/>
            </a:ext>
            <a:ext uri="{FF2B5EF4-FFF2-40B4-BE49-F238E27FC236}">
              <a16:creationId xmlns:a16="http://schemas.microsoft.com/office/drawing/2014/main" id="{15869CC8-F16C-485B-9737-FA93D69D9603}"/>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241</xdr:row>
      <xdr:rowOff>0</xdr:rowOff>
    </xdr:from>
    <xdr:ext cx="2476500" cy="199970"/>
    <xdr:sp macro="" textlink="">
      <xdr:nvSpPr>
        <xdr:cNvPr id="1382" name="Drop Down 24" hidden="1">
          <a:extLst>
            <a:ext uri="{63B3BB69-23CF-44E3-9099-C40C66FF867C}">
              <a14:compatExt xmlns:a14="http://schemas.microsoft.com/office/drawing/2010/main" spid="_x0000_s2072"/>
            </a:ext>
            <a:ext uri="{FF2B5EF4-FFF2-40B4-BE49-F238E27FC236}">
              <a16:creationId xmlns:a16="http://schemas.microsoft.com/office/drawing/2014/main" id="{D45443DD-4330-4CCE-AF5F-07FDDFE1790B}"/>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383" name="Drop Down 4" hidden="1">
          <a:extLst>
            <a:ext uri="{63B3BB69-23CF-44E3-9099-C40C66FF867C}">
              <a14:compatExt xmlns:a14="http://schemas.microsoft.com/office/drawing/2010/main" spid="_x0000_s2052"/>
            </a:ext>
            <a:ext uri="{FF2B5EF4-FFF2-40B4-BE49-F238E27FC236}">
              <a16:creationId xmlns:a16="http://schemas.microsoft.com/office/drawing/2014/main" id="{5B876E40-69C4-4A88-A5B5-A8C251115EB7}"/>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241</xdr:row>
      <xdr:rowOff>0</xdr:rowOff>
    </xdr:from>
    <xdr:ext cx="2529840" cy="195685"/>
    <xdr:sp macro="" textlink="">
      <xdr:nvSpPr>
        <xdr:cNvPr id="1384" name="Drop Down 4" hidden="1">
          <a:extLst>
            <a:ext uri="{63B3BB69-23CF-44E3-9099-C40C66FF867C}">
              <a14:compatExt xmlns:a14="http://schemas.microsoft.com/office/drawing/2010/main" spid="_x0000_s2052"/>
            </a:ext>
            <a:ext uri="{FF2B5EF4-FFF2-40B4-BE49-F238E27FC236}">
              <a16:creationId xmlns:a16="http://schemas.microsoft.com/office/drawing/2014/main" id="{31722842-0D49-495F-A892-8590E9E8A58C}"/>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385" name="Drop Down 4" hidden="1">
          <a:extLst>
            <a:ext uri="{63B3BB69-23CF-44E3-9099-C40C66FF867C}">
              <a14:compatExt xmlns:a14="http://schemas.microsoft.com/office/drawing/2010/main" spid="_x0000_s2052"/>
            </a:ext>
            <a:ext uri="{FF2B5EF4-FFF2-40B4-BE49-F238E27FC236}">
              <a16:creationId xmlns:a16="http://schemas.microsoft.com/office/drawing/2014/main" id="{7691B4B0-A40C-4086-BBEF-30C4D8137D6D}"/>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241</xdr:row>
      <xdr:rowOff>0</xdr:rowOff>
    </xdr:from>
    <xdr:ext cx="2529840" cy="195685"/>
    <xdr:sp macro="" textlink="">
      <xdr:nvSpPr>
        <xdr:cNvPr id="1386" name="Drop Down 4" hidden="1">
          <a:extLst>
            <a:ext uri="{63B3BB69-23CF-44E3-9099-C40C66FF867C}">
              <a14:compatExt xmlns:a14="http://schemas.microsoft.com/office/drawing/2010/main" spid="_x0000_s2052"/>
            </a:ext>
            <a:ext uri="{FF2B5EF4-FFF2-40B4-BE49-F238E27FC236}">
              <a16:creationId xmlns:a16="http://schemas.microsoft.com/office/drawing/2014/main" id="{47915A98-AC7F-4738-9512-16B62C835CFF}"/>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387" name="Drop Down 4" hidden="1">
          <a:extLst>
            <a:ext uri="{63B3BB69-23CF-44E3-9099-C40C66FF867C}">
              <a14:compatExt xmlns:a14="http://schemas.microsoft.com/office/drawing/2010/main" spid="_x0000_s2052"/>
            </a:ext>
            <a:ext uri="{FF2B5EF4-FFF2-40B4-BE49-F238E27FC236}">
              <a16:creationId xmlns:a16="http://schemas.microsoft.com/office/drawing/2014/main" id="{A9F71553-1582-47D2-B1E9-2406190008C9}"/>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241</xdr:row>
      <xdr:rowOff>0</xdr:rowOff>
    </xdr:from>
    <xdr:ext cx="1921468" cy="195685"/>
    <xdr:sp macro="" textlink="">
      <xdr:nvSpPr>
        <xdr:cNvPr id="1388" name="Drop Down 20" hidden="1">
          <a:extLst>
            <a:ext uri="{63B3BB69-23CF-44E3-9099-C40C66FF867C}">
              <a14:compatExt xmlns:a14="http://schemas.microsoft.com/office/drawing/2010/main" spid="_x0000_s2068"/>
            </a:ext>
            <a:ext uri="{FF2B5EF4-FFF2-40B4-BE49-F238E27FC236}">
              <a16:creationId xmlns:a16="http://schemas.microsoft.com/office/drawing/2014/main" id="{49FA8170-DA94-4377-970E-46B45175CECB}"/>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241</xdr:row>
      <xdr:rowOff>0</xdr:rowOff>
    </xdr:from>
    <xdr:ext cx="2476500" cy="199970"/>
    <xdr:sp macro="" textlink="">
      <xdr:nvSpPr>
        <xdr:cNvPr id="1389" name="Drop Down 24" hidden="1">
          <a:extLst>
            <a:ext uri="{63B3BB69-23CF-44E3-9099-C40C66FF867C}">
              <a14:compatExt xmlns:a14="http://schemas.microsoft.com/office/drawing/2010/main" spid="_x0000_s2072"/>
            </a:ext>
            <a:ext uri="{FF2B5EF4-FFF2-40B4-BE49-F238E27FC236}">
              <a16:creationId xmlns:a16="http://schemas.microsoft.com/office/drawing/2014/main" id="{4659CAD8-6204-4AB4-A833-9334855274A6}"/>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390" name="Drop Down 4" hidden="1">
          <a:extLst>
            <a:ext uri="{63B3BB69-23CF-44E3-9099-C40C66FF867C}">
              <a14:compatExt xmlns:a14="http://schemas.microsoft.com/office/drawing/2010/main" spid="_x0000_s2052"/>
            </a:ext>
            <a:ext uri="{FF2B5EF4-FFF2-40B4-BE49-F238E27FC236}">
              <a16:creationId xmlns:a16="http://schemas.microsoft.com/office/drawing/2014/main" id="{6C15009D-B7F4-47DF-A567-26EED6BE6F26}"/>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241</xdr:row>
      <xdr:rowOff>0</xdr:rowOff>
    </xdr:from>
    <xdr:ext cx="2529840" cy="195685"/>
    <xdr:sp macro="" textlink="">
      <xdr:nvSpPr>
        <xdr:cNvPr id="1391" name="Drop Down 4" hidden="1">
          <a:extLst>
            <a:ext uri="{63B3BB69-23CF-44E3-9099-C40C66FF867C}">
              <a14:compatExt xmlns:a14="http://schemas.microsoft.com/office/drawing/2010/main" spid="_x0000_s2052"/>
            </a:ext>
            <a:ext uri="{FF2B5EF4-FFF2-40B4-BE49-F238E27FC236}">
              <a16:creationId xmlns:a16="http://schemas.microsoft.com/office/drawing/2014/main" id="{3E0A48E6-7450-4AC0-A550-315F363A5EC2}"/>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392" name="Drop Down 4" hidden="1">
          <a:extLst>
            <a:ext uri="{63B3BB69-23CF-44E3-9099-C40C66FF867C}">
              <a14:compatExt xmlns:a14="http://schemas.microsoft.com/office/drawing/2010/main" spid="_x0000_s2052"/>
            </a:ext>
            <a:ext uri="{FF2B5EF4-FFF2-40B4-BE49-F238E27FC236}">
              <a16:creationId xmlns:a16="http://schemas.microsoft.com/office/drawing/2014/main" id="{E954403C-6A5D-4E02-B2B6-807C7FDB0E4E}"/>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241</xdr:row>
      <xdr:rowOff>0</xdr:rowOff>
    </xdr:from>
    <xdr:ext cx="2529840" cy="195685"/>
    <xdr:sp macro="" textlink="">
      <xdr:nvSpPr>
        <xdr:cNvPr id="1393" name="Drop Down 4" hidden="1">
          <a:extLst>
            <a:ext uri="{63B3BB69-23CF-44E3-9099-C40C66FF867C}">
              <a14:compatExt xmlns:a14="http://schemas.microsoft.com/office/drawing/2010/main" spid="_x0000_s2052"/>
            </a:ext>
            <a:ext uri="{FF2B5EF4-FFF2-40B4-BE49-F238E27FC236}">
              <a16:creationId xmlns:a16="http://schemas.microsoft.com/office/drawing/2014/main" id="{54025155-05BB-409C-99F9-A1559386E0A8}"/>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394" name="Drop Down 4" hidden="1">
          <a:extLst>
            <a:ext uri="{63B3BB69-23CF-44E3-9099-C40C66FF867C}">
              <a14:compatExt xmlns:a14="http://schemas.microsoft.com/office/drawing/2010/main" spid="_x0000_s2052"/>
            </a:ext>
            <a:ext uri="{FF2B5EF4-FFF2-40B4-BE49-F238E27FC236}">
              <a16:creationId xmlns:a16="http://schemas.microsoft.com/office/drawing/2014/main" id="{5C2591B3-F8D3-4930-9DB7-7D815AEF4619}"/>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241</xdr:row>
      <xdr:rowOff>0</xdr:rowOff>
    </xdr:from>
    <xdr:ext cx="1921468" cy="195685"/>
    <xdr:sp macro="" textlink="">
      <xdr:nvSpPr>
        <xdr:cNvPr id="1395" name="Drop Down 20" hidden="1">
          <a:extLst>
            <a:ext uri="{63B3BB69-23CF-44E3-9099-C40C66FF867C}">
              <a14:compatExt xmlns:a14="http://schemas.microsoft.com/office/drawing/2010/main" spid="_x0000_s2068"/>
            </a:ext>
            <a:ext uri="{FF2B5EF4-FFF2-40B4-BE49-F238E27FC236}">
              <a16:creationId xmlns:a16="http://schemas.microsoft.com/office/drawing/2014/main" id="{9AA098A7-762B-46E5-AFF3-EBF33F39EBEF}"/>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241</xdr:row>
      <xdr:rowOff>0</xdr:rowOff>
    </xdr:from>
    <xdr:ext cx="2476500" cy="199970"/>
    <xdr:sp macro="" textlink="">
      <xdr:nvSpPr>
        <xdr:cNvPr id="1396" name="Drop Down 24" hidden="1">
          <a:extLst>
            <a:ext uri="{63B3BB69-23CF-44E3-9099-C40C66FF867C}">
              <a14:compatExt xmlns:a14="http://schemas.microsoft.com/office/drawing/2010/main" spid="_x0000_s2072"/>
            </a:ext>
            <a:ext uri="{FF2B5EF4-FFF2-40B4-BE49-F238E27FC236}">
              <a16:creationId xmlns:a16="http://schemas.microsoft.com/office/drawing/2014/main" id="{329F5F7E-0BEE-40BA-A018-DFB5EC37983E}"/>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397" name="Drop Down 4" hidden="1">
          <a:extLst>
            <a:ext uri="{63B3BB69-23CF-44E3-9099-C40C66FF867C}">
              <a14:compatExt xmlns:a14="http://schemas.microsoft.com/office/drawing/2010/main" spid="_x0000_s2052"/>
            </a:ext>
            <a:ext uri="{FF2B5EF4-FFF2-40B4-BE49-F238E27FC236}">
              <a16:creationId xmlns:a16="http://schemas.microsoft.com/office/drawing/2014/main" id="{79B9D202-DF59-4F2D-9B78-ADE6354D2478}"/>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241</xdr:row>
      <xdr:rowOff>0</xdr:rowOff>
    </xdr:from>
    <xdr:ext cx="2529840" cy="195685"/>
    <xdr:sp macro="" textlink="">
      <xdr:nvSpPr>
        <xdr:cNvPr id="1398" name="Drop Down 4" hidden="1">
          <a:extLst>
            <a:ext uri="{63B3BB69-23CF-44E3-9099-C40C66FF867C}">
              <a14:compatExt xmlns:a14="http://schemas.microsoft.com/office/drawing/2010/main" spid="_x0000_s2052"/>
            </a:ext>
            <a:ext uri="{FF2B5EF4-FFF2-40B4-BE49-F238E27FC236}">
              <a16:creationId xmlns:a16="http://schemas.microsoft.com/office/drawing/2014/main" id="{8DC454D4-5F44-4C70-A307-44BD742DA8F8}"/>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399" name="Drop Down 4" hidden="1">
          <a:extLst>
            <a:ext uri="{63B3BB69-23CF-44E3-9099-C40C66FF867C}">
              <a14:compatExt xmlns:a14="http://schemas.microsoft.com/office/drawing/2010/main" spid="_x0000_s2052"/>
            </a:ext>
            <a:ext uri="{FF2B5EF4-FFF2-40B4-BE49-F238E27FC236}">
              <a16:creationId xmlns:a16="http://schemas.microsoft.com/office/drawing/2014/main" id="{AE42AE1C-0508-40F1-8F40-EFB84578CF66}"/>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241</xdr:row>
      <xdr:rowOff>0</xdr:rowOff>
    </xdr:from>
    <xdr:ext cx="2529840" cy="195685"/>
    <xdr:sp macro="" textlink="">
      <xdr:nvSpPr>
        <xdr:cNvPr id="1400" name="Drop Down 4" hidden="1">
          <a:extLst>
            <a:ext uri="{63B3BB69-23CF-44E3-9099-C40C66FF867C}">
              <a14:compatExt xmlns:a14="http://schemas.microsoft.com/office/drawing/2010/main" spid="_x0000_s2052"/>
            </a:ext>
            <a:ext uri="{FF2B5EF4-FFF2-40B4-BE49-F238E27FC236}">
              <a16:creationId xmlns:a16="http://schemas.microsoft.com/office/drawing/2014/main" id="{FA51A61C-AF34-43AB-A771-CAB13DF7F041}"/>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401" name="Drop Down 4" hidden="1">
          <a:extLst>
            <a:ext uri="{63B3BB69-23CF-44E3-9099-C40C66FF867C}">
              <a14:compatExt xmlns:a14="http://schemas.microsoft.com/office/drawing/2010/main" spid="_x0000_s2052"/>
            </a:ext>
            <a:ext uri="{FF2B5EF4-FFF2-40B4-BE49-F238E27FC236}">
              <a16:creationId xmlns:a16="http://schemas.microsoft.com/office/drawing/2014/main" id="{C9894963-BE48-4B26-B58B-D4CA28312BD7}"/>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241</xdr:row>
      <xdr:rowOff>0</xdr:rowOff>
    </xdr:from>
    <xdr:ext cx="1921468" cy="195685"/>
    <xdr:sp macro="" textlink="">
      <xdr:nvSpPr>
        <xdr:cNvPr id="1402" name="Drop Down 20" hidden="1">
          <a:extLst>
            <a:ext uri="{63B3BB69-23CF-44E3-9099-C40C66FF867C}">
              <a14:compatExt xmlns:a14="http://schemas.microsoft.com/office/drawing/2010/main" spid="_x0000_s2068"/>
            </a:ext>
            <a:ext uri="{FF2B5EF4-FFF2-40B4-BE49-F238E27FC236}">
              <a16:creationId xmlns:a16="http://schemas.microsoft.com/office/drawing/2014/main" id="{F0FBCB84-D287-41F7-AAA8-572424688169}"/>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241</xdr:row>
      <xdr:rowOff>0</xdr:rowOff>
    </xdr:from>
    <xdr:ext cx="2476500" cy="199970"/>
    <xdr:sp macro="" textlink="">
      <xdr:nvSpPr>
        <xdr:cNvPr id="1403" name="Drop Down 24" hidden="1">
          <a:extLst>
            <a:ext uri="{63B3BB69-23CF-44E3-9099-C40C66FF867C}">
              <a14:compatExt xmlns:a14="http://schemas.microsoft.com/office/drawing/2010/main" spid="_x0000_s2072"/>
            </a:ext>
            <a:ext uri="{FF2B5EF4-FFF2-40B4-BE49-F238E27FC236}">
              <a16:creationId xmlns:a16="http://schemas.microsoft.com/office/drawing/2014/main" id="{0DD3B2A0-F377-49CA-8387-ECD1A3D33BCC}"/>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404" name="Drop Down 4" hidden="1">
          <a:extLst>
            <a:ext uri="{63B3BB69-23CF-44E3-9099-C40C66FF867C}">
              <a14:compatExt xmlns:a14="http://schemas.microsoft.com/office/drawing/2010/main" spid="_x0000_s2052"/>
            </a:ext>
            <a:ext uri="{FF2B5EF4-FFF2-40B4-BE49-F238E27FC236}">
              <a16:creationId xmlns:a16="http://schemas.microsoft.com/office/drawing/2014/main" id="{AF46B0FA-7E7E-4084-A449-AA2419CC6EDA}"/>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241</xdr:row>
      <xdr:rowOff>0</xdr:rowOff>
    </xdr:from>
    <xdr:ext cx="2529840" cy="195685"/>
    <xdr:sp macro="" textlink="">
      <xdr:nvSpPr>
        <xdr:cNvPr id="1405" name="Drop Down 4" hidden="1">
          <a:extLst>
            <a:ext uri="{63B3BB69-23CF-44E3-9099-C40C66FF867C}">
              <a14:compatExt xmlns:a14="http://schemas.microsoft.com/office/drawing/2010/main" spid="_x0000_s2052"/>
            </a:ext>
            <a:ext uri="{FF2B5EF4-FFF2-40B4-BE49-F238E27FC236}">
              <a16:creationId xmlns:a16="http://schemas.microsoft.com/office/drawing/2014/main" id="{96719DC9-3D11-48A0-AB77-96ACD43DC4D9}"/>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406" name="Drop Down 4" hidden="1">
          <a:extLst>
            <a:ext uri="{63B3BB69-23CF-44E3-9099-C40C66FF867C}">
              <a14:compatExt xmlns:a14="http://schemas.microsoft.com/office/drawing/2010/main" spid="_x0000_s2052"/>
            </a:ext>
            <a:ext uri="{FF2B5EF4-FFF2-40B4-BE49-F238E27FC236}">
              <a16:creationId xmlns:a16="http://schemas.microsoft.com/office/drawing/2014/main" id="{D481E6A1-A04C-4840-AB54-E418D463A515}"/>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241</xdr:row>
      <xdr:rowOff>0</xdr:rowOff>
    </xdr:from>
    <xdr:ext cx="2529840" cy="195685"/>
    <xdr:sp macro="" textlink="">
      <xdr:nvSpPr>
        <xdr:cNvPr id="1407" name="Drop Down 4" hidden="1">
          <a:extLst>
            <a:ext uri="{63B3BB69-23CF-44E3-9099-C40C66FF867C}">
              <a14:compatExt xmlns:a14="http://schemas.microsoft.com/office/drawing/2010/main" spid="_x0000_s2052"/>
            </a:ext>
            <a:ext uri="{FF2B5EF4-FFF2-40B4-BE49-F238E27FC236}">
              <a16:creationId xmlns:a16="http://schemas.microsoft.com/office/drawing/2014/main" id="{81950CF9-22C4-441E-97C6-1B0B87C170D8}"/>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408" name="Drop Down 4" hidden="1">
          <a:extLst>
            <a:ext uri="{63B3BB69-23CF-44E3-9099-C40C66FF867C}">
              <a14:compatExt xmlns:a14="http://schemas.microsoft.com/office/drawing/2010/main" spid="_x0000_s2052"/>
            </a:ext>
            <a:ext uri="{FF2B5EF4-FFF2-40B4-BE49-F238E27FC236}">
              <a16:creationId xmlns:a16="http://schemas.microsoft.com/office/drawing/2014/main" id="{9C6779E7-9B56-4D23-B5BE-A41F5B131A96}"/>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241</xdr:row>
      <xdr:rowOff>0</xdr:rowOff>
    </xdr:from>
    <xdr:ext cx="1921468" cy="195685"/>
    <xdr:sp macro="" textlink="">
      <xdr:nvSpPr>
        <xdr:cNvPr id="1409" name="Drop Down 20" hidden="1">
          <a:extLst>
            <a:ext uri="{63B3BB69-23CF-44E3-9099-C40C66FF867C}">
              <a14:compatExt xmlns:a14="http://schemas.microsoft.com/office/drawing/2010/main" spid="_x0000_s2068"/>
            </a:ext>
            <a:ext uri="{FF2B5EF4-FFF2-40B4-BE49-F238E27FC236}">
              <a16:creationId xmlns:a16="http://schemas.microsoft.com/office/drawing/2014/main" id="{682A6B1E-F9CB-46D1-8CBC-4259B21AE436}"/>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241</xdr:row>
      <xdr:rowOff>0</xdr:rowOff>
    </xdr:from>
    <xdr:ext cx="2476500" cy="199970"/>
    <xdr:sp macro="" textlink="">
      <xdr:nvSpPr>
        <xdr:cNvPr id="1410" name="Drop Down 24" hidden="1">
          <a:extLst>
            <a:ext uri="{63B3BB69-23CF-44E3-9099-C40C66FF867C}">
              <a14:compatExt xmlns:a14="http://schemas.microsoft.com/office/drawing/2010/main" spid="_x0000_s2072"/>
            </a:ext>
            <a:ext uri="{FF2B5EF4-FFF2-40B4-BE49-F238E27FC236}">
              <a16:creationId xmlns:a16="http://schemas.microsoft.com/office/drawing/2014/main" id="{6F011582-8B58-44D2-908A-D43284E33399}"/>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411" name="Drop Down 4" hidden="1">
          <a:extLst>
            <a:ext uri="{63B3BB69-23CF-44E3-9099-C40C66FF867C}">
              <a14:compatExt xmlns:a14="http://schemas.microsoft.com/office/drawing/2010/main" spid="_x0000_s2052"/>
            </a:ext>
            <a:ext uri="{FF2B5EF4-FFF2-40B4-BE49-F238E27FC236}">
              <a16:creationId xmlns:a16="http://schemas.microsoft.com/office/drawing/2014/main" id="{1CB5B046-1AE3-40E6-B581-352464B54A5B}"/>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241</xdr:row>
      <xdr:rowOff>0</xdr:rowOff>
    </xdr:from>
    <xdr:ext cx="2529840" cy="195685"/>
    <xdr:sp macro="" textlink="">
      <xdr:nvSpPr>
        <xdr:cNvPr id="1412" name="Drop Down 4" hidden="1">
          <a:extLst>
            <a:ext uri="{63B3BB69-23CF-44E3-9099-C40C66FF867C}">
              <a14:compatExt xmlns:a14="http://schemas.microsoft.com/office/drawing/2010/main" spid="_x0000_s2052"/>
            </a:ext>
            <a:ext uri="{FF2B5EF4-FFF2-40B4-BE49-F238E27FC236}">
              <a16:creationId xmlns:a16="http://schemas.microsoft.com/office/drawing/2014/main" id="{FA242E64-8883-46DB-85B9-501E97AB271E}"/>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241</xdr:row>
      <xdr:rowOff>0</xdr:rowOff>
    </xdr:from>
    <xdr:ext cx="2529840" cy="195685"/>
    <xdr:sp macro="" textlink="">
      <xdr:nvSpPr>
        <xdr:cNvPr id="1413" name="Drop Down 4" hidden="1">
          <a:extLst>
            <a:ext uri="{63B3BB69-23CF-44E3-9099-C40C66FF867C}">
              <a14:compatExt xmlns:a14="http://schemas.microsoft.com/office/drawing/2010/main" spid="_x0000_s2052"/>
            </a:ext>
            <a:ext uri="{FF2B5EF4-FFF2-40B4-BE49-F238E27FC236}">
              <a16:creationId xmlns:a16="http://schemas.microsoft.com/office/drawing/2014/main" id="{3762F6CB-BA3B-4450-B718-EF04B45FB505}"/>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241</xdr:row>
      <xdr:rowOff>0</xdr:rowOff>
    </xdr:from>
    <xdr:ext cx="2529840" cy="195685"/>
    <xdr:sp macro="" textlink="">
      <xdr:nvSpPr>
        <xdr:cNvPr id="1414" name="Drop Down 4" hidden="1">
          <a:extLst>
            <a:ext uri="{63B3BB69-23CF-44E3-9099-C40C66FF867C}">
              <a14:compatExt xmlns:a14="http://schemas.microsoft.com/office/drawing/2010/main" spid="_x0000_s2052"/>
            </a:ext>
            <a:ext uri="{FF2B5EF4-FFF2-40B4-BE49-F238E27FC236}">
              <a16:creationId xmlns:a16="http://schemas.microsoft.com/office/drawing/2014/main" id="{0718491B-BB74-4880-BE68-9A21E70F5C39}"/>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415" name="Drop Down 4" hidden="1">
          <a:extLst>
            <a:ext uri="{63B3BB69-23CF-44E3-9099-C40C66FF867C}">
              <a14:compatExt xmlns:a14="http://schemas.microsoft.com/office/drawing/2010/main" spid="_x0000_s2052"/>
            </a:ext>
            <a:ext uri="{FF2B5EF4-FFF2-40B4-BE49-F238E27FC236}">
              <a16:creationId xmlns:a16="http://schemas.microsoft.com/office/drawing/2014/main" id="{C0665B19-9FB4-4112-85D8-31A714458EB5}"/>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416" name="Drop Down 20" hidden="1">
          <a:extLst>
            <a:ext uri="{63B3BB69-23CF-44E3-9099-C40C66FF867C}">
              <a14:compatExt xmlns:a14="http://schemas.microsoft.com/office/drawing/2010/main" spid="_x0000_s2068"/>
            </a:ext>
            <a:ext uri="{FF2B5EF4-FFF2-40B4-BE49-F238E27FC236}">
              <a16:creationId xmlns:a16="http://schemas.microsoft.com/office/drawing/2014/main" id="{ED3EB5C6-CCA6-4B51-8B0E-602CA55F1733}"/>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417" name="Drop Down 24" hidden="1">
          <a:extLst>
            <a:ext uri="{63B3BB69-23CF-44E3-9099-C40C66FF867C}">
              <a14:compatExt xmlns:a14="http://schemas.microsoft.com/office/drawing/2010/main" spid="_x0000_s2072"/>
            </a:ext>
            <a:ext uri="{FF2B5EF4-FFF2-40B4-BE49-F238E27FC236}">
              <a16:creationId xmlns:a16="http://schemas.microsoft.com/office/drawing/2014/main" id="{266BBF26-0C2D-46D4-B63A-5956B0982C68}"/>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418" name="Drop Down 4" hidden="1">
          <a:extLst>
            <a:ext uri="{63B3BB69-23CF-44E3-9099-C40C66FF867C}">
              <a14:compatExt xmlns:a14="http://schemas.microsoft.com/office/drawing/2010/main" spid="_x0000_s2052"/>
            </a:ext>
            <a:ext uri="{FF2B5EF4-FFF2-40B4-BE49-F238E27FC236}">
              <a16:creationId xmlns:a16="http://schemas.microsoft.com/office/drawing/2014/main" id="{EAB3C9F1-1F19-460A-822C-F601950C0515}"/>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419" name="Drop Down 4" hidden="1">
          <a:extLst>
            <a:ext uri="{63B3BB69-23CF-44E3-9099-C40C66FF867C}">
              <a14:compatExt xmlns:a14="http://schemas.microsoft.com/office/drawing/2010/main" spid="_x0000_s2052"/>
            </a:ext>
            <a:ext uri="{FF2B5EF4-FFF2-40B4-BE49-F238E27FC236}">
              <a16:creationId xmlns:a16="http://schemas.microsoft.com/office/drawing/2014/main" id="{3D1F2527-E609-4E5C-A725-9088410D3615}"/>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420" name="Drop Down 4" hidden="1">
          <a:extLst>
            <a:ext uri="{63B3BB69-23CF-44E3-9099-C40C66FF867C}">
              <a14:compatExt xmlns:a14="http://schemas.microsoft.com/office/drawing/2010/main" spid="_x0000_s2052"/>
            </a:ext>
            <a:ext uri="{FF2B5EF4-FFF2-40B4-BE49-F238E27FC236}">
              <a16:creationId xmlns:a16="http://schemas.microsoft.com/office/drawing/2014/main" id="{B52200A4-745E-4CE3-BCE6-4E617CD7C2CC}"/>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421" name="Drop Down 4" hidden="1">
          <a:extLst>
            <a:ext uri="{63B3BB69-23CF-44E3-9099-C40C66FF867C}">
              <a14:compatExt xmlns:a14="http://schemas.microsoft.com/office/drawing/2010/main" spid="_x0000_s2052"/>
            </a:ext>
            <a:ext uri="{FF2B5EF4-FFF2-40B4-BE49-F238E27FC236}">
              <a16:creationId xmlns:a16="http://schemas.microsoft.com/office/drawing/2014/main" id="{7991DC51-C01D-43CF-B399-6303E2F8889D}"/>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422" name="Drop Down 4" hidden="1">
          <a:extLst>
            <a:ext uri="{63B3BB69-23CF-44E3-9099-C40C66FF867C}">
              <a14:compatExt xmlns:a14="http://schemas.microsoft.com/office/drawing/2010/main" spid="_x0000_s2052"/>
            </a:ext>
            <a:ext uri="{FF2B5EF4-FFF2-40B4-BE49-F238E27FC236}">
              <a16:creationId xmlns:a16="http://schemas.microsoft.com/office/drawing/2014/main" id="{A94B778B-4BF6-4621-B624-8D7F97EFA901}"/>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423" name="Drop Down 20" hidden="1">
          <a:extLst>
            <a:ext uri="{63B3BB69-23CF-44E3-9099-C40C66FF867C}">
              <a14:compatExt xmlns:a14="http://schemas.microsoft.com/office/drawing/2010/main" spid="_x0000_s2068"/>
            </a:ext>
            <a:ext uri="{FF2B5EF4-FFF2-40B4-BE49-F238E27FC236}">
              <a16:creationId xmlns:a16="http://schemas.microsoft.com/office/drawing/2014/main" id="{A930D98A-7F0B-421F-8D2B-0FC84D954494}"/>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424" name="Drop Down 24" hidden="1">
          <a:extLst>
            <a:ext uri="{63B3BB69-23CF-44E3-9099-C40C66FF867C}">
              <a14:compatExt xmlns:a14="http://schemas.microsoft.com/office/drawing/2010/main" spid="_x0000_s2072"/>
            </a:ext>
            <a:ext uri="{FF2B5EF4-FFF2-40B4-BE49-F238E27FC236}">
              <a16:creationId xmlns:a16="http://schemas.microsoft.com/office/drawing/2014/main" id="{9C6275EA-1BAE-488B-A5EA-2920F8156D1B}"/>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425" name="Drop Down 4" hidden="1">
          <a:extLst>
            <a:ext uri="{63B3BB69-23CF-44E3-9099-C40C66FF867C}">
              <a14:compatExt xmlns:a14="http://schemas.microsoft.com/office/drawing/2010/main" spid="_x0000_s2052"/>
            </a:ext>
            <a:ext uri="{FF2B5EF4-FFF2-40B4-BE49-F238E27FC236}">
              <a16:creationId xmlns:a16="http://schemas.microsoft.com/office/drawing/2014/main" id="{A849BFD2-DDB5-48FD-A2C9-5E7FE50917E0}"/>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426" name="Drop Down 4" hidden="1">
          <a:extLst>
            <a:ext uri="{63B3BB69-23CF-44E3-9099-C40C66FF867C}">
              <a14:compatExt xmlns:a14="http://schemas.microsoft.com/office/drawing/2010/main" spid="_x0000_s2052"/>
            </a:ext>
            <a:ext uri="{FF2B5EF4-FFF2-40B4-BE49-F238E27FC236}">
              <a16:creationId xmlns:a16="http://schemas.microsoft.com/office/drawing/2014/main" id="{1E1DBEE6-5BA3-4B4D-BB48-896CD06DAF6A}"/>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427" name="Drop Down 4" hidden="1">
          <a:extLst>
            <a:ext uri="{63B3BB69-23CF-44E3-9099-C40C66FF867C}">
              <a14:compatExt xmlns:a14="http://schemas.microsoft.com/office/drawing/2010/main" spid="_x0000_s2052"/>
            </a:ext>
            <a:ext uri="{FF2B5EF4-FFF2-40B4-BE49-F238E27FC236}">
              <a16:creationId xmlns:a16="http://schemas.microsoft.com/office/drawing/2014/main" id="{0D17AF1F-875E-4061-8BB1-476899431B12}"/>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428" name="Drop Down 4" hidden="1">
          <a:extLst>
            <a:ext uri="{63B3BB69-23CF-44E3-9099-C40C66FF867C}">
              <a14:compatExt xmlns:a14="http://schemas.microsoft.com/office/drawing/2010/main" spid="_x0000_s2052"/>
            </a:ext>
            <a:ext uri="{FF2B5EF4-FFF2-40B4-BE49-F238E27FC236}">
              <a16:creationId xmlns:a16="http://schemas.microsoft.com/office/drawing/2014/main" id="{7BAAF133-80A9-427B-8BA5-52AB8691D91B}"/>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429" name="Drop Down 4" hidden="1">
          <a:extLst>
            <a:ext uri="{63B3BB69-23CF-44E3-9099-C40C66FF867C}">
              <a14:compatExt xmlns:a14="http://schemas.microsoft.com/office/drawing/2010/main" spid="_x0000_s2052"/>
            </a:ext>
            <a:ext uri="{FF2B5EF4-FFF2-40B4-BE49-F238E27FC236}">
              <a16:creationId xmlns:a16="http://schemas.microsoft.com/office/drawing/2014/main" id="{222A1B2D-CB55-474E-AC67-C7849C6033C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430" name="Drop Down 20" hidden="1">
          <a:extLst>
            <a:ext uri="{63B3BB69-23CF-44E3-9099-C40C66FF867C}">
              <a14:compatExt xmlns:a14="http://schemas.microsoft.com/office/drawing/2010/main" spid="_x0000_s2068"/>
            </a:ext>
            <a:ext uri="{FF2B5EF4-FFF2-40B4-BE49-F238E27FC236}">
              <a16:creationId xmlns:a16="http://schemas.microsoft.com/office/drawing/2014/main" id="{A9F3CAD1-33E2-4998-98FD-D8DD1D00D547}"/>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431" name="Drop Down 24" hidden="1">
          <a:extLst>
            <a:ext uri="{63B3BB69-23CF-44E3-9099-C40C66FF867C}">
              <a14:compatExt xmlns:a14="http://schemas.microsoft.com/office/drawing/2010/main" spid="_x0000_s2072"/>
            </a:ext>
            <a:ext uri="{FF2B5EF4-FFF2-40B4-BE49-F238E27FC236}">
              <a16:creationId xmlns:a16="http://schemas.microsoft.com/office/drawing/2014/main" id="{5F57AC32-D4A2-4263-8CEE-D125F159FFA1}"/>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432" name="Drop Down 4" hidden="1">
          <a:extLst>
            <a:ext uri="{63B3BB69-23CF-44E3-9099-C40C66FF867C}">
              <a14:compatExt xmlns:a14="http://schemas.microsoft.com/office/drawing/2010/main" spid="_x0000_s2052"/>
            </a:ext>
            <a:ext uri="{FF2B5EF4-FFF2-40B4-BE49-F238E27FC236}">
              <a16:creationId xmlns:a16="http://schemas.microsoft.com/office/drawing/2014/main" id="{21C43839-6C1E-489B-94CE-D10427F54A96}"/>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433" name="Drop Down 4" hidden="1">
          <a:extLst>
            <a:ext uri="{63B3BB69-23CF-44E3-9099-C40C66FF867C}">
              <a14:compatExt xmlns:a14="http://schemas.microsoft.com/office/drawing/2010/main" spid="_x0000_s2052"/>
            </a:ext>
            <a:ext uri="{FF2B5EF4-FFF2-40B4-BE49-F238E27FC236}">
              <a16:creationId xmlns:a16="http://schemas.microsoft.com/office/drawing/2014/main" id="{37D09683-3538-4FD3-85E3-C6CCFEA30A78}"/>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434" name="Drop Down 4" hidden="1">
          <a:extLst>
            <a:ext uri="{63B3BB69-23CF-44E3-9099-C40C66FF867C}">
              <a14:compatExt xmlns:a14="http://schemas.microsoft.com/office/drawing/2010/main" spid="_x0000_s2052"/>
            </a:ext>
            <a:ext uri="{FF2B5EF4-FFF2-40B4-BE49-F238E27FC236}">
              <a16:creationId xmlns:a16="http://schemas.microsoft.com/office/drawing/2014/main" id="{EA0D69B2-3E6B-45A5-96EF-C8E1322FEA2F}"/>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435" name="Drop Down 4" hidden="1">
          <a:extLst>
            <a:ext uri="{63B3BB69-23CF-44E3-9099-C40C66FF867C}">
              <a14:compatExt xmlns:a14="http://schemas.microsoft.com/office/drawing/2010/main" spid="_x0000_s2052"/>
            </a:ext>
            <a:ext uri="{FF2B5EF4-FFF2-40B4-BE49-F238E27FC236}">
              <a16:creationId xmlns:a16="http://schemas.microsoft.com/office/drawing/2014/main" id="{ACB268BA-54A5-49E9-838C-0D9830A56487}"/>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436" name="Drop Down 4" hidden="1">
          <a:extLst>
            <a:ext uri="{63B3BB69-23CF-44E3-9099-C40C66FF867C}">
              <a14:compatExt xmlns:a14="http://schemas.microsoft.com/office/drawing/2010/main" spid="_x0000_s2052"/>
            </a:ext>
            <a:ext uri="{FF2B5EF4-FFF2-40B4-BE49-F238E27FC236}">
              <a16:creationId xmlns:a16="http://schemas.microsoft.com/office/drawing/2014/main" id="{4595FED5-DA9D-4143-96AE-34A1E1F73D1B}"/>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437" name="Drop Down 20" hidden="1">
          <a:extLst>
            <a:ext uri="{63B3BB69-23CF-44E3-9099-C40C66FF867C}">
              <a14:compatExt xmlns:a14="http://schemas.microsoft.com/office/drawing/2010/main" spid="_x0000_s2068"/>
            </a:ext>
            <a:ext uri="{FF2B5EF4-FFF2-40B4-BE49-F238E27FC236}">
              <a16:creationId xmlns:a16="http://schemas.microsoft.com/office/drawing/2014/main" id="{D6C22F6E-CA4D-4E4B-82B6-1A23D4DA0AD6}"/>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438" name="Drop Down 24" hidden="1">
          <a:extLst>
            <a:ext uri="{63B3BB69-23CF-44E3-9099-C40C66FF867C}">
              <a14:compatExt xmlns:a14="http://schemas.microsoft.com/office/drawing/2010/main" spid="_x0000_s2072"/>
            </a:ext>
            <a:ext uri="{FF2B5EF4-FFF2-40B4-BE49-F238E27FC236}">
              <a16:creationId xmlns:a16="http://schemas.microsoft.com/office/drawing/2014/main" id="{04C79DFA-B472-4848-9543-BF6592C000BF}"/>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439" name="Drop Down 4" hidden="1">
          <a:extLst>
            <a:ext uri="{63B3BB69-23CF-44E3-9099-C40C66FF867C}">
              <a14:compatExt xmlns:a14="http://schemas.microsoft.com/office/drawing/2010/main" spid="_x0000_s2052"/>
            </a:ext>
            <a:ext uri="{FF2B5EF4-FFF2-40B4-BE49-F238E27FC236}">
              <a16:creationId xmlns:a16="http://schemas.microsoft.com/office/drawing/2014/main" id="{AB8018BD-FBA0-4EE1-A2AB-590966D3E903}"/>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440" name="Drop Down 4" hidden="1">
          <a:extLst>
            <a:ext uri="{63B3BB69-23CF-44E3-9099-C40C66FF867C}">
              <a14:compatExt xmlns:a14="http://schemas.microsoft.com/office/drawing/2010/main" spid="_x0000_s2052"/>
            </a:ext>
            <a:ext uri="{FF2B5EF4-FFF2-40B4-BE49-F238E27FC236}">
              <a16:creationId xmlns:a16="http://schemas.microsoft.com/office/drawing/2014/main" id="{642131AF-0592-4CF2-8AF6-858F606C847A}"/>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441" name="Drop Down 4" hidden="1">
          <a:extLst>
            <a:ext uri="{63B3BB69-23CF-44E3-9099-C40C66FF867C}">
              <a14:compatExt xmlns:a14="http://schemas.microsoft.com/office/drawing/2010/main" spid="_x0000_s2052"/>
            </a:ext>
            <a:ext uri="{FF2B5EF4-FFF2-40B4-BE49-F238E27FC236}">
              <a16:creationId xmlns:a16="http://schemas.microsoft.com/office/drawing/2014/main" id="{88DD209E-B547-4AD2-BB53-F0DC8E767AA2}"/>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442" name="Drop Down 4" hidden="1">
          <a:extLst>
            <a:ext uri="{63B3BB69-23CF-44E3-9099-C40C66FF867C}">
              <a14:compatExt xmlns:a14="http://schemas.microsoft.com/office/drawing/2010/main" spid="_x0000_s2052"/>
            </a:ext>
            <a:ext uri="{FF2B5EF4-FFF2-40B4-BE49-F238E27FC236}">
              <a16:creationId xmlns:a16="http://schemas.microsoft.com/office/drawing/2014/main" id="{49C669B1-1BEB-4170-AA97-967C2E2968A1}"/>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443" name="Drop Down 4" hidden="1">
          <a:extLst>
            <a:ext uri="{63B3BB69-23CF-44E3-9099-C40C66FF867C}">
              <a14:compatExt xmlns:a14="http://schemas.microsoft.com/office/drawing/2010/main" spid="_x0000_s2052"/>
            </a:ext>
            <a:ext uri="{FF2B5EF4-FFF2-40B4-BE49-F238E27FC236}">
              <a16:creationId xmlns:a16="http://schemas.microsoft.com/office/drawing/2014/main" id="{AA88427C-3882-4BA2-BC52-D886373BA149}"/>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444" name="Drop Down 20" hidden="1">
          <a:extLst>
            <a:ext uri="{63B3BB69-23CF-44E3-9099-C40C66FF867C}">
              <a14:compatExt xmlns:a14="http://schemas.microsoft.com/office/drawing/2010/main" spid="_x0000_s2068"/>
            </a:ext>
            <a:ext uri="{FF2B5EF4-FFF2-40B4-BE49-F238E27FC236}">
              <a16:creationId xmlns:a16="http://schemas.microsoft.com/office/drawing/2014/main" id="{7E732DA1-F780-4F09-985D-FCF037C42840}"/>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445" name="Drop Down 24" hidden="1">
          <a:extLst>
            <a:ext uri="{63B3BB69-23CF-44E3-9099-C40C66FF867C}">
              <a14:compatExt xmlns:a14="http://schemas.microsoft.com/office/drawing/2010/main" spid="_x0000_s2072"/>
            </a:ext>
            <a:ext uri="{FF2B5EF4-FFF2-40B4-BE49-F238E27FC236}">
              <a16:creationId xmlns:a16="http://schemas.microsoft.com/office/drawing/2014/main" id="{1C944454-877B-4B0F-AFFD-8DD85D8A4EEE}"/>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446" name="Drop Down 4" hidden="1">
          <a:extLst>
            <a:ext uri="{63B3BB69-23CF-44E3-9099-C40C66FF867C}">
              <a14:compatExt xmlns:a14="http://schemas.microsoft.com/office/drawing/2010/main" spid="_x0000_s2052"/>
            </a:ext>
            <a:ext uri="{FF2B5EF4-FFF2-40B4-BE49-F238E27FC236}">
              <a16:creationId xmlns:a16="http://schemas.microsoft.com/office/drawing/2014/main" id="{74E42C52-90DC-4250-B097-F2262BD37025}"/>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447" name="Drop Down 4" hidden="1">
          <a:extLst>
            <a:ext uri="{63B3BB69-23CF-44E3-9099-C40C66FF867C}">
              <a14:compatExt xmlns:a14="http://schemas.microsoft.com/office/drawing/2010/main" spid="_x0000_s2052"/>
            </a:ext>
            <a:ext uri="{FF2B5EF4-FFF2-40B4-BE49-F238E27FC236}">
              <a16:creationId xmlns:a16="http://schemas.microsoft.com/office/drawing/2014/main" id="{08169BD8-7633-44AD-9880-E7BC96414731}"/>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448" name="Drop Down 4" hidden="1">
          <a:extLst>
            <a:ext uri="{63B3BB69-23CF-44E3-9099-C40C66FF867C}">
              <a14:compatExt xmlns:a14="http://schemas.microsoft.com/office/drawing/2010/main" spid="_x0000_s2052"/>
            </a:ext>
            <a:ext uri="{FF2B5EF4-FFF2-40B4-BE49-F238E27FC236}">
              <a16:creationId xmlns:a16="http://schemas.microsoft.com/office/drawing/2014/main" id="{A11A4FBD-3892-40BE-A3AF-30375F6C3DB3}"/>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449" name="Drop Down 4" hidden="1">
          <a:extLst>
            <a:ext uri="{63B3BB69-23CF-44E3-9099-C40C66FF867C}">
              <a14:compatExt xmlns:a14="http://schemas.microsoft.com/office/drawing/2010/main" spid="_x0000_s2052"/>
            </a:ext>
            <a:ext uri="{FF2B5EF4-FFF2-40B4-BE49-F238E27FC236}">
              <a16:creationId xmlns:a16="http://schemas.microsoft.com/office/drawing/2014/main" id="{702E4CD1-7203-4CB2-A486-3D0AE65B87BC}"/>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450" name="Drop Down 4" hidden="1">
          <a:extLst>
            <a:ext uri="{63B3BB69-23CF-44E3-9099-C40C66FF867C}">
              <a14:compatExt xmlns:a14="http://schemas.microsoft.com/office/drawing/2010/main" spid="_x0000_s2052"/>
            </a:ext>
            <a:ext uri="{FF2B5EF4-FFF2-40B4-BE49-F238E27FC236}">
              <a16:creationId xmlns:a16="http://schemas.microsoft.com/office/drawing/2014/main" id="{65D7D5E0-BE1E-44B8-8836-F25A324A4C2C}"/>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451" name="Drop Down 20" hidden="1">
          <a:extLst>
            <a:ext uri="{63B3BB69-23CF-44E3-9099-C40C66FF867C}">
              <a14:compatExt xmlns:a14="http://schemas.microsoft.com/office/drawing/2010/main" spid="_x0000_s2068"/>
            </a:ext>
            <a:ext uri="{FF2B5EF4-FFF2-40B4-BE49-F238E27FC236}">
              <a16:creationId xmlns:a16="http://schemas.microsoft.com/office/drawing/2014/main" id="{D06DBE20-24CD-47C4-BC55-79302B27D8DD}"/>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452" name="Drop Down 24" hidden="1">
          <a:extLst>
            <a:ext uri="{63B3BB69-23CF-44E3-9099-C40C66FF867C}">
              <a14:compatExt xmlns:a14="http://schemas.microsoft.com/office/drawing/2010/main" spid="_x0000_s2072"/>
            </a:ext>
            <a:ext uri="{FF2B5EF4-FFF2-40B4-BE49-F238E27FC236}">
              <a16:creationId xmlns:a16="http://schemas.microsoft.com/office/drawing/2014/main" id="{93C6D3D7-DD58-4B6F-8FE2-3D5E9370C686}"/>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453" name="Drop Down 4" hidden="1">
          <a:extLst>
            <a:ext uri="{63B3BB69-23CF-44E3-9099-C40C66FF867C}">
              <a14:compatExt xmlns:a14="http://schemas.microsoft.com/office/drawing/2010/main" spid="_x0000_s2052"/>
            </a:ext>
            <a:ext uri="{FF2B5EF4-FFF2-40B4-BE49-F238E27FC236}">
              <a16:creationId xmlns:a16="http://schemas.microsoft.com/office/drawing/2014/main" id="{531E1716-E221-4406-8B56-4ED0A4BC722A}"/>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454" name="Drop Down 4" hidden="1">
          <a:extLst>
            <a:ext uri="{63B3BB69-23CF-44E3-9099-C40C66FF867C}">
              <a14:compatExt xmlns:a14="http://schemas.microsoft.com/office/drawing/2010/main" spid="_x0000_s2052"/>
            </a:ext>
            <a:ext uri="{FF2B5EF4-FFF2-40B4-BE49-F238E27FC236}">
              <a16:creationId xmlns:a16="http://schemas.microsoft.com/office/drawing/2014/main" id="{EB4E2085-2ECD-4E07-82E4-E0C69231CA2C}"/>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455" name="Drop Down 4" hidden="1">
          <a:extLst>
            <a:ext uri="{63B3BB69-23CF-44E3-9099-C40C66FF867C}">
              <a14:compatExt xmlns:a14="http://schemas.microsoft.com/office/drawing/2010/main" spid="_x0000_s2052"/>
            </a:ext>
            <a:ext uri="{FF2B5EF4-FFF2-40B4-BE49-F238E27FC236}">
              <a16:creationId xmlns:a16="http://schemas.microsoft.com/office/drawing/2014/main" id="{4EFDFC2E-E762-41BC-B199-6AB28B4924E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456" name="Drop Down 4" hidden="1">
          <a:extLst>
            <a:ext uri="{63B3BB69-23CF-44E3-9099-C40C66FF867C}">
              <a14:compatExt xmlns:a14="http://schemas.microsoft.com/office/drawing/2010/main" spid="_x0000_s2052"/>
            </a:ext>
            <a:ext uri="{FF2B5EF4-FFF2-40B4-BE49-F238E27FC236}">
              <a16:creationId xmlns:a16="http://schemas.microsoft.com/office/drawing/2014/main" id="{F6F0CBF4-19AF-4F12-A549-06E8046A02F8}"/>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457" name="Drop Down 4" hidden="1">
          <a:extLst>
            <a:ext uri="{63B3BB69-23CF-44E3-9099-C40C66FF867C}">
              <a14:compatExt xmlns:a14="http://schemas.microsoft.com/office/drawing/2010/main" spid="_x0000_s2052"/>
            </a:ext>
            <a:ext uri="{FF2B5EF4-FFF2-40B4-BE49-F238E27FC236}">
              <a16:creationId xmlns:a16="http://schemas.microsoft.com/office/drawing/2014/main" id="{892E498F-24E1-4300-A240-701F3114796A}"/>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458" name="Drop Down 20" hidden="1">
          <a:extLst>
            <a:ext uri="{63B3BB69-23CF-44E3-9099-C40C66FF867C}">
              <a14:compatExt xmlns:a14="http://schemas.microsoft.com/office/drawing/2010/main" spid="_x0000_s2068"/>
            </a:ext>
            <a:ext uri="{FF2B5EF4-FFF2-40B4-BE49-F238E27FC236}">
              <a16:creationId xmlns:a16="http://schemas.microsoft.com/office/drawing/2014/main" id="{E2F06B9D-F261-4B63-B8DC-E7F051419A5C}"/>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459" name="Drop Down 24" hidden="1">
          <a:extLst>
            <a:ext uri="{63B3BB69-23CF-44E3-9099-C40C66FF867C}">
              <a14:compatExt xmlns:a14="http://schemas.microsoft.com/office/drawing/2010/main" spid="_x0000_s2072"/>
            </a:ext>
            <a:ext uri="{FF2B5EF4-FFF2-40B4-BE49-F238E27FC236}">
              <a16:creationId xmlns:a16="http://schemas.microsoft.com/office/drawing/2014/main" id="{FD0013CD-E12C-4F09-92C3-A26B889E87CF}"/>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460" name="Drop Down 4" hidden="1">
          <a:extLst>
            <a:ext uri="{63B3BB69-23CF-44E3-9099-C40C66FF867C}">
              <a14:compatExt xmlns:a14="http://schemas.microsoft.com/office/drawing/2010/main" spid="_x0000_s2052"/>
            </a:ext>
            <a:ext uri="{FF2B5EF4-FFF2-40B4-BE49-F238E27FC236}">
              <a16:creationId xmlns:a16="http://schemas.microsoft.com/office/drawing/2014/main" id="{70C811AE-04CB-4A4B-862F-49ED9392447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461" name="Drop Down 4" hidden="1">
          <a:extLst>
            <a:ext uri="{63B3BB69-23CF-44E3-9099-C40C66FF867C}">
              <a14:compatExt xmlns:a14="http://schemas.microsoft.com/office/drawing/2010/main" spid="_x0000_s2052"/>
            </a:ext>
            <a:ext uri="{FF2B5EF4-FFF2-40B4-BE49-F238E27FC236}">
              <a16:creationId xmlns:a16="http://schemas.microsoft.com/office/drawing/2014/main" id="{734B638D-ECC3-431D-A552-0ECD0BA734C2}"/>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462" name="Drop Down 4" hidden="1">
          <a:extLst>
            <a:ext uri="{63B3BB69-23CF-44E3-9099-C40C66FF867C}">
              <a14:compatExt xmlns:a14="http://schemas.microsoft.com/office/drawing/2010/main" spid="_x0000_s2052"/>
            </a:ext>
            <a:ext uri="{FF2B5EF4-FFF2-40B4-BE49-F238E27FC236}">
              <a16:creationId xmlns:a16="http://schemas.microsoft.com/office/drawing/2014/main" id="{29F33DB5-F90E-40F9-9E79-AED591B7BCA0}"/>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463" name="Drop Down 4" hidden="1">
          <a:extLst>
            <a:ext uri="{63B3BB69-23CF-44E3-9099-C40C66FF867C}">
              <a14:compatExt xmlns:a14="http://schemas.microsoft.com/office/drawing/2010/main" spid="_x0000_s2052"/>
            </a:ext>
            <a:ext uri="{FF2B5EF4-FFF2-40B4-BE49-F238E27FC236}">
              <a16:creationId xmlns:a16="http://schemas.microsoft.com/office/drawing/2014/main" id="{1979C946-CE9D-4A5F-BDB5-07FE801764FD}"/>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464" name="Drop Down 4" hidden="1">
          <a:extLst>
            <a:ext uri="{63B3BB69-23CF-44E3-9099-C40C66FF867C}">
              <a14:compatExt xmlns:a14="http://schemas.microsoft.com/office/drawing/2010/main" spid="_x0000_s2052"/>
            </a:ext>
            <a:ext uri="{FF2B5EF4-FFF2-40B4-BE49-F238E27FC236}">
              <a16:creationId xmlns:a16="http://schemas.microsoft.com/office/drawing/2014/main" id="{FAC79D18-FD4A-411D-AD2E-A01910133832}"/>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465" name="Drop Down 20" hidden="1">
          <a:extLst>
            <a:ext uri="{63B3BB69-23CF-44E3-9099-C40C66FF867C}">
              <a14:compatExt xmlns:a14="http://schemas.microsoft.com/office/drawing/2010/main" spid="_x0000_s2068"/>
            </a:ext>
            <a:ext uri="{FF2B5EF4-FFF2-40B4-BE49-F238E27FC236}">
              <a16:creationId xmlns:a16="http://schemas.microsoft.com/office/drawing/2014/main" id="{F8348A63-F00F-443A-B4AC-FDD691C2B8B0}"/>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466" name="Drop Down 24" hidden="1">
          <a:extLst>
            <a:ext uri="{63B3BB69-23CF-44E3-9099-C40C66FF867C}">
              <a14:compatExt xmlns:a14="http://schemas.microsoft.com/office/drawing/2010/main" spid="_x0000_s2072"/>
            </a:ext>
            <a:ext uri="{FF2B5EF4-FFF2-40B4-BE49-F238E27FC236}">
              <a16:creationId xmlns:a16="http://schemas.microsoft.com/office/drawing/2014/main" id="{7118659D-3597-46A4-96D5-5FE7B5042396}"/>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467" name="Drop Down 4" hidden="1">
          <a:extLst>
            <a:ext uri="{63B3BB69-23CF-44E3-9099-C40C66FF867C}">
              <a14:compatExt xmlns:a14="http://schemas.microsoft.com/office/drawing/2010/main" spid="_x0000_s2052"/>
            </a:ext>
            <a:ext uri="{FF2B5EF4-FFF2-40B4-BE49-F238E27FC236}">
              <a16:creationId xmlns:a16="http://schemas.microsoft.com/office/drawing/2014/main" id="{D67AE1E5-90E0-45FF-8757-FC815BC439E6}"/>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468" name="Drop Down 4" hidden="1">
          <a:extLst>
            <a:ext uri="{63B3BB69-23CF-44E3-9099-C40C66FF867C}">
              <a14:compatExt xmlns:a14="http://schemas.microsoft.com/office/drawing/2010/main" spid="_x0000_s2052"/>
            </a:ext>
            <a:ext uri="{FF2B5EF4-FFF2-40B4-BE49-F238E27FC236}">
              <a16:creationId xmlns:a16="http://schemas.microsoft.com/office/drawing/2014/main" id="{CADB028E-92BF-4E25-B4DD-BB4016E86D48}"/>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469" name="Drop Down 4" hidden="1">
          <a:extLst>
            <a:ext uri="{63B3BB69-23CF-44E3-9099-C40C66FF867C}">
              <a14:compatExt xmlns:a14="http://schemas.microsoft.com/office/drawing/2010/main" spid="_x0000_s2052"/>
            </a:ext>
            <a:ext uri="{FF2B5EF4-FFF2-40B4-BE49-F238E27FC236}">
              <a16:creationId xmlns:a16="http://schemas.microsoft.com/office/drawing/2014/main" id="{8EB440E9-0C5F-4A23-8AE9-A9EF596169BF}"/>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470" name="Drop Down 4" hidden="1">
          <a:extLst>
            <a:ext uri="{63B3BB69-23CF-44E3-9099-C40C66FF867C}">
              <a14:compatExt xmlns:a14="http://schemas.microsoft.com/office/drawing/2010/main" spid="_x0000_s2052"/>
            </a:ext>
            <a:ext uri="{FF2B5EF4-FFF2-40B4-BE49-F238E27FC236}">
              <a16:creationId xmlns:a16="http://schemas.microsoft.com/office/drawing/2014/main" id="{3FC45901-75FF-44C3-A9F8-BD9BF1971A95}"/>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471" name="Drop Down 4" hidden="1">
          <a:extLst>
            <a:ext uri="{63B3BB69-23CF-44E3-9099-C40C66FF867C}">
              <a14:compatExt xmlns:a14="http://schemas.microsoft.com/office/drawing/2010/main" spid="_x0000_s2052"/>
            </a:ext>
            <a:ext uri="{FF2B5EF4-FFF2-40B4-BE49-F238E27FC236}">
              <a16:creationId xmlns:a16="http://schemas.microsoft.com/office/drawing/2014/main" id="{268EE5F1-7FC4-44AB-BF0A-4B4AA468B6D5}"/>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472" name="Drop Down 20" hidden="1">
          <a:extLst>
            <a:ext uri="{63B3BB69-23CF-44E3-9099-C40C66FF867C}">
              <a14:compatExt xmlns:a14="http://schemas.microsoft.com/office/drawing/2010/main" spid="_x0000_s2068"/>
            </a:ext>
            <a:ext uri="{FF2B5EF4-FFF2-40B4-BE49-F238E27FC236}">
              <a16:creationId xmlns:a16="http://schemas.microsoft.com/office/drawing/2014/main" id="{0F94B408-5E19-4905-88E7-61AF3930D9A1}"/>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473" name="Drop Down 24" hidden="1">
          <a:extLst>
            <a:ext uri="{63B3BB69-23CF-44E3-9099-C40C66FF867C}">
              <a14:compatExt xmlns:a14="http://schemas.microsoft.com/office/drawing/2010/main" spid="_x0000_s2072"/>
            </a:ext>
            <a:ext uri="{FF2B5EF4-FFF2-40B4-BE49-F238E27FC236}">
              <a16:creationId xmlns:a16="http://schemas.microsoft.com/office/drawing/2014/main" id="{3DF40C51-4EE5-49E6-A350-79DF6ACAD7D5}"/>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474" name="Drop Down 4" hidden="1">
          <a:extLst>
            <a:ext uri="{63B3BB69-23CF-44E3-9099-C40C66FF867C}">
              <a14:compatExt xmlns:a14="http://schemas.microsoft.com/office/drawing/2010/main" spid="_x0000_s2052"/>
            </a:ext>
            <a:ext uri="{FF2B5EF4-FFF2-40B4-BE49-F238E27FC236}">
              <a16:creationId xmlns:a16="http://schemas.microsoft.com/office/drawing/2014/main" id="{D7482497-3E0C-4FDB-990F-AB34EA23E793}"/>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475" name="Drop Down 4" hidden="1">
          <a:extLst>
            <a:ext uri="{63B3BB69-23CF-44E3-9099-C40C66FF867C}">
              <a14:compatExt xmlns:a14="http://schemas.microsoft.com/office/drawing/2010/main" spid="_x0000_s2052"/>
            </a:ext>
            <a:ext uri="{FF2B5EF4-FFF2-40B4-BE49-F238E27FC236}">
              <a16:creationId xmlns:a16="http://schemas.microsoft.com/office/drawing/2014/main" id="{28BADCF3-DC9C-42B9-80F4-F3B28CB837AF}"/>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476" name="Drop Down 4" hidden="1">
          <a:extLst>
            <a:ext uri="{63B3BB69-23CF-44E3-9099-C40C66FF867C}">
              <a14:compatExt xmlns:a14="http://schemas.microsoft.com/office/drawing/2010/main" spid="_x0000_s2052"/>
            </a:ext>
            <a:ext uri="{FF2B5EF4-FFF2-40B4-BE49-F238E27FC236}">
              <a16:creationId xmlns:a16="http://schemas.microsoft.com/office/drawing/2014/main" id="{EE04D1D0-36C7-44F3-B8AE-F3FA2E99E26D}"/>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477" name="Drop Down 4" hidden="1">
          <a:extLst>
            <a:ext uri="{63B3BB69-23CF-44E3-9099-C40C66FF867C}">
              <a14:compatExt xmlns:a14="http://schemas.microsoft.com/office/drawing/2010/main" spid="_x0000_s2052"/>
            </a:ext>
            <a:ext uri="{FF2B5EF4-FFF2-40B4-BE49-F238E27FC236}">
              <a16:creationId xmlns:a16="http://schemas.microsoft.com/office/drawing/2014/main" id="{74FB23C0-4106-45CA-98A9-433B1862A474}"/>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478" name="Drop Down 4" hidden="1">
          <a:extLst>
            <a:ext uri="{63B3BB69-23CF-44E3-9099-C40C66FF867C}">
              <a14:compatExt xmlns:a14="http://schemas.microsoft.com/office/drawing/2010/main" spid="_x0000_s2052"/>
            </a:ext>
            <a:ext uri="{FF2B5EF4-FFF2-40B4-BE49-F238E27FC236}">
              <a16:creationId xmlns:a16="http://schemas.microsoft.com/office/drawing/2014/main" id="{93628852-AD06-4544-8DBA-7AA52E265CD4}"/>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479" name="Drop Down 20" hidden="1">
          <a:extLst>
            <a:ext uri="{63B3BB69-23CF-44E3-9099-C40C66FF867C}">
              <a14:compatExt xmlns:a14="http://schemas.microsoft.com/office/drawing/2010/main" spid="_x0000_s2068"/>
            </a:ext>
            <a:ext uri="{FF2B5EF4-FFF2-40B4-BE49-F238E27FC236}">
              <a16:creationId xmlns:a16="http://schemas.microsoft.com/office/drawing/2014/main" id="{FAB9F14C-7959-471D-9E54-749692F332AA}"/>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480" name="Drop Down 24" hidden="1">
          <a:extLst>
            <a:ext uri="{63B3BB69-23CF-44E3-9099-C40C66FF867C}">
              <a14:compatExt xmlns:a14="http://schemas.microsoft.com/office/drawing/2010/main" spid="_x0000_s2072"/>
            </a:ext>
            <a:ext uri="{FF2B5EF4-FFF2-40B4-BE49-F238E27FC236}">
              <a16:creationId xmlns:a16="http://schemas.microsoft.com/office/drawing/2014/main" id="{9C2408C6-56AB-477E-998E-DD6E28FBBD46}"/>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481" name="Drop Down 4" hidden="1">
          <a:extLst>
            <a:ext uri="{63B3BB69-23CF-44E3-9099-C40C66FF867C}">
              <a14:compatExt xmlns:a14="http://schemas.microsoft.com/office/drawing/2010/main" spid="_x0000_s2052"/>
            </a:ext>
            <a:ext uri="{FF2B5EF4-FFF2-40B4-BE49-F238E27FC236}">
              <a16:creationId xmlns:a16="http://schemas.microsoft.com/office/drawing/2014/main" id="{B0E9530D-43DB-4419-B003-45FC625ABB3C}"/>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482" name="Drop Down 4" hidden="1">
          <a:extLst>
            <a:ext uri="{63B3BB69-23CF-44E3-9099-C40C66FF867C}">
              <a14:compatExt xmlns:a14="http://schemas.microsoft.com/office/drawing/2010/main" spid="_x0000_s2052"/>
            </a:ext>
            <a:ext uri="{FF2B5EF4-FFF2-40B4-BE49-F238E27FC236}">
              <a16:creationId xmlns:a16="http://schemas.microsoft.com/office/drawing/2014/main" id="{149483F1-4CD0-47CC-8B94-B9456D23D73F}"/>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483" name="Drop Down 4" hidden="1">
          <a:extLst>
            <a:ext uri="{63B3BB69-23CF-44E3-9099-C40C66FF867C}">
              <a14:compatExt xmlns:a14="http://schemas.microsoft.com/office/drawing/2010/main" spid="_x0000_s2052"/>
            </a:ext>
            <a:ext uri="{FF2B5EF4-FFF2-40B4-BE49-F238E27FC236}">
              <a16:creationId xmlns:a16="http://schemas.microsoft.com/office/drawing/2014/main" id="{A8BC8F48-1F19-43EB-80CF-5C24FA1DD11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484" name="Drop Down 4" hidden="1">
          <a:extLst>
            <a:ext uri="{63B3BB69-23CF-44E3-9099-C40C66FF867C}">
              <a14:compatExt xmlns:a14="http://schemas.microsoft.com/office/drawing/2010/main" spid="_x0000_s2052"/>
            </a:ext>
            <a:ext uri="{FF2B5EF4-FFF2-40B4-BE49-F238E27FC236}">
              <a16:creationId xmlns:a16="http://schemas.microsoft.com/office/drawing/2014/main" id="{E87BA4CB-84C6-4A42-840F-6B6317198848}"/>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485" name="Drop Down 4" hidden="1">
          <a:extLst>
            <a:ext uri="{63B3BB69-23CF-44E3-9099-C40C66FF867C}">
              <a14:compatExt xmlns:a14="http://schemas.microsoft.com/office/drawing/2010/main" spid="_x0000_s2052"/>
            </a:ext>
            <a:ext uri="{FF2B5EF4-FFF2-40B4-BE49-F238E27FC236}">
              <a16:creationId xmlns:a16="http://schemas.microsoft.com/office/drawing/2014/main" id="{5645EECB-E7AA-4933-8434-4A070C316A31}"/>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486" name="Drop Down 20" hidden="1">
          <a:extLst>
            <a:ext uri="{63B3BB69-23CF-44E3-9099-C40C66FF867C}">
              <a14:compatExt xmlns:a14="http://schemas.microsoft.com/office/drawing/2010/main" spid="_x0000_s2068"/>
            </a:ext>
            <a:ext uri="{FF2B5EF4-FFF2-40B4-BE49-F238E27FC236}">
              <a16:creationId xmlns:a16="http://schemas.microsoft.com/office/drawing/2014/main" id="{4D3BA0C7-18FF-4566-AE63-DF2D53194A92}"/>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487" name="Drop Down 24" hidden="1">
          <a:extLst>
            <a:ext uri="{63B3BB69-23CF-44E3-9099-C40C66FF867C}">
              <a14:compatExt xmlns:a14="http://schemas.microsoft.com/office/drawing/2010/main" spid="_x0000_s2072"/>
            </a:ext>
            <a:ext uri="{FF2B5EF4-FFF2-40B4-BE49-F238E27FC236}">
              <a16:creationId xmlns:a16="http://schemas.microsoft.com/office/drawing/2014/main" id="{016442E5-DED8-43D4-84A8-666AC01A0A1C}"/>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488" name="Drop Down 4" hidden="1">
          <a:extLst>
            <a:ext uri="{63B3BB69-23CF-44E3-9099-C40C66FF867C}">
              <a14:compatExt xmlns:a14="http://schemas.microsoft.com/office/drawing/2010/main" spid="_x0000_s2052"/>
            </a:ext>
            <a:ext uri="{FF2B5EF4-FFF2-40B4-BE49-F238E27FC236}">
              <a16:creationId xmlns:a16="http://schemas.microsoft.com/office/drawing/2014/main" id="{586D5B6C-EFC5-45C8-A985-E514919923D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489" name="Drop Down 4" hidden="1">
          <a:extLst>
            <a:ext uri="{63B3BB69-23CF-44E3-9099-C40C66FF867C}">
              <a14:compatExt xmlns:a14="http://schemas.microsoft.com/office/drawing/2010/main" spid="_x0000_s2052"/>
            </a:ext>
            <a:ext uri="{FF2B5EF4-FFF2-40B4-BE49-F238E27FC236}">
              <a16:creationId xmlns:a16="http://schemas.microsoft.com/office/drawing/2014/main" id="{F43ACF4B-4628-41B6-8380-B517D2739223}"/>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490" name="Drop Down 4" hidden="1">
          <a:extLst>
            <a:ext uri="{63B3BB69-23CF-44E3-9099-C40C66FF867C}">
              <a14:compatExt xmlns:a14="http://schemas.microsoft.com/office/drawing/2010/main" spid="_x0000_s2052"/>
            </a:ext>
            <a:ext uri="{FF2B5EF4-FFF2-40B4-BE49-F238E27FC236}">
              <a16:creationId xmlns:a16="http://schemas.microsoft.com/office/drawing/2014/main" id="{706FAC51-6C88-447F-9F34-68ED2E381CB8}"/>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491" name="Drop Down 4" hidden="1">
          <a:extLst>
            <a:ext uri="{63B3BB69-23CF-44E3-9099-C40C66FF867C}">
              <a14:compatExt xmlns:a14="http://schemas.microsoft.com/office/drawing/2010/main" spid="_x0000_s2052"/>
            </a:ext>
            <a:ext uri="{FF2B5EF4-FFF2-40B4-BE49-F238E27FC236}">
              <a16:creationId xmlns:a16="http://schemas.microsoft.com/office/drawing/2014/main" id="{67DFC836-FC79-4112-A6CE-9A9A69AD7341}"/>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492" name="Drop Down 4" hidden="1">
          <a:extLst>
            <a:ext uri="{63B3BB69-23CF-44E3-9099-C40C66FF867C}">
              <a14:compatExt xmlns:a14="http://schemas.microsoft.com/office/drawing/2010/main" spid="_x0000_s2052"/>
            </a:ext>
            <a:ext uri="{FF2B5EF4-FFF2-40B4-BE49-F238E27FC236}">
              <a16:creationId xmlns:a16="http://schemas.microsoft.com/office/drawing/2014/main" id="{F55A8EE4-4F1E-4759-BAD7-5536FFD31E63}"/>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493" name="Drop Down 20" hidden="1">
          <a:extLst>
            <a:ext uri="{63B3BB69-23CF-44E3-9099-C40C66FF867C}">
              <a14:compatExt xmlns:a14="http://schemas.microsoft.com/office/drawing/2010/main" spid="_x0000_s2068"/>
            </a:ext>
            <a:ext uri="{FF2B5EF4-FFF2-40B4-BE49-F238E27FC236}">
              <a16:creationId xmlns:a16="http://schemas.microsoft.com/office/drawing/2014/main" id="{A7ED0303-0F1C-44EF-8433-975E6CF266EE}"/>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494" name="Drop Down 24" hidden="1">
          <a:extLst>
            <a:ext uri="{63B3BB69-23CF-44E3-9099-C40C66FF867C}">
              <a14:compatExt xmlns:a14="http://schemas.microsoft.com/office/drawing/2010/main" spid="_x0000_s2072"/>
            </a:ext>
            <a:ext uri="{FF2B5EF4-FFF2-40B4-BE49-F238E27FC236}">
              <a16:creationId xmlns:a16="http://schemas.microsoft.com/office/drawing/2014/main" id="{4CDF985A-B132-4542-A61E-44C1DBD8F614}"/>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495" name="Drop Down 4" hidden="1">
          <a:extLst>
            <a:ext uri="{63B3BB69-23CF-44E3-9099-C40C66FF867C}">
              <a14:compatExt xmlns:a14="http://schemas.microsoft.com/office/drawing/2010/main" spid="_x0000_s2052"/>
            </a:ext>
            <a:ext uri="{FF2B5EF4-FFF2-40B4-BE49-F238E27FC236}">
              <a16:creationId xmlns:a16="http://schemas.microsoft.com/office/drawing/2014/main" id="{3274F37E-D382-4954-8758-8DBCD0B0876B}"/>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496" name="Drop Down 4" hidden="1">
          <a:extLst>
            <a:ext uri="{63B3BB69-23CF-44E3-9099-C40C66FF867C}">
              <a14:compatExt xmlns:a14="http://schemas.microsoft.com/office/drawing/2010/main" spid="_x0000_s2052"/>
            </a:ext>
            <a:ext uri="{FF2B5EF4-FFF2-40B4-BE49-F238E27FC236}">
              <a16:creationId xmlns:a16="http://schemas.microsoft.com/office/drawing/2014/main" id="{152F0D29-2EF3-4623-A307-6EE7E7D77543}"/>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497" name="Drop Down 4" hidden="1">
          <a:extLst>
            <a:ext uri="{63B3BB69-23CF-44E3-9099-C40C66FF867C}">
              <a14:compatExt xmlns:a14="http://schemas.microsoft.com/office/drawing/2010/main" spid="_x0000_s2052"/>
            </a:ext>
            <a:ext uri="{FF2B5EF4-FFF2-40B4-BE49-F238E27FC236}">
              <a16:creationId xmlns:a16="http://schemas.microsoft.com/office/drawing/2014/main" id="{515DC0E8-8B75-427A-8481-20E0598C4804}"/>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498" name="Drop Down 4" hidden="1">
          <a:extLst>
            <a:ext uri="{63B3BB69-23CF-44E3-9099-C40C66FF867C}">
              <a14:compatExt xmlns:a14="http://schemas.microsoft.com/office/drawing/2010/main" spid="_x0000_s2052"/>
            </a:ext>
            <a:ext uri="{FF2B5EF4-FFF2-40B4-BE49-F238E27FC236}">
              <a16:creationId xmlns:a16="http://schemas.microsoft.com/office/drawing/2014/main" id="{65DED9D4-472A-4AE2-AB51-F77E4ADBB8A1}"/>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499" name="Drop Down 4" hidden="1">
          <a:extLst>
            <a:ext uri="{63B3BB69-23CF-44E3-9099-C40C66FF867C}">
              <a14:compatExt xmlns:a14="http://schemas.microsoft.com/office/drawing/2010/main" spid="_x0000_s2052"/>
            </a:ext>
            <a:ext uri="{FF2B5EF4-FFF2-40B4-BE49-F238E27FC236}">
              <a16:creationId xmlns:a16="http://schemas.microsoft.com/office/drawing/2014/main" id="{63C3746C-279E-49D8-A09C-72964F0594F9}"/>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500" name="Drop Down 20" hidden="1">
          <a:extLst>
            <a:ext uri="{63B3BB69-23CF-44E3-9099-C40C66FF867C}">
              <a14:compatExt xmlns:a14="http://schemas.microsoft.com/office/drawing/2010/main" spid="_x0000_s2068"/>
            </a:ext>
            <a:ext uri="{FF2B5EF4-FFF2-40B4-BE49-F238E27FC236}">
              <a16:creationId xmlns:a16="http://schemas.microsoft.com/office/drawing/2014/main" id="{7129F2BB-F3B5-4B9D-9CBB-F0781CD5AD99}"/>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501" name="Drop Down 24" hidden="1">
          <a:extLst>
            <a:ext uri="{63B3BB69-23CF-44E3-9099-C40C66FF867C}">
              <a14:compatExt xmlns:a14="http://schemas.microsoft.com/office/drawing/2010/main" spid="_x0000_s2072"/>
            </a:ext>
            <a:ext uri="{FF2B5EF4-FFF2-40B4-BE49-F238E27FC236}">
              <a16:creationId xmlns:a16="http://schemas.microsoft.com/office/drawing/2014/main" id="{074753CC-756C-4AA8-84DF-B70725835204}"/>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502" name="Drop Down 4" hidden="1">
          <a:extLst>
            <a:ext uri="{63B3BB69-23CF-44E3-9099-C40C66FF867C}">
              <a14:compatExt xmlns:a14="http://schemas.microsoft.com/office/drawing/2010/main" spid="_x0000_s2052"/>
            </a:ext>
            <a:ext uri="{FF2B5EF4-FFF2-40B4-BE49-F238E27FC236}">
              <a16:creationId xmlns:a16="http://schemas.microsoft.com/office/drawing/2014/main" id="{C97DBF0D-3893-45A5-A966-AAA75106510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503" name="Drop Down 4" hidden="1">
          <a:extLst>
            <a:ext uri="{63B3BB69-23CF-44E3-9099-C40C66FF867C}">
              <a14:compatExt xmlns:a14="http://schemas.microsoft.com/office/drawing/2010/main" spid="_x0000_s2052"/>
            </a:ext>
            <a:ext uri="{FF2B5EF4-FFF2-40B4-BE49-F238E27FC236}">
              <a16:creationId xmlns:a16="http://schemas.microsoft.com/office/drawing/2014/main" id="{A6BE8056-223D-4E2C-9E59-CB484145A933}"/>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504" name="Drop Down 4" hidden="1">
          <a:extLst>
            <a:ext uri="{63B3BB69-23CF-44E3-9099-C40C66FF867C}">
              <a14:compatExt xmlns:a14="http://schemas.microsoft.com/office/drawing/2010/main" spid="_x0000_s2052"/>
            </a:ext>
            <a:ext uri="{FF2B5EF4-FFF2-40B4-BE49-F238E27FC236}">
              <a16:creationId xmlns:a16="http://schemas.microsoft.com/office/drawing/2014/main" id="{6C503497-48DB-4078-A1FC-F1A96CB98975}"/>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505" name="Drop Down 4" hidden="1">
          <a:extLst>
            <a:ext uri="{63B3BB69-23CF-44E3-9099-C40C66FF867C}">
              <a14:compatExt xmlns:a14="http://schemas.microsoft.com/office/drawing/2010/main" spid="_x0000_s2052"/>
            </a:ext>
            <a:ext uri="{FF2B5EF4-FFF2-40B4-BE49-F238E27FC236}">
              <a16:creationId xmlns:a16="http://schemas.microsoft.com/office/drawing/2014/main" id="{23EAD3BE-0A27-4C7B-B928-382FEF08E8D9}"/>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506" name="Drop Down 4" hidden="1">
          <a:extLst>
            <a:ext uri="{63B3BB69-23CF-44E3-9099-C40C66FF867C}">
              <a14:compatExt xmlns:a14="http://schemas.microsoft.com/office/drawing/2010/main" spid="_x0000_s2052"/>
            </a:ext>
            <a:ext uri="{FF2B5EF4-FFF2-40B4-BE49-F238E27FC236}">
              <a16:creationId xmlns:a16="http://schemas.microsoft.com/office/drawing/2014/main" id="{02F250F8-51F4-4430-97B7-3D2AF2A63F3E}"/>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507" name="Drop Down 20" hidden="1">
          <a:extLst>
            <a:ext uri="{63B3BB69-23CF-44E3-9099-C40C66FF867C}">
              <a14:compatExt xmlns:a14="http://schemas.microsoft.com/office/drawing/2010/main" spid="_x0000_s2068"/>
            </a:ext>
            <a:ext uri="{FF2B5EF4-FFF2-40B4-BE49-F238E27FC236}">
              <a16:creationId xmlns:a16="http://schemas.microsoft.com/office/drawing/2014/main" id="{BA137C20-8EDE-448A-A2B7-13F29C2767BF}"/>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508" name="Drop Down 24" hidden="1">
          <a:extLst>
            <a:ext uri="{63B3BB69-23CF-44E3-9099-C40C66FF867C}">
              <a14:compatExt xmlns:a14="http://schemas.microsoft.com/office/drawing/2010/main" spid="_x0000_s2072"/>
            </a:ext>
            <a:ext uri="{FF2B5EF4-FFF2-40B4-BE49-F238E27FC236}">
              <a16:creationId xmlns:a16="http://schemas.microsoft.com/office/drawing/2014/main" id="{AF81BAFC-8D46-4C89-80D8-BB0E8C3636F4}"/>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509" name="Drop Down 4" hidden="1">
          <a:extLst>
            <a:ext uri="{63B3BB69-23CF-44E3-9099-C40C66FF867C}">
              <a14:compatExt xmlns:a14="http://schemas.microsoft.com/office/drawing/2010/main" spid="_x0000_s2052"/>
            </a:ext>
            <a:ext uri="{FF2B5EF4-FFF2-40B4-BE49-F238E27FC236}">
              <a16:creationId xmlns:a16="http://schemas.microsoft.com/office/drawing/2014/main" id="{60D34ADA-BBB8-42B2-B3F7-8AA64953E140}"/>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510" name="Drop Down 4" hidden="1">
          <a:extLst>
            <a:ext uri="{63B3BB69-23CF-44E3-9099-C40C66FF867C}">
              <a14:compatExt xmlns:a14="http://schemas.microsoft.com/office/drawing/2010/main" spid="_x0000_s2052"/>
            </a:ext>
            <a:ext uri="{FF2B5EF4-FFF2-40B4-BE49-F238E27FC236}">
              <a16:creationId xmlns:a16="http://schemas.microsoft.com/office/drawing/2014/main" id="{648A9635-1D9A-4822-86EA-233889D6A39B}"/>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511" name="Drop Down 4" hidden="1">
          <a:extLst>
            <a:ext uri="{63B3BB69-23CF-44E3-9099-C40C66FF867C}">
              <a14:compatExt xmlns:a14="http://schemas.microsoft.com/office/drawing/2010/main" spid="_x0000_s2052"/>
            </a:ext>
            <a:ext uri="{FF2B5EF4-FFF2-40B4-BE49-F238E27FC236}">
              <a16:creationId xmlns:a16="http://schemas.microsoft.com/office/drawing/2014/main" id="{B20B2F94-EE01-4AA3-B71F-3147C3FFA86E}"/>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512" name="Drop Down 4" hidden="1">
          <a:extLst>
            <a:ext uri="{63B3BB69-23CF-44E3-9099-C40C66FF867C}">
              <a14:compatExt xmlns:a14="http://schemas.microsoft.com/office/drawing/2010/main" spid="_x0000_s2052"/>
            </a:ext>
            <a:ext uri="{FF2B5EF4-FFF2-40B4-BE49-F238E27FC236}">
              <a16:creationId xmlns:a16="http://schemas.microsoft.com/office/drawing/2014/main" id="{FAE6804B-3D31-4832-A8A9-F8A862695191}"/>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513" name="Drop Down 4" hidden="1">
          <a:extLst>
            <a:ext uri="{63B3BB69-23CF-44E3-9099-C40C66FF867C}">
              <a14:compatExt xmlns:a14="http://schemas.microsoft.com/office/drawing/2010/main" spid="_x0000_s2052"/>
            </a:ext>
            <a:ext uri="{FF2B5EF4-FFF2-40B4-BE49-F238E27FC236}">
              <a16:creationId xmlns:a16="http://schemas.microsoft.com/office/drawing/2014/main" id="{0111B745-FA57-40AD-AA77-EA0CB370174D}"/>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514" name="Drop Down 20" hidden="1">
          <a:extLst>
            <a:ext uri="{63B3BB69-23CF-44E3-9099-C40C66FF867C}">
              <a14:compatExt xmlns:a14="http://schemas.microsoft.com/office/drawing/2010/main" spid="_x0000_s2068"/>
            </a:ext>
            <a:ext uri="{FF2B5EF4-FFF2-40B4-BE49-F238E27FC236}">
              <a16:creationId xmlns:a16="http://schemas.microsoft.com/office/drawing/2014/main" id="{D9F780B6-2941-4472-884B-A119A5BF3F7C}"/>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515" name="Drop Down 24" hidden="1">
          <a:extLst>
            <a:ext uri="{63B3BB69-23CF-44E3-9099-C40C66FF867C}">
              <a14:compatExt xmlns:a14="http://schemas.microsoft.com/office/drawing/2010/main" spid="_x0000_s2072"/>
            </a:ext>
            <a:ext uri="{FF2B5EF4-FFF2-40B4-BE49-F238E27FC236}">
              <a16:creationId xmlns:a16="http://schemas.microsoft.com/office/drawing/2014/main" id="{19169A7C-6F12-40EC-8588-F2BCA786DC89}"/>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516" name="Drop Down 4" hidden="1">
          <a:extLst>
            <a:ext uri="{63B3BB69-23CF-44E3-9099-C40C66FF867C}">
              <a14:compatExt xmlns:a14="http://schemas.microsoft.com/office/drawing/2010/main" spid="_x0000_s2052"/>
            </a:ext>
            <a:ext uri="{FF2B5EF4-FFF2-40B4-BE49-F238E27FC236}">
              <a16:creationId xmlns:a16="http://schemas.microsoft.com/office/drawing/2014/main" id="{650B4F43-B08D-439C-AB28-0E4B26E742CE}"/>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517" name="Drop Down 4" hidden="1">
          <a:extLst>
            <a:ext uri="{63B3BB69-23CF-44E3-9099-C40C66FF867C}">
              <a14:compatExt xmlns:a14="http://schemas.microsoft.com/office/drawing/2010/main" spid="_x0000_s2052"/>
            </a:ext>
            <a:ext uri="{FF2B5EF4-FFF2-40B4-BE49-F238E27FC236}">
              <a16:creationId xmlns:a16="http://schemas.microsoft.com/office/drawing/2014/main" id="{3A3E39E5-DE8D-4B1C-B369-C9376A800FAA}"/>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518" name="Drop Down 4" hidden="1">
          <a:extLst>
            <a:ext uri="{63B3BB69-23CF-44E3-9099-C40C66FF867C}">
              <a14:compatExt xmlns:a14="http://schemas.microsoft.com/office/drawing/2010/main" spid="_x0000_s2052"/>
            </a:ext>
            <a:ext uri="{FF2B5EF4-FFF2-40B4-BE49-F238E27FC236}">
              <a16:creationId xmlns:a16="http://schemas.microsoft.com/office/drawing/2014/main" id="{890D3AC2-6985-4921-B93B-66DB91B3B6C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519" name="Drop Down 4" hidden="1">
          <a:extLst>
            <a:ext uri="{63B3BB69-23CF-44E3-9099-C40C66FF867C}">
              <a14:compatExt xmlns:a14="http://schemas.microsoft.com/office/drawing/2010/main" spid="_x0000_s2052"/>
            </a:ext>
            <a:ext uri="{FF2B5EF4-FFF2-40B4-BE49-F238E27FC236}">
              <a16:creationId xmlns:a16="http://schemas.microsoft.com/office/drawing/2014/main" id="{30EF53B7-F526-486C-8A31-1D16FBABCE90}"/>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520" name="Drop Down 4" hidden="1">
          <a:extLst>
            <a:ext uri="{63B3BB69-23CF-44E3-9099-C40C66FF867C}">
              <a14:compatExt xmlns:a14="http://schemas.microsoft.com/office/drawing/2010/main" spid="_x0000_s2052"/>
            </a:ext>
            <a:ext uri="{FF2B5EF4-FFF2-40B4-BE49-F238E27FC236}">
              <a16:creationId xmlns:a16="http://schemas.microsoft.com/office/drawing/2014/main" id="{AFDD278F-4E0B-4976-923F-38ABCB7511E4}"/>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521" name="Drop Down 20" hidden="1">
          <a:extLst>
            <a:ext uri="{63B3BB69-23CF-44E3-9099-C40C66FF867C}">
              <a14:compatExt xmlns:a14="http://schemas.microsoft.com/office/drawing/2010/main" spid="_x0000_s2068"/>
            </a:ext>
            <a:ext uri="{FF2B5EF4-FFF2-40B4-BE49-F238E27FC236}">
              <a16:creationId xmlns:a16="http://schemas.microsoft.com/office/drawing/2014/main" id="{86B84E87-F3AB-43C3-A999-17CC4420D11B}"/>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522" name="Drop Down 24" hidden="1">
          <a:extLst>
            <a:ext uri="{63B3BB69-23CF-44E3-9099-C40C66FF867C}">
              <a14:compatExt xmlns:a14="http://schemas.microsoft.com/office/drawing/2010/main" spid="_x0000_s2072"/>
            </a:ext>
            <a:ext uri="{FF2B5EF4-FFF2-40B4-BE49-F238E27FC236}">
              <a16:creationId xmlns:a16="http://schemas.microsoft.com/office/drawing/2014/main" id="{E66D47BA-4687-46BA-B474-8DBDF5C342CF}"/>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523" name="Drop Down 4" hidden="1">
          <a:extLst>
            <a:ext uri="{63B3BB69-23CF-44E3-9099-C40C66FF867C}">
              <a14:compatExt xmlns:a14="http://schemas.microsoft.com/office/drawing/2010/main" spid="_x0000_s2052"/>
            </a:ext>
            <a:ext uri="{FF2B5EF4-FFF2-40B4-BE49-F238E27FC236}">
              <a16:creationId xmlns:a16="http://schemas.microsoft.com/office/drawing/2014/main" id="{CF850DAD-2A73-4372-BEA7-A9D4101241D0}"/>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524" name="Drop Down 4" hidden="1">
          <a:extLst>
            <a:ext uri="{63B3BB69-23CF-44E3-9099-C40C66FF867C}">
              <a14:compatExt xmlns:a14="http://schemas.microsoft.com/office/drawing/2010/main" spid="_x0000_s2052"/>
            </a:ext>
            <a:ext uri="{FF2B5EF4-FFF2-40B4-BE49-F238E27FC236}">
              <a16:creationId xmlns:a16="http://schemas.microsoft.com/office/drawing/2014/main" id="{751B3CFE-A352-4607-9185-3EF9B68EB613}"/>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525" name="Drop Down 4" hidden="1">
          <a:extLst>
            <a:ext uri="{63B3BB69-23CF-44E3-9099-C40C66FF867C}">
              <a14:compatExt xmlns:a14="http://schemas.microsoft.com/office/drawing/2010/main" spid="_x0000_s2052"/>
            </a:ext>
            <a:ext uri="{FF2B5EF4-FFF2-40B4-BE49-F238E27FC236}">
              <a16:creationId xmlns:a16="http://schemas.microsoft.com/office/drawing/2014/main" id="{537603AA-D355-4CBC-96A2-FB9EF9D55544}"/>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526" name="Drop Down 4" hidden="1">
          <a:extLst>
            <a:ext uri="{63B3BB69-23CF-44E3-9099-C40C66FF867C}">
              <a14:compatExt xmlns:a14="http://schemas.microsoft.com/office/drawing/2010/main" spid="_x0000_s2052"/>
            </a:ext>
            <a:ext uri="{FF2B5EF4-FFF2-40B4-BE49-F238E27FC236}">
              <a16:creationId xmlns:a16="http://schemas.microsoft.com/office/drawing/2014/main" id="{6EB282C5-1A5A-4471-B803-371572FCFB02}"/>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527" name="Drop Down 4" hidden="1">
          <a:extLst>
            <a:ext uri="{63B3BB69-23CF-44E3-9099-C40C66FF867C}">
              <a14:compatExt xmlns:a14="http://schemas.microsoft.com/office/drawing/2010/main" spid="_x0000_s2052"/>
            </a:ext>
            <a:ext uri="{FF2B5EF4-FFF2-40B4-BE49-F238E27FC236}">
              <a16:creationId xmlns:a16="http://schemas.microsoft.com/office/drawing/2014/main" id="{8AAA1E21-D0FB-443B-9559-2A87BE42D688}"/>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528" name="Drop Down 20" hidden="1">
          <a:extLst>
            <a:ext uri="{63B3BB69-23CF-44E3-9099-C40C66FF867C}">
              <a14:compatExt xmlns:a14="http://schemas.microsoft.com/office/drawing/2010/main" spid="_x0000_s2068"/>
            </a:ext>
            <a:ext uri="{FF2B5EF4-FFF2-40B4-BE49-F238E27FC236}">
              <a16:creationId xmlns:a16="http://schemas.microsoft.com/office/drawing/2014/main" id="{CD538F72-562E-41E9-B56A-0F59ABFAD560}"/>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529" name="Drop Down 24" hidden="1">
          <a:extLst>
            <a:ext uri="{63B3BB69-23CF-44E3-9099-C40C66FF867C}">
              <a14:compatExt xmlns:a14="http://schemas.microsoft.com/office/drawing/2010/main" spid="_x0000_s2072"/>
            </a:ext>
            <a:ext uri="{FF2B5EF4-FFF2-40B4-BE49-F238E27FC236}">
              <a16:creationId xmlns:a16="http://schemas.microsoft.com/office/drawing/2014/main" id="{B0D1E7BB-D3A9-4768-AD71-E784FA2A2647}"/>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530" name="Drop Down 4" hidden="1">
          <a:extLst>
            <a:ext uri="{63B3BB69-23CF-44E3-9099-C40C66FF867C}">
              <a14:compatExt xmlns:a14="http://schemas.microsoft.com/office/drawing/2010/main" spid="_x0000_s2052"/>
            </a:ext>
            <a:ext uri="{FF2B5EF4-FFF2-40B4-BE49-F238E27FC236}">
              <a16:creationId xmlns:a16="http://schemas.microsoft.com/office/drawing/2014/main" id="{E572FEFC-9287-4EEB-92BC-E0282A9F2663}"/>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531" name="Drop Down 4" hidden="1">
          <a:extLst>
            <a:ext uri="{63B3BB69-23CF-44E3-9099-C40C66FF867C}">
              <a14:compatExt xmlns:a14="http://schemas.microsoft.com/office/drawing/2010/main" spid="_x0000_s2052"/>
            </a:ext>
            <a:ext uri="{FF2B5EF4-FFF2-40B4-BE49-F238E27FC236}">
              <a16:creationId xmlns:a16="http://schemas.microsoft.com/office/drawing/2014/main" id="{8A2E6CDD-F16F-49B7-8F4D-F178C37A07F0}"/>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532" name="Drop Down 4" hidden="1">
          <a:extLst>
            <a:ext uri="{63B3BB69-23CF-44E3-9099-C40C66FF867C}">
              <a14:compatExt xmlns:a14="http://schemas.microsoft.com/office/drawing/2010/main" spid="_x0000_s2052"/>
            </a:ext>
            <a:ext uri="{FF2B5EF4-FFF2-40B4-BE49-F238E27FC236}">
              <a16:creationId xmlns:a16="http://schemas.microsoft.com/office/drawing/2014/main" id="{6C75A24B-E81F-4FA8-87D3-897DF9A679D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533" name="Drop Down 4" hidden="1">
          <a:extLst>
            <a:ext uri="{63B3BB69-23CF-44E3-9099-C40C66FF867C}">
              <a14:compatExt xmlns:a14="http://schemas.microsoft.com/office/drawing/2010/main" spid="_x0000_s2052"/>
            </a:ext>
            <a:ext uri="{FF2B5EF4-FFF2-40B4-BE49-F238E27FC236}">
              <a16:creationId xmlns:a16="http://schemas.microsoft.com/office/drawing/2014/main" id="{67558E37-466B-4AD5-9A48-AD0B7B1EB3BD}"/>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534" name="Drop Down 4" hidden="1">
          <a:extLst>
            <a:ext uri="{63B3BB69-23CF-44E3-9099-C40C66FF867C}">
              <a14:compatExt xmlns:a14="http://schemas.microsoft.com/office/drawing/2010/main" spid="_x0000_s2052"/>
            </a:ext>
            <a:ext uri="{FF2B5EF4-FFF2-40B4-BE49-F238E27FC236}">
              <a16:creationId xmlns:a16="http://schemas.microsoft.com/office/drawing/2014/main" id="{4D8535B2-0ACD-495B-A9B7-DFEA332F46F3}"/>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535" name="Drop Down 20" hidden="1">
          <a:extLst>
            <a:ext uri="{63B3BB69-23CF-44E3-9099-C40C66FF867C}">
              <a14:compatExt xmlns:a14="http://schemas.microsoft.com/office/drawing/2010/main" spid="_x0000_s2068"/>
            </a:ext>
            <a:ext uri="{FF2B5EF4-FFF2-40B4-BE49-F238E27FC236}">
              <a16:creationId xmlns:a16="http://schemas.microsoft.com/office/drawing/2014/main" id="{2B30727A-2865-4FCA-9B32-DDE47533611C}"/>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536" name="Drop Down 24" hidden="1">
          <a:extLst>
            <a:ext uri="{63B3BB69-23CF-44E3-9099-C40C66FF867C}">
              <a14:compatExt xmlns:a14="http://schemas.microsoft.com/office/drawing/2010/main" spid="_x0000_s2072"/>
            </a:ext>
            <a:ext uri="{FF2B5EF4-FFF2-40B4-BE49-F238E27FC236}">
              <a16:creationId xmlns:a16="http://schemas.microsoft.com/office/drawing/2014/main" id="{59DD9D35-8ED8-4058-980B-3540C652998B}"/>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537" name="Drop Down 4" hidden="1">
          <a:extLst>
            <a:ext uri="{63B3BB69-23CF-44E3-9099-C40C66FF867C}">
              <a14:compatExt xmlns:a14="http://schemas.microsoft.com/office/drawing/2010/main" spid="_x0000_s2052"/>
            </a:ext>
            <a:ext uri="{FF2B5EF4-FFF2-40B4-BE49-F238E27FC236}">
              <a16:creationId xmlns:a16="http://schemas.microsoft.com/office/drawing/2014/main" id="{F08E7904-9C84-406E-80D3-12229B2BF8FE}"/>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538" name="Drop Down 4" hidden="1">
          <a:extLst>
            <a:ext uri="{63B3BB69-23CF-44E3-9099-C40C66FF867C}">
              <a14:compatExt xmlns:a14="http://schemas.microsoft.com/office/drawing/2010/main" spid="_x0000_s2052"/>
            </a:ext>
            <a:ext uri="{FF2B5EF4-FFF2-40B4-BE49-F238E27FC236}">
              <a16:creationId xmlns:a16="http://schemas.microsoft.com/office/drawing/2014/main" id="{66115FD3-CEF3-473F-AAB8-922B2BB36F5F}"/>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539" name="Drop Down 4" hidden="1">
          <a:extLst>
            <a:ext uri="{63B3BB69-23CF-44E3-9099-C40C66FF867C}">
              <a14:compatExt xmlns:a14="http://schemas.microsoft.com/office/drawing/2010/main" spid="_x0000_s2052"/>
            </a:ext>
            <a:ext uri="{FF2B5EF4-FFF2-40B4-BE49-F238E27FC236}">
              <a16:creationId xmlns:a16="http://schemas.microsoft.com/office/drawing/2014/main" id="{C32C927B-3D83-4FE2-A908-D416DF67BB96}"/>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540" name="Drop Down 4" hidden="1">
          <a:extLst>
            <a:ext uri="{63B3BB69-23CF-44E3-9099-C40C66FF867C}">
              <a14:compatExt xmlns:a14="http://schemas.microsoft.com/office/drawing/2010/main" spid="_x0000_s2052"/>
            </a:ext>
            <a:ext uri="{FF2B5EF4-FFF2-40B4-BE49-F238E27FC236}">
              <a16:creationId xmlns:a16="http://schemas.microsoft.com/office/drawing/2014/main" id="{64236D30-9D0C-4620-BAC5-3E74896D709F}"/>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541" name="Drop Down 4" hidden="1">
          <a:extLst>
            <a:ext uri="{63B3BB69-23CF-44E3-9099-C40C66FF867C}">
              <a14:compatExt xmlns:a14="http://schemas.microsoft.com/office/drawing/2010/main" spid="_x0000_s2052"/>
            </a:ext>
            <a:ext uri="{FF2B5EF4-FFF2-40B4-BE49-F238E27FC236}">
              <a16:creationId xmlns:a16="http://schemas.microsoft.com/office/drawing/2014/main" id="{FCFF1B1C-5227-459F-A49D-AB27062B954E}"/>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542" name="Drop Down 20" hidden="1">
          <a:extLst>
            <a:ext uri="{63B3BB69-23CF-44E3-9099-C40C66FF867C}">
              <a14:compatExt xmlns:a14="http://schemas.microsoft.com/office/drawing/2010/main" spid="_x0000_s2068"/>
            </a:ext>
            <a:ext uri="{FF2B5EF4-FFF2-40B4-BE49-F238E27FC236}">
              <a16:creationId xmlns:a16="http://schemas.microsoft.com/office/drawing/2014/main" id="{19F49B3E-2B40-433B-9EE4-7B9654E130E7}"/>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543" name="Drop Down 24" hidden="1">
          <a:extLst>
            <a:ext uri="{63B3BB69-23CF-44E3-9099-C40C66FF867C}">
              <a14:compatExt xmlns:a14="http://schemas.microsoft.com/office/drawing/2010/main" spid="_x0000_s2072"/>
            </a:ext>
            <a:ext uri="{FF2B5EF4-FFF2-40B4-BE49-F238E27FC236}">
              <a16:creationId xmlns:a16="http://schemas.microsoft.com/office/drawing/2014/main" id="{BAA2B028-13C7-44EC-98BB-F9336D5C6919}"/>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544" name="Drop Down 4" hidden="1">
          <a:extLst>
            <a:ext uri="{63B3BB69-23CF-44E3-9099-C40C66FF867C}">
              <a14:compatExt xmlns:a14="http://schemas.microsoft.com/office/drawing/2010/main" spid="_x0000_s2052"/>
            </a:ext>
            <a:ext uri="{FF2B5EF4-FFF2-40B4-BE49-F238E27FC236}">
              <a16:creationId xmlns:a16="http://schemas.microsoft.com/office/drawing/2014/main" id="{4F03258A-C716-4499-BAAE-C739FE4B582B}"/>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545" name="Drop Down 4" hidden="1">
          <a:extLst>
            <a:ext uri="{63B3BB69-23CF-44E3-9099-C40C66FF867C}">
              <a14:compatExt xmlns:a14="http://schemas.microsoft.com/office/drawing/2010/main" spid="_x0000_s2052"/>
            </a:ext>
            <a:ext uri="{FF2B5EF4-FFF2-40B4-BE49-F238E27FC236}">
              <a16:creationId xmlns:a16="http://schemas.microsoft.com/office/drawing/2014/main" id="{4E1FCE48-CA6E-4908-A6A9-786188F0BEAA}"/>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546" name="Drop Down 4" hidden="1">
          <a:extLst>
            <a:ext uri="{63B3BB69-23CF-44E3-9099-C40C66FF867C}">
              <a14:compatExt xmlns:a14="http://schemas.microsoft.com/office/drawing/2010/main" spid="_x0000_s2052"/>
            </a:ext>
            <a:ext uri="{FF2B5EF4-FFF2-40B4-BE49-F238E27FC236}">
              <a16:creationId xmlns:a16="http://schemas.microsoft.com/office/drawing/2014/main" id="{1763DD8F-AF04-419C-8ADE-21AF9D257C63}"/>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547" name="Drop Down 4" hidden="1">
          <a:extLst>
            <a:ext uri="{63B3BB69-23CF-44E3-9099-C40C66FF867C}">
              <a14:compatExt xmlns:a14="http://schemas.microsoft.com/office/drawing/2010/main" spid="_x0000_s2052"/>
            </a:ext>
            <a:ext uri="{FF2B5EF4-FFF2-40B4-BE49-F238E27FC236}">
              <a16:creationId xmlns:a16="http://schemas.microsoft.com/office/drawing/2014/main" id="{BA388D80-A2D8-45A1-97D4-35E1D0990C33}"/>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548" name="Drop Down 4" hidden="1">
          <a:extLst>
            <a:ext uri="{63B3BB69-23CF-44E3-9099-C40C66FF867C}">
              <a14:compatExt xmlns:a14="http://schemas.microsoft.com/office/drawing/2010/main" spid="_x0000_s2052"/>
            </a:ext>
            <a:ext uri="{FF2B5EF4-FFF2-40B4-BE49-F238E27FC236}">
              <a16:creationId xmlns:a16="http://schemas.microsoft.com/office/drawing/2014/main" id="{1D2D47F6-73C3-4367-B0AE-042D064E41C7}"/>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549" name="Drop Down 20" hidden="1">
          <a:extLst>
            <a:ext uri="{63B3BB69-23CF-44E3-9099-C40C66FF867C}">
              <a14:compatExt xmlns:a14="http://schemas.microsoft.com/office/drawing/2010/main" spid="_x0000_s2068"/>
            </a:ext>
            <a:ext uri="{FF2B5EF4-FFF2-40B4-BE49-F238E27FC236}">
              <a16:creationId xmlns:a16="http://schemas.microsoft.com/office/drawing/2014/main" id="{645AB36E-C9D9-4239-8005-720C7F97776C}"/>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550" name="Drop Down 24" hidden="1">
          <a:extLst>
            <a:ext uri="{63B3BB69-23CF-44E3-9099-C40C66FF867C}">
              <a14:compatExt xmlns:a14="http://schemas.microsoft.com/office/drawing/2010/main" spid="_x0000_s2072"/>
            </a:ext>
            <a:ext uri="{FF2B5EF4-FFF2-40B4-BE49-F238E27FC236}">
              <a16:creationId xmlns:a16="http://schemas.microsoft.com/office/drawing/2014/main" id="{800BBAB2-516D-4818-A75B-FD1576360FA4}"/>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551" name="Drop Down 4" hidden="1">
          <a:extLst>
            <a:ext uri="{63B3BB69-23CF-44E3-9099-C40C66FF867C}">
              <a14:compatExt xmlns:a14="http://schemas.microsoft.com/office/drawing/2010/main" spid="_x0000_s2052"/>
            </a:ext>
            <a:ext uri="{FF2B5EF4-FFF2-40B4-BE49-F238E27FC236}">
              <a16:creationId xmlns:a16="http://schemas.microsoft.com/office/drawing/2014/main" id="{9C907D70-D643-4987-BB99-7901D845597E}"/>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552" name="Drop Down 4" hidden="1">
          <a:extLst>
            <a:ext uri="{63B3BB69-23CF-44E3-9099-C40C66FF867C}">
              <a14:compatExt xmlns:a14="http://schemas.microsoft.com/office/drawing/2010/main" spid="_x0000_s2052"/>
            </a:ext>
            <a:ext uri="{FF2B5EF4-FFF2-40B4-BE49-F238E27FC236}">
              <a16:creationId xmlns:a16="http://schemas.microsoft.com/office/drawing/2014/main" id="{8FAD7CFE-F5A6-40DD-B120-D50507A877B4}"/>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553" name="Drop Down 4" hidden="1">
          <a:extLst>
            <a:ext uri="{63B3BB69-23CF-44E3-9099-C40C66FF867C}">
              <a14:compatExt xmlns:a14="http://schemas.microsoft.com/office/drawing/2010/main" spid="_x0000_s2052"/>
            </a:ext>
            <a:ext uri="{FF2B5EF4-FFF2-40B4-BE49-F238E27FC236}">
              <a16:creationId xmlns:a16="http://schemas.microsoft.com/office/drawing/2014/main" id="{3E39E679-049F-4ADE-9B20-8F1FE3415169}"/>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554" name="Drop Down 4" hidden="1">
          <a:extLst>
            <a:ext uri="{63B3BB69-23CF-44E3-9099-C40C66FF867C}">
              <a14:compatExt xmlns:a14="http://schemas.microsoft.com/office/drawing/2010/main" spid="_x0000_s2052"/>
            </a:ext>
            <a:ext uri="{FF2B5EF4-FFF2-40B4-BE49-F238E27FC236}">
              <a16:creationId xmlns:a16="http://schemas.microsoft.com/office/drawing/2014/main" id="{C73BAC71-F15A-49D3-B052-81CB53159B7E}"/>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555" name="Drop Down 4" hidden="1">
          <a:extLst>
            <a:ext uri="{63B3BB69-23CF-44E3-9099-C40C66FF867C}">
              <a14:compatExt xmlns:a14="http://schemas.microsoft.com/office/drawing/2010/main" spid="_x0000_s2052"/>
            </a:ext>
            <a:ext uri="{FF2B5EF4-FFF2-40B4-BE49-F238E27FC236}">
              <a16:creationId xmlns:a16="http://schemas.microsoft.com/office/drawing/2014/main" id="{6304CFE3-B5C9-4660-A9F1-5F7042E632E4}"/>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556" name="Drop Down 20" hidden="1">
          <a:extLst>
            <a:ext uri="{63B3BB69-23CF-44E3-9099-C40C66FF867C}">
              <a14:compatExt xmlns:a14="http://schemas.microsoft.com/office/drawing/2010/main" spid="_x0000_s2068"/>
            </a:ext>
            <a:ext uri="{FF2B5EF4-FFF2-40B4-BE49-F238E27FC236}">
              <a16:creationId xmlns:a16="http://schemas.microsoft.com/office/drawing/2014/main" id="{B649B7BC-97AE-469D-BA29-92B05D068B18}"/>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557" name="Drop Down 24" hidden="1">
          <a:extLst>
            <a:ext uri="{63B3BB69-23CF-44E3-9099-C40C66FF867C}">
              <a14:compatExt xmlns:a14="http://schemas.microsoft.com/office/drawing/2010/main" spid="_x0000_s2072"/>
            </a:ext>
            <a:ext uri="{FF2B5EF4-FFF2-40B4-BE49-F238E27FC236}">
              <a16:creationId xmlns:a16="http://schemas.microsoft.com/office/drawing/2014/main" id="{DEBD969D-4A1A-491E-81D3-4218AFB78770}"/>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558" name="Drop Down 4" hidden="1">
          <a:extLst>
            <a:ext uri="{63B3BB69-23CF-44E3-9099-C40C66FF867C}">
              <a14:compatExt xmlns:a14="http://schemas.microsoft.com/office/drawing/2010/main" spid="_x0000_s2052"/>
            </a:ext>
            <a:ext uri="{FF2B5EF4-FFF2-40B4-BE49-F238E27FC236}">
              <a16:creationId xmlns:a16="http://schemas.microsoft.com/office/drawing/2014/main" id="{EAF85751-6E3B-4D3E-B025-00C77CCFCF35}"/>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559" name="Drop Down 4" hidden="1">
          <a:extLst>
            <a:ext uri="{63B3BB69-23CF-44E3-9099-C40C66FF867C}">
              <a14:compatExt xmlns:a14="http://schemas.microsoft.com/office/drawing/2010/main" spid="_x0000_s2052"/>
            </a:ext>
            <a:ext uri="{FF2B5EF4-FFF2-40B4-BE49-F238E27FC236}">
              <a16:creationId xmlns:a16="http://schemas.microsoft.com/office/drawing/2014/main" id="{33043E82-511B-45D6-8904-D817D99EB844}"/>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560" name="Drop Down 4" hidden="1">
          <a:extLst>
            <a:ext uri="{63B3BB69-23CF-44E3-9099-C40C66FF867C}">
              <a14:compatExt xmlns:a14="http://schemas.microsoft.com/office/drawing/2010/main" spid="_x0000_s2052"/>
            </a:ext>
            <a:ext uri="{FF2B5EF4-FFF2-40B4-BE49-F238E27FC236}">
              <a16:creationId xmlns:a16="http://schemas.microsoft.com/office/drawing/2014/main" id="{70E97268-4F53-457C-9F62-FB6894DF3600}"/>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561" name="Drop Down 4" hidden="1">
          <a:extLst>
            <a:ext uri="{63B3BB69-23CF-44E3-9099-C40C66FF867C}">
              <a14:compatExt xmlns:a14="http://schemas.microsoft.com/office/drawing/2010/main" spid="_x0000_s2052"/>
            </a:ext>
            <a:ext uri="{FF2B5EF4-FFF2-40B4-BE49-F238E27FC236}">
              <a16:creationId xmlns:a16="http://schemas.microsoft.com/office/drawing/2014/main" id="{2CF7EA93-4E95-45D3-9FF6-90B799553D7B}"/>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562" name="Drop Down 4" hidden="1">
          <a:extLst>
            <a:ext uri="{63B3BB69-23CF-44E3-9099-C40C66FF867C}">
              <a14:compatExt xmlns:a14="http://schemas.microsoft.com/office/drawing/2010/main" spid="_x0000_s2052"/>
            </a:ext>
            <a:ext uri="{FF2B5EF4-FFF2-40B4-BE49-F238E27FC236}">
              <a16:creationId xmlns:a16="http://schemas.microsoft.com/office/drawing/2014/main" id="{46089356-671B-4925-81F3-56465F38EC5A}"/>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563" name="Drop Down 20" hidden="1">
          <a:extLst>
            <a:ext uri="{63B3BB69-23CF-44E3-9099-C40C66FF867C}">
              <a14:compatExt xmlns:a14="http://schemas.microsoft.com/office/drawing/2010/main" spid="_x0000_s2068"/>
            </a:ext>
            <a:ext uri="{FF2B5EF4-FFF2-40B4-BE49-F238E27FC236}">
              <a16:creationId xmlns:a16="http://schemas.microsoft.com/office/drawing/2014/main" id="{6136768B-51ED-49F9-AA8D-2EFCD2866B25}"/>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564" name="Drop Down 24" hidden="1">
          <a:extLst>
            <a:ext uri="{63B3BB69-23CF-44E3-9099-C40C66FF867C}">
              <a14:compatExt xmlns:a14="http://schemas.microsoft.com/office/drawing/2010/main" spid="_x0000_s2072"/>
            </a:ext>
            <a:ext uri="{FF2B5EF4-FFF2-40B4-BE49-F238E27FC236}">
              <a16:creationId xmlns:a16="http://schemas.microsoft.com/office/drawing/2014/main" id="{17314770-6ADC-4E71-8893-B8A514ADE245}"/>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565" name="Drop Down 4" hidden="1">
          <a:extLst>
            <a:ext uri="{63B3BB69-23CF-44E3-9099-C40C66FF867C}">
              <a14:compatExt xmlns:a14="http://schemas.microsoft.com/office/drawing/2010/main" spid="_x0000_s2052"/>
            </a:ext>
            <a:ext uri="{FF2B5EF4-FFF2-40B4-BE49-F238E27FC236}">
              <a16:creationId xmlns:a16="http://schemas.microsoft.com/office/drawing/2014/main" id="{8ED6EC55-A396-4543-AFE1-808DD37D2EDE}"/>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566" name="Drop Down 4" hidden="1">
          <a:extLst>
            <a:ext uri="{63B3BB69-23CF-44E3-9099-C40C66FF867C}">
              <a14:compatExt xmlns:a14="http://schemas.microsoft.com/office/drawing/2010/main" spid="_x0000_s2052"/>
            </a:ext>
            <a:ext uri="{FF2B5EF4-FFF2-40B4-BE49-F238E27FC236}">
              <a16:creationId xmlns:a16="http://schemas.microsoft.com/office/drawing/2014/main" id="{5EA483F1-F5CE-4ED1-A2F0-6459971835A7}"/>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567" name="Drop Down 4" hidden="1">
          <a:extLst>
            <a:ext uri="{63B3BB69-23CF-44E3-9099-C40C66FF867C}">
              <a14:compatExt xmlns:a14="http://schemas.microsoft.com/office/drawing/2010/main" spid="_x0000_s2052"/>
            </a:ext>
            <a:ext uri="{FF2B5EF4-FFF2-40B4-BE49-F238E27FC236}">
              <a16:creationId xmlns:a16="http://schemas.microsoft.com/office/drawing/2014/main" id="{C3B3B144-026B-437B-9A06-914D37598687}"/>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568" name="Drop Down 4" hidden="1">
          <a:extLst>
            <a:ext uri="{63B3BB69-23CF-44E3-9099-C40C66FF867C}">
              <a14:compatExt xmlns:a14="http://schemas.microsoft.com/office/drawing/2010/main" spid="_x0000_s2052"/>
            </a:ext>
            <a:ext uri="{FF2B5EF4-FFF2-40B4-BE49-F238E27FC236}">
              <a16:creationId xmlns:a16="http://schemas.microsoft.com/office/drawing/2014/main" id="{FCBF26AB-0AF4-4CB7-BF29-DB7F74462A79}"/>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569" name="Drop Down 4" hidden="1">
          <a:extLst>
            <a:ext uri="{63B3BB69-23CF-44E3-9099-C40C66FF867C}">
              <a14:compatExt xmlns:a14="http://schemas.microsoft.com/office/drawing/2010/main" spid="_x0000_s2052"/>
            </a:ext>
            <a:ext uri="{FF2B5EF4-FFF2-40B4-BE49-F238E27FC236}">
              <a16:creationId xmlns:a16="http://schemas.microsoft.com/office/drawing/2014/main" id="{A23D3404-F284-48BE-9F58-EF7DE6125E33}"/>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570" name="Drop Down 20" hidden="1">
          <a:extLst>
            <a:ext uri="{63B3BB69-23CF-44E3-9099-C40C66FF867C}">
              <a14:compatExt xmlns:a14="http://schemas.microsoft.com/office/drawing/2010/main" spid="_x0000_s2068"/>
            </a:ext>
            <a:ext uri="{FF2B5EF4-FFF2-40B4-BE49-F238E27FC236}">
              <a16:creationId xmlns:a16="http://schemas.microsoft.com/office/drawing/2014/main" id="{AD2450BD-A435-410F-B3A2-36E6A6C49319}"/>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571" name="Drop Down 24" hidden="1">
          <a:extLst>
            <a:ext uri="{63B3BB69-23CF-44E3-9099-C40C66FF867C}">
              <a14:compatExt xmlns:a14="http://schemas.microsoft.com/office/drawing/2010/main" spid="_x0000_s2072"/>
            </a:ext>
            <a:ext uri="{FF2B5EF4-FFF2-40B4-BE49-F238E27FC236}">
              <a16:creationId xmlns:a16="http://schemas.microsoft.com/office/drawing/2014/main" id="{5BF8F824-EF21-4C09-BAA5-252AF78DEEFD}"/>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572" name="Drop Down 4" hidden="1">
          <a:extLst>
            <a:ext uri="{63B3BB69-23CF-44E3-9099-C40C66FF867C}">
              <a14:compatExt xmlns:a14="http://schemas.microsoft.com/office/drawing/2010/main" spid="_x0000_s2052"/>
            </a:ext>
            <a:ext uri="{FF2B5EF4-FFF2-40B4-BE49-F238E27FC236}">
              <a16:creationId xmlns:a16="http://schemas.microsoft.com/office/drawing/2014/main" id="{79802160-F054-454B-A2AE-6C91B41F9A93}"/>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573" name="Drop Down 4" hidden="1">
          <a:extLst>
            <a:ext uri="{63B3BB69-23CF-44E3-9099-C40C66FF867C}">
              <a14:compatExt xmlns:a14="http://schemas.microsoft.com/office/drawing/2010/main" spid="_x0000_s2052"/>
            </a:ext>
            <a:ext uri="{FF2B5EF4-FFF2-40B4-BE49-F238E27FC236}">
              <a16:creationId xmlns:a16="http://schemas.microsoft.com/office/drawing/2014/main" id="{840F5481-5CFD-4F97-82A3-699997C85E32}"/>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574" name="Drop Down 4" hidden="1">
          <a:extLst>
            <a:ext uri="{63B3BB69-23CF-44E3-9099-C40C66FF867C}">
              <a14:compatExt xmlns:a14="http://schemas.microsoft.com/office/drawing/2010/main" spid="_x0000_s2052"/>
            </a:ext>
            <a:ext uri="{FF2B5EF4-FFF2-40B4-BE49-F238E27FC236}">
              <a16:creationId xmlns:a16="http://schemas.microsoft.com/office/drawing/2014/main" id="{5E95CA6E-1D93-4CEB-8833-496FFF1DD087}"/>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575" name="Drop Down 4" hidden="1">
          <a:extLst>
            <a:ext uri="{63B3BB69-23CF-44E3-9099-C40C66FF867C}">
              <a14:compatExt xmlns:a14="http://schemas.microsoft.com/office/drawing/2010/main" spid="_x0000_s2052"/>
            </a:ext>
            <a:ext uri="{FF2B5EF4-FFF2-40B4-BE49-F238E27FC236}">
              <a16:creationId xmlns:a16="http://schemas.microsoft.com/office/drawing/2014/main" id="{0B71AEAB-7AA9-4EEE-A0FD-7795F9C24F25}"/>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576" name="Drop Down 4" hidden="1">
          <a:extLst>
            <a:ext uri="{63B3BB69-23CF-44E3-9099-C40C66FF867C}">
              <a14:compatExt xmlns:a14="http://schemas.microsoft.com/office/drawing/2010/main" spid="_x0000_s2052"/>
            </a:ext>
            <a:ext uri="{FF2B5EF4-FFF2-40B4-BE49-F238E27FC236}">
              <a16:creationId xmlns:a16="http://schemas.microsoft.com/office/drawing/2014/main" id="{43549C93-3A04-498D-81CF-B77C1238684C}"/>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577" name="Drop Down 20" hidden="1">
          <a:extLst>
            <a:ext uri="{63B3BB69-23CF-44E3-9099-C40C66FF867C}">
              <a14:compatExt xmlns:a14="http://schemas.microsoft.com/office/drawing/2010/main" spid="_x0000_s2068"/>
            </a:ext>
            <a:ext uri="{FF2B5EF4-FFF2-40B4-BE49-F238E27FC236}">
              <a16:creationId xmlns:a16="http://schemas.microsoft.com/office/drawing/2014/main" id="{2F33BEFB-8A02-472B-BBDE-E44A9A60F15A}"/>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578" name="Drop Down 24" hidden="1">
          <a:extLst>
            <a:ext uri="{63B3BB69-23CF-44E3-9099-C40C66FF867C}">
              <a14:compatExt xmlns:a14="http://schemas.microsoft.com/office/drawing/2010/main" spid="_x0000_s2072"/>
            </a:ext>
            <a:ext uri="{FF2B5EF4-FFF2-40B4-BE49-F238E27FC236}">
              <a16:creationId xmlns:a16="http://schemas.microsoft.com/office/drawing/2014/main" id="{72B4CE4E-CAA3-4CCB-B8A7-22C410F0692B}"/>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579" name="Drop Down 4" hidden="1">
          <a:extLst>
            <a:ext uri="{63B3BB69-23CF-44E3-9099-C40C66FF867C}">
              <a14:compatExt xmlns:a14="http://schemas.microsoft.com/office/drawing/2010/main" spid="_x0000_s2052"/>
            </a:ext>
            <a:ext uri="{FF2B5EF4-FFF2-40B4-BE49-F238E27FC236}">
              <a16:creationId xmlns:a16="http://schemas.microsoft.com/office/drawing/2014/main" id="{AD26E744-361F-4439-9AAC-B430AA21440F}"/>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580" name="Drop Down 4" hidden="1">
          <a:extLst>
            <a:ext uri="{63B3BB69-23CF-44E3-9099-C40C66FF867C}">
              <a14:compatExt xmlns:a14="http://schemas.microsoft.com/office/drawing/2010/main" spid="_x0000_s2052"/>
            </a:ext>
            <a:ext uri="{FF2B5EF4-FFF2-40B4-BE49-F238E27FC236}">
              <a16:creationId xmlns:a16="http://schemas.microsoft.com/office/drawing/2014/main" id="{46000B8A-D3E6-4E63-95D1-30E385038971}"/>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581" name="Drop Down 4" hidden="1">
          <a:extLst>
            <a:ext uri="{63B3BB69-23CF-44E3-9099-C40C66FF867C}">
              <a14:compatExt xmlns:a14="http://schemas.microsoft.com/office/drawing/2010/main" spid="_x0000_s2052"/>
            </a:ext>
            <a:ext uri="{FF2B5EF4-FFF2-40B4-BE49-F238E27FC236}">
              <a16:creationId xmlns:a16="http://schemas.microsoft.com/office/drawing/2014/main" id="{BE23221B-9956-4C08-AFC2-03974C970CC3}"/>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582" name="Drop Down 4" hidden="1">
          <a:extLst>
            <a:ext uri="{63B3BB69-23CF-44E3-9099-C40C66FF867C}">
              <a14:compatExt xmlns:a14="http://schemas.microsoft.com/office/drawing/2010/main" spid="_x0000_s2052"/>
            </a:ext>
            <a:ext uri="{FF2B5EF4-FFF2-40B4-BE49-F238E27FC236}">
              <a16:creationId xmlns:a16="http://schemas.microsoft.com/office/drawing/2014/main" id="{6C7AD41D-B4C1-4DDC-9090-5CA511E086C6}"/>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583" name="Drop Down 4" hidden="1">
          <a:extLst>
            <a:ext uri="{63B3BB69-23CF-44E3-9099-C40C66FF867C}">
              <a14:compatExt xmlns:a14="http://schemas.microsoft.com/office/drawing/2010/main" spid="_x0000_s2052"/>
            </a:ext>
            <a:ext uri="{FF2B5EF4-FFF2-40B4-BE49-F238E27FC236}">
              <a16:creationId xmlns:a16="http://schemas.microsoft.com/office/drawing/2014/main" id="{E5A7178D-8D4D-4983-98FB-D2F60423E959}"/>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584" name="Drop Down 20" hidden="1">
          <a:extLst>
            <a:ext uri="{63B3BB69-23CF-44E3-9099-C40C66FF867C}">
              <a14:compatExt xmlns:a14="http://schemas.microsoft.com/office/drawing/2010/main" spid="_x0000_s2068"/>
            </a:ext>
            <a:ext uri="{FF2B5EF4-FFF2-40B4-BE49-F238E27FC236}">
              <a16:creationId xmlns:a16="http://schemas.microsoft.com/office/drawing/2014/main" id="{4E3059AF-9AFF-418C-A2D7-5B62251451CD}"/>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585" name="Drop Down 24" hidden="1">
          <a:extLst>
            <a:ext uri="{63B3BB69-23CF-44E3-9099-C40C66FF867C}">
              <a14:compatExt xmlns:a14="http://schemas.microsoft.com/office/drawing/2010/main" spid="_x0000_s2072"/>
            </a:ext>
            <a:ext uri="{FF2B5EF4-FFF2-40B4-BE49-F238E27FC236}">
              <a16:creationId xmlns:a16="http://schemas.microsoft.com/office/drawing/2014/main" id="{D3746975-E269-4E24-B508-A5DE231B1143}"/>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586" name="Drop Down 4" hidden="1">
          <a:extLst>
            <a:ext uri="{63B3BB69-23CF-44E3-9099-C40C66FF867C}">
              <a14:compatExt xmlns:a14="http://schemas.microsoft.com/office/drawing/2010/main" spid="_x0000_s2052"/>
            </a:ext>
            <a:ext uri="{FF2B5EF4-FFF2-40B4-BE49-F238E27FC236}">
              <a16:creationId xmlns:a16="http://schemas.microsoft.com/office/drawing/2014/main" id="{713C477D-822F-4696-AAEA-D012E7B5606F}"/>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587" name="Drop Down 4" hidden="1">
          <a:extLst>
            <a:ext uri="{63B3BB69-23CF-44E3-9099-C40C66FF867C}">
              <a14:compatExt xmlns:a14="http://schemas.microsoft.com/office/drawing/2010/main" spid="_x0000_s2052"/>
            </a:ext>
            <a:ext uri="{FF2B5EF4-FFF2-40B4-BE49-F238E27FC236}">
              <a16:creationId xmlns:a16="http://schemas.microsoft.com/office/drawing/2014/main" id="{25EE49DD-9F6A-4F38-A38F-E503CDF3C5C6}"/>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588" name="Drop Down 4" hidden="1">
          <a:extLst>
            <a:ext uri="{63B3BB69-23CF-44E3-9099-C40C66FF867C}">
              <a14:compatExt xmlns:a14="http://schemas.microsoft.com/office/drawing/2010/main" spid="_x0000_s2052"/>
            </a:ext>
            <a:ext uri="{FF2B5EF4-FFF2-40B4-BE49-F238E27FC236}">
              <a16:creationId xmlns:a16="http://schemas.microsoft.com/office/drawing/2014/main" id="{6D280F3C-33A2-4C4D-B8C9-7741999F6B54}"/>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589" name="Drop Down 4" hidden="1">
          <a:extLst>
            <a:ext uri="{63B3BB69-23CF-44E3-9099-C40C66FF867C}">
              <a14:compatExt xmlns:a14="http://schemas.microsoft.com/office/drawing/2010/main" spid="_x0000_s2052"/>
            </a:ext>
            <a:ext uri="{FF2B5EF4-FFF2-40B4-BE49-F238E27FC236}">
              <a16:creationId xmlns:a16="http://schemas.microsoft.com/office/drawing/2014/main" id="{E4C09C0B-34AE-4D9E-9383-C6EB6FF85223}"/>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590" name="Drop Down 4" hidden="1">
          <a:extLst>
            <a:ext uri="{63B3BB69-23CF-44E3-9099-C40C66FF867C}">
              <a14:compatExt xmlns:a14="http://schemas.microsoft.com/office/drawing/2010/main" spid="_x0000_s2052"/>
            </a:ext>
            <a:ext uri="{FF2B5EF4-FFF2-40B4-BE49-F238E27FC236}">
              <a16:creationId xmlns:a16="http://schemas.microsoft.com/office/drawing/2014/main" id="{0B526B53-997E-41B7-A62E-2B7EA4B146ED}"/>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591" name="Drop Down 20" hidden="1">
          <a:extLst>
            <a:ext uri="{63B3BB69-23CF-44E3-9099-C40C66FF867C}">
              <a14:compatExt xmlns:a14="http://schemas.microsoft.com/office/drawing/2010/main" spid="_x0000_s2068"/>
            </a:ext>
            <a:ext uri="{FF2B5EF4-FFF2-40B4-BE49-F238E27FC236}">
              <a16:creationId xmlns:a16="http://schemas.microsoft.com/office/drawing/2014/main" id="{93A8E744-ACEA-40FE-855D-D1C6193E48DF}"/>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592" name="Drop Down 24" hidden="1">
          <a:extLst>
            <a:ext uri="{63B3BB69-23CF-44E3-9099-C40C66FF867C}">
              <a14:compatExt xmlns:a14="http://schemas.microsoft.com/office/drawing/2010/main" spid="_x0000_s2072"/>
            </a:ext>
            <a:ext uri="{FF2B5EF4-FFF2-40B4-BE49-F238E27FC236}">
              <a16:creationId xmlns:a16="http://schemas.microsoft.com/office/drawing/2014/main" id="{E61E8E76-6413-4506-AA69-F84E95D4BB82}"/>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593" name="Drop Down 4" hidden="1">
          <a:extLst>
            <a:ext uri="{63B3BB69-23CF-44E3-9099-C40C66FF867C}">
              <a14:compatExt xmlns:a14="http://schemas.microsoft.com/office/drawing/2010/main" spid="_x0000_s2052"/>
            </a:ext>
            <a:ext uri="{FF2B5EF4-FFF2-40B4-BE49-F238E27FC236}">
              <a16:creationId xmlns:a16="http://schemas.microsoft.com/office/drawing/2014/main" id="{2DEE11DF-3CAD-467B-A188-FFCD8483137E}"/>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594" name="Drop Down 4" hidden="1">
          <a:extLst>
            <a:ext uri="{63B3BB69-23CF-44E3-9099-C40C66FF867C}">
              <a14:compatExt xmlns:a14="http://schemas.microsoft.com/office/drawing/2010/main" spid="_x0000_s2052"/>
            </a:ext>
            <a:ext uri="{FF2B5EF4-FFF2-40B4-BE49-F238E27FC236}">
              <a16:creationId xmlns:a16="http://schemas.microsoft.com/office/drawing/2014/main" id="{F5909936-33CC-4D0F-A1CB-B9DDD94A46B0}"/>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595" name="Drop Down 4" hidden="1">
          <a:extLst>
            <a:ext uri="{63B3BB69-23CF-44E3-9099-C40C66FF867C}">
              <a14:compatExt xmlns:a14="http://schemas.microsoft.com/office/drawing/2010/main" spid="_x0000_s2052"/>
            </a:ext>
            <a:ext uri="{FF2B5EF4-FFF2-40B4-BE49-F238E27FC236}">
              <a16:creationId xmlns:a16="http://schemas.microsoft.com/office/drawing/2014/main" id="{45C1E698-7D27-481D-AFD4-D77039E5E442}"/>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596" name="Drop Down 4" hidden="1">
          <a:extLst>
            <a:ext uri="{63B3BB69-23CF-44E3-9099-C40C66FF867C}">
              <a14:compatExt xmlns:a14="http://schemas.microsoft.com/office/drawing/2010/main" spid="_x0000_s2052"/>
            </a:ext>
            <a:ext uri="{FF2B5EF4-FFF2-40B4-BE49-F238E27FC236}">
              <a16:creationId xmlns:a16="http://schemas.microsoft.com/office/drawing/2014/main" id="{B463B8FB-08A2-45AD-9C9B-B531E07EC84A}"/>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597" name="Drop Down 4" hidden="1">
          <a:extLst>
            <a:ext uri="{63B3BB69-23CF-44E3-9099-C40C66FF867C}">
              <a14:compatExt xmlns:a14="http://schemas.microsoft.com/office/drawing/2010/main" spid="_x0000_s2052"/>
            </a:ext>
            <a:ext uri="{FF2B5EF4-FFF2-40B4-BE49-F238E27FC236}">
              <a16:creationId xmlns:a16="http://schemas.microsoft.com/office/drawing/2014/main" id="{8B28A3DC-31BE-4066-B730-305F97F7C1C7}"/>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598" name="Drop Down 20" hidden="1">
          <a:extLst>
            <a:ext uri="{63B3BB69-23CF-44E3-9099-C40C66FF867C}">
              <a14:compatExt xmlns:a14="http://schemas.microsoft.com/office/drawing/2010/main" spid="_x0000_s2068"/>
            </a:ext>
            <a:ext uri="{FF2B5EF4-FFF2-40B4-BE49-F238E27FC236}">
              <a16:creationId xmlns:a16="http://schemas.microsoft.com/office/drawing/2014/main" id="{AA377AE4-8285-47DC-A546-EF5C422D173F}"/>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599" name="Drop Down 24" hidden="1">
          <a:extLst>
            <a:ext uri="{63B3BB69-23CF-44E3-9099-C40C66FF867C}">
              <a14:compatExt xmlns:a14="http://schemas.microsoft.com/office/drawing/2010/main" spid="_x0000_s2072"/>
            </a:ext>
            <a:ext uri="{FF2B5EF4-FFF2-40B4-BE49-F238E27FC236}">
              <a16:creationId xmlns:a16="http://schemas.microsoft.com/office/drawing/2014/main" id="{787DEFE8-3D20-4DBB-BCDD-4B4FD3926B71}"/>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600" name="Drop Down 4" hidden="1">
          <a:extLst>
            <a:ext uri="{63B3BB69-23CF-44E3-9099-C40C66FF867C}">
              <a14:compatExt xmlns:a14="http://schemas.microsoft.com/office/drawing/2010/main" spid="_x0000_s2052"/>
            </a:ext>
            <a:ext uri="{FF2B5EF4-FFF2-40B4-BE49-F238E27FC236}">
              <a16:creationId xmlns:a16="http://schemas.microsoft.com/office/drawing/2014/main" id="{7B37C184-6CAA-4AC6-9549-F283C1A174C6}"/>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601" name="Drop Down 4" hidden="1">
          <a:extLst>
            <a:ext uri="{63B3BB69-23CF-44E3-9099-C40C66FF867C}">
              <a14:compatExt xmlns:a14="http://schemas.microsoft.com/office/drawing/2010/main" spid="_x0000_s2052"/>
            </a:ext>
            <a:ext uri="{FF2B5EF4-FFF2-40B4-BE49-F238E27FC236}">
              <a16:creationId xmlns:a16="http://schemas.microsoft.com/office/drawing/2014/main" id="{8FDA196E-2E71-4153-873D-A7C5B146C0B5}"/>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602" name="Drop Down 4" hidden="1">
          <a:extLst>
            <a:ext uri="{63B3BB69-23CF-44E3-9099-C40C66FF867C}">
              <a14:compatExt xmlns:a14="http://schemas.microsoft.com/office/drawing/2010/main" spid="_x0000_s2052"/>
            </a:ext>
            <a:ext uri="{FF2B5EF4-FFF2-40B4-BE49-F238E27FC236}">
              <a16:creationId xmlns:a16="http://schemas.microsoft.com/office/drawing/2014/main" id="{A79DFE46-F457-4BA0-8FEC-5E3E4876C429}"/>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603" name="Drop Down 4" hidden="1">
          <a:extLst>
            <a:ext uri="{63B3BB69-23CF-44E3-9099-C40C66FF867C}">
              <a14:compatExt xmlns:a14="http://schemas.microsoft.com/office/drawing/2010/main" spid="_x0000_s2052"/>
            </a:ext>
            <a:ext uri="{FF2B5EF4-FFF2-40B4-BE49-F238E27FC236}">
              <a16:creationId xmlns:a16="http://schemas.microsoft.com/office/drawing/2014/main" id="{70C22846-8760-4A1E-AEF0-288D6581F11B}"/>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604" name="Drop Down 4" hidden="1">
          <a:extLst>
            <a:ext uri="{63B3BB69-23CF-44E3-9099-C40C66FF867C}">
              <a14:compatExt xmlns:a14="http://schemas.microsoft.com/office/drawing/2010/main" spid="_x0000_s2052"/>
            </a:ext>
            <a:ext uri="{FF2B5EF4-FFF2-40B4-BE49-F238E27FC236}">
              <a16:creationId xmlns:a16="http://schemas.microsoft.com/office/drawing/2014/main" id="{39DD26C4-276A-4183-96AD-D9BE995ABFAA}"/>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605" name="Drop Down 20" hidden="1">
          <a:extLst>
            <a:ext uri="{63B3BB69-23CF-44E3-9099-C40C66FF867C}">
              <a14:compatExt xmlns:a14="http://schemas.microsoft.com/office/drawing/2010/main" spid="_x0000_s2068"/>
            </a:ext>
            <a:ext uri="{FF2B5EF4-FFF2-40B4-BE49-F238E27FC236}">
              <a16:creationId xmlns:a16="http://schemas.microsoft.com/office/drawing/2014/main" id="{B4BD1C37-0D24-4612-A8B6-BA0C2A325333}"/>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606" name="Drop Down 24" hidden="1">
          <a:extLst>
            <a:ext uri="{63B3BB69-23CF-44E3-9099-C40C66FF867C}">
              <a14:compatExt xmlns:a14="http://schemas.microsoft.com/office/drawing/2010/main" spid="_x0000_s2072"/>
            </a:ext>
            <a:ext uri="{FF2B5EF4-FFF2-40B4-BE49-F238E27FC236}">
              <a16:creationId xmlns:a16="http://schemas.microsoft.com/office/drawing/2014/main" id="{9CD69F4B-B11B-4E0E-A64F-5061CC156BC5}"/>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607" name="Drop Down 4" hidden="1">
          <a:extLst>
            <a:ext uri="{63B3BB69-23CF-44E3-9099-C40C66FF867C}">
              <a14:compatExt xmlns:a14="http://schemas.microsoft.com/office/drawing/2010/main" spid="_x0000_s2052"/>
            </a:ext>
            <a:ext uri="{FF2B5EF4-FFF2-40B4-BE49-F238E27FC236}">
              <a16:creationId xmlns:a16="http://schemas.microsoft.com/office/drawing/2014/main" id="{6CD8B52B-943D-4C68-90FB-FA529DFE276B}"/>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608" name="Drop Down 4" hidden="1">
          <a:extLst>
            <a:ext uri="{63B3BB69-23CF-44E3-9099-C40C66FF867C}">
              <a14:compatExt xmlns:a14="http://schemas.microsoft.com/office/drawing/2010/main" spid="_x0000_s2052"/>
            </a:ext>
            <a:ext uri="{FF2B5EF4-FFF2-40B4-BE49-F238E27FC236}">
              <a16:creationId xmlns:a16="http://schemas.microsoft.com/office/drawing/2014/main" id="{0966F036-135F-4CA8-B951-107D2894BB12}"/>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609" name="Drop Down 4" hidden="1">
          <a:extLst>
            <a:ext uri="{63B3BB69-23CF-44E3-9099-C40C66FF867C}">
              <a14:compatExt xmlns:a14="http://schemas.microsoft.com/office/drawing/2010/main" spid="_x0000_s2052"/>
            </a:ext>
            <a:ext uri="{FF2B5EF4-FFF2-40B4-BE49-F238E27FC236}">
              <a16:creationId xmlns:a16="http://schemas.microsoft.com/office/drawing/2014/main" id="{8AAD0270-596F-4C9A-B0D6-C9FAE3398E93}"/>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610" name="Drop Down 4" hidden="1">
          <a:extLst>
            <a:ext uri="{63B3BB69-23CF-44E3-9099-C40C66FF867C}">
              <a14:compatExt xmlns:a14="http://schemas.microsoft.com/office/drawing/2010/main" spid="_x0000_s2052"/>
            </a:ext>
            <a:ext uri="{FF2B5EF4-FFF2-40B4-BE49-F238E27FC236}">
              <a16:creationId xmlns:a16="http://schemas.microsoft.com/office/drawing/2014/main" id="{D21C3FEA-4260-4120-9726-00249C46971C}"/>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611" name="Drop Down 4" hidden="1">
          <a:extLst>
            <a:ext uri="{63B3BB69-23CF-44E3-9099-C40C66FF867C}">
              <a14:compatExt xmlns:a14="http://schemas.microsoft.com/office/drawing/2010/main" spid="_x0000_s2052"/>
            </a:ext>
            <a:ext uri="{FF2B5EF4-FFF2-40B4-BE49-F238E27FC236}">
              <a16:creationId xmlns:a16="http://schemas.microsoft.com/office/drawing/2014/main" id="{DC88D600-53A7-431F-94FF-B7155A1320D7}"/>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612" name="Drop Down 20" hidden="1">
          <a:extLst>
            <a:ext uri="{63B3BB69-23CF-44E3-9099-C40C66FF867C}">
              <a14:compatExt xmlns:a14="http://schemas.microsoft.com/office/drawing/2010/main" spid="_x0000_s2068"/>
            </a:ext>
            <a:ext uri="{FF2B5EF4-FFF2-40B4-BE49-F238E27FC236}">
              <a16:creationId xmlns:a16="http://schemas.microsoft.com/office/drawing/2014/main" id="{76A586AA-9770-4A8E-B516-389C27D4996D}"/>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613" name="Drop Down 24" hidden="1">
          <a:extLst>
            <a:ext uri="{63B3BB69-23CF-44E3-9099-C40C66FF867C}">
              <a14:compatExt xmlns:a14="http://schemas.microsoft.com/office/drawing/2010/main" spid="_x0000_s2072"/>
            </a:ext>
            <a:ext uri="{FF2B5EF4-FFF2-40B4-BE49-F238E27FC236}">
              <a16:creationId xmlns:a16="http://schemas.microsoft.com/office/drawing/2014/main" id="{52EB8408-54D3-46EC-9922-CA1A0AA575BA}"/>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614" name="Drop Down 4" hidden="1">
          <a:extLst>
            <a:ext uri="{63B3BB69-23CF-44E3-9099-C40C66FF867C}">
              <a14:compatExt xmlns:a14="http://schemas.microsoft.com/office/drawing/2010/main" spid="_x0000_s2052"/>
            </a:ext>
            <a:ext uri="{FF2B5EF4-FFF2-40B4-BE49-F238E27FC236}">
              <a16:creationId xmlns:a16="http://schemas.microsoft.com/office/drawing/2014/main" id="{F2FAEDB0-CFC4-4335-8609-60C0D3787C49}"/>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615" name="Drop Down 4" hidden="1">
          <a:extLst>
            <a:ext uri="{63B3BB69-23CF-44E3-9099-C40C66FF867C}">
              <a14:compatExt xmlns:a14="http://schemas.microsoft.com/office/drawing/2010/main" spid="_x0000_s2052"/>
            </a:ext>
            <a:ext uri="{FF2B5EF4-FFF2-40B4-BE49-F238E27FC236}">
              <a16:creationId xmlns:a16="http://schemas.microsoft.com/office/drawing/2014/main" id="{33EAAF09-3280-4FD2-9668-36C0D85073B2}"/>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616" name="Drop Down 4" hidden="1">
          <a:extLst>
            <a:ext uri="{63B3BB69-23CF-44E3-9099-C40C66FF867C}">
              <a14:compatExt xmlns:a14="http://schemas.microsoft.com/office/drawing/2010/main" spid="_x0000_s2052"/>
            </a:ext>
            <a:ext uri="{FF2B5EF4-FFF2-40B4-BE49-F238E27FC236}">
              <a16:creationId xmlns:a16="http://schemas.microsoft.com/office/drawing/2014/main" id="{ED215E06-64C5-47C3-972C-17146077DD9B}"/>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617" name="Drop Down 4" hidden="1">
          <a:extLst>
            <a:ext uri="{63B3BB69-23CF-44E3-9099-C40C66FF867C}">
              <a14:compatExt xmlns:a14="http://schemas.microsoft.com/office/drawing/2010/main" spid="_x0000_s2052"/>
            </a:ext>
            <a:ext uri="{FF2B5EF4-FFF2-40B4-BE49-F238E27FC236}">
              <a16:creationId xmlns:a16="http://schemas.microsoft.com/office/drawing/2014/main" id="{C06A923C-BFB3-4BBC-9920-5003928613C8}"/>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618" name="Drop Down 4" hidden="1">
          <a:extLst>
            <a:ext uri="{63B3BB69-23CF-44E3-9099-C40C66FF867C}">
              <a14:compatExt xmlns:a14="http://schemas.microsoft.com/office/drawing/2010/main" spid="_x0000_s2052"/>
            </a:ext>
            <a:ext uri="{FF2B5EF4-FFF2-40B4-BE49-F238E27FC236}">
              <a16:creationId xmlns:a16="http://schemas.microsoft.com/office/drawing/2014/main" id="{1C0DDB7D-B27F-40D4-A4FA-2825BB65DB84}"/>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619" name="Drop Down 20" hidden="1">
          <a:extLst>
            <a:ext uri="{63B3BB69-23CF-44E3-9099-C40C66FF867C}">
              <a14:compatExt xmlns:a14="http://schemas.microsoft.com/office/drawing/2010/main" spid="_x0000_s2068"/>
            </a:ext>
            <a:ext uri="{FF2B5EF4-FFF2-40B4-BE49-F238E27FC236}">
              <a16:creationId xmlns:a16="http://schemas.microsoft.com/office/drawing/2014/main" id="{CC408B70-913C-4A99-A2D7-014F082B47C5}"/>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620" name="Drop Down 24" hidden="1">
          <a:extLst>
            <a:ext uri="{63B3BB69-23CF-44E3-9099-C40C66FF867C}">
              <a14:compatExt xmlns:a14="http://schemas.microsoft.com/office/drawing/2010/main" spid="_x0000_s2072"/>
            </a:ext>
            <a:ext uri="{FF2B5EF4-FFF2-40B4-BE49-F238E27FC236}">
              <a16:creationId xmlns:a16="http://schemas.microsoft.com/office/drawing/2014/main" id="{512C824C-6EA2-49E6-A22F-E4A9C15984BC}"/>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621" name="Drop Down 4" hidden="1">
          <a:extLst>
            <a:ext uri="{63B3BB69-23CF-44E3-9099-C40C66FF867C}">
              <a14:compatExt xmlns:a14="http://schemas.microsoft.com/office/drawing/2010/main" spid="_x0000_s2052"/>
            </a:ext>
            <a:ext uri="{FF2B5EF4-FFF2-40B4-BE49-F238E27FC236}">
              <a16:creationId xmlns:a16="http://schemas.microsoft.com/office/drawing/2014/main" id="{96E4313A-B49D-4228-9168-D2FD3EF370CE}"/>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622" name="Drop Down 4" hidden="1">
          <a:extLst>
            <a:ext uri="{63B3BB69-23CF-44E3-9099-C40C66FF867C}">
              <a14:compatExt xmlns:a14="http://schemas.microsoft.com/office/drawing/2010/main" spid="_x0000_s2052"/>
            </a:ext>
            <a:ext uri="{FF2B5EF4-FFF2-40B4-BE49-F238E27FC236}">
              <a16:creationId xmlns:a16="http://schemas.microsoft.com/office/drawing/2014/main" id="{9ECA8595-D3BB-4F24-A41C-A21B5174BEED}"/>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623" name="Drop Down 4" hidden="1">
          <a:extLst>
            <a:ext uri="{63B3BB69-23CF-44E3-9099-C40C66FF867C}">
              <a14:compatExt xmlns:a14="http://schemas.microsoft.com/office/drawing/2010/main" spid="_x0000_s2052"/>
            </a:ext>
            <a:ext uri="{FF2B5EF4-FFF2-40B4-BE49-F238E27FC236}">
              <a16:creationId xmlns:a16="http://schemas.microsoft.com/office/drawing/2014/main" id="{DE5806DC-DEC4-493E-8FB9-2593011EAC91}"/>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624" name="Drop Down 4" hidden="1">
          <a:extLst>
            <a:ext uri="{63B3BB69-23CF-44E3-9099-C40C66FF867C}">
              <a14:compatExt xmlns:a14="http://schemas.microsoft.com/office/drawing/2010/main" spid="_x0000_s2052"/>
            </a:ext>
            <a:ext uri="{FF2B5EF4-FFF2-40B4-BE49-F238E27FC236}">
              <a16:creationId xmlns:a16="http://schemas.microsoft.com/office/drawing/2014/main" id="{0AFE43E0-D9AE-41DB-889B-BAC21378AE8E}"/>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625" name="Drop Down 4" hidden="1">
          <a:extLst>
            <a:ext uri="{63B3BB69-23CF-44E3-9099-C40C66FF867C}">
              <a14:compatExt xmlns:a14="http://schemas.microsoft.com/office/drawing/2010/main" spid="_x0000_s2052"/>
            </a:ext>
            <a:ext uri="{FF2B5EF4-FFF2-40B4-BE49-F238E27FC236}">
              <a16:creationId xmlns:a16="http://schemas.microsoft.com/office/drawing/2014/main" id="{79DCC252-3391-47A6-83C8-6134DF55CFE5}"/>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626" name="Drop Down 20" hidden="1">
          <a:extLst>
            <a:ext uri="{63B3BB69-23CF-44E3-9099-C40C66FF867C}">
              <a14:compatExt xmlns:a14="http://schemas.microsoft.com/office/drawing/2010/main" spid="_x0000_s2068"/>
            </a:ext>
            <a:ext uri="{FF2B5EF4-FFF2-40B4-BE49-F238E27FC236}">
              <a16:creationId xmlns:a16="http://schemas.microsoft.com/office/drawing/2014/main" id="{517C544B-7A18-4B3A-BCA9-D29468D41884}"/>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627" name="Drop Down 24" hidden="1">
          <a:extLst>
            <a:ext uri="{63B3BB69-23CF-44E3-9099-C40C66FF867C}">
              <a14:compatExt xmlns:a14="http://schemas.microsoft.com/office/drawing/2010/main" spid="_x0000_s2072"/>
            </a:ext>
            <a:ext uri="{FF2B5EF4-FFF2-40B4-BE49-F238E27FC236}">
              <a16:creationId xmlns:a16="http://schemas.microsoft.com/office/drawing/2014/main" id="{1319D09A-9900-4A11-A2F9-7064AE8AC470}"/>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628" name="Drop Down 4" hidden="1">
          <a:extLst>
            <a:ext uri="{63B3BB69-23CF-44E3-9099-C40C66FF867C}">
              <a14:compatExt xmlns:a14="http://schemas.microsoft.com/office/drawing/2010/main" spid="_x0000_s2052"/>
            </a:ext>
            <a:ext uri="{FF2B5EF4-FFF2-40B4-BE49-F238E27FC236}">
              <a16:creationId xmlns:a16="http://schemas.microsoft.com/office/drawing/2014/main" id="{EBC594C4-1FF8-4BF3-93D5-29233341D28B}"/>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629" name="Drop Down 4" hidden="1">
          <a:extLst>
            <a:ext uri="{63B3BB69-23CF-44E3-9099-C40C66FF867C}">
              <a14:compatExt xmlns:a14="http://schemas.microsoft.com/office/drawing/2010/main" spid="_x0000_s2052"/>
            </a:ext>
            <a:ext uri="{FF2B5EF4-FFF2-40B4-BE49-F238E27FC236}">
              <a16:creationId xmlns:a16="http://schemas.microsoft.com/office/drawing/2014/main" id="{FD830B7C-5047-49D5-982B-332131FC3997}"/>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630" name="Drop Down 4" hidden="1">
          <a:extLst>
            <a:ext uri="{63B3BB69-23CF-44E3-9099-C40C66FF867C}">
              <a14:compatExt xmlns:a14="http://schemas.microsoft.com/office/drawing/2010/main" spid="_x0000_s2052"/>
            </a:ext>
            <a:ext uri="{FF2B5EF4-FFF2-40B4-BE49-F238E27FC236}">
              <a16:creationId xmlns:a16="http://schemas.microsoft.com/office/drawing/2014/main" id="{B6782707-2849-406C-A4BC-77E87A9304CE}"/>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631" name="Drop Down 4" hidden="1">
          <a:extLst>
            <a:ext uri="{63B3BB69-23CF-44E3-9099-C40C66FF867C}">
              <a14:compatExt xmlns:a14="http://schemas.microsoft.com/office/drawing/2010/main" spid="_x0000_s2052"/>
            </a:ext>
            <a:ext uri="{FF2B5EF4-FFF2-40B4-BE49-F238E27FC236}">
              <a16:creationId xmlns:a16="http://schemas.microsoft.com/office/drawing/2014/main" id="{54D0B157-872B-49EE-A431-1B7CF401C8E4}"/>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632" name="Drop Down 4" hidden="1">
          <a:extLst>
            <a:ext uri="{63B3BB69-23CF-44E3-9099-C40C66FF867C}">
              <a14:compatExt xmlns:a14="http://schemas.microsoft.com/office/drawing/2010/main" spid="_x0000_s2052"/>
            </a:ext>
            <a:ext uri="{FF2B5EF4-FFF2-40B4-BE49-F238E27FC236}">
              <a16:creationId xmlns:a16="http://schemas.microsoft.com/office/drawing/2014/main" id="{E88276F2-B7BF-4FF8-858F-2129718229B9}"/>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633" name="Drop Down 20" hidden="1">
          <a:extLst>
            <a:ext uri="{63B3BB69-23CF-44E3-9099-C40C66FF867C}">
              <a14:compatExt xmlns:a14="http://schemas.microsoft.com/office/drawing/2010/main" spid="_x0000_s2068"/>
            </a:ext>
            <a:ext uri="{FF2B5EF4-FFF2-40B4-BE49-F238E27FC236}">
              <a16:creationId xmlns:a16="http://schemas.microsoft.com/office/drawing/2014/main" id="{5BBD0F9C-20DD-401A-9980-F7AE304F909C}"/>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634" name="Drop Down 24" hidden="1">
          <a:extLst>
            <a:ext uri="{63B3BB69-23CF-44E3-9099-C40C66FF867C}">
              <a14:compatExt xmlns:a14="http://schemas.microsoft.com/office/drawing/2010/main" spid="_x0000_s2072"/>
            </a:ext>
            <a:ext uri="{FF2B5EF4-FFF2-40B4-BE49-F238E27FC236}">
              <a16:creationId xmlns:a16="http://schemas.microsoft.com/office/drawing/2014/main" id="{CEC1761A-BE49-4438-95CB-3C192AC7A184}"/>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635" name="Drop Down 4" hidden="1">
          <a:extLst>
            <a:ext uri="{63B3BB69-23CF-44E3-9099-C40C66FF867C}">
              <a14:compatExt xmlns:a14="http://schemas.microsoft.com/office/drawing/2010/main" spid="_x0000_s2052"/>
            </a:ext>
            <a:ext uri="{FF2B5EF4-FFF2-40B4-BE49-F238E27FC236}">
              <a16:creationId xmlns:a16="http://schemas.microsoft.com/office/drawing/2014/main" id="{989A938A-F3B4-49F9-96AE-DCD359986AB9}"/>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636" name="Drop Down 4" hidden="1">
          <a:extLst>
            <a:ext uri="{63B3BB69-23CF-44E3-9099-C40C66FF867C}">
              <a14:compatExt xmlns:a14="http://schemas.microsoft.com/office/drawing/2010/main" spid="_x0000_s2052"/>
            </a:ext>
            <a:ext uri="{FF2B5EF4-FFF2-40B4-BE49-F238E27FC236}">
              <a16:creationId xmlns:a16="http://schemas.microsoft.com/office/drawing/2014/main" id="{4D60E885-F4A9-424C-94AD-B20B83D21277}"/>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637" name="Drop Down 4" hidden="1">
          <a:extLst>
            <a:ext uri="{63B3BB69-23CF-44E3-9099-C40C66FF867C}">
              <a14:compatExt xmlns:a14="http://schemas.microsoft.com/office/drawing/2010/main" spid="_x0000_s2052"/>
            </a:ext>
            <a:ext uri="{FF2B5EF4-FFF2-40B4-BE49-F238E27FC236}">
              <a16:creationId xmlns:a16="http://schemas.microsoft.com/office/drawing/2014/main" id="{A0D8BA89-0B1C-44BD-9D69-56E8D97A22CE}"/>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638" name="Drop Down 4" hidden="1">
          <a:extLst>
            <a:ext uri="{63B3BB69-23CF-44E3-9099-C40C66FF867C}">
              <a14:compatExt xmlns:a14="http://schemas.microsoft.com/office/drawing/2010/main" spid="_x0000_s2052"/>
            </a:ext>
            <a:ext uri="{FF2B5EF4-FFF2-40B4-BE49-F238E27FC236}">
              <a16:creationId xmlns:a16="http://schemas.microsoft.com/office/drawing/2014/main" id="{D1AFA497-463E-4FE2-84FD-A6697A36A587}"/>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639" name="Drop Down 4" hidden="1">
          <a:extLst>
            <a:ext uri="{63B3BB69-23CF-44E3-9099-C40C66FF867C}">
              <a14:compatExt xmlns:a14="http://schemas.microsoft.com/office/drawing/2010/main" spid="_x0000_s2052"/>
            </a:ext>
            <a:ext uri="{FF2B5EF4-FFF2-40B4-BE49-F238E27FC236}">
              <a16:creationId xmlns:a16="http://schemas.microsoft.com/office/drawing/2014/main" id="{D8E7305A-259B-461E-8F95-2AC2B20AB13D}"/>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640" name="Drop Down 20" hidden="1">
          <a:extLst>
            <a:ext uri="{63B3BB69-23CF-44E3-9099-C40C66FF867C}">
              <a14:compatExt xmlns:a14="http://schemas.microsoft.com/office/drawing/2010/main" spid="_x0000_s2068"/>
            </a:ext>
            <a:ext uri="{FF2B5EF4-FFF2-40B4-BE49-F238E27FC236}">
              <a16:creationId xmlns:a16="http://schemas.microsoft.com/office/drawing/2014/main" id="{DE4A1383-3D77-4092-9465-49E9C4A90AB9}"/>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641" name="Drop Down 24" hidden="1">
          <a:extLst>
            <a:ext uri="{63B3BB69-23CF-44E3-9099-C40C66FF867C}">
              <a14:compatExt xmlns:a14="http://schemas.microsoft.com/office/drawing/2010/main" spid="_x0000_s2072"/>
            </a:ext>
            <a:ext uri="{FF2B5EF4-FFF2-40B4-BE49-F238E27FC236}">
              <a16:creationId xmlns:a16="http://schemas.microsoft.com/office/drawing/2014/main" id="{FCDD960A-B70E-4455-BF2A-2819C7B57287}"/>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642" name="Drop Down 4" hidden="1">
          <a:extLst>
            <a:ext uri="{63B3BB69-23CF-44E3-9099-C40C66FF867C}">
              <a14:compatExt xmlns:a14="http://schemas.microsoft.com/office/drawing/2010/main" spid="_x0000_s2052"/>
            </a:ext>
            <a:ext uri="{FF2B5EF4-FFF2-40B4-BE49-F238E27FC236}">
              <a16:creationId xmlns:a16="http://schemas.microsoft.com/office/drawing/2014/main" id="{A0C46E89-E4DE-4B0B-B038-899B20734783}"/>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643" name="Drop Down 4" hidden="1">
          <a:extLst>
            <a:ext uri="{63B3BB69-23CF-44E3-9099-C40C66FF867C}">
              <a14:compatExt xmlns:a14="http://schemas.microsoft.com/office/drawing/2010/main" spid="_x0000_s2052"/>
            </a:ext>
            <a:ext uri="{FF2B5EF4-FFF2-40B4-BE49-F238E27FC236}">
              <a16:creationId xmlns:a16="http://schemas.microsoft.com/office/drawing/2014/main" id="{F3DF9E73-20C2-4FFC-9905-E02F405BC927}"/>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644" name="Drop Down 4" hidden="1">
          <a:extLst>
            <a:ext uri="{63B3BB69-23CF-44E3-9099-C40C66FF867C}">
              <a14:compatExt xmlns:a14="http://schemas.microsoft.com/office/drawing/2010/main" spid="_x0000_s2052"/>
            </a:ext>
            <a:ext uri="{FF2B5EF4-FFF2-40B4-BE49-F238E27FC236}">
              <a16:creationId xmlns:a16="http://schemas.microsoft.com/office/drawing/2014/main" id="{B429FF94-2527-433D-ABB4-9F6FC677DE00}"/>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645" name="Drop Down 4" hidden="1">
          <a:extLst>
            <a:ext uri="{63B3BB69-23CF-44E3-9099-C40C66FF867C}">
              <a14:compatExt xmlns:a14="http://schemas.microsoft.com/office/drawing/2010/main" spid="_x0000_s2052"/>
            </a:ext>
            <a:ext uri="{FF2B5EF4-FFF2-40B4-BE49-F238E27FC236}">
              <a16:creationId xmlns:a16="http://schemas.microsoft.com/office/drawing/2014/main" id="{7BDCF8BB-3075-4716-AF6B-685E1A6144FF}"/>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646" name="Drop Down 4" hidden="1">
          <a:extLst>
            <a:ext uri="{63B3BB69-23CF-44E3-9099-C40C66FF867C}">
              <a14:compatExt xmlns:a14="http://schemas.microsoft.com/office/drawing/2010/main" spid="_x0000_s2052"/>
            </a:ext>
            <a:ext uri="{FF2B5EF4-FFF2-40B4-BE49-F238E27FC236}">
              <a16:creationId xmlns:a16="http://schemas.microsoft.com/office/drawing/2014/main" id="{E39A22A7-8ED4-4320-9D2D-26FAECACB78A}"/>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647" name="Drop Down 20" hidden="1">
          <a:extLst>
            <a:ext uri="{63B3BB69-23CF-44E3-9099-C40C66FF867C}">
              <a14:compatExt xmlns:a14="http://schemas.microsoft.com/office/drawing/2010/main" spid="_x0000_s2068"/>
            </a:ext>
            <a:ext uri="{FF2B5EF4-FFF2-40B4-BE49-F238E27FC236}">
              <a16:creationId xmlns:a16="http://schemas.microsoft.com/office/drawing/2014/main" id="{2B493ADF-D0CB-4879-B5A9-05A2EA31DBB1}"/>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648" name="Drop Down 24" hidden="1">
          <a:extLst>
            <a:ext uri="{63B3BB69-23CF-44E3-9099-C40C66FF867C}">
              <a14:compatExt xmlns:a14="http://schemas.microsoft.com/office/drawing/2010/main" spid="_x0000_s2072"/>
            </a:ext>
            <a:ext uri="{FF2B5EF4-FFF2-40B4-BE49-F238E27FC236}">
              <a16:creationId xmlns:a16="http://schemas.microsoft.com/office/drawing/2014/main" id="{D5BD43C7-EC8A-4890-9910-C3E44098E136}"/>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649" name="Drop Down 4" hidden="1">
          <a:extLst>
            <a:ext uri="{63B3BB69-23CF-44E3-9099-C40C66FF867C}">
              <a14:compatExt xmlns:a14="http://schemas.microsoft.com/office/drawing/2010/main" spid="_x0000_s2052"/>
            </a:ext>
            <a:ext uri="{FF2B5EF4-FFF2-40B4-BE49-F238E27FC236}">
              <a16:creationId xmlns:a16="http://schemas.microsoft.com/office/drawing/2014/main" id="{4D8D5D28-E397-48CD-A75F-7B5B9BD46244}"/>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650" name="Drop Down 4" hidden="1">
          <a:extLst>
            <a:ext uri="{63B3BB69-23CF-44E3-9099-C40C66FF867C}">
              <a14:compatExt xmlns:a14="http://schemas.microsoft.com/office/drawing/2010/main" spid="_x0000_s2052"/>
            </a:ext>
            <a:ext uri="{FF2B5EF4-FFF2-40B4-BE49-F238E27FC236}">
              <a16:creationId xmlns:a16="http://schemas.microsoft.com/office/drawing/2014/main" id="{8B06B9B9-2229-4707-9956-B77147458373}"/>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651" name="Drop Down 4" hidden="1">
          <a:extLst>
            <a:ext uri="{63B3BB69-23CF-44E3-9099-C40C66FF867C}">
              <a14:compatExt xmlns:a14="http://schemas.microsoft.com/office/drawing/2010/main" spid="_x0000_s2052"/>
            </a:ext>
            <a:ext uri="{FF2B5EF4-FFF2-40B4-BE49-F238E27FC236}">
              <a16:creationId xmlns:a16="http://schemas.microsoft.com/office/drawing/2014/main" id="{773AEDD6-103F-4832-AB4E-DCD2B561A36C}"/>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652" name="Drop Down 4" hidden="1">
          <a:extLst>
            <a:ext uri="{63B3BB69-23CF-44E3-9099-C40C66FF867C}">
              <a14:compatExt xmlns:a14="http://schemas.microsoft.com/office/drawing/2010/main" spid="_x0000_s2052"/>
            </a:ext>
            <a:ext uri="{FF2B5EF4-FFF2-40B4-BE49-F238E27FC236}">
              <a16:creationId xmlns:a16="http://schemas.microsoft.com/office/drawing/2014/main" id="{B9244F74-9250-4601-ACF4-9A18FCA0DA23}"/>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653" name="Drop Down 4" hidden="1">
          <a:extLst>
            <a:ext uri="{63B3BB69-23CF-44E3-9099-C40C66FF867C}">
              <a14:compatExt xmlns:a14="http://schemas.microsoft.com/office/drawing/2010/main" spid="_x0000_s2052"/>
            </a:ext>
            <a:ext uri="{FF2B5EF4-FFF2-40B4-BE49-F238E27FC236}">
              <a16:creationId xmlns:a16="http://schemas.microsoft.com/office/drawing/2014/main" id="{EFE78C06-B25F-42CA-8874-3A9D3CAB305D}"/>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654" name="Drop Down 20" hidden="1">
          <a:extLst>
            <a:ext uri="{63B3BB69-23CF-44E3-9099-C40C66FF867C}">
              <a14:compatExt xmlns:a14="http://schemas.microsoft.com/office/drawing/2010/main" spid="_x0000_s2068"/>
            </a:ext>
            <a:ext uri="{FF2B5EF4-FFF2-40B4-BE49-F238E27FC236}">
              <a16:creationId xmlns:a16="http://schemas.microsoft.com/office/drawing/2014/main" id="{61363066-A8B3-412A-8245-F1A45E2C58A2}"/>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655" name="Drop Down 24" hidden="1">
          <a:extLst>
            <a:ext uri="{63B3BB69-23CF-44E3-9099-C40C66FF867C}">
              <a14:compatExt xmlns:a14="http://schemas.microsoft.com/office/drawing/2010/main" spid="_x0000_s2072"/>
            </a:ext>
            <a:ext uri="{FF2B5EF4-FFF2-40B4-BE49-F238E27FC236}">
              <a16:creationId xmlns:a16="http://schemas.microsoft.com/office/drawing/2014/main" id="{BDBB341B-46C2-44B6-BC15-9CE2B83C1CE7}"/>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656" name="Drop Down 4" hidden="1">
          <a:extLst>
            <a:ext uri="{63B3BB69-23CF-44E3-9099-C40C66FF867C}">
              <a14:compatExt xmlns:a14="http://schemas.microsoft.com/office/drawing/2010/main" spid="_x0000_s2052"/>
            </a:ext>
            <a:ext uri="{FF2B5EF4-FFF2-40B4-BE49-F238E27FC236}">
              <a16:creationId xmlns:a16="http://schemas.microsoft.com/office/drawing/2014/main" id="{7154F5B8-AEC7-4409-A5DD-53D26066F22C}"/>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657" name="Drop Down 4" hidden="1">
          <a:extLst>
            <a:ext uri="{63B3BB69-23CF-44E3-9099-C40C66FF867C}">
              <a14:compatExt xmlns:a14="http://schemas.microsoft.com/office/drawing/2010/main" spid="_x0000_s2052"/>
            </a:ext>
            <a:ext uri="{FF2B5EF4-FFF2-40B4-BE49-F238E27FC236}">
              <a16:creationId xmlns:a16="http://schemas.microsoft.com/office/drawing/2014/main" id="{0486E07A-E09B-4647-85EE-6351ACB00283}"/>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658" name="Drop Down 4" hidden="1">
          <a:extLst>
            <a:ext uri="{63B3BB69-23CF-44E3-9099-C40C66FF867C}">
              <a14:compatExt xmlns:a14="http://schemas.microsoft.com/office/drawing/2010/main" spid="_x0000_s2052"/>
            </a:ext>
            <a:ext uri="{FF2B5EF4-FFF2-40B4-BE49-F238E27FC236}">
              <a16:creationId xmlns:a16="http://schemas.microsoft.com/office/drawing/2014/main" id="{05DA8110-1310-4791-BD4E-3A55864DE701}"/>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659" name="Drop Down 4" hidden="1">
          <a:extLst>
            <a:ext uri="{63B3BB69-23CF-44E3-9099-C40C66FF867C}">
              <a14:compatExt xmlns:a14="http://schemas.microsoft.com/office/drawing/2010/main" spid="_x0000_s2052"/>
            </a:ext>
            <a:ext uri="{FF2B5EF4-FFF2-40B4-BE49-F238E27FC236}">
              <a16:creationId xmlns:a16="http://schemas.microsoft.com/office/drawing/2014/main" id="{4A195B8A-ADB3-4942-8B9D-FA69479EAFD8}"/>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660" name="Drop Down 4" hidden="1">
          <a:extLst>
            <a:ext uri="{63B3BB69-23CF-44E3-9099-C40C66FF867C}">
              <a14:compatExt xmlns:a14="http://schemas.microsoft.com/office/drawing/2010/main" spid="_x0000_s2052"/>
            </a:ext>
            <a:ext uri="{FF2B5EF4-FFF2-40B4-BE49-F238E27FC236}">
              <a16:creationId xmlns:a16="http://schemas.microsoft.com/office/drawing/2014/main" id="{5FB104D4-AAC9-4C00-9738-D6067BB3F8F5}"/>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661" name="Drop Down 20" hidden="1">
          <a:extLst>
            <a:ext uri="{63B3BB69-23CF-44E3-9099-C40C66FF867C}">
              <a14:compatExt xmlns:a14="http://schemas.microsoft.com/office/drawing/2010/main" spid="_x0000_s2068"/>
            </a:ext>
            <a:ext uri="{FF2B5EF4-FFF2-40B4-BE49-F238E27FC236}">
              <a16:creationId xmlns:a16="http://schemas.microsoft.com/office/drawing/2014/main" id="{6374EA5E-6916-465C-B357-3249F13329AC}"/>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662" name="Drop Down 24" hidden="1">
          <a:extLst>
            <a:ext uri="{63B3BB69-23CF-44E3-9099-C40C66FF867C}">
              <a14:compatExt xmlns:a14="http://schemas.microsoft.com/office/drawing/2010/main" spid="_x0000_s2072"/>
            </a:ext>
            <a:ext uri="{FF2B5EF4-FFF2-40B4-BE49-F238E27FC236}">
              <a16:creationId xmlns:a16="http://schemas.microsoft.com/office/drawing/2014/main" id="{F865B191-0E1C-4B59-BC28-10F4541F2754}"/>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663" name="Drop Down 4" hidden="1">
          <a:extLst>
            <a:ext uri="{63B3BB69-23CF-44E3-9099-C40C66FF867C}">
              <a14:compatExt xmlns:a14="http://schemas.microsoft.com/office/drawing/2010/main" spid="_x0000_s2052"/>
            </a:ext>
            <a:ext uri="{FF2B5EF4-FFF2-40B4-BE49-F238E27FC236}">
              <a16:creationId xmlns:a16="http://schemas.microsoft.com/office/drawing/2014/main" id="{D9D1F7B1-5633-4FB6-BC78-BEF8B352B043}"/>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664" name="Drop Down 4" hidden="1">
          <a:extLst>
            <a:ext uri="{63B3BB69-23CF-44E3-9099-C40C66FF867C}">
              <a14:compatExt xmlns:a14="http://schemas.microsoft.com/office/drawing/2010/main" spid="_x0000_s2052"/>
            </a:ext>
            <a:ext uri="{FF2B5EF4-FFF2-40B4-BE49-F238E27FC236}">
              <a16:creationId xmlns:a16="http://schemas.microsoft.com/office/drawing/2014/main" id="{18BB39F5-C04C-4347-A268-B5544EBB8F7C}"/>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665" name="Drop Down 4" hidden="1">
          <a:extLst>
            <a:ext uri="{63B3BB69-23CF-44E3-9099-C40C66FF867C}">
              <a14:compatExt xmlns:a14="http://schemas.microsoft.com/office/drawing/2010/main" spid="_x0000_s2052"/>
            </a:ext>
            <a:ext uri="{FF2B5EF4-FFF2-40B4-BE49-F238E27FC236}">
              <a16:creationId xmlns:a16="http://schemas.microsoft.com/office/drawing/2014/main" id="{6EF03287-1D32-42F3-8B17-79C1619B981D}"/>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666" name="Drop Down 4" hidden="1">
          <a:extLst>
            <a:ext uri="{63B3BB69-23CF-44E3-9099-C40C66FF867C}">
              <a14:compatExt xmlns:a14="http://schemas.microsoft.com/office/drawing/2010/main" spid="_x0000_s2052"/>
            </a:ext>
            <a:ext uri="{FF2B5EF4-FFF2-40B4-BE49-F238E27FC236}">
              <a16:creationId xmlns:a16="http://schemas.microsoft.com/office/drawing/2014/main" id="{B5997352-348D-44BD-A891-2DFB79FFA87B}"/>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667" name="Drop Down 4" hidden="1">
          <a:extLst>
            <a:ext uri="{63B3BB69-23CF-44E3-9099-C40C66FF867C}">
              <a14:compatExt xmlns:a14="http://schemas.microsoft.com/office/drawing/2010/main" spid="_x0000_s2052"/>
            </a:ext>
            <a:ext uri="{FF2B5EF4-FFF2-40B4-BE49-F238E27FC236}">
              <a16:creationId xmlns:a16="http://schemas.microsoft.com/office/drawing/2014/main" id="{8310928C-BFA4-4ACE-B8C7-7EC01E64FA2B}"/>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668" name="Drop Down 20" hidden="1">
          <a:extLst>
            <a:ext uri="{63B3BB69-23CF-44E3-9099-C40C66FF867C}">
              <a14:compatExt xmlns:a14="http://schemas.microsoft.com/office/drawing/2010/main" spid="_x0000_s2068"/>
            </a:ext>
            <a:ext uri="{FF2B5EF4-FFF2-40B4-BE49-F238E27FC236}">
              <a16:creationId xmlns:a16="http://schemas.microsoft.com/office/drawing/2014/main" id="{5367F857-28FD-4F43-8EF2-73E1FB540EE9}"/>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669" name="Drop Down 24" hidden="1">
          <a:extLst>
            <a:ext uri="{63B3BB69-23CF-44E3-9099-C40C66FF867C}">
              <a14:compatExt xmlns:a14="http://schemas.microsoft.com/office/drawing/2010/main" spid="_x0000_s2072"/>
            </a:ext>
            <a:ext uri="{FF2B5EF4-FFF2-40B4-BE49-F238E27FC236}">
              <a16:creationId xmlns:a16="http://schemas.microsoft.com/office/drawing/2014/main" id="{4FE4FFA1-A76A-44E4-B37A-C0B01785DFCA}"/>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670" name="Drop Down 4" hidden="1">
          <a:extLst>
            <a:ext uri="{63B3BB69-23CF-44E3-9099-C40C66FF867C}">
              <a14:compatExt xmlns:a14="http://schemas.microsoft.com/office/drawing/2010/main" spid="_x0000_s2052"/>
            </a:ext>
            <a:ext uri="{FF2B5EF4-FFF2-40B4-BE49-F238E27FC236}">
              <a16:creationId xmlns:a16="http://schemas.microsoft.com/office/drawing/2014/main" id="{3787DB10-872D-421A-B219-E700B6438C6F}"/>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671" name="Drop Down 4" hidden="1">
          <a:extLst>
            <a:ext uri="{63B3BB69-23CF-44E3-9099-C40C66FF867C}">
              <a14:compatExt xmlns:a14="http://schemas.microsoft.com/office/drawing/2010/main" spid="_x0000_s2052"/>
            </a:ext>
            <a:ext uri="{FF2B5EF4-FFF2-40B4-BE49-F238E27FC236}">
              <a16:creationId xmlns:a16="http://schemas.microsoft.com/office/drawing/2014/main" id="{0B86F077-12B6-4050-A784-17C6389184AD}"/>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672" name="Drop Down 4" hidden="1">
          <a:extLst>
            <a:ext uri="{63B3BB69-23CF-44E3-9099-C40C66FF867C}">
              <a14:compatExt xmlns:a14="http://schemas.microsoft.com/office/drawing/2010/main" spid="_x0000_s2052"/>
            </a:ext>
            <a:ext uri="{FF2B5EF4-FFF2-40B4-BE49-F238E27FC236}">
              <a16:creationId xmlns:a16="http://schemas.microsoft.com/office/drawing/2014/main" id="{E6A653FB-6211-49F3-82B6-BE56E202A6D1}"/>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673" name="Drop Down 4" hidden="1">
          <a:extLst>
            <a:ext uri="{63B3BB69-23CF-44E3-9099-C40C66FF867C}">
              <a14:compatExt xmlns:a14="http://schemas.microsoft.com/office/drawing/2010/main" spid="_x0000_s2052"/>
            </a:ext>
            <a:ext uri="{FF2B5EF4-FFF2-40B4-BE49-F238E27FC236}">
              <a16:creationId xmlns:a16="http://schemas.microsoft.com/office/drawing/2014/main" id="{F61D80D1-8D6E-42E1-9C04-99169E18C8B5}"/>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674" name="Drop Down 4" hidden="1">
          <a:extLst>
            <a:ext uri="{63B3BB69-23CF-44E3-9099-C40C66FF867C}">
              <a14:compatExt xmlns:a14="http://schemas.microsoft.com/office/drawing/2010/main" spid="_x0000_s2052"/>
            </a:ext>
            <a:ext uri="{FF2B5EF4-FFF2-40B4-BE49-F238E27FC236}">
              <a16:creationId xmlns:a16="http://schemas.microsoft.com/office/drawing/2014/main" id="{8CDA6273-4A89-4578-8525-38FB88C2D507}"/>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675" name="Drop Down 20" hidden="1">
          <a:extLst>
            <a:ext uri="{63B3BB69-23CF-44E3-9099-C40C66FF867C}">
              <a14:compatExt xmlns:a14="http://schemas.microsoft.com/office/drawing/2010/main" spid="_x0000_s2068"/>
            </a:ext>
            <a:ext uri="{FF2B5EF4-FFF2-40B4-BE49-F238E27FC236}">
              <a16:creationId xmlns:a16="http://schemas.microsoft.com/office/drawing/2014/main" id="{FE35A574-59C1-435A-834E-5894832B3691}"/>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676" name="Drop Down 24" hidden="1">
          <a:extLst>
            <a:ext uri="{63B3BB69-23CF-44E3-9099-C40C66FF867C}">
              <a14:compatExt xmlns:a14="http://schemas.microsoft.com/office/drawing/2010/main" spid="_x0000_s2072"/>
            </a:ext>
            <a:ext uri="{FF2B5EF4-FFF2-40B4-BE49-F238E27FC236}">
              <a16:creationId xmlns:a16="http://schemas.microsoft.com/office/drawing/2014/main" id="{3B9B4329-89E7-4894-BEB8-C665D493C7DF}"/>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677" name="Drop Down 4" hidden="1">
          <a:extLst>
            <a:ext uri="{63B3BB69-23CF-44E3-9099-C40C66FF867C}">
              <a14:compatExt xmlns:a14="http://schemas.microsoft.com/office/drawing/2010/main" spid="_x0000_s2052"/>
            </a:ext>
            <a:ext uri="{FF2B5EF4-FFF2-40B4-BE49-F238E27FC236}">
              <a16:creationId xmlns:a16="http://schemas.microsoft.com/office/drawing/2014/main" id="{014465B6-73D4-4C61-B69A-691B8D15F585}"/>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678" name="Drop Down 4" hidden="1">
          <a:extLst>
            <a:ext uri="{63B3BB69-23CF-44E3-9099-C40C66FF867C}">
              <a14:compatExt xmlns:a14="http://schemas.microsoft.com/office/drawing/2010/main" spid="_x0000_s2052"/>
            </a:ext>
            <a:ext uri="{FF2B5EF4-FFF2-40B4-BE49-F238E27FC236}">
              <a16:creationId xmlns:a16="http://schemas.microsoft.com/office/drawing/2014/main" id="{505EB83D-8FC5-4AF6-9E7B-4FB336422C06}"/>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679" name="Drop Down 4" hidden="1">
          <a:extLst>
            <a:ext uri="{63B3BB69-23CF-44E3-9099-C40C66FF867C}">
              <a14:compatExt xmlns:a14="http://schemas.microsoft.com/office/drawing/2010/main" spid="_x0000_s2052"/>
            </a:ext>
            <a:ext uri="{FF2B5EF4-FFF2-40B4-BE49-F238E27FC236}">
              <a16:creationId xmlns:a16="http://schemas.microsoft.com/office/drawing/2014/main" id="{6CDA9846-A429-4027-8E56-387AD647A7CB}"/>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680" name="Drop Down 4" hidden="1">
          <a:extLst>
            <a:ext uri="{63B3BB69-23CF-44E3-9099-C40C66FF867C}">
              <a14:compatExt xmlns:a14="http://schemas.microsoft.com/office/drawing/2010/main" spid="_x0000_s2052"/>
            </a:ext>
            <a:ext uri="{FF2B5EF4-FFF2-40B4-BE49-F238E27FC236}">
              <a16:creationId xmlns:a16="http://schemas.microsoft.com/office/drawing/2014/main" id="{9563FD80-1927-4D0E-88C5-E0684E83197F}"/>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681" name="Drop Down 4" hidden="1">
          <a:extLst>
            <a:ext uri="{63B3BB69-23CF-44E3-9099-C40C66FF867C}">
              <a14:compatExt xmlns:a14="http://schemas.microsoft.com/office/drawing/2010/main" spid="_x0000_s2052"/>
            </a:ext>
            <a:ext uri="{FF2B5EF4-FFF2-40B4-BE49-F238E27FC236}">
              <a16:creationId xmlns:a16="http://schemas.microsoft.com/office/drawing/2014/main" id="{793BB7D7-74EC-48E2-812C-565245159D2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682" name="Drop Down 20" hidden="1">
          <a:extLst>
            <a:ext uri="{63B3BB69-23CF-44E3-9099-C40C66FF867C}">
              <a14:compatExt xmlns:a14="http://schemas.microsoft.com/office/drawing/2010/main" spid="_x0000_s2068"/>
            </a:ext>
            <a:ext uri="{FF2B5EF4-FFF2-40B4-BE49-F238E27FC236}">
              <a16:creationId xmlns:a16="http://schemas.microsoft.com/office/drawing/2014/main" id="{B9C500A6-6546-4F29-B4B1-6A250C1C0F71}"/>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683" name="Drop Down 24" hidden="1">
          <a:extLst>
            <a:ext uri="{63B3BB69-23CF-44E3-9099-C40C66FF867C}">
              <a14:compatExt xmlns:a14="http://schemas.microsoft.com/office/drawing/2010/main" spid="_x0000_s2072"/>
            </a:ext>
            <a:ext uri="{FF2B5EF4-FFF2-40B4-BE49-F238E27FC236}">
              <a16:creationId xmlns:a16="http://schemas.microsoft.com/office/drawing/2014/main" id="{628B6A41-6981-459D-9158-D86BEBF82EF0}"/>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684" name="Drop Down 4" hidden="1">
          <a:extLst>
            <a:ext uri="{63B3BB69-23CF-44E3-9099-C40C66FF867C}">
              <a14:compatExt xmlns:a14="http://schemas.microsoft.com/office/drawing/2010/main" spid="_x0000_s2052"/>
            </a:ext>
            <a:ext uri="{FF2B5EF4-FFF2-40B4-BE49-F238E27FC236}">
              <a16:creationId xmlns:a16="http://schemas.microsoft.com/office/drawing/2014/main" id="{DD621010-ACC5-4981-9AC1-C452EE0B8C98}"/>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685" name="Drop Down 4" hidden="1">
          <a:extLst>
            <a:ext uri="{63B3BB69-23CF-44E3-9099-C40C66FF867C}">
              <a14:compatExt xmlns:a14="http://schemas.microsoft.com/office/drawing/2010/main" spid="_x0000_s2052"/>
            </a:ext>
            <a:ext uri="{FF2B5EF4-FFF2-40B4-BE49-F238E27FC236}">
              <a16:creationId xmlns:a16="http://schemas.microsoft.com/office/drawing/2014/main" id="{AE5B0A2A-21B6-4425-8376-4D3F7C8E1D82}"/>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686" name="Drop Down 4" hidden="1">
          <a:extLst>
            <a:ext uri="{63B3BB69-23CF-44E3-9099-C40C66FF867C}">
              <a14:compatExt xmlns:a14="http://schemas.microsoft.com/office/drawing/2010/main" spid="_x0000_s2052"/>
            </a:ext>
            <a:ext uri="{FF2B5EF4-FFF2-40B4-BE49-F238E27FC236}">
              <a16:creationId xmlns:a16="http://schemas.microsoft.com/office/drawing/2014/main" id="{AC5995A9-3AB8-4D4F-9AEE-6CC3A12B89F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687" name="Drop Down 4" hidden="1">
          <a:extLst>
            <a:ext uri="{63B3BB69-23CF-44E3-9099-C40C66FF867C}">
              <a14:compatExt xmlns:a14="http://schemas.microsoft.com/office/drawing/2010/main" spid="_x0000_s2052"/>
            </a:ext>
            <a:ext uri="{FF2B5EF4-FFF2-40B4-BE49-F238E27FC236}">
              <a16:creationId xmlns:a16="http://schemas.microsoft.com/office/drawing/2014/main" id="{634D5E0A-747A-499C-9DEB-1BA715B86CA5}"/>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688" name="Drop Down 4" hidden="1">
          <a:extLst>
            <a:ext uri="{63B3BB69-23CF-44E3-9099-C40C66FF867C}">
              <a14:compatExt xmlns:a14="http://schemas.microsoft.com/office/drawing/2010/main" spid="_x0000_s2052"/>
            </a:ext>
            <a:ext uri="{FF2B5EF4-FFF2-40B4-BE49-F238E27FC236}">
              <a16:creationId xmlns:a16="http://schemas.microsoft.com/office/drawing/2014/main" id="{DC2E2E36-B8DC-4709-BAA4-7A7140216C26}"/>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689" name="Drop Down 20" hidden="1">
          <a:extLst>
            <a:ext uri="{63B3BB69-23CF-44E3-9099-C40C66FF867C}">
              <a14:compatExt xmlns:a14="http://schemas.microsoft.com/office/drawing/2010/main" spid="_x0000_s2068"/>
            </a:ext>
            <a:ext uri="{FF2B5EF4-FFF2-40B4-BE49-F238E27FC236}">
              <a16:creationId xmlns:a16="http://schemas.microsoft.com/office/drawing/2014/main" id="{217AB5F0-861F-43FE-89C5-3794EC492FCF}"/>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690" name="Drop Down 24" hidden="1">
          <a:extLst>
            <a:ext uri="{63B3BB69-23CF-44E3-9099-C40C66FF867C}">
              <a14:compatExt xmlns:a14="http://schemas.microsoft.com/office/drawing/2010/main" spid="_x0000_s2072"/>
            </a:ext>
            <a:ext uri="{FF2B5EF4-FFF2-40B4-BE49-F238E27FC236}">
              <a16:creationId xmlns:a16="http://schemas.microsoft.com/office/drawing/2014/main" id="{62BE2628-E886-404A-A07A-BFEF0D91F1A5}"/>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691" name="Drop Down 4" hidden="1">
          <a:extLst>
            <a:ext uri="{63B3BB69-23CF-44E3-9099-C40C66FF867C}">
              <a14:compatExt xmlns:a14="http://schemas.microsoft.com/office/drawing/2010/main" spid="_x0000_s2052"/>
            </a:ext>
            <a:ext uri="{FF2B5EF4-FFF2-40B4-BE49-F238E27FC236}">
              <a16:creationId xmlns:a16="http://schemas.microsoft.com/office/drawing/2014/main" id="{412503FF-6255-4BAA-8F93-AC25212EA33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692" name="Drop Down 4" hidden="1">
          <a:extLst>
            <a:ext uri="{63B3BB69-23CF-44E3-9099-C40C66FF867C}">
              <a14:compatExt xmlns:a14="http://schemas.microsoft.com/office/drawing/2010/main" spid="_x0000_s2052"/>
            </a:ext>
            <a:ext uri="{FF2B5EF4-FFF2-40B4-BE49-F238E27FC236}">
              <a16:creationId xmlns:a16="http://schemas.microsoft.com/office/drawing/2014/main" id="{7E5A1511-3C97-449C-8965-63BB0B630ACB}"/>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693" name="Drop Down 4" hidden="1">
          <a:extLst>
            <a:ext uri="{63B3BB69-23CF-44E3-9099-C40C66FF867C}">
              <a14:compatExt xmlns:a14="http://schemas.microsoft.com/office/drawing/2010/main" spid="_x0000_s2052"/>
            </a:ext>
            <a:ext uri="{FF2B5EF4-FFF2-40B4-BE49-F238E27FC236}">
              <a16:creationId xmlns:a16="http://schemas.microsoft.com/office/drawing/2014/main" id="{C25DD91D-F803-4817-81BC-277B10D536E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694" name="Drop Down 4" hidden="1">
          <a:extLst>
            <a:ext uri="{63B3BB69-23CF-44E3-9099-C40C66FF867C}">
              <a14:compatExt xmlns:a14="http://schemas.microsoft.com/office/drawing/2010/main" spid="_x0000_s2052"/>
            </a:ext>
            <a:ext uri="{FF2B5EF4-FFF2-40B4-BE49-F238E27FC236}">
              <a16:creationId xmlns:a16="http://schemas.microsoft.com/office/drawing/2014/main" id="{BF7EDA2E-35AF-49AC-B78F-84DCC3EFC354}"/>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695" name="Drop Down 4" hidden="1">
          <a:extLst>
            <a:ext uri="{63B3BB69-23CF-44E3-9099-C40C66FF867C}">
              <a14:compatExt xmlns:a14="http://schemas.microsoft.com/office/drawing/2010/main" spid="_x0000_s2052"/>
            </a:ext>
            <a:ext uri="{FF2B5EF4-FFF2-40B4-BE49-F238E27FC236}">
              <a16:creationId xmlns:a16="http://schemas.microsoft.com/office/drawing/2014/main" id="{3443CA7C-6604-4CDA-9EE1-53A2D585323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696" name="Drop Down 20" hidden="1">
          <a:extLst>
            <a:ext uri="{63B3BB69-23CF-44E3-9099-C40C66FF867C}">
              <a14:compatExt xmlns:a14="http://schemas.microsoft.com/office/drawing/2010/main" spid="_x0000_s2068"/>
            </a:ext>
            <a:ext uri="{FF2B5EF4-FFF2-40B4-BE49-F238E27FC236}">
              <a16:creationId xmlns:a16="http://schemas.microsoft.com/office/drawing/2014/main" id="{8BD7CC50-67C0-4095-B548-FFAE0E08C6FE}"/>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697" name="Drop Down 24" hidden="1">
          <a:extLst>
            <a:ext uri="{63B3BB69-23CF-44E3-9099-C40C66FF867C}">
              <a14:compatExt xmlns:a14="http://schemas.microsoft.com/office/drawing/2010/main" spid="_x0000_s2072"/>
            </a:ext>
            <a:ext uri="{FF2B5EF4-FFF2-40B4-BE49-F238E27FC236}">
              <a16:creationId xmlns:a16="http://schemas.microsoft.com/office/drawing/2014/main" id="{2EB00F8E-7225-4745-AEA2-3D729CFDCEB3}"/>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698" name="Drop Down 4" hidden="1">
          <a:extLst>
            <a:ext uri="{63B3BB69-23CF-44E3-9099-C40C66FF867C}">
              <a14:compatExt xmlns:a14="http://schemas.microsoft.com/office/drawing/2010/main" spid="_x0000_s2052"/>
            </a:ext>
            <a:ext uri="{FF2B5EF4-FFF2-40B4-BE49-F238E27FC236}">
              <a16:creationId xmlns:a16="http://schemas.microsoft.com/office/drawing/2014/main" id="{5B8048AC-5E66-4C62-86F3-F9E989403A4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699" name="Drop Down 4" hidden="1">
          <a:extLst>
            <a:ext uri="{63B3BB69-23CF-44E3-9099-C40C66FF867C}">
              <a14:compatExt xmlns:a14="http://schemas.microsoft.com/office/drawing/2010/main" spid="_x0000_s2052"/>
            </a:ext>
            <a:ext uri="{FF2B5EF4-FFF2-40B4-BE49-F238E27FC236}">
              <a16:creationId xmlns:a16="http://schemas.microsoft.com/office/drawing/2014/main" id="{48835CD1-5172-4885-8984-9F443241B483}"/>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700" name="Drop Down 4" hidden="1">
          <a:extLst>
            <a:ext uri="{63B3BB69-23CF-44E3-9099-C40C66FF867C}">
              <a14:compatExt xmlns:a14="http://schemas.microsoft.com/office/drawing/2010/main" spid="_x0000_s2052"/>
            </a:ext>
            <a:ext uri="{FF2B5EF4-FFF2-40B4-BE49-F238E27FC236}">
              <a16:creationId xmlns:a16="http://schemas.microsoft.com/office/drawing/2014/main" id="{B684BE5E-7C6B-4C9B-A8C9-0F710350FA7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701" name="Drop Down 4" hidden="1">
          <a:extLst>
            <a:ext uri="{63B3BB69-23CF-44E3-9099-C40C66FF867C}">
              <a14:compatExt xmlns:a14="http://schemas.microsoft.com/office/drawing/2010/main" spid="_x0000_s2052"/>
            </a:ext>
            <a:ext uri="{FF2B5EF4-FFF2-40B4-BE49-F238E27FC236}">
              <a16:creationId xmlns:a16="http://schemas.microsoft.com/office/drawing/2014/main" id="{FFBA0E05-3725-4C1E-9C04-1F6DCBB9BA92}"/>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702" name="Drop Down 4" hidden="1">
          <a:extLst>
            <a:ext uri="{63B3BB69-23CF-44E3-9099-C40C66FF867C}">
              <a14:compatExt xmlns:a14="http://schemas.microsoft.com/office/drawing/2010/main" spid="_x0000_s2052"/>
            </a:ext>
            <a:ext uri="{FF2B5EF4-FFF2-40B4-BE49-F238E27FC236}">
              <a16:creationId xmlns:a16="http://schemas.microsoft.com/office/drawing/2014/main" id="{2E4BBEE6-5B38-44D0-BDA7-73E067E73A2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703" name="Drop Down 20" hidden="1">
          <a:extLst>
            <a:ext uri="{63B3BB69-23CF-44E3-9099-C40C66FF867C}">
              <a14:compatExt xmlns:a14="http://schemas.microsoft.com/office/drawing/2010/main" spid="_x0000_s2068"/>
            </a:ext>
            <a:ext uri="{FF2B5EF4-FFF2-40B4-BE49-F238E27FC236}">
              <a16:creationId xmlns:a16="http://schemas.microsoft.com/office/drawing/2014/main" id="{69B4AFA1-419B-4221-A816-4CD8CE69DA84}"/>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704" name="Drop Down 24" hidden="1">
          <a:extLst>
            <a:ext uri="{63B3BB69-23CF-44E3-9099-C40C66FF867C}">
              <a14:compatExt xmlns:a14="http://schemas.microsoft.com/office/drawing/2010/main" spid="_x0000_s2072"/>
            </a:ext>
            <a:ext uri="{FF2B5EF4-FFF2-40B4-BE49-F238E27FC236}">
              <a16:creationId xmlns:a16="http://schemas.microsoft.com/office/drawing/2014/main" id="{D0FBC396-4E16-4FC4-81FA-F84451E80F90}"/>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705" name="Drop Down 4" hidden="1">
          <a:extLst>
            <a:ext uri="{63B3BB69-23CF-44E3-9099-C40C66FF867C}">
              <a14:compatExt xmlns:a14="http://schemas.microsoft.com/office/drawing/2010/main" spid="_x0000_s2052"/>
            </a:ext>
            <a:ext uri="{FF2B5EF4-FFF2-40B4-BE49-F238E27FC236}">
              <a16:creationId xmlns:a16="http://schemas.microsoft.com/office/drawing/2014/main" id="{9CA83A3C-0B5C-427B-AB2B-FC3229C3EB4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706" name="Drop Down 4" hidden="1">
          <a:extLst>
            <a:ext uri="{63B3BB69-23CF-44E3-9099-C40C66FF867C}">
              <a14:compatExt xmlns:a14="http://schemas.microsoft.com/office/drawing/2010/main" spid="_x0000_s2052"/>
            </a:ext>
            <a:ext uri="{FF2B5EF4-FFF2-40B4-BE49-F238E27FC236}">
              <a16:creationId xmlns:a16="http://schemas.microsoft.com/office/drawing/2014/main" id="{59BC9AFE-0CAF-49DE-ABE0-401AB21120C1}"/>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707" name="Drop Down 4" hidden="1">
          <a:extLst>
            <a:ext uri="{63B3BB69-23CF-44E3-9099-C40C66FF867C}">
              <a14:compatExt xmlns:a14="http://schemas.microsoft.com/office/drawing/2010/main" spid="_x0000_s2052"/>
            </a:ext>
            <a:ext uri="{FF2B5EF4-FFF2-40B4-BE49-F238E27FC236}">
              <a16:creationId xmlns:a16="http://schemas.microsoft.com/office/drawing/2014/main" id="{5815BC08-02A1-4EBC-9CB8-984BCE7EA2B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708" name="Drop Down 4" hidden="1">
          <a:extLst>
            <a:ext uri="{63B3BB69-23CF-44E3-9099-C40C66FF867C}">
              <a14:compatExt xmlns:a14="http://schemas.microsoft.com/office/drawing/2010/main" spid="_x0000_s2052"/>
            </a:ext>
            <a:ext uri="{FF2B5EF4-FFF2-40B4-BE49-F238E27FC236}">
              <a16:creationId xmlns:a16="http://schemas.microsoft.com/office/drawing/2014/main" id="{E1634D80-0719-4DD6-A215-64AB91E1102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709" name="Drop Down 4" hidden="1">
          <a:extLst>
            <a:ext uri="{63B3BB69-23CF-44E3-9099-C40C66FF867C}">
              <a14:compatExt xmlns:a14="http://schemas.microsoft.com/office/drawing/2010/main" spid="_x0000_s2052"/>
            </a:ext>
            <a:ext uri="{FF2B5EF4-FFF2-40B4-BE49-F238E27FC236}">
              <a16:creationId xmlns:a16="http://schemas.microsoft.com/office/drawing/2014/main" id="{C0857B40-F505-423D-86BF-9D5A0EE7920E}"/>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710" name="Drop Down 20" hidden="1">
          <a:extLst>
            <a:ext uri="{63B3BB69-23CF-44E3-9099-C40C66FF867C}">
              <a14:compatExt xmlns:a14="http://schemas.microsoft.com/office/drawing/2010/main" spid="_x0000_s2068"/>
            </a:ext>
            <a:ext uri="{FF2B5EF4-FFF2-40B4-BE49-F238E27FC236}">
              <a16:creationId xmlns:a16="http://schemas.microsoft.com/office/drawing/2014/main" id="{EA9543D0-EEB7-453B-ADF8-7AF99F0FCAE9}"/>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711" name="Drop Down 24" hidden="1">
          <a:extLst>
            <a:ext uri="{63B3BB69-23CF-44E3-9099-C40C66FF867C}">
              <a14:compatExt xmlns:a14="http://schemas.microsoft.com/office/drawing/2010/main" spid="_x0000_s2072"/>
            </a:ext>
            <a:ext uri="{FF2B5EF4-FFF2-40B4-BE49-F238E27FC236}">
              <a16:creationId xmlns:a16="http://schemas.microsoft.com/office/drawing/2014/main" id="{E5B7B439-671F-4FD7-B8C1-9204BC6A0FAE}"/>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712" name="Drop Down 4" hidden="1">
          <a:extLst>
            <a:ext uri="{63B3BB69-23CF-44E3-9099-C40C66FF867C}">
              <a14:compatExt xmlns:a14="http://schemas.microsoft.com/office/drawing/2010/main" spid="_x0000_s2052"/>
            </a:ext>
            <a:ext uri="{FF2B5EF4-FFF2-40B4-BE49-F238E27FC236}">
              <a16:creationId xmlns:a16="http://schemas.microsoft.com/office/drawing/2014/main" id="{BC4DBE9C-B46D-4706-B939-04AAEFB9395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713" name="Drop Down 4" hidden="1">
          <a:extLst>
            <a:ext uri="{63B3BB69-23CF-44E3-9099-C40C66FF867C}">
              <a14:compatExt xmlns:a14="http://schemas.microsoft.com/office/drawing/2010/main" spid="_x0000_s2052"/>
            </a:ext>
            <a:ext uri="{FF2B5EF4-FFF2-40B4-BE49-F238E27FC236}">
              <a16:creationId xmlns:a16="http://schemas.microsoft.com/office/drawing/2014/main" id="{6DC96CE8-9E05-410A-BA8B-4778885F4426}"/>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714" name="Drop Down 4" hidden="1">
          <a:extLst>
            <a:ext uri="{63B3BB69-23CF-44E3-9099-C40C66FF867C}">
              <a14:compatExt xmlns:a14="http://schemas.microsoft.com/office/drawing/2010/main" spid="_x0000_s2052"/>
            </a:ext>
            <a:ext uri="{FF2B5EF4-FFF2-40B4-BE49-F238E27FC236}">
              <a16:creationId xmlns:a16="http://schemas.microsoft.com/office/drawing/2014/main" id="{B6288F30-6298-47DA-8E5B-13C07AEB35F4}"/>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715" name="Drop Down 4" hidden="1">
          <a:extLst>
            <a:ext uri="{63B3BB69-23CF-44E3-9099-C40C66FF867C}">
              <a14:compatExt xmlns:a14="http://schemas.microsoft.com/office/drawing/2010/main" spid="_x0000_s2052"/>
            </a:ext>
            <a:ext uri="{FF2B5EF4-FFF2-40B4-BE49-F238E27FC236}">
              <a16:creationId xmlns:a16="http://schemas.microsoft.com/office/drawing/2014/main" id="{AF95A13E-093A-4E0A-ADD1-C4B9114864C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716" name="Drop Down 4" hidden="1">
          <a:extLst>
            <a:ext uri="{63B3BB69-23CF-44E3-9099-C40C66FF867C}">
              <a14:compatExt xmlns:a14="http://schemas.microsoft.com/office/drawing/2010/main" spid="_x0000_s2052"/>
            </a:ext>
            <a:ext uri="{FF2B5EF4-FFF2-40B4-BE49-F238E27FC236}">
              <a16:creationId xmlns:a16="http://schemas.microsoft.com/office/drawing/2014/main" id="{8490A263-2985-4DEB-BBA8-9141F457F94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717" name="Drop Down 20" hidden="1">
          <a:extLst>
            <a:ext uri="{63B3BB69-23CF-44E3-9099-C40C66FF867C}">
              <a14:compatExt xmlns:a14="http://schemas.microsoft.com/office/drawing/2010/main" spid="_x0000_s2068"/>
            </a:ext>
            <a:ext uri="{FF2B5EF4-FFF2-40B4-BE49-F238E27FC236}">
              <a16:creationId xmlns:a16="http://schemas.microsoft.com/office/drawing/2014/main" id="{75FE1B9F-2EE0-45F7-915A-EBC9FAAE86EE}"/>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718" name="Drop Down 24" hidden="1">
          <a:extLst>
            <a:ext uri="{63B3BB69-23CF-44E3-9099-C40C66FF867C}">
              <a14:compatExt xmlns:a14="http://schemas.microsoft.com/office/drawing/2010/main" spid="_x0000_s2072"/>
            </a:ext>
            <a:ext uri="{FF2B5EF4-FFF2-40B4-BE49-F238E27FC236}">
              <a16:creationId xmlns:a16="http://schemas.microsoft.com/office/drawing/2014/main" id="{DBE95F7B-61E3-42CD-A4F2-405FDB79F352}"/>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719" name="Drop Down 4" hidden="1">
          <a:extLst>
            <a:ext uri="{63B3BB69-23CF-44E3-9099-C40C66FF867C}">
              <a14:compatExt xmlns:a14="http://schemas.microsoft.com/office/drawing/2010/main" spid="_x0000_s2052"/>
            </a:ext>
            <a:ext uri="{FF2B5EF4-FFF2-40B4-BE49-F238E27FC236}">
              <a16:creationId xmlns:a16="http://schemas.microsoft.com/office/drawing/2014/main" id="{F97ACB9D-52F7-462B-ABD6-FAF9F89F5796}"/>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720" name="Drop Down 4" hidden="1">
          <a:extLst>
            <a:ext uri="{63B3BB69-23CF-44E3-9099-C40C66FF867C}">
              <a14:compatExt xmlns:a14="http://schemas.microsoft.com/office/drawing/2010/main" spid="_x0000_s2052"/>
            </a:ext>
            <a:ext uri="{FF2B5EF4-FFF2-40B4-BE49-F238E27FC236}">
              <a16:creationId xmlns:a16="http://schemas.microsoft.com/office/drawing/2014/main" id="{F81AC543-10FB-4C83-835D-7FF5EC95B902}"/>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721" name="Drop Down 4" hidden="1">
          <a:extLst>
            <a:ext uri="{63B3BB69-23CF-44E3-9099-C40C66FF867C}">
              <a14:compatExt xmlns:a14="http://schemas.microsoft.com/office/drawing/2010/main" spid="_x0000_s2052"/>
            </a:ext>
            <a:ext uri="{FF2B5EF4-FFF2-40B4-BE49-F238E27FC236}">
              <a16:creationId xmlns:a16="http://schemas.microsoft.com/office/drawing/2014/main" id="{7BC1891B-217D-43E9-86D4-5F7560A763A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722" name="Drop Down 4" hidden="1">
          <a:extLst>
            <a:ext uri="{63B3BB69-23CF-44E3-9099-C40C66FF867C}">
              <a14:compatExt xmlns:a14="http://schemas.microsoft.com/office/drawing/2010/main" spid="_x0000_s2052"/>
            </a:ext>
            <a:ext uri="{FF2B5EF4-FFF2-40B4-BE49-F238E27FC236}">
              <a16:creationId xmlns:a16="http://schemas.microsoft.com/office/drawing/2014/main" id="{B101196A-F061-46BB-959C-48156C455D87}"/>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723" name="Drop Down 4" hidden="1">
          <a:extLst>
            <a:ext uri="{63B3BB69-23CF-44E3-9099-C40C66FF867C}">
              <a14:compatExt xmlns:a14="http://schemas.microsoft.com/office/drawing/2010/main" spid="_x0000_s2052"/>
            </a:ext>
            <a:ext uri="{FF2B5EF4-FFF2-40B4-BE49-F238E27FC236}">
              <a16:creationId xmlns:a16="http://schemas.microsoft.com/office/drawing/2014/main" id="{2454EF57-4ADE-48D9-A968-3F1EAB9AACC4}"/>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724" name="Drop Down 20" hidden="1">
          <a:extLst>
            <a:ext uri="{63B3BB69-23CF-44E3-9099-C40C66FF867C}">
              <a14:compatExt xmlns:a14="http://schemas.microsoft.com/office/drawing/2010/main" spid="_x0000_s2068"/>
            </a:ext>
            <a:ext uri="{FF2B5EF4-FFF2-40B4-BE49-F238E27FC236}">
              <a16:creationId xmlns:a16="http://schemas.microsoft.com/office/drawing/2014/main" id="{D81B403C-E2BF-4B9E-83C2-B6154000E0F9}"/>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725" name="Drop Down 24" hidden="1">
          <a:extLst>
            <a:ext uri="{63B3BB69-23CF-44E3-9099-C40C66FF867C}">
              <a14:compatExt xmlns:a14="http://schemas.microsoft.com/office/drawing/2010/main" spid="_x0000_s2072"/>
            </a:ext>
            <a:ext uri="{FF2B5EF4-FFF2-40B4-BE49-F238E27FC236}">
              <a16:creationId xmlns:a16="http://schemas.microsoft.com/office/drawing/2014/main" id="{4CBF07C4-7B47-40A5-B950-D217A14D439D}"/>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726" name="Drop Down 4" hidden="1">
          <a:extLst>
            <a:ext uri="{63B3BB69-23CF-44E3-9099-C40C66FF867C}">
              <a14:compatExt xmlns:a14="http://schemas.microsoft.com/office/drawing/2010/main" spid="_x0000_s2052"/>
            </a:ext>
            <a:ext uri="{FF2B5EF4-FFF2-40B4-BE49-F238E27FC236}">
              <a16:creationId xmlns:a16="http://schemas.microsoft.com/office/drawing/2014/main" id="{274236D7-89CF-4A10-8FCD-FC0E1F8237A0}"/>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727" name="Drop Down 4" hidden="1">
          <a:extLst>
            <a:ext uri="{63B3BB69-23CF-44E3-9099-C40C66FF867C}">
              <a14:compatExt xmlns:a14="http://schemas.microsoft.com/office/drawing/2010/main" spid="_x0000_s2052"/>
            </a:ext>
            <a:ext uri="{FF2B5EF4-FFF2-40B4-BE49-F238E27FC236}">
              <a16:creationId xmlns:a16="http://schemas.microsoft.com/office/drawing/2014/main" id="{3A63EAED-0823-4EC6-B281-82232C4599D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728" name="Drop Down 4" hidden="1">
          <a:extLst>
            <a:ext uri="{63B3BB69-23CF-44E3-9099-C40C66FF867C}">
              <a14:compatExt xmlns:a14="http://schemas.microsoft.com/office/drawing/2010/main" spid="_x0000_s2052"/>
            </a:ext>
            <a:ext uri="{FF2B5EF4-FFF2-40B4-BE49-F238E27FC236}">
              <a16:creationId xmlns:a16="http://schemas.microsoft.com/office/drawing/2014/main" id="{2222E657-2990-4CF3-BC70-8730A0D40637}"/>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729" name="Drop Down 4" hidden="1">
          <a:extLst>
            <a:ext uri="{63B3BB69-23CF-44E3-9099-C40C66FF867C}">
              <a14:compatExt xmlns:a14="http://schemas.microsoft.com/office/drawing/2010/main" spid="_x0000_s2052"/>
            </a:ext>
            <a:ext uri="{FF2B5EF4-FFF2-40B4-BE49-F238E27FC236}">
              <a16:creationId xmlns:a16="http://schemas.microsoft.com/office/drawing/2014/main" id="{C3DF3730-7C0B-4BCE-9B23-7DDAB42D2BC0}"/>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730" name="Drop Down 4" hidden="1">
          <a:extLst>
            <a:ext uri="{63B3BB69-23CF-44E3-9099-C40C66FF867C}">
              <a14:compatExt xmlns:a14="http://schemas.microsoft.com/office/drawing/2010/main" spid="_x0000_s2052"/>
            </a:ext>
            <a:ext uri="{FF2B5EF4-FFF2-40B4-BE49-F238E27FC236}">
              <a16:creationId xmlns:a16="http://schemas.microsoft.com/office/drawing/2014/main" id="{E782374C-649E-4DF2-9BAB-8D0A118E20A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731" name="Drop Down 20" hidden="1">
          <a:extLst>
            <a:ext uri="{63B3BB69-23CF-44E3-9099-C40C66FF867C}">
              <a14:compatExt xmlns:a14="http://schemas.microsoft.com/office/drawing/2010/main" spid="_x0000_s2068"/>
            </a:ext>
            <a:ext uri="{FF2B5EF4-FFF2-40B4-BE49-F238E27FC236}">
              <a16:creationId xmlns:a16="http://schemas.microsoft.com/office/drawing/2014/main" id="{1071B02C-3177-4A44-8930-CA986029ECBC}"/>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732" name="Drop Down 24" hidden="1">
          <a:extLst>
            <a:ext uri="{63B3BB69-23CF-44E3-9099-C40C66FF867C}">
              <a14:compatExt xmlns:a14="http://schemas.microsoft.com/office/drawing/2010/main" spid="_x0000_s2072"/>
            </a:ext>
            <a:ext uri="{FF2B5EF4-FFF2-40B4-BE49-F238E27FC236}">
              <a16:creationId xmlns:a16="http://schemas.microsoft.com/office/drawing/2014/main" id="{19E607D2-B5D6-4C63-8528-F8107EB82CC9}"/>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733" name="Drop Down 4" hidden="1">
          <a:extLst>
            <a:ext uri="{63B3BB69-23CF-44E3-9099-C40C66FF867C}">
              <a14:compatExt xmlns:a14="http://schemas.microsoft.com/office/drawing/2010/main" spid="_x0000_s2052"/>
            </a:ext>
            <a:ext uri="{FF2B5EF4-FFF2-40B4-BE49-F238E27FC236}">
              <a16:creationId xmlns:a16="http://schemas.microsoft.com/office/drawing/2014/main" id="{9CB28B82-5799-412A-89C6-9065381095D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734" name="Drop Down 4" hidden="1">
          <a:extLst>
            <a:ext uri="{63B3BB69-23CF-44E3-9099-C40C66FF867C}">
              <a14:compatExt xmlns:a14="http://schemas.microsoft.com/office/drawing/2010/main" spid="_x0000_s2052"/>
            </a:ext>
            <a:ext uri="{FF2B5EF4-FFF2-40B4-BE49-F238E27FC236}">
              <a16:creationId xmlns:a16="http://schemas.microsoft.com/office/drawing/2014/main" id="{BA93F57D-20F4-4A7B-97F1-F31F14731FFF}"/>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735" name="Drop Down 4" hidden="1">
          <a:extLst>
            <a:ext uri="{63B3BB69-23CF-44E3-9099-C40C66FF867C}">
              <a14:compatExt xmlns:a14="http://schemas.microsoft.com/office/drawing/2010/main" spid="_x0000_s2052"/>
            </a:ext>
            <a:ext uri="{FF2B5EF4-FFF2-40B4-BE49-F238E27FC236}">
              <a16:creationId xmlns:a16="http://schemas.microsoft.com/office/drawing/2014/main" id="{BA85EFC4-5C71-4536-B679-1E4021997F2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736" name="Drop Down 4" hidden="1">
          <a:extLst>
            <a:ext uri="{63B3BB69-23CF-44E3-9099-C40C66FF867C}">
              <a14:compatExt xmlns:a14="http://schemas.microsoft.com/office/drawing/2010/main" spid="_x0000_s2052"/>
            </a:ext>
            <a:ext uri="{FF2B5EF4-FFF2-40B4-BE49-F238E27FC236}">
              <a16:creationId xmlns:a16="http://schemas.microsoft.com/office/drawing/2014/main" id="{C6626939-E342-432C-8EFE-645F972808C7}"/>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737" name="Drop Down 4" hidden="1">
          <a:extLst>
            <a:ext uri="{63B3BB69-23CF-44E3-9099-C40C66FF867C}">
              <a14:compatExt xmlns:a14="http://schemas.microsoft.com/office/drawing/2010/main" spid="_x0000_s2052"/>
            </a:ext>
            <a:ext uri="{FF2B5EF4-FFF2-40B4-BE49-F238E27FC236}">
              <a16:creationId xmlns:a16="http://schemas.microsoft.com/office/drawing/2014/main" id="{61B850A5-4CF6-4F37-9E10-AE8A8E6031FE}"/>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738" name="Drop Down 20" hidden="1">
          <a:extLst>
            <a:ext uri="{63B3BB69-23CF-44E3-9099-C40C66FF867C}">
              <a14:compatExt xmlns:a14="http://schemas.microsoft.com/office/drawing/2010/main" spid="_x0000_s2068"/>
            </a:ext>
            <a:ext uri="{FF2B5EF4-FFF2-40B4-BE49-F238E27FC236}">
              <a16:creationId xmlns:a16="http://schemas.microsoft.com/office/drawing/2014/main" id="{C834A59C-EF58-4DE3-A77A-867A0B583668}"/>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739" name="Drop Down 24" hidden="1">
          <a:extLst>
            <a:ext uri="{63B3BB69-23CF-44E3-9099-C40C66FF867C}">
              <a14:compatExt xmlns:a14="http://schemas.microsoft.com/office/drawing/2010/main" spid="_x0000_s2072"/>
            </a:ext>
            <a:ext uri="{FF2B5EF4-FFF2-40B4-BE49-F238E27FC236}">
              <a16:creationId xmlns:a16="http://schemas.microsoft.com/office/drawing/2014/main" id="{C357831B-DCAE-4E0B-A772-4F51BAB8404C}"/>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740" name="Drop Down 4" hidden="1">
          <a:extLst>
            <a:ext uri="{63B3BB69-23CF-44E3-9099-C40C66FF867C}">
              <a14:compatExt xmlns:a14="http://schemas.microsoft.com/office/drawing/2010/main" spid="_x0000_s2052"/>
            </a:ext>
            <a:ext uri="{FF2B5EF4-FFF2-40B4-BE49-F238E27FC236}">
              <a16:creationId xmlns:a16="http://schemas.microsoft.com/office/drawing/2014/main" id="{76B4D381-E677-4C02-9AA9-06478D450B8F}"/>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741" name="Drop Down 4" hidden="1">
          <a:extLst>
            <a:ext uri="{63B3BB69-23CF-44E3-9099-C40C66FF867C}">
              <a14:compatExt xmlns:a14="http://schemas.microsoft.com/office/drawing/2010/main" spid="_x0000_s2052"/>
            </a:ext>
            <a:ext uri="{FF2B5EF4-FFF2-40B4-BE49-F238E27FC236}">
              <a16:creationId xmlns:a16="http://schemas.microsoft.com/office/drawing/2014/main" id="{55F795B8-210D-4FB3-8258-ECA3C62ECC85}"/>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742" name="Drop Down 4" hidden="1">
          <a:extLst>
            <a:ext uri="{63B3BB69-23CF-44E3-9099-C40C66FF867C}">
              <a14:compatExt xmlns:a14="http://schemas.microsoft.com/office/drawing/2010/main" spid="_x0000_s2052"/>
            </a:ext>
            <a:ext uri="{FF2B5EF4-FFF2-40B4-BE49-F238E27FC236}">
              <a16:creationId xmlns:a16="http://schemas.microsoft.com/office/drawing/2014/main" id="{8375A0E6-B34C-4DCC-8A1B-5513961974D6}"/>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743" name="Drop Down 4" hidden="1">
          <a:extLst>
            <a:ext uri="{63B3BB69-23CF-44E3-9099-C40C66FF867C}">
              <a14:compatExt xmlns:a14="http://schemas.microsoft.com/office/drawing/2010/main" spid="_x0000_s2052"/>
            </a:ext>
            <a:ext uri="{FF2B5EF4-FFF2-40B4-BE49-F238E27FC236}">
              <a16:creationId xmlns:a16="http://schemas.microsoft.com/office/drawing/2014/main" id="{F6A299B4-97D4-40BF-B2FC-F004061F6904}"/>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744" name="Drop Down 4" hidden="1">
          <a:extLst>
            <a:ext uri="{63B3BB69-23CF-44E3-9099-C40C66FF867C}">
              <a14:compatExt xmlns:a14="http://schemas.microsoft.com/office/drawing/2010/main" spid="_x0000_s2052"/>
            </a:ext>
            <a:ext uri="{FF2B5EF4-FFF2-40B4-BE49-F238E27FC236}">
              <a16:creationId xmlns:a16="http://schemas.microsoft.com/office/drawing/2014/main" id="{703D4F7C-20A8-44DF-8A60-C823815909BF}"/>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745" name="Drop Down 20" hidden="1">
          <a:extLst>
            <a:ext uri="{63B3BB69-23CF-44E3-9099-C40C66FF867C}">
              <a14:compatExt xmlns:a14="http://schemas.microsoft.com/office/drawing/2010/main" spid="_x0000_s2068"/>
            </a:ext>
            <a:ext uri="{FF2B5EF4-FFF2-40B4-BE49-F238E27FC236}">
              <a16:creationId xmlns:a16="http://schemas.microsoft.com/office/drawing/2014/main" id="{EAA32AE1-26E1-45CD-AC33-3595470EF5B7}"/>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746" name="Drop Down 24" hidden="1">
          <a:extLst>
            <a:ext uri="{63B3BB69-23CF-44E3-9099-C40C66FF867C}">
              <a14:compatExt xmlns:a14="http://schemas.microsoft.com/office/drawing/2010/main" spid="_x0000_s2072"/>
            </a:ext>
            <a:ext uri="{FF2B5EF4-FFF2-40B4-BE49-F238E27FC236}">
              <a16:creationId xmlns:a16="http://schemas.microsoft.com/office/drawing/2014/main" id="{C411BE35-71A2-4F37-B91B-77BA673BF283}"/>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747" name="Drop Down 4" hidden="1">
          <a:extLst>
            <a:ext uri="{63B3BB69-23CF-44E3-9099-C40C66FF867C}">
              <a14:compatExt xmlns:a14="http://schemas.microsoft.com/office/drawing/2010/main" spid="_x0000_s2052"/>
            </a:ext>
            <a:ext uri="{FF2B5EF4-FFF2-40B4-BE49-F238E27FC236}">
              <a16:creationId xmlns:a16="http://schemas.microsoft.com/office/drawing/2014/main" id="{C1D9B2D9-6846-4E45-BCC5-637514EE47B7}"/>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748" name="Drop Down 4" hidden="1">
          <a:extLst>
            <a:ext uri="{63B3BB69-23CF-44E3-9099-C40C66FF867C}">
              <a14:compatExt xmlns:a14="http://schemas.microsoft.com/office/drawing/2010/main" spid="_x0000_s2052"/>
            </a:ext>
            <a:ext uri="{FF2B5EF4-FFF2-40B4-BE49-F238E27FC236}">
              <a16:creationId xmlns:a16="http://schemas.microsoft.com/office/drawing/2014/main" id="{A71B4819-D289-4A22-9F22-4F910712E6EB}"/>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749" name="Drop Down 4" hidden="1">
          <a:extLst>
            <a:ext uri="{63B3BB69-23CF-44E3-9099-C40C66FF867C}">
              <a14:compatExt xmlns:a14="http://schemas.microsoft.com/office/drawing/2010/main" spid="_x0000_s2052"/>
            </a:ext>
            <a:ext uri="{FF2B5EF4-FFF2-40B4-BE49-F238E27FC236}">
              <a16:creationId xmlns:a16="http://schemas.microsoft.com/office/drawing/2014/main" id="{4B6C1C4C-FB3B-4B3B-91EF-A1DC1CF9AF7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750" name="Drop Down 4" hidden="1">
          <a:extLst>
            <a:ext uri="{63B3BB69-23CF-44E3-9099-C40C66FF867C}">
              <a14:compatExt xmlns:a14="http://schemas.microsoft.com/office/drawing/2010/main" spid="_x0000_s2052"/>
            </a:ext>
            <a:ext uri="{FF2B5EF4-FFF2-40B4-BE49-F238E27FC236}">
              <a16:creationId xmlns:a16="http://schemas.microsoft.com/office/drawing/2014/main" id="{AE7C2F85-E476-4A4D-828F-F0F9CA9162A4}"/>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751" name="Drop Down 4" hidden="1">
          <a:extLst>
            <a:ext uri="{63B3BB69-23CF-44E3-9099-C40C66FF867C}">
              <a14:compatExt xmlns:a14="http://schemas.microsoft.com/office/drawing/2010/main" spid="_x0000_s2052"/>
            </a:ext>
            <a:ext uri="{FF2B5EF4-FFF2-40B4-BE49-F238E27FC236}">
              <a16:creationId xmlns:a16="http://schemas.microsoft.com/office/drawing/2014/main" id="{ED34E40C-8946-4BF8-AB24-7280CAA40FB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752" name="Drop Down 20" hidden="1">
          <a:extLst>
            <a:ext uri="{63B3BB69-23CF-44E3-9099-C40C66FF867C}">
              <a14:compatExt xmlns:a14="http://schemas.microsoft.com/office/drawing/2010/main" spid="_x0000_s2068"/>
            </a:ext>
            <a:ext uri="{FF2B5EF4-FFF2-40B4-BE49-F238E27FC236}">
              <a16:creationId xmlns:a16="http://schemas.microsoft.com/office/drawing/2014/main" id="{5E9B9ACC-5DA6-49DD-862B-58A341188974}"/>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753" name="Drop Down 24" hidden="1">
          <a:extLst>
            <a:ext uri="{63B3BB69-23CF-44E3-9099-C40C66FF867C}">
              <a14:compatExt xmlns:a14="http://schemas.microsoft.com/office/drawing/2010/main" spid="_x0000_s2072"/>
            </a:ext>
            <a:ext uri="{FF2B5EF4-FFF2-40B4-BE49-F238E27FC236}">
              <a16:creationId xmlns:a16="http://schemas.microsoft.com/office/drawing/2014/main" id="{E1611AEE-5065-46B2-9DE2-3CE8373CC9D4}"/>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754" name="Drop Down 4" hidden="1">
          <a:extLst>
            <a:ext uri="{63B3BB69-23CF-44E3-9099-C40C66FF867C}">
              <a14:compatExt xmlns:a14="http://schemas.microsoft.com/office/drawing/2010/main" spid="_x0000_s2052"/>
            </a:ext>
            <a:ext uri="{FF2B5EF4-FFF2-40B4-BE49-F238E27FC236}">
              <a16:creationId xmlns:a16="http://schemas.microsoft.com/office/drawing/2014/main" id="{7DE0D088-7154-41E4-82BA-464A7C8073C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755" name="Drop Down 4" hidden="1">
          <a:extLst>
            <a:ext uri="{63B3BB69-23CF-44E3-9099-C40C66FF867C}">
              <a14:compatExt xmlns:a14="http://schemas.microsoft.com/office/drawing/2010/main" spid="_x0000_s2052"/>
            </a:ext>
            <a:ext uri="{FF2B5EF4-FFF2-40B4-BE49-F238E27FC236}">
              <a16:creationId xmlns:a16="http://schemas.microsoft.com/office/drawing/2014/main" id="{270AB7DC-2B2E-4C9E-A6A6-3C749BFB2265}"/>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756" name="Drop Down 4" hidden="1">
          <a:extLst>
            <a:ext uri="{63B3BB69-23CF-44E3-9099-C40C66FF867C}">
              <a14:compatExt xmlns:a14="http://schemas.microsoft.com/office/drawing/2010/main" spid="_x0000_s2052"/>
            </a:ext>
            <a:ext uri="{FF2B5EF4-FFF2-40B4-BE49-F238E27FC236}">
              <a16:creationId xmlns:a16="http://schemas.microsoft.com/office/drawing/2014/main" id="{91A940FA-EC38-4EAB-82E1-6F1017B2D47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757" name="Drop Down 4" hidden="1">
          <a:extLst>
            <a:ext uri="{63B3BB69-23CF-44E3-9099-C40C66FF867C}">
              <a14:compatExt xmlns:a14="http://schemas.microsoft.com/office/drawing/2010/main" spid="_x0000_s2052"/>
            </a:ext>
            <a:ext uri="{FF2B5EF4-FFF2-40B4-BE49-F238E27FC236}">
              <a16:creationId xmlns:a16="http://schemas.microsoft.com/office/drawing/2014/main" id="{25ACD85A-B0B9-475B-BA3A-9159E852FFEA}"/>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758" name="Drop Down 4" hidden="1">
          <a:extLst>
            <a:ext uri="{63B3BB69-23CF-44E3-9099-C40C66FF867C}">
              <a14:compatExt xmlns:a14="http://schemas.microsoft.com/office/drawing/2010/main" spid="_x0000_s2052"/>
            </a:ext>
            <a:ext uri="{FF2B5EF4-FFF2-40B4-BE49-F238E27FC236}">
              <a16:creationId xmlns:a16="http://schemas.microsoft.com/office/drawing/2014/main" id="{329FC582-2718-4CBB-8BF7-CAC9952F3F40}"/>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759" name="Drop Down 20" hidden="1">
          <a:extLst>
            <a:ext uri="{63B3BB69-23CF-44E3-9099-C40C66FF867C}">
              <a14:compatExt xmlns:a14="http://schemas.microsoft.com/office/drawing/2010/main" spid="_x0000_s2068"/>
            </a:ext>
            <a:ext uri="{FF2B5EF4-FFF2-40B4-BE49-F238E27FC236}">
              <a16:creationId xmlns:a16="http://schemas.microsoft.com/office/drawing/2014/main" id="{7687989C-BE1C-4F31-9927-640CBF76678B}"/>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760" name="Drop Down 24" hidden="1">
          <a:extLst>
            <a:ext uri="{63B3BB69-23CF-44E3-9099-C40C66FF867C}">
              <a14:compatExt xmlns:a14="http://schemas.microsoft.com/office/drawing/2010/main" spid="_x0000_s2072"/>
            </a:ext>
            <a:ext uri="{FF2B5EF4-FFF2-40B4-BE49-F238E27FC236}">
              <a16:creationId xmlns:a16="http://schemas.microsoft.com/office/drawing/2014/main" id="{2AA52000-371B-474C-B7DE-A4CCAD4CFFF4}"/>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761" name="Drop Down 4" hidden="1">
          <a:extLst>
            <a:ext uri="{63B3BB69-23CF-44E3-9099-C40C66FF867C}">
              <a14:compatExt xmlns:a14="http://schemas.microsoft.com/office/drawing/2010/main" spid="_x0000_s2052"/>
            </a:ext>
            <a:ext uri="{FF2B5EF4-FFF2-40B4-BE49-F238E27FC236}">
              <a16:creationId xmlns:a16="http://schemas.microsoft.com/office/drawing/2014/main" id="{0858802B-FAEB-40FA-A3A6-083E97BD21D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762" name="Drop Down 4" hidden="1">
          <a:extLst>
            <a:ext uri="{63B3BB69-23CF-44E3-9099-C40C66FF867C}">
              <a14:compatExt xmlns:a14="http://schemas.microsoft.com/office/drawing/2010/main" spid="_x0000_s2052"/>
            </a:ext>
            <a:ext uri="{FF2B5EF4-FFF2-40B4-BE49-F238E27FC236}">
              <a16:creationId xmlns:a16="http://schemas.microsoft.com/office/drawing/2014/main" id="{A0720634-608E-497A-9810-E46A5EEF6030}"/>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763" name="Drop Down 4" hidden="1">
          <a:extLst>
            <a:ext uri="{63B3BB69-23CF-44E3-9099-C40C66FF867C}">
              <a14:compatExt xmlns:a14="http://schemas.microsoft.com/office/drawing/2010/main" spid="_x0000_s2052"/>
            </a:ext>
            <a:ext uri="{FF2B5EF4-FFF2-40B4-BE49-F238E27FC236}">
              <a16:creationId xmlns:a16="http://schemas.microsoft.com/office/drawing/2014/main" id="{68105730-BE02-4E90-A60B-3B72189DCBF7}"/>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764" name="Drop Down 4" hidden="1">
          <a:extLst>
            <a:ext uri="{63B3BB69-23CF-44E3-9099-C40C66FF867C}">
              <a14:compatExt xmlns:a14="http://schemas.microsoft.com/office/drawing/2010/main" spid="_x0000_s2052"/>
            </a:ext>
            <a:ext uri="{FF2B5EF4-FFF2-40B4-BE49-F238E27FC236}">
              <a16:creationId xmlns:a16="http://schemas.microsoft.com/office/drawing/2014/main" id="{A76607B5-6EF0-460D-A1B4-43FA900A919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765" name="Drop Down 4" hidden="1">
          <a:extLst>
            <a:ext uri="{63B3BB69-23CF-44E3-9099-C40C66FF867C}">
              <a14:compatExt xmlns:a14="http://schemas.microsoft.com/office/drawing/2010/main" spid="_x0000_s2052"/>
            </a:ext>
            <a:ext uri="{FF2B5EF4-FFF2-40B4-BE49-F238E27FC236}">
              <a16:creationId xmlns:a16="http://schemas.microsoft.com/office/drawing/2014/main" id="{F52E160D-63DA-4080-AAD3-92E232494927}"/>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766" name="Drop Down 20" hidden="1">
          <a:extLst>
            <a:ext uri="{63B3BB69-23CF-44E3-9099-C40C66FF867C}">
              <a14:compatExt xmlns:a14="http://schemas.microsoft.com/office/drawing/2010/main" spid="_x0000_s2068"/>
            </a:ext>
            <a:ext uri="{FF2B5EF4-FFF2-40B4-BE49-F238E27FC236}">
              <a16:creationId xmlns:a16="http://schemas.microsoft.com/office/drawing/2014/main" id="{B3409D23-136F-4DF2-A13F-3F6714A67CFD}"/>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767" name="Drop Down 24" hidden="1">
          <a:extLst>
            <a:ext uri="{63B3BB69-23CF-44E3-9099-C40C66FF867C}">
              <a14:compatExt xmlns:a14="http://schemas.microsoft.com/office/drawing/2010/main" spid="_x0000_s2072"/>
            </a:ext>
            <a:ext uri="{FF2B5EF4-FFF2-40B4-BE49-F238E27FC236}">
              <a16:creationId xmlns:a16="http://schemas.microsoft.com/office/drawing/2014/main" id="{E0606784-6846-4822-B3AB-A6320F73E234}"/>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768" name="Drop Down 4" hidden="1">
          <a:extLst>
            <a:ext uri="{63B3BB69-23CF-44E3-9099-C40C66FF867C}">
              <a14:compatExt xmlns:a14="http://schemas.microsoft.com/office/drawing/2010/main" spid="_x0000_s2052"/>
            </a:ext>
            <a:ext uri="{FF2B5EF4-FFF2-40B4-BE49-F238E27FC236}">
              <a16:creationId xmlns:a16="http://schemas.microsoft.com/office/drawing/2014/main" id="{410EDC07-E359-4E4A-807F-03642E5FF74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769" name="Drop Down 4" hidden="1">
          <a:extLst>
            <a:ext uri="{63B3BB69-23CF-44E3-9099-C40C66FF867C}">
              <a14:compatExt xmlns:a14="http://schemas.microsoft.com/office/drawing/2010/main" spid="_x0000_s2052"/>
            </a:ext>
            <a:ext uri="{FF2B5EF4-FFF2-40B4-BE49-F238E27FC236}">
              <a16:creationId xmlns:a16="http://schemas.microsoft.com/office/drawing/2014/main" id="{0D34F4B1-1B3A-4A95-A8BB-D707F6502E07}"/>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770" name="Drop Down 4" hidden="1">
          <a:extLst>
            <a:ext uri="{63B3BB69-23CF-44E3-9099-C40C66FF867C}">
              <a14:compatExt xmlns:a14="http://schemas.microsoft.com/office/drawing/2010/main" spid="_x0000_s2052"/>
            </a:ext>
            <a:ext uri="{FF2B5EF4-FFF2-40B4-BE49-F238E27FC236}">
              <a16:creationId xmlns:a16="http://schemas.microsoft.com/office/drawing/2014/main" id="{15439443-DF8A-44ED-A6AC-EEC654F7289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771" name="Drop Down 4" hidden="1">
          <a:extLst>
            <a:ext uri="{63B3BB69-23CF-44E3-9099-C40C66FF867C}">
              <a14:compatExt xmlns:a14="http://schemas.microsoft.com/office/drawing/2010/main" spid="_x0000_s2052"/>
            </a:ext>
            <a:ext uri="{FF2B5EF4-FFF2-40B4-BE49-F238E27FC236}">
              <a16:creationId xmlns:a16="http://schemas.microsoft.com/office/drawing/2014/main" id="{24A338F0-C5D3-4CCC-8395-F432AE0BF05D}"/>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772" name="Drop Down 4" hidden="1">
          <a:extLst>
            <a:ext uri="{63B3BB69-23CF-44E3-9099-C40C66FF867C}">
              <a14:compatExt xmlns:a14="http://schemas.microsoft.com/office/drawing/2010/main" spid="_x0000_s2052"/>
            </a:ext>
            <a:ext uri="{FF2B5EF4-FFF2-40B4-BE49-F238E27FC236}">
              <a16:creationId xmlns:a16="http://schemas.microsoft.com/office/drawing/2014/main" id="{CCC8DCF1-9B10-4507-B2BB-B8F080D5C43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773" name="Drop Down 20" hidden="1">
          <a:extLst>
            <a:ext uri="{63B3BB69-23CF-44E3-9099-C40C66FF867C}">
              <a14:compatExt xmlns:a14="http://schemas.microsoft.com/office/drawing/2010/main" spid="_x0000_s2068"/>
            </a:ext>
            <a:ext uri="{FF2B5EF4-FFF2-40B4-BE49-F238E27FC236}">
              <a16:creationId xmlns:a16="http://schemas.microsoft.com/office/drawing/2014/main" id="{755C4388-254F-4DE9-A10C-CBA72A928F93}"/>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774" name="Drop Down 24" hidden="1">
          <a:extLst>
            <a:ext uri="{63B3BB69-23CF-44E3-9099-C40C66FF867C}">
              <a14:compatExt xmlns:a14="http://schemas.microsoft.com/office/drawing/2010/main" spid="_x0000_s2072"/>
            </a:ext>
            <a:ext uri="{FF2B5EF4-FFF2-40B4-BE49-F238E27FC236}">
              <a16:creationId xmlns:a16="http://schemas.microsoft.com/office/drawing/2014/main" id="{919C5797-BD84-4808-91F0-FAB5610BF0CB}"/>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775" name="Drop Down 4" hidden="1">
          <a:extLst>
            <a:ext uri="{63B3BB69-23CF-44E3-9099-C40C66FF867C}">
              <a14:compatExt xmlns:a14="http://schemas.microsoft.com/office/drawing/2010/main" spid="_x0000_s2052"/>
            </a:ext>
            <a:ext uri="{FF2B5EF4-FFF2-40B4-BE49-F238E27FC236}">
              <a16:creationId xmlns:a16="http://schemas.microsoft.com/office/drawing/2014/main" id="{B5BE07F0-EE3D-4DB7-9ADF-60AA23E4AC7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776" name="Drop Down 4" hidden="1">
          <a:extLst>
            <a:ext uri="{63B3BB69-23CF-44E3-9099-C40C66FF867C}">
              <a14:compatExt xmlns:a14="http://schemas.microsoft.com/office/drawing/2010/main" spid="_x0000_s2052"/>
            </a:ext>
            <a:ext uri="{FF2B5EF4-FFF2-40B4-BE49-F238E27FC236}">
              <a16:creationId xmlns:a16="http://schemas.microsoft.com/office/drawing/2014/main" id="{3480A8C5-3FA0-4BEA-82E7-D24BFF382714}"/>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777" name="Drop Down 4" hidden="1">
          <a:extLst>
            <a:ext uri="{63B3BB69-23CF-44E3-9099-C40C66FF867C}">
              <a14:compatExt xmlns:a14="http://schemas.microsoft.com/office/drawing/2010/main" spid="_x0000_s2052"/>
            </a:ext>
            <a:ext uri="{FF2B5EF4-FFF2-40B4-BE49-F238E27FC236}">
              <a16:creationId xmlns:a16="http://schemas.microsoft.com/office/drawing/2014/main" id="{03420F15-DE1A-4B3A-A4C9-A207D1E1FCA6}"/>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778" name="Drop Down 4" hidden="1">
          <a:extLst>
            <a:ext uri="{63B3BB69-23CF-44E3-9099-C40C66FF867C}">
              <a14:compatExt xmlns:a14="http://schemas.microsoft.com/office/drawing/2010/main" spid="_x0000_s2052"/>
            </a:ext>
            <a:ext uri="{FF2B5EF4-FFF2-40B4-BE49-F238E27FC236}">
              <a16:creationId xmlns:a16="http://schemas.microsoft.com/office/drawing/2014/main" id="{4D248990-4216-4BBC-86E7-2C7370E29F00}"/>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779" name="Drop Down 4" hidden="1">
          <a:extLst>
            <a:ext uri="{63B3BB69-23CF-44E3-9099-C40C66FF867C}">
              <a14:compatExt xmlns:a14="http://schemas.microsoft.com/office/drawing/2010/main" spid="_x0000_s2052"/>
            </a:ext>
            <a:ext uri="{FF2B5EF4-FFF2-40B4-BE49-F238E27FC236}">
              <a16:creationId xmlns:a16="http://schemas.microsoft.com/office/drawing/2014/main" id="{5980FA48-6D29-4866-B507-3088150D3D3F}"/>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780" name="Drop Down 20" hidden="1">
          <a:extLst>
            <a:ext uri="{63B3BB69-23CF-44E3-9099-C40C66FF867C}">
              <a14:compatExt xmlns:a14="http://schemas.microsoft.com/office/drawing/2010/main" spid="_x0000_s2068"/>
            </a:ext>
            <a:ext uri="{FF2B5EF4-FFF2-40B4-BE49-F238E27FC236}">
              <a16:creationId xmlns:a16="http://schemas.microsoft.com/office/drawing/2014/main" id="{AB23057C-92D8-44CA-B9AE-672D2E3E47C6}"/>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781" name="Drop Down 24" hidden="1">
          <a:extLst>
            <a:ext uri="{63B3BB69-23CF-44E3-9099-C40C66FF867C}">
              <a14:compatExt xmlns:a14="http://schemas.microsoft.com/office/drawing/2010/main" spid="_x0000_s2072"/>
            </a:ext>
            <a:ext uri="{FF2B5EF4-FFF2-40B4-BE49-F238E27FC236}">
              <a16:creationId xmlns:a16="http://schemas.microsoft.com/office/drawing/2014/main" id="{2DFDEFE2-C585-4028-AD38-683096ACFFBA}"/>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782" name="Drop Down 4" hidden="1">
          <a:extLst>
            <a:ext uri="{63B3BB69-23CF-44E3-9099-C40C66FF867C}">
              <a14:compatExt xmlns:a14="http://schemas.microsoft.com/office/drawing/2010/main" spid="_x0000_s2052"/>
            </a:ext>
            <a:ext uri="{FF2B5EF4-FFF2-40B4-BE49-F238E27FC236}">
              <a16:creationId xmlns:a16="http://schemas.microsoft.com/office/drawing/2014/main" id="{0BD0A76A-224C-45E2-8C31-981993B9868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783" name="Drop Down 4" hidden="1">
          <a:extLst>
            <a:ext uri="{63B3BB69-23CF-44E3-9099-C40C66FF867C}">
              <a14:compatExt xmlns:a14="http://schemas.microsoft.com/office/drawing/2010/main" spid="_x0000_s2052"/>
            </a:ext>
            <a:ext uri="{FF2B5EF4-FFF2-40B4-BE49-F238E27FC236}">
              <a16:creationId xmlns:a16="http://schemas.microsoft.com/office/drawing/2014/main" id="{72DF657B-AF2C-4096-A27C-A3AB88F94B81}"/>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784" name="Drop Down 4" hidden="1">
          <a:extLst>
            <a:ext uri="{63B3BB69-23CF-44E3-9099-C40C66FF867C}">
              <a14:compatExt xmlns:a14="http://schemas.microsoft.com/office/drawing/2010/main" spid="_x0000_s2052"/>
            </a:ext>
            <a:ext uri="{FF2B5EF4-FFF2-40B4-BE49-F238E27FC236}">
              <a16:creationId xmlns:a16="http://schemas.microsoft.com/office/drawing/2014/main" id="{3D0C34C7-FF42-454B-A647-11E62F0A6F2C}"/>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785" name="Drop Down 4" hidden="1">
          <a:extLst>
            <a:ext uri="{63B3BB69-23CF-44E3-9099-C40C66FF867C}">
              <a14:compatExt xmlns:a14="http://schemas.microsoft.com/office/drawing/2010/main" spid="_x0000_s2052"/>
            </a:ext>
            <a:ext uri="{FF2B5EF4-FFF2-40B4-BE49-F238E27FC236}">
              <a16:creationId xmlns:a16="http://schemas.microsoft.com/office/drawing/2014/main" id="{8C04E4C6-819F-4EE8-99C8-C3A33E00FDE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786" name="Drop Down 4" hidden="1">
          <a:extLst>
            <a:ext uri="{63B3BB69-23CF-44E3-9099-C40C66FF867C}">
              <a14:compatExt xmlns:a14="http://schemas.microsoft.com/office/drawing/2010/main" spid="_x0000_s2052"/>
            </a:ext>
            <a:ext uri="{FF2B5EF4-FFF2-40B4-BE49-F238E27FC236}">
              <a16:creationId xmlns:a16="http://schemas.microsoft.com/office/drawing/2014/main" id="{1E082C11-D5AE-419E-BB97-AB0F915C97A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787" name="Drop Down 20" hidden="1">
          <a:extLst>
            <a:ext uri="{63B3BB69-23CF-44E3-9099-C40C66FF867C}">
              <a14:compatExt xmlns:a14="http://schemas.microsoft.com/office/drawing/2010/main" spid="_x0000_s2068"/>
            </a:ext>
            <a:ext uri="{FF2B5EF4-FFF2-40B4-BE49-F238E27FC236}">
              <a16:creationId xmlns:a16="http://schemas.microsoft.com/office/drawing/2014/main" id="{54A15F9F-EBEF-46EE-AF35-88C6C1BC535B}"/>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788" name="Drop Down 24" hidden="1">
          <a:extLst>
            <a:ext uri="{63B3BB69-23CF-44E3-9099-C40C66FF867C}">
              <a14:compatExt xmlns:a14="http://schemas.microsoft.com/office/drawing/2010/main" spid="_x0000_s2072"/>
            </a:ext>
            <a:ext uri="{FF2B5EF4-FFF2-40B4-BE49-F238E27FC236}">
              <a16:creationId xmlns:a16="http://schemas.microsoft.com/office/drawing/2014/main" id="{47133BF7-E7C4-4394-8483-942304E069B5}"/>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789" name="Drop Down 4" hidden="1">
          <a:extLst>
            <a:ext uri="{63B3BB69-23CF-44E3-9099-C40C66FF867C}">
              <a14:compatExt xmlns:a14="http://schemas.microsoft.com/office/drawing/2010/main" spid="_x0000_s2052"/>
            </a:ext>
            <a:ext uri="{FF2B5EF4-FFF2-40B4-BE49-F238E27FC236}">
              <a16:creationId xmlns:a16="http://schemas.microsoft.com/office/drawing/2014/main" id="{5B3362C5-F7A8-4B00-B733-F07A107F442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790" name="Drop Down 4" hidden="1">
          <a:extLst>
            <a:ext uri="{63B3BB69-23CF-44E3-9099-C40C66FF867C}">
              <a14:compatExt xmlns:a14="http://schemas.microsoft.com/office/drawing/2010/main" spid="_x0000_s2052"/>
            </a:ext>
            <a:ext uri="{FF2B5EF4-FFF2-40B4-BE49-F238E27FC236}">
              <a16:creationId xmlns:a16="http://schemas.microsoft.com/office/drawing/2014/main" id="{9C26667B-1C96-4A7D-989E-D9272EE3CB12}"/>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791" name="Drop Down 4" hidden="1">
          <a:extLst>
            <a:ext uri="{63B3BB69-23CF-44E3-9099-C40C66FF867C}">
              <a14:compatExt xmlns:a14="http://schemas.microsoft.com/office/drawing/2010/main" spid="_x0000_s2052"/>
            </a:ext>
            <a:ext uri="{FF2B5EF4-FFF2-40B4-BE49-F238E27FC236}">
              <a16:creationId xmlns:a16="http://schemas.microsoft.com/office/drawing/2014/main" id="{266E6906-9E2D-4CCE-879E-3057FFCAA21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792" name="Drop Down 4" hidden="1">
          <a:extLst>
            <a:ext uri="{63B3BB69-23CF-44E3-9099-C40C66FF867C}">
              <a14:compatExt xmlns:a14="http://schemas.microsoft.com/office/drawing/2010/main" spid="_x0000_s2052"/>
            </a:ext>
            <a:ext uri="{FF2B5EF4-FFF2-40B4-BE49-F238E27FC236}">
              <a16:creationId xmlns:a16="http://schemas.microsoft.com/office/drawing/2014/main" id="{F534511C-1743-49B2-9989-E26AA8E70C6C}"/>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793" name="Drop Down 4" hidden="1">
          <a:extLst>
            <a:ext uri="{63B3BB69-23CF-44E3-9099-C40C66FF867C}">
              <a14:compatExt xmlns:a14="http://schemas.microsoft.com/office/drawing/2010/main" spid="_x0000_s2052"/>
            </a:ext>
            <a:ext uri="{FF2B5EF4-FFF2-40B4-BE49-F238E27FC236}">
              <a16:creationId xmlns:a16="http://schemas.microsoft.com/office/drawing/2014/main" id="{AA48CC9A-1519-4070-B139-6594510129A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794" name="Drop Down 20" hidden="1">
          <a:extLst>
            <a:ext uri="{63B3BB69-23CF-44E3-9099-C40C66FF867C}">
              <a14:compatExt xmlns:a14="http://schemas.microsoft.com/office/drawing/2010/main" spid="_x0000_s2068"/>
            </a:ext>
            <a:ext uri="{FF2B5EF4-FFF2-40B4-BE49-F238E27FC236}">
              <a16:creationId xmlns:a16="http://schemas.microsoft.com/office/drawing/2014/main" id="{1E034B92-93F5-4B3A-89A2-01FAAB3ED841}"/>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795" name="Drop Down 24" hidden="1">
          <a:extLst>
            <a:ext uri="{63B3BB69-23CF-44E3-9099-C40C66FF867C}">
              <a14:compatExt xmlns:a14="http://schemas.microsoft.com/office/drawing/2010/main" spid="_x0000_s2072"/>
            </a:ext>
            <a:ext uri="{FF2B5EF4-FFF2-40B4-BE49-F238E27FC236}">
              <a16:creationId xmlns:a16="http://schemas.microsoft.com/office/drawing/2014/main" id="{1F58EFB6-5D40-4EA1-B38D-A5CE7B78B5E1}"/>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796" name="Drop Down 4" hidden="1">
          <a:extLst>
            <a:ext uri="{63B3BB69-23CF-44E3-9099-C40C66FF867C}">
              <a14:compatExt xmlns:a14="http://schemas.microsoft.com/office/drawing/2010/main" spid="_x0000_s2052"/>
            </a:ext>
            <a:ext uri="{FF2B5EF4-FFF2-40B4-BE49-F238E27FC236}">
              <a16:creationId xmlns:a16="http://schemas.microsoft.com/office/drawing/2014/main" id="{E55BD3A6-41C6-4188-B0F4-31652B91739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797" name="Drop Down 4" hidden="1">
          <a:extLst>
            <a:ext uri="{63B3BB69-23CF-44E3-9099-C40C66FF867C}">
              <a14:compatExt xmlns:a14="http://schemas.microsoft.com/office/drawing/2010/main" spid="_x0000_s2052"/>
            </a:ext>
            <a:ext uri="{FF2B5EF4-FFF2-40B4-BE49-F238E27FC236}">
              <a16:creationId xmlns:a16="http://schemas.microsoft.com/office/drawing/2014/main" id="{4218BC9C-C3DA-4C43-82A9-81D618AF8F45}"/>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798" name="Drop Down 4" hidden="1">
          <a:extLst>
            <a:ext uri="{63B3BB69-23CF-44E3-9099-C40C66FF867C}">
              <a14:compatExt xmlns:a14="http://schemas.microsoft.com/office/drawing/2010/main" spid="_x0000_s2052"/>
            </a:ext>
            <a:ext uri="{FF2B5EF4-FFF2-40B4-BE49-F238E27FC236}">
              <a16:creationId xmlns:a16="http://schemas.microsoft.com/office/drawing/2014/main" id="{5BFE054B-90CC-4F6E-8841-26EE0EFEE3A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799" name="Drop Down 4" hidden="1">
          <a:extLst>
            <a:ext uri="{63B3BB69-23CF-44E3-9099-C40C66FF867C}">
              <a14:compatExt xmlns:a14="http://schemas.microsoft.com/office/drawing/2010/main" spid="_x0000_s2052"/>
            </a:ext>
            <a:ext uri="{FF2B5EF4-FFF2-40B4-BE49-F238E27FC236}">
              <a16:creationId xmlns:a16="http://schemas.microsoft.com/office/drawing/2014/main" id="{BB3A1342-19A5-49BF-A7DF-6B3ED4E80A67}"/>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800" name="Drop Down 4" hidden="1">
          <a:extLst>
            <a:ext uri="{63B3BB69-23CF-44E3-9099-C40C66FF867C}">
              <a14:compatExt xmlns:a14="http://schemas.microsoft.com/office/drawing/2010/main" spid="_x0000_s2052"/>
            </a:ext>
            <a:ext uri="{FF2B5EF4-FFF2-40B4-BE49-F238E27FC236}">
              <a16:creationId xmlns:a16="http://schemas.microsoft.com/office/drawing/2014/main" id="{B453D462-ED54-4907-9603-AC4D06C9F9C7}"/>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801" name="Drop Down 20" hidden="1">
          <a:extLst>
            <a:ext uri="{63B3BB69-23CF-44E3-9099-C40C66FF867C}">
              <a14:compatExt xmlns:a14="http://schemas.microsoft.com/office/drawing/2010/main" spid="_x0000_s2068"/>
            </a:ext>
            <a:ext uri="{FF2B5EF4-FFF2-40B4-BE49-F238E27FC236}">
              <a16:creationId xmlns:a16="http://schemas.microsoft.com/office/drawing/2014/main" id="{12230AC8-6107-4FA7-8162-4CB7220F38BE}"/>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802" name="Drop Down 24" hidden="1">
          <a:extLst>
            <a:ext uri="{63B3BB69-23CF-44E3-9099-C40C66FF867C}">
              <a14:compatExt xmlns:a14="http://schemas.microsoft.com/office/drawing/2010/main" spid="_x0000_s2072"/>
            </a:ext>
            <a:ext uri="{FF2B5EF4-FFF2-40B4-BE49-F238E27FC236}">
              <a16:creationId xmlns:a16="http://schemas.microsoft.com/office/drawing/2014/main" id="{E8AA19FC-3A12-41EC-A583-DE8CE1F4615A}"/>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803" name="Drop Down 4" hidden="1">
          <a:extLst>
            <a:ext uri="{63B3BB69-23CF-44E3-9099-C40C66FF867C}">
              <a14:compatExt xmlns:a14="http://schemas.microsoft.com/office/drawing/2010/main" spid="_x0000_s2052"/>
            </a:ext>
            <a:ext uri="{FF2B5EF4-FFF2-40B4-BE49-F238E27FC236}">
              <a16:creationId xmlns:a16="http://schemas.microsoft.com/office/drawing/2014/main" id="{60B7C64C-9A62-40FD-9BDD-0CC955CFC4E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804" name="Drop Down 4" hidden="1">
          <a:extLst>
            <a:ext uri="{63B3BB69-23CF-44E3-9099-C40C66FF867C}">
              <a14:compatExt xmlns:a14="http://schemas.microsoft.com/office/drawing/2010/main" spid="_x0000_s2052"/>
            </a:ext>
            <a:ext uri="{FF2B5EF4-FFF2-40B4-BE49-F238E27FC236}">
              <a16:creationId xmlns:a16="http://schemas.microsoft.com/office/drawing/2014/main" id="{E2E9C6EE-F277-47A3-A64F-02EE40C19BE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805" name="Drop Down 4" hidden="1">
          <a:extLst>
            <a:ext uri="{63B3BB69-23CF-44E3-9099-C40C66FF867C}">
              <a14:compatExt xmlns:a14="http://schemas.microsoft.com/office/drawing/2010/main" spid="_x0000_s2052"/>
            </a:ext>
            <a:ext uri="{FF2B5EF4-FFF2-40B4-BE49-F238E27FC236}">
              <a16:creationId xmlns:a16="http://schemas.microsoft.com/office/drawing/2014/main" id="{54A93DE0-4448-413D-9321-BE013ED53BA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806" name="Drop Down 4" hidden="1">
          <a:extLst>
            <a:ext uri="{63B3BB69-23CF-44E3-9099-C40C66FF867C}">
              <a14:compatExt xmlns:a14="http://schemas.microsoft.com/office/drawing/2010/main" spid="_x0000_s2052"/>
            </a:ext>
            <a:ext uri="{FF2B5EF4-FFF2-40B4-BE49-F238E27FC236}">
              <a16:creationId xmlns:a16="http://schemas.microsoft.com/office/drawing/2014/main" id="{7E69EA8C-46A7-4D7A-A47E-2F0A3A84EAE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807" name="Drop Down 4" hidden="1">
          <a:extLst>
            <a:ext uri="{63B3BB69-23CF-44E3-9099-C40C66FF867C}">
              <a14:compatExt xmlns:a14="http://schemas.microsoft.com/office/drawing/2010/main" spid="_x0000_s2052"/>
            </a:ext>
            <a:ext uri="{FF2B5EF4-FFF2-40B4-BE49-F238E27FC236}">
              <a16:creationId xmlns:a16="http://schemas.microsoft.com/office/drawing/2014/main" id="{1F4EF95F-47BA-4F8A-97E0-D1892769E32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243</xdr:row>
      <xdr:rowOff>0</xdr:rowOff>
    </xdr:from>
    <xdr:ext cx="1921468" cy="195685"/>
    <xdr:sp macro="" textlink="">
      <xdr:nvSpPr>
        <xdr:cNvPr id="1808" name="Drop Down 20" hidden="1">
          <a:extLst>
            <a:ext uri="{63B3BB69-23CF-44E3-9099-C40C66FF867C}">
              <a14:compatExt xmlns:a14="http://schemas.microsoft.com/office/drawing/2010/main" spid="_x0000_s2068"/>
            </a:ext>
            <a:ext uri="{FF2B5EF4-FFF2-40B4-BE49-F238E27FC236}">
              <a16:creationId xmlns:a16="http://schemas.microsoft.com/office/drawing/2014/main" id="{302E2BED-E12E-45AD-B679-53DAC4C3A26A}"/>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809" name="Drop Down 24" hidden="1">
          <a:extLst>
            <a:ext uri="{63B3BB69-23CF-44E3-9099-C40C66FF867C}">
              <a14:compatExt xmlns:a14="http://schemas.microsoft.com/office/drawing/2010/main" spid="_x0000_s2072"/>
            </a:ext>
            <a:ext uri="{FF2B5EF4-FFF2-40B4-BE49-F238E27FC236}">
              <a16:creationId xmlns:a16="http://schemas.microsoft.com/office/drawing/2014/main" id="{6790FD7F-7BAF-43A3-8680-1BCD8801BFBE}"/>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810" name="Drop Down 4" hidden="1">
          <a:extLst>
            <a:ext uri="{63B3BB69-23CF-44E3-9099-C40C66FF867C}">
              <a14:compatExt xmlns:a14="http://schemas.microsoft.com/office/drawing/2010/main" spid="_x0000_s2052"/>
            </a:ext>
            <a:ext uri="{FF2B5EF4-FFF2-40B4-BE49-F238E27FC236}">
              <a16:creationId xmlns:a16="http://schemas.microsoft.com/office/drawing/2014/main" id="{CC0FA06C-BAAE-460C-9151-6E76339CF4CF}"/>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811" name="Drop Down 4" hidden="1">
          <a:extLst>
            <a:ext uri="{63B3BB69-23CF-44E3-9099-C40C66FF867C}">
              <a14:compatExt xmlns:a14="http://schemas.microsoft.com/office/drawing/2010/main" spid="_x0000_s2052"/>
            </a:ext>
            <a:ext uri="{FF2B5EF4-FFF2-40B4-BE49-F238E27FC236}">
              <a16:creationId xmlns:a16="http://schemas.microsoft.com/office/drawing/2014/main" id="{0D8A7809-DCA8-417C-A23D-E0B824DE188B}"/>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243</xdr:row>
      <xdr:rowOff>0</xdr:rowOff>
    </xdr:from>
    <xdr:ext cx="2529840" cy="195685"/>
    <xdr:sp macro="" textlink="">
      <xdr:nvSpPr>
        <xdr:cNvPr id="1812" name="Drop Down 4" hidden="1">
          <a:extLst>
            <a:ext uri="{63B3BB69-23CF-44E3-9099-C40C66FF867C}">
              <a14:compatExt xmlns:a14="http://schemas.microsoft.com/office/drawing/2010/main" spid="_x0000_s2052"/>
            </a:ext>
            <a:ext uri="{FF2B5EF4-FFF2-40B4-BE49-F238E27FC236}">
              <a16:creationId xmlns:a16="http://schemas.microsoft.com/office/drawing/2014/main" id="{D30C23B6-F9C8-4831-B9D3-C68C1D13671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243</xdr:row>
      <xdr:rowOff>0</xdr:rowOff>
    </xdr:from>
    <xdr:ext cx="2529840" cy="195685"/>
    <xdr:sp macro="" textlink="">
      <xdr:nvSpPr>
        <xdr:cNvPr id="1813" name="Drop Down 4" hidden="1">
          <a:extLst>
            <a:ext uri="{63B3BB69-23CF-44E3-9099-C40C66FF867C}">
              <a14:compatExt xmlns:a14="http://schemas.microsoft.com/office/drawing/2010/main" spid="_x0000_s2052"/>
            </a:ext>
            <a:ext uri="{FF2B5EF4-FFF2-40B4-BE49-F238E27FC236}">
              <a16:creationId xmlns:a16="http://schemas.microsoft.com/office/drawing/2014/main" id="{8817B162-588A-4428-9362-A29CBC75D8EE}"/>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814" name="Drop Down 24" hidden="1">
          <a:extLst>
            <a:ext uri="{63B3BB69-23CF-44E3-9099-C40C66FF867C}">
              <a14:compatExt xmlns:a14="http://schemas.microsoft.com/office/drawing/2010/main" spid="_x0000_s2072"/>
            </a:ext>
            <a:ext uri="{FF2B5EF4-FFF2-40B4-BE49-F238E27FC236}">
              <a16:creationId xmlns:a16="http://schemas.microsoft.com/office/drawing/2014/main" id="{A0534B06-016D-4228-87A4-AFBF417875F3}"/>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815" name="Drop Down 24" hidden="1">
          <a:extLst>
            <a:ext uri="{63B3BB69-23CF-44E3-9099-C40C66FF867C}">
              <a14:compatExt xmlns:a14="http://schemas.microsoft.com/office/drawing/2010/main" spid="_x0000_s2072"/>
            </a:ext>
            <a:ext uri="{FF2B5EF4-FFF2-40B4-BE49-F238E27FC236}">
              <a16:creationId xmlns:a16="http://schemas.microsoft.com/office/drawing/2014/main" id="{7A1BE374-306B-43E7-A364-284C2D3051A9}"/>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816" name="Drop Down 24" hidden="1">
          <a:extLst>
            <a:ext uri="{63B3BB69-23CF-44E3-9099-C40C66FF867C}">
              <a14:compatExt xmlns:a14="http://schemas.microsoft.com/office/drawing/2010/main" spid="_x0000_s2072"/>
            </a:ext>
            <a:ext uri="{FF2B5EF4-FFF2-40B4-BE49-F238E27FC236}">
              <a16:creationId xmlns:a16="http://schemas.microsoft.com/office/drawing/2014/main" id="{E56D65CB-97DA-4787-AF71-6CAB168910A6}"/>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817" name="Drop Down 24" hidden="1">
          <a:extLst>
            <a:ext uri="{63B3BB69-23CF-44E3-9099-C40C66FF867C}">
              <a14:compatExt xmlns:a14="http://schemas.microsoft.com/office/drawing/2010/main" spid="_x0000_s2072"/>
            </a:ext>
            <a:ext uri="{FF2B5EF4-FFF2-40B4-BE49-F238E27FC236}">
              <a16:creationId xmlns:a16="http://schemas.microsoft.com/office/drawing/2014/main" id="{003CDAA6-78C5-49FB-9C5C-F3B3A5A24597}"/>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818" name="Drop Down 24" hidden="1">
          <a:extLst>
            <a:ext uri="{63B3BB69-23CF-44E3-9099-C40C66FF867C}">
              <a14:compatExt xmlns:a14="http://schemas.microsoft.com/office/drawing/2010/main" spid="_x0000_s2072"/>
            </a:ext>
            <a:ext uri="{FF2B5EF4-FFF2-40B4-BE49-F238E27FC236}">
              <a16:creationId xmlns:a16="http://schemas.microsoft.com/office/drawing/2014/main" id="{D2D1535B-B175-4C8B-B925-ACBC62789045}"/>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819" name="Drop Down 24" hidden="1">
          <a:extLst>
            <a:ext uri="{63B3BB69-23CF-44E3-9099-C40C66FF867C}">
              <a14:compatExt xmlns:a14="http://schemas.microsoft.com/office/drawing/2010/main" spid="_x0000_s2072"/>
            </a:ext>
            <a:ext uri="{FF2B5EF4-FFF2-40B4-BE49-F238E27FC236}">
              <a16:creationId xmlns:a16="http://schemas.microsoft.com/office/drawing/2014/main" id="{845A6A74-EC77-4607-A446-4D50A3135C35}"/>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820" name="Drop Down 24" hidden="1">
          <a:extLst>
            <a:ext uri="{63B3BB69-23CF-44E3-9099-C40C66FF867C}">
              <a14:compatExt xmlns:a14="http://schemas.microsoft.com/office/drawing/2010/main" spid="_x0000_s2072"/>
            </a:ext>
            <a:ext uri="{FF2B5EF4-FFF2-40B4-BE49-F238E27FC236}">
              <a16:creationId xmlns:a16="http://schemas.microsoft.com/office/drawing/2014/main" id="{52CE8A13-FFE2-45A8-86B0-C27C1DD3C977}"/>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821" name="Drop Down 24" hidden="1">
          <a:extLst>
            <a:ext uri="{63B3BB69-23CF-44E3-9099-C40C66FF867C}">
              <a14:compatExt xmlns:a14="http://schemas.microsoft.com/office/drawing/2010/main" spid="_x0000_s2072"/>
            </a:ext>
            <a:ext uri="{FF2B5EF4-FFF2-40B4-BE49-F238E27FC236}">
              <a16:creationId xmlns:a16="http://schemas.microsoft.com/office/drawing/2014/main" id="{35FDA743-E4BA-47D4-882B-EE3734032470}"/>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822" name="Drop Down 24" hidden="1">
          <a:extLst>
            <a:ext uri="{63B3BB69-23CF-44E3-9099-C40C66FF867C}">
              <a14:compatExt xmlns:a14="http://schemas.microsoft.com/office/drawing/2010/main" spid="_x0000_s2072"/>
            </a:ext>
            <a:ext uri="{FF2B5EF4-FFF2-40B4-BE49-F238E27FC236}">
              <a16:creationId xmlns:a16="http://schemas.microsoft.com/office/drawing/2014/main" id="{2D27B6C9-0F59-49C1-B467-F10508E9590A}"/>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823" name="Drop Down 24" hidden="1">
          <a:extLst>
            <a:ext uri="{63B3BB69-23CF-44E3-9099-C40C66FF867C}">
              <a14:compatExt xmlns:a14="http://schemas.microsoft.com/office/drawing/2010/main" spid="_x0000_s2072"/>
            </a:ext>
            <a:ext uri="{FF2B5EF4-FFF2-40B4-BE49-F238E27FC236}">
              <a16:creationId xmlns:a16="http://schemas.microsoft.com/office/drawing/2014/main" id="{089478D9-B47D-4ED9-95DB-1EDDE2F82687}"/>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824" name="Drop Down 24" hidden="1">
          <a:extLst>
            <a:ext uri="{63B3BB69-23CF-44E3-9099-C40C66FF867C}">
              <a14:compatExt xmlns:a14="http://schemas.microsoft.com/office/drawing/2010/main" spid="_x0000_s2072"/>
            </a:ext>
            <a:ext uri="{FF2B5EF4-FFF2-40B4-BE49-F238E27FC236}">
              <a16:creationId xmlns:a16="http://schemas.microsoft.com/office/drawing/2014/main" id="{0E254FC1-97D1-45A9-9181-E6AEED6C6D97}"/>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825" name="Drop Down 24" hidden="1">
          <a:extLst>
            <a:ext uri="{63B3BB69-23CF-44E3-9099-C40C66FF867C}">
              <a14:compatExt xmlns:a14="http://schemas.microsoft.com/office/drawing/2010/main" spid="_x0000_s2072"/>
            </a:ext>
            <a:ext uri="{FF2B5EF4-FFF2-40B4-BE49-F238E27FC236}">
              <a16:creationId xmlns:a16="http://schemas.microsoft.com/office/drawing/2014/main" id="{C80514C5-6766-48B9-AADD-1D11FEF1CC05}"/>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826" name="Drop Down 24" hidden="1">
          <a:extLst>
            <a:ext uri="{63B3BB69-23CF-44E3-9099-C40C66FF867C}">
              <a14:compatExt xmlns:a14="http://schemas.microsoft.com/office/drawing/2010/main" spid="_x0000_s2072"/>
            </a:ext>
            <a:ext uri="{FF2B5EF4-FFF2-40B4-BE49-F238E27FC236}">
              <a16:creationId xmlns:a16="http://schemas.microsoft.com/office/drawing/2014/main" id="{F396C865-3ABB-4742-89E2-5128FEAA0A7A}"/>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827" name="Drop Down 24" hidden="1">
          <a:extLst>
            <a:ext uri="{63B3BB69-23CF-44E3-9099-C40C66FF867C}">
              <a14:compatExt xmlns:a14="http://schemas.microsoft.com/office/drawing/2010/main" spid="_x0000_s2072"/>
            </a:ext>
            <a:ext uri="{FF2B5EF4-FFF2-40B4-BE49-F238E27FC236}">
              <a16:creationId xmlns:a16="http://schemas.microsoft.com/office/drawing/2014/main" id="{65A5F2BB-ACA0-4BFE-83E8-529BC7D91DBF}"/>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828" name="Drop Down 24" hidden="1">
          <a:extLst>
            <a:ext uri="{63B3BB69-23CF-44E3-9099-C40C66FF867C}">
              <a14:compatExt xmlns:a14="http://schemas.microsoft.com/office/drawing/2010/main" spid="_x0000_s2072"/>
            </a:ext>
            <a:ext uri="{FF2B5EF4-FFF2-40B4-BE49-F238E27FC236}">
              <a16:creationId xmlns:a16="http://schemas.microsoft.com/office/drawing/2014/main" id="{B8BB3E0A-CBFB-4FAC-88C3-FE9F124B2912}"/>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829" name="Drop Down 24" hidden="1">
          <a:extLst>
            <a:ext uri="{63B3BB69-23CF-44E3-9099-C40C66FF867C}">
              <a14:compatExt xmlns:a14="http://schemas.microsoft.com/office/drawing/2010/main" spid="_x0000_s2072"/>
            </a:ext>
            <a:ext uri="{FF2B5EF4-FFF2-40B4-BE49-F238E27FC236}">
              <a16:creationId xmlns:a16="http://schemas.microsoft.com/office/drawing/2014/main" id="{24A61DC1-308A-4891-A1C0-4E8B87102763}"/>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830" name="Drop Down 24" hidden="1">
          <a:extLst>
            <a:ext uri="{63B3BB69-23CF-44E3-9099-C40C66FF867C}">
              <a14:compatExt xmlns:a14="http://schemas.microsoft.com/office/drawing/2010/main" spid="_x0000_s2072"/>
            </a:ext>
            <a:ext uri="{FF2B5EF4-FFF2-40B4-BE49-F238E27FC236}">
              <a16:creationId xmlns:a16="http://schemas.microsoft.com/office/drawing/2014/main" id="{FA53C7B3-E41F-4B06-B658-CF7FE830F52F}"/>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831" name="Drop Down 24" hidden="1">
          <a:extLst>
            <a:ext uri="{63B3BB69-23CF-44E3-9099-C40C66FF867C}">
              <a14:compatExt xmlns:a14="http://schemas.microsoft.com/office/drawing/2010/main" spid="_x0000_s2072"/>
            </a:ext>
            <a:ext uri="{FF2B5EF4-FFF2-40B4-BE49-F238E27FC236}">
              <a16:creationId xmlns:a16="http://schemas.microsoft.com/office/drawing/2014/main" id="{4D0B367E-8D75-49BE-8BA9-0483BAC73595}"/>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243</xdr:row>
      <xdr:rowOff>0</xdr:rowOff>
    </xdr:from>
    <xdr:ext cx="2476500" cy="199970"/>
    <xdr:sp macro="" textlink="">
      <xdr:nvSpPr>
        <xdr:cNvPr id="1832" name="Drop Down 24" hidden="1">
          <a:extLst>
            <a:ext uri="{63B3BB69-23CF-44E3-9099-C40C66FF867C}">
              <a14:compatExt xmlns:a14="http://schemas.microsoft.com/office/drawing/2010/main" spid="_x0000_s2072"/>
            </a:ext>
            <a:ext uri="{FF2B5EF4-FFF2-40B4-BE49-F238E27FC236}">
              <a16:creationId xmlns:a16="http://schemas.microsoft.com/office/drawing/2014/main" id="{237BBF93-E753-4D81-8527-68E8ECD361D6}"/>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833" name="Drop Down 4" hidden="1">
          <a:extLst>
            <a:ext uri="{63B3BB69-23CF-44E3-9099-C40C66FF867C}">
              <a14:compatExt xmlns:a14="http://schemas.microsoft.com/office/drawing/2010/main" spid="_x0000_s2052"/>
            </a:ext>
            <a:ext uri="{FF2B5EF4-FFF2-40B4-BE49-F238E27FC236}">
              <a16:creationId xmlns:a16="http://schemas.microsoft.com/office/drawing/2014/main" id="{66789998-2830-49AD-AC86-2FB510484EAC}"/>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834" name="Drop Down 20" hidden="1">
          <a:extLst>
            <a:ext uri="{63B3BB69-23CF-44E3-9099-C40C66FF867C}">
              <a14:compatExt xmlns:a14="http://schemas.microsoft.com/office/drawing/2010/main" spid="_x0000_s2068"/>
            </a:ext>
            <a:ext uri="{FF2B5EF4-FFF2-40B4-BE49-F238E27FC236}">
              <a16:creationId xmlns:a16="http://schemas.microsoft.com/office/drawing/2014/main" id="{514985A6-B829-482E-A86B-CC091AA1A515}"/>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835" name="Drop Down 24" hidden="1">
          <a:extLst>
            <a:ext uri="{63B3BB69-23CF-44E3-9099-C40C66FF867C}">
              <a14:compatExt xmlns:a14="http://schemas.microsoft.com/office/drawing/2010/main" spid="_x0000_s2072"/>
            </a:ext>
            <a:ext uri="{FF2B5EF4-FFF2-40B4-BE49-F238E27FC236}">
              <a16:creationId xmlns:a16="http://schemas.microsoft.com/office/drawing/2014/main" id="{5757BF12-4E75-4E5A-B22E-C1EFE4A71862}"/>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836" name="Drop Down 4" hidden="1">
          <a:extLst>
            <a:ext uri="{63B3BB69-23CF-44E3-9099-C40C66FF867C}">
              <a14:compatExt xmlns:a14="http://schemas.microsoft.com/office/drawing/2010/main" spid="_x0000_s2052"/>
            </a:ext>
            <a:ext uri="{FF2B5EF4-FFF2-40B4-BE49-F238E27FC236}">
              <a16:creationId xmlns:a16="http://schemas.microsoft.com/office/drawing/2014/main" id="{75F6C1AB-3AD8-4A51-AA51-E7E1CCFDDC3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837" name="Drop Down 4" hidden="1">
          <a:extLst>
            <a:ext uri="{63B3BB69-23CF-44E3-9099-C40C66FF867C}">
              <a14:compatExt xmlns:a14="http://schemas.microsoft.com/office/drawing/2010/main" spid="_x0000_s2052"/>
            </a:ext>
            <a:ext uri="{FF2B5EF4-FFF2-40B4-BE49-F238E27FC236}">
              <a16:creationId xmlns:a16="http://schemas.microsoft.com/office/drawing/2014/main" id="{CC0A074D-B957-4660-AD76-B02D20DBC20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838" name="Drop Down 4" hidden="1">
          <a:extLst>
            <a:ext uri="{63B3BB69-23CF-44E3-9099-C40C66FF867C}">
              <a14:compatExt xmlns:a14="http://schemas.microsoft.com/office/drawing/2010/main" spid="_x0000_s2052"/>
            </a:ext>
            <a:ext uri="{FF2B5EF4-FFF2-40B4-BE49-F238E27FC236}">
              <a16:creationId xmlns:a16="http://schemas.microsoft.com/office/drawing/2014/main" id="{EB76FA10-044C-4ED4-8389-28E461654EF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839" name="Drop Down 4" hidden="1">
          <a:extLst>
            <a:ext uri="{63B3BB69-23CF-44E3-9099-C40C66FF867C}">
              <a14:compatExt xmlns:a14="http://schemas.microsoft.com/office/drawing/2010/main" spid="_x0000_s2052"/>
            </a:ext>
            <a:ext uri="{FF2B5EF4-FFF2-40B4-BE49-F238E27FC236}">
              <a16:creationId xmlns:a16="http://schemas.microsoft.com/office/drawing/2014/main" id="{143092B4-D58F-47F2-BEFC-B10C7D2EC5FB}"/>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840" name="Drop Down 4" hidden="1">
          <a:extLst>
            <a:ext uri="{63B3BB69-23CF-44E3-9099-C40C66FF867C}">
              <a14:compatExt xmlns:a14="http://schemas.microsoft.com/office/drawing/2010/main" spid="_x0000_s2052"/>
            </a:ext>
            <a:ext uri="{FF2B5EF4-FFF2-40B4-BE49-F238E27FC236}">
              <a16:creationId xmlns:a16="http://schemas.microsoft.com/office/drawing/2014/main" id="{D78ADC66-7849-4435-ADF1-0CBD8642005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841" name="Drop Down 20" hidden="1">
          <a:extLst>
            <a:ext uri="{63B3BB69-23CF-44E3-9099-C40C66FF867C}">
              <a14:compatExt xmlns:a14="http://schemas.microsoft.com/office/drawing/2010/main" spid="_x0000_s2068"/>
            </a:ext>
            <a:ext uri="{FF2B5EF4-FFF2-40B4-BE49-F238E27FC236}">
              <a16:creationId xmlns:a16="http://schemas.microsoft.com/office/drawing/2014/main" id="{063985EE-92A0-477B-8B1F-281D5D1657E7}"/>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842" name="Drop Down 24" hidden="1">
          <a:extLst>
            <a:ext uri="{63B3BB69-23CF-44E3-9099-C40C66FF867C}">
              <a14:compatExt xmlns:a14="http://schemas.microsoft.com/office/drawing/2010/main" spid="_x0000_s2072"/>
            </a:ext>
            <a:ext uri="{FF2B5EF4-FFF2-40B4-BE49-F238E27FC236}">
              <a16:creationId xmlns:a16="http://schemas.microsoft.com/office/drawing/2014/main" id="{6811DC96-0280-41C2-AAD4-DC262A97622C}"/>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843" name="Drop Down 4" hidden="1">
          <a:extLst>
            <a:ext uri="{63B3BB69-23CF-44E3-9099-C40C66FF867C}">
              <a14:compatExt xmlns:a14="http://schemas.microsoft.com/office/drawing/2010/main" spid="_x0000_s2052"/>
            </a:ext>
            <a:ext uri="{FF2B5EF4-FFF2-40B4-BE49-F238E27FC236}">
              <a16:creationId xmlns:a16="http://schemas.microsoft.com/office/drawing/2014/main" id="{5CA8C470-0C67-4973-AEC5-776D83F5FD9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844" name="Drop Down 4" hidden="1">
          <a:extLst>
            <a:ext uri="{63B3BB69-23CF-44E3-9099-C40C66FF867C}">
              <a14:compatExt xmlns:a14="http://schemas.microsoft.com/office/drawing/2010/main" spid="_x0000_s2052"/>
            </a:ext>
            <a:ext uri="{FF2B5EF4-FFF2-40B4-BE49-F238E27FC236}">
              <a16:creationId xmlns:a16="http://schemas.microsoft.com/office/drawing/2014/main" id="{F35594D4-EC80-499A-A23A-89DEA934F1C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845" name="Drop Down 4" hidden="1">
          <a:extLst>
            <a:ext uri="{63B3BB69-23CF-44E3-9099-C40C66FF867C}">
              <a14:compatExt xmlns:a14="http://schemas.microsoft.com/office/drawing/2010/main" spid="_x0000_s2052"/>
            </a:ext>
            <a:ext uri="{FF2B5EF4-FFF2-40B4-BE49-F238E27FC236}">
              <a16:creationId xmlns:a16="http://schemas.microsoft.com/office/drawing/2014/main" id="{A93A8925-25ED-46BE-81E7-7B7B51384BE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846" name="Drop Down 4" hidden="1">
          <a:extLst>
            <a:ext uri="{63B3BB69-23CF-44E3-9099-C40C66FF867C}">
              <a14:compatExt xmlns:a14="http://schemas.microsoft.com/office/drawing/2010/main" spid="_x0000_s2052"/>
            </a:ext>
            <a:ext uri="{FF2B5EF4-FFF2-40B4-BE49-F238E27FC236}">
              <a16:creationId xmlns:a16="http://schemas.microsoft.com/office/drawing/2014/main" id="{6F5CB8DA-7F22-4207-B6AD-251A7273A6D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847" name="Drop Down 4" hidden="1">
          <a:extLst>
            <a:ext uri="{63B3BB69-23CF-44E3-9099-C40C66FF867C}">
              <a14:compatExt xmlns:a14="http://schemas.microsoft.com/office/drawing/2010/main" spid="_x0000_s2052"/>
            </a:ext>
            <a:ext uri="{FF2B5EF4-FFF2-40B4-BE49-F238E27FC236}">
              <a16:creationId xmlns:a16="http://schemas.microsoft.com/office/drawing/2014/main" id="{9C153587-A714-4ACE-893E-E8547F8B7956}"/>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848" name="Drop Down 20" hidden="1">
          <a:extLst>
            <a:ext uri="{63B3BB69-23CF-44E3-9099-C40C66FF867C}">
              <a14:compatExt xmlns:a14="http://schemas.microsoft.com/office/drawing/2010/main" spid="_x0000_s2068"/>
            </a:ext>
            <a:ext uri="{FF2B5EF4-FFF2-40B4-BE49-F238E27FC236}">
              <a16:creationId xmlns:a16="http://schemas.microsoft.com/office/drawing/2014/main" id="{5B9E8B83-489B-4C66-9A25-F4C0E1CDC146}"/>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849" name="Drop Down 24" hidden="1">
          <a:extLst>
            <a:ext uri="{63B3BB69-23CF-44E3-9099-C40C66FF867C}">
              <a14:compatExt xmlns:a14="http://schemas.microsoft.com/office/drawing/2010/main" spid="_x0000_s2072"/>
            </a:ext>
            <a:ext uri="{FF2B5EF4-FFF2-40B4-BE49-F238E27FC236}">
              <a16:creationId xmlns:a16="http://schemas.microsoft.com/office/drawing/2014/main" id="{64EA3542-B3D9-416B-969E-698E04365BCB}"/>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850" name="Drop Down 4" hidden="1">
          <a:extLst>
            <a:ext uri="{63B3BB69-23CF-44E3-9099-C40C66FF867C}">
              <a14:compatExt xmlns:a14="http://schemas.microsoft.com/office/drawing/2010/main" spid="_x0000_s2052"/>
            </a:ext>
            <a:ext uri="{FF2B5EF4-FFF2-40B4-BE49-F238E27FC236}">
              <a16:creationId xmlns:a16="http://schemas.microsoft.com/office/drawing/2014/main" id="{A876AED9-7F35-43E3-A226-8E9F75F32008}"/>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851" name="Drop Down 4" hidden="1">
          <a:extLst>
            <a:ext uri="{63B3BB69-23CF-44E3-9099-C40C66FF867C}">
              <a14:compatExt xmlns:a14="http://schemas.microsoft.com/office/drawing/2010/main" spid="_x0000_s2052"/>
            </a:ext>
            <a:ext uri="{FF2B5EF4-FFF2-40B4-BE49-F238E27FC236}">
              <a16:creationId xmlns:a16="http://schemas.microsoft.com/office/drawing/2014/main" id="{FDC6D622-E22B-4F61-8207-4CBAD5792D9E}"/>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852" name="Drop Down 4" hidden="1">
          <a:extLst>
            <a:ext uri="{63B3BB69-23CF-44E3-9099-C40C66FF867C}">
              <a14:compatExt xmlns:a14="http://schemas.microsoft.com/office/drawing/2010/main" spid="_x0000_s2052"/>
            </a:ext>
            <a:ext uri="{FF2B5EF4-FFF2-40B4-BE49-F238E27FC236}">
              <a16:creationId xmlns:a16="http://schemas.microsoft.com/office/drawing/2014/main" id="{D22194D0-F91C-4756-B2D1-204EC9D276D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853" name="Drop Down 4" hidden="1">
          <a:extLst>
            <a:ext uri="{63B3BB69-23CF-44E3-9099-C40C66FF867C}">
              <a14:compatExt xmlns:a14="http://schemas.microsoft.com/office/drawing/2010/main" spid="_x0000_s2052"/>
            </a:ext>
            <a:ext uri="{FF2B5EF4-FFF2-40B4-BE49-F238E27FC236}">
              <a16:creationId xmlns:a16="http://schemas.microsoft.com/office/drawing/2014/main" id="{06FAA703-F4A6-40E0-8552-F2B12DAD3FCF}"/>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854" name="Drop Down 4" hidden="1">
          <a:extLst>
            <a:ext uri="{63B3BB69-23CF-44E3-9099-C40C66FF867C}">
              <a14:compatExt xmlns:a14="http://schemas.microsoft.com/office/drawing/2010/main" spid="_x0000_s2052"/>
            </a:ext>
            <a:ext uri="{FF2B5EF4-FFF2-40B4-BE49-F238E27FC236}">
              <a16:creationId xmlns:a16="http://schemas.microsoft.com/office/drawing/2014/main" id="{14871276-2EEA-4B12-8BB1-85ACA087715E}"/>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855" name="Drop Down 20" hidden="1">
          <a:extLst>
            <a:ext uri="{63B3BB69-23CF-44E3-9099-C40C66FF867C}">
              <a14:compatExt xmlns:a14="http://schemas.microsoft.com/office/drawing/2010/main" spid="_x0000_s2068"/>
            </a:ext>
            <a:ext uri="{FF2B5EF4-FFF2-40B4-BE49-F238E27FC236}">
              <a16:creationId xmlns:a16="http://schemas.microsoft.com/office/drawing/2014/main" id="{8BB21BBD-1B94-4854-96B8-A9AA8DAA687B}"/>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856" name="Drop Down 24" hidden="1">
          <a:extLst>
            <a:ext uri="{63B3BB69-23CF-44E3-9099-C40C66FF867C}">
              <a14:compatExt xmlns:a14="http://schemas.microsoft.com/office/drawing/2010/main" spid="_x0000_s2072"/>
            </a:ext>
            <a:ext uri="{FF2B5EF4-FFF2-40B4-BE49-F238E27FC236}">
              <a16:creationId xmlns:a16="http://schemas.microsoft.com/office/drawing/2014/main" id="{6D2CA258-BB36-49DD-9EEB-D0D34005B4D9}"/>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857" name="Drop Down 4" hidden="1">
          <a:extLst>
            <a:ext uri="{63B3BB69-23CF-44E3-9099-C40C66FF867C}">
              <a14:compatExt xmlns:a14="http://schemas.microsoft.com/office/drawing/2010/main" spid="_x0000_s2052"/>
            </a:ext>
            <a:ext uri="{FF2B5EF4-FFF2-40B4-BE49-F238E27FC236}">
              <a16:creationId xmlns:a16="http://schemas.microsoft.com/office/drawing/2014/main" id="{29AD9145-7797-4AB1-A5AE-CE58E1E1D864}"/>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858" name="Drop Down 4" hidden="1">
          <a:extLst>
            <a:ext uri="{63B3BB69-23CF-44E3-9099-C40C66FF867C}">
              <a14:compatExt xmlns:a14="http://schemas.microsoft.com/office/drawing/2010/main" spid="_x0000_s2052"/>
            </a:ext>
            <a:ext uri="{FF2B5EF4-FFF2-40B4-BE49-F238E27FC236}">
              <a16:creationId xmlns:a16="http://schemas.microsoft.com/office/drawing/2014/main" id="{4597EDB5-BFB9-41DA-A5DA-AE382C65C366}"/>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859" name="Drop Down 4" hidden="1">
          <a:extLst>
            <a:ext uri="{63B3BB69-23CF-44E3-9099-C40C66FF867C}">
              <a14:compatExt xmlns:a14="http://schemas.microsoft.com/office/drawing/2010/main" spid="_x0000_s2052"/>
            </a:ext>
            <a:ext uri="{FF2B5EF4-FFF2-40B4-BE49-F238E27FC236}">
              <a16:creationId xmlns:a16="http://schemas.microsoft.com/office/drawing/2014/main" id="{9AC1424E-5835-4BD6-951E-A0F05A094217}"/>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860" name="Drop Down 4" hidden="1">
          <a:extLst>
            <a:ext uri="{63B3BB69-23CF-44E3-9099-C40C66FF867C}">
              <a14:compatExt xmlns:a14="http://schemas.microsoft.com/office/drawing/2010/main" spid="_x0000_s2052"/>
            </a:ext>
            <a:ext uri="{FF2B5EF4-FFF2-40B4-BE49-F238E27FC236}">
              <a16:creationId xmlns:a16="http://schemas.microsoft.com/office/drawing/2014/main" id="{B5E4B66E-D2E0-46C9-9285-099C29B8ECBA}"/>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861" name="Drop Down 4" hidden="1">
          <a:extLst>
            <a:ext uri="{63B3BB69-23CF-44E3-9099-C40C66FF867C}">
              <a14:compatExt xmlns:a14="http://schemas.microsoft.com/office/drawing/2010/main" spid="_x0000_s2052"/>
            </a:ext>
            <a:ext uri="{FF2B5EF4-FFF2-40B4-BE49-F238E27FC236}">
              <a16:creationId xmlns:a16="http://schemas.microsoft.com/office/drawing/2014/main" id="{C939CE58-8636-47A1-89EE-5F98F66F43EB}"/>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862" name="Drop Down 20" hidden="1">
          <a:extLst>
            <a:ext uri="{63B3BB69-23CF-44E3-9099-C40C66FF867C}">
              <a14:compatExt xmlns:a14="http://schemas.microsoft.com/office/drawing/2010/main" spid="_x0000_s2068"/>
            </a:ext>
            <a:ext uri="{FF2B5EF4-FFF2-40B4-BE49-F238E27FC236}">
              <a16:creationId xmlns:a16="http://schemas.microsoft.com/office/drawing/2014/main" id="{DE94FF62-DE5F-4397-B204-9B5F5F3016C5}"/>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863" name="Drop Down 24" hidden="1">
          <a:extLst>
            <a:ext uri="{63B3BB69-23CF-44E3-9099-C40C66FF867C}">
              <a14:compatExt xmlns:a14="http://schemas.microsoft.com/office/drawing/2010/main" spid="_x0000_s2072"/>
            </a:ext>
            <a:ext uri="{FF2B5EF4-FFF2-40B4-BE49-F238E27FC236}">
              <a16:creationId xmlns:a16="http://schemas.microsoft.com/office/drawing/2014/main" id="{F3D04685-0F95-447C-85FB-C72F75FA069B}"/>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864" name="Drop Down 4" hidden="1">
          <a:extLst>
            <a:ext uri="{63B3BB69-23CF-44E3-9099-C40C66FF867C}">
              <a14:compatExt xmlns:a14="http://schemas.microsoft.com/office/drawing/2010/main" spid="_x0000_s2052"/>
            </a:ext>
            <a:ext uri="{FF2B5EF4-FFF2-40B4-BE49-F238E27FC236}">
              <a16:creationId xmlns:a16="http://schemas.microsoft.com/office/drawing/2014/main" id="{C3EE20EF-67BC-4ED0-A6A1-1E167D3BA58C}"/>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865" name="Drop Down 4" hidden="1">
          <a:extLst>
            <a:ext uri="{63B3BB69-23CF-44E3-9099-C40C66FF867C}">
              <a14:compatExt xmlns:a14="http://schemas.microsoft.com/office/drawing/2010/main" spid="_x0000_s2052"/>
            </a:ext>
            <a:ext uri="{FF2B5EF4-FFF2-40B4-BE49-F238E27FC236}">
              <a16:creationId xmlns:a16="http://schemas.microsoft.com/office/drawing/2014/main" id="{7F47B5A9-60A1-4EA1-9CED-8871CF4F749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866" name="Drop Down 4" hidden="1">
          <a:extLst>
            <a:ext uri="{63B3BB69-23CF-44E3-9099-C40C66FF867C}">
              <a14:compatExt xmlns:a14="http://schemas.microsoft.com/office/drawing/2010/main" spid="_x0000_s2052"/>
            </a:ext>
            <a:ext uri="{FF2B5EF4-FFF2-40B4-BE49-F238E27FC236}">
              <a16:creationId xmlns:a16="http://schemas.microsoft.com/office/drawing/2014/main" id="{6BD84C21-2EAE-46FB-B30E-D1B801D717F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867" name="Drop Down 4" hidden="1">
          <a:extLst>
            <a:ext uri="{63B3BB69-23CF-44E3-9099-C40C66FF867C}">
              <a14:compatExt xmlns:a14="http://schemas.microsoft.com/office/drawing/2010/main" spid="_x0000_s2052"/>
            </a:ext>
            <a:ext uri="{FF2B5EF4-FFF2-40B4-BE49-F238E27FC236}">
              <a16:creationId xmlns:a16="http://schemas.microsoft.com/office/drawing/2014/main" id="{83922EAF-1974-4B5C-B3DA-555CE9C223FC}"/>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868" name="Drop Down 4" hidden="1">
          <a:extLst>
            <a:ext uri="{63B3BB69-23CF-44E3-9099-C40C66FF867C}">
              <a14:compatExt xmlns:a14="http://schemas.microsoft.com/office/drawing/2010/main" spid="_x0000_s2052"/>
            </a:ext>
            <a:ext uri="{FF2B5EF4-FFF2-40B4-BE49-F238E27FC236}">
              <a16:creationId xmlns:a16="http://schemas.microsoft.com/office/drawing/2014/main" id="{D5FED5C9-35E4-4737-9F03-94186F6E8188}"/>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869" name="Drop Down 20" hidden="1">
          <a:extLst>
            <a:ext uri="{63B3BB69-23CF-44E3-9099-C40C66FF867C}">
              <a14:compatExt xmlns:a14="http://schemas.microsoft.com/office/drawing/2010/main" spid="_x0000_s2068"/>
            </a:ext>
            <a:ext uri="{FF2B5EF4-FFF2-40B4-BE49-F238E27FC236}">
              <a16:creationId xmlns:a16="http://schemas.microsoft.com/office/drawing/2014/main" id="{A5457726-B704-4341-91B8-CDE3172EE921}"/>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870" name="Drop Down 24" hidden="1">
          <a:extLst>
            <a:ext uri="{63B3BB69-23CF-44E3-9099-C40C66FF867C}">
              <a14:compatExt xmlns:a14="http://schemas.microsoft.com/office/drawing/2010/main" spid="_x0000_s2072"/>
            </a:ext>
            <a:ext uri="{FF2B5EF4-FFF2-40B4-BE49-F238E27FC236}">
              <a16:creationId xmlns:a16="http://schemas.microsoft.com/office/drawing/2014/main" id="{11F7086B-CE79-4765-ACFA-70639F8C66C9}"/>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871" name="Drop Down 4" hidden="1">
          <a:extLst>
            <a:ext uri="{63B3BB69-23CF-44E3-9099-C40C66FF867C}">
              <a14:compatExt xmlns:a14="http://schemas.microsoft.com/office/drawing/2010/main" spid="_x0000_s2052"/>
            </a:ext>
            <a:ext uri="{FF2B5EF4-FFF2-40B4-BE49-F238E27FC236}">
              <a16:creationId xmlns:a16="http://schemas.microsoft.com/office/drawing/2014/main" id="{D573BFC5-1545-47D8-B978-D29BADE859A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872" name="Drop Down 4" hidden="1">
          <a:extLst>
            <a:ext uri="{63B3BB69-23CF-44E3-9099-C40C66FF867C}">
              <a14:compatExt xmlns:a14="http://schemas.microsoft.com/office/drawing/2010/main" spid="_x0000_s2052"/>
            </a:ext>
            <a:ext uri="{FF2B5EF4-FFF2-40B4-BE49-F238E27FC236}">
              <a16:creationId xmlns:a16="http://schemas.microsoft.com/office/drawing/2014/main" id="{4D8A0B63-4043-477F-9260-6771C19F9C6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873" name="Drop Down 4" hidden="1">
          <a:extLst>
            <a:ext uri="{63B3BB69-23CF-44E3-9099-C40C66FF867C}">
              <a14:compatExt xmlns:a14="http://schemas.microsoft.com/office/drawing/2010/main" spid="_x0000_s2052"/>
            </a:ext>
            <a:ext uri="{FF2B5EF4-FFF2-40B4-BE49-F238E27FC236}">
              <a16:creationId xmlns:a16="http://schemas.microsoft.com/office/drawing/2014/main" id="{95D1EDC9-C468-4B54-9EA1-D4C77AE90776}"/>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874" name="Drop Down 4" hidden="1">
          <a:extLst>
            <a:ext uri="{63B3BB69-23CF-44E3-9099-C40C66FF867C}">
              <a14:compatExt xmlns:a14="http://schemas.microsoft.com/office/drawing/2010/main" spid="_x0000_s2052"/>
            </a:ext>
            <a:ext uri="{FF2B5EF4-FFF2-40B4-BE49-F238E27FC236}">
              <a16:creationId xmlns:a16="http://schemas.microsoft.com/office/drawing/2014/main" id="{733DC355-EE93-44AE-9E14-E3B6D2B95E44}"/>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875" name="Drop Down 4" hidden="1">
          <a:extLst>
            <a:ext uri="{63B3BB69-23CF-44E3-9099-C40C66FF867C}">
              <a14:compatExt xmlns:a14="http://schemas.microsoft.com/office/drawing/2010/main" spid="_x0000_s2052"/>
            </a:ext>
            <a:ext uri="{FF2B5EF4-FFF2-40B4-BE49-F238E27FC236}">
              <a16:creationId xmlns:a16="http://schemas.microsoft.com/office/drawing/2014/main" id="{F5E92B8E-2F66-4A98-B060-939DA0D291AE}"/>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876" name="Drop Down 20" hidden="1">
          <a:extLst>
            <a:ext uri="{63B3BB69-23CF-44E3-9099-C40C66FF867C}">
              <a14:compatExt xmlns:a14="http://schemas.microsoft.com/office/drawing/2010/main" spid="_x0000_s2068"/>
            </a:ext>
            <a:ext uri="{FF2B5EF4-FFF2-40B4-BE49-F238E27FC236}">
              <a16:creationId xmlns:a16="http://schemas.microsoft.com/office/drawing/2014/main" id="{E7A017D1-28A6-4BE5-A0FF-BFDCB669F4F9}"/>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877" name="Drop Down 24" hidden="1">
          <a:extLst>
            <a:ext uri="{63B3BB69-23CF-44E3-9099-C40C66FF867C}">
              <a14:compatExt xmlns:a14="http://schemas.microsoft.com/office/drawing/2010/main" spid="_x0000_s2072"/>
            </a:ext>
            <a:ext uri="{FF2B5EF4-FFF2-40B4-BE49-F238E27FC236}">
              <a16:creationId xmlns:a16="http://schemas.microsoft.com/office/drawing/2014/main" id="{4D0EDA62-0F37-49DD-AFE7-FE63ABCA267B}"/>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878" name="Drop Down 4" hidden="1">
          <a:extLst>
            <a:ext uri="{63B3BB69-23CF-44E3-9099-C40C66FF867C}">
              <a14:compatExt xmlns:a14="http://schemas.microsoft.com/office/drawing/2010/main" spid="_x0000_s2052"/>
            </a:ext>
            <a:ext uri="{FF2B5EF4-FFF2-40B4-BE49-F238E27FC236}">
              <a16:creationId xmlns:a16="http://schemas.microsoft.com/office/drawing/2014/main" id="{00FBFD1E-F7F6-4C43-9E54-9D2802837D2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879" name="Drop Down 4" hidden="1">
          <a:extLst>
            <a:ext uri="{63B3BB69-23CF-44E3-9099-C40C66FF867C}">
              <a14:compatExt xmlns:a14="http://schemas.microsoft.com/office/drawing/2010/main" spid="_x0000_s2052"/>
            </a:ext>
            <a:ext uri="{FF2B5EF4-FFF2-40B4-BE49-F238E27FC236}">
              <a16:creationId xmlns:a16="http://schemas.microsoft.com/office/drawing/2014/main" id="{01BFD0C4-7CDE-4CB0-90FD-D6CEE426E10B}"/>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880" name="Drop Down 4" hidden="1">
          <a:extLst>
            <a:ext uri="{63B3BB69-23CF-44E3-9099-C40C66FF867C}">
              <a14:compatExt xmlns:a14="http://schemas.microsoft.com/office/drawing/2010/main" spid="_x0000_s2052"/>
            </a:ext>
            <a:ext uri="{FF2B5EF4-FFF2-40B4-BE49-F238E27FC236}">
              <a16:creationId xmlns:a16="http://schemas.microsoft.com/office/drawing/2014/main" id="{CE550F65-B631-40DB-B430-65FA5AA506C8}"/>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881" name="Drop Down 4" hidden="1">
          <a:extLst>
            <a:ext uri="{63B3BB69-23CF-44E3-9099-C40C66FF867C}">
              <a14:compatExt xmlns:a14="http://schemas.microsoft.com/office/drawing/2010/main" spid="_x0000_s2052"/>
            </a:ext>
            <a:ext uri="{FF2B5EF4-FFF2-40B4-BE49-F238E27FC236}">
              <a16:creationId xmlns:a16="http://schemas.microsoft.com/office/drawing/2014/main" id="{22BC3C82-3BAF-4EE9-B839-E3026F9CB51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882" name="Drop Down 4" hidden="1">
          <a:extLst>
            <a:ext uri="{63B3BB69-23CF-44E3-9099-C40C66FF867C}">
              <a14:compatExt xmlns:a14="http://schemas.microsoft.com/office/drawing/2010/main" spid="_x0000_s2052"/>
            </a:ext>
            <a:ext uri="{FF2B5EF4-FFF2-40B4-BE49-F238E27FC236}">
              <a16:creationId xmlns:a16="http://schemas.microsoft.com/office/drawing/2014/main" id="{08814FB4-763F-4949-97D5-88803E6110D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883" name="Drop Down 20" hidden="1">
          <a:extLst>
            <a:ext uri="{63B3BB69-23CF-44E3-9099-C40C66FF867C}">
              <a14:compatExt xmlns:a14="http://schemas.microsoft.com/office/drawing/2010/main" spid="_x0000_s2068"/>
            </a:ext>
            <a:ext uri="{FF2B5EF4-FFF2-40B4-BE49-F238E27FC236}">
              <a16:creationId xmlns:a16="http://schemas.microsoft.com/office/drawing/2014/main" id="{7845AAE5-7ADA-4576-A1E1-C12EFABB31C4}"/>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884" name="Drop Down 24" hidden="1">
          <a:extLst>
            <a:ext uri="{63B3BB69-23CF-44E3-9099-C40C66FF867C}">
              <a14:compatExt xmlns:a14="http://schemas.microsoft.com/office/drawing/2010/main" spid="_x0000_s2072"/>
            </a:ext>
            <a:ext uri="{FF2B5EF4-FFF2-40B4-BE49-F238E27FC236}">
              <a16:creationId xmlns:a16="http://schemas.microsoft.com/office/drawing/2014/main" id="{FD20D638-9A2A-4616-A207-3DE86DD0F4F4}"/>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885" name="Drop Down 4" hidden="1">
          <a:extLst>
            <a:ext uri="{63B3BB69-23CF-44E3-9099-C40C66FF867C}">
              <a14:compatExt xmlns:a14="http://schemas.microsoft.com/office/drawing/2010/main" spid="_x0000_s2052"/>
            </a:ext>
            <a:ext uri="{FF2B5EF4-FFF2-40B4-BE49-F238E27FC236}">
              <a16:creationId xmlns:a16="http://schemas.microsoft.com/office/drawing/2014/main" id="{C95985FA-CDF4-4343-A4D2-1197186C2E3C}"/>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886" name="Drop Down 4" hidden="1">
          <a:extLst>
            <a:ext uri="{63B3BB69-23CF-44E3-9099-C40C66FF867C}">
              <a14:compatExt xmlns:a14="http://schemas.microsoft.com/office/drawing/2010/main" spid="_x0000_s2052"/>
            </a:ext>
            <a:ext uri="{FF2B5EF4-FFF2-40B4-BE49-F238E27FC236}">
              <a16:creationId xmlns:a16="http://schemas.microsoft.com/office/drawing/2014/main" id="{29D1D644-A166-40DB-8137-7E99EBCC0C2A}"/>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887" name="Drop Down 4" hidden="1">
          <a:extLst>
            <a:ext uri="{63B3BB69-23CF-44E3-9099-C40C66FF867C}">
              <a14:compatExt xmlns:a14="http://schemas.microsoft.com/office/drawing/2010/main" spid="_x0000_s2052"/>
            </a:ext>
            <a:ext uri="{FF2B5EF4-FFF2-40B4-BE49-F238E27FC236}">
              <a16:creationId xmlns:a16="http://schemas.microsoft.com/office/drawing/2014/main" id="{1D1621C0-F5F6-4E19-B839-8DE1C264996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888" name="Drop Down 4" hidden="1">
          <a:extLst>
            <a:ext uri="{63B3BB69-23CF-44E3-9099-C40C66FF867C}">
              <a14:compatExt xmlns:a14="http://schemas.microsoft.com/office/drawing/2010/main" spid="_x0000_s2052"/>
            </a:ext>
            <a:ext uri="{FF2B5EF4-FFF2-40B4-BE49-F238E27FC236}">
              <a16:creationId xmlns:a16="http://schemas.microsoft.com/office/drawing/2014/main" id="{688A79A6-23A7-4167-AC44-4F3C11C2C55D}"/>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889" name="Drop Down 4" hidden="1">
          <a:extLst>
            <a:ext uri="{63B3BB69-23CF-44E3-9099-C40C66FF867C}">
              <a14:compatExt xmlns:a14="http://schemas.microsoft.com/office/drawing/2010/main" spid="_x0000_s2052"/>
            </a:ext>
            <a:ext uri="{FF2B5EF4-FFF2-40B4-BE49-F238E27FC236}">
              <a16:creationId xmlns:a16="http://schemas.microsoft.com/office/drawing/2014/main" id="{42E5887D-1CA2-4997-BBE5-8BFC966C894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890" name="Drop Down 20" hidden="1">
          <a:extLst>
            <a:ext uri="{63B3BB69-23CF-44E3-9099-C40C66FF867C}">
              <a14:compatExt xmlns:a14="http://schemas.microsoft.com/office/drawing/2010/main" spid="_x0000_s2068"/>
            </a:ext>
            <a:ext uri="{FF2B5EF4-FFF2-40B4-BE49-F238E27FC236}">
              <a16:creationId xmlns:a16="http://schemas.microsoft.com/office/drawing/2014/main" id="{B1E01826-E3EA-4669-A522-FC434EAF9E03}"/>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891" name="Drop Down 24" hidden="1">
          <a:extLst>
            <a:ext uri="{63B3BB69-23CF-44E3-9099-C40C66FF867C}">
              <a14:compatExt xmlns:a14="http://schemas.microsoft.com/office/drawing/2010/main" spid="_x0000_s2072"/>
            </a:ext>
            <a:ext uri="{FF2B5EF4-FFF2-40B4-BE49-F238E27FC236}">
              <a16:creationId xmlns:a16="http://schemas.microsoft.com/office/drawing/2014/main" id="{5B993D0A-C008-4BA6-8927-0EB82DD5D6DB}"/>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892" name="Drop Down 4" hidden="1">
          <a:extLst>
            <a:ext uri="{63B3BB69-23CF-44E3-9099-C40C66FF867C}">
              <a14:compatExt xmlns:a14="http://schemas.microsoft.com/office/drawing/2010/main" spid="_x0000_s2052"/>
            </a:ext>
            <a:ext uri="{FF2B5EF4-FFF2-40B4-BE49-F238E27FC236}">
              <a16:creationId xmlns:a16="http://schemas.microsoft.com/office/drawing/2014/main" id="{CA2CEF30-BE0F-4E6F-8074-D09E400BCE3E}"/>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893" name="Drop Down 4" hidden="1">
          <a:extLst>
            <a:ext uri="{63B3BB69-23CF-44E3-9099-C40C66FF867C}">
              <a14:compatExt xmlns:a14="http://schemas.microsoft.com/office/drawing/2010/main" spid="_x0000_s2052"/>
            </a:ext>
            <a:ext uri="{FF2B5EF4-FFF2-40B4-BE49-F238E27FC236}">
              <a16:creationId xmlns:a16="http://schemas.microsoft.com/office/drawing/2014/main" id="{71AC4B44-EE6D-41EC-A383-4427C2AE891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894" name="Drop Down 4" hidden="1">
          <a:extLst>
            <a:ext uri="{63B3BB69-23CF-44E3-9099-C40C66FF867C}">
              <a14:compatExt xmlns:a14="http://schemas.microsoft.com/office/drawing/2010/main" spid="_x0000_s2052"/>
            </a:ext>
            <a:ext uri="{FF2B5EF4-FFF2-40B4-BE49-F238E27FC236}">
              <a16:creationId xmlns:a16="http://schemas.microsoft.com/office/drawing/2014/main" id="{227E2A18-7CF7-4CE9-8421-93B085DD19D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895" name="Drop Down 4" hidden="1">
          <a:extLst>
            <a:ext uri="{63B3BB69-23CF-44E3-9099-C40C66FF867C}">
              <a14:compatExt xmlns:a14="http://schemas.microsoft.com/office/drawing/2010/main" spid="_x0000_s2052"/>
            </a:ext>
            <a:ext uri="{FF2B5EF4-FFF2-40B4-BE49-F238E27FC236}">
              <a16:creationId xmlns:a16="http://schemas.microsoft.com/office/drawing/2014/main" id="{3FAD2979-1818-49E5-A211-54676F643CD0}"/>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896" name="Drop Down 4" hidden="1">
          <a:extLst>
            <a:ext uri="{63B3BB69-23CF-44E3-9099-C40C66FF867C}">
              <a14:compatExt xmlns:a14="http://schemas.microsoft.com/office/drawing/2010/main" spid="_x0000_s2052"/>
            </a:ext>
            <a:ext uri="{FF2B5EF4-FFF2-40B4-BE49-F238E27FC236}">
              <a16:creationId xmlns:a16="http://schemas.microsoft.com/office/drawing/2014/main" id="{8929105E-4279-4B82-9F95-DD616DEF1C8C}"/>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897" name="Drop Down 20" hidden="1">
          <a:extLst>
            <a:ext uri="{63B3BB69-23CF-44E3-9099-C40C66FF867C}">
              <a14:compatExt xmlns:a14="http://schemas.microsoft.com/office/drawing/2010/main" spid="_x0000_s2068"/>
            </a:ext>
            <a:ext uri="{FF2B5EF4-FFF2-40B4-BE49-F238E27FC236}">
              <a16:creationId xmlns:a16="http://schemas.microsoft.com/office/drawing/2014/main" id="{86993A04-C69A-4021-8733-F4F92E7E162E}"/>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898" name="Drop Down 24" hidden="1">
          <a:extLst>
            <a:ext uri="{63B3BB69-23CF-44E3-9099-C40C66FF867C}">
              <a14:compatExt xmlns:a14="http://schemas.microsoft.com/office/drawing/2010/main" spid="_x0000_s2072"/>
            </a:ext>
            <a:ext uri="{FF2B5EF4-FFF2-40B4-BE49-F238E27FC236}">
              <a16:creationId xmlns:a16="http://schemas.microsoft.com/office/drawing/2014/main" id="{DAC7A8F4-2609-4516-8CAB-F885BC8057F6}"/>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899" name="Drop Down 4" hidden="1">
          <a:extLst>
            <a:ext uri="{63B3BB69-23CF-44E3-9099-C40C66FF867C}">
              <a14:compatExt xmlns:a14="http://schemas.microsoft.com/office/drawing/2010/main" spid="_x0000_s2052"/>
            </a:ext>
            <a:ext uri="{FF2B5EF4-FFF2-40B4-BE49-F238E27FC236}">
              <a16:creationId xmlns:a16="http://schemas.microsoft.com/office/drawing/2014/main" id="{8080CF13-CD1D-473D-8EE0-A620671122AC}"/>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900" name="Drop Down 4" hidden="1">
          <a:extLst>
            <a:ext uri="{63B3BB69-23CF-44E3-9099-C40C66FF867C}">
              <a14:compatExt xmlns:a14="http://schemas.microsoft.com/office/drawing/2010/main" spid="_x0000_s2052"/>
            </a:ext>
            <a:ext uri="{FF2B5EF4-FFF2-40B4-BE49-F238E27FC236}">
              <a16:creationId xmlns:a16="http://schemas.microsoft.com/office/drawing/2014/main" id="{7873C561-3326-4F61-9057-EEFFEE36870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901" name="Drop Down 4" hidden="1">
          <a:extLst>
            <a:ext uri="{63B3BB69-23CF-44E3-9099-C40C66FF867C}">
              <a14:compatExt xmlns:a14="http://schemas.microsoft.com/office/drawing/2010/main" spid="_x0000_s2052"/>
            </a:ext>
            <a:ext uri="{FF2B5EF4-FFF2-40B4-BE49-F238E27FC236}">
              <a16:creationId xmlns:a16="http://schemas.microsoft.com/office/drawing/2014/main" id="{117A4B52-DCE2-4E79-B34B-9ABF9C96DFA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902" name="Drop Down 4" hidden="1">
          <a:extLst>
            <a:ext uri="{63B3BB69-23CF-44E3-9099-C40C66FF867C}">
              <a14:compatExt xmlns:a14="http://schemas.microsoft.com/office/drawing/2010/main" spid="_x0000_s2052"/>
            </a:ext>
            <a:ext uri="{FF2B5EF4-FFF2-40B4-BE49-F238E27FC236}">
              <a16:creationId xmlns:a16="http://schemas.microsoft.com/office/drawing/2014/main" id="{DB8E7F96-3B14-40BB-8715-B60D3F3E195E}"/>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903" name="Drop Down 4" hidden="1">
          <a:extLst>
            <a:ext uri="{63B3BB69-23CF-44E3-9099-C40C66FF867C}">
              <a14:compatExt xmlns:a14="http://schemas.microsoft.com/office/drawing/2010/main" spid="_x0000_s2052"/>
            </a:ext>
            <a:ext uri="{FF2B5EF4-FFF2-40B4-BE49-F238E27FC236}">
              <a16:creationId xmlns:a16="http://schemas.microsoft.com/office/drawing/2014/main" id="{45E55377-CB51-4D75-8179-6364725F1B4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904" name="Drop Down 20" hidden="1">
          <a:extLst>
            <a:ext uri="{63B3BB69-23CF-44E3-9099-C40C66FF867C}">
              <a14:compatExt xmlns:a14="http://schemas.microsoft.com/office/drawing/2010/main" spid="_x0000_s2068"/>
            </a:ext>
            <a:ext uri="{FF2B5EF4-FFF2-40B4-BE49-F238E27FC236}">
              <a16:creationId xmlns:a16="http://schemas.microsoft.com/office/drawing/2014/main" id="{7C6BD693-3268-41B7-BB7C-0CC2D3CB4039}"/>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905" name="Drop Down 24" hidden="1">
          <a:extLst>
            <a:ext uri="{63B3BB69-23CF-44E3-9099-C40C66FF867C}">
              <a14:compatExt xmlns:a14="http://schemas.microsoft.com/office/drawing/2010/main" spid="_x0000_s2072"/>
            </a:ext>
            <a:ext uri="{FF2B5EF4-FFF2-40B4-BE49-F238E27FC236}">
              <a16:creationId xmlns:a16="http://schemas.microsoft.com/office/drawing/2014/main" id="{C473686E-5DA6-489F-A67A-C5B5E94764CA}"/>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906" name="Drop Down 4" hidden="1">
          <a:extLst>
            <a:ext uri="{63B3BB69-23CF-44E3-9099-C40C66FF867C}">
              <a14:compatExt xmlns:a14="http://schemas.microsoft.com/office/drawing/2010/main" spid="_x0000_s2052"/>
            </a:ext>
            <a:ext uri="{FF2B5EF4-FFF2-40B4-BE49-F238E27FC236}">
              <a16:creationId xmlns:a16="http://schemas.microsoft.com/office/drawing/2014/main" id="{BA53B778-2B14-4446-B7C9-C231801C652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907" name="Drop Down 4" hidden="1">
          <a:extLst>
            <a:ext uri="{63B3BB69-23CF-44E3-9099-C40C66FF867C}">
              <a14:compatExt xmlns:a14="http://schemas.microsoft.com/office/drawing/2010/main" spid="_x0000_s2052"/>
            </a:ext>
            <a:ext uri="{FF2B5EF4-FFF2-40B4-BE49-F238E27FC236}">
              <a16:creationId xmlns:a16="http://schemas.microsoft.com/office/drawing/2014/main" id="{DB63C675-54BF-47EA-9C31-B16CFFA94A8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908" name="Drop Down 4" hidden="1">
          <a:extLst>
            <a:ext uri="{63B3BB69-23CF-44E3-9099-C40C66FF867C}">
              <a14:compatExt xmlns:a14="http://schemas.microsoft.com/office/drawing/2010/main" spid="_x0000_s2052"/>
            </a:ext>
            <a:ext uri="{FF2B5EF4-FFF2-40B4-BE49-F238E27FC236}">
              <a16:creationId xmlns:a16="http://schemas.microsoft.com/office/drawing/2014/main" id="{50A6AFD1-D165-47D7-8419-942CAF8062CC}"/>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909" name="Drop Down 4" hidden="1">
          <a:extLst>
            <a:ext uri="{63B3BB69-23CF-44E3-9099-C40C66FF867C}">
              <a14:compatExt xmlns:a14="http://schemas.microsoft.com/office/drawing/2010/main" spid="_x0000_s2052"/>
            </a:ext>
            <a:ext uri="{FF2B5EF4-FFF2-40B4-BE49-F238E27FC236}">
              <a16:creationId xmlns:a16="http://schemas.microsoft.com/office/drawing/2014/main" id="{0E124588-4165-43C0-A390-17A1DA68F741}"/>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910" name="Drop Down 4" hidden="1">
          <a:extLst>
            <a:ext uri="{63B3BB69-23CF-44E3-9099-C40C66FF867C}">
              <a14:compatExt xmlns:a14="http://schemas.microsoft.com/office/drawing/2010/main" spid="_x0000_s2052"/>
            </a:ext>
            <a:ext uri="{FF2B5EF4-FFF2-40B4-BE49-F238E27FC236}">
              <a16:creationId xmlns:a16="http://schemas.microsoft.com/office/drawing/2014/main" id="{B6D0531B-68FD-45E3-B8C1-2E15508DD07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911" name="Drop Down 20" hidden="1">
          <a:extLst>
            <a:ext uri="{63B3BB69-23CF-44E3-9099-C40C66FF867C}">
              <a14:compatExt xmlns:a14="http://schemas.microsoft.com/office/drawing/2010/main" spid="_x0000_s2068"/>
            </a:ext>
            <a:ext uri="{FF2B5EF4-FFF2-40B4-BE49-F238E27FC236}">
              <a16:creationId xmlns:a16="http://schemas.microsoft.com/office/drawing/2014/main" id="{405AB6B6-3A70-4BE8-9A30-D5C15D0B7954}"/>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912" name="Drop Down 24" hidden="1">
          <a:extLst>
            <a:ext uri="{63B3BB69-23CF-44E3-9099-C40C66FF867C}">
              <a14:compatExt xmlns:a14="http://schemas.microsoft.com/office/drawing/2010/main" spid="_x0000_s2072"/>
            </a:ext>
            <a:ext uri="{FF2B5EF4-FFF2-40B4-BE49-F238E27FC236}">
              <a16:creationId xmlns:a16="http://schemas.microsoft.com/office/drawing/2014/main" id="{EDAB7FAD-0C1E-4675-AAC1-7774ADE2FB4E}"/>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913" name="Drop Down 4" hidden="1">
          <a:extLst>
            <a:ext uri="{63B3BB69-23CF-44E3-9099-C40C66FF867C}">
              <a14:compatExt xmlns:a14="http://schemas.microsoft.com/office/drawing/2010/main" spid="_x0000_s2052"/>
            </a:ext>
            <a:ext uri="{FF2B5EF4-FFF2-40B4-BE49-F238E27FC236}">
              <a16:creationId xmlns:a16="http://schemas.microsoft.com/office/drawing/2014/main" id="{7F78DB26-EB00-4FFF-B5B9-A6794C19A05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914" name="Drop Down 4" hidden="1">
          <a:extLst>
            <a:ext uri="{63B3BB69-23CF-44E3-9099-C40C66FF867C}">
              <a14:compatExt xmlns:a14="http://schemas.microsoft.com/office/drawing/2010/main" spid="_x0000_s2052"/>
            </a:ext>
            <a:ext uri="{FF2B5EF4-FFF2-40B4-BE49-F238E27FC236}">
              <a16:creationId xmlns:a16="http://schemas.microsoft.com/office/drawing/2014/main" id="{5BECCE1B-DAE8-4701-B561-E7F410C0085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915" name="Drop Down 4" hidden="1">
          <a:extLst>
            <a:ext uri="{63B3BB69-23CF-44E3-9099-C40C66FF867C}">
              <a14:compatExt xmlns:a14="http://schemas.microsoft.com/office/drawing/2010/main" spid="_x0000_s2052"/>
            </a:ext>
            <a:ext uri="{FF2B5EF4-FFF2-40B4-BE49-F238E27FC236}">
              <a16:creationId xmlns:a16="http://schemas.microsoft.com/office/drawing/2014/main" id="{E1817E7E-C5A8-485F-9D0B-892BBE28363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916" name="Drop Down 4" hidden="1">
          <a:extLst>
            <a:ext uri="{63B3BB69-23CF-44E3-9099-C40C66FF867C}">
              <a14:compatExt xmlns:a14="http://schemas.microsoft.com/office/drawing/2010/main" spid="_x0000_s2052"/>
            </a:ext>
            <a:ext uri="{FF2B5EF4-FFF2-40B4-BE49-F238E27FC236}">
              <a16:creationId xmlns:a16="http://schemas.microsoft.com/office/drawing/2014/main" id="{485AD255-E82F-462D-9AE7-40F446558D0B}"/>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917" name="Drop Down 4" hidden="1">
          <a:extLst>
            <a:ext uri="{63B3BB69-23CF-44E3-9099-C40C66FF867C}">
              <a14:compatExt xmlns:a14="http://schemas.microsoft.com/office/drawing/2010/main" spid="_x0000_s2052"/>
            </a:ext>
            <a:ext uri="{FF2B5EF4-FFF2-40B4-BE49-F238E27FC236}">
              <a16:creationId xmlns:a16="http://schemas.microsoft.com/office/drawing/2014/main" id="{21714BD1-C8F8-437F-92FC-A9FF8053068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918" name="Drop Down 20" hidden="1">
          <a:extLst>
            <a:ext uri="{63B3BB69-23CF-44E3-9099-C40C66FF867C}">
              <a14:compatExt xmlns:a14="http://schemas.microsoft.com/office/drawing/2010/main" spid="_x0000_s2068"/>
            </a:ext>
            <a:ext uri="{FF2B5EF4-FFF2-40B4-BE49-F238E27FC236}">
              <a16:creationId xmlns:a16="http://schemas.microsoft.com/office/drawing/2014/main" id="{485F1BFF-9508-4AE9-BA12-400517B2C9B9}"/>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919" name="Drop Down 24" hidden="1">
          <a:extLst>
            <a:ext uri="{63B3BB69-23CF-44E3-9099-C40C66FF867C}">
              <a14:compatExt xmlns:a14="http://schemas.microsoft.com/office/drawing/2010/main" spid="_x0000_s2072"/>
            </a:ext>
            <a:ext uri="{FF2B5EF4-FFF2-40B4-BE49-F238E27FC236}">
              <a16:creationId xmlns:a16="http://schemas.microsoft.com/office/drawing/2014/main" id="{537F61CE-BA58-4486-9F08-64DE58948BA0}"/>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920" name="Drop Down 4" hidden="1">
          <a:extLst>
            <a:ext uri="{63B3BB69-23CF-44E3-9099-C40C66FF867C}">
              <a14:compatExt xmlns:a14="http://schemas.microsoft.com/office/drawing/2010/main" spid="_x0000_s2052"/>
            </a:ext>
            <a:ext uri="{FF2B5EF4-FFF2-40B4-BE49-F238E27FC236}">
              <a16:creationId xmlns:a16="http://schemas.microsoft.com/office/drawing/2014/main" id="{531B89C4-DE70-4105-9B38-6FC05CF85E5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921" name="Drop Down 4" hidden="1">
          <a:extLst>
            <a:ext uri="{63B3BB69-23CF-44E3-9099-C40C66FF867C}">
              <a14:compatExt xmlns:a14="http://schemas.microsoft.com/office/drawing/2010/main" spid="_x0000_s2052"/>
            </a:ext>
            <a:ext uri="{FF2B5EF4-FFF2-40B4-BE49-F238E27FC236}">
              <a16:creationId xmlns:a16="http://schemas.microsoft.com/office/drawing/2014/main" id="{C2584A5B-A236-4723-B00B-ABDF05CFB31B}"/>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922" name="Drop Down 4" hidden="1">
          <a:extLst>
            <a:ext uri="{63B3BB69-23CF-44E3-9099-C40C66FF867C}">
              <a14:compatExt xmlns:a14="http://schemas.microsoft.com/office/drawing/2010/main" spid="_x0000_s2052"/>
            </a:ext>
            <a:ext uri="{FF2B5EF4-FFF2-40B4-BE49-F238E27FC236}">
              <a16:creationId xmlns:a16="http://schemas.microsoft.com/office/drawing/2014/main" id="{ACE3D4E3-26EB-4404-9364-9FFB37459DE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923" name="Drop Down 4" hidden="1">
          <a:extLst>
            <a:ext uri="{63B3BB69-23CF-44E3-9099-C40C66FF867C}">
              <a14:compatExt xmlns:a14="http://schemas.microsoft.com/office/drawing/2010/main" spid="_x0000_s2052"/>
            </a:ext>
            <a:ext uri="{FF2B5EF4-FFF2-40B4-BE49-F238E27FC236}">
              <a16:creationId xmlns:a16="http://schemas.microsoft.com/office/drawing/2014/main" id="{B0FC1C76-3138-4795-9E98-1D05DE15EE8D}"/>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924" name="Drop Down 4" hidden="1">
          <a:extLst>
            <a:ext uri="{63B3BB69-23CF-44E3-9099-C40C66FF867C}">
              <a14:compatExt xmlns:a14="http://schemas.microsoft.com/office/drawing/2010/main" spid="_x0000_s2052"/>
            </a:ext>
            <a:ext uri="{FF2B5EF4-FFF2-40B4-BE49-F238E27FC236}">
              <a16:creationId xmlns:a16="http://schemas.microsoft.com/office/drawing/2014/main" id="{56234E79-6452-40B7-A359-005C8AFB9BD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925" name="Drop Down 20" hidden="1">
          <a:extLst>
            <a:ext uri="{63B3BB69-23CF-44E3-9099-C40C66FF867C}">
              <a14:compatExt xmlns:a14="http://schemas.microsoft.com/office/drawing/2010/main" spid="_x0000_s2068"/>
            </a:ext>
            <a:ext uri="{FF2B5EF4-FFF2-40B4-BE49-F238E27FC236}">
              <a16:creationId xmlns:a16="http://schemas.microsoft.com/office/drawing/2014/main" id="{FBEC60AC-C020-42A2-8546-F86A1F90D9C2}"/>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926" name="Drop Down 24" hidden="1">
          <a:extLst>
            <a:ext uri="{63B3BB69-23CF-44E3-9099-C40C66FF867C}">
              <a14:compatExt xmlns:a14="http://schemas.microsoft.com/office/drawing/2010/main" spid="_x0000_s2072"/>
            </a:ext>
            <a:ext uri="{FF2B5EF4-FFF2-40B4-BE49-F238E27FC236}">
              <a16:creationId xmlns:a16="http://schemas.microsoft.com/office/drawing/2014/main" id="{7079A54D-3D38-49FF-B463-367ADBD3736F}"/>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927" name="Drop Down 4" hidden="1">
          <a:extLst>
            <a:ext uri="{63B3BB69-23CF-44E3-9099-C40C66FF867C}">
              <a14:compatExt xmlns:a14="http://schemas.microsoft.com/office/drawing/2010/main" spid="_x0000_s2052"/>
            </a:ext>
            <a:ext uri="{FF2B5EF4-FFF2-40B4-BE49-F238E27FC236}">
              <a16:creationId xmlns:a16="http://schemas.microsoft.com/office/drawing/2014/main" id="{847B8318-904C-46AD-9244-7C2DDE97FB0B}"/>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928" name="Drop Down 4" hidden="1">
          <a:extLst>
            <a:ext uri="{63B3BB69-23CF-44E3-9099-C40C66FF867C}">
              <a14:compatExt xmlns:a14="http://schemas.microsoft.com/office/drawing/2010/main" spid="_x0000_s2052"/>
            </a:ext>
            <a:ext uri="{FF2B5EF4-FFF2-40B4-BE49-F238E27FC236}">
              <a16:creationId xmlns:a16="http://schemas.microsoft.com/office/drawing/2014/main" id="{6FFA8822-BDE4-4980-A814-2386A06FA606}"/>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929" name="Drop Down 4" hidden="1">
          <a:extLst>
            <a:ext uri="{63B3BB69-23CF-44E3-9099-C40C66FF867C}">
              <a14:compatExt xmlns:a14="http://schemas.microsoft.com/office/drawing/2010/main" spid="_x0000_s2052"/>
            </a:ext>
            <a:ext uri="{FF2B5EF4-FFF2-40B4-BE49-F238E27FC236}">
              <a16:creationId xmlns:a16="http://schemas.microsoft.com/office/drawing/2014/main" id="{2DFF79A9-8FD9-4274-AA6F-B030183A4DA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930" name="Drop Down 4" hidden="1">
          <a:extLst>
            <a:ext uri="{63B3BB69-23CF-44E3-9099-C40C66FF867C}">
              <a14:compatExt xmlns:a14="http://schemas.microsoft.com/office/drawing/2010/main" spid="_x0000_s2052"/>
            </a:ext>
            <a:ext uri="{FF2B5EF4-FFF2-40B4-BE49-F238E27FC236}">
              <a16:creationId xmlns:a16="http://schemas.microsoft.com/office/drawing/2014/main" id="{626A4C0B-84D7-4900-8196-0E0BFA02E8AE}"/>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931" name="Drop Down 4" hidden="1">
          <a:extLst>
            <a:ext uri="{63B3BB69-23CF-44E3-9099-C40C66FF867C}">
              <a14:compatExt xmlns:a14="http://schemas.microsoft.com/office/drawing/2010/main" spid="_x0000_s2052"/>
            </a:ext>
            <a:ext uri="{FF2B5EF4-FFF2-40B4-BE49-F238E27FC236}">
              <a16:creationId xmlns:a16="http://schemas.microsoft.com/office/drawing/2014/main" id="{6703E4F3-ABD7-4F2A-B6FA-4CDD372ACE9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932" name="Drop Down 20" hidden="1">
          <a:extLst>
            <a:ext uri="{63B3BB69-23CF-44E3-9099-C40C66FF867C}">
              <a14:compatExt xmlns:a14="http://schemas.microsoft.com/office/drawing/2010/main" spid="_x0000_s2068"/>
            </a:ext>
            <a:ext uri="{FF2B5EF4-FFF2-40B4-BE49-F238E27FC236}">
              <a16:creationId xmlns:a16="http://schemas.microsoft.com/office/drawing/2014/main" id="{DF5F5F2F-9C82-4D6A-9058-B4E09689919C}"/>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933" name="Drop Down 24" hidden="1">
          <a:extLst>
            <a:ext uri="{63B3BB69-23CF-44E3-9099-C40C66FF867C}">
              <a14:compatExt xmlns:a14="http://schemas.microsoft.com/office/drawing/2010/main" spid="_x0000_s2072"/>
            </a:ext>
            <a:ext uri="{FF2B5EF4-FFF2-40B4-BE49-F238E27FC236}">
              <a16:creationId xmlns:a16="http://schemas.microsoft.com/office/drawing/2014/main" id="{65F8B94F-58A9-4BF0-B41E-EF3D8DEB8051}"/>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934" name="Drop Down 4" hidden="1">
          <a:extLst>
            <a:ext uri="{63B3BB69-23CF-44E3-9099-C40C66FF867C}">
              <a14:compatExt xmlns:a14="http://schemas.microsoft.com/office/drawing/2010/main" spid="_x0000_s2052"/>
            </a:ext>
            <a:ext uri="{FF2B5EF4-FFF2-40B4-BE49-F238E27FC236}">
              <a16:creationId xmlns:a16="http://schemas.microsoft.com/office/drawing/2014/main" id="{18E70EFD-0142-4813-9E94-93CDF71A7F6B}"/>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935" name="Drop Down 4" hidden="1">
          <a:extLst>
            <a:ext uri="{63B3BB69-23CF-44E3-9099-C40C66FF867C}">
              <a14:compatExt xmlns:a14="http://schemas.microsoft.com/office/drawing/2010/main" spid="_x0000_s2052"/>
            </a:ext>
            <a:ext uri="{FF2B5EF4-FFF2-40B4-BE49-F238E27FC236}">
              <a16:creationId xmlns:a16="http://schemas.microsoft.com/office/drawing/2014/main" id="{7A802177-879F-4F89-9282-003E8A51166D}"/>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936" name="Drop Down 4" hidden="1">
          <a:extLst>
            <a:ext uri="{63B3BB69-23CF-44E3-9099-C40C66FF867C}">
              <a14:compatExt xmlns:a14="http://schemas.microsoft.com/office/drawing/2010/main" spid="_x0000_s2052"/>
            </a:ext>
            <a:ext uri="{FF2B5EF4-FFF2-40B4-BE49-F238E27FC236}">
              <a16:creationId xmlns:a16="http://schemas.microsoft.com/office/drawing/2014/main" id="{22F141EE-ADDE-468C-89EB-31CA2AD49B1F}"/>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937" name="Drop Down 4" hidden="1">
          <a:extLst>
            <a:ext uri="{63B3BB69-23CF-44E3-9099-C40C66FF867C}">
              <a14:compatExt xmlns:a14="http://schemas.microsoft.com/office/drawing/2010/main" spid="_x0000_s2052"/>
            </a:ext>
            <a:ext uri="{FF2B5EF4-FFF2-40B4-BE49-F238E27FC236}">
              <a16:creationId xmlns:a16="http://schemas.microsoft.com/office/drawing/2014/main" id="{13D5C678-62B9-4A5A-A7C0-ABEFCC3C494E}"/>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938" name="Drop Down 4" hidden="1">
          <a:extLst>
            <a:ext uri="{63B3BB69-23CF-44E3-9099-C40C66FF867C}">
              <a14:compatExt xmlns:a14="http://schemas.microsoft.com/office/drawing/2010/main" spid="_x0000_s2052"/>
            </a:ext>
            <a:ext uri="{FF2B5EF4-FFF2-40B4-BE49-F238E27FC236}">
              <a16:creationId xmlns:a16="http://schemas.microsoft.com/office/drawing/2014/main" id="{60CB063A-F0DA-4493-BF17-31520DD774E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939" name="Drop Down 20" hidden="1">
          <a:extLst>
            <a:ext uri="{63B3BB69-23CF-44E3-9099-C40C66FF867C}">
              <a14:compatExt xmlns:a14="http://schemas.microsoft.com/office/drawing/2010/main" spid="_x0000_s2068"/>
            </a:ext>
            <a:ext uri="{FF2B5EF4-FFF2-40B4-BE49-F238E27FC236}">
              <a16:creationId xmlns:a16="http://schemas.microsoft.com/office/drawing/2014/main" id="{DAB59613-F723-47BA-A351-F442FDA35A00}"/>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940" name="Drop Down 24" hidden="1">
          <a:extLst>
            <a:ext uri="{63B3BB69-23CF-44E3-9099-C40C66FF867C}">
              <a14:compatExt xmlns:a14="http://schemas.microsoft.com/office/drawing/2010/main" spid="_x0000_s2072"/>
            </a:ext>
            <a:ext uri="{FF2B5EF4-FFF2-40B4-BE49-F238E27FC236}">
              <a16:creationId xmlns:a16="http://schemas.microsoft.com/office/drawing/2014/main" id="{6102D9B3-B8EE-4BF8-8ECB-FEEF8DFCC832}"/>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941" name="Drop Down 4" hidden="1">
          <a:extLst>
            <a:ext uri="{63B3BB69-23CF-44E3-9099-C40C66FF867C}">
              <a14:compatExt xmlns:a14="http://schemas.microsoft.com/office/drawing/2010/main" spid="_x0000_s2052"/>
            </a:ext>
            <a:ext uri="{FF2B5EF4-FFF2-40B4-BE49-F238E27FC236}">
              <a16:creationId xmlns:a16="http://schemas.microsoft.com/office/drawing/2014/main" id="{6C877375-7A43-4095-BA80-F5A53A03B36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942" name="Drop Down 4" hidden="1">
          <a:extLst>
            <a:ext uri="{63B3BB69-23CF-44E3-9099-C40C66FF867C}">
              <a14:compatExt xmlns:a14="http://schemas.microsoft.com/office/drawing/2010/main" spid="_x0000_s2052"/>
            </a:ext>
            <a:ext uri="{FF2B5EF4-FFF2-40B4-BE49-F238E27FC236}">
              <a16:creationId xmlns:a16="http://schemas.microsoft.com/office/drawing/2014/main" id="{3F1C5AB4-3484-41E0-A299-C7F7F6D902F6}"/>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943" name="Drop Down 4" hidden="1">
          <a:extLst>
            <a:ext uri="{63B3BB69-23CF-44E3-9099-C40C66FF867C}">
              <a14:compatExt xmlns:a14="http://schemas.microsoft.com/office/drawing/2010/main" spid="_x0000_s2052"/>
            </a:ext>
            <a:ext uri="{FF2B5EF4-FFF2-40B4-BE49-F238E27FC236}">
              <a16:creationId xmlns:a16="http://schemas.microsoft.com/office/drawing/2014/main" id="{38C76E69-3EC9-4D4B-9881-8215F6A1A2AB}"/>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944" name="Drop Down 4" hidden="1">
          <a:extLst>
            <a:ext uri="{63B3BB69-23CF-44E3-9099-C40C66FF867C}">
              <a14:compatExt xmlns:a14="http://schemas.microsoft.com/office/drawing/2010/main" spid="_x0000_s2052"/>
            </a:ext>
            <a:ext uri="{FF2B5EF4-FFF2-40B4-BE49-F238E27FC236}">
              <a16:creationId xmlns:a16="http://schemas.microsoft.com/office/drawing/2014/main" id="{FC3523BE-F88D-4184-B402-E262F642B33F}"/>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945" name="Drop Down 4" hidden="1">
          <a:extLst>
            <a:ext uri="{63B3BB69-23CF-44E3-9099-C40C66FF867C}">
              <a14:compatExt xmlns:a14="http://schemas.microsoft.com/office/drawing/2010/main" spid="_x0000_s2052"/>
            </a:ext>
            <a:ext uri="{FF2B5EF4-FFF2-40B4-BE49-F238E27FC236}">
              <a16:creationId xmlns:a16="http://schemas.microsoft.com/office/drawing/2014/main" id="{9FCA711C-D045-43E3-AC02-A0C7801A440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946" name="Drop Down 20" hidden="1">
          <a:extLst>
            <a:ext uri="{63B3BB69-23CF-44E3-9099-C40C66FF867C}">
              <a14:compatExt xmlns:a14="http://schemas.microsoft.com/office/drawing/2010/main" spid="_x0000_s2068"/>
            </a:ext>
            <a:ext uri="{FF2B5EF4-FFF2-40B4-BE49-F238E27FC236}">
              <a16:creationId xmlns:a16="http://schemas.microsoft.com/office/drawing/2014/main" id="{4391EDE5-9C54-4BFA-B845-6FB6E154E955}"/>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947" name="Drop Down 24" hidden="1">
          <a:extLst>
            <a:ext uri="{63B3BB69-23CF-44E3-9099-C40C66FF867C}">
              <a14:compatExt xmlns:a14="http://schemas.microsoft.com/office/drawing/2010/main" spid="_x0000_s2072"/>
            </a:ext>
            <a:ext uri="{FF2B5EF4-FFF2-40B4-BE49-F238E27FC236}">
              <a16:creationId xmlns:a16="http://schemas.microsoft.com/office/drawing/2014/main" id="{F0E514C4-B6D5-4B13-94B5-8F9F236251DE}"/>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948" name="Drop Down 4" hidden="1">
          <a:extLst>
            <a:ext uri="{63B3BB69-23CF-44E3-9099-C40C66FF867C}">
              <a14:compatExt xmlns:a14="http://schemas.microsoft.com/office/drawing/2010/main" spid="_x0000_s2052"/>
            </a:ext>
            <a:ext uri="{FF2B5EF4-FFF2-40B4-BE49-F238E27FC236}">
              <a16:creationId xmlns:a16="http://schemas.microsoft.com/office/drawing/2014/main" id="{95C4B329-833E-431B-99BB-E95049E2B22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949" name="Drop Down 4" hidden="1">
          <a:extLst>
            <a:ext uri="{63B3BB69-23CF-44E3-9099-C40C66FF867C}">
              <a14:compatExt xmlns:a14="http://schemas.microsoft.com/office/drawing/2010/main" spid="_x0000_s2052"/>
            </a:ext>
            <a:ext uri="{FF2B5EF4-FFF2-40B4-BE49-F238E27FC236}">
              <a16:creationId xmlns:a16="http://schemas.microsoft.com/office/drawing/2014/main" id="{A531AD69-9EFC-4D63-B97A-2142C921839F}"/>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950" name="Drop Down 4" hidden="1">
          <a:extLst>
            <a:ext uri="{63B3BB69-23CF-44E3-9099-C40C66FF867C}">
              <a14:compatExt xmlns:a14="http://schemas.microsoft.com/office/drawing/2010/main" spid="_x0000_s2052"/>
            </a:ext>
            <a:ext uri="{FF2B5EF4-FFF2-40B4-BE49-F238E27FC236}">
              <a16:creationId xmlns:a16="http://schemas.microsoft.com/office/drawing/2014/main" id="{A90B9FFF-F088-467D-BD05-150A4E594CBE}"/>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951" name="Drop Down 4" hidden="1">
          <a:extLst>
            <a:ext uri="{63B3BB69-23CF-44E3-9099-C40C66FF867C}">
              <a14:compatExt xmlns:a14="http://schemas.microsoft.com/office/drawing/2010/main" spid="_x0000_s2052"/>
            </a:ext>
            <a:ext uri="{FF2B5EF4-FFF2-40B4-BE49-F238E27FC236}">
              <a16:creationId xmlns:a16="http://schemas.microsoft.com/office/drawing/2014/main" id="{BEF10FB7-B2C4-4828-ABA6-A6962E6872A1}"/>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952" name="Drop Down 4" hidden="1">
          <a:extLst>
            <a:ext uri="{63B3BB69-23CF-44E3-9099-C40C66FF867C}">
              <a14:compatExt xmlns:a14="http://schemas.microsoft.com/office/drawing/2010/main" spid="_x0000_s2052"/>
            </a:ext>
            <a:ext uri="{FF2B5EF4-FFF2-40B4-BE49-F238E27FC236}">
              <a16:creationId xmlns:a16="http://schemas.microsoft.com/office/drawing/2014/main" id="{F9024199-EFF0-457C-82D3-473B3B014CD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953" name="Drop Down 20" hidden="1">
          <a:extLst>
            <a:ext uri="{63B3BB69-23CF-44E3-9099-C40C66FF867C}">
              <a14:compatExt xmlns:a14="http://schemas.microsoft.com/office/drawing/2010/main" spid="_x0000_s2068"/>
            </a:ext>
            <a:ext uri="{FF2B5EF4-FFF2-40B4-BE49-F238E27FC236}">
              <a16:creationId xmlns:a16="http://schemas.microsoft.com/office/drawing/2014/main" id="{B1C18D54-B377-454D-8D79-75DC3ABC3C1A}"/>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954" name="Drop Down 24" hidden="1">
          <a:extLst>
            <a:ext uri="{63B3BB69-23CF-44E3-9099-C40C66FF867C}">
              <a14:compatExt xmlns:a14="http://schemas.microsoft.com/office/drawing/2010/main" spid="_x0000_s2072"/>
            </a:ext>
            <a:ext uri="{FF2B5EF4-FFF2-40B4-BE49-F238E27FC236}">
              <a16:creationId xmlns:a16="http://schemas.microsoft.com/office/drawing/2014/main" id="{F73B91B9-17B8-419C-B537-6E56E5E957AD}"/>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955" name="Drop Down 4" hidden="1">
          <a:extLst>
            <a:ext uri="{63B3BB69-23CF-44E3-9099-C40C66FF867C}">
              <a14:compatExt xmlns:a14="http://schemas.microsoft.com/office/drawing/2010/main" spid="_x0000_s2052"/>
            </a:ext>
            <a:ext uri="{FF2B5EF4-FFF2-40B4-BE49-F238E27FC236}">
              <a16:creationId xmlns:a16="http://schemas.microsoft.com/office/drawing/2014/main" id="{520B3242-77B2-41DA-9FCD-3D8887E2DCA6}"/>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956" name="Drop Down 4" hidden="1">
          <a:extLst>
            <a:ext uri="{63B3BB69-23CF-44E3-9099-C40C66FF867C}">
              <a14:compatExt xmlns:a14="http://schemas.microsoft.com/office/drawing/2010/main" spid="_x0000_s2052"/>
            </a:ext>
            <a:ext uri="{FF2B5EF4-FFF2-40B4-BE49-F238E27FC236}">
              <a16:creationId xmlns:a16="http://schemas.microsoft.com/office/drawing/2014/main" id="{336A3D73-CB50-4F4B-A0A5-50E526D9E06D}"/>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957" name="Drop Down 4" hidden="1">
          <a:extLst>
            <a:ext uri="{63B3BB69-23CF-44E3-9099-C40C66FF867C}">
              <a14:compatExt xmlns:a14="http://schemas.microsoft.com/office/drawing/2010/main" spid="_x0000_s2052"/>
            </a:ext>
            <a:ext uri="{FF2B5EF4-FFF2-40B4-BE49-F238E27FC236}">
              <a16:creationId xmlns:a16="http://schemas.microsoft.com/office/drawing/2014/main" id="{D2AABE6C-0690-4D8A-AC8D-86A8124FB9F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958" name="Drop Down 4" hidden="1">
          <a:extLst>
            <a:ext uri="{63B3BB69-23CF-44E3-9099-C40C66FF867C}">
              <a14:compatExt xmlns:a14="http://schemas.microsoft.com/office/drawing/2010/main" spid="_x0000_s2052"/>
            </a:ext>
            <a:ext uri="{FF2B5EF4-FFF2-40B4-BE49-F238E27FC236}">
              <a16:creationId xmlns:a16="http://schemas.microsoft.com/office/drawing/2014/main" id="{6BF2ECC3-7163-4E43-8A3A-BF28F46498F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959" name="Drop Down 4" hidden="1">
          <a:extLst>
            <a:ext uri="{63B3BB69-23CF-44E3-9099-C40C66FF867C}">
              <a14:compatExt xmlns:a14="http://schemas.microsoft.com/office/drawing/2010/main" spid="_x0000_s2052"/>
            </a:ext>
            <a:ext uri="{FF2B5EF4-FFF2-40B4-BE49-F238E27FC236}">
              <a16:creationId xmlns:a16="http://schemas.microsoft.com/office/drawing/2014/main" id="{143738B1-60A1-4344-919D-AE087C82D0E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960" name="Drop Down 20" hidden="1">
          <a:extLst>
            <a:ext uri="{63B3BB69-23CF-44E3-9099-C40C66FF867C}">
              <a14:compatExt xmlns:a14="http://schemas.microsoft.com/office/drawing/2010/main" spid="_x0000_s2068"/>
            </a:ext>
            <a:ext uri="{FF2B5EF4-FFF2-40B4-BE49-F238E27FC236}">
              <a16:creationId xmlns:a16="http://schemas.microsoft.com/office/drawing/2014/main" id="{15947398-3E97-4985-8A7D-DDB9FD8C2685}"/>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961" name="Drop Down 24" hidden="1">
          <a:extLst>
            <a:ext uri="{63B3BB69-23CF-44E3-9099-C40C66FF867C}">
              <a14:compatExt xmlns:a14="http://schemas.microsoft.com/office/drawing/2010/main" spid="_x0000_s2072"/>
            </a:ext>
            <a:ext uri="{FF2B5EF4-FFF2-40B4-BE49-F238E27FC236}">
              <a16:creationId xmlns:a16="http://schemas.microsoft.com/office/drawing/2014/main" id="{41D15CB9-BF75-4965-A613-4CAE4058D706}"/>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962" name="Drop Down 4" hidden="1">
          <a:extLst>
            <a:ext uri="{63B3BB69-23CF-44E3-9099-C40C66FF867C}">
              <a14:compatExt xmlns:a14="http://schemas.microsoft.com/office/drawing/2010/main" spid="_x0000_s2052"/>
            </a:ext>
            <a:ext uri="{FF2B5EF4-FFF2-40B4-BE49-F238E27FC236}">
              <a16:creationId xmlns:a16="http://schemas.microsoft.com/office/drawing/2014/main" id="{1E305F44-7264-4CD1-97A2-EDAA4A378B2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963" name="Drop Down 4" hidden="1">
          <a:extLst>
            <a:ext uri="{63B3BB69-23CF-44E3-9099-C40C66FF867C}">
              <a14:compatExt xmlns:a14="http://schemas.microsoft.com/office/drawing/2010/main" spid="_x0000_s2052"/>
            </a:ext>
            <a:ext uri="{FF2B5EF4-FFF2-40B4-BE49-F238E27FC236}">
              <a16:creationId xmlns:a16="http://schemas.microsoft.com/office/drawing/2014/main" id="{1E0CCBD2-61C3-4305-9D8B-794C16CBC684}"/>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964" name="Drop Down 4" hidden="1">
          <a:extLst>
            <a:ext uri="{63B3BB69-23CF-44E3-9099-C40C66FF867C}">
              <a14:compatExt xmlns:a14="http://schemas.microsoft.com/office/drawing/2010/main" spid="_x0000_s2052"/>
            </a:ext>
            <a:ext uri="{FF2B5EF4-FFF2-40B4-BE49-F238E27FC236}">
              <a16:creationId xmlns:a16="http://schemas.microsoft.com/office/drawing/2014/main" id="{3DA60D8C-4E8E-4D55-ACFB-A74B6DE53CE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965" name="Drop Down 4" hidden="1">
          <a:extLst>
            <a:ext uri="{63B3BB69-23CF-44E3-9099-C40C66FF867C}">
              <a14:compatExt xmlns:a14="http://schemas.microsoft.com/office/drawing/2010/main" spid="_x0000_s2052"/>
            </a:ext>
            <a:ext uri="{FF2B5EF4-FFF2-40B4-BE49-F238E27FC236}">
              <a16:creationId xmlns:a16="http://schemas.microsoft.com/office/drawing/2014/main" id="{82980D3A-ADA2-425C-B990-2BBDDD1B73BF}"/>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966" name="Drop Down 4" hidden="1">
          <a:extLst>
            <a:ext uri="{63B3BB69-23CF-44E3-9099-C40C66FF867C}">
              <a14:compatExt xmlns:a14="http://schemas.microsoft.com/office/drawing/2010/main" spid="_x0000_s2052"/>
            </a:ext>
            <a:ext uri="{FF2B5EF4-FFF2-40B4-BE49-F238E27FC236}">
              <a16:creationId xmlns:a16="http://schemas.microsoft.com/office/drawing/2014/main" id="{6EBEEE50-50AE-41EA-A1A7-F5B33B77059F}"/>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967" name="Drop Down 20" hidden="1">
          <a:extLst>
            <a:ext uri="{63B3BB69-23CF-44E3-9099-C40C66FF867C}">
              <a14:compatExt xmlns:a14="http://schemas.microsoft.com/office/drawing/2010/main" spid="_x0000_s2068"/>
            </a:ext>
            <a:ext uri="{FF2B5EF4-FFF2-40B4-BE49-F238E27FC236}">
              <a16:creationId xmlns:a16="http://schemas.microsoft.com/office/drawing/2014/main" id="{65553346-3047-47A5-A43E-41AB7C48E5B1}"/>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968" name="Drop Down 24" hidden="1">
          <a:extLst>
            <a:ext uri="{63B3BB69-23CF-44E3-9099-C40C66FF867C}">
              <a14:compatExt xmlns:a14="http://schemas.microsoft.com/office/drawing/2010/main" spid="_x0000_s2072"/>
            </a:ext>
            <a:ext uri="{FF2B5EF4-FFF2-40B4-BE49-F238E27FC236}">
              <a16:creationId xmlns:a16="http://schemas.microsoft.com/office/drawing/2014/main" id="{995E539C-C8E1-42F7-9679-CC266C3079D6}"/>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969" name="Drop Down 4" hidden="1">
          <a:extLst>
            <a:ext uri="{63B3BB69-23CF-44E3-9099-C40C66FF867C}">
              <a14:compatExt xmlns:a14="http://schemas.microsoft.com/office/drawing/2010/main" spid="_x0000_s2052"/>
            </a:ext>
            <a:ext uri="{FF2B5EF4-FFF2-40B4-BE49-F238E27FC236}">
              <a16:creationId xmlns:a16="http://schemas.microsoft.com/office/drawing/2014/main" id="{78BC893C-0223-4FFE-B85F-4414C9E31465}"/>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970" name="Drop Down 4" hidden="1">
          <a:extLst>
            <a:ext uri="{63B3BB69-23CF-44E3-9099-C40C66FF867C}">
              <a14:compatExt xmlns:a14="http://schemas.microsoft.com/office/drawing/2010/main" spid="_x0000_s2052"/>
            </a:ext>
            <a:ext uri="{FF2B5EF4-FFF2-40B4-BE49-F238E27FC236}">
              <a16:creationId xmlns:a16="http://schemas.microsoft.com/office/drawing/2014/main" id="{044BF853-7AD8-4C6B-85C2-91B978A26A30}"/>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971" name="Drop Down 4" hidden="1">
          <a:extLst>
            <a:ext uri="{63B3BB69-23CF-44E3-9099-C40C66FF867C}">
              <a14:compatExt xmlns:a14="http://schemas.microsoft.com/office/drawing/2010/main" spid="_x0000_s2052"/>
            </a:ext>
            <a:ext uri="{FF2B5EF4-FFF2-40B4-BE49-F238E27FC236}">
              <a16:creationId xmlns:a16="http://schemas.microsoft.com/office/drawing/2014/main" id="{16DBFDB3-4041-4DD0-8280-1281FB8A1687}"/>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972" name="Drop Down 4" hidden="1">
          <a:extLst>
            <a:ext uri="{63B3BB69-23CF-44E3-9099-C40C66FF867C}">
              <a14:compatExt xmlns:a14="http://schemas.microsoft.com/office/drawing/2010/main" spid="_x0000_s2052"/>
            </a:ext>
            <a:ext uri="{FF2B5EF4-FFF2-40B4-BE49-F238E27FC236}">
              <a16:creationId xmlns:a16="http://schemas.microsoft.com/office/drawing/2014/main" id="{47802867-683D-4EF0-A93A-3AFB89AF74AA}"/>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973" name="Drop Down 4" hidden="1">
          <a:extLst>
            <a:ext uri="{63B3BB69-23CF-44E3-9099-C40C66FF867C}">
              <a14:compatExt xmlns:a14="http://schemas.microsoft.com/office/drawing/2010/main" spid="_x0000_s2052"/>
            </a:ext>
            <a:ext uri="{FF2B5EF4-FFF2-40B4-BE49-F238E27FC236}">
              <a16:creationId xmlns:a16="http://schemas.microsoft.com/office/drawing/2014/main" id="{6F9B6E8C-4316-48D3-8A2F-8AC366AF9C09}"/>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974" name="Drop Down 20" hidden="1">
          <a:extLst>
            <a:ext uri="{63B3BB69-23CF-44E3-9099-C40C66FF867C}">
              <a14:compatExt xmlns:a14="http://schemas.microsoft.com/office/drawing/2010/main" spid="_x0000_s2068"/>
            </a:ext>
            <a:ext uri="{FF2B5EF4-FFF2-40B4-BE49-F238E27FC236}">
              <a16:creationId xmlns:a16="http://schemas.microsoft.com/office/drawing/2014/main" id="{C6D0C9BB-4ADF-4DD1-B894-FB1F23093C3E}"/>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975" name="Drop Down 24" hidden="1">
          <a:extLst>
            <a:ext uri="{63B3BB69-23CF-44E3-9099-C40C66FF867C}">
              <a14:compatExt xmlns:a14="http://schemas.microsoft.com/office/drawing/2010/main" spid="_x0000_s2072"/>
            </a:ext>
            <a:ext uri="{FF2B5EF4-FFF2-40B4-BE49-F238E27FC236}">
              <a16:creationId xmlns:a16="http://schemas.microsoft.com/office/drawing/2014/main" id="{90B4E813-65A7-4411-A7AC-5C7CED8373A1}"/>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976" name="Drop Down 4" hidden="1">
          <a:extLst>
            <a:ext uri="{63B3BB69-23CF-44E3-9099-C40C66FF867C}">
              <a14:compatExt xmlns:a14="http://schemas.microsoft.com/office/drawing/2010/main" spid="_x0000_s2052"/>
            </a:ext>
            <a:ext uri="{FF2B5EF4-FFF2-40B4-BE49-F238E27FC236}">
              <a16:creationId xmlns:a16="http://schemas.microsoft.com/office/drawing/2014/main" id="{1C34425B-667A-4E9F-A0D2-42D8956FCB23}"/>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977" name="Drop Down 4" hidden="1">
          <a:extLst>
            <a:ext uri="{63B3BB69-23CF-44E3-9099-C40C66FF867C}">
              <a14:compatExt xmlns:a14="http://schemas.microsoft.com/office/drawing/2010/main" spid="_x0000_s2052"/>
            </a:ext>
            <a:ext uri="{FF2B5EF4-FFF2-40B4-BE49-F238E27FC236}">
              <a16:creationId xmlns:a16="http://schemas.microsoft.com/office/drawing/2014/main" id="{EB5B9A66-4F56-4A56-85EE-D1F5334B485F}"/>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978" name="Drop Down 4" hidden="1">
          <a:extLst>
            <a:ext uri="{63B3BB69-23CF-44E3-9099-C40C66FF867C}">
              <a14:compatExt xmlns:a14="http://schemas.microsoft.com/office/drawing/2010/main" spid="_x0000_s2052"/>
            </a:ext>
            <a:ext uri="{FF2B5EF4-FFF2-40B4-BE49-F238E27FC236}">
              <a16:creationId xmlns:a16="http://schemas.microsoft.com/office/drawing/2014/main" id="{349665EE-7A8A-4058-A3BB-5F2FCB5386AB}"/>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979" name="Drop Down 4" hidden="1">
          <a:extLst>
            <a:ext uri="{63B3BB69-23CF-44E3-9099-C40C66FF867C}">
              <a14:compatExt xmlns:a14="http://schemas.microsoft.com/office/drawing/2010/main" spid="_x0000_s2052"/>
            </a:ext>
            <a:ext uri="{FF2B5EF4-FFF2-40B4-BE49-F238E27FC236}">
              <a16:creationId xmlns:a16="http://schemas.microsoft.com/office/drawing/2014/main" id="{DEC6F947-A97E-4BDE-A55F-D0E072848984}"/>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980" name="Drop Down 4" hidden="1">
          <a:extLst>
            <a:ext uri="{63B3BB69-23CF-44E3-9099-C40C66FF867C}">
              <a14:compatExt xmlns:a14="http://schemas.microsoft.com/office/drawing/2010/main" spid="_x0000_s2052"/>
            </a:ext>
            <a:ext uri="{FF2B5EF4-FFF2-40B4-BE49-F238E27FC236}">
              <a16:creationId xmlns:a16="http://schemas.microsoft.com/office/drawing/2014/main" id="{9C243E5B-48AA-4B1A-B285-51CF0E356BD5}"/>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981" name="Drop Down 20" hidden="1">
          <a:extLst>
            <a:ext uri="{63B3BB69-23CF-44E3-9099-C40C66FF867C}">
              <a14:compatExt xmlns:a14="http://schemas.microsoft.com/office/drawing/2010/main" spid="_x0000_s2068"/>
            </a:ext>
            <a:ext uri="{FF2B5EF4-FFF2-40B4-BE49-F238E27FC236}">
              <a16:creationId xmlns:a16="http://schemas.microsoft.com/office/drawing/2014/main" id="{73E9C2E3-B9A2-4226-85EB-F61242E0C008}"/>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982" name="Drop Down 24" hidden="1">
          <a:extLst>
            <a:ext uri="{63B3BB69-23CF-44E3-9099-C40C66FF867C}">
              <a14:compatExt xmlns:a14="http://schemas.microsoft.com/office/drawing/2010/main" spid="_x0000_s2072"/>
            </a:ext>
            <a:ext uri="{FF2B5EF4-FFF2-40B4-BE49-F238E27FC236}">
              <a16:creationId xmlns:a16="http://schemas.microsoft.com/office/drawing/2014/main" id="{9F3678AC-1FD2-4D5F-8FBD-A02352A85E99}"/>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983" name="Drop Down 4" hidden="1">
          <a:extLst>
            <a:ext uri="{63B3BB69-23CF-44E3-9099-C40C66FF867C}">
              <a14:compatExt xmlns:a14="http://schemas.microsoft.com/office/drawing/2010/main" spid="_x0000_s2052"/>
            </a:ext>
            <a:ext uri="{FF2B5EF4-FFF2-40B4-BE49-F238E27FC236}">
              <a16:creationId xmlns:a16="http://schemas.microsoft.com/office/drawing/2014/main" id="{E1DD94CD-5B20-47C4-984D-15312D648191}"/>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984" name="Drop Down 4" hidden="1">
          <a:extLst>
            <a:ext uri="{63B3BB69-23CF-44E3-9099-C40C66FF867C}">
              <a14:compatExt xmlns:a14="http://schemas.microsoft.com/office/drawing/2010/main" spid="_x0000_s2052"/>
            </a:ext>
            <a:ext uri="{FF2B5EF4-FFF2-40B4-BE49-F238E27FC236}">
              <a16:creationId xmlns:a16="http://schemas.microsoft.com/office/drawing/2014/main" id="{320EE071-3FD9-442A-AF8B-AC087B692472}"/>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985" name="Drop Down 4" hidden="1">
          <a:extLst>
            <a:ext uri="{63B3BB69-23CF-44E3-9099-C40C66FF867C}">
              <a14:compatExt xmlns:a14="http://schemas.microsoft.com/office/drawing/2010/main" spid="_x0000_s2052"/>
            </a:ext>
            <a:ext uri="{FF2B5EF4-FFF2-40B4-BE49-F238E27FC236}">
              <a16:creationId xmlns:a16="http://schemas.microsoft.com/office/drawing/2014/main" id="{9A6818A0-8C66-4D4F-92A6-3B7E780B66D1}"/>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986" name="Drop Down 4" hidden="1">
          <a:extLst>
            <a:ext uri="{63B3BB69-23CF-44E3-9099-C40C66FF867C}">
              <a14:compatExt xmlns:a14="http://schemas.microsoft.com/office/drawing/2010/main" spid="_x0000_s2052"/>
            </a:ext>
            <a:ext uri="{FF2B5EF4-FFF2-40B4-BE49-F238E27FC236}">
              <a16:creationId xmlns:a16="http://schemas.microsoft.com/office/drawing/2014/main" id="{3DE6E576-5103-4FEB-A58B-E76C7362DE7F}"/>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987" name="Drop Down 4" hidden="1">
          <a:extLst>
            <a:ext uri="{63B3BB69-23CF-44E3-9099-C40C66FF867C}">
              <a14:compatExt xmlns:a14="http://schemas.microsoft.com/office/drawing/2010/main" spid="_x0000_s2052"/>
            </a:ext>
            <a:ext uri="{FF2B5EF4-FFF2-40B4-BE49-F238E27FC236}">
              <a16:creationId xmlns:a16="http://schemas.microsoft.com/office/drawing/2014/main" id="{DD505904-9C50-449A-A5CE-16D47A74B52B}"/>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988" name="Drop Down 20" hidden="1">
          <a:extLst>
            <a:ext uri="{63B3BB69-23CF-44E3-9099-C40C66FF867C}">
              <a14:compatExt xmlns:a14="http://schemas.microsoft.com/office/drawing/2010/main" spid="_x0000_s2068"/>
            </a:ext>
            <a:ext uri="{FF2B5EF4-FFF2-40B4-BE49-F238E27FC236}">
              <a16:creationId xmlns:a16="http://schemas.microsoft.com/office/drawing/2014/main" id="{42AF8383-73BE-4399-949D-4173E31F205E}"/>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989" name="Drop Down 24" hidden="1">
          <a:extLst>
            <a:ext uri="{63B3BB69-23CF-44E3-9099-C40C66FF867C}">
              <a14:compatExt xmlns:a14="http://schemas.microsoft.com/office/drawing/2010/main" spid="_x0000_s2072"/>
            </a:ext>
            <a:ext uri="{FF2B5EF4-FFF2-40B4-BE49-F238E27FC236}">
              <a16:creationId xmlns:a16="http://schemas.microsoft.com/office/drawing/2014/main" id="{D054E51F-1DBA-402C-B399-AE49443269CF}"/>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990" name="Drop Down 4" hidden="1">
          <a:extLst>
            <a:ext uri="{63B3BB69-23CF-44E3-9099-C40C66FF867C}">
              <a14:compatExt xmlns:a14="http://schemas.microsoft.com/office/drawing/2010/main" spid="_x0000_s2052"/>
            </a:ext>
            <a:ext uri="{FF2B5EF4-FFF2-40B4-BE49-F238E27FC236}">
              <a16:creationId xmlns:a16="http://schemas.microsoft.com/office/drawing/2014/main" id="{CB13F2B4-68A0-409E-843B-8A7427601577}"/>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991" name="Drop Down 4" hidden="1">
          <a:extLst>
            <a:ext uri="{63B3BB69-23CF-44E3-9099-C40C66FF867C}">
              <a14:compatExt xmlns:a14="http://schemas.microsoft.com/office/drawing/2010/main" spid="_x0000_s2052"/>
            </a:ext>
            <a:ext uri="{FF2B5EF4-FFF2-40B4-BE49-F238E27FC236}">
              <a16:creationId xmlns:a16="http://schemas.microsoft.com/office/drawing/2014/main" id="{481EC8C0-B597-49B3-A4CA-7747EE292DE3}"/>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992" name="Drop Down 4" hidden="1">
          <a:extLst>
            <a:ext uri="{63B3BB69-23CF-44E3-9099-C40C66FF867C}">
              <a14:compatExt xmlns:a14="http://schemas.microsoft.com/office/drawing/2010/main" spid="_x0000_s2052"/>
            </a:ext>
            <a:ext uri="{FF2B5EF4-FFF2-40B4-BE49-F238E27FC236}">
              <a16:creationId xmlns:a16="http://schemas.microsoft.com/office/drawing/2014/main" id="{9A827A77-1E01-4FBA-A95C-34A8C83F2628}"/>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993" name="Drop Down 4" hidden="1">
          <a:extLst>
            <a:ext uri="{63B3BB69-23CF-44E3-9099-C40C66FF867C}">
              <a14:compatExt xmlns:a14="http://schemas.microsoft.com/office/drawing/2010/main" spid="_x0000_s2052"/>
            </a:ext>
            <a:ext uri="{FF2B5EF4-FFF2-40B4-BE49-F238E27FC236}">
              <a16:creationId xmlns:a16="http://schemas.microsoft.com/office/drawing/2014/main" id="{00CF0E43-AB35-4727-936B-EA973C75C0A4}"/>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994" name="Drop Down 4" hidden="1">
          <a:extLst>
            <a:ext uri="{63B3BB69-23CF-44E3-9099-C40C66FF867C}">
              <a14:compatExt xmlns:a14="http://schemas.microsoft.com/office/drawing/2010/main" spid="_x0000_s2052"/>
            </a:ext>
            <a:ext uri="{FF2B5EF4-FFF2-40B4-BE49-F238E27FC236}">
              <a16:creationId xmlns:a16="http://schemas.microsoft.com/office/drawing/2014/main" id="{B22A6257-0A78-42D9-B447-B05D8C5D7989}"/>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995" name="Drop Down 20" hidden="1">
          <a:extLst>
            <a:ext uri="{63B3BB69-23CF-44E3-9099-C40C66FF867C}">
              <a14:compatExt xmlns:a14="http://schemas.microsoft.com/office/drawing/2010/main" spid="_x0000_s2068"/>
            </a:ext>
            <a:ext uri="{FF2B5EF4-FFF2-40B4-BE49-F238E27FC236}">
              <a16:creationId xmlns:a16="http://schemas.microsoft.com/office/drawing/2014/main" id="{5C33D0C3-0F26-4645-9B1B-FA4608A23F51}"/>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996" name="Drop Down 24" hidden="1">
          <a:extLst>
            <a:ext uri="{63B3BB69-23CF-44E3-9099-C40C66FF867C}">
              <a14:compatExt xmlns:a14="http://schemas.microsoft.com/office/drawing/2010/main" spid="_x0000_s2072"/>
            </a:ext>
            <a:ext uri="{FF2B5EF4-FFF2-40B4-BE49-F238E27FC236}">
              <a16:creationId xmlns:a16="http://schemas.microsoft.com/office/drawing/2014/main" id="{D2823E4C-D801-400F-93A9-8781FDE993EA}"/>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997" name="Drop Down 4" hidden="1">
          <a:extLst>
            <a:ext uri="{63B3BB69-23CF-44E3-9099-C40C66FF867C}">
              <a14:compatExt xmlns:a14="http://schemas.microsoft.com/office/drawing/2010/main" spid="_x0000_s2052"/>
            </a:ext>
            <a:ext uri="{FF2B5EF4-FFF2-40B4-BE49-F238E27FC236}">
              <a16:creationId xmlns:a16="http://schemas.microsoft.com/office/drawing/2014/main" id="{B0E8A347-074F-4762-BA18-C06615971F42}"/>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998" name="Drop Down 4" hidden="1">
          <a:extLst>
            <a:ext uri="{63B3BB69-23CF-44E3-9099-C40C66FF867C}">
              <a14:compatExt xmlns:a14="http://schemas.microsoft.com/office/drawing/2010/main" spid="_x0000_s2052"/>
            </a:ext>
            <a:ext uri="{FF2B5EF4-FFF2-40B4-BE49-F238E27FC236}">
              <a16:creationId xmlns:a16="http://schemas.microsoft.com/office/drawing/2014/main" id="{8536C47B-1D17-4A72-A277-658F9BC83FF4}"/>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999" name="Drop Down 4" hidden="1">
          <a:extLst>
            <a:ext uri="{63B3BB69-23CF-44E3-9099-C40C66FF867C}">
              <a14:compatExt xmlns:a14="http://schemas.microsoft.com/office/drawing/2010/main" spid="_x0000_s2052"/>
            </a:ext>
            <a:ext uri="{FF2B5EF4-FFF2-40B4-BE49-F238E27FC236}">
              <a16:creationId xmlns:a16="http://schemas.microsoft.com/office/drawing/2014/main" id="{0DD8EE5E-0969-46FF-A4E5-0823F496D532}"/>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000" name="Drop Down 4" hidden="1">
          <a:extLst>
            <a:ext uri="{63B3BB69-23CF-44E3-9099-C40C66FF867C}">
              <a14:compatExt xmlns:a14="http://schemas.microsoft.com/office/drawing/2010/main" spid="_x0000_s2052"/>
            </a:ext>
            <a:ext uri="{FF2B5EF4-FFF2-40B4-BE49-F238E27FC236}">
              <a16:creationId xmlns:a16="http://schemas.microsoft.com/office/drawing/2014/main" id="{E28ACD84-B556-4030-8D72-D9700A08DBD3}"/>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001" name="Drop Down 4" hidden="1">
          <a:extLst>
            <a:ext uri="{63B3BB69-23CF-44E3-9099-C40C66FF867C}">
              <a14:compatExt xmlns:a14="http://schemas.microsoft.com/office/drawing/2010/main" spid="_x0000_s2052"/>
            </a:ext>
            <a:ext uri="{FF2B5EF4-FFF2-40B4-BE49-F238E27FC236}">
              <a16:creationId xmlns:a16="http://schemas.microsoft.com/office/drawing/2014/main" id="{9FD52153-1FCE-4132-B296-66CA505EC6C0}"/>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002" name="Drop Down 20" hidden="1">
          <a:extLst>
            <a:ext uri="{63B3BB69-23CF-44E3-9099-C40C66FF867C}">
              <a14:compatExt xmlns:a14="http://schemas.microsoft.com/office/drawing/2010/main" spid="_x0000_s2068"/>
            </a:ext>
            <a:ext uri="{FF2B5EF4-FFF2-40B4-BE49-F238E27FC236}">
              <a16:creationId xmlns:a16="http://schemas.microsoft.com/office/drawing/2014/main" id="{EC1641EF-20B8-4F40-AADF-AF3CD700C35A}"/>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003" name="Drop Down 24" hidden="1">
          <a:extLst>
            <a:ext uri="{63B3BB69-23CF-44E3-9099-C40C66FF867C}">
              <a14:compatExt xmlns:a14="http://schemas.microsoft.com/office/drawing/2010/main" spid="_x0000_s2072"/>
            </a:ext>
            <a:ext uri="{FF2B5EF4-FFF2-40B4-BE49-F238E27FC236}">
              <a16:creationId xmlns:a16="http://schemas.microsoft.com/office/drawing/2014/main" id="{C7ED4E17-85ED-4281-84C1-FBEC38F18C2C}"/>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004" name="Drop Down 4" hidden="1">
          <a:extLst>
            <a:ext uri="{63B3BB69-23CF-44E3-9099-C40C66FF867C}">
              <a14:compatExt xmlns:a14="http://schemas.microsoft.com/office/drawing/2010/main" spid="_x0000_s2052"/>
            </a:ext>
            <a:ext uri="{FF2B5EF4-FFF2-40B4-BE49-F238E27FC236}">
              <a16:creationId xmlns:a16="http://schemas.microsoft.com/office/drawing/2014/main" id="{5E0515FF-9709-4EE1-9DCE-64BF52C65916}"/>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005" name="Drop Down 4" hidden="1">
          <a:extLst>
            <a:ext uri="{63B3BB69-23CF-44E3-9099-C40C66FF867C}">
              <a14:compatExt xmlns:a14="http://schemas.microsoft.com/office/drawing/2010/main" spid="_x0000_s2052"/>
            </a:ext>
            <a:ext uri="{FF2B5EF4-FFF2-40B4-BE49-F238E27FC236}">
              <a16:creationId xmlns:a16="http://schemas.microsoft.com/office/drawing/2014/main" id="{3C2E7BE4-7E75-40DD-8772-F7FBF8219911}"/>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006" name="Drop Down 4" hidden="1">
          <a:extLst>
            <a:ext uri="{63B3BB69-23CF-44E3-9099-C40C66FF867C}">
              <a14:compatExt xmlns:a14="http://schemas.microsoft.com/office/drawing/2010/main" spid="_x0000_s2052"/>
            </a:ext>
            <a:ext uri="{FF2B5EF4-FFF2-40B4-BE49-F238E27FC236}">
              <a16:creationId xmlns:a16="http://schemas.microsoft.com/office/drawing/2014/main" id="{F32EA480-828F-4EC3-9117-4D377962FCEE}"/>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007" name="Drop Down 4" hidden="1">
          <a:extLst>
            <a:ext uri="{63B3BB69-23CF-44E3-9099-C40C66FF867C}">
              <a14:compatExt xmlns:a14="http://schemas.microsoft.com/office/drawing/2010/main" spid="_x0000_s2052"/>
            </a:ext>
            <a:ext uri="{FF2B5EF4-FFF2-40B4-BE49-F238E27FC236}">
              <a16:creationId xmlns:a16="http://schemas.microsoft.com/office/drawing/2014/main" id="{8439A385-B4F2-41AA-8BD8-64D1A7D35D6B}"/>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008" name="Drop Down 4" hidden="1">
          <a:extLst>
            <a:ext uri="{63B3BB69-23CF-44E3-9099-C40C66FF867C}">
              <a14:compatExt xmlns:a14="http://schemas.microsoft.com/office/drawing/2010/main" spid="_x0000_s2052"/>
            </a:ext>
            <a:ext uri="{FF2B5EF4-FFF2-40B4-BE49-F238E27FC236}">
              <a16:creationId xmlns:a16="http://schemas.microsoft.com/office/drawing/2014/main" id="{203CF448-A255-4D69-A6E1-2A3428773567}"/>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009" name="Drop Down 20" hidden="1">
          <a:extLst>
            <a:ext uri="{63B3BB69-23CF-44E3-9099-C40C66FF867C}">
              <a14:compatExt xmlns:a14="http://schemas.microsoft.com/office/drawing/2010/main" spid="_x0000_s2068"/>
            </a:ext>
            <a:ext uri="{FF2B5EF4-FFF2-40B4-BE49-F238E27FC236}">
              <a16:creationId xmlns:a16="http://schemas.microsoft.com/office/drawing/2014/main" id="{7DFFBA97-6278-41EB-9832-7A8F0541455D}"/>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010" name="Drop Down 24" hidden="1">
          <a:extLst>
            <a:ext uri="{63B3BB69-23CF-44E3-9099-C40C66FF867C}">
              <a14:compatExt xmlns:a14="http://schemas.microsoft.com/office/drawing/2010/main" spid="_x0000_s2072"/>
            </a:ext>
            <a:ext uri="{FF2B5EF4-FFF2-40B4-BE49-F238E27FC236}">
              <a16:creationId xmlns:a16="http://schemas.microsoft.com/office/drawing/2014/main" id="{80D99D25-7771-4D3D-9E7B-3421A4405F64}"/>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011" name="Drop Down 4" hidden="1">
          <a:extLst>
            <a:ext uri="{63B3BB69-23CF-44E3-9099-C40C66FF867C}">
              <a14:compatExt xmlns:a14="http://schemas.microsoft.com/office/drawing/2010/main" spid="_x0000_s2052"/>
            </a:ext>
            <a:ext uri="{FF2B5EF4-FFF2-40B4-BE49-F238E27FC236}">
              <a16:creationId xmlns:a16="http://schemas.microsoft.com/office/drawing/2014/main" id="{FBF9E6E9-69AA-4DD5-9834-512F700D29E0}"/>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012" name="Drop Down 4" hidden="1">
          <a:extLst>
            <a:ext uri="{63B3BB69-23CF-44E3-9099-C40C66FF867C}">
              <a14:compatExt xmlns:a14="http://schemas.microsoft.com/office/drawing/2010/main" spid="_x0000_s2052"/>
            </a:ext>
            <a:ext uri="{FF2B5EF4-FFF2-40B4-BE49-F238E27FC236}">
              <a16:creationId xmlns:a16="http://schemas.microsoft.com/office/drawing/2014/main" id="{06CF1B70-EFBA-4619-AC52-E72749D36BB8}"/>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013" name="Drop Down 4" hidden="1">
          <a:extLst>
            <a:ext uri="{63B3BB69-23CF-44E3-9099-C40C66FF867C}">
              <a14:compatExt xmlns:a14="http://schemas.microsoft.com/office/drawing/2010/main" spid="_x0000_s2052"/>
            </a:ext>
            <a:ext uri="{FF2B5EF4-FFF2-40B4-BE49-F238E27FC236}">
              <a16:creationId xmlns:a16="http://schemas.microsoft.com/office/drawing/2014/main" id="{142D61A3-C954-4C88-B904-E0698F3F0661}"/>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014" name="Drop Down 4" hidden="1">
          <a:extLst>
            <a:ext uri="{63B3BB69-23CF-44E3-9099-C40C66FF867C}">
              <a14:compatExt xmlns:a14="http://schemas.microsoft.com/office/drawing/2010/main" spid="_x0000_s2052"/>
            </a:ext>
            <a:ext uri="{FF2B5EF4-FFF2-40B4-BE49-F238E27FC236}">
              <a16:creationId xmlns:a16="http://schemas.microsoft.com/office/drawing/2014/main" id="{15D0B542-0EFF-4D3F-9ED8-2C41364990A2}"/>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015" name="Drop Down 4" hidden="1">
          <a:extLst>
            <a:ext uri="{63B3BB69-23CF-44E3-9099-C40C66FF867C}">
              <a14:compatExt xmlns:a14="http://schemas.microsoft.com/office/drawing/2010/main" spid="_x0000_s2052"/>
            </a:ext>
            <a:ext uri="{FF2B5EF4-FFF2-40B4-BE49-F238E27FC236}">
              <a16:creationId xmlns:a16="http://schemas.microsoft.com/office/drawing/2014/main" id="{4229A52B-60DC-4650-92DD-2CD876E6B05E}"/>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016" name="Drop Down 20" hidden="1">
          <a:extLst>
            <a:ext uri="{63B3BB69-23CF-44E3-9099-C40C66FF867C}">
              <a14:compatExt xmlns:a14="http://schemas.microsoft.com/office/drawing/2010/main" spid="_x0000_s2068"/>
            </a:ext>
            <a:ext uri="{FF2B5EF4-FFF2-40B4-BE49-F238E27FC236}">
              <a16:creationId xmlns:a16="http://schemas.microsoft.com/office/drawing/2014/main" id="{9CEC3FC6-0C3A-44B9-B359-DE18C27BC6BF}"/>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017" name="Drop Down 24" hidden="1">
          <a:extLst>
            <a:ext uri="{63B3BB69-23CF-44E3-9099-C40C66FF867C}">
              <a14:compatExt xmlns:a14="http://schemas.microsoft.com/office/drawing/2010/main" spid="_x0000_s2072"/>
            </a:ext>
            <a:ext uri="{FF2B5EF4-FFF2-40B4-BE49-F238E27FC236}">
              <a16:creationId xmlns:a16="http://schemas.microsoft.com/office/drawing/2014/main" id="{67598CF9-C179-4902-B5D2-FE81AF7967BE}"/>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018" name="Drop Down 4" hidden="1">
          <a:extLst>
            <a:ext uri="{63B3BB69-23CF-44E3-9099-C40C66FF867C}">
              <a14:compatExt xmlns:a14="http://schemas.microsoft.com/office/drawing/2010/main" spid="_x0000_s2052"/>
            </a:ext>
            <a:ext uri="{FF2B5EF4-FFF2-40B4-BE49-F238E27FC236}">
              <a16:creationId xmlns:a16="http://schemas.microsoft.com/office/drawing/2014/main" id="{2D588CB0-9575-4577-AC82-14ED8B4E0C14}"/>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019" name="Drop Down 4" hidden="1">
          <a:extLst>
            <a:ext uri="{63B3BB69-23CF-44E3-9099-C40C66FF867C}">
              <a14:compatExt xmlns:a14="http://schemas.microsoft.com/office/drawing/2010/main" spid="_x0000_s2052"/>
            </a:ext>
            <a:ext uri="{FF2B5EF4-FFF2-40B4-BE49-F238E27FC236}">
              <a16:creationId xmlns:a16="http://schemas.microsoft.com/office/drawing/2014/main" id="{838A50FE-5E1B-4A01-95F8-06EE39868CD4}"/>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020" name="Drop Down 4" hidden="1">
          <a:extLst>
            <a:ext uri="{63B3BB69-23CF-44E3-9099-C40C66FF867C}">
              <a14:compatExt xmlns:a14="http://schemas.microsoft.com/office/drawing/2010/main" spid="_x0000_s2052"/>
            </a:ext>
            <a:ext uri="{FF2B5EF4-FFF2-40B4-BE49-F238E27FC236}">
              <a16:creationId xmlns:a16="http://schemas.microsoft.com/office/drawing/2014/main" id="{7C91EED0-E6A5-4538-8668-AF90B607FC2F}"/>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021" name="Drop Down 4" hidden="1">
          <a:extLst>
            <a:ext uri="{63B3BB69-23CF-44E3-9099-C40C66FF867C}">
              <a14:compatExt xmlns:a14="http://schemas.microsoft.com/office/drawing/2010/main" spid="_x0000_s2052"/>
            </a:ext>
            <a:ext uri="{FF2B5EF4-FFF2-40B4-BE49-F238E27FC236}">
              <a16:creationId xmlns:a16="http://schemas.microsoft.com/office/drawing/2014/main" id="{AE7D7FB8-3F01-42E6-96A8-5579F9C065D4}"/>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022" name="Drop Down 4" hidden="1">
          <a:extLst>
            <a:ext uri="{63B3BB69-23CF-44E3-9099-C40C66FF867C}">
              <a14:compatExt xmlns:a14="http://schemas.microsoft.com/office/drawing/2010/main" spid="_x0000_s2052"/>
            </a:ext>
            <a:ext uri="{FF2B5EF4-FFF2-40B4-BE49-F238E27FC236}">
              <a16:creationId xmlns:a16="http://schemas.microsoft.com/office/drawing/2014/main" id="{73E0B2F7-9C7C-4899-B66F-2EB30581FFDE}"/>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023" name="Drop Down 20" hidden="1">
          <a:extLst>
            <a:ext uri="{63B3BB69-23CF-44E3-9099-C40C66FF867C}">
              <a14:compatExt xmlns:a14="http://schemas.microsoft.com/office/drawing/2010/main" spid="_x0000_s2068"/>
            </a:ext>
            <a:ext uri="{FF2B5EF4-FFF2-40B4-BE49-F238E27FC236}">
              <a16:creationId xmlns:a16="http://schemas.microsoft.com/office/drawing/2014/main" id="{E14D0E54-D579-472F-AE55-A95A00CE51BE}"/>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024" name="Drop Down 24" hidden="1">
          <a:extLst>
            <a:ext uri="{63B3BB69-23CF-44E3-9099-C40C66FF867C}">
              <a14:compatExt xmlns:a14="http://schemas.microsoft.com/office/drawing/2010/main" spid="_x0000_s2072"/>
            </a:ext>
            <a:ext uri="{FF2B5EF4-FFF2-40B4-BE49-F238E27FC236}">
              <a16:creationId xmlns:a16="http://schemas.microsoft.com/office/drawing/2014/main" id="{A0425399-7C44-4FD1-BF4A-AD1F35654C7B}"/>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025" name="Drop Down 4" hidden="1">
          <a:extLst>
            <a:ext uri="{63B3BB69-23CF-44E3-9099-C40C66FF867C}">
              <a14:compatExt xmlns:a14="http://schemas.microsoft.com/office/drawing/2010/main" spid="_x0000_s2052"/>
            </a:ext>
            <a:ext uri="{FF2B5EF4-FFF2-40B4-BE49-F238E27FC236}">
              <a16:creationId xmlns:a16="http://schemas.microsoft.com/office/drawing/2014/main" id="{2AFFFB11-6F19-4956-B5BC-96CFACE8C866}"/>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026" name="Drop Down 4" hidden="1">
          <a:extLst>
            <a:ext uri="{63B3BB69-23CF-44E3-9099-C40C66FF867C}">
              <a14:compatExt xmlns:a14="http://schemas.microsoft.com/office/drawing/2010/main" spid="_x0000_s2052"/>
            </a:ext>
            <a:ext uri="{FF2B5EF4-FFF2-40B4-BE49-F238E27FC236}">
              <a16:creationId xmlns:a16="http://schemas.microsoft.com/office/drawing/2014/main" id="{7687665B-A485-42BD-9AC3-B8E5263B390F}"/>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027" name="Drop Down 4" hidden="1">
          <a:extLst>
            <a:ext uri="{63B3BB69-23CF-44E3-9099-C40C66FF867C}">
              <a14:compatExt xmlns:a14="http://schemas.microsoft.com/office/drawing/2010/main" spid="_x0000_s2052"/>
            </a:ext>
            <a:ext uri="{FF2B5EF4-FFF2-40B4-BE49-F238E27FC236}">
              <a16:creationId xmlns:a16="http://schemas.microsoft.com/office/drawing/2014/main" id="{5E93C19D-9232-4D28-BEDA-0DA762A7D658}"/>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028" name="Drop Down 4" hidden="1">
          <a:extLst>
            <a:ext uri="{63B3BB69-23CF-44E3-9099-C40C66FF867C}">
              <a14:compatExt xmlns:a14="http://schemas.microsoft.com/office/drawing/2010/main" spid="_x0000_s2052"/>
            </a:ext>
            <a:ext uri="{FF2B5EF4-FFF2-40B4-BE49-F238E27FC236}">
              <a16:creationId xmlns:a16="http://schemas.microsoft.com/office/drawing/2014/main" id="{3F9E3FE6-5E29-425A-95AF-25AD1F25364F}"/>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029" name="Drop Down 4" hidden="1">
          <a:extLst>
            <a:ext uri="{63B3BB69-23CF-44E3-9099-C40C66FF867C}">
              <a14:compatExt xmlns:a14="http://schemas.microsoft.com/office/drawing/2010/main" spid="_x0000_s2052"/>
            </a:ext>
            <a:ext uri="{FF2B5EF4-FFF2-40B4-BE49-F238E27FC236}">
              <a16:creationId xmlns:a16="http://schemas.microsoft.com/office/drawing/2014/main" id="{07B9284E-8D22-4623-A290-86FB61E414BF}"/>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030" name="Drop Down 20" hidden="1">
          <a:extLst>
            <a:ext uri="{63B3BB69-23CF-44E3-9099-C40C66FF867C}">
              <a14:compatExt xmlns:a14="http://schemas.microsoft.com/office/drawing/2010/main" spid="_x0000_s2068"/>
            </a:ext>
            <a:ext uri="{FF2B5EF4-FFF2-40B4-BE49-F238E27FC236}">
              <a16:creationId xmlns:a16="http://schemas.microsoft.com/office/drawing/2014/main" id="{F27DC547-735F-496E-A931-016849001ED4}"/>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031" name="Drop Down 24" hidden="1">
          <a:extLst>
            <a:ext uri="{63B3BB69-23CF-44E3-9099-C40C66FF867C}">
              <a14:compatExt xmlns:a14="http://schemas.microsoft.com/office/drawing/2010/main" spid="_x0000_s2072"/>
            </a:ext>
            <a:ext uri="{FF2B5EF4-FFF2-40B4-BE49-F238E27FC236}">
              <a16:creationId xmlns:a16="http://schemas.microsoft.com/office/drawing/2014/main" id="{1FE30E95-ACBF-48A9-BE9B-BE356345526E}"/>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032" name="Drop Down 4" hidden="1">
          <a:extLst>
            <a:ext uri="{63B3BB69-23CF-44E3-9099-C40C66FF867C}">
              <a14:compatExt xmlns:a14="http://schemas.microsoft.com/office/drawing/2010/main" spid="_x0000_s2052"/>
            </a:ext>
            <a:ext uri="{FF2B5EF4-FFF2-40B4-BE49-F238E27FC236}">
              <a16:creationId xmlns:a16="http://schemas.microsoft.com/office/drawing/2014/main" id="{C17D7635-6523-48C1-8B83-81DB0BE3BFC3}"/>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033" name="Drop Down 4" hidden="1">
          <a:extLst>
            <a:ext uri="{63B3BB69-23CF-44E3-9099-C40C66FF867C}">
              <a14:compatExt xmlns:a14="http://schemas.microsoft.com/office/drawing/2010/main" spid="_x0000_s2052"/>
            </a:ext>
            <a:ext uri="{FF2B5EF4-FFF2-40B4-BE49-F238E27FC236}">
              <a16:creationId xmlns:a16="http://schemas.microsoft.com/office/drawing/2014/main" id="{F6B45445-04A0-47FE-A44F-B3C65A1E2709}"/>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034" name="Drop Down 4" hidden="1">
          <a:extLst>
            <a:ext uri="{63B3BB69-23CF-44E3-9099-C40C66FF867C}">
              <a14:compatExt xmlns:a14="http://schemas.microsoft.com/office/drawing/2010/main" spid="_x0000_s2052"/>
            </a:ext>
            <a:ext uri="{FF2B5EF4-FFF2-40B4-BE49-F238E27FC236}">
              <a16:creationId xmlns:a16="http://schemas.microsoft.com/office/drawing/2014/main" id="{07FB4845-74EB-4DF6-9BB3-55DDA9778C72}"/>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035" name="Drop Down 4" hidden="1">
          <a:extLst>
            <a:ext uri="{63B3BB69-23CF-44E3-9099-C40C66FF867C}">
              <a14:compatExt xmlns:a14="http://schemas.microsoft.com/office/drawing/2010/main" spid="_x0000_s2052"/>
            </a:ext>
            <a:ext uri="{FF2B5EF4-FFF2-40B4-BE49-F238E27FC236}">
              <a16:creationId xmlns:a16="http://schemas.microsoft.com/office/drawing/2014/main" id="{98F5AD31-8E54-4887-AD55-A0E459BD9E9A}"/>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036" name="Drop Down 4" hidden="1">
          <a:extLst>
            <a:ext uri="{63B3BB69-23CF-44E3-9099-C40C66FF867C}">
              <a14:compatExt xmlns:a14="http://schemas.microsoft.com/office/drawing/2010/main" spid="_x0000_s2052"/>
            </a:ext>
            <a:ext uri="{FF2B5EF4-FFF2-40B4-BE49-F238E27FC236}">
              <a16:creationId xmlns:a16="http://schemas.microsoft.com/office/drawing/2014/main" id="{07AC9535-4A23-43A2-9B20-2FB8AC4CCEF9}"/>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037" name="Drop Down 20" hidden="1">
          <a:extLst>
            <a:ext uri="{63B3BB69-23CF-44E3-9099-C40C66FF867C}">
              <a14:compatExt xmlns:a14="http://schemas.microsoft.com/office/drawing/2010/main" spid="_x0000_s2068"/>
            </a:ext>
            <a:ext uri="{FF2B5EF4-FFF2-40B4-BE49-F238E27FC236}">
              <a16:creationId xmlns:a16="http://schemas.microsoft.com/office/drawing/2014/main" id="{99F56D81-56E4-4929-A120-1063D5F8E278}"/>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038" name="Drop Down 24" hidden="1">
          <a:extLst>
            <a:ext uri="{63B3BB69-23CF-44E3-9099-C40C66FF867C}">
              <a14:compatExt xmlns:a14="http://schemas.microsoft.com/office/drawing/2010/main" spid="_x0000_s2072"/>
            </a:ext>
            <a:ext uri="{FF2B5EF4-FFF2-40B4-BE49-F238E27FC236}">
              <a16:creationId xmlns:a16="http://schemas.microsoft.com/office/drawing/2014/main" id="{6D9769F9-5918-49F1-A66E-46ACF5A9FF62}"/>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039" name="Drop Down 4" hidden="1">
          <a:extLst>
            <a:ext uri="{63B3BB69-23CF-44E3-9099-C40C66FF867C}">
              <a14:compatExt xmlns:a14="http://schemas.microsoft.com/office/drawing/2010/main" spid="_x0000_s2052"/>
            </a:ext>
            <a:ext uri="{FF2B5EF4-FFF2-40B4-BE49-F238E27FC236}">
              <a16:creationId xmlns:a16="http://schemas.microsoft.com/office/drawing/2014/main" id="{716E867E-2F63-49C6-AEC9-1E2E4FBB95F4}"/>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040" name="Drop Down 4" hidden="1">
          <a:extLst>
            <a:ext uri="{63B3BB69-23CF-44E3-9099-C40C66FF867C}">
              <a14:compatExt xmlns:a14="http://schemas.microsoft.com/office/drawing/2010/main" spid="_x0000_s2052"/>
            </a:ext>
            <a:ext uri="{FF2B5EF4-FFF2-40B4-BE49-F238E27FC236}">
              <a16:creationId xmlns:a16="http://schemas.microsoft.com/office/drawing/2014/main" id="{F911DE24-5928-4D5D-96B5-070ED2E55AA9}"/>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041" name="Drop Down 4" hidden="1">
          <a:extLst>
            <a:ext uri="{63B3BB69-23CF-44E3-9099-C40C66FF867C}">
              <a14:compatExt xmlns:a14="http://schemas.microsoft.com/office/drawing/2010/main" spid="_x0000_s2052"/>
            </a:ext>
            <a:ext uri="{FF2B5EF4-FFF2-40B4-BE49-F238E27FC236}">
              <a16:creationId xmlns:a16="http://schemas.microsoft.com/office/drawing/2014/main" id="{73453AEB-D215-4E91-8E04-51D698863653}"/>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042" name="Drop Down 4" hidden="1">
          <a:extLst>
            <a:ext uri="{63B3BB69-23CF-44E3-9099-C40C66FF867C}">
              <a14:compatExt xmlns:a14="http://schemas.microsoft.com/office/drawing/2010/main" spid="_x0000_s2052"/>
            </a:ext>
            <a:ext uri="{FF2B5EF4-FFF2-40B4-BE49-F238E27FC236}">
              <a16:creationId xmlns:a16="http://schemas.microsoft.com/office/drawing/2014/main" id="{496784B5-4850-44A1-8965-85318E087913}"/>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043" name="Drop Down 4" hidden="1">
          <a:extLst>
            <a:ext uri="{63B3BB69-23CF-44E3-9099-C40C66FF867C}">
              <a14:compatExt xmlns:a14="http://schemas.microsoft.com/office/drawing/2010/main" spid="_x0000_s2052"/>
            </a:ext>
            <a:ext uri="{FF2B5EF4-FFF2-40B4-BE49-F238E27FC236}">
              <a16:creationId xmlns:a16="http://schemas.microsoft.com/office/drawing/2014/main" id="{31396DD8-6534-431A-80A3-F3BDC9C89154}"/>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044" name="Drop Down 20" hidden="1">
          <a:extLst>
            <a:ext uri="{63B3BB69-23CF-44E3-9099-C40C66FF867C}">
              <a14:compatExt xmlns:a14="http://schemas.microsoft.com/office/drawing/2010/main" spid="_x0000_s2068"/>
            </a:ext>
            <a:ext uri="{FF2B5EF4-FFF2-40B4-BE49-F238E27FC236}">
              <a16:creationId xmlns:a16="http://schemas.microsoft.com/office/drawing/2014/main" id="{92C4011A-9A5D-4833-8C9B-0A8F7D6137C5}"/>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045" name="Drop Down 24" hidden="1">
          <a:extLst>
            <a:ext uri="{63B3BB69-23CF-44E3-9099-C40C66FF867C}">
              <a14:compatExt xmlns:a14="http://schemas.microsoft.com/office/drawing/2010/main" spid="_x0000_s2072"/>
            </a:ext>
            <a:ext uri="{FF2B5EF4-FFF2-40B4-BE49-F238E27FC236}">
              <a16:creationId xmlns:a16="http://schemas.microsoft.com/office/drawing/2014/main" id="{9C259443-8F1A-4A6D-972D-DCFC014135A6}"/>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046" name="Drop Down 4" hidden="1">
          <a:extLst>
            <a:ext uri="{63B3BB69-23CF-44E3-9099-C40C66FF867C}">
              <a14:compatExt xmlns:a14="http://schemas.microsoft.com/office/drawing/2010/main" spid="_x0000_s2052"/>
            </a:ext>
            <a:ext uri="{FF2B5EF4-FFF2-40B4-BE49-F238E27FC236}">
              <a16:creationId xmlns:a16="http://schemas.microsoft.com/office/drawing/2014/main" id="{83802AD3-5B17-4823-B25C-DA7FA3123D78}"/>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047" name="Drop Down 4" hidden="1">
          <a:extLst>
            <a:ext uri="{63B3BB69-23CF-44E3-9099-C40C66FF867C}">
              <a14:compatExt xmlns:a14="http://schemas.microsoft.com/office/drawing/2010/main" spid="_x0000_s2052"/>
            </a:ext>
            <a:ext uri="{FF2B5EF4-FFF2-40B4-BE49-F238E27FC236}">
              <a16:creationId xmlns:a16="http://schemas.microsoft.com/office/drawing/2014/main" id="{E7BD0AD5-3281-48C2-AF54-F00557ED21C0}"/>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048" name="Drop Down 4" hidden="1">
          <a:extLst>
            <a:ext uri="{63B3BB69-23CF-44E3-9099-C40C66FF867C}">
              <a14:compatExt xmlns:a14="http://schemas.microsoft.com/office/drawing/2010/main" spid="_x0000_s2052"/>
            </a:ext>
            <a:ext uri="{FF2B5EF4-FFF2-40B4-BE49-F238E27FC236}">
              <a16:creationId xmlns:a16="http://schemas.microsoft.com/office/drawing/2014/main" id="{C3DCD30D-D0CD-439C-A0EB-F5F2E3E05140}"/>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049" name="Drop Down 4" hidden="1">
          <a:extLst>
            <a:ext uri="{63B3BB69-23CF-44E3-9099-C40C66FF867C}">
              <a14:compatExt xmlns:a14="http://schemas.microsoft.com/office/drawing/2010/main" spid="_x0000_s2052"/>
            </a:ext>
            <a:ext uri="{FF2B5EF4-FFF2-40B4-BE49-F238E27FC236}">
              <a16:creationId xmlns:a16="http://schemas.microsoft.com/office/drawing/2014/main" id="{9D96B0DE-3035-49D6-A4F1-3B7A57B1C261}"/>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050" name="Drop Down 4" hidden="1">
          <a:extLst>
            <a:ext uri="{63B3BB69-23CF-44E3-9099-C40C66FF867C}">
              <a14:compatExt xmlns:a14="http://schemas.microsoft.com/office/drawing/2010/main" spid="_x0000_s2052"/>
            </a:ext>
            <a:ext uri="{FF2B5EF4-FFF2-40B4-BE49-F238E27FC236}">
              <a16:creationId xmlns:a16="http://schemas.microsoft.com/office/drawing/2014/main" id="{F50B2082-BCC3-4588-9386-2CB39A84A0A1}"/>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051" name="Drop Down 20" hidden="1">
          <a:extLst>
            <a:ext uri="{63B3BB69-23CF-44E3-9099-C40C66FF867C}">
              <a14:compatExt xmlns:a14="http://schemas.microsoft.com/office/drawing/2010/main" spid="_x0000_s2068"/>
            </a:ext>
            <a:ext uri="{FF2B5EF4-FFF2-40B4-BE49-F238E27FC236}">
              <a16:creationId xmlns:a16="http://schemas.microsoft.com/office/drawing/2014/main" id="{ED59D472-7917-46CB-8996-EC4819ECB74E}"/>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052" name="Drop Down 24" hidden="1">
          <a:extLst>
            <a:ext uri="{63B3BB69-23CF-44E3-9099-C40C66FF867C}">
              <a14:compatExt xmlns:a14="http://schemas.microsoft.com/office/drawing/2010/main" spid="_x0000_s2072"/>
            </a:ext>
            <a:ext uri="{FF2B5EF4-FFF2-40B4-BE49-F238E27FC236}">
              <a16:creationId xmlns:a16="http://schemas.microsoft.com/office/drawing/2014/main" id="{7FDA846F-F59C-4B74-A67B-D703AA7C6CFD}"/>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053" name="Drop Down 4" hidden="1">
          <a:extLst>
            <a:ext uri="{63B3BB69-23CF-44E3-9099-C40C66FF867C}">
              <a14:compatExt xmlns:a14="http://schemas.microsoft.com/office/drawing/2010/main" spid="_x0000_s2052"/>
            </a:ext>
            <a:ext uri="{FF2B5EF4-FFF2-40B4-BE49-F238E27FC236}">
              <a16:creationId xmlns:a16="http://schemas.microsoft.com/office/drawing/2014/main" id="{0157537C-4F9F-47B8-8B08-BE9455880692}"/>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054" name="Drop Down 4" hidden="1">
          <a:extLst>
            <a:ext uri="{63B3BB69-23CF-44E3-9099-C40C66FF867C}">
              <a14:compatExt xmlns:a14="http://schemas.microsoft.com/office/drawing/2010/main" spid="_x0000_s2052"/>
            </a:ext>
            <a:ext uri="{FF2B5EF4-FFF2-40B4-BE49-F238E27FC236}">
              <a16:creationId xmlns:a16="http://schemas.microsoft.com/office/drawing/2014/main" id="{288419E2-9246-4C06-BB21-689667C0901F}"/>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055" name="Drop Down 4" hidden="1">
          <a:extLst>
            <a:ext uri="{63B3BB69-23CF-44E3-9099-C40C66FF867C}">
              <a14:compatExt xmlns:a14="http://schemas.microsoft.com/office/drawing/2010/main" spid="_x0000_s2052"/>
            </a:ext>
            <a:ext uri="{FF2B5EF4-FFF2-40B4-BE49-F238E27FC236}">
              <a16:creationId xmlns:a16="http://schemas.microsoft.com/office/drawing/2014/main" id="{494DF5EF-E1A8-405F-941A-A044480B41F6}"/>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056" name="Drop Down 4" hidden="1">
          <a:extLst>
            <a:ext uri="{63B3BB69-23CF-44E3-9099-C40C66FF867C}">
              <a14:compatExt xmlns:a14="http://schemas.microsoft.com/office/drawing/2010/main" spid="_x0000_s2052"/>
            </a:ext>
            <a:ext uri="{FF2B5EF4-FFF2-40B4-BE49-F238E27FC236}">
              <a16:creationId xmlns:a16="http://schemas.microsoft.com/office/drawing/2014/main" id="{26A86FCF-FAA6-406E-961F-DD6E6A3857B2}"/>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057" name="Drop Down 4" hidden="1">
          <a:extLst>
            <a:ext uri="{63B3BB69-23CF-44E3-9099-C40C66FF867C}">
              <a14:compatExt xmlns:a14="http://schemas.microsoft.com/office/drawing/2010/main" spid="_x0000_s2052"/>
            </a:ext>
            <a:ext uri="{FF2B5EF4-FFF2-40B4-BE49-F238E27FC236}">
              <a16:creationId xmlns:a16="http://schemas.microsoft.com/office/drawing/2014/main" id="{6112CF9C-0102-4800-927B-5C77A1FA76AC}"/>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058" name="Drop Down 20" hidden="1">
          <a:extLst>
            <a:ext uri="{63B3BB69-23CF-44E3-9099-C40C66FF867C}">
              <a14:compatExt xmlns:a14="http://schemas.microsoft.com/office/drawing/2010/main" spid="_x0000_s2068"/>
            </a:ext>
            <a:ext uri="{FF2B5EF4-FFF2-40B4-BE49-F238E27FC236}">
              <a16:creationId xmlns:a16="http://schemas.microsoft.com/office/drawing/2014/main" id="{E0C0AEF5-7D3C-4BB4-A50D-6786F6A4736C}"/>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059" name="Drop Down 24" hidden="1">
          <a:extLst>
            <a:ext uri="{63B3BB69-23CF-44E3-9099-C40C66FF867C}">
              <a14:compatExt xmlns:a14="http://schemas.microsoft.com/office/drawing/2010/main" spid="_x0000_s2072"/>
            </a:ext>
            <a:ext uri="{FF2B5EF4-FFF2-40B4-BE49-F238E27FC236}">
              <a16:creationId xmlns:a16="http://schemas.microsoft.com/office/drawing/2014/main" id="{529BA498-1A17-432F-A75E-288017B032BD}"/>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060" name="Drop Down 4" hidden="1">
          <a:extLst>
            <a:ext uri="{63B3BB69-23CF-44E3-9099-C40C66FF867C}">
              <a14:compatExt xmlns:a14="http://schemas.microsoft.com/office/drawing/2010/main" spid="_x0000_s2052"/>
            </a:ext>
            <a:ext uri="{FF2B5EF4-FFF2-40B4-BE49-F238E27FC236}">
              <a16:creationId xmlns:a16="http://schemas.microsoft.com/office/drawing/2014/main" id="{0843E620-7941-49F6-9EB4-9A829CC906EF}"/>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061" name="Drop Down 4" hidden="1">
          <a:extLst>
            <a:ext uri="{63B3BB69-23CF-44E3-9099-C40C66FF867C}">
              <a14:compatExt xmlns:a14="http://schemas.microsoft.com/office/drawing/2010/main" spid="_x0000_s2052"/>
            </a:ext>
            <a:ext uri="{FF2B5EF4-FFF2-40B4-BE49-F238E27FC236}">
              <a16:creationId xmlns:a16="http://schemas.microsoft.com/office/drawing/2014/main" id="{26B0590C-27AD-4866-9362-16A7E9467D3D}"/>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062" name="Drop Down 4" hidden="1">
          <a:extLst>
            <a:ext uri="{63B3BB69-23CF-44E3-9099-C40C66FF867C}">
              <a14:compatExt xmlns:a14="http://schemas.microsoft.com/office/drawing/2010/main" spid="_x0000_s2052"/>
            </a:ext>
            <a:ext uri="{FF2B5EF4-FFF2-40B4-BE49-F238E27FC236}">
              <a16:creationId xmlns:a16="http://schemas.microsoft.com/office/drawing/2014/main" id="{9663CFE3-AA0D-4B4E-867A-9A499EBA7735}"/>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063" name="Drop Down 4" hidden="1">
          <a:extLst>
            <a:ext uri="{63B3BB69-23CF-44E3-9099-C40C66FF867C}">
              <a14:compatExt xmlns:a14="http://schemas.microsoft.com/office/drawing/2010/main" spid="_x0000_s2052"/>
            </a:ext>
            <a:ext uri="{FF2B5EF4-FFF2-40B4-BE49-F238E27FC236}">
              <a16:creationId xmlns:a16="http://schemas.microsoft.com/office/drawing/2014/main" id="{7405E7BE-9456-43A7-8A4A-1A7930B09639}"/>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064" name="Drop Down 4" hidden="1">
          <a:extLst>
            <a:ext uri="{63B3BB69-23CF-44E3-9099-C40C66FF867C}">
              <a14:compatExt xmlns:a14="http://schemas.microsoft.com/office/drawing/2010/main" spid="_x0000_s2052"/>
            </a:ext>
            <a:ext uri="{FF2B5EF4-FFF2-40B4-BE49-F238E27FC236}">
              <a16:creationId xmlns:a16="http://schemas.microsoft.com/office/drawing/2014/main" id="{1BA32B24-74C1-418C-AE12-19D7DBC8FA19}"/>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065" name="Drop Down 20" hidden="1">
          <a:extLst>
            <a:ext uri="{63B3BB69-23CF-44E3-9099-C40C66FF867C}">
              <a14:compatExt xmlns:a14="http://schemas.microsoft.com/office/drawing/2010/main" spid="_x0000_s2068"/>
            </a:ext>
            <a:ext uri="{FF2B5EF4-FFF2-40B4-BE49-F238E27FC236}">
              <a16:creationId xmlns:a16="http://schemas.microsoft.com/office/drawing/2014/main" id="{006D8E2A-E191-4992-9AB3-714A674859FB}"/>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066" name="Drop Down 24" hidden="1">
          <a:extLst>
            <a:ext uri="{63B3BB69-23CF-44E3-9099-C40C66FF867C}">
              <a14:compatExt xmlns:a14="http://schemas.microsoft.com/office/drawing/2010/main" spid="_x0000_s2072"/>
            </a:ext>
            <a:ext uri="{FF2B5EF4-FFF2-40B4-BE49-F238E27FC236}">
              <a16:creationId xmlns:a16="http://schemas.microsoft.com/office/drawing/2014/main" id="{1556D2E5-7CCD-475F-81AF-E0E75401E682}"/>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067" name="Drop Down 4" hidden="1">
          <a:extLst>
            <a:ext uri="{63B3BB69-23CF-44E3-9099-C40C66FF867C}">
              <a14:compatExt xmlns:a14="http://schemas.microsoft.com/office/drawing/2010/main" spid="_x0000_s2052"/>
            </a:ext>
            <a:ext uri="{FF2B5EF4-FFF2-40B4-BE49-F238E27FC236}">
              <a16:creationId xmlns:a16="http://schemas.microsoft.com/office/drawing/2014/main" id="{7A59772C-4DF2-404C-B01F-9648959E701E}"/>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068" name="Drop Down 4" hidden="1">
          <a:extLst>
            <a:ext uri="{63B3BB69-23CF-44E3-9099-C40C66FF867C}">
              <a14:compatExt xmlns:a14="http://schemas.microsoft.com/office/drawing/2010/main" spid="_x0000_s2052"/>
            </a:ext>
            <a:ext uri="{FF2B5EF4-FFF2-40B4-BE49-F238E27FC236}">
              <a16:creationId xmlns:a16="http://schemas.microsoft.com/office/drawing/2014/main" id="{2ACDC230-82EB-4F81-A2F3-2623D301C8AA}"/>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069" name="Drop Down 4" hidden="1">
          <a:extLst>
            <a:ext uri="{63B3BB69-23CF-44E3-9099-C40C66FF867C}">
              <a14:compatExt xmlns:a14="http://schemas.microsoft.com/office/drawing/2010/main" spid="_x0000_s2052"/>
            </a:ext>
            <a:ext uri="{FF2B5EF4-FFF2-40B4-BE49-F238E27FC236}">
              <a16:creationId xmlns:a16="http://schemas.microsoft.com/office/drawing/2014/main" id="{FA24D894-2266-49D2-B434-E2847774095C}"/>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070" name="Drop Down 4" hidden="1">
          <a:extLst>
            <a:ext uri="{63B3BB69-23CF-44E3-9099-C40C66FF867C}">
              <a14:compatExt xmlns:a14="http://schemas.microsoft.com/office/drawing/2010/main" spid="_x0000_s2052"/>
            </a:ext>
            <a:ext uri="{FF2B5EF4-FFF2-40B4-BE49-F238E27FC236}">
              <a16:creationId xmlns:a16="http://schemas.microsoft.com/office/drawing/2014/main" id="{5BE742D2-A8F4-4531-AB9A-90D8CBD9728B}"/>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071" name="Drop Down 4" hidden="1">
          <a:extLst>
            <a:ext uri="{63B3BB69-23CF-44E3-9099-C40C66FF867C}">
              <a14:compatExt xmlns:a14="http://schemas.microsoft.com/office/drawing/2010/main" spid="_x0000_s2052"/>
            </a:ext>
            <a:ext uri="{FF2B5EF4-FFF2-40B4-BE49-F238E27FC236}">
              <a16:creationId xmlns:a16="http://schemas.microsoft.com/office/drawing/2014/main" id="{50C3271F-C9D6-4F0A-ADB7-461D7262CB53}"/>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072" name="Drop Down 20" hidden="1">
          <a:extLst>
            <a:ext uri="{63B3BB69-23CF-44E3-9099-C40C66FF867C}">
              <a14:compatExt xmlns:a14="http://schemas.microsoft.com/office/drawing/2010/main" spid="_x0000_s2068"/>
            </a:ext>
            <a:ext uri="{FF2B5EF4-FFF2-40B4-BE49-F238E27FC236}">
              <a16:creationId xmlns:a16="http://schemas.microsoft.com/office/drawing/2014/main" id="{439F1CBD-ED23-4F98-BDB1-934975E37AC5}"/>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073" name="Drop Down 24" hidden="1">
          <a:extLst>
            <a:ext uri="{63B3BB69-23CF-44E3-9099-C40C66FF867C}">
              <a14:compatExt xmlns:a14="http://schemas.microsoft.com/office/drawing/2010/main" spid="_x0000_s2072"/>
            </a:ext>
            <a:ext uri="{FF2B5EF4-FFF2-40B4-BE49-F238E27FC236}">
              <a16:creationId xmlns:a16="http://schemas.microsoft.com/office/drawing/2014/main" id="{BA34ADC8-7D5F-4F81-A864-91B6361CBAEB}"/>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074" name="Drop Down 4" hidden="1">
          <a:extLst>
            <a:ext uri="{63B3BB69-23CF-44E3-9099-C40C66FF867C}">
              <a14:compatExt xmlns:a14="http://schemas.microsoft.com/office/drawing/2010/main" spid="_x0000_s2052"/>
            </a:ext>
            <a:ext uri="{FF2B5EF4-FFF2-40B4-BE49-F238E27FC236}">
              <a16:creationId xmlns:a16="http://schemas.microsoft.com/office/drawing/2014/main" id="{7CFC1E8D-CDFD-4244-B27A-2731EDB5B212}"/>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075" name="Drop Down 4" hidden="1">
          <a:extLst>
            <a:ext uri="{63B3BB69-23CF-44E3-9099-C40C66FF867C}">
              <a14:compatExt xmlns:a14="http://schemas.microsoft.com/office/drawing/2010/main" spid="_x0000_s2052"/>
            </a:ext>
            <a:ext uri="{FF2B5EF4-FFF2-40B4-BE49-F238E27FC236}">
              <a16:creationId xmlns:a16="http://schemas.microsoft.com/office/drawing/2014/main" id="{3D6A9E54-2E4E-44A0-A53D-C02EF7AB4FA8}"/>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076" name="Drop Down 4" hidden="1">
          <a:extLst>
            <a:ext uri="{63B3BB69-23CF-44E3-9099-C40C66FF867C}">
              <a14:compatExt xmlns:a14="http://schemas.microsoft.com/office/drawing/2010/main" spid="_x0000_s2052"/>
            </a:ext>
            <a:ext uri="{FF2B5EF4-FFF2-40B4-BE49-F238E27FC236}">
              <a16:creationId xmlns:a16="http://schemas.microsoft.com/office/drawing/2014/main" id="{C4773A24-DE4C-4931-803B-E13BB27518EB}"/>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077" name="Drop Down 4" hidden="1">
          <a:extLst>
            <a:ext uri="{63B3BB69-23CF-44E3-9099-C40C66FF867C}">
              <a14:compatExt xmlns:a14="http://schemas.microsoft.com/office/drawing/2010/main" spid="_x0000_s2052"/>
            </a:ext>
            <a:ext uri="{FF2B5EF4-FFF2-40B4-BE49-F238E27FC236}">
              <a16:creationId xmlns:a16="http://schemas.microsoft.com/office/drawing/2014/main" id="{082A2991-B671-4E4C-BC08-869C3C9ACA28}"/>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078" name="Drop Down 4" hidden="1">
          <a:extLst>
            <a:ext uri="{63B3BB69-23CF-44E3-9099-C40C66FF867C}">
              <a14:compatExt xmlns:a14="http://schemas.microsoft.com/office/drawing/2010/main" spid="_x0000_s2052"/>
            </a:ext>
            <a:ext uri="{FF2B5EF4-FFF2-40B4-BE49-F238E27FC236}">
              <a16:creationId xmlns:a16="http://schemas.microsoft.com/office/drawing/2014/main" id="{7CAE30C3-22D8-44EE-8718-9F6AD960B00C}"/>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079" name="Drop Down 20" hidden="1">
          <a:extLst>
            <a:ext uri="{63B3BB69-23CF-44E3-9099-C40C66FF867C}">
              <a14:compatExt xmlns:a14="http://schemas.microsoft.com/office/drawing/2010/main" spid="_x0000_s2068"/>
            </a:ext>
            <a:ext uri="{FF2B5EF4-FFF2-40B4-BE49-F238E27FC236}">
              <a16:creationId xmlns:a16="http://schemas.microsoft.com/office/drawing/2014/main" id="{56FC61DB-B475-4469-BC2A-4D57C47B5E77}"/>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080" name="Drop Down 24" hidden="1">
          <a:extLst>
            <a:ext uri="{63B3BB69-23CF-44E3-9099-C40C66FF867C}">
              <a14:compatExt xmlns:a14="http://schemas.microsoft.com/office/drawing/2010/main" spid="_x0000_s2072"/>
            </a:ext>
            <a:ext uri="{FF2B5EF4-FFF2-40B4-BE49-F238E27FC236}">
              <a16:creationId xmlns:a16="http://schemas.microsoft.com/office/drawing/2014/main" id="{8267447A-FBEE-4E76-9372-91F973CDB58D}"/>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081" name="Drop Down 4" hidden="1">
          <a:extLst>
            <a:ext uri="{63B3BB69-23CF-44E3-9099-C40C66FF867C}">
              <a14:compatExt xmlns:a14="http://schemas.microsoft.com/office/drawing/2010/main" spid="_x0000_s2052"/>
            </a:ext>
            <a:ext uri="{FF2B5EF4-FFF2-40B4-BE49-F238E27FC236}">
              <a16:creationId xmlns:a16="http://schemas.microsoft.com/office/drawing/2014/main" id="{CF25C742-A14E-4BF6-836B-2444A60CA4D6}"/>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082" name="Drop Down 4" hidden="1">
          <a:extLst>
            <a:ext uri="{63B3BB69-23CF-44E3-9099-C40C66FF867C}">
              <a14:compatExt xmlns:a14="http://schemas.microsoft.com/office/drawing/2010/main" spid="_x0000_s2052"/>
            </a:ext>
            <a:ext uri="{FF2B5EF4-FFF2-40B4-BE49-F238E27FC236}">
              <a16:creationId xmlns:a16="http://schemas.microsoft.com/office/drawing/2014/main" id="{A596E267-97D9-4F51-AE7D-B9DEB8E71750}"/>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083" name="Drop Down 4" hidden="1">
          <a:extLst>
            <a:ext uri="{63B3BB69-23CF-44E3-9099-C40C66FF867C}">
              <a14:compatExt xmlns:a14="http://schemas.microsoft.com/office/drawing/2010/main" spid="_x0000_s2052"/>
            </a:ext>
            <a:ext uri="{FF2B5EF4-FFF2-40B4-BE49-F238E27FC236}">
              <a16:creationId xmlns:a16="http://schemas.microsoft.com/office/drawing/2014/main" id="{397607F4-988B-40A4-8323-23B0D5267E0F}"/>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084" name="Drop Down 4" hidden="1">
          <a:extLst>
            <a:ext uri="{63B3BB69-23CF-44E3-9099-C40C66FF867C}">
              <a14:compatExt xmlns:a14="http://schemas.microsoft.com/office/drawing/2010/main" spid="_x0000_s2052"/>
            </a:ext>
            <a:ext uri="{FF2B5EF4-FFF2-40B4-BE49-F238E27FC236}">
              <a16:creationId xmlns:a16="http://schemas.microsoft.com/office/drawing/2014/main" id="{4957BB15-00E4-4E61-84F9-4E59C72571AB}"/>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085" name="Drop Down 4" hidden="1">
          <a:extLst>
            <a:ext uri="{63B3BB69-23CF-44E3-9099-C40C66FF867C}">
              <a14:compatExt xmlns:a14="http://schemas.microsoft.com/office/drawing/2010/main" spid="_x0000_s2052"/>
            </a:ext>
            <a:ext uri="{FF2B5EF4-FFF2-40B4-BE49-F238E27FC236}">
              <a16:creationId xmlns:a16="http://schemas.microsoft.com/office/drawing/2014/main" id="{CA575A53-9477-4B3B-9930-2B9734D6AFC0}"/>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086" name="Drop Down 20" hidden="1">
          <a:extLst>
            <a:ext uri="{63B3BB69-23CF-44E3-9099-C40C66FF867C}">
              <a14:compatExt xmlns:a14="http://schemas.microsoft.com/office/drawing/2010/main" spid="_x0000_s2068"/>
            </a:ext>
            <a:ext uri="{FF2B5EF4-FFF2-40B4-BE49-F238E27FC236}">
              <a16:creationId xmlns:a16="http://schemas.microsoft.com/office/drawing/2014/main" id="{D4C5047E-8062-4F86-804B-C602E722DAB4}"/>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087" name="Drop Down 24" hidden="1">
          <a:extLst>
            <a:ext uri="{63B3BB69-23CF-44E3-9099-C40C66FF867C}">
              <a14:compatExt xmlns:a14="http://schemas.microsoft.com/office/drawing/2010/main" spid="_x0000_s2072"/>
            </a:ext>
            <a:ext uri="{FF2B5EF4-FFF2-40B4-BE49-F238E27FC236}">
              <a16:creationId xmlns:a16="http://schemas.microsoft.com/office/drawing/2014/main" id="{91B3C830-6C92-40AD-9BB2-C34B8C59AC27}"/>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088" name="Drop Down 4" hidden="1">
          <a:extLst>
            <a:ext uri="{63B3BB69-23CF-44E3-9099-C40C66FF867C}">
              <a14:compatExt xmlns:a14="http://schemas.microsoft.com/office/drawing/2010/main" spid="_x0000_s2052"/>
            </a:ext>
            <a:ext uri="{FF2B5EF4-FFF2-40B4-BE49-F238E27FC236}">
              <a16:creationId xmlns:a16="http://schemas.microsoft.com/office/drawing/2014/main" id="{3D8F282B-B1C1-4E06-9EF2-E8E58C9BB55C}"/>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089" name="Drop Down 4" hidden="1">
          <a:extLst>
            <a:ext uri="{63B3BB69-23CF-44E3-9099-C40C66FF867C}">
              <a14:compatExt xmlns:a14="http://schemas.microsoft.com/office/drawing/2010/main" spid="_x0000_s2052"/>
            </a:ext>
            <a:ext uri="{FF2B5EF4-FFF2-40B4-BE49-F238E27FC236}">
              <a16:creationId xmlns:a16="http://schemas.microsoft.com/office/drawing/2014/main" id="{40E4D991-0944-493C-94B9-F0EC9965C57A}"/>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090" name="Drop Down 4" hidden="1">
          <a:extLst>
            <a:ext uri="{63B3BB69-23CF-44E3-9099-C40C66FF867C}">
              <a14:compatExt xmlns:a14="http://schemas.microsoft.com/office/drawing/2010/main" spid="_x0000_s2052"/>
            </a:ext>
            <a:ext uri="{FF2B5EF4-FFF2-40B4-BE49-F238E27FC236}">
              <a16:creationId xmlns:a16="http://schemas.microsoft.com/office/drawing/2014/main" id="{01365F95-F759-43AB-A370-027E286F3DCC}"/>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091" name="Drop Down 4" hidden="1">
          <a:extLst>
            <a:ext uri="{63B3BB69-23CF-44E3-9099-C40C66FF867C}">
              <a14:compatExt xmlns:a14="http://schemas.microsoft.com/office/drawing/2010/main" spid="_x0000_s2052"/>
            </a:ext>
            <a:ext uri="{FF2B5EF4-FFF2-40B4-BE49-F238E27FC236}">
              <a16:creationId xmlns:a16="http://schemas.microsoft.com/office/drawing/2014/main" id="{6420114B-862E-4743-AB3C-CADD07ACFAAB}"/>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092" name="Drop Down 4" hidden="1">
          <a:extLst>
            <a:ext uri="{63B3BB69-23CF-44E3-9099-C40C66FF867C}">
              <a14:compatExt xmlns:a14="http://schemas.microsoft.com/office/drawing/2010/main" spid="_x0000_s2052"/>
            </a:ext>
            <a:ext uri="{FF2B5EF4-FFF2-40B4-BE49-F238E27FC236}">
              <a16:creationId xmlns:a16="http://schemas.microsoft.com/office/drawing/2014/main" id="{18396077-A225-4B53-8FD1-3D2284ED5F62}"/>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093" name="Drop Down 20" hidden="1">
          <a:extLst>
            <a:ext uri="{63B3BB69-23CF-44E3-9099-C40C66FF867C}">
              <a14:compatExt xmlns:a14="http://schemas.microsoft.com/office/drawing/2010/main" spid="_x0000_s2068"/>
            </a:ext>
            <a:ext uri="{FF2B5EF4-FFF2-40B4-BE49-F238E27FC236}">
              <a16:creationId xmlns:a16="http://schemas.microsoft.com/office/drawing/2014/main" id="{53361DBF-925B-4BD8-9C2F-6273F0C98F77}"/>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094" name="Drop Down 24" hidden="1">
          <a:extLst>
            <a:ext uri="{63B3BB69-23CF-44E3-9099-C40C66FF867C}">
              <a14:compatExt xmlns:a14="http://schemas.microsoft.com/office/drawing/2010/main" spid="_x0000_s2072"/>
            </a:ext>
            <a:ext uri="{FF2B5EF4-FFF2-40B4-BE49-F238E27FC236}">
              <a16:creationId xmlns:a16="http://schemas.microsoft.com/office/drawing/2014/main" id="{0A658B5F-DE45-450A-AA57-26FCD561BD0A}"/>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095" name="Drop Down 4" hidden="1">
          <a:extLst>
            <a:ext uri="{63B3BB69-23CF-44E3-9099-C40C66FF867C}">
              <a14:compatExt xmlns:a14="http://schemas.microsoft.com/office/drawing/2010/main" spid="_x0000_s2052"/>
            </a:ext>
            <a:ext uri="{FF2B5EF4-FFF2-40B4-BE49-F238E27FC236}">
              <a16:creationId xmlns:a16="http://schemas.microsoft.com/office/drawing/2014/main" id="{29646C19-5FD8-469A-B3F4-7AA4FB2A3130}"/>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096" name="Drop Down 4" hidden="1">
          <a:extLst>
            <a:ext uri="{63B3BB69-23CF-44E3-9099-C40C66FF867C}">
              <a14:compatExt xmlns:a14="http://schemas.microsoft.com/office/drawing/2010/main" spid="_x0000_s2052"/>
            </a:ext>
            <a:ext uri="{FF2B5EF4-FFF2-40B4-BE49-F238E27FC236}">
              <a16:creationId xmlns:a16="http://schemas.microsoft.com/office/drawing/2014/main" id="{4FC8E842-29B6-40D6-B9ED-46F5665E45B4}"/>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097" name="Drop Down 4" hidden="1">
          <a:extLst>
            <a:ext uri="{63B3BB69-23CF-44E3-9099-C40C66FF867C}">
              <a14:compatExt xmlns:a14="http://schemas.microsoft.com/office/drawing/2010/main" spid="_x0000_s2052"/>
            </a:ext>
            <a:ext uri="{FF2B5EF4-FFF2-40B4-BE49-F238E27FC236}">
              <a16:creationId xmlns:a16="http://schemas.microsoft.com/office/drawing/2014/main" id="{2DDCBFE7-2ED1-4543-96E3-8E1080C3B6F1}"/>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098" name="Drop Down 4" hidden="1">
          <a:extLst>
            <a:ext uri="{63B3BB69-23CF-44E3-9099-C40C66FF867C}">
              <a14:compatExt xmlns:a14="http://schemas.microsoft.com/office/drawing/2010/main" spid="_x0000_s2052"/>
            </a:ext>
            <a:ext uri="{FF2B5EF4-FFF2-40B4-BE49-F238E27FC236}">
              <a16:creationId xmlns:a16="http://schemas.microsoft.com/office/drawing/2014/main" id="{785EB02D-BC7D-4996-9EE5-741590F11521}"/>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099" name="Drop Down 4" hidden="1">
          <a:extLst>
            <a:ext uri="{63B3BB69-23CF-44E3-9099-C40C66FF867C}">
              <a14:compatExt xmlns:a14="http://schemas.microsoft.com/office/drawing/2010/main" spid="_x0000_s2052"/>
            </a:ext>
            <a:ext uri="{FF2B5EF4-FFF2-40B4-BE49-F238E27FC236}">
              <a16:creationId xmlns:a16="http://schemas.microsoft.com/office/drawing/2014/main" id="{800B1369-EEAF-4596-97C0-2168355E9D3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100" name="Drop Down 20" hidden="1">
          <a:extLst>
            <a:ext uri="{63B3BB69-23CF-44E3-9099-C40C66FF867C}">
              <a14:compatExt xmlns:a14="http://schemas.microsoft.com/office/drawing/2010/main" spid="_x0000_s2068"/>
            </a:ext>
            <a:ext uri="{FF2B5EF4-FFF2-40B4-BE49-F238E27FC236}">
              <a16:creationId xmlns:a16="http://schemas.microsoft.com/office/drawing/2014/main" id="{89585CAC-7962-43D4-A03F-08AE24E2FC11}"/>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101" name="Drop Down 24" hidden="1">
          <a:extLst>
            <a:ext uri="{63B3BB69-23CF-44E3-9099-C40C66FF867C}">
              <a14:compatExt xmlns:a14="http://schemas.microsoft.com/office/drawing/2010/main" spid="_x0000_s2072"/>
            </a:ext>
            <a:ext uri="{FF2B5EF4-FFF2-40B4-BE49-F238E27FC236}">
              <a16:creationId xmlns:a16="http://schemas.microsoft.com/office/drawing/2014/main" id="{52C38C8B-0D2F-4F1A-8F22-7145B6252961}"/>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102" name="Drop Down 4" hidden="1">
          <a:extLst>
            <a:ext uri="{63B3BB69-23CF-44E3-9099-C40C66FF867C}">
              <a14:compatExt xmlns:a14="http://schemas.microsoft.com/office/drawing/2010/main" spid="_x0000_s2052"/>
            </a:ext>
            <a:ext uri="{FF2B5EF4-FFF2-40B4-BE49-F238E27FC236}">
              <a16:creationId xmlns:a16="http://schemas.microsoft.com/office/drawing/2014/main" id="{CDA9BE26-67E7-43E2-B54D-62B6E3E08A34}"/>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103" name="Drop Down 4" hidden="1">
          <a:extLst>
            <a:ext uri="{63B3BB69-23CF-44E3-9099-C40C66FF867C}">
              <a14:compatExt xmlns:a14="http://schemas.microsoft.com/office/drawing/2010/main" spid="_x0000_s2052"/>
            </a:ext>
            <a:ext uri="{FF2B5EF4-FFF2-40B4-BE49-F238E27FC236}">
              <a16:creationId xmlns:a16="http://schemas.microsoft.com/office/drawing/2014/main" id="{ED09299C-C419-42D7-B5DF-DEB1EEF2E3AD}"/>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104" name="Drop Down 4" hidden="1">
          <a:extLst>
            <a:ext uri="{63B3BB69-23CF-44E3-9099-C40C66FF867C}">
              <a14:compatExt xmlns:a14="http://schemas.microsoft.com/office/drawing/2010/main" spid="_x0000_s2052"/>
            </a:ext>
            <a:ext uri="{FF2B5EF4-FFF2-40B4-BE49-F238E27FC236}">
              <a16:creationId xmlns:a16="http://schemas.microsoft.com/office/drawing/2014/main" id="{28961560-F894-4BE3-B361-2385B844A3B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105" name="Drop Down 4" hidden="1">
          <a:extLst>
            <a:ext uri="{63B3BB69-23CF-44E3-9099-C40C66FF867C}">
              <a14:compatExt xmlns:a14="http://schemas.microsoft.com/office/drawing/2010/main" spid="_x0000_s2052"/>
            </a:ext>
            <a:ext uri="{FF2B5EF4-FFF2-40B4-BE49-F238E27FC236}">
              <a16:creationId xmlns:a16="http://schemas.microsoft.com/office/drawing/2014/main" id="{0F0E5403-428E-47B0-A744-9B1F260117B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106" name="Drop Down 4" hidden="1">
          <a:extLst>
            <a:ext uri="{63B3BB69-23CF-44E3-9099-C40C66FF867C}">
              <a14:compatExt xmlns:a14="http://schemas.microsoft.com/office/drawing/2010/main" spid="_x0000_s2052"/>
            </a:ext>
            <a:ext uri="{FF2B5EF4-FFF2-40B4-BE49-F238E27FC236}">
              <a16:creationId xmlns:a16="http://schemas.microsoft.com/office/drawing/2014/main" id="{50F25295-ACA3-495F-8311-2F9046BEFF8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107" name="Drop Down 20" hidden="1">
          <a:extLst>
            <a:ext uri="{63B3BB69-23CF-44E3-9099-C40C66FF867C}">
              <a14:compatExt xmlns:a14="http://schemas.microsoft.com/office/drawing/2010/main" spid="_x0000_s2068"/>
            </a:ext>
            <a:ext uri="{FF2B5EF4-FFF2-40B4-BE49-F238E27FC236}">
              <a16:creationId xmlns:a16="http://schemas.microsoft.com/office/drawing/2014/main" id="{4E301B46-9D5B-4BD1-B763-4664613036DF}"/>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108" name="Drop Down 24" hidden="1">
          <a:extLst>
            <a:ext uri="{63B3BB69-23CF-44E3-9099-C40C66FF867C}">
              <a14:compatExt xmlns:a14="http://schemas.microsoft.com/office/drawing/2010/main" spid="_x0000_s2072"/>
            </a:ext>
            <a:ext uri="{FF2B5EF4-FFF2-40B4-BE49-F238E27FC236}">
              <a16:creationId xmlns:a16="http://schemas.microsoft.com/office/drawing/2014/main" id="{04DBEE90-7430-4742-8842-263076D7271F}"/>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109" name="Drop Down 4" hidden="1">
          <a:extLst>
            <a:ext uri="{63B3BB69-23CF-44E3-9099-C40C66FF867C}">
              <a14:compatExt xmlns:a14="http://schemas.microsoft.com/office/drawing/2010/main" spid="_x0000_s2052"/>
            </a:ext>
            <a:ext uri="{FF2B5EF4-FFF2-40B4-BE49-F238E27FC236}">
              <a16:creationId xmlns:a16="http://schemas.microsoft.com/office/drawing/2014/main" id="{51C6F94A-4683-471A-A5CE-FFF98708D42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110" name="Drop Down 4" hidden="1">
          <a:extLst>
            <a:ext uri="{63B3BB69-23CF-44E3-9099-C40C66FF867C}">
              <a14:compatExt xmlns:a14="http://schemas.microsoft.com/office/drawing/2010/main" spid="_x0000_s2052"/>
            </a:ext>
            <a:ext uri="{FF2B5EF4-FFF2-40B4-BE49-F238E27FC236}">
              <a16:creationId xmlns:a16="http://schemas.microsoft.com/office/drawing/2014/main" id="{F9856371-95EF-4BBB-ADB6-70E466B923F1}"/>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111" name="Drop Down 4" hidden="1">
          <a:extLst>
            <a:ext uri="{63B3BB69-23CF-44E3-9099-C40C66FF867C}">
              <a14:compatExt xmlns:a14="http://schemas.microsoft.com/office/drawing/2010/main" spid="_x0000_s2052"/>
            </a:ext>
            <a:ext uri="{FF2B5EF4-FFF2-40B4-BE49-F238E27FC236}">
              <a16:creationId xmlns:a16="http://schemas.microsoft.com/office/drawing/2014/main" id="{468D18B0-BAA5-49CA-9B24-444C8368B7D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112" name="Drop Down 4" hidden="1">
          <a:extLst>
            <a:ext uri="{63B3BB69-23CF-44E3-9099-C40C66FF867C}">
              <a14:compatExt xmlns:a14="http://schemas.microsoft.com/office/drawing/2010/main" spid="_x0000_s2052"/>
            </a:ext>
            <a:ext uri="{FF2B5EF4-FFF2-40B4-BE49-F238E27FC236}">
              <a16:creationId xmlns:a16="http://schemas.microsoft.com/office/drawing/2014/main" id="{30C16E4C-EA4B-41F3-8C7C-F1522393D1EC}"/>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113" name="Drop Down 4" hidden="1">
          <a:extLst>
            <a:ext uri="{63B3BB69-23CF-44E3-9099-C40C66FF867C}">
              <a14:compatExt xmlns:a14="http://schemas.microsoft.com/office/drawing/2010/main" spid="_x0000_s2052"/>
            </a:ext>
            <a:ext uri="{FF2B5EF4-FFF2-40B4-BE49-F238E27FC236}">
              <a16:creationId xmlns:a16="http://schemas.microsoft.com/office/drawing/2014/main" id="{70E26432-B27D-4003-851B-AFF59B2A7C7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114" name="Drop Down 20" hidden="1">
          <a:extLst>
            <a:ext uri="{63B3BB69-23CF-44E3-9099-C40C66FF867C}">
              <a14:compatExt xmlns:a14="http://schemas.microsoft.com/office/drawing/2010/main" spid="_x0000_s2068"/>
            </a:ext>
            <a:ext uri="{FF2B5EF4-FFF2-40B4-BE49-F238E27FC236}">
              <a16:creationId xmlns:a16="http://schemas.microsoft.com/office/drawing/2014/main" id="{D85402AC-3926-45E6-8FDA-DED0DE8ED26D}"/>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115" name="Drop Down 24" hidden="1">
          <a:extLst>
            <a:ext uri="{63B3BB69-23CF-44E3-9099-C40C66FF867C}">
              <a14:compatExt xmlns:a14="http://schemas.microsoft.com/office/drawing/2010/main" spid="_x0000_s2072"/>
            </a:ext>
            <a:ext uri="{FF2B5EF4-FFF2-40B4-BE49-F238E27FC236}">
              <a16:creationId xmlns:a16="http://schemas.microsoft.com/office/drawing/2014/main" id="{1D35EAE2-59F1-4C15-9DDA-867E514474E3}"/>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116" name="Drop Down 4" hidden="1">
          <a:extLst>
            <a:ext uri="{63B3BB69-23CF-44E3-9099-C40C66FF867C}">
              <a14:compatExt xmlns:a14="http://schemas.microsoft.com/office/drawing/2010/main" spid="_x0000_s2052"/>
            </a:ext>
            <a:ext uri="{FF2B5EF4-FFF2-40B4-BE49-F238E27FC236}">
              <a16:creationId xmlns:a16="http://schemas.microsoft.com/office/drawing/2014/main" id="{32963396-96AC-483D-BC72-4DD47367D90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117" name="Drop Down 4" hidden="1">
          <a:extLst>
            <a:ext uri="{63B3BB69-23CF-44E3-9099-C40C66FF867C}">
              <a14:compatExt xmlns:a14="http://schemas.microsoft.com/office/drawing/2010/main" spid="_x0000_s2052"/>
            </a:ext>
            <a:ext uri="{FF2B5EF4-FFF2-40B4-BE49-F238E27FC236}">
              <a16:creationId xmlns:a16="http://schemas.microsoft.com/office/drawing/2014/main" id="{CF89F1B9-9A79-415B-B0DF-2513EB00C4B8}"/>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118" name="Drop Down 4" hidden="1">
          <a:extLst>
            <a:ext uri="{63B3BB69-23CF-44E3-9099-C40C66FF867C}">
              <a14:compatExt xmlns:a14="http://schemas.microsoft.com/office/drawing/2010/main" spid="_x0000_s2052"/>
            </a:ext>
            <a:ext uri="{FF2B5EF4-FFF2-40B4-BE49-F238E27FC236}">
              <a16:creationId xmlns:a16="http://schemas.microsoft.com/office/drawing/2014/main" id="{9467B227-801F-462F-8E12-0FEEDDBC5425}"/>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119" name="Drop Down 4" hidden="1">
          <a:extLst>
            <a:ext uri="{63B3BB69-23CF-44E3-9099-C40C66FF867C}">
              <a14:compatExt xmlns:a14="http://schemas.microsoft.com/office/drawing/2010/main" spid="_x0000_s2052"/>
            </a:ext>
            <a:ext uri="{FF2B5EF4-FFF2-40B4-BE49-F238E27FC236}">
              <a16:creationId xmlns:a16="http://schemas.microsoft.com/office/drawing/2014/main" id="{BF88567F-C3D0-436B-9EAF-19520F72C9A8}"/>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120" name="Drop Down 4" hidden="1">
          <a:extLst>
            <a:ext uri="{63B3BB69-23CF-44E3-9099-C40C66FF867C}">
              <a14:compatExt xmlns:a14="http://schemas.microsoft.com/office/drawing/2010/main" spid="_x0000_s2052"/>
            </a:ext>
            <a:ext uri="{FF2B5EF4-FFF2-40B4-BE49-F238E27FC236}">
              <a16:creationId xmlns:a16="http://schemas.microsoft.com/office/drawing/2014/main" id="{83351C55-B347-4CFE-BD87-567CCC76A11F}"/>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121" name="Drop Down 20" hidden="1">
          <a:extLst>
            <a:ext uri="{63B3BB69-23CF-44E3-9099-C40C66FF867C}">
              <a14:compatExt xmlns:a14="http://schemas.microsoft.com/office/drawing/2010/main" spid="_x0000_s2068"/>
            </a:ext>
            <a:ext uri="{FF2B5EF4-FFF2-40B4-BE49-F238E27FC236}">
              <a16:creationId xmlns:a16="http://schemas.microsoft.com/office/drawing/2014/main" id="{A35B0DD1-3B98-4220-B630-D59D36A44DDC}"/>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122" name="Drop Down 24" hidden="1">
          <a:extLst>
            <a:ext uri="{63B3BB69-23CF-44E3-9099-C40C66FF867C}">
              <a14:compatExt xmlns:a14="http://schemas.microsoft.com/office/drawing/2010/main" spid="_x0000_s2072"/>
            </a:ext>
            <a:ext uri="{FF2B5EF4-FFF2-40B4-BE49-F238E27FC236}">
              <a16:creationId xmlns:a16="http://schemas.microsoft.com/office/drawing/2014/main" id="{6E74C569-3F2B-47C0-9345-B2094634FFD9}"/>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123" name="Drop Down 4" hidden="1">
          <a:extLst>
            <a:ext uri="{63B3BB69-23CF-44E3-9099-C40C66FF867C}">
              <a14:compatExt xmlns:a14="http://schemas.microsoft.com/office/drawing/2010/main" spid="_x0000_s2052"/>
            </a:ext>
            <a:ext uri="{FF2B5EF4-FFF2-40B4-BE49-F238E27FC236}">
              <a16:creationId xmlns:a16="http://schemas.microsoft.com/office/drawing/2014/main" id="{7D17C9C4-372E-4D63-A8A8-1328DBF43BB8}"/>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124" name="Drop Down 4" hidden="1">
          <a:extLst>
            <a:ext uri="{63B3BB69-23CF-44E3-9099-C40C66FF867C}">
              <a14:compatExt xmlns:a14="http://schemas.microsoft.com/office/drawing/2010/main" spid="_x0000_s2052"/>
            </a:ext>
            <a:ext uri="{FF2B5EF4-FFF2-40B4-BE49-F238E27FC236}">
              <a16:creationId xmlns:a16="http://schemas.microsoft.com/office/drawing/2014/main" id="{963C53CD-B5EF-424C-98E1-FED0E498A25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125" name="Drop Down 4" hidden="1">
          <a:extLst>
            <a:ext uri="{63B3BB69-23CF-44E3-9099-C40C66FF867C}">
              <a14:compatExt xmlns:a14="http://schemas.microsoft.com/office/drawing/2010/main" spid="_x0000_s2052"/>
            </a:ext>
            <a:ext uri="{FF2B5EF4-FFF2-40B4-BE49-F238E27FC236}">
              <a16:creationId xmlns:a16="http://schemas.microsoft.com/office/drawing/2014/main" id="{32143E65-0518-45EB-835D-74317E8C614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126" name="Drop Down 4" hidden="1">
          <a:extLst>
            <a:ext uri="{63B3BB69-23CF-44E3-9099-C40C66FF867C}">
              <a14:compatExt xmlns:a14="http://schemas.microsoft.com/office/drawing/2010/main" spid="_x0000_s2052"/>
            </a:ext>
            <a:ext uri="{FF2B5EF4-FFF2-40B4-BE49-F238E27FC236}">
              <a16:creationId xmlns:a16="http://schemas.microsoft.com/office/drawing/2014/main" id="{FBF52634-2469-4290-9C9E-B1138620767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127" name="Drop Down 4" hidden="1">
          <a:extLst>
            <a:ext uri="{63B3BB69-23CF-44E3-9099-C40C66FF867C}">
              <a14:compatExt xmlns:a14="http://schemas.microsoft.com/office/drawing/2010/main" spid="_x0000_s2052"/>
            </a:ext>
            <a:ext uri="{FF2B5EF4-FFF2-40B4-BE49-F238E27FC236}">
              <a16:creationId xmlns:a16="http://schemas.microsoft.com/office/drawing/2014/main" id="{FF3C8FA8-09D9-420A-94A2-D266E7E43B65}"/>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128" name="Drop Down 20" hidden="1">
          <a:extLst>
            <a:ext uri="{63B3BB69-23CF-44E3-9099-C40C66FF867C}">
              <a14:compatExt xmlns:a14="http://schemas.microsoft.com/office/drawing/2010/main" spid="_x0000_s2068"/>
            </a:ext>
            <a:ext uri="{FF2B5EF4-FFF2-40B4-BE49-F238E27FC236}">
              <a16:creationId xmlns:a16="http://schemas.microsoft.com/office/drawing/2014/main" id="{A32EAD3C-89FF-4278-859F-DDCADFA674A6}"/>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129" name="Drop Down 24" hidden="1">
          <a:extLst>
            <a:ext uri="{63B3BB69-23CF-44E3-9099-C40C66FF867C}">
              <a14:compatExt xmlns:a14="http://schemas.microsoft.com/office/drawing/2010/main" spid="_x0000_s2072"/>
            </a:ext>
            <a:ext uri="{FF2B5EF4-FFF2-40B4-BE49-F238E27FC236}">
              <a16:creationId xmlns:a16="http://schemas.microsoft.com/office/drawing/2014/main" id="{6BBDBE7C-8C77-422E-B821-AB4564F0061F}"/>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130" name="Drop Down 4" hidden="1">
          <a:extLst>
            <a:ext uri="{63B3BB69-23CF-44E3-9099-C40C66FF867C}">
              <a14:compatExt xmlns:a14="http://schemas.microsoft.com/office/drawing/2010/main" spid="_x0000_s2052"/>
            </a:ext>
            <a:ext uri="{FF2B5EF4-FFF2-40B4-BE49-F238E27FC236}">
              <a16:creationId xmlns:a16="http://schemas.microsoft.com/office/drawing/2014/main" id="{1B0B366E-C1C6-441B-B11A-F73448645DD4}"/>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131" name="Drop Down 4" hidden="1">
          <a:extLst>
            <a:ext uri="{63B3BB69-23CF-44E3-9099-C40C66FF867C}">
              <a14:compatExt xmlns:a14="http://schemas.microsoft.com/office/drawing/2010/main" spid="_x0000_s2052"/>
            </a:ext>
            <a:ext uri="{FF2B5EF4-FFF2-40B4-BE49-F238E27FC236}">
              <a16:creationId xmlns:a16="http://schemas.microsoft.com/office/drawing/2014/main" id="{F0D23123-AA24-47B0-A8C0-D438F023951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132" name="Drop Down 4" hidden="1">
          <a:extLst>
            <a:ext uri="{63B3BB69-23CF-44E3-9099-C40C66FF867C}">
              <a14:compatExt xmlns:a14="http://schemas.microsoft.com/office/drawing/2010/main" spid="_x0000_s2052"/>
            </a:ext>
            <a:ext uri="{FF2B5EF4-FFF2-40B4-BE49-F238E27FC236}">
              <a16:creationId xmlns:a16="http://schemas.microsoft.com/office/drawing/2014/main" id="{939CA30C-A848-433E-A5F3-B9E68DAA6E18}"/>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133" name="Drop Down 4" hidden="1">
          <a:extLst>
            <a:ext uri="{63B3BB69-23CF-44E3-9099-C40C66FF867C}">
              <a14:compatExt xmlns:a14="http://schemas.microsoft.com/office/drawing/2010/main" spid="_x0000_s2052"/>
            </a:ext>
            <a:ext uri="{FF2B5EF4-FFF2-40B4-BE49-F238E27FC236}">
              <a16:creationId xmlns:a16="http://schemas.microsoft.com/office/drawing/2014/main" id="{306C361D-03CD-4CE5-A116-FEC79E08B55C}"/>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134" name="Drop Down 4" hidden="1">
          <a:extLst>
            <a:ext uri="{63B3BB69-23CF-44E3-9099-C40C66FF867C}">
              <a14:compatExt xmlns:a14="http://schemas.microsoft.com/office/drawing/2010/main" spid="_x0000_s2052"/>
            </a:ext>
            <a:ext uri="{FF2B5EF4-FFF2-40B4-BE49-F238E27FC236}">
              <a16:creationId xmlns:a16="http://schemas.microsoft.com/office/drawing/2014/main" id="{671C0051-F594-40B7-817B-9BC479200F0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135" name="Drop Down 20" hidden="1">
          <a:extLst>
            <a:ext uri="{63B3BB69-23CF-44E3-9099-C40C66FF867C}">
              <a14:compatExt xmlns:a14="http://schemas.microsoft.com/office/drawing/2010/main" spid="_x0000_s2068"/>
            </a:ext>
            <a:ext uri="{FF2B5EF4-FFF2-40B4-BE49-F238E27FC236}">
              <a16:creationId xmlns:a16="http://schemas.microsoft.com/office/drawing/2014/main" id="{91B4B973-0A91-4224-BF44-7493F4CC36A5}"/>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136" name="Drop Down 24" hidden="1">
          <a:extLst>
            <a:ext uri="{63B3BB69-23CF-44E3-9099-C40C66FF867C}">
              <a14:compatExt xmlns:a14="http://schemas.microsoft.com/office/drawing/2010/main" spid="_x0000_s2072"/>
            </a:ext>
            <a:ext uri="{FF2B5EF4-FFF2-40B4-BE49-F238E27FC236}">
              <a16:creationId xmlns:a16="http://schemas.microsoft.com/office/drawing/2014/main" id="{54A7B2FA-AE78-41AB-A8AC-6122F7B78E41}"/>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137" name="Drop Down 4" hidden="1">
          <a:extLst>
            <a:ext uri="{63B3BB69-23CF-44E3-9099-C40C66FF867C}">
              <a14:compatExt xmlns:a14="http://schemas.microsoft.com/office/drawing/2010/main" spid="_x0000_s2052"/>
            </a:ext>
            <a:ext uri="{FF2B5EF4-FFF2-40B4-BE49-F238E27FC236}">
              <a16:creationId xmlns:a16="http://schemas.microsoft.com/office/drawing/2014/main" id="{89348162-5164-4364-A155-7CCD87FA493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138" name="Drop Down 4" hidden="1">
          <a:extLst>
            <a:ext uri="{63B3BB69-23CF-44E3-9099-C40C66FF867C}">
              <a14:compatExt xmlns:a14="http://schemas.microsoft.com/office/drawing/2010/main" spid="_x0000_s2052"/>
            </a:ext>
            <a:ext uri="{FF2B5EF4-FFF2-40B4-BE49-F238E27FC236}">
              <a16:creationId xmlns:a16="http://schemas.microsoft.com/office/drawing/2014/main" id="{3CCBF56E-D8AD-436B-843C-86B706DDE19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139" name="Drop Down 4" hidden="1">
          <a:extLst>
            <a:ext uri="{63B3BB69-23CF-44E3-9099-C40C66FF867C}">
              <a14:compatExt xmlns:a14="http://schemas.microsoft.com/office/drawing/2010/main" spid="_x0000_s2052"/>
            </a:ext>
            <a:ext uri="{FF2B5EF4-FFF2-40B4-BE49-F238E27FC236}">
              <a16:creationId xmlns:a16="http://schemas.microsoft.com/office/drawing/2014/main" id="{1A60CFE4-5189-48D7-80D7-53E84116D9D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140" name="Drop Down 4" hidden="1">
          <a:extLst>
            <a:ext uri="{63B3BB69-23CF-44E3-9099-C40C66FF867C}">
              <a14:compatExt xmlns:a14="http://schemas.microsoft.com/office/drawing/2010/main" spid="_x0000_s2052"/>
            </a:ext>
            <a:ext uri="{FF2B5EF4-FFF2-40B4-BE49-F238E27FC236}">
              <a16:creationId xmlns:a16="http://schemas.microsoft.com/office/drawing/2014/main" id="{98784992-998E-4DFD-B204-0B6216803D70}"/>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141" name="Drop Down 4" hidden="1">
          <a:extLst>
            <a:ext uri="{63B3BB69-23CF-44E3-9099-C40C66FF867C}">
              <a14:compatExt xmlns:a14="http://schemas.microsoft.com/office/drawing/2010/main" spid="_x0000_s2052"/>
            </a:ext>
            <a:ext uri="{FF2B5EF4-FFF2-40B4-BE49-F238E27FC236}">
              <a16:creationId xmlns:a16="http://schemas.microsoft.com/office/drawing/2014/main" id="{C75758E6-F755-44DD-B040-BF30B985CEF0}"/>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142" name="Drop Down 20" hidden="1">
          <a:extLst>
            <a:ext uri="{63B3BB69-23CF-44E3-9099-C40C66FF867C}">
              <a14:compatExt xmlns:a14="http://schemas.microsoft.com/office/drawing/2010/main" spid="_x0000_s2068"/>
            </a:ext>
            <a:ext uri="{FF2B5EF4-FFF2-40B4-BE49-F238E27FC236}">
              <a16:creationId xmlns:a16="http://schemas.microsoft.com/office/drawing/2014/main" id="{A16C8021-6680-40A0-924C-3FFA9D6CEC53}"/>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143" name="Drop Down 24" hidden="1">
          <a:extLst>
            <a:ext uri="{63B3BB69-23CF-44E3-9099-C40C66FF867C}">
              <a14:compatExt xmlns:a14="http://schemas.microsoft.com/office/drawing/2010/main" spid="_x0000_s2072"/>
            </a:ext>
            <a:ext uri="{FF2B5EF4-FFF2-40B4-BE49-F238E27FC236}">
              <a16:creationId xmlns:a16="http://schemas.microsoft.com/office/drawing/2014/main" id="{90A6D736-13A4-4318-8D0C-A627951CF214}"/>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144" name="Drop Down 4" hidden="1">
          <a:extLst>
            <a:ext uri="{63B3BB69-23CF-44E3-9099-C40C66FF867C}">
              <a14:compatExt xmlns:a14="http://schemas.microsoft.com/office/drawing/2010/main" spid="_x0000_s2052"/>
            </a:ext>
            <a:ext uri="{FF2B5EF4-FFF2-40B4-BE49-F238E27FC236}">
              <a16:creationId xmlns:a16="http://schemas.microsoft.com/office/drawing/2014/main" id="{999DF744-477A-47E6-9C98-4CD0B1712AFD}"/>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145" name="Drop Down 4" hidden="1">
          <a:extLst>
            <a:ext uri="{63B3BB69-23CF-44E3-9099-C40C66FF867C}">
              <a14:compatExt xmlns:a14="http://schemas.microsoft.com/office/drawing/2010/main" spid="_x0000_s2052"/>
            </a:ext>
            <a:ext uri="{FF2B5EF4-FFF2-40B4-BE49-F238E27FC236}">
              <a16:creationId xmlns:a16="http://schemas.microsoft.com/office/drawing/2014/main" id="{8878F303-B6E3-457A-B517-66AC0CA99B2D}"/>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146" name="Drop Down 4" hidden="1">
          <a:extLst>
            <a:ext uri="{63B3BB69-23CF-44E3-9099-C40C66FF867C}">
              <a14:compatExt xmlns:a14="http://schemas.microsoft.com/office/drawing/2010/main" spid="_x0000_s2052"/>
            </a:ext>
            <a:ext uri="{FF2B5EF4-FFF2-40B4-BE49-F238E27FC236}">
              <a16:creationId xmlns:a16="http://schemas.microsoft.com/office/drawing/2014/main" id="{679EF4F6-3FC5-4C98-9EA6-5BC642B6EC4F}"/>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147" name="Drop Down 4" hidden="1">
          <a:extLst>
            <a:ext uri="{63B3BB69-23CF-44E3-9099-C40C66FF867C}">
              <a14:compatExt xmlns:a14="http://schemas.microsoft.com/office/drawing/2010/main" spid="_x0000_s2052"/>
            </a:ext>
            <a:ext uri="{FF2B5EF4-FFF2-40B4-BE49-F238E27FC236}">
              <a16:creationId xmlns:a16="http://schemas.microsoft.com/office/drawing/2014/main" id="{7A515B85-7839-4C6C-9BA8-EB9C85E3FAF1}"/>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148" name="Drop Down 4" hidden="1">
          <a:extLst>
            <a:ext uri="{63B3BB69-23CF-44E3-9099-C40C66FF867C}">
              <a14:compatExt xmlns:a14="http://schemas.microsoft.com/office/drawing/2010/main" spid="_x0000_s2052"/>
            </a:ext>
            <a:ext uri="{FF2B5EF4-FFF2-40B4-BE49-F238E27FC236}">
              <a16:creationId xmlns:a16="http://schemas.microsoft.com/office/drawing/2014/main" id="{695A1C0D-1500-426D-87D6-02459BAF7696}"/>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149" name="Drop Down 20" hidden="1">
          <a:extLst>
            <a:ext uri="{63B3BB69-23CF-44E3-9099-C40C66FF867C}">
              <a14:compatExt xmlns:a14="http://schemas.microsoft.com/office/drawing/2010/main" spid="_x0000_s2068"/>
            </a:ext>
            <a:ext uri="{FF2B5EF4-FFF2-40B4-BE49-F238E27FC236}">
              <a16:creationId xmlns:a16="http://schemas.microsoft.com/office/drawing/2014/main" id="{3AA987DA-E822-4D84-8E59-A72BDB614877}"/>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150" name="Drop Down 24" hidden="1">
          <a:extLst>
            <a:ext uri="{63B3BB69-23CF-44E3-9099-C40C66FF867C}">
              <a14:compatExt xmlns:a14="http://schemas.microsoft.com/office/drawing/2010/main" spid="_x0000_s2072"/>
            </a:ext>
            <a:ext uri="{FF2B5EF4-FFF2-40B4-BE49-F238E27FC236}">
              <a16:creationId xmlns:a16="http://schemas.microsoft.com/office/drawing/2014/main" id="{BDC93E40-463D-4198-87B8-E2813706D6FD}"/>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151" name="Drop Down 4" hidden="1">
          <a:extLst>
            <a:ext uri="{63B3BB69-23CF-44E3-9099-C40C66FF867C}">
              <a14:compatExt xmlns:a14="http://schemas.microsoft.com/office/drawing/2010/main" spid="_x0000_s2052"/>
            </a:ext>
            <a:ext uri="{FF2B5EF4-FFF2-40B4-BE49-F238E27FC236}">
              <a16:creationId xmlns:a16="http://schemas.microsoft.com/office/drawing/2014/main" id="{97503DD6-7186-4FE4-965E-093B1672AAB6}"/>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152" name="Drop Down 4" hidden="1">
          <a:extLst>
            <a:ext uri="{63B3BB69-23CF-44E3-9099-C40C66FF867C}">
              <a14:compatExt xmlns:a14="http://schemas.microsoft.com/office/drawing/2010/main" spid="_x0000_s2052"/>
            </a:ext>
            <a:ext uri="{FF2B5EF4-FFF2-40B4-BE49-F238E27FC236}">
              <a16:creationId xmlns:a16="http://schemas.microsoft.com/office/drawing/2014/main" id="{731741C3-9211-4E12-B068-2FAABFA24574}"/>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153" name="Drop Down 4" hidden="1">
          <a:extLst>
            <a:ext uri="{63B3BB69-23CF-44E3-9099-C40C66FF867C}">
              <a14:compatExt xmlns:a14="http://schemas.microsoft.com/office/drawing/2010/main" spid="_x0000_s2052"/>
            </a:ext>
            <a:ext uri="{FF2B5EF4-FFF2-40B4-BE49-F238E27FC236}">
              <a16:creationId xmlns:a16="http://schemas.microsoft.com/office/drawing/2014/main" id="{657D056F-D6B6-4EC7-87A3-53F2E3067C0B}"/>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154" name="Drop Down 4" hidden="1">
          <a:extLst>
            <a:ext uri="{63B3BB69-23CF-44E3-9099-C40C66FF867C}">
              <a14:compatExt xmlns:a14="http://schemas.microsoft.com/office/drawing/2010/main" spid="_x0000_s2052"/>
            </a:ext>
            <a:ext uri="{FF2B5EF4-FFF2-40B4-BE49-F238E27FC236}">
              <a16:creationId xmlns:a16="http://schemas.microsoft.com/office/drawing/2014/main" id="{26DB7331-49AB-4EDB-9580-5C553185B20B}"/>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155" name="Drop Down 4" hidden="1">
          <a:extLst>
            <a:ext uri="{63B3BB69-23CF-44E3-9099-C40C66FF867C}">
              <a14:compatExt xmlns:a14="http://schemas.microsoft.com/office/drawing/2010/main" spid="_x0000_s2052"/>
            </a:ext>
            <a:ext uri="{FF2B5EF4-FFF2-40B4-BE49-F238E27FC236}">
              <a16:creationId xmlns:a16="http://schemas.microsoft.com/office/drawing/2014/main" id="{2A470095-FA7F-4A6A-9FAD-233C9713C50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156" name="Drop Down 20" hidden="1">
          <a:extLst>
            <a:ext uri="{63B3BB69-23CF-44E3-9099-C40C66FF867C}">
              <a14:compatExt xmlns:a14="http://schemas.microsoft.com/office/drawing/2010/main" spid="_x0000_s2068"/>
            </a:ext>
            <a:ext uri="{FF2B5EF4-FFF2-40B4-BE49-F238E27FC236}">
              <a16:creationId xmlns:a16="http://schemas.microsoft.com/office/drawing/2014/main" id="{0F5E9702-2121-4B7B-9F4B-A106756B5D62}"/>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157" name="Drop Down 24" hidden="1">
          <a:extLst>
            <a:ext uri="{63B3BB69-23CF-44E3-9099-C40C66FF867C}">
              <a14:compatExt xmlns:a14="http://schemas.microsoft.com/office/drawing/2010/main" spid="_x0000_s2072"/>
            </a:ext>
            <a:ext uri="{FF2B5EF4-FFF2-40B4-BE49-F238E27FC236}">
              <a16:creationId xmlns:a16="http://schemas.microsoft.com/office/drawing/2014/main" id="{241F1945-83F5-4D3A-9836-16F795FC4EB7}"/>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158" name="Drop Down 4" hidden="1">
          <a:extLst>
            <a:ext uri="{63B3BB69-23CF-44E3-9099-C40C66FF867C}">
              <a14:compatExt xmlns:a14="http://schemas.microsoft.com/office/drawing/2010/main" spid="_x0000_s2052"/>
            </a:ext>
            <a:ext uri="{FF2B5EF4-FFF2-40B4-BE49-F238E27FC236}">
              <a16:creationId xmlns:a16="http://schemas.microsoft.com/office/drawing/2014/main" id="{11413B23-213B-403A-8801-4222590AE3B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159" name="Drop Down 4" hidden="1">
          <a:extLst>
            <a:ext uri="{63B3BB69-23CF-44E3-9099-C40C66FF867C}">
              <a14:compatExt xmlns:a14="http://schemas.microsoft.com/office/drawing/2010/main" spid="_x0000_s2052"/>
            </a:ext>
            <a:ext uri="{FF2B5EF4-FFF2-40B4-BE49-F238E27FC236}">
              <a16:creationId xmlns:a16="http://schemas.microsoft.com/office/drawing/2014/main" id="{1098BB86-A55F-4B90-AB24-EE6E65C0BBD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160" name="Drop Down 4" hidden="1">
          <a:extLst>
            <a:ext uri="{63B3BB69-23CF-44E3-9099-C40C66FF867C}">
              <a14:compatExt xmlns:a14="http://schemas.microsoft.com/office/drawing/2010/main" spid="_x0000_s2052"/>
            </a:ext>
            <a:ext uri="{FF2B5EF4-FFF2-40B4-BE49-F238E27FC236}">
              <a16:creationId xmlns:a16="http://schemas.microsoft.com/office/drawing/2014/main" id="{9D7ADFAC-D1C0-4EE5-92E6-2938A154204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161" name="Drop Down 4" hidden="1">
          <a:extLst>
            <a:ext uri="{63B3BB69-23CF-44E3-9099-C40C66FF867C}">
              <a14:compatExt xmlns:a14="http://schemas.microsoft.com/office/drawing/2010/main" spid="_x0000_s2052"/>
            </a:ext>
            <a:ext uri="{FF2B5EF4-FFF2-40B4-BE49-F238E27FC236}">
              <a16:creationId xmlns:a16="http://schemas.microsoft.com/office/drawing/2014/main" id="{201CB365-D496-4EB6-BA54-93906A9B4E8F}"/>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162" name="Drop Down 4" hidden="1">
          <a:extLst>
            <a:ext uri="{63B3BB69-23CF-44E3-9099-C40C66FF867C}">
              <a14:compatExt xmlns:a14="http://schemas.microsoft.com/office/drawing/2010/main" spid="_x0000_s2052"/>
            </a:ext>
            <a:ext uri="{FF2B5EF4-FFF2-40B4-BE49-F238E27FC236}">
              <a16:creationId xmlns:a16="http://schemas.microsoft.com/office/drawing/2014/main" id="{0779EDA1-D687-4731-8F9F-2191B2461511}"/>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163" name="Drop Down 20" hidden="1">
          <a:extLst>
            <a:ext uri="{63B3BB69-23CF-44E3-9099-C40C66FF867C}">
              <a14:compatExt xmlns:a14="http://schemas.microsoft.com/office/drawing/2010/main" spid="_x0000_s2068"/>
            </a:ext>
            <a:ext uri="{FF2B5EF4-FFF2-40B4-BE49-F238E27FC236}">
              <a16:creationId xmlns:a16="http://schemas.microsoft.com/office/drawing/2014/main" id="{0A84DD51-4937-4A16-9DCC-BD1CBD24FDB5}"/>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164" name="Drop Down 24" hidden="1">
          <a:extLst>
            <a:ext uri="{63B3BB69-23CF-44E3-9099-C40C66FF867C}">
              <a14:compatExt xmlns:a14="http://schemas.microsoft.com/office/drawing/2010/main" spid="_x0000_s2072"/>
            </a:ext>
            <a:ext uri="{FF2B5EF4-FFF2-40B4-BE49-F238E27FC236}">
              <a16:creationId xmlns:a16="http://schemas.microsoft.com/office/drawing/2014/main" id="{9B53B8A4-40C5-4DBD-84E2-B75BCF297C52}"/>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165" name="Drop Down 4" hidden="1">
          <a:extLst>
            <a:ext uri="{63B3BB69-23CF-44E3-9099-C40C66FF867C}">
              <a14:compatExt xmlns:a14="http://schemas.microsoft.com/office/drawing/2010/main" spid="_x0000_s2052"/>
            </a:ext>
            <a:ext uri="{FF2B5EF4-FFF2-40B4-BE49-F238E27FC236}">
              <a16:creationId xmlns:a16="http://schemas.microsoft.com/office/drawing/2014/main" id="{B71F2DE2-5F29-4C77-B5A2-DD824088E0CA}"/>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166" name="Drop Down 4" hidden="1">
          <a:extLst>
            <a:ext uri="{63B3BB69-23CF-44E3-9099-C40C66FF867C}">
              <a14:compatExt xmlns:a14="http://schemas.microsoft.com/office/drawing/2010/main" spid="_x0000_s2052"/>
            </a:ext>
            <a:ext uri="{FF2B5EF4-FFF2-40B4-BE49-F238E27FC236}">
              <a16:creationId xmlns:a16="http://schemas.microsoft.com/office/drawing/2014/main" id="{5D9BD298-7375-48EF-9876-322235DDAB98}"/>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167" name="Drop Down 4" hidden="1">
          <a:extLst>
            <a:ext uri="{63B3BB69-23CF-44E3-9099-C40C66FF867C}">
              <a14:compatExt xmlns:a14="http://schemas.microsoft.com/office/drawing/2010/main" spid="_x0000_s2052"/>
            </a:ext>
            <a:ext uri="{FF2B5EF4-FFF2-40B4-BE49-F238E27FC236}">
              <a16:creationId xmlns:a16="http://schemas.microsoft.com/office/drawing/2014/main" id="{C4AA0355-6986-4D0C-B2CD-E0AE15BB9E34}"/>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168" name="Drop Down 4" hidden="1">
          <a:extLst>
            <a:ext uri="{63B3BB69-23CF-44E3-9099-C40C66FF867C}">
              <a14:compatExt xmlns:a14="http://schemas.microsoft.com/office/drawing/2010/main" spid="_x0000_s2052"/>
            </a:ext>
            <a:ext uri="{FF2B5EF4-FFF2-40B4-BE49-F238E27FC236}">
              <a16:creationId xmlns:a16="http://schemas.microsoft.com/office/drawing/2014/main" id="{CD4F39D0-B18E-44AE-BA33-4430C509CE44}"/>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169" name="Drop Down 4" hidden="1">
          <a:extLst>
            <a:ext uri="{63B3BB69-23CF-44E3-9099-C40C66FF867C}">
              <a14:compatExt xmlns:a14="http://schemas.microsoft.com/office/drawing/2010/main" spid="_x0000_s2052"/>
            </a:ext>
            <a:ext uri="{FF2B5EF4-FFF2-40B4-BE49-F238E27FC236}">
              <a16:creationId xmlns:a16="http://schemas.microsoft.com/office/drawing/2014/main" id="{ED2937F2-25E8-4E78-B5BF-AF88148E76B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170" name="Drop Down 20" hidden="1">
          <a:extLst>
            <a:ext uri="{63B3BB69-23CF-44E3-9099-C40C66FF867C}">
              <a14:compatExt xmlns:a14="http://schemas.microsoft.com/office/drawing/2010/main" spid="_x0000_s2068"/>
            </a:ext>
            <a:ext uri="{FF2B5EF4-FFF2-40B4-BE49-F238E27FC236}">
              <a16:creationId xmlns:a16="http://schemas.microsoft.com/office/drawing/2014/main" id="{55880440-70BB-4511-9056-2B02453748FB}"/>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171" name="Drop Down 24" hidden="1">
          <a:extLst>
            <a:ext uri="{63B3BB69-23CF-44E3-9099-C40C66FF867C}">
              <a14:compatExt xmlns:a14="http://schemas.microsoft.com/office/drawing/2010/main" spid="_x0000_s2072"/>
            </a:ext>
            <a:ext uri="{FF2B5EF4-FFF2-40B4-BE49-F238E27FC236}">
              <a16:creationId xmlns:a16="http://schemas.microsoft.com/office/drawing/2014/main" id="{CE0D22F0-A105-4A9B-9A02-61541517C7AD}"/>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172" name="Drop Down 4" hidden="1">
          <a:extLst>
            <a:ext uri="{63B3BB69-23CF-44E3-9099-C40C66FF867C}">
              <a14:compatExt xmlns:a14="http://schemas.microsoft.com/office/drawing/2010/main" spid="_x0000_s2052"/>
            </a:ext>
            <a:ext uri="{FF2B5EF4-FFF2-40B4-BE49-F238E27FC236}">
              <a16:creationId xmlns:a16="http://schemas.microsoft.com/office/drawing/2014/main" id="{604FB32C-B96D-4C2E-9E4E-2B2949884A9F}"/>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173" name="Drop Down 4" hidden="1">
          <a:extLst>
            <a:ext uri="{63B3BB69-23CF-44E3-9099-C40C66FF867C}">
              <a14:compatExt xmlns:a14="http://schemas.microsoft.com/office/drawing/2010/main" spid="_x0000_s2052"/>
            </a:ext>
            <a:ext uri="{FF2B5EF4-FFF2-40B4-BE49-F238E27FC236}">
              <a16:creationId xmlns:a16="http://schemas.microsoft.com/office/drawing/2014/main" id="{8C04CA62-D6FB-43B2-9A14-8ECCF86B511E}"/>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174" name="Drop Down 4" hidden="1">
          <a:extLst>
            <a:ext uri="{63B3BB69-23CF-44E3-9099-C40C66FF867C}">
              <a14:compatExt xmlns:a14="http://schemas.microsoft.com/office/drawing/2010/main" spid="_x0000_s2052"/>
            </a:ext>
            <a:ext uri="{FF2B5EF4-FFF2-40B4-BE49-F238E27FC236}">
              <a16:creationId xmlns:a16="http://schemas.microsoft.com/office/drawing/2014/main" id="{A6318B27-9928-4CEF-9EB4-A68C63A86CD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175" name="Drop Down 4" hidden="1">
          <a:extLst>
            <a:ext uri="{63B3BB69-23CF-44E3-9099-C40C66FF867C}">
              <a14:compatExt xmlns:a14="http://schemas.microsoft.com/office/drawing/2010/main" spid="_x0000_s2052"/>
            </a:ext>
            <a:ext uri="{FF2B5EF4-FFF2-40B4-BE49-F238E27FC236}">
              <a16:creationId xmlns:a16="http://schemas.microsoft.com/office/drawing/2014/main" id="{0CCBFC74-5D0C-4154-BE2D-8D8F60295337}"/>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176" name="Drop Down 4" hidden="1">
          <a:extLst>
            <a:ext uri="{63B3BB69-23CF-44E3-9099-C40C66FF867C}">
              <a14:compatExt xmlns:a14="http://schemas.microsoft.com/office/drawing/2010/main" spid="_x0000_s2052"/>
            </a:ext>
            <a:ext uri="{FF2B5EF4-FFF2-40B4-BE49-F238E27FC236}">
              <a16:creationId xmlns:a16="http://schemas.microsoft.com/office/drawing/2014/main" id="{08827EC8-36D9-4DD7-BF0E-2DA6B9E0EE2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177" name="Drop Down 20" hidden="1">
          <a:extLst>
            <a:ext uri="{63B3BB69-23CF-44E3-9099-C40C66FF867C}">
              <a14:compatExt xmlns:a14="http://schemas.microsoft.com/office/drawing/2010/main" spid="_x0000_s2068"/>
            </a:ext>
            <a:ext uri="{FF2B5EF4-FFF2-40B4-BE49-F238E27FC236}">
              <a16:creationId xmlns:a16="http://schemas.microsoft.com/office/drawing/2014/main" id="{C3A5026C-86D9-4182-8C20-8F10A15B0AD2}"/>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178" name="Drop Down 24" hidden="1">
          <a:extLst>
            <a:ext uri="{63B3BB69-23CF-44E3-9099-C40C66FF867C}">
              <a14:compatExt xmlns:a14="http://schemas.microsoft.com/office/drawing/2010/main" spid="_x0000_s2072"/>
            </a:ext>
            <a:ext uri="{FF2B5EF4-FFF2-40B4-BE49-F238E27FC236}">
              <a16:creationId xmlns:a16="http://schemas.microsoft.com/office/drawing/2014/main" id="{ED9AE936-22C5-47C4-9497-C7FB03AFE063}"/>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179" name="Drop Down 4" hidden="1">
          <a:extLst>
            <a:ext uri="{63B3BB69-23CF-44E3-9099-C40C66FF867C}">
              <a14:compatExt xmlns:a14="http://schemas.microsoft.com/office/drawing/2010/main" spid="_x0000_s2052"/>
            </a:ext>
            <a:ext uri="{FF2B5EF4-FFF2-40B4-BE49-F238E27FC236}">
              <a16:creationId xmlns:a16="http://schemas.microsoft.com/office/drawing/2014/main" id="{8C104AD1-E725-4FDF-B760-E39CB64FBB5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180" name="Drop Down 4" hidden="1">
          <a:extLst>
            <a:ext uri="{63B3BB69-23CF-44E3-9099-C40C66FF867C}">
              <a14:compatExt xmlns:a14="http://schemas.microsoft.com/office/drawing/2010/main" spid="_x0000_s2052"/>
            </a:ext>
            <a:ext uri="{FF2B5EF4-FFF2-40B4-BE49-F238E27FC236}">
              <a16:creationId xmlns:a16="http://schemas.microsoft.com/office/drawing/2014/main" id="{04464816-67B8-4C6B-8DCE-0B0054758E2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181" name="Drop Down 4" hidden="1">
          <a:extLst>
            <a:ext uri="{63B3BB69-23CF-44E3-9099-C40C66FF867C}">
              <a14:compatExt xmlns:a14="http://schemas.microsoft.com/office/drawing/2010/main" spid="_x0000_s2052"/>
            </a:ext>
            <a:ext uri="{FF2B5EF4-FFF2-40B4-BE49-F238E27FC236}">
              <a16:creationId xmlns:a16="http://schemas.microsoft.com/office/drawing/2014/main" id="{9108936F-FA73-4293-BFE1-26C7FC7E5C0B}"/>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182" name="Drop Down 4" hidden="1">
          <a:extLst>
            <a:ext uri="{63B3BB69-23CF-44E3-9099-C40C66FF867C}">
              <a14:compatExt xmlns:a14="http://schemas.microsoft.com/office/drawing/2010/main" spid="_x0000_s2052"/>
            </a:ext>
            <a:ext uri="{FF2B5EF4-FFF2-40B4-BE49-F238E27FC236}">
              <a16:creationId xmlns:a16="http://schemas.microsoft.com/office/drawing/2014/main" id="{C7D26387-71D1-4DD5-9C36-35AB955953E2}"/>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183" name="Drop Down 4" hidden="1">
          <a:extLst>
            <a:ext uri="{63B3BB69-23CF-44E3-9099-C40C66FF867C}">
              <a14:compatExt xmlns:a14="http://schemas.microsoft.com/office/drawing/2010/main" spid="_x0000_s2052"/>
            </a:ext>
            <a:ext uri="{FF2B5EF4-FFF2-40B4-BE49-F238E27FC236}">
              <a16:creationId xmlns:a16="http://schemas.microsoft.com/office/drawing/2014/main" id="{A017A3D8-710B-42A5-B980-CAC20F824DC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184" name="Drop Down 20" hidden="1">
          <a:extLst>
            <a:ext uri="{63B3BB69-23CF-44E3-9099-C40C66FF867C}">
              <a14:compatExt xmlns:a14="http://schemas.microsoft.com/office/drawing/2010/main" spid="_x0000_s2068"/>
            </a:ext>
            <a:ext uri="{FF2B5EF4-FFF2-40B4-BE49-F238E27FC236}">
              <a16:creationId xmlns:a16="http://schemas.microsoft.com/office/drawing/2014/main" id="{6E77D3F7-FD95-4230-85E7-D46201FE23E4}"/>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185" name="Drop Down 24" hidden="1">
          <a:extLst>
            <a:ext uri="{63B3BB69-23CF-44E3-9099-C40C66FF867C}">
              <a14:compatExt xmlns:a14="http://schemas.microsoft.com/office/drawing/2010/main" spid="_x0000_s2072"/>
            </a:ext>
            <a:ext uri="{FF2B5EF4-FFF2-40B4-BE49-F238E27FC236}">
              <a16:creationId xmlns:a16="http://schemas.microsoft.com/office/drawing/2014/main" id="{D424A509-6B7D-4569-8D0C-5849318E94D6}"/>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186" name="Drop Down 4" hidden="1">
          <a:extLst>
            <a:ext uri="{63B3BB69-23CF-44E3-9099-C40C66FF867C}">
              <a14:compatExt xmlns:a14="http://schemas.microsoft.com/office/drawing/2010/main" spid="_x0000_s2052"/>
            </a:ext>
            <a:ext uri="{FF2B5EF4-FFF2-40B4-BE49-F238E27FC236}">
              <a16:creationId xmlns:a16="http://schemas.microsoft.com/office/drawing/2014/main" id="{CF5D7784-8045-4922-8BE9-8C20BC506DC8}"/>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187" name="Drop Down 4" hidden="1">
          <a:extLst>
            <a:ext uri="{63B3BB69-23CF-44E3-9099-C40C66FF867C}">
              <a14:compatExt xmlns:a14="http://schemas.microsoft.com/office/drawing/2010/main" spid="_x0000_s2052"/>
            </a:ext>
            <a:ext uri="{FF2B5EF4-FFF2-40B4-BE49-F238E27FC236}">
              <a16:creationId xmlns:a16="http://schemas.microsoft.com/office/drawing/2014/main" id="{16E346AF-0032-46CF-932B-8CB81D9187EF}"/>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188" name="Drop Down 4" hidden="1">
          <a:extLst>
            <a:ext uri="{63B3BB69-23CF-44E3-9099-C40C66FF867C}">
              <a14:compatExt xmlns:a14="http://schemas.microsoft.com/office/drawing/2010/main" spid="_x0000_s2052"/>
            </a:ext>
            <a:ext uri="{FF2B5EF4-FFF2-40B4-BE49-F238E27FC236}">
              <a16:creationId xmlns:a16="http://schemas.microsoft.com/office/drawing/2014/main" id="{815AA9B2-77BB-4CBE-87E4-5229433FE30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189" name="Drop Down 4" hidden="1">
          <a:extLst>
            <a:ext uri="{63B3BB69-23CF-44E3-9099-C40C66FF867C}">
              <a14:compatExt xmlns:a14="http://schemas.microsoft.com/office/drawing/2010/main" spid="_x0000_s2052"/>
            </a:ext>
            <a:ext uri="{FF2B5EF4-FFF2-40B4-BE49-F238E27FC236}">
              <a16:creationId xmlns:a16="http://schemas.microsoft.com/office/drawing/2014/main" id="{43CA39DD-26B8-4C1C-A4F9-0B0FAEBD213C}"/>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190" name="Drop Down 4" hidden="1">
          <a:extLst>
            <a:ext uri="{63B3BB69-23CF-44E3-9099-C40C66FF867C}">
              <a14:compatExt xmlns:a14="http://schemas.microsoft.com/office/drawing/2010/main" spid="_x0000_s2052"/>
            </a:ext>
            <a:ext uri="{FF2B5EF4-FFF2-40B4-BE49-F238E27FC236}">
              <a16:creationId xmlns:a16="http://schemas.microsoft.com/office/drawing/2014/main" id="{0BF91C7B-8A46-4025-A3AB-BAB3D23FB3E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191" name="Drop Down 20" hidden="1">
          <a:extLst>
            <a:ext uri="{63B3BB69-23CF-44E3-9099-C40C66FF867C}">
              <a14:compatExt xmlns:a14="http://schemas.microsoft.com/office/drawing/2010/main" spid="_x0000_s2068"/>
            </a:ext>
            <a:ext uri="{FF2B5EF4-FFF2-40B4-BE49-F238E27FC236}">
              <a16:creationId xmlns:a16="http://schemas.microsoft.com/office/drawing/2014/main" id="{53E7679B-8FA8-42EA-AFE2-AA3A5B287D7D}"/>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192" name="Drop Down 24" hidden="1">
          <a:extLst>
            <a:ext uri="{63B3BB69-23CF-44E3-9099-C40C66FF867C}">
              <a14:compatExt xmlns:a14="http://schemas.microsoft.com/office/drawing/2010/main" spid="_x0000_s2072"/>
            </a:ext>
            <a:ext uri="{FF2B5EF4-FFF2-40B4-BE49-F238E27FC236}">
              <a16:creationId xmlns:a16="http://schemas.microsoft.com/office/drawing/2014/main" id="{30E6651E-EAC2-493A-A77E-217998D3E129}"/>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193" name="Drop Down 4" hidden="1">
          <a:extLst>
            <a:ext uri="{63B3BB69-23CF-44E3-9099-C40C66FF867C}">
              <a14:compatExt xmlns:a14="http://schemas.microsoft.com/office/drawing/2010/main" spid="_x0000_s2052"/>
            </a:ext>
            <a:ext uri="{FF2B5EF4-FFF2-40B4-BE49-F238E27FC236}">
              <a16:creationId xmlns:a16="http://schemas.microsoft.com/office/drawing/2014/main" id="{4E64F1FF-BF04-4DE5-863F-557626EC3ED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194" name="Drop Down 4" hidden="1">
          <a:extLst>
            <a:ext uri="{63B3BB69-23CF-44E3-9099-C40C66FF867C}">
              <a14:compatExt xmlns:a14="http://schemas.microsoft.com/office/drawing/2010/main" spid="_x0000_s2052"/>
            </a:ext>
            <a:ext uri="{FF2B5EF4-FFF2-40B4-BE49-F238E27FC236}">
              <a16:creationId xmlns:a16="http://schemas.microsoft.com/office/drawing/2014/main" id="{C72B1D89-7CBD-4474-93C4-B423EA46661F}"/>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195" name="Drop Down 4" hidden="1">
          <a:extLst>
            <a:ext uri="{63B3BB69-23CF-44E3-9099-C40C66FF867C}">
              <a14:compatExt xmlns:a14="http://schemas.microsoft.com/office/drawing/2010/main" spid="_x0000_s2052"/>
            </a:ext>
            <a:ext uri="{FF2B5EF4-FFF2-40B4-BE49-F238E27FC236}">
              <a16:creationId xmlns:a16="http://schemas.microsoft.com/office/drawing/2014/main" id="{21E1B0FF-EA26-4A91-AFE4-94764C0DF75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196" name="Drop Down 4" hidden="1">
          <a:extLst>
            <a:ext uri="{63B3BB69-23CF-44E3-9099-C40C66FF867C}">
              <a14:compatExt xmlns:a14="http://schemas.microsoft.com/office/drawing/2010/main" spid="_x0000_s2052"/>
            </a:ext>
            <a:ext uri="{FF2B5EF4-FFF2-40B4-BE49-F238E27FC236}">
              <a16:creationId xmlns:a16="http://schemas.microsoft.com/office/drawing/2014/main" id="{9A11D4D0-242B-453F-8D5E-8D073A0B765D}"/>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197" name="Drop Down 4" hidden="1">
          <a:extLst>
            <a:ext uri="{63B3BB69-23CF-44E3-9099-C40C66FF867C}">
              <a14:compatExt xmlns:a14="http://schemas.microsoft.com/office/drawing/2010/main" spid="_x0000_s2052"/>
            </a:ext>
            <a:ext uri="{FF2B5EF4-FFF2-40B4-BE49-F238E27FC236}">
              <a16:creationId xmlns:a16="http://schemas.microsoft.com/office/drawing/2014/main" id="{C65D4000-DDA7-455C-982D-1AAE383D785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198" name="Drop Down 20" hidden="1">
          <a:extLst>
            <a:ext uri="{63B3BB69-23CF-44E3-9099-C40C66FF867C}">
              <a14:compatExt xmlns:a14="http://schemas.microsoft.com/office/drawing/2010/main" spid="_x0000_s2068"/>
            </a:ext>
            <a:ext uri="{FF2B5EF4-FFF2-40B4-BE49-F238E27FC236}">
              <a16:creationId xmlns:a16="http://schemas.microsoft.com/office/drawing/2014/main" id="{450AB72C-60D1-4D78-9BA0-56366B02ADD9}"/>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199" name="Drop Down 24" hidden="1">
          <a:extLst>
            <a:ext uri="{63B3BB69-23CF-44E3-9099-C40C66FF867C}">
              <a14:compatExt xmlns:a14="http://schemas.microsoft.com/office/drawing/2010/main" spid="_x0000_s2072"/>
            </a:ext>
            <a:ext uri="{FF2B5EF4-FFF2-40B4-BE49-F238E27FC236}">
              <a16:creationId xmlns:a16="http://schemas.microsoft.com/office/drawing/2014/main" id="{1033FA36-088A-4432-A194-F70E012A4C31}"/>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200" name="Drop Down 4" hidden="1">
          <a:extLst>
            <a:ext uri="{63B3BB69-23CF-44E3-9099-C40C66FF867C}">
              <a14:compatExt xmlns:a14="http://schemas.microsoft.com/office/drawing/2010/main" spid="_x0000_s2052"/>
            </a:ext>
            <a:ext uri="{FF2B5EF4-FFF2-40B4-BE49-F238E27FC236}">
              <a16:creationId xmlns:a16="http://schemas.microsoft.com/office/drawing/2014/main" id="{B69E9D37-B537-471F-A317-6940B6081348}"/>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201" name="Drop Down 4" hidden="1">
          <a:extLst>
            <a:ext uri="{63B3BB69-23CF-44E3-9099-C40C66FF867C}">
              <a14:compatExt xmlns:a14="http://schemas.microsoft.com/office/drawing/2010/main" spid="_x0000_s2052"/>
            </a:ext>
            <a:ext uri="{FF2B5EF4-FFF2-40B4-BE49-F238E27FC236}">
              <a16:creationId xmlns:a16="http://schemas.microsoft.com/office/drawing/2014/main" id="{9A7BCA96-779F-4454-ABB6-736ED52C7AC2}"/>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202" name="Drop Down 4" hidden="1">
          <a:extLst>
            <a:ext uri="{63B3BB69-23CF-44E3-9099-C40C66FF867C}">
              <a14:compatExt xmlns:a14="http://schemas.microsoft.com/office/drawing/2010/main" spid="_x0000_s2052"/>
            </a:ext>
            <a:ext uri="{FF2B5EF4-FFF2-40B4-BE49-F238E27FC236}">
              <a16:creationId xmlns:a16="http://schemas.microsoft.com/office/drawing/2014/main" id="{E743B797-5A72-481C-B43A-EF6B1D47DE4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203" name="Drop Down 4" hidden="1">
          <a:extLst>
            <a:ext uri="{63B3BB69-23CF-44E3-9099-C40C66FF867C}">
              <a14:compatExt xmlns:a14="http://schemas.microsoft.com/office/drawing/2010/main" spid="_x0000_s2052"/>
            </a:ext>
            <a:ext uri="{FF2B5EF4-FFF2-40B4-BE49-F238E27FC236}">
              <a16:creationId xmlns:a16="http://schemas.microsoft.com/office/drawing/2014/main" id="{AA4457E9-3573-4B1B-B21B-5E512F59F47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204" name="Drop Down 4" hidden="1">
          <a:extLst>
            <a:ext uri="{63B3BB69-23CF-44E3-9099-C40C66FF867C}">
              <a14:compatExt xmlns:a14="http://schemas.microsoft.com/office/drawing/2010/main" spid="_x0000_s2052"/>
            </a:ext>
            <a:ext uri="{FF2B5EF4-FFF2-40B4-BE49-F238E27FC236}">
              <a16:creationId xmlns:a16="http://schemas.microsoft.com/office/drawing/2014/main" id="{72B16763-463B-4B46-BEBF-6E092E4F9A28}"/>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205" name="Drop Down 20" hidden="1">
          <a:extLst>
            <a:ext uri="{63B3BB69-23CF-44E3-9099-C40C66FF867C}">
              <a14:compatExt xmlns:a14="http://schemas.microsoft.com/office/drawing/2010/main" spid="_x0000_s2068"/>
            </a:ext>
            <a:ext uri="{FF2B5EF4-FFF2-40B4-BE49-F238E27FC236}">
              <a16:creationId xmlns:a16="http://schemas.microsoft.com/office/drawing/2014/main" id="{488D67A1-E751-4C8B-810D-2FF017A78156}"/>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206" name="Drop Down 24" hidden="1">
          <a:extLst>
            <a:ext uri="{63B3BB69-23CF-44E3-9099-C40C66FF867C}">
              <a14:compatExt xmlns:a14="http://schemas.microsoft.com/office/drawing/2010/main" spid="_x0000_s2072"/>
            </a:ext>
            <a:ext uri="{FF2B5EF4-FFF2-40B4-BE49-F238E27FC236}">
              <a16:creationId xmlns:a16="http://schemas.microsoft.com/office/drawing/2014/main" id="{BA0326E3-4DC5-4447-A9AC-73721BEEB071}"/>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207" name="Drop Down 4" hidden="1">
          <a:extLst>
            <a:ext uri="{63B3BB69-23CF-44E3-9099-C40C66FF867C}">
              <a14:compatExt xmlns:a14="http://schemas.microsoft.com/office/drawing/2010/main" spid="_x0000_s2052"/>
            </a:ext>
            <a:ext uri="{FF2B5EF4-FFF2-40B4-BE49-F238E27FC236}">
              <a16:creationId xmlns:a16="http://schemas.microsoft.com/office/drawing/2014/main" id="{949102B0-45D0-4DC2-B25C-49F4A53BB064}"/>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208" name="Drop Down 4" hidden="1">
          <a:extLst>
            <a:ext uri="{63B3BB69-23CF-44E3-9099-C40C66FF867C}">
              <a14:compatExt xmlns:a14="http://schemas.microsoft.com/office/drawing/2010/main" spid="_x0000_s2052"/>
            </a:ext>
            <a:ext uri="{FF2B5EF4-FFF2-40B4-BE49-F238E27FC236}">
              <a16:creationId xmlns:a16="http://schemas.microsoft.com/office/drawing/2014/main" id="{BAEBCF6E-5E82-481B-B6DB-F141E8B59A7A}"/>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209" name="Drop Down 4" hidden="1">
          <a:extLst>
            <a:ext uri="{63B3BB69-23CF-44E3-9099-C40C66FF867C}">
              <a14:compatExt xmlns:a14="http://schemas.microsoft.com/office/drawing/2010/main" spid="_x0000_s2052"/>
            </a:ext>
            <a:ext uri="{FF2B5EF4-FFF2-40B4-BE49-F238E27FC236}">
              <a16:creationId xmlns:a16="http://schemas.microsoft.com/office/drawing/2014/main" id="{A1DDF987-1A7C-44FB-8BA3-427141C365E1}"/>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210" name="Drop Down 4" hidden="1">
          <a:extLst>
            <a:ext uri="{63B3BB69-23CF-44E3-9099-C40C66FF867C}">
              <a14:compatExt xmlns:a14="http://schemas.microsoft.com/office/drawing/2010/main" spid="_x0000_s2052"/>
            </a:ext>
            <a:ext uri="{FF2B5EF4-FFF2-40B4-BE49-F238E27FC236}">
              <a16:creationId xmlns:a16="http://schemas.microsoft.com/office/drawing/2014/main" id="{701263D5-6546-4927-8C7D-FB272BD201E0}"/>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211" name="Drop Down 4" hidden="1">
          <a:extLst>
            <a:ext uri="{63B3BB69-23CF-44E3-9099-C40C66FF867C}">
              <a14:compatExt xmlns:a14="http://schemas.microsoft.com/office/drawing/2010/main" spid="_x0000_s2052"/>
            </a:ext>
            <a:ext uri="{FF2B5EF4-FFF2-40B4-BE49-F238E27FC236}">
              <a16:creationId xmlns:a16="http://schemas.microsoft.com/office/drawing/2014/main" id="{1D73B40A-CC60-44A9-8C9B-A66C562BC0B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212" name="Drop Down 20" hidden="1">
          <a:extLst>
            <a:ext uri="{63B3BB69-23CF-44E3-9099-C40C66FF867C}">
              <a14:compatExt xmlns:a14="http://schemas.microsoft.com/office/drawing/2010/main" spid="_x0000_s2068"/>
            </a:ext>
            <a:ext uri="{FF2B5EF4-FFF2-40B4-BE49-F238E27FC236}">
              <a16:creationId xmlns:a16="http://schemas.microsoft.com/office/drawing/2014/main" id="{72B2D60B-DDD3-4C44-8724-A7687A704F90}"/>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213" name="Drop Down 24" hidden="1">
          <a:extLst>
            <a:ext uri="{63B3BB69-23CF-44E3-9099-C40C66FF867C}">
              <a14:compatExt xmlns:a14="http://schemas.microsoft.com/office/drawing/2010/main" spid="_x0000_s2072"/>
            </a:ext>
            <a:ext uri="{FF2B5EF4-FFF2-40B4-BE49-F238E27FC236}">
              <a16:creationId xmlns:a16="http://schemas.microsoft.com/office/drawing/2014/main" id="{55926DAD-1618-46BA-B2AA-EDB1F282C4D4}"/>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214" name="Drop Down 4" hidden="1">
          <a:extLst>
            <a:ext uri="{63B3BB69-23CF-44E3-9099-C40C66FF867C}">
              <a14:compatExt xmlns:a14="http://schemas.microsoft.com/office/drawing/2010/main" spid="_x0000_s2052"/>
            </a:ext>
            <a:ext uri="{FF2B5EF4-FFF2-40B4-BE49-F238E27FC236}">
              <a16:creationId xmlns:a16="http://schemas.microsoft.com/office/drawing/2014/main" id="{E03C6013-0C8B-4C8F-84A5-02B2C33ECB9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215" name="Drop Down 4" hidden="1">
          <a:extLst>
            <a:ext uri="{63B3BB69-23CF-44E3-9099-C40C66FF867C}">
              <a14:compatExt xmlns:a14="http://schemas.microsoft.com/office/drawing/2010/main" spid="_x0000_s2052"/>
            </a:ext>
            <a:ext uri="{FF2B5EF4-FFF2-40B4-BE49-F238E27FC236}">
              <a16:creationId xmlns:a16="http://schemas.microsoft.com/office/drawing/2014/main" id="{79B457F3-E0C4-43BB-9158-933B29E15458}"/>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216" name="Drop Down 4" hidden="1">
          <a:extLst>
            <a:ext uri="{63B3BB69-23CF-44E3-9099-C40C66FF867C}">
              <a14:compatExt xmlns:a14="http://schemas.microsoft.com/office/drawing/2010/main" spid="_x0000_s2052"/>
            </a:ext>
            <a:ext uri="{FF2B5EF4-FFF2-40B4-BE49-F238E27FC236}">
              <a16:creationId xmlns:a16="http://schemas.microsoft.com/office/drawing/2014/main" id="{47E4359D-3A75-4169-A8C1-599D27B7053D}"/>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217" name="Drop Down 4" hidden="1">
          <a:extLst>
            <a:ext uri="{63B3BB69-23CF-44E3-9099-C40C66FF867C}">
              <a14:compatExt xmlns:a14="http://schemas.microsoft.com/office/drawing/2010/main" spid="_x0000_s2052"/>
            </a:ext>
            <a:ext uri="{FF2B5EF4-FFF2-40B4-BE49-F238E27FC236}">
              <a16:creationId xmlns:a16="http://schemas.microsoft.com/office/drawing/2014/main" id="{BC93D379-34E8-44BD-8488-5BF77B73360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218" name="Drop Down 4" hidden="1">
          <a:extLst>
            <a:ext uri="{63B3BB69-23CF-44E3-9099-C40C66FF867C}">
              <a14:compatExt xmlns:a14="http://schemas.microsoft.com/office/drawing/2010/main" spid="_x0000_s2052"/>
            </a:ext>
            <a:ext uri="{FF2B5EF4-FFF2-40B4-BE49-F238E27FC236}">
              <a16:creationId xmlns:a16="http://schemas.microsoft.com/office/drawing/2014/main" id="{F59D1F4D-F952-4072-B61D-AE12F6E2DAAD}"/>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219" name="Drop Down 20" hidden="1">
          <a:extLst>
            <a:ext uri="{63B3BB69-23CF-44E3-9099-C40C66FF867C}">
              <a14:compatExt xmlns:a14="http://schemas.microsoft.com/office/drawing/2010/main" spid="_x0000_s2068"/>
            </a:ext>
            <a:ext uri="{FF2B5EF4-FFF2-40B4-BE49-F238E27FC236}">
              <a16:creationId xmlns:a16="http://schemas.microsoft.com/office/drawing/2014/main" id="{83231DEA-28D5-4623-A4EF-5836CDDBB93B}"/>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220" name="Drop Down 24" hidden="1">
          <a:extLst>
            <a:ext uri="{63B3BB69-23CF-44E3-9099-C40C66FF867C}">
              <a14:compatExt xmlns:a14="http://schemas.microsoft.com/office/drawing/2010/main" spid="_x0000_s2072"/>
            </a:ext>
            <a:ext uri="{FF2B5EF4-FFF2-40B4-BE49-F238E27FC236}">
              <a16:creationId xmlns:a16="http://schemas.microsoft.com/office/drawing/2014/main" id="{2935A875-7DC6-4EDF-B1F2-C9FE17D80943}"/>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221" name="Drop Down 4" hidden="1">
          <a:extLst>
            <a:ext uri="{63B3BB69-23CF-44E3-9099-C40C66FF867C}">
              <a14:compatExt xmlns:a14="http://schemas.microsoft.com/office/drawing/2010/main" spid="_x0000_s2052"/>
            </a:ext>
            <a:ext uri="{FF2B5EF4-FFF2-40B4-BE49-F238E27FC236}">
              <a16:creationId xmlns:a16="http://schemas.microsoft.com/office/drawing/2014/main" id="{A4C7D765-5E6C-4C79-9304-B98195311D41}"/>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222" name="Drop Down 4" hidden="1">
          <a:extLst>
            <a:ext uri="{63B3BB69-23CF-44E3-9099-C40C66FF867C}">
              <a14:compatExt xmlns:a14="http://schemas.microsoft.com/office/drawing/2010/main" spid="_x0000_s2052"/>
            </a:ext>
            <a:ext uri="{FF2B5EF4-FFF2-40B4-BE49-F238E27FC236}">
              <a16:creationId xmlns:a16="http://schemas.microsoft.com/office/drawing/2014/main" id="{B7D92934-5BDC-457C-9A93-AFF2397D68A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223" name="Drop Down 4" hidden="1">
          <a:extLst>
            <a:ext uri="{63B3BB69-23CF-44E3-9099-C40C66FF867C}">
              <a14:compatExt xmlns:a14="http://schemas.microsoft.com/office/drawing/2010/main" spid="_x0000_s2052"/>
            </a:ext>
            <a:ext uri="{FF2B5EF4-FFF2-40B4-BE49-F238E27FC236}">
              <a16:creationId xmlns:a16="http://schemas.microsoft.com/office/drawing/2014/main" id="{2FD7A68D-D7FF-4B66-A820-793EA08B105F}"/>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224" name="Drop Down 4" hidden="1">
          <a:extLst>
            <a:ext uri="{63B3BB69-23CF-44E3-9099-C40C66FF867C}">
              <a14:compatExt xmlns:a14="http://schemas.microsoft.com/office/drawing/2010/main" spid="_x0000_s2052"/>
            </a:ext>
            <a:ext uri="{FF2B5EF4-FFF2-40B4-BE49-F238E27FC236}">
              <a16:creationId xmlns:a16="http://schemas.microsoft.com/office/drawing/2014/main" id="{A927898D-33BA-4C19-BBDC-5D7CD64403A2}"/>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225" name="Drop Down 4" hidden="1">
          <a:extLst>
            <a:ext uri="{63B3BB69-23CF-44E3-9099-C40C66FF867C}">
              <a14:compatExt xmlns:a14="http://schemas.microsoft.com/office/drawing/2010/main" spid="_x0000_s2052"/>
            </a:ext>
            <a:ext uri="{FF2B5EF4-FFF2-40B4-BE49-F238E27FC236}">
              <a16:creationId xmlns:a16="http://schemas.microsoft.com/office/drawing/2014/main" id="{1E43B2AD-C226-411E-A200-6BBC472EFCE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226" name="Drop Down 20" hidden="1">
          <a:extLst>
            <a:ext uri="{63B3BB69-23CF-44E3-9099-C40C66FF867C}">
              <a14:compatExt xmlns:a14="http://schemas.microsoft.com/office/drawing/2010/main" spid="_x0000_s2068"/>
            </a:ext>
            <a:ext uri="{FF2B5EF4-FFF2-40B4-BE49-F238E27FC236}">
              <a16:creationId xmlns:a16="http://schemas.microsoft.com/office/drawing/2014/main" id="{5388598A-BE53-4F60-986E-658D8BF8442F}"/>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227" name="Drop Down 24" hidden="1">
          <a:extLst>
            <a:ext uri="{63B3BB69-23CF-44E3-9099-C40C66FF867C}">
              <a14:compatExt xmlns:a14="http://schemas.microsoft.com/office/drawing/2010/main" spid="_x0000_s2072"/>
            </a:ext>
            <a:ext uri="{FF2B5EF4-FFF2-40B4-BE49-F238E27FC236}">
              <a16:creationId xmlns:a16="http://schemas.microsoft.com/office/drawing/2014/main" id="{89283717-205E-4498-9D60-A7805019D8B1}"/>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228" name="Drop Down 4" hidden="1">
          <a:extLst>
            <a:ext uri="{63B3BB69-23CF-44E3-9099-C40C66FF867C}">
              <a14:compatExt xmlns:a14="http://schemas.microsoft.com/office/drawing/2010/main" spid="_x0000_s2052"/>
            </a:ext>
            <a:ext uri="{FF2B5EF4-FFF2-40B4-BE49-F238E27FC236}">
              <a16:creationId xmlns:a16="http://schemas.microsoft.com/office/drawing/2014/main" id="{4BF43890-F896-4329-A547-2B14AF3D470A}"/>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229" name="Drop Down 4" hidden="1">
          <a:extLst>
            <a:ext uri="{63B3BB69-23CF-44E3-9099-C40C66FF867C}">
              <a14:compatExt xmlns:a14="http://schemas.microsoft.com/office/drawing/2010/main" spid="_x0000_s2052"/>
            </a:ext>
            <a:ext uri="{FF2B5EF4-FFF2-40B4-BE49-F238E27FC236}">
              <a16:creationId xmlns:a16="http://schemas.microsoft.com/office/drawing/2014/main" id="{36DC84C7-6894-443A-95C9-7EF89A74235F}"/>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230" name="Drop Down 4" hidden="1">
          <a:extLst>
            <a:ext uri="{63B3BB69-23CF-44E3-9099-C40C66FF867C}">
              <a14:compatExt xmlns:a14="http://schemas.microsoft.com/office/drawing/2010/main" spid="_x0000_s2052"/>
            </a:ext>
            <a:ext uri="{FF2B5EF4-FFF2-40B4-BE49-F238E27FC236}">
              <a16:creationId xmlns:a16="http://schemas.microsoft.com/office/drawing/2014/main" id="{9412868C-177F-4DC5-866D-2DD2E3589CC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231" name="Drop Down 4" hidden="1">
          <a:extLst>
            <a:ext uri="{63B3BB69-23CF-44E3-9099-C40C66FF867C}">
              <a14:compatExt xmlns:a14="http://schemas.microsoft.com/office/drawing/2010/main" spid="_x0000_s2052"/>
            </a:ext>
            <a:ext uri="{FF2B5EF4-FFF2-40B4-BE49-F238E27FC236}">
              <a16:creationId xmlns:a16="http://schemas.microsoft.com/office/drawing/2014/main" id="{F74D8886-7DB7-467E-8B7A-D94D340C2305}"/>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232" name="Drop Down 4" hidden="1">
          <a:extLst>
            <a:ext uri="{63B3BB69-23CF-44E3-9099-C40C66FF867C}">
              <a14:compatExt xmlns:a14="http://schemas.microsoft.com/office/drawing/2010/main" spid="_x0000_s2052"/>
            </a:ext>
            <a:ext uri="{FF2B5EF4-FFF2-40B4-BE49-F238E27FC236}">
              <a16:creationId xmlns:a16="http://schemas.microsoft.com/office/drawing/2014/main" id="{63086B4D-F3C3-453B-8298-A7682FBD8301}"/>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233" name="Drop Down 20" hidden="1">
          <a:extLst>
            <a:ext uri="{63B3BB69-23CF-44E3-9099-C40C66FF867C}">
              <a14:compatExt xmlns:a14="http://schemas.microsoft.com/office/drawing/2010/main" spid="_x0000_s2068"/>
            </a:ext>
            <a:ext uri="{FF2B5EF4-FFF2-40B4-BE49-F238E27FC236}">
              <a16:creationId xmlns:a16="http://schemas.microsoft.com/office/drawing/2014/main" id="{E7F104E7-7F73-47EC-B949-3F88E44EB71C}"/>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234" name="Drop Down 24" hidden="1">
          <a:extLst>
            <a:ext uri="{63B3BB69-23CF-44E3-9099-C40C66FF867C}">
              <a14:compatExt xmlns:a14="http://schemas.microsoft.com/office/drawing/2010/main" spid="_x0000_s2072"/>
            </a:ext>
            <a:ext uri="{FF2B5EF4-FFF2-40B4-BE49-F238E27FC236}">
              <a16:creationId xmlns:a16="http://schemas.microsoft.com/office/drawing/2014/main" id="{E50F8E71-9B9F-4642-9B71-58457E9626AC}"/>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235" name="Drop Down 4" hidden="1">
          <a:extLst>
            <a:ext uri="{63B3BB69-23CF-44E3-9099-C40C66FF867C}">
              <a14:compatExt xmlns:a14="http://schemas.microsoft.com/office/drawing/2010/main" spid="_x0000_s2052"/>
            </a:ext>
            <a:ext uri="{FF2B5EF4-FFF2-40B4-BE49-F238E27FC236}">
              <a16:creationId xmlns:a16="http://schemas.microsoft.com/office/drawing/2014/main" id="{1A92BA61-D0EA-4B92-BB9F-94E1803D0206}"/>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236" name="Drop Down 4" hidden="1">
          <a:extLst>
            <a:ext uri="{63B3BB69-23CF-44E3-9099-C40C66FF867C}">
              <a14:compatExt xmlns:a14="http://schemas.microsoft.com/office/drawing/2010/main" spid="_x0000_s2052"/>
            </a:ext>
            <a:ext uri="{FF2B5EF4-FFF2-40B4-BE49-F238E27FC236}">
              <a16:creationId xmlns:a16="http://schemas.microsoft.com/office/drawing/2014/main" id="{5CB36D1C-7884-4414-B916-BB056E33AD01}"/>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237" name="Drop Down 4" hidden="1">
          <a:extLst>
            <a:ext uri="{63B3BB69-23CF-44E3-9099-C40C66FF867C}">
              <a14:compatExt xmlns:a14="http://schemas.microsoft.com/office/drawing/2010/main" spid="_x0000_s2052"/>
            </a:ext>
            <a:ext uri="{FF2B5EF4-FFF2-40B4-BE49-F238E27FC236}">
              <a16:creationId xmlns:a16="http://schemas.microsoft.com/office/drawing/2014/main" id="{13BEABC5-F20C-438D-ADC9-361BE60C0DE6}"/>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238" name="Drop Down 4" hidden="1">
          <a:extLst>
            <a:ext uri="{63B3BB69-23CF-44E3-9099-C40C66FF867C}">
              <a14:compatExt xmlns:a14="http://schemas.microsoft.com/office/drawing/2010/main" spid="_x0000_s2052"/>
            </a:ext>
            <a:ext uri="{FF2B5EF4-FFF2-40B4-BE49-F238E27FC236}">
              <a16:creationId xmlns:a16="http://schemas.microsoft.com/office/drawing/2014/main" id="{7905E8DB-2811-4486-9DE5-B876883277C8}"/>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239" name="Drop Down 4" hidden="1">
          <a:extLst>
            <a:ext uri="{63B3BB69-23CF-44E3-9099-C40C66FF867C}">
              <a14:compatExt xmlns:a14="http://schemas.microsoft.com/office/drawing/2010/main" spid="_x0000_s2052"/>
            </a:ext>
            <a:ext uri="{FF2B5EF4-FFF2-40B4-BE49-F238E27FC236}">
              <a16:creationId xmlns:a16="http://schemas.microsoft.com/office/drawing/2014/main" id="{A6D0BD55-6136-4BCC-8A6C-C6048FF5131C}"/>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240" name="Drop Down 20" hidden="1">
          <a:extLst>
            <a:ext uri="{63B3BB69-23CF-44E3-9099-C40C66FF867C}">
              <a14:compatExt xmlns:a14="http://schemas.microsoft.com/office/drawing/2010/main" spid="_x0000_s2068"/>
            </a:ext>
            <a:ext uri="{FF2B5EF4-FFF2-40B4-BE49-F238E27FC236}">
              <a16:creationId xmlns:a16="http://schemas.microsoft.com/office/drawing/2014/main" id="{6EF757AE-56FF-42B2-B7BA-A4ACC02A4E68}"/>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241" name="Drop Down 24" hidden="1">
          <a:extLst>
            <a:ext uri="{63B3BB69-23CF-44E3-9099-C40C66FF867C}">
              <a14:compatExt xmlns:a14="http://schemas.microsoft.com/office/drawing/2010/main" spid="_x0000_s2072"/>
            </a:ext>
            <a:ext uri="{FF2B5EF4-FFF2-40B4-BE49-F238E27FC236}">
              <a16:creationId xmlns:a16="http://schemas.microsoft.com/office/drawing/2014/main" id="{B009C3D4-D463-42F1-8FD5-80CA7D6EEED3}"/>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242" name="Drop Down 4" hidden="1">
          <a:extLst>
            <a:ext uri="{63B3BB69-23CF-44E3-9099-C40C66FF867C}">
              <a14:compatExt xmlns:a14="http://schemas.microsoft.com/office/drawing/2010/main" spid="_x0000_s2052"/>
            </a:ext>
            <a:ext uri="{FF2B5EF4-FFF2-40B4-BE49-F238E27FC236}">
              <a16:creationId xmlns:a16="http://schemas.microsoft.com/office/drawing/2014/main" id="{8620EBF5-D0BF-456E-9777-31055CBA67C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243" name="Drop Down 4" hidden="1">
          <a:extLst>
            <a:ext uri="{63B3BB69-23CF-44E3-9099-C40C66FF867C}">
              <a14:compatExt xmlns:a14="http://schemas.microsoft.com/office/drawing/2010/main" spid="_x0000_s2052"/>
            </a:ext>
            <a:ext uri="{FF2B5EF4-FFF2-40B4-BE49-F238E27FC236}">
              <a16:creationId xmlns:a16="http://schemas.microsoft.com/office/drawing/2014/main" id="{08B78274-5C5E-406D-8247-71AFF12D346E}"/>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244" name="Drop Down 4" hidden="1">
          <a:extLst>
            <a:ext uri="{63B3BB69-23CF-44E3-9099-C40C66FF867C}">
              <a14:compatExt xmlns:a14="http://schemas.microsoft.com/office/drawing/2010/main" spid="_x0000_s2052"/>
            </a:ext>
            <a:ext uri="{FF2B5EF4-FFF2-40B4-BE49-F238E27FC236}">
              <a16:creationId xmlns:a16="http://schemas.microsoft.com/office/drawing/2014/main" id="{9AB33EBF-FC6D-4924-9D83-24E68D21DF7F}"/>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245" name="Drop Down 4" hidden="1">
          <a:extLst>
            <a:ext uri="{63B3BB69-23CF-44E3-9099-C40C66FF867C}">
              <a14:compatExt xmlns:a14="http://schemas.microsoft.com/office/drawing/2010/main" spid="_x0000_s2052"/>
            </a:ext>
            <a:ext uri="{FF2B5EF4-FFF2-40B4-BE49-F238E27FC236}">
              <a16:creationId xmlns:a16="http://schemas.microsoft.com/office/drawing/2014/main" id="{DDA120C8-473D-45FC-8B6D-DDC8523E546E}"/>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246" name="Drop Down 4" hidden="1">
          <a:extLst>
            <a:ext uri="{63B3BB69-23CF-44E3-9099-C40C66FF867C}">
              <a14:compatExt xmlns:a14="http://schemas.microsoft.com/office/drawing/2010/main" spid="_x0000_s2052"/>
            </a:ext>
            <a:ext uri="{FF2B5EF4-FFF2-40B4-BE49-F238E27FC236}">
              <a16:creationId xmlns:a16="http://schemas.microsoft.com/office/drawing/2014/main" id="{22DA88BA-5303-40F2-B2BB-C9F4FC725C9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247" name="Drop Down 20" hidden="1">
          <a:extLst>
            <a:ext uri="{63B3BB69-23CF-44E3-9099-C40C66FF867C}">
              <a14:compatExt xmlns:a14="http://schemas.microsoft.com/office/drawing/2010/main" spid="_x0000_s2068"/>
            </a:ext>
            <a:ext uri="{FF2B5EF4-FFF2-40B4-BE49-F238E27FC236}">
              <a16:creationId xmlns:a16="http://schemas.microsoft.com/office/drawing/2014/main" id="{492F6D84-B6E4-4847-8E27-C9E48BB73263}"/>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248" name="Drop Down 24" hidden="1">
          <a:extLst>
            <a:ext uri="{63B3BB69-23CF-44E3-9099-C40C66FF867C}">
              <a14:compatExt xmlns:a14="http://schemas.microsoft.com/office/drawing/2010/main" spid="_x0000_s2072"/>
            </a:ext>
            <a:ext uri="{FF2B5EF4-FFF2-40B4-BE49-F238E27FC236}">
              <a16:creationId xmlns:a16="http://schemas.microsoft.com/office/drawing/2014/main" id="{0BC23E73-045B-4BD6-8B0A-CDAB1009F541}"/>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249" name="Drop Down 4" hidden="1">
          <a:extLst>
            <a:ext uri="{63B3BB69-23CF-44E3-9099-C40C66FF867C}">
              <a14:compatExt xmlns:a14="http://schemas.microsoft.com/office/drawing/2010/main" spid="_x0000_s2052"/>
            </a:ext>
            <a:ext uri="{FF2B5EF4-FFF2-40B4-BE49-F238E27FC236}">
              <a16:creationId xmlns:a16="http://schemas.microsoft.com/office/drawing/2014/main" id="{EED6CCE6-5E94-4763-B3B3-4A9CD4624E5E}"/>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250" name="Drop Down 4" hidden="1">
          <a:extLst>
            <a:ext uri="{63B3BB69-23CF-44E3-9099-C40C66FF867C}">
              <a14:compatExt xmlns:a14="http://schemas.microsoft.com/office/drawing/2010/main" spid="_x0000_s2052"/>
            </a:ext>
            <a:ext uri="{FF2B5EF4-FFF2-40B4-BE49-F238E27FC236}">
              <a16:creationId xmlns:a16="http://schemas.microsoft.com/office/drawing/2014/main" id="{53A5ABDC-E533-4307-990D-491749FA26D7}"/>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251" name="Drop Down 4" hidden="1">
          <a:extLst>
            <a:ext uri="{63B3BB69-23CF-44E3-9099-C40C66FF867C}">
              <a14:compatExt xmlns:a14="http://schemas.microsoft.com/office/drawing/2010/main" spid="_x0000_s2052"/>
            </a:ext>
            <a:ext uri="{FF2B5EF4-FFF2-40B4-BE49-F238E27FC236}">
              <a16:creationId xmlns:a16="http://schemas.microsoft.com/office/drawing/2014/main" id="{85568756-F576-4D7A-BEA5-E6FDA333B21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252" name="Drop Down 4" hidden="1">
          <a:extLst>
            <a:ext uri="{63B3BB69-23CF-44E3-9099-C40C66FF867C}">
              <a14:compatExt xmlns:a14="http://schemas.microsoft.com/office/drawing/2010/main" spid="_x0000_s2052"/>
            </a:ext>
            <a:ext uri="{FF2B5EF4-FFF2-40B4-BE49-F238E27FC236}">
              <a16:creationId xmlns:a16="http://schemas.microsoft.com/office/drawing/2014/main" id="{7B630600-9BA5-49DB-AA09-FB4ADA092AB3}"/>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253" name="Drop Down 4" hidden="1">
          <a:extLst>
            <a:ext uri="{63B3BB69-23CF-44E3-9099-C40C66FF867C}">
              <a14:compatExt xmlns:a14="http://schemas.microsoft.com/office/drawing/2010/main" spid="_x0000_s2052"/>
            </a:ext>
            <a:ext uri="{FF2B5EF4-FFF2-40B4-BE49-F238E27FC236}">
              <a16:creationId xmlns:a16="http://schemas.microsoft.com/office/drawing/2014/main" id="{23D82E4C-EC19-4A58-919D-A04BEA001D8F}"/>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254" name="Drop Down 20" hidden="1">
          <a:extLst>
            <a:ext uri="{63B3BB69-23CF-44E3-9099-C40C66FF867C}">
              <a14:compatExt xmlns:a14="http://schemas.microsoft.com/office/drawing/2010/main" spid="_x0000_s2068"/>
            </a:ext>
            <a:ext uri="{FF2B5EF4-FFF2-40B4-BE49-F238E27FC236}">
              <a16:creationId xmlns:a16="http://schemas.microsoft.com/office/drawing/2014/main" id="{C38660EE-92C4-447C-B28C-24F89E4C23B6}"/>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255" name="Drop Down 24" hidden="1">
          <a:extLst>
            <a:ext uri="{63B3BB69-23CF-44E3-9099-C40C66FF867C}">
              <a14:compatExt xmlns:a14="http://schemas.microsoft.com/office/drawing/2010/main" spid="_x0000_s2072"/>
            </a:ext>
            <a:ext uri="{FF2B5EF4-FFF2-40B4-BE49-F238E27FC236}">
              <a16:creationId xmlns:a16="http://schemas.microsoft.com/office/drawing/2014/main" id="{BC9248F1-9133-4A67-A624-26A81283B721}"/>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256" name="Drop Down 4" hidden="1">
          <a:extLst>
            <a:ext uri="{63B3BB69-23CF-44E3-9099-C40C66FF867C}">
              <a14:compatExt xmlns:a14="http://schemas.microsoft.com/office/drawing/2010/main" spid="_x0000_s2052"/>
            </a:ext>
            <a:ext uri="{FF2B5EF4-FFF2-40B4-BE49-F238E27FC236}">
              <a16:creationId xmlns:a16="http://schemas.microsoft.com/office/drawing/2014/main" id="{EAE74EAF-6FA5-426D-8405-86A073860BA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257" name="Drop Down 4" hidden="1">
          <a:extLst>
            <a:ext uri="{63B3BB69-23CF-44E3-9099-C40C66FF867C}">
              <a14:compatExt xmlns:a14="http://schemas.microsoft.com/office/drawing/2010/main" spid="_x0000_s2052"/>
            </a:ext>
            <a:ext uri="{FF2B5EF4-FFF2-40B4-BE49-F238E27FC236}">
              <a16:creationId xmlns:a16="http://schemas.microsoft.com/office/drawing/2014/main" id="{E8900FFF-4EC8-4B5A-9631-F9B02E63F5FC}"/>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258" name="Drop Down 4" hidden="1">
          <a:extLst>
            <a:ext uri="{63B3BB69-23CF-44E3-9099-C40C66FF867C}">
              <a14:compatExt xmlns:a14="http://schemas.microsoft.com/office/drawing/2010/main" spid="_x0000_s2052"/>
            </a:ext>
            <a:ext uri="{FF2B5EF4-FFF2-40B4-BE49-F238E27FC236}">
              <a16:creationId xmlns:a16="http://schemas.microsoft.com/office/drawing/2014/main" id="{AB4950E5-A5A1-4727-8D6D-3E5090359E4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259" name="Drop Down 4" hidden="1">
          <a:extLst>
            <a:ext uri="{63B3BB69-23CF-44E3-9099-C40C66FF867C}">
              <a14:compatExt xmlns:a14="http://schemas.microsoft.com/office/drawing/2010/main" spid="_x0000_s2052"/>
            </a:ext>
            <a:ext uri="{FF2B5EF4-FFF2-40B4-BE49-F238E27FC236}">
              <a16:creationId xmlns:a16="http://schemas.microsoft.com/office/drawing/2014/main" id="{56EA7F21-E166-4132-B595-BDAABA15E454}"/>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260" name="Drop Down 4" hidden="1">
          <a:extLst>
            <a:ext uri="{63B3BB69-23CF-44E3-9099-C40C66FF867C}">
              <a14:compatExt xmlns:a14="http://schemas.microsoft.com/office/drawing/2010/main" spid="_x0000_s2052"/>
            </a:ext>
            <a:ext uri="{FF2B5EF4-FFF2-40B4-BE49-F238E27FC236}">
              <a16:creationId xmlns:a16="http://schemas.microsoft.com/office/drawing/2014/main" id="{08F2F10A-5A42-495D-AE47-9CCFA2CF6DB4}"/>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261" name="Drop Down 20" hidden="1">
          <a:extLst>
            <a:ext uri="{63B3BB69-23CF-44E3-9099-C40C66FF867C}">
              <a14:compatExt xmlns:a14="http://schemas.microsoft.com/office/drawing/2010/main" spid="_x0000_s2068"/>
            </a:ext>
            <a:ext uri="{FF2B5EF4-FFF2-40B4-BE49-F238E27FC236}">
              <a16:creationId xmlns:a16="http://schemas.microsoft.com/office/drawing/2014/main" id="{E5092353-2D94-4780-BD1C-EE709CA1729E}"/>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262" name="Drop Down 24" hidden="1">
          <a:extLst>
            <a:ext uri="{63B3BB69-23CF-44E3-9099-C40C66FF867C}">
              <a14:compatExt xmlns:a14="http://schemas.microsoft.com/office/drawing/2010/main" spid="_x0000_s2072"/>
            </a:ext>
            <a:ext uri="{FF2B5EF4-FFF2-40B4-BE49-F238E27FC236}">
              <a16:creationId xmlns:a16="http://schemas.microsoft.com/office/drawing/2014/main" id="{6B3C2581-F2F8-4555-BCCB-8F753A642E53}"/>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263" name="Drop Down 4" hidden="1">
          <a:extLst>
            <a:ext uri="{63B3BB69-23CF-44E3-9099-C40C66FF867C}">
              <a14:compatExt xmlns:a14="http://schemas.microsoft.com/office/drawing/2010/main" spid="_x0000_s2052"/>
            </a:ext>
            <a:ext uri="{FF2B5EF4-FFF2-40B4-BE49-F238E27FC236}">
              <a16:creationId xmlns:a16="http://schemas.microsoft.com/office/drawing/2014/main" id="{67DCEBBD-269C-4ECD-B6CA-D1242AA9F795}"/>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264" name="Drop Down 4" hidden="1">
          <a:extLst>
            <a:ext uri="{63B3BB69-23CF-44E3-9099-C40C66FF867C}">
              <a14:compatExt xmlns:a14="http://schemas.microsoft.com/office/drawing/2010/main" spid="_x0000_s2052"/>
            </a:ext>
            <a:ext uri="{FF2B5EF4-FFF2-40B4-BE49-F238E27FC236}">
              <a16:creationId xmlns:a16="http://schemas.microsoft.com/office/drawing/2014/main" id="{290D8345-7629-44BB-B22D-4FACCB3E6BAD}"/>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265" name="Drop Down 4" hidden="1">
          <a:extLst>
            <a:ext uri="{63B3BB69-23CF-44E3-9099-C40C66FF867C}">
              <a14:compatExt xmlns:a14="http://schemas.microsoft.com/office/drawing/2010/main" spid="_x0000_s2052"/>
            </a:ext>
            <a:ext uri="{FF2B5EF4-FFF2-40B4-BE49-F238E27FC236}">
              <a16:creationId xmlns:a16="http://schemas.microsoft.com/office/drawing/2014/main" id="{924943BE-132F-4B89-B8A5-92E7F06E3BF4}"/>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266" name="Drop Down 4" hidden="1">
          <a:extLst>
            <a:ext uri="{63B3BB69-23CF-44E3-9099-C40C66FF867C}">
              <a14:compatExt xmlns:a14="http://schemas.microsoft.com/office/drawing/2010/main" spid="_x0000_s2052"/>
            </a:ext>
            <a:ext uri="{FF2B5EF4-FFF2-40B4-BE49-F238E27FC236}">
              <a16:creationId xmlns:a16="http://schemas.microsoft.com/office/drawing/2014/main" id="{5C8B4E62-8B1C-4B5A-BD60-7665FAE2B897}"/>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267" name="Drop Down 4" hidden="1">
          <a:extLst>
            <a:ext uri="{63B3BB69-23CF-44E3-9099-C40C66FF867C}">
              <a14:compatExt xmlns:a14="http://schemas.microsoft.com/office/drawing/2010/main" spid="_x0000_s2052"/>
            </a:ext>
            <a:ext uri="{FF2B5EF4-FFF2-40B4-BE49-F238E27FC236}">
              <a16:creationId xmlns:a16="http://schemas.microsoft.com/office/drawing/2014/main" id="{D1A561FB-DEF4-43E2-9A25-39D9EEFA08A8}"/>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268" name="Drop Down 20" hidden="1">
          <a:extLst>
            <a:ext uri="{63B3BB69-23CF-44E3-9099-C40C66FF867C}">
              <a14:compatExt xmlns:a14="http://schemas.microsoft.com/office/drawing/2010/main" spid="_x0000_s2068"/>
            </a:ext>
            <a:ext uri="{FF2B5EF4-FFF2-40B4-BE49-F238E27FC236}">
              <a16:creationId xmlns:a16="http://schemas.microsoft.com/office/drawing/2014/main" id="{C10F4B63-9CCB-4A25-8EE3-B7407091AA38}"/>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269" name="Drop Down 24" hidden="1">
          <a:extLst>
            <a:ext uri="{63B3BB69-23CF-44E3-9099-C40C66FF867C}">
              <a14:compatExt xmlns:a14="http://schemas.microsoft.com/office/drawing/2010/main" spid="_x0000_s2072"/>
            </a:ext>
            <a:ext uri="{FF2B5EF4-FFF2-40B4-BE49-F238E27FC236}">
              <a16:creationId xmlns:a16="http://schemas.microsoft.com/office/drawing/2014/main" id="{5684EAF2-3D8F-45CE-8FFC-7E5BCEAAA4E5}"/>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270" name="Drop Down 4" hidden="1">
          <a:extLst>
            <a:ext uri="{63B3BB69-23CF-44E3-9099-C40C66FF867C}">
              <a14:compatExt xmlns:a14="http://schemas.microsoft.com/office/drawing/2010/main" spid="_x0000_s2052"/>
            </a:ext>
            <a:ext uri="{FF2B5EF4-FFF2-40B4-BE49-F238E27FC236}">
              <a16:creationId xmlns:a16="http://schemas.microsoft.com/office/drawing/2014/main" id="{C44D8E68-99B2-40C5-81DF-2BEEF5F4627F}"/>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271" name="Drop Down 4" hidden="1">
          <a:extLst>
            <a:ext uri="{63B3BB69-23CF-44E3-9099-C40C66FF867C}">
              <a14:compatExt xmlns:a14="http://schemas.microsoft.com/office/drawing/2010/main" spid="_x0000_s2052"/>
            </a:ext>
            <a:ext uri="{FF2B5EF4-FFF2-40B4-BE49-F238E27FC236}">
              <a16:creationId xmlns:a16="http://schemas.microsoft.com/office/drawing/2014/main" id="{A06E8ABF-5EC2-4127-B1A8-29302202B167}"/>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272" name="Drop Down 4" hidden="1">
          <a:extLst>
            <a:ext uri="{63B3BB69-23CF-44E3-9099-C40C66FF867C}">
              <a14:compatExt xmlns:a14="http://schemas.microsoft.com/office/drawing/2010/main" spid="_x0000_s2052"/>
            </a:ext>
            <a:ext uri="{FF2B5EF4-FFF2-40B4-BE49-F238E27FC236}">
              <a16:creationId xmlns:a16="http://schemas.microsoft.com/office/drawing/2014/main" id="{90A785E1-F6A9-4851-BAE2-F65901627748}"/>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273" name="Drop Down 4" hidden="1">
          <a:extLst>
            <a:ext uri="{63B3BB69-23CF-44E3-9099-C40C66FF867C}">
              <a14:compatExt xmlns:a14="http://schemas.microsoft.com/office/drawing/2010/main" spid="_x0000_s2052"/>
            </a:ext>
            <a:ext uri="{FF2B5EF4-FFF2-40B4-BE49-F238E27FC236}">
              <a16:creationId xmlns:a16="http://schemas.microsoft.com/office/drawing/2014/main" id="{E8E66AE6-FAB8-4B1D-A5EB-7F650A834131}"/>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274" name="Drop Down 4" hidden="1">
          <a:extLst>
            <a:ext uri="{63B3BB69-23CF-44E3-9099-C40C66FF867C}">
              <a14:compatExt xmlns:a14="http://schemas.microsoft.com/office/drawing/2010/main" spid="_x0000_s2052"/>
            </a:ext>
            <a:ext uri="{FF2B5EF4-FFF2-40B4-BE49-F238E27FC236}">
              <a16:creationId xmlns:a16="http://schemas.microsoft.com/office/drawing/2014/main" id="{600C0514-8A9B-4FD8-9597-093C9F408546}"/>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275" name="Drop Down 20" hidden="1">
          <a:extLst>
            <a:ext uri="{63B3BB69-23CF-44E3-9099-C40C66FF867C}">
              <a14:compatExt xmlns:a14="http://schemas.microsoft.com/office/drawing/2010/main" spid="_x0000_s2068"/>
            </a:ext>
            <a:ext uri="{FF2B5EF4-FFF2-40B4-BE49-F238E27FC236}">
              <a16:creationId xmlns:a16="http://schemas.microsoft.com/office/drawing/2014/main" id="{D1627417-D3C4-4372-8CB5-2888C9C11ADB}"/>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276" name="Drop Down 24" hidden="1">
          <a:extLst>
            <a:ext uri="{63B3BB69-23CF-44E3-9099-C40C66FF867C}">
              <a14:compatExt xmlns:a14="http://schemas.microsoft.com/office/drawing/2010/main" spid="_x0000_s2072"/>
            </a:ext>
            <a:ext uri="{FF2B5EF4-FFF2-40B4-BE49-F238E27FC236}">
              <a16:creationId xmlns:a16="http://schemas.microsoft.com/office/drawing/2014/main" id="{1350EBEC-3F19-43F9-A43A-4CFF592A258F}"/>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277" name="Drop Down 4" hidden="1">
          <a:extLst>
            <a:ext uri="{63B3BB69-23CF-44E3-9099-C40C66FF867C}">
              <a14:compatExt xmlns:a14="http://schemas.microsoft.com/office/drawing/2010/main" spid="_x0000_s2052"/>
            </a:ext>
            <a:ext uri="{FF2B5EF4-FFF2-40B4-BE49-F238E27FC236}">
              <a16:creationId xmlns:a16="http://schemas.microsoft.com/office/drawing/2014/main" id="{8BC46BA2-A1BF-4116-A321-AF013C53B645}"/>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278" name="Drop Down 4" hidden="1">
          <a:extLst>
            <a:ext uri="{63B3BB69-23CF-44E3-9099-C40C66FF867C}">
              <a14:compatExt xmlns:a14="http://schemas.microsoft.com/office/drawing/2010/main" spid="_x0000_s2052"/>
            </a:ext>
            <a:ext uri="{FF2B5EF4-FFF2-40B4-BE49-F238E27FC236}">
              <a16:creationId xmlns:a16="http://schemas.microsoft.com/office/drawing/2014/main" id="{E6C4F5DD-BE50-4E27-B79C-8A04DD820746}"/>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279" name="Drop Down 4" hidden="1">
          <a:extLst>
            <a:ext uri="{63B3BB69-23CF-44E3-9099-C40C66FF867C}">
              <a14:compatExt xmlns:a14="http://schemas.microsoft.com/office/drawing/2010/main" spid="_x0000_s2052"/>
            </a:ext>
            <a:ext uri="{FF2B5EF4-FFF2-40B4-BE49-F238E27FC236}">
              <a16:creationId xmlns:a16="http://schemas.microsoft.com/office/drawing/2014/main" id="{11E80F12-892B-4E90-AE28-8BA1B6E05DCE}"/>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280" name="Drop Down 4" hidden="1">
          <a:extLst>
            <a:ext uri="{63B3BB69-23CF-44E3-9099-C40C66FF867C}">
              <a14:compatExt xmlns:a14="http://schemas.microsoft.com/office/drawing/2010/main" spid="_x0000_s2052"/>
            </a:ext>
            <a:ext uri="{FF2B5EF4-FFF2-40B4-BE49-F238E27FC236}">
              <a16:creationId xmlns:a16="http://schemas.microsoft.com/office/drawing/2014/main" id="{08A211BB-2C81-44A5-B3E4-FECC831366A1}"/>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281" name="Drop Down 4" hidden="1">
          <a:extLst>
            <a:ext uri="{63B3BB69-23CF-44E3-9099-C40C66FF867C}">
              <a14:compatExt xmlns:a14="http://schemas.microsoft.com/office/drawing/2010/main" spid="_x0000_s2052"/>
            </a:ext>
            <a:ext uri="{FF2B5EF4-FFF2-40B4-BE49-F238E27FC236}">
              <a16:creationId xmlns:a16="http://schemas.microsoft.com/office/drawing/2014/main" id="{BE96B67C-0ED8-406B-A171-12FE091CE5C6}"/>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282" name="Drop Down 20" hidden="1">
          <a:extLst>
            <a:ext uri="{63B3BB69-23CF-44E3-9099-C40C66FF867C}">
              <a14:compatExt xmlns:a14="http://schemas.microsoft.com/office/drawing/2010/main" spid="_x0000_s2068"/>
            </a:ext>
            <a:ext uri="{FF2B5EF4-FFF2-40B4-BE49-F238E27FC236}">
              <a16:creationId xmlns:a16="http://schemas.microsoft.com/office/drawing/2014/main" id="{186A36AD-CEC2-42A5-BA44-DB0BA7AC139A}"/>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283" name="Drop Down 24" hidden="1">
          <a:extLst>
            <a:ext uri="{63B3BB69-23CF-44E3-9099-C40C66FF867C}">
              <a14:compatExt xmlns:a14="http://schemas.microsoft.com/office/drawing/2010/main" spid="_x0000_s2072"/>
            </a:ext>
            <a:ext uri="{FF2B5EF4-FFF2-40B4-BE49-F238E27FC236}">
              <a16:creationId xmlns:a16="http://schemas.microsoft.com/office/drawing/2014/main" id="{7D842CC6-DAAD-41D4-BA4C-10411BC0A1D1}"/>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284" name="Drop Down 4" hidden="1">
          <a:extLst>
            <a:ext uri="{63B3BB69-23CF-44E3-9099-C40C66FF867C}">
              <a14:compatExt xmlns:a14="http://schemas.microsoft.com/office/drawing/2010/main" spid="_x0000_s2052"/>
            </a:ext>
            <a:ext uri="{FF2B5EF4-FFF2-40B4-BE49-F238E27FC236}">
              <a16:creationId xmlns:a16="http://schemas.microsoft.com/office/drawing/2014/main" id="{B577C2CA-3563-4DCF-9F77-3023122E858E}"/>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285" name="Drop Down 4" hidden="1">
          <a:extLst>
            <a:ext uri="{63B3BB69-23CF-44E3-9099-C40C66FF867C}">
              <a14:compatExt xmlns:a14="http://schemas.microsoft.com/office/drawing/2010/main" spid="_x0000_s2052"/>
            </a:ext>
            <a:ext uri="{FF2B5EF4-FFF2-40B4-BE49-F238E27FC236}">
              <a16:creationId xmlns:a16="http://schemas.microsoft.com/office/drawing/2014/main" id="{32E12670-046E-4B41-9147-C862906635D2}"/>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286" name="Drop Down 4" hidden="1">
          <a:extLst>
            <a:ext uri="{63B3BB69-23CF-44E3-9099-C40C66FF867C}">
              <a14:compatExt xmlns:a14="http://schemas.microsoft.com/office/drawing/2010/main" spid="_x0000_s2052"/>
            </a:ext>
            <a:ext uri="{FF2B5EF4-FFF2-40B4-BE49-F238E27FC236}">
              <a16:creationId xmlns:a16="http://schemas.microsoft.com/office/drawing/2014/main" id="{078FFCF1-29E1-47B4-A215-B49D6E8F0887}"/>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287" name="Drop Down 4" hidden="1">
          <a:extLst>
            <a:ext uri="{63B3BB69-23CF-44E3-9099-C40C66FF867C}">
              <a14:compatExt xmlns:a14="http://schemas.microsoft.com/office/drawing/2010/main" spid="_x0000_s2052"/>
            </a:ext>
            <a:ext uri="{FF2B5EF4-FFF2-40B4-BE49-F238E27FC236}">
              <a16:creationId xmlns:a16="http://schemas.microsoft.com/office/drawing/2014/main" id="{AA5AB263-435C-4BC5-BB9A-B613E560B6EB}"/>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288" name="Drop Down 4" hidden="1">
          <a:extLst>
            <a:ext uri="{63B3BB69-23CF-44E3-9099-C40C66FF867C}">
              <a14:compatExt xmlns:a14="http://schemas.microsoft.com/office/drawing/2010/main" spid="_x0000_s2052"/>
            </a:ext>
            <a:ext uri="{FF2B5EF4-FFF2-40B4-BE49-F238E27FC236}">
              <a16:creationId xmlns:a16="http://schemas.microsoft.com/office/drawing/2014/main" id="{D7894549-BB38-4DEC-A127-7FD2921EE090}"/>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289" name="Drop Down 20" hidden="1">
          <a:extLst>
            <a:ext uri="{63B3BB69-23CF-44E3-9099-C40C66FF867C}">
              <a14:compatExt xmlns:a14="http://schemas.microsoft.com/office/drawing/2010/main" spid="_x0000_s2068"/>
            </a:ext>
            <a:ext uri="{FF2B5EF4-FFF2-40B4-BE49-F238E27FC236}">
              <a16:creationId xmlns:a16="http://schemas.microsoft.com/office/drawing/2014/main" id="{A8ADF801-561E-4FFE-9525-D0E382E53972}"/>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290" name="Drop Down 24" hidden="1">
          <a:extLst>
            <a:ext uri="{63B3BB69-23CF-44E3-9099-C40C66FF867C}">
              <a14:compatExt xmlns:a14="http://schemas.microsoft.com/office/drawing/2010/main" spid="_x0000_s2072"/>
            </a:ext>
            <a:ext uri="{FF2B5EF4-FFF2-40B4-BE49-F238E27FC236}">
              <a16:creationId xmlns:a16="http://schemas.microsoft.com/office/drawing/2014/main" id="{4F8FE14B-AE08-4DEE-B760-B5A483909693}"/>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291" name="Drop Down 4" hidden="1">
          <a:extLst>
            <a:ext uri="{63B3BB69-23CF-44E3-9099-C40C66FF867C}">
              <a14:compatExt xmlns:a14="http://schemas.microsoft.com/office/drawing/2010/main" spid="_x0000_s2052"/>
            </a:ext>
            <a:ext uri="{FF2B5EF4-FFF2-40B4-BE49-F238E27FC236}">
              <a16:creationId xmlns:a16="http://schemas.microsoft.com/office/drawing/2014/main" id="{2C76A9C8-B24A-4F02-82A8-079B2DA17E55}"/>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292" name="Drop Down 4" hidden="1">
          <a:extLst>
            <a:ext uri="{63B3BB69-23CF-44E3-9099-C40C66FF867C}">
              <a14:compatExt xmlns:a14="http://schemas.microsoft.com/office/drawing/2010/main" spid="_x0000_s2052"/>
            </a:ext>
            <a:ext uri="{FF2B5EF4-FFF2-40B4-BE49-F238E27FC236}">
              <a16:creationId xmlns:a16="http://schemas.microsoft.com/office/drawing/2014/main" id="{4C22E0FE-5AB7-4F5A-9F4B-7E6EF4014D5B}"/>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293" name="Drop Down 4" hidden="1">
          <a:extLst>
            <a:ext uri="{63B3BB69-23CF-44E3-9099-C40C66FF867C}">
              <a14:compatExt xmlns:a14="http://schemas.microsoft.com/office/drawing/2010/main" spid="_x0000_s2052"/>
            </a:ext>
            <a:ext uri="{FF2B5EF4-FFF2-40B4-BE49-F238E27FC236}">
              <a16:creationId xmlns:a16="http://schemas.microsoft.com/office/drawing/2014/main" id="{215BE27C-BDC0-412F-B6CC-F3EFA0003D30}"/>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294" name="Drop Down 4" hidden="1">
          <a:extLst>
            <a:ext uri="{63B3BB69-23CF-44E3-9099-C40C66FF867C}">
              <a14:compatExt xmlns:a14="http://schemas.microsoft.com/office/drawing/2010/main" spid="_x0000_s2052"/>
            </a:ext>
            <a:ext uri="{FF2B5EF4-FFF2-40B4-BE49-F238E27FC236}">
              <a16:creationId xmlns:a16="http://schemas.microsoft.com/office/drawing/2014/main" id="{BEBB6D77-0823-4D7E-AE01-7BC89676116A}"/>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295" name="Drop Down 4" hidden="1">
          <a:extLst>
            <a:ext uri="{63B3BB69-23CF-44E3-9099-C40C66FF867C}">
              <a14:compatExt xmlns:a14="http://schemas.microsoft.com/office/drawing/2010/main" spid="_x0000_s2052"/>
            </a:ext>
            <a:ext uri="{FF2B5EF4-FFF2-40B4-BE49-F238E27FC236}">
              <a16:creationId xmlns:a16="http://schemas.microsoft.com/office/drawing/2014/main" id="{A85E803C-FDB6-45BA-8F01-B2FFB249C835}"/>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296" name="Drop Down 20" hidden="1">
          <a:extLst>
            <a:ext uri="{63B3BB69-23CF-44E3-9099-C40C66FF867C}">
              <a14:compatExt xmlns:a14="http://schemas.microsoft.com/office/drawing/2010/main" spid="_x0000_s2068"/>
            </a:ext>
            <a:ext uri="{FF2B5EF4-FFF2-40B4-BE49-F238E27FC236}">
              <a16:creationId xmlns:a16="http://schemas.microsoft.com/office/drawing/2014/main" id="{5F8E7715-C200-4C1C-9166-E9F24C884EBE}"/>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297" name="Drop Down 24" hidden="1">
          <a:extLst>
            <a:ext uri="{63B3BB69-23CF-44E3-9099-C40C66FF867C}">
              <a14:compatExt xmlns:a14="http://schemas.microsoft.com/office/drawing/2010/main" spid="_x0000_s2072"/>
            </a:ext>
            <a:ext uri="{FF2B5EF4-FFF2-40B4-BE49-F238E27FC236}">
              <a16:creationId xmlns:a16="http://schemas.microsoft.com/office/drawing/2014/main" id="{FF18CC63-8569-4BC2-933D-45347F08FE34}"/>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298" name="Drop Down 4" hidden="1">
          <a:extLst>
            <a:ext uri="{63B3BB69-23CF-44E3-9099-C40C66FF867C}">
              <a14:compatExt xmlns:a14="http://schemas.microsoft.com/office/drawing/2010/main" spid="_x0000_s2052"/>
            </a:ext>
            <a:ext uri="{FF2B5EF4-FFF2-40B4-BE49-F238E27FC236}">
              <a16:creationId xmlns:a16="http://schemas.microsoft.com/office/drawing/2014/main" id="{68E1FC6F-2C11-4B4B-9779-D02DDFA3699B}"/>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299" name="Drop Down 4" hidden="1">
          <a:extLst>
            <a:ext uri="{63B3BB69-23CF-44E3-9099-C40C66FF867C}">
              <a14:compatExt xmlns:a14="http://schemas.microsoft.com/office/drawing/2010/main" spid="_x0000_s2052"/>
            </a:ext>
            <a:ext uri="{FF2B5EF4-FFF2-40B4-BE49-F238E27FC236}">
              <a16:creationId xmlns:a16="http://schemas.microsoft.com/office/drawing/2014/main" id="{09010EE4-DDA3-4207-8789-A19E45935E42}"/>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300" name="Drop Down 4" hidden="1">
          <a:extLst>
            <a:ext uri="{63B3BB69-23CF-44E3-9099-C40C66FF867C}">
              <a14:compatExt xmlns:a14="http://schemas.microsoft.com/office/drawing/2010/main" spid="_x0000_s2052"/>
            </a:ext>
            <a:ext uri="{FF2B5EF4-FFF2-40B4-BE49-F238E27FC236}">
              <a16:creationId xmlns:a16="http://schemas.microsoft.com/office/drawing/2014/main" id="{E3709A9B-25CD-4C39-944C-ED3634674B1D}"/>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301" name="Drop Down 4" hidden="1">
          <a:extLst>
            <a:ext uri="{63B3BB69-23CF-44E3-9099-C40C66FF867C}">
              <a14:compatExt xmlns:a14="http://schemas.microsoft.com/office/drawing/2010/main" spid="_x0000_s2052"/>
            </a:ext>
            <a:ext uri="{FF2B5EF4-FFF2-40B4-BE49-F238E27FC236}">
              <a16:creationId xmlns:a16="http://schemas.microsoft.com/office/drawing/2014/main" id="{22C98F41-99BB-4578-A8F0-B1C3A225E158}"/>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302" name="Drop Down 4" hidden="1">
          <a:extLst>
            <a:ext uri="{63B3BB69-23CF-44E3-9099-C40C66FF867C}">
              <a14:compatExt xmlns:a14="http://schemas.microsoft.com/office/drawing/2010/main" spid="_x0000_s2052"/>
            </a:ext>
            <a:ext uri="{FF2B5EF4-FFF2-40B4-BE49-F238E27FC236}">
              <a16:creationId xmlns:a16="http://schemas.microsoft.com/office/drawing/2014/main" id="{C6545689-2678-48AC-B440-9B5A191C9FD4}"/>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303" name="Drop Down 20" hidden="1">
          <a:extLst>
            <a:ext uri="{63B3BB69-23CF-44E3-9099-C40C66FF867C}">
              <a14:compatExt xmlns:a14="http://schemas.microsoft.com/office/drawing/2010/main" spid="_x0000_s2068"/>
            </a:ext>
            <a:ext uri="{FF2B5EF4-FFF2-40B4-BE49-F238E27FC236}">
              <a16:creationId xmlns:a16="http://schemas.microsoft.com/office/drawing/2014/main" id="{5EB546E2-2332-42EC-98E9-A0A115985729}"/>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304" name="Drop Down 24" hidden="1">
          <a:extLst>
            <a:ext uri="{63B3BB69-23CF-44E3-9099-C40C66FF867C}">
              <a14:compatExt xmlns:a14="http://schemas.microsoft.com/office/drawing/2010/main" spid="_x0000_s2072"/>
            </a:ext>
            <a:ext uri="{FF2B5EF4-FFF2-40B4-BE49-F238E27FC236}">
              <a16:creationId xmlns:a16="http://schemas.microsoft.com/office/drawing/2014/main" id="{06EC5D68-E6F0-40C5-9DE7-DBDE64815215}"/>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305" name="Drop Down 4" hidden="1">
          <a:extLst>
            <a:ext uri="{63B3BB69-23CF-44E3-9099-C40C66FF867C}">
              <a14:compatExt xmlns:a14="http://schemas.microsoft.com/office/drawing/2010/main" spid="_x0000_s2052"/>
            </a:ext>
            <a:ext uri="{FF2B5EF4-FFF2-40B4-BE49-F238E27FC236}">
              <a16:creationId xmlns:a16="http://schemas.microsoft.com/office/drawing/2014/main" id="{3A2F6875-CF5C-46F5-B026-22EFBA1CB05A}"/>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306" name="Drop Down 4" hidden="1">
          <a:extLst>
            <a:ext uri="{63B3BB69-23CF-44E3-9099-C40C66FF867C}">
              <a14:compatExt xmlns:a14="http://schemas.microsoft.com/office/drawing/2010/main" spid="_x0000_s2052"/>
            </a:ext>
            <a:ext uri="{FF2B5EF4-FFF2-40B4-BE49-F238E27FC236}">
              <a16:creationId xmlns:a16="http://schemas.microsoft.com/office/drawing/2014/main" id="{9B215D64-ACDA-4C89-84D0-B2BA016E3B10}"/>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307" name="Drop Down 4" hidden="1">
          <a:extLst>
            <a:ext uri="{63B3BB69-23CF-44E3-9099-C40C66FF867C}">
              <a14:compatExt xmlns:a14="http://schemas.microsoft.com/office/drawing/2010/main" spid="_x0000_s2052"/>
            </a:ext>
            <a:ext uri="{FF2B5EF4-FFF2-40B4-BE49-F238E27FC236}">
              <a16:creationId xmlns:a16="http://schemas.microsoft.com/office/drawing/2014/main" id="{DB5B5D99-4045-4084-A37F-877AD1B49D04}"/>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308" name="Drop Down 4" hidden="1">
          <a:extLst>
            <a:ext uri="{63B3BB69-23CF-44E3-9099-C40C66FF867C}">
              <a14:compatExt xmlns:a14="http://schemas.microsoft.com/office/drawing/2010/main" spid="_x0000_s2052"/>
            </a:ext>
            <a:ext uri="{FF2B5EF4-FFF2-40B4-BE49-F238E27FC236}">
              <a16:creationId xmlns:a16="http://schemas.microsoft.com/office/drawing/2014/main" id="{DC590D31-1B72-486D-B49D-1C971DD01190}"/>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309" name="Drop Down 4" hidden="1">
          <a:extLst>
            <a:ext uri="{63B3BB69-23CF-44E3-9099-C40C66FF867C}">
              <a14:compatExt xmlns:a14="http://schemas.microsoft.com/office/drawing/2010/main" spid="_x0000_s2052"/>
            </a:ext>
            <a:ext uri="{FF2B5EF4-FFF2-40B4-BE49-F238E27FC236}">
              <a16:creationId xmlns:a16="http://schemas.microsoft.com/office/drawing/2014/main" id="{04E0EB5B-07FA-4F1A-8091-9EA10BD98C27}"/>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310" name="Drop Down 20" hidden="1">
          <a:extLst>
            <a:ext uri="{63B3BB69-23CF-44E3-9099-C40C66FF867C}">
              <a14:compatExt xmlns:a14="http://schemas.microsoft.com/office/drawing/2010/main" spid="_x0000_s2068"/>
            </a:ext>
            <a:ext uri="{FF2B5EF4-FFF2-40B4-BE49-F238E27FC236}">
              <a16:creationId xmlns:a16="http://schemas.microsoft.com/office/drawing/2014/main" id="{49DB8970-1A42-40A1-AB73-169A46C3A7F9}"/>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311" name="Drop Down 24" hidden="1">
          <a:extLst>
            <a:ext uri="{63B3BB69-23CF-44E3-9099-C40C66FF867C}">
              <a14:compatExt xmlns:a14="http://schemas.microsoft.com/office/drawing/2010/main" spid="_x0000_s2072"/>
            </a:ext>
            <a:ext uri="{FF2B5EF4-FFF2-40B4-BE49-F238E27FC236}">
              <a16:creationId xmlns:a16="http://schemas.microsoft.com/office/drawing/2014/main" id="{20630DC2-5DE0-477D-BD86-6FE564056274}"/>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312" name="Drop Down 4" hidden="1">
          <a:extLst>
            <a:ext uri="{63B3BB69-23CF-44E3-9099-C40C66FF867C}">
              <a14:compatExt xmlns:a14="http://schemas.microsoft.com/office/drawing/2010/main" spid="_x0000_s2052"/>
            </a:ext>
            <a:ext uri="{FF2B5EF4-FFF2-40B4-BE49-F238E27FC236}">
              <a16:creationId xmlns:a16="http://schemas.microsoft.com/office/drawing/2014/main" id="{6F697C7A-8982-4676-967E-BBF31558640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313" name="Drop Down 4" hidden="1">
          <a:extLst>
            <a:ext uri="{63B3BB69-23CF-44E3-9099-C40C66FF867C}">
              <a14:compatExt xmlns:a14="http://schemas.microsoft.com/office/drawing/2010/main" spid="_x0000_s2052"/>
            </a:ext>
            <a:ext uri="{FF2B5EF4-FFF2-40B4-BE49-F238E27FC236}">
              <a16:creationId xmlns:a16="http://schemas.microsoft.com/office/drawing/2014/main" id="{1862EF4F-2875-4F35-9769-0E4ED4C5BC64}"/>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314" name="Drop Down 4" hidden="1">
          <a:extLst>
            <a:ext uri="{63B3BB69-23CF-44E3-9099-C40C66FF867C}">
              <a14:compatExt xmlns:a14="http://schemas.microsoft.com/office/drawing/2010/main" spid="_x0000_s2052"/>
            </a:ext>
            <a:ext uri="{FF2B5EF4-FFF2-40B4-BE49-F238E27FC236}">
              <a16:creationId xmlns:a16="http://schemas.microsoft.com/office/drawing/2014/main" id="{0BD60E35-9746-48D5-9DC9-F22380EDAAE8}"/>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315" name="Drop Down 4" hidden="1">
          <a:extLst>
            <a:ext uri="{63B3BB69-23CF-44E3-9099-C40C66FF867C}">
              <a14:compatExt xmlns:a14="http://schemas.microsoft.com/office/drawing/2010/main" spid="_x0000_s2052"/>
            </a:ext>
            <a:ext uri="{FF2B5EF4-FFF2-40B4-BE49-F238E27FC236}">
              <a16:creationId xmlns:a16="http://schemas.microsoft.com/office/drawing/2014/main" id="{361B8B4D-5AB3-41BB-BA4B-14C6A020C5CE}"/>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316" name="Drop Down 4" hidden="1">
          <a:extLst>
            <a:ext uri="{63B3BB69-23CF-44E3-9099-C40C66FF867C}">
              <a14:compatExt xmlns:a14="http://schemas.microsoft.com/office/drawing/2010/main" spid="_x0000_s2052"/>
            </a:ext>
            <a:ext uri="{FF2B5EF4-FFF2-40B4-BE49-F238E27FC236}">
              <a16:creationId xmlns:a16="http://schemas.microsoft.com/office/drawing/2014/main" id="{5195270B-65AD-4AD3-8989-6DD862804B2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317" name="Drop Down 20" hidden="1">
          <a:extLst>
            <a:ext uri="{63B3BB69-23CF-44E3-9099-C40C66FF867C}">
              <a14:compatExt xmlns:a14="http://schemas.microsoft.com/office/drawing/2010/main" spid="_x0000_s2068"/>
            </a:ext>
            <a:ext uri="{FF2B5EF4-FFF2-40B4-BE49-F238E27FC236}">
              <a16:creationId xmlns:a16="http://schemas.microsoft.com/office/drawing/2014/main" id="{835A6E95-682E-4AA5-AAB2-974763787ED0}"/>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318" name="Drop Down 24" hidden="1">
          <a:extLst>
            <a:ext uri="{63B3BB69-23CF-44E3-9099-C40C66FF867C}">
              <a14:compatExt xmlns:a14="http://schemas.microsoft.com/office/drawing/2010/main" spid="_x0000_s2072"/>
            </a:ext>
            <a:ext uri="{FF2B5EF4-FFF2-40B4-BE49-F238E27FC236}">
              <a16:creationId xmlns:a16="http://schemas.microsoft.com/office/drawing/2014/main" id="{85124D47-D375-4104-85A8-C4B45618B652}"/>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319" name="Drop Down 4" hidden="1">
          <a:extLst>
            <a:ext uri="{63B3BB69-23CF-44E3-9099-C40C66FF867C}">
              <a14:compatExt xmlns:a14="http://schemas.microsoft.com/office/drawing/2010/main" spid="_x0000_s2052"/>
            </a:ext>
            <a:ext uri="{FF2B5EF4-FFF2-40B4-BE49-F238E27FC236}">
              <a16:creationId xmlns:a16="http://schemas.microsoft.com/office/drawing/2014/main" id="{30899B84-9EF6-4854-BBB8-6A2B55C88E5B}"/>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320" name="Drop Down 4" hidden="1">
          <a:extLst>
            <a:ext uri="{63B3BB69-23CF-44E3-9099-C40C66FF867C}">
              <a14:compatExt xmlns:a14="http://schemas.microsoft.com/office/drawing/2010/main" spid="_x0000_s2052"/>
            </a:ext>
            <a:ext uri="{FF2B5EF4-FFF2-40B4-BE49-F238E27FC236}">
              <a16:creationId xmlns:a16="http://schemas.microsoft.com/office/drawing/2014/main" id="{5BB763A9-3676-4342-AA22-A02CAE3598B0}"/>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321" name="Drop Down 4" hidden="1">
          <a:extLst>
            <a:ext uri="{63B3BB69-23CF-44E3-9099-C40C66FF867C}">
              <a14:compatExt xmlns:a14="http://schemas.microsoft.com/office/drawing/2010/main" spid="_x0000_s2052"/>
            </a:ext>
            <a:ext uri="{FF2B5EF4-FFF2-40B4-BE49-F238E27FC236}">
              <a16:creationId xmlns:a16="http://schemas.microsoft.com/office/drawing/2014/main" id="{FD93A20F-54A1-4C6E-8F98-2216B343BE04}"/>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322" name="Drop Down 4" hidden="1">
          <a:extLst>
            <a:ext uri="{63B3BB69-23CF-44E3-9099-C40C66FF867C}">
              <a14:compatExt xmlns:a14="http://schemas.microsoft.com/office/drawing/2010/main" spid="_x0000_s2052"/>
            </a:ext>
            <a:ext uri="{FF2B5EF4-FFF2-40B4-BE49-F238E27FC236}">
              <a16:creationId xmlns:a16="http://schemas.microsoft.com/office/drawing/2014/main" id="{5077078A-6EF1-4A09-A96A-9B4C22A0940B}"/>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323" name="Drop Down 4" hidden="1">
          <a:extLst>
            <a:ext uri="{63B3BB69-23CF-44E3-9099-C40C66FF867C}">
              <a14:compatExt xmlns:a14="http://schemas.microsoft.com/office/drawing/2010/main" spid="_x0000_s2052"/>
            </a:ext>
            <a:ext uri="{FF2B5EF4-FFF2-40B4-BE49-F238E27FC236}">
              <a16:creationId xmlns:a16="http://schemas.microsoft.com/office/drawing/2014/main" id="{D83447EC-CF42-4C25-899E-1621299F6677}"/>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324" name="Drop Down 20" hidden="1">
          <a:extLst>
            <a:ext uri="{63B3BB69-23CF-44E3-9099-C40C66FF867C}">
              <a14:compatExt xmlns:a14="http://schemas.microsoft.com/office/drawing/2010/main" spid="_x0000_s2068"/>
            </a:ext>
            <a:ext uri="{FF2B5EF4-FFF2-40B4-BE49-F238E27FC236}">
              <a16:creationId xmlns:a16="http://schemas.microsoft.com/office/drawing/2014/main" id="{6A2ABBC7-6095-4140-9B23-B52DD815C83E}"/>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325" name="Drop Down 24" hidden="1">
          <a:extLst>
            <a:ext uri="{63B3BB69-23CF-44E3-9099-C40C66FF867C}">
              <a14:compatExt xmlns:a14="http://schemas.microsoft.com/office/drawing/2010/main" spid="_x0000_s2072"/>
            </a:ext>
            <a:ext uri="{FF2B5EF4-FFF2-40B4-BE49-F238E27FC236}">
              <a16:creationId xmlns:a16="http://schemas.microsoft.com/office/drawing/2014/main" id="{BB9B0870-0779-447A-8DD5-27A62AF769F5}"/>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326" name="Drop Down 4" hidden="1">
          <a:extLst>
            <a:ext uri="{63B3BB69-23CF-44E3-9099-C40C66FF867C}">
              <a14:compatExt xmlns:a14="http://schemas.microsoft.com/office/drawing/2010/main" spid="_x0000_s2052"/>
            </a:ext>
            <a:ext uri="{FF2B5EF4-FFF2-40B4-BE49-F238E27FC236}">
              <a16:creationId xmlns:a16="http://schemas.microsoft.com/office/drawing/2014/main" id="{CD494D0B-CFA9-412F-96E2-A4247EA73D5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327" name="Drop Down 4" hidden="1">
          <a:extLst>
            <a:ext uri="{63B3BB69-23CF-44E3-9099-C40C66FF867C}">
              <a14:compatExt xmlns:a14="http://schemas.microsoft.com/office/drawing/2010/main" spid="_x0000_s2052"/>
            </a:ext>
            <a:ext uri="{FF2B5EF4-FFF2-40B4-BE49-F238E27FC236}">
              <a16:creationId xmlns:a16="http://schemas.microsoft.com/office/drawing/2014/main" id="{1D767462-EAA4-4EA3-B8D7-D6ED4F20DBC2}"/>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328" name="Drop Down 4" hidden="1">
          <a:extLst>
            <a:ext uri="{63B3BB69-23CF-44E3-9099-C40C66FF867C}">
              <a14:compatExt xmlns:a14="http://schemas.microsoft.com/office/drawing/2010/main" spid="_x0000_s2052"/>
            </a:ext>
            <a:ext uri="{FF2B5EF4-FFF2-40B4-BE49-F238E27FC236}">
              <a16:creationId xmlns:a16="http://schemas.microsoft.com/office/drawing/2014/main" id="{DADF8F1C-D4C0-4952-B8F8-E66FAAEB15ED}"/>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329" name="Drop Down 4" hidden="1">
          <a:extLst>
            <a:ext uri="{63B3BB69-23CF-44E3-9099-C40C66FF867C}">
              <a14:compatExt xmlns:a14="http://schemas.microsoft.com/office/drawing/2010/main" spid="_x0000_s2052"/>
            </a:ext>
            <a:ext uri="{FF2B5EF4-FFF2-40B4-BE49-F238E27FC236}">
              <a16:creationId xmlns:a16="http://schemas.microsoft.com/office/drawing/2014/main" id="{EABAFC5F-8971-4E14-ACE2-0BF58C3DA794}"/>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330" name="Drop Down 4" hidden="1">
          <a:extLst>
            <a:ext uri="{63B3BB69-23CF-44E3-9099-C40C66FF867C}">
              <a14:compatExt xmlns:a14="http://schemas.microsoft.com/office/drawing/2010/main" spid="_x0000_s2052"/>
            </a:ext>
            <a:ext uri="{FF2B5EF4-FFF2-40B4-BE49-F238E27FC236}">
              <a16:creationId xmlns:a16="http://schemas.microsoft.com/office/drawing/2014/main" id="{90BBDD5B-5FFF-43C3-A6E1-B56F52098B6C}"/>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331" name="Drop Down 20" hidden="1">
          <a:extLst>
            <a:ext uri="{63B3BB69-23CF-44E3-9099-C40C66FF867C}">
              <a14:compatExt xmlns:a14="http://schemas.microsoft.com/office/drawing/2010/main" spid="_x0000_s2068"/>
            </a:ext>
            <a:ext uri="{FF2B5EF4-FFF2-40B4-BE49-F238E27FC236}">
              <a16:creationId xmlns:a16="http://schemas.microsoft.com/office/drawing/2014/main" id="{84E35DC0-5F52-42AC-8E61-44EC7036D6A3}"/>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332" name="Drop Down 24" hidden="1">
          <a:extLst>
            <a:ext uri="{63B3BB69-23CF-44E3-9099-C40C66FF867C}">
              <a14:compatExt xmlns:a14="http://schemas.microsoft.com/office/drawing/2010/main" spid="_x0000_s2072"/>
            </a:ext>
            <a:ext uri="{FF2B5EF4-FFF2-40B4-BE49-F238E27FC236}">
              <a16:creationId xmlns:a16="http://schemas.microsoft.com/office/drawing/2014/main" id="{78971A9F-DDD5-4D81-92C3-F07C3F50FAE9}"/>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333" name="Drop Down 4" hidden="1">
          <a:extLst>
            <a:ext uri="{63B3BB69-23CF-44E3-9099-C40C66FF867C}">
              <a14:compatExt xmlns:a14="http://schemas.microsoft.com/office/drawing/2010/main" spid="_x0000_s2052"/>
            </a:ext>
            <a:ext uri="{FF2B5EF4-FFF2-40B4-BE49-F238E27FC236}">
              <a16:creationId xmlns:a16="http://schemas.microsoft.com/office/drawing/2014/main" id="{2BB59D86-29D0-48B5-AEF9-D86833E962FA}"/>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334" name="Drop Down 4" hidden="1">
          <a:extLst>
            <a:ext uri="{63B3BB69-23CF-44E3-9099-C40C66FF867C}">
              <a14:compatExt xmlns:a14="http://schemas.microsoft.com/office/drawing/2010/main" spid="_x0000_s2052"/>
            </a:ext>
            <a:ext uri="{FF2B5EF4-FFF2-40B4-BE49-F238E27FC236}">
              <a16:creationId xmlns:a16="http://schemas.microsoft.com/office/drawing/2014/main" id="{900A1776-7D64-4FE8-9529-9C0AA5ABA9FA}"/>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335" name="Drop Down 4" hidden="1">
          <a:extLst>
            <a:ext uri="{63B3BB69-23CF-44E3-9099-C40C66FF867C}">
              <a14:compatExt xmlns:a14="http://schemas.microsoft.com/office/drawing/2010/main" spid="_x0000_s2052"/>
            </a:ext>
            <a:ext uri="{FF2B5EF4-FFF2-40B4-BE49-F238E27FC236}">
              <a16:creationId xmlns:a16="http://schemas.microsoft.com/office/drawing/2014/main" id="{5567F865-855C-4C8C-B867-6D38AA32F7F1}"/>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336" name="Drop Down 4" hidden="1">
          <a:extLst>
            <a:ext uri="{63B3BB69-23CF-44E3-9099-C40C66FF867C}">
              <a14:compatExt xmlns:a14="http://schemas.microsoft.com/office/drawing/2010/main" spid="_x0000_s2052"/>
            </a:ext>
            <a:ext uri="{FF2B5EF4-FFF2-40B4-BE49-F238E27FC236}">
              <a16:creationId xmlns:a16="http://schemas.microsoft.com/office/drawing/2014/main" id="{794EDDD2-A10E-4F95-BBC6-7C881C70D6FD}"/>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337" name="Drop Down 4" hidden="1">
          <a:extLst>
            <a:ext uri="{63B3BB69-23CF-44E3-9099-C40C66FF867C}">
              <a14:compatExt xmlns:a14="http://schemas.microsoft.com/office/drawing/2010/main" spid="_x0000_s2052"/>
            </a:ext>
            <a:ext uri="{FF2B5EF4-FFF2-40B4-BE49-F238E27FC236}">
              <a16:creationId xmlns:a16="http://schemas.microsoft.com/office/drawing/2014/main" id="{7465E31A-D21D-41CD-B422-5D94748FA324}"/>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338" name="Drop Down 20" hidden="1">
          <a:extLst>
            <a:ext uri="{63B3BB69-23CF-44E3-9099-C40C66FF867C}">
              <a14:compatExt xmlns:a14="http://schemas.microsoft.com/office/drawing/2010/main" spid="_x0000_s2068"/>
            </a:ext>
            <a:ext uri="{FF2B5EF4-FFF2-40B4-BE49-F238E27FC236}">
              <a16:creationId xmlns:a16="http://schemas.microsoft.com/office/drawing/2014/main" id="{3B9EA788-DD3F-4E72-8D16-E25B60614AA4}"/>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339" name="Drop Down 24" hidden="1">
          <a:extLst>
            <a:ext uri="{63B3BB69-23CF-44E3-9099-C40C66FF867C}">
              <a14:compatExt xmlns:a14="http://schemas.microsoft.com/office/drawing/2010/main" spid="_x0000_s2072"/>
            </a:ext>
            <a:ext uri="{FF2B5EF4-FFF2-40B4-BE49-F238E27FC236}">
              <a16:creationId xmlns:a16="http://schemas.microsoft.com/office/drawing/2014/main" id="{10D3F5EA-BD51-48A2-8E06-BB14CCE05926}"/>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340" name="Drop Down 4" hidden="1">
          <a:extLst>
            <a:ext uri="{63B3BB69-23CF-44E3-9099-C40C66FF867C}">
              <a14:compatExt xmlns:a14="http://schemas.microsoft.com/office/drawing/2010/main" spid="_x0000_s2052"/>
            </a:ext>
            <a:ext uri="{FF2B5EF4-FFF2-40B4-BE49-F238E27FC236}">
              <a16:creationId xmlns:a16="http://schemas.microsoft.com/office/drawing/2014/main" id="{674F0468-C8C8-4E39-84CD-BC71079BC947}"/>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341" name="Drop Down 4" hidden="1">
          <a:extLst>
            <a:ext uri="{63B3BB69-23CF-44E3-9099-C40C66FF867C}">
              <a14:compatExt xmlns:a14="http://schemas.microsoft.com/office/drawing/2010/main" spid="_x0000_s2052"/>
            </a:ext>
            <a:ext uri="{FF2B5EF4-FFF2-40B4-BE49-F238E27FC236}">
              <a16:creationId xmlns:a16="http://schemas.microsoft.com/office/drawing/2014/main" id="{BCA2470A-CB7F-4AEF-B873-4783E31B31D0}"/>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342" name="Drop Down 4" hidden="1">
          <a:extLst>
            <a:ext uri="{63B3BB69-23CF-44E3-9099-C40C66FF867C}">
              <a14:compatExt xmlns:a14="http://schemas.microsoft.com/office/drawing/2010/main" spid="_x0000_s2052"/>
            </a:ext>
            <a:ext uri="{FF2B5EF4-FFF2-40B4-BE49-F238E27FC236}">
              <a16:creationId xmlns:a16="http://schemas.microsoft.com/office/drawing/2014/main" id="{FF3BFC0A-51CD-42E5-BB79-0D5600F96238}"/>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343" name="Drop Down 4" hidden="1">
          <a:extLst>
            <a:ext uri="{63B3BB69-23CF-44E3-9099-C40C66FF867C}">
              <a14:compatExt xmlns:a14="http://schemas.microsoft.com/office/drawing/2010/main" spid="_x0000_s2052"/>
            </a:ext>
            <a:ext uri="{FF2B5EF4-FFF2-40B4-BE49-F238E27FC236}">
              <a16:creationId xmlns:a16="http://schemas.microsoft.com/office/drawing/2014/main" id="{E7CAB6C6-5AC4-4364-89B9-3A0519556CD1}"/>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344" name="Drop Down 4" hidden="1">
          <a:extLst>
            <a:ext uri="{63B3BB69-23CF-44E3-9099-C40C66FF867C}">
              <a14:compatExt xmlns:a14="http://schemas.microsoft.com/office/drawing/2010/main" spid="_x0000_s2052"/>
            </a:ext>
            <a:ext uri="{FF2B5EF4-FFF2-40B4-BE49-F238E27FC236}">
              <a16:creationId xmlns:a16="http://schemas.microsoft.com/office/drawing/2014/main" id="{8C3C3D95-1A8B-4B91-842F-401FDF0521FD}"/>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345" name="Drop Down 20" hidden="1">
          <a:extLst>
            <a:ext uri="{63B3BB69-23CF-44E3-9099-C40C66FF867C}">
              <a14:compatExt xmlns:a14="http://schemas.microsoft.com/office/drawing/2010/main" spid="_x0000_s2068"/>
            </a:ext>
            <a:ext uri="{FF2B5EF4-FFF2-40B4-BE49-F238E27FC236}">
              <a16:creationId xmlns:a16="http://schemas.microsoft.com/office/drawing/2014/main" id="{F79DC920-D77D-49C2-924B-89691025A0C1}"/>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346" name="Drop Down 24" hidden="1">
          <a:extLst>
            <a:ext uri="{63B3BB69-23CF-44E3-9099-C40C66FF867C}">
              <a14:compatExt xmlns:a14="http://schemas.microsoft.com/office/drawing/2010/main" spid="_x0000_s2072"/>
            </a:ext>
            <a:ext uri="{FF2B5EF4-FFF2-40B4-BE49-F238E27FC236}">
              <a16:creationId xmlns:a16="http://schemas.microsoft.com/office/drawing/2014/main" id="{D8704731-ACC0-4639-B4C6-01BFDDE23AF7}"/>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347" name="Drop Down 4" hidden="1">
          <a:extLst>
            <a:ext uri="{63B3BB69-23CF-44E3-9099-C40C66FF867C}">
              <a14:compatExt xmlns:a14="http://schemas.microsoft.com/office/drawing/2010/main" spid="_x0000_s2052"/>
            </a:ext>
            <a:ext uri="{FF2B5EF4-FFF2-40B4-BE49-F238E27FC236}">
              <a16:creationId xmlns:a16="http://schemas.microsoft.com/office/drawing/2014/main" id="{6C7D010B-250A-4D80-B633-40D1349A653E}"/>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348" name="Drop Down 4" hidden="1">
          <a:extLst>
            <a:ext uri="{63B3BB69-23CF-44E3-9099-C40C66FF867C}">
              <a14:compatExt xmlns:a14="http://schemas.microsoft.com/office/drawing/2010/main" spid="_x0000_s2052"/>
            </a:ext>
            <a:ext uri="{FF2B5EF4-FFF2-40B4-BE49-F238E27FC236}">
              <a16:creationId xmlns:a16="http://schemas.microsoft.com/office/drawing/2014/main" id="{21810A25-7C5D-4C6E-B3D6-4C47A541C321}"/>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349" name="Drop Down 4" hidden="1">
          <a:extLst>
            <a:ext uri="{63B3BB69-23CF-44E3-9099-C40C66FF867C}">
              <a14:compatExt xmlns:a14="http://schemas.microsoft.com/office/drawing/2010/main" spid="_x0000_s2052"/>
            </a:ext>
            <a:ext uri="{FF2B5EF4-FFF2-40B4-BE49-F238E27FC236}">
              <a16:creationId xmlns:a16="http://schemas.microsoft.com/office/drawing/2014/main" id="{4A225404-BCAF-4300-90BD-DCB097E3E62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350" name="Drop Down 4" hidden="1">
          <a:extLst>
            <a:ext uri="{63B3BB69-23CF-44E3-9099-C40C66FF867C}">
              <a14:compatExt xmlns:a14="http://schemas.microsoft.com/office/drawing/2010/main" spid="_x0000_s2052"/>
            </a:ext>
            <a:ext uri="{FF2B5EF4-FFF2-40B4-BE49-F238E27FC236}">
              <a16:creationId xmlns:a16="http://schemas.microsoft.com/office/drawing/2014/main" id="{0D8150A3-7020-4678-B19B-D2BBFF721FFB}"/>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351" name="Drop Down 4" hidden="1">
          <a:extLst>
            <a:ext uri="{63B3BB69-23CF-44E3-9099-C40C66FF867C}">
              <a14:compatExt xmlns:a14="http://schemas.microsoft.com/office/drawing/2010/main" spid="_x0000_s2052"/>
            </a:ext>
            <a:ext uri="{FF2B5EF4-FFF2-40B4-BE49-F238E27FC236}">
              <a16:creationId xmlns:a16="http://schemas.microsoft.com/office/drawing/2014/main" id="{23BE25D8-9571-42D4-80E0-6FAB51E2F811}"/>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352" name="Drop Down 20" hidden="1">
          <a:extLst>
            <a:ext uri="{63B3BB69-23CF-44E3-9099-C40C66FF867C}">
              <a14:compatExt xmlns:a14="http://schemas.microsoft.com/office/drawing/2010/main" spid="_x0000_s2068"/>
            </a:ext>
            <a:ext uri="{FF2B5EF4-FFF2-40B4-BE49-F238E27FC236}">
              <a16:creationId xmlns:a16="http://schemas.microsoft.com/office/drawing/2014/main" id="{501048DC-D8C9-4F9B-BDCC-7FF9EABA594A}"/>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353" name="Drop Down 24" hidden="1">
          <a:extLst>
            <a:ext uri="{63B3BB69-23CF-44E3-9099-C40C66FF867C}">
              <a14:compatExt xmlns:a14="http://schemas.microsoft.com/office/drawing/2010/main" spid="_x0000_s2072"/>
            </a:ext>
            <a:ext uri="{FF2B5EF4-FFF2-40B4-BE49-F238E27FC236}">
              <a16:creationId xmlns:a16="http://schemas.microsoft.com/office/drawing/2014/main" id="{A5B6D51B-CE96-4B06-B701-8854B0A1F555}"/>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354" name="Drop Down 4" hidden="1">
          <a:extLst>
            <a:ext uri="{63B3BB69-23CF-44E3-9099-C40C66FF867C}">
              <a14:compatExt xmlns:a14="http://schemas.microsoft.com/office/drawing/2010/main" spid="_x0000_s2052"/>
            </a:ext>
            <a:ext uri="{FF2B5EF4-FFF2-40B4-BE49-F238E27FC236}">
              <a16:creationId xmlns:a16="http://schemas.microsoft.com/office/drawing/2014/main" id="{1FEF44CB-4BA4-44FC-BEBC-D89569202F1E}"/>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355" name="Drop Down 4" hidden="1">
          <a:extLst>
            <a:ext uri="{63B3BB69-23CF-44E3-9099-C40C66FF867C}">
              <a14:compatExt xmlns:a14="http://schemas.microsoft.com/office/drawing/2010/main" spid="_x0000_s2052"/>
            </a:ext>
            <a:ext uri="{FF2B5EF4-FFF2-40B4-BE49-F238E27FC236}">
              <a16:creationId xmlns:a16="http://schemas.microsoft.com/office/drawing/2014/main" id="{132C9A01-59B5-4E0A-888C-D4B3CCEAAE8A}"/>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356" name="Drop Down 4" hidden="1">
          <a:extLst>
            <a:ext uri="{63B3BB69-23CF-44E3-9099-C40C66FF867C}">
              <a14:compatExt xmlns:a14="http://schemas.microsoft.com/office/drawing/2010/main" spid="_x0000_s2052"/>
            </a:ext>
            <a:ext uri="{FF2B5EF4-FFF2-40B4-BE49-F238E27FC236}">
              <a16:creationId xmlns:a16="http://schemas.microsoft.com/office/drawing/2014/main" id="{84861FB1-019B-405F-B18B-51250497CBE0}"/>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357" name="Drop Down 4" hidden="1">
          <a:extLst>
            <a:ext uri="{63B3BB69-23CF-44E3-9099-C40C66FF867C}">
              <a14:compatExt xmlns:a14="http://schemas.microsoft.com/office/drawing/2010/main" spid="_x0000_s2052"/>
            </a:ext>
            <a:ext uri="{FF2B5EF4-FFF2-40B4-BE49-F238E27FC236}">
              <a16:creationId xmlns:a16="http://schemas.microsoft.com/office/drawing/2014/main" id="{293424E3-E989-41B9-AB6F-391AF169F4A1}"/>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358" name="Drop Down 4" hidden="1">
          <a:extLst>
            <a:ext uri="{63B3BB69-23CF-44E3-9099-C40C66FF867C}">
              <a14:compatExt xmlns:a14="http://schemas.microsoft.com/office/drawing/2010/main" spid="_x0000_s2052"/>
            </a:ext>
            <a:ext uri="{FF2B5EF4-FFF2-40B4-BE49-F238E27FC236}">
              <a16:creationId xmlns:a16="http://schemas.microsoft.com/office/drawing/2014/main" id="{83F716C1-1D81-4705-AFCD-5D91FC244179}"/>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2359" name="Drop Down 20" hidden="1">
          <a:extLst>
            <a:ext uri="{63B3BB69-23CF-44E3-9099-C40C66FF867C}">
              <a14:compatExt xmlns:a14="http://schemas.microsoft.com/office/drawing/2010/main" spid="_x0000_s2068"/>
            </a:ext>
            <a:ext uri="{FF2B5EF4-FFF2-40B4-BE49-F238E27FC236}">
              <a16:creationId xmlns:a16="http://schemas.microsoft.com/office/drawing/2014/main" id="{168C280C-73DE-4588-80DF-4CC0ED3EB5BA}"/>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360" name="Drop Down 24" hidden="1">
          <a:extLst>
            <a:ext uri="{63B3BB69-23CF-44E3-9099-C40C66FF867C}">
              <a14:compatExt xmlns:a14="http://schemas.microsoft.com/office/drawing/2010/main" spid="_x0000_s2072"/>
            </a:ext>
            <a:ext uri="{FF2B5EF4-FFF2-40B4-BE49-F238E27FC236}">
              <a16:creationId xmlns:a16="http://schemas.microsoft.com/office/drawing/2014/main" id="{C0DE75A9-ACE9-4202-8149-78DE7375FEF8}"/>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361" name="Drop Down 4" hidden="1">
          <a:extLst>
            <a:ext uri="{63B3BB69-23CF-44E3-9099-C40C66FF867C}">
              <a14:compatExt xmlns:a14="http://schemas.microsoft.com/office/drawing/2010/main" spid="_x0000_s2052"/>
            </a:ext>
            <a:ext uri="{FF2B5EF4-FFF2-40B4-BE49-F238E27FC236}">
              <a16:creationId xmlns:a16="http://schemas.microsoft.com/office/drawing/2014/main" id="{18264E06-F74B-44FA-B050-25D7D92A8A15}"/>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362" name="Drop Down 4" hidden="1">
          <a:extLst>
            <a:ext uri="{63B3BB69-23CF-44E3-9099-C40C66FF867C}">
              <a14:compatExt xmlns:a14="http://schemas.microsoft.com/office/drawing/2010/main" spid="_x0000_s2052"/>
            </a:ext>
            <a:ext uri="{FF2B5EF4-FFF2-40B4-BE49-F238E27FC236}">
              <a16:creationId xmlns:a16="http://schemas.microsoft.com/office/drawing/2014/main" id="{CB55D5EF-6179-4CF8-AB5A-7050F3B8BFD7}"/>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2363" name="Drop Down 4" hidden="1">
          <a:extLst>
            <a:ext uri="{63B3BB69-23CF-44E3-9099-C40C66FF867C}">
              <a14:compatExt xmlns:a14="http://schemas.microsoft.com/office/drawing/2010/main" spid="_x0000_s2052"/>
            </a:ext>
            <a:ext uri="{FF2B5EF4-FFF2-40B4-BE49-F238E27FC236}">
              <a16:creationId xmlns:a16="http://schemas.microsoft.com/office/drawing/2014/main" id="{1CF0A84A-1930-4FBD-A276-40E4A4B6E387}"/>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2364" name="Drop Down 4" hidden="1">
          <a:extLst>
            <a:ext uri="{63B3BB69-23CF-44E3-9099-C40C66FF867C}">
              <a14:compatExt xmlns:a14="http://schemas.microsoft.com/office/drawing/2010/main" spid="_x0000_s2052"/>
            </a:ext>
            <a:ext uri="{FF2B5EF4-FFF2-40B4-BE49-F238E27FC236}">
              <a16:creationId xmlns:a16="http://schemas.microsoft.com/office/drawing/2014/main" id="{813A0FDE-A9EE-4059-946A-A198C5D3F513}"/>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365" name="Drop Down 24" hidden="1">
          <a:extLst>
            <a:ext uri="{63B3BB69-23CF-44E3-9099-C40C66FF867C}">
              <a14:compatExt xmlns:a14="http://schemas.microsoft.com/office/drawing/2010/main" spid="_x0000_s2072"/>
            </a:ext>
            <a:ext uri="{FF2B5EF4-FFF2-40B4-BE49-F238E27FC236}">
              <a16:creationId xmlns:a16="http://schemas.microsoft.com/office/drawing/2014/main" id="{E536AAFC-1F55-41C2-BCD4-4133BEE4BDCF}"/>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366" name="Drop Down 24" hidden="1">
          <a:extLst>
            <a:ext uri="{63B3BB69-23CF-44E3-9099-C40C66FF867C}">
              <a14:compatExt xmlns:a14="http://schemas.microsoft.com/office/drawing/2010/main" spid="_x0000_s2072"/>
            </a:ext>
            <a:ext uri="{FF2B5EF4-FFF2-40B4-BE49-F238E27FC236}">
              <a16:creationId xmlns:a16="http://schemas.microsoft.com/office/drawing/2014/main" id="{405B2A27-1B79-45A6-9D91-7D2391AA2CCA}"/>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367" name="Drop Down 24" hidden="1">
          <a:extLst>
            <a:ext uri="{63B3BB69-23CF-44E3-9099-C40C66FF867C}">
              <a14:compatExt xmlns:a14="http://schemas.microsoft.com/office/drawing/2010/main" spid="_x0000_s2072"/>
            </a:ext>
            <a:ext uri="{FF2B5EF4-FFF2-40B4-BE49-F238E27FC236}">
              <a16:creationId xmlns:a16="http://schemas.microsoft.com/office/drawing/2014/main" id="{730AFEF3-1C39-4087-9318-615D98B400E9}"/>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368" name="Drop Down 24" hidden="1">
          <a:extLst>
            <a:ext uri="{63B3BB69-23CF-44E3-9099-C40C66FF867C}">
              <a14:compatExt xmlns:a14="http://schemas.microsoft.com/office/drawing/2010/main" spid="_x0000_s2072"/>
            </a:ext>
            <a:ext uri="{FF2B5EF4-FFF2-40B4-BE49-F238E27FC236}">
              <a16:creationId xmlns:a16="http://schemas.microsoft.com/office/drawing/2014/main" id="{B44F568D-A586-42DF-8AE4-43DF8B091990}"/>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369" name="Drop Down 24" hidden="1">
          <a:extLst>
            <a:ext uri="{63B3BB69-23CF-44E3-9099-C40C66FF867C}">
              <a14:compatExt xmlns:a14="http://schemas.microsoft.com/office/drawing/2010/main" spid="_x0000_s2072"/>
            </a:ext>
            <a:ext uri="{FF2B5EF4-FFF2-40B4-BE49-F238E27FC236}">
              <a16:creationId xmlns:a16="http://schemas.microsoft.com/office/drawing/2014/main" id="{F821B7D5-223E-4EB0-8A0B-7DC3144642B0}"/>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370" name="Drop Down 24" hidden="1">
          <a:extLst>
            <a:ext uri="{63B3BB69-23CF-44E3-9099-C40C66FF867C}">
              <a14:compatExt xmlns:a14="http://schemas.microsoft.com/office/drawing/2010/main" spid="_x0000_s2072"/>
            </a:ext>
            <a:ext uri="{FF2B5EF4-FFF2-40B4-BE49-F238E27FC236}">
              <a16:creationId xmlns:a16="http://schemas.microsoft.com/office/drawing/2014/main" id="{F7695635-42D2-4488-AA3D-BB8BAC80747E}"/>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371" name="Drop Down 24" hidden="1">
          <a:extLst>
            <a:ext uri="{63B3BB69-23CF-44E3-9099-C40C66FF867C}">
              <a14:compatExt xmlns:a14="http://schemas.microsoft.com/office/drawing/2010/main" spid="_x0000_s2072"/>
            </a:ext>
            <a:ext uri="{FF2B5EF4-FFF2-40B4-BE49-F238E27FC236}">
              <a16:creationId xmlns:a16="http://schemas.microsoft.com/office/drawing/2014/main" id="{94F0AFE9-207B-4094-9298-4D0410FEF58E}"/>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372" name="Drop Down 24" hidden="1">
          <a:extLst>
            <a:ext uri="{63B3BB69-23CF-44E3-9099-C40C66FF867C}">
              <a14:compatExt xmlns:a14="http://schemas.microsoft.com/office/drawing/2010/main" spid="_x0000_s2072"/>
            </a:ext>
            <a:ext uri="{FF2B5EF4-FFF2-40B4-BE49-F238E27FC236}">
              <a16:creationId xmlns:a16="http://schemas.microsoft.com/office/drawing/2014/main" id="{866A8D44-E366-4540-979B-57327A5E0D8C}"/>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373" name="Drop Down 24" hidden="1">
          <a:extLst>
            <a:ext uri="{63B3BB69-23CF-44E3-9099-C40C66FF867C}">
              <a14:compatExt xmlns:a14="http://schemas.microsoft.com/office/drawing/2010/main" spid="_x0000_s2072"/>
            </a:ext>
            <a:ext uri="{FF2B5EF4-FFF2-40B4-BE49-F238E27FC236}">
              <a16:creationId xmlns:a16="http://schemas.microsoft.com/office/drawing/2014/main" id="{57D49DD5-F2E5-4821-8B73-627143D8C036}"/>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374" name="Drop Down 24" hidden="1">
          <a:extLst>
            <a:ext uri="{63B3BB69-23CF-44E3-9099-C40C66FF867C}">
              <a14:compatExt xmlns:a14="http://schemas.microsoft.com/office/drawing/2010/main" spid="_x0000_s2072"/>
            </a:ext>
            <a:ext uri="{FF2B5EF4-FFF2-40B4-BE49-F238E27FC236}">
              <a16:creationId xmlns:a16="http://schemas.microsoft.com/office/drawing/2014/main" id="{D559931E-C424-4398-B977-D9AC4CAB786A}"/>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375" name="Drop Down 24" hidden="1">
          <a:extLst>
            <a:ext uri="{63B3BB69-23CF-44E3-9099-C40C66FF867C}">
              <a14:compatExt xmlns:a14="http://schemas.microsoft.com/office/drawing/2010/main" spid="_x0000_s2072"/>
            </a:ext>
            <a:ext uri="{FF2B5EF4-FFF2-40B4-BE49-F238E27FC236}">
              <a16:creationId xmlns:a16="http://schemas.microsoft.com/office/drawing/2014/main" id="{13356527-8DA9-4F3B-8EAD-E98586B91CBD}"/>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376" name="Drop Down 24" hidden="1">
          <a:extLst>
            <a:ext uri="{63B3BB69-23CF-44E3-9099-C40C66FF867C}">
              <a14:compatExt xmlns:a14="http://schemas.microsoft.com/office/drawing/2010/main" spid="_x0000_s2072"/>
            </a:ext>
            <a:ext uri="{FF2B5EF4-FFF2-40B4-BE49-F238E27FC236}">
              <a16:creationId xmlns:a16="http://schemas.microsoft.com/office/drawing/2014/main" id="{C84ACF84-5A74-4879-955D-40450DA4D291}"/>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377" name="Drop Down 24" hidden="1">
          <a:extLst>
            <a:ext uri="{63B3BB69-23CF-44E3-9099-C40C66FF867C}">
              <a14:compatExt xmlns:a14="http://schemas.microsoft.com/office/drawing/2010/main" spid="_x0000_s2072"/>
            </a:ext>
            <a:ext uri="{FF2B5EF4-FFF2-40B4-BE49-F238E27FC236}">
              <a16:creationId xmlns:a16="http://schemas.microsoft.com/office/drawing/2014/main" id="{D39F91E7-A1F8-4B03-B851-7097AE59FF59}"/>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378" name="Drop Down 24" hidden="1">
          <a:extLst>
            <a:ext uri="{63B3BB69-23CF-44E3-9099-C40C66FF867C}">
              <a14:compatExt xmlns:a14="http://schemas.microsoft.com/office/drawing/2010/main" spid="_x0000_s2072"/>
            </a:ext>
            <a:ext uri="{FF2B5EF4-FFF2-40B4-BE49-F238E27FC236}">
              <a16:creationId xmlns:a16="http://schemas.microsoft.com/office/drawing/2014/main" id="{6CD2429F-2B31-464E-8E90-42DCED59EAE9}"/>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379" name="Drop Down 24" hidden="1">
          <a:extLst>
            <a:ext uri="{63B3BB69-23CF-44E3-9099-C40C66FF867C}">
              <a14:compatExt xmlns:a14="http://schemas.microsoft.com/office/drawing/2010/main" spid="_x0000_s2072"/>
            </a:ext>
            <a:ext uri="{FF2B5EF4-FFF2-40B4-BE49-F238E27FC236}">
              <a16:creationId xmlns:a16="http://schemas.microsoft.com/office/drawing/2014/main" id="{9527D20B-6B74-48B1-BABA-6B8DF14A4A4A}"/>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380" name="Drop Down 24" hidden="1">
          <a:extLst>
            <a:ext uri="{63B3BB69-23CF-44E3-9099-C40C66FF867C}">
              <a14:compatExt xmlns:a14="http://schemas.microsoft.com/office/drawing/2010/main" spid="_x0000_s2072"/>
            </a:ext>
            <a:ext uri="{FF2B5EF4-FFF2-40B4-BE49-F238E27FC236}">
              <a16:creationId xmlns:a16="http://schemas.microsoft.com/office/drawing/2014/main" id="{BBF2854A-1A46-434C-9F78-EF68707936A3}"/>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381" name="Drop Down 24" hidden="1">
          <a:extLst>
            <a:ext uri="{63B3BB69-23CF-44E3-9099-C40C66FF867C}">
              <a14:compatExt xmlns:a14="http://schemas.microsoft.com/office/drawing/2010/main" spid="_x0000_s2072"/>
            </a:ext>
            <a:ext uri="{FF2B5EF4-FFF2-40B4-BE49-F238E27FC236}">
              <a16:creationId xmlns:a16="http://schemas.microsoft.com/office/drawing/2014/main" id="{5D5B24CD-7337-42BD-B41D-B3996B62005A}"/>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382" name="Drop Down 24" hidden="1">
          <a:extLst>
            <a:ext uri="{63B3BB69-23CF-44E3-9099-C40C66FF867C}">
              <a14:compatExt xmlns:a14="http://schemas.microsoft.com/office/drawing/2010/main" spid="_x0000_s2072"/>
            </a:ext>
            <a:ext uri="{FF2B5EF4-FFF2-40B4-BE49-F238E27FC236}">
              <a16:creationId xmlns:a16="http://schemas.microsoft.com/office/drawing/2014/main" id="{EE4E2191-A679-40AA-B44F-1C694E7AEAA5}"/>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2383" name="Drop Down 24" hidden="1">
          <a:extLst>
            <a:ext uri="{63B3BB69-23CF-44E3-9099-C40C66FF867C}">
              <a14:compatExt xmlns:a14="http://schemas.microsoft.com/office/drawing/2010/main" spid="_x0000_s2072"/>
            </a:ext>
            <a:ext uri="{FF2B5EF4-FFF2-40B4-BE49-F238E27FC236}">
              <a16:creationId xmlns:a16="http://schemas.microsoft.com/office/drawing/2014/main" id="{AA615EF1-5DEB-403A-86EB-1172ADAE5D94}"/>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257</xdr:row>
      <xdr:rowOff>0</xdr:rowOff>
    </xdr:from>
    <xdr:ext cx="2529840" cy="195685"/>
    <xdr:sp macro="" textlink="">
      <xdr:nvSpPr>
        <xdr:cNvPr id="2384" name="Drop Down 4" hidden="1">
          <a:extLst>
            <a:ext uri="{63B3BB69-23CF-44E3-9099-C40C66FF867C}">
              <a14:compatExt xmlns:a14="http://schemas.microsoft.com/office/drawing/2010/main" spid="_x0000_s2052"/>
            </a:ext>
            <a:ext uri="{FF2B5EF4-FFF2-40B4-BE49-F238E27FC236}">
              <a16:creationId xmlns:a16="http://schemas.microsoft.com/office/drawing/2014/main" id="{F96FBB9C-2C4B-4B2B-A8AA-E3542ADBBD03}"/>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257</xdr:row>
      <xdr:rowOff>0</xdr:rowOff>
    </xdr:from>
    <xdr:ext cx="1921468" cy="195685"/>
    <xdr:sp macro="" textlink="">
      <xdr:nvSpPr>
        <xdr:cNvPr id="2385" name="Drop Down 20" hidden="1">
          <a:extLst>
            <a:ext uri="{63B3BB69-23CF-44E3-9099-C40C66FF867C}">
              <a14:compatExt xmlns:a14="http://schemas.microsoft.com/office/drawing/2010/main" spid="_x0000_s2068"/>
            </a:ext>
            <a:ext uri="{FF2B5EF4-FFF2-40B4-BE49-F238E27FC236}">
              <a16:creationId xmlns:a16="http://schemas.microsoft.com/office/drawing/2014/main" id="{DFF813A6-7FEF-4C26-9488-C6402B192369}"/>
            </a:ext>
          </a:extLst>
        </xdr:cNvPr>
        <xdr:cNvSpPr/>
      </xdr:nvSpPr>
      <xdr:spPr bwMode="auto">
        <a:xfrm>
          <a:off x="6065520" y="33223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257</xdr:row>
      <xdr:rowOff>0</xdr:rowOff>
    </xdr:from>
    <xdr:ext cx="2476500" cy="199970"/>
    <xdr:sp macro="" textlink="">
      <xdr:nvSpPr>
        <xdr:cNvPr id="2386" name="Drop Down 24" hidden="1">
          <a:extLst>
            <a:ext uri="{63B3BB69-23CF-44E3-9099-C40C66FF867C}">
              <a14:compatExt xmlns:a14="http://schemas.microsoft.com/office/drawing/2010/main" spid="_x0000_s2072"/>
            </a:ext>
            <a:ext uri="{FF2B5EF4-FFF2-40B4-BE49-F238E27FC236}">
              <a16:creationId xmlns:a16="http://schemas.microsoft.com/office/drawing/2014/main" id="{F5495216-B5DE-4DAA-9015-2D3BE8AF3BE5}"/>
            </a:ext>
          </a:extLst>
        </xdr:cNvPr>
        <xdr:cNvSpPr/>
      </xdr:nvSpPr>
      <xdr:spPr bwMode="auto">
        <a:xfrm>
          <a:off x="3901440" y="33223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257</xdr:row>
      <xdr:rowOff>0</xdr:rowOff>
    </xdr:from>
    <xdr:ext cx="2529840" cy="195685"/>
    <xdr:sp macro="" textlink="">
      <xdr:nvSpPr>
        <xdr:cNvPr id="2387" name="Drop Down 4" hidden="1">
          <a:extLst>
            <a:ext uri="{63B3BB69-23CF-44E3-9099-C40C66FF867C}">
              <a14:compatExt xmlns:a14="http://schemas.microsoft.com/office/drawing/2010/main" spid="_x0000_s2052"/>
            </a:ext>
            <a:ext uri="{FF2B5EF4-FFF2-40B4-BE49-F238E27FC236}">
              <a16:creationId xmlns:a16="http://schemas.microsoft.com/office/drawing/2014/main" id="{35552541-8F8E-4668-B731-4252FAAD7EE4}"/>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257</xdr:row>
      <xdr:rowOff>0</xdr:rowOff>
    </xdr:from>
    <xdr:ext cx="2529840" cy="195685"/>
    <xdr:sp macro="" textlink="">
      <xdr:nvSpPr>
        <xdr:cNvPr id="2388" name="Drop Down 4" hidden="1">
          <a:extLst>
            <a:ext uri="{63B3BB69-23CF-44E3-9099-C40C66FF867C}">
              <a14:compatExt xmlns:a14="http://schemas.microsoft.com/office/drawing/2010/main" spid="_x0000_s2052"/>
            </a:ext>
            <a:ext uri="{FF2B5EF4-FFF2-40B4-BE49-F238E27FC236}">
              <a16:creationId xmlns:a16="http://schemas.microsoft.com/office/drawing/2014/main" id="{0171174E-9871-4317-A8C0-B6E33D6CD75A}"/>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257</xdr:row>
      <xdr:rowOff>0</xdr:rowOff>
    </xdr:from>
    <xdr:ext cx="2529840" cy="195685"/>
    <xdr:sp macro="" textlink="">
      <xdr:nvSpPr>
        <xdr:cNvPr id="2389" name="Drop Down 4" hidden="1">
          <a:extLst>
            <a:ext uri="{63B3BB69-23CF-44E3-9099-C40C66FF867C}">
              <a14:compatExt xmlns:a14="http://schemas.microsoft.com/office/drawing/2010/main" spid="_x0000_s2052"/>
            </a:ext>
            <a:ext uri="{FF2B5EF4-FFF2-40B4-BE49-F238E27FC236}">
              <a16:creationId xmlns:a16="http://schemas.microsoft.com/office/drawing/2014/main" id="{642947CC-A255-4DCB-9047-F9A1A98B0E97}"/>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257</xdr:row>
      <xdr:rowOff>0</xdr:rowOff>
    </xdr:from>
    <xdr:ext cx="2529840" cy="195685"/>
    <xdr:sp macro="" textlink="">
      <xdr:nvSpPr>
        <xdr:cNvPr id="2390" name="Drop Down 4" hidden="1">
          <a:extLst>
            <a:ext uri="{63B3BB69-23CF-44E3-9099-C40C66FF867C}">
              <a14:compatExt xmlns:a14="http://schemas.microsoft.com/office/drawing/2010/main" spid="_x0000_s2052"/>
            </a:ext>
            <a:ext uri="{FF2B5EF4-FFF2-40B4-BE49-F238E27FC236}">
              <a16:creationId xmlns:a16="http://schemas.microsoft.com/office/drawing/2014/main" id="{B881F4FF-EA5F-4674-81CB-FCB4C74AB5B7}"/>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257</xdr:row>
      <xdr:rowOff>0</xdr:rowOff>
    </xdr:from>
    <xdr:ext cx="2529840" cy="195685"/>
    <xdr:sp macro="" textlink="">
      <xdr:nvSpPr>
        <xdr:cNvPr id="2391" name="Drop Down 4" hidden="1">
          <a:extLst>
            <a:ext uri="{63B3BB69-23CF-44E3-9099-C40C66FF867C}">
              <a14:compatExt xmlns:a14="http://schemas.microsoft.com/office/drawing/2010/main" spid="_x0000_s2052"/>
            </a:ext>
            <a:ext uri="{FF2B5EF4-FFF2-40B4-BE49-F238E27FC236}">
              <a16:creationId xmlns:a16="http://schemas.microsoft.com/office/drawing/2014/main" id="{00150F37-8B23-4733-A9B9-DD0CE481CDEB}"/>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257</xdr:row>
      <xdr:rowOff>0</xdr:rowOff>
    </xdr:from>
    <xdr:ext cx="1921468" cy="195685"/>
    <xdr:sp macro="" textlink="">
      <xdr:nvSpPr>
        <xdr:cNvPr id="2392" name="Drop Down 20" hidden="1">
          <a:extLst>
            <a:ext uri="{63B3BB69-23CF-44E3-9099-C40C66FF867C}">
              <a14:compatExt xmlns:a14="http://schemas.microsoft.com/office/drawing/2010/main" spid="_x0000_s2068"/>
            </a:ext>
            <a:ext uri="{FF2B5EF4-FFF2-40B4-BE49-F238E27FC236}">
              <a16:creationId xmlns:a16="http://schemas.microsoft.com/office/drawing/2014/main" id="{0DC0C209-9E56-4ABC-93E6-06378FC2D4CE}"/>
            </a:ext>
          </a:extLst>
        </xdr:cNvPr>
        <xdr:cNvSpPr/>
      </xdr:nvSpPr>
      <xdr:spPr bwMode="auto">
        <a:xfrm>
          <a:off x="6065520" y="33223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257</xdr:row>
      <xdr:rowOff>0</xdr:rowOff>
    </xdr:from>
    <xdr:ext cx="2476500" cy="199970"/>
    <xdr:sp macro="" textlink="">
      <xdr:nvSpPr>
        <xdr:cNvPr id="2393" name="Drop Down 24" hidden="1">
          <a:extLst>
            <a:ext uri="{63B3BB69-23CF-44E3-9099-C40C66FF867C}">
              <a14:compatExt xmlns:a14="http://schemas.microsoft.com/office/drawing/2010/main" spid="_x0000_s2072"/>
            </a:ext>
            <a:ext uri="{FF2B5EF4-FFF2-40B4-BE49-F238E27FC236}">
              <a16:creationId xmlns:a16="http://schemas.microsoft.com/office/drawing/2014/main" id="{C6D2822B-65BF-492A-89A5-429F9C907A30}"/>
            </a:ext>
          </a:extLst>
        </xdr:cNvPr>
        <xdr:cNvSpPr/>
      </xdr:nvSpPr>
      <xdr:spPr bwMode="auto">
        <a:xfrm>
          <a:off x="3901440" y="33223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257</xdr:row>
      <xdr:rowOff>0</xdr:rowOff>
    </xdr:from>
    <xdr:ext cx="2529840" cy="195685"/>
    <xdr:sp macro="" textlink="">
      <xdr:nvSpPr>
        <xdr:cNvPr id="2394" name="Drop Down 4" hidden="1">
          <a:extLst>
            <a:ext uri="{63B3BB69-23CF-44E3-9099-C40C66FF867C}">
              <a14:compatExt xmlns:a14="http://schemas.microsoft.com/office/drawing/2010/main" spid="_x0000_s2052"/>
            </a:ext>
            <a:ext uri="{FF2B5EF4-FFF2-40B4-BE49-F238E27FC236}">
              <a16:creationId xmlns:a16="http://schemas.microsoft.com/office/drawing/2014/main" id="{F5946BC9-BB82-46E3-A49E-064DA1162D04}"/>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257</xdr:row>
      <xdr:rowOff>0</xdr:rowOff>
    </xdr:from>
    <xdr:ext cx="2529840" cy="195685"/>
    <xdr:sp macro="" textlink="">
      <xdr:nvSpPr>
        <xdr:cNvPr id="2395" name="Drop Down 4" hidden="1">
          <a:extLst>
            <a:ext uri="{63B3BB69-23CF-44E3-9099-C40C66FF867C}">
              <a14:compatExt xmlns:a14="http://schemas.microsoft.com/office/drawing/2010/main" spid="_x0000_s2052"/>
            </a:ext>
            <a:ext uri="{FF2B5EF4-FFF2-40B4-BE49-F238E27FC236}">
              <a16:creationId xmlns:a16="http://schemas.microsoft.com/office/drawing/2014/main" id="{2A6C399D-E2B0-4FB3-BA29-095632401BCD}"/>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257</xdr:row>
      <xdr:rowOff>0</xdr:rowOff>
    </xdr:from>
    <xdr:ext cx="2529840" cy="195685"/>
    <xdr:sp macro="" textlink="">
      <xdr:nvSpPr>
        <xdr:cNvPr id="2396" name="Drop Down 4" hidden="1">
          <a:extLst>
            <a:ext uri="{63B3BB69-23CF-44E3-9099-C40C66FF867C}">
              <a14:compatExt xmlns:a14="http://schemas.microsoft.com/office/drawing/2010/main" spid="_x0000_s2052"/>
            </a:ext>
            <a:ext uri="{FF2B5EF4-FFF2-40B4-BE49-F238E27FC236}">
              <a16:creationId xmlns:a16="http://schemas.microsoft.com/office/drawing/2014/main" id="{535B72F9-650C-4DBC-8186-8D2AD3C65391}"/>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257</xdr:row>
      <xdr:rowOff>0</xdr:rowOff>
    </xdr:from>
    <xdr:ext cx="2529840" cy="195685"/>
    <xdr:sp macro="" textlink="">
      <xdr:nvSpPr>
        <xdr:cNvPr id="2397" name="Drop Down 4" hidden="1">
          <a:extLst>
            <a:ext uri="{63B3BB69-23CF-44E3-9099-C40C66FF867C}">
              <a14:compatExt xmlns:a14="http://schemas.microsoft.com/office/drawing/2010/main" spid="_x0000_s2052"/>
            </a:ext>
            <a:ext uri="{FF2B5EF4-FFF2-40B4-BE49-F238E27FC236}">
              <a16:creationId xmlns:a16="http://schemas.microsoft.com/office/drawing/2014/main" id="{D9957D24-9E9A-4A9F-A369-469F42831822}"/>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257</xdr:row>
      <xdr:rowOff>0</xdr:rowOff>
    </xdr:from>
    <xdr:ext cx="2529840" cy="195685"/>
    <xdr:sp macro="" textlink="">
      <xdr:nvSpPr>
        <xdr:cNvPr id="2398" name="Drop Down 4" hidden="1">
          <a:extLst>
            <a:ext uri="{63B3BB69-23CF-44E3-9099-C40C66FF867C}">
              <a14:compatExt xmlns:a14="http://schemas.microsoft.com/office/drawing/2010/main" spid="_x0000_s2052"/>
            </a:ext>
            <a:ext uri="{FF2B5EF4-FFF2-40B4-BE49-F238E27FC236}">
              <a16:creationId xmlns:a16="http://schemas.microsoft.com/office/drawing/2014/main" id="{CCAE6AC3-C107-486A-BC47-E2E39454413A}"/>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257</xdr:row>
      <xdr:rowOff>0</xdr:rowOff>
    </xdr:from>
    <xdr:ext cx="1921468" cy="195685"/>
    <xdr:sp macro="" textlink="">
      <xdr:nvSpPr>
        <xdr:cNvPr id="2399" name="Drop Down 20" hidden="1">
          <a:extLst>
            <a:ext uri="{63B3BB69-23CF-44E3-9099-C40C66FF867C}">
              <a14:compatExt xmlns:a14="http://schemas.microsoft.com/office/drawing/2010/main" spid="_x0000_s2068"/>
            </a:ext>
            <a:ext uri="{FF2B5EF4-FFF2-40B4-BE49-F238E27FC236}">
              <a16:creationId xmlns:a16="http://schemas.microsoft.com/office/drawing/2014/main" id="{539ACEA3-6278-461A-AB79-A43FDD66C826}"/>
            </a:ext>
          </a:extLst>
        </xdr:cNvPr>
        <xdr:cNvSpPr/>
      </xdr:nvSpPr>
      <xdr:spPr bwMode="auto">
        <a:xfrm>
          <a:off x="6065520" y="33223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257</xdr:row>
      <xdr:rowOff>0</xdr:rowOff>
    </xdr:from>
    <xdr:ext cx="2476500" cy="199970"/>
    <xdr:sp macro="" textlink="">
      <xdr:nvSpPr>
        <xdr:cNvPr id="2400" name="Drop Down 24" hidden="1">
          <a:extLst>
            <a:ext uri="{63B3BB69-23CF-44E3-9099-C40C66FF867C}">
              <a14:compatExt xmlns:a14="http://schemas.microsoft.com/office/drawing/2010/main" spid="_x0000_s2072"/>
            </a:ext>
            <a:ext uri="{FF2B5EF4-FFF2-40B4-BE49-F238E27FC236}">
              <a16:creationId xmlns:a16="http://schemas.microsoft.com/office/drawing/2014/main" id="{DBEFAE2D-64E6-45F1-9A0A-F95B000FBDEE}"/>
            </a:ext>
          </a:extLst>
        </xdr:cNvPr>
        <xdr:cNvSpPr/>
      </xdr:nvSpPr>
      <xdr:spPr bwMode="auto">
        <a:xfrm>
          <a:off x="3901440" y="33223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257</xdr:row>
      <xdr:rowOff>0</xdr:rowOff>
    </xdr:from>
    <xdr:ext cx="2529840" cy="195685"/>
    <xdr:sp macro="" textlink="">
      <xdr:nvSpPr>
        <xdr:cNvPr id="2401" name="Drop Down 4" hidden="1">
          <a:extLst>
            <a:ext uri="{63B3BB69-23CF-44E3-9099-C40C66FF867C}">
              <a14:compatExt xmlns:a14="http://schemas.microsoft.com/office/drawing/2010/main" spid="_x0000_s2052"/>
            </a:ext>
            <a:ext uri="{FF2B5EF4-FFF2-40B4-BE49-F238E27FC236}">
              <a16:creationId xmlns:a16="http://schemas.microsoft.com/office/drawing/2014/main" id="{B604489F-F1FD-453E-BB1E-ED8C75E72ACA}"/>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257</xdr:row>
      <xdr:rowOff>0</xdr:rowOff>
    </xdr:from>
    <xdr:ext cx="2529840" cy="195685"/>
    <xdr:sp macro="" textlink="">
      <xdr:nvSpPr>
        <xdr:cNvPr id="2402" name="Drop Down 4" hidden="1">
          <a:extLst>
            <a:ext uri="{63B3BB69-23CF-44E3-9099-C40C66FF867C}">
              <a14:compatExt xmlns:a14="http://schemas.microsoft.com/office/drawing/2010/main" spid="_x0000_s2052"/>
            </a:ext>
            <a:ext uri="{FF2B5EF4-FFF2-40B4-BE49-F238E27FC236}">
              <a16:creationId xmlns:a16="http://schemas.microsoft.com/office/drawing/2014/main" id="{3E0A4950-3CD8-4EB8-B174-6852D47EA4B4}"/>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257</xdr:row>
      <xdr:rowOff>0</xdr:rowOff>
    </xdr:from>
    <xdr:ext cx="2529840" cy="195685"/>
    <xdr:sp macro="" textlink="">
      <xdr:nvSpPr>
        <xdr:cNvPr id="2403" name="Drop Down 4" hidden="1">
          <a:extLst>
            <a:ext uri="{63B3BB69-23CF-44E3-9099-C40C66FF867C}">
              <a14:compatExt xmlns:a14="http://schemas.microsoft.com/office/drawing/2010/main" spid="_x0000_s2052"/>
            </a:ext>
            <a:ext uri="{FF2B5EF4-FFF2-40B4-BE49-F238E27FC236}">
              <a16:creationId xmlns:a16="http://schemas.microsoft.com/office/drawing/2014/main" id="{DAAA3409-6555-45C8-AD73-AC2DB78D0ED2}"/>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257</xdr:row>
      <xdr:rowOff>0</xdr:rowOff>
    </xdr:from>
    <xdr:ext cx="2529840" cy="195685"/>
    <xdr:sp macro="" textlink="">
      <xdr:nvSpPr>
        <xdr:cNvPr id="2404" name="Drop Down 4" hidden="1">
          <a:extLst>
            <a:ext uri="{63B3BB69-23CF-44E3-9099-C40C66FF867C}">
              <a14:compatExt xmlns:a14="http://schemas.microsoft.com/office/drawing/2010/main" spid="_x0000_s2052"/>
            </a:ext>
            <a:ext uri="{FF2B5EF4-FFF2-40B4-BE49-F238E27FC236}">
              <a16:creationId xmlns:a16="http://schemas.microsoft.com/office/drawing/2014/main" id="{DF9EDCDD-14EA-4A49-9109-0FB0CF7D5C8D}"/>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257</xdr:row>
      <xdr:rowOff>0</xdr:rowOff>
    </xdr:from>
    <xdr:ext cx="2529840" cy="195685"/>
    <xdr:sp macro="" textlink="">
      <xdr:nvSpPr>
        <xdr:cNvPr id="2405" name="Drop Down 4" hidden="1">
          <a:extLst>
            <a:ext uri="{63B3BB69-23CF-44E3-9099-C40C66FF867C}">
              <a14:compatExt xmlns:a14="http://schemas.microsoft.com/office/drawing/2010/main" spid="_x0000_s2052"/>
            </a:ext>
            <a:ext uri="{FF2B5EF4-FFF2-40B4-BE49-F238E27FC236}">
              <a16:creationId xmlns:a16="http://schemas.microsoft.com/office/drawing/2014/main" id="{B4BFE14C-30BD-44E2-A2AB-4ECE4BA4A699}"/>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257</xdr:row>
      <xdr:rowOff>0</xdr:rowOff>
    </xdr:from>
    <xdr:ext cx="1921468" cy="195685"/>
    <xdr:sp macro="" textlink="">
      <xdr:nvSpPr>
        <xdr:cNvPr id="2406" name="Drop Down 20" hidden="1">
          <a:extLst>
            <a:ext uri="{63B3BB69-23CF-44E3-9099-C40C66FF867C}">
              <a14:compatExt xmlns:a14="http://schemas.microsoft.com/office/drawing/2010/main" spid="_x0000_s2068"/>
            </a:ext>
            <a:ext uri="{FF2B5EF4-FFF2-40B4-BE49-F238E27FC236}">
              <a16:creationId xmlns:a16="http://schemas.microsoft.com/office/drawing/2014/main" id="{50F732F8-7367-4389-AB32-040D7CD39D67}"/>
            </a:ext>
          </a:extLst>
        </xdr:cNvPr>
        <xdr:cNvSpPr/>
      </xdr:nvSpPr>
      <xdr:spPr bwMode="auto">
        <a:xfrm>
          <a:off x="6065520" y="33223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257</xdr:row>
      <xdr:rowOff>0</xdr:rowOff>
    </xdr:from>
    <xdr:ext cx="2476500" cy="199970"/>
    <xdr:sp macro="" textlink="">
      <xdr:nvSpPr>
        <xdr:cNvPr id="2407" name="Drop Down 24" hidden="1">
          <a:extLst>
            <a:ext uri="{63B3BB69-23CF-44E3-9099-C40C66FF867C}">
              <a14:compatExt xmlns:a14="http://schemas.microsoft.com/office/drawing/2010/main" spid="_x0000_s2072"/>
            </a:ext>
            <a:ext uri="{FF2B5EF4-FFF2-40B4-BE49-F238E27FC236}">
              <a16:creationId xmlns:a16="http://schemas.microsoft.com/office/drawing/2014/main" id="{326C786B-DEE0-497A-B7B1-BB7B3F7ADB42}"/>
            </a:ext>
          </a:extLst>
        </xdr:cNvPr>
        <xdr:cNvSpPr/>
      </xdr:nvSpPr>
      <xdr:spPr bwMode="auto">
        <a:xfrm>
          <a:off x="3901440" y="33223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257</xdr:row>
      <xdr:rowOff>0</xdr:rowOff>
    </xdr:from>
    <xdr:ext cx="2529840" cy="195685"/>
    <xdr:sp macro="" textlink="">
      <xdr:nvSpPr>
        <xdr:cNvPr id="2408" name="Drop Down 4" hidden="1">
          <a:extLst>
            <a:ext uri="{63B3BB69-23CF-44E3-9099-C40C66FF867C}">
              <a14:compatExt xmlns:a14="http://schemas.microsoft.com/office/drawing/2010/main" spid="_x0000_s2052"/>
            </a:ext>
            <a:ext uri="{FF2B5EF4-FFF2-40B4-BE49-F238E27FC236}">
              <a16:creationId xmlns:a16="http://schemas.microsoft.com/office/drawing/2014/main" id="{E7838845-41EE-4CF7-9593-451CD2BE1FB2}"/>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257</xdr:row>
      <xdr:rowOff>0</xdr:rowOff>
    </xdr:from>
    <xdr:ext cx="2529840" cy="195685"/>
    <xdr:sp macro="" textlink="">
      <xdr:nvSpPr>
        <xdr:cNvPr id="2409" name="Drop Down 4" hidden="1">
          <a:extLst>
            <a:ext uri="{63B3BB69-23CF-44E3-9099-C40C66FF867C}">
              <a14:compatExt xmlns:a14="http://schemas.microsoft.com/office/drawing/2010/main" spid="_x0000_s2052"/>
            </a:ext>
            <a:ext uri="{FF2B5EF4-FFF2-40B4-BE49-F238E27FC236}">
              <a16:creationId xmlns:a16="http://schemas.microsoft.com/office/drawing/2014/main" id="{D92748B8-324B-4DEB-A4E5-B442C4860D0E}"/>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257</xdr:row>
      <xdr:rowOff>0</xdr:rowOff>
    </xdr:from>
    <xdr:ext cx="2529840" cy="195685"/>
    <xdr:sp macro="" textlink="">
      <xdr:nvSpPr>
        <xdr:cNvPr id="2410" name="Drop Down 4" hidden="1">
          <a:extLst>
            <a:ext uri="{63B3BB69-23CF-44E3-9099-C40C66FF867C}">
              <a14:compatExt xmlns:a14="http://schemas.microsoft.com/office/drawing/2010/main" spid="_x0000_s2052"/>
            </a:ext>
            <a:ext uri="{FF2B5EF4-FFF2-40B4-BE49-F238E27FC236}">
              <a16:creationId xmlns:a16="http://schemas.microsoft.com/office/drawing/2014/main" id="{63B37C11-B4B9-41B4-8E4D-B9CC64C98BF4}"/>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257</xdr:row>
      <xdr:rowOff>0</xdr:rowOff>
    </xdr:from>
    <xdr:ext cx="2529840" cy="195685"/>
    <xdr:sp macro="" textlink="">
      <xdr:nvSpPr>
        <xdr:cNvPr id="2411" name="Drop Down 4" hidden="1">
          <a:extLst>
            <a:ext uri="{63B3BB69-23CF-44E3-9099-C40C66FF867C}">
              <a14:compatExt xmlns:a14="http://schemas.microsoft.com/office/drawing/2010/main" spid="_x0000_s2052"/>
            </a:ext>
            <a:ext uri="{FF2B5EF4-FFF2-40B4-BE49-F238E27FC236}">
              <a16:creationId xmlns:a16="http://schemas.microsoft.com/office/drawing/2014/main" id="{9199BCFC-7C13-4BB1-AFC6-1F1BFE103A32}"/>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257</xdr:row>
      <xdr:rowOff>0</xdr:rowOff>
    </xdr:from>
    <xdr:ext cx="2529840" cy="195685"/>
    <xdr:sp macro="" textlink="">
      <xdr:nvSpPr>
        <xdr:cNvPr id="2412" name="Drop Down 4" hidden="1">
          <a:extLst>
            <a:ext uri="{63B3BB69-23CF-44E3-9099-C40C66FF867C}">
              <a14:compatExt xmlns:a14="http://schemas.microsoft.com/office/drawing/2010/main" spid="_x0000_s2052"/>
            </a:ext>
            <a:ext uri="{FF2B5EF4-FFF2-40B4-BE49-F238E27FC236}">
              <a16:creationId xmlns:a16="http://schemas.microsoft.com/office/drawing/2014/main" id="{B392C586-14B2-4468-B2B2-87E53E0C1061}"/>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257</xdr:row>
      <xdr:rowOff>0</xdr:rowOff>
    </xdr:from>
    <xdr:ext cx="1921468" cy="195685"/>
    <xdr:sp macro="" textlink="">
      <xdr:nvSpPr>
        <xdr:cNvPr id="2413" name="Drop Down 20" hidden="1">
          <a:extLst>
            <a:ext uri="{63B3BB69-23CF-44E3-9099-C40C66FF867C}">
              <a14:compatExt xmlns:a14="http://schemas.microsoft.com/office/drawing/2010/main" spid="_x0000_s2068"/>
            </a:ext>
            <a:ext uri="{FF2B5EF4-FFF2-40B4-BE49-F238E27FC236}">
              <a16:creationId xmlns:a16="http://schemas.microsoft.com/office/drawing/2014/main" id="{A64D9006-528F-4B18-9B0F-5862B4C5B7C1}"/>
            </a:ext>
          </a:extLst>
        </xdr:cNvPr>
        <xdr:cNvSpPr/>
      </xdr:nvSpPr>
      <xdr:spPr bwMode="auto">
        <a:xfrm>
          <a:off x="6065520" y="33223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257</xdr:row>
      <xdr:rowOff>0</xdr:rowOff>
    </xdr:from>
    <xdr:ext cx="2476500" cy="199970"/>
    <xdr:sp macro="" textlink="">
      <xdr:nvSpPr>
        <xdr:cNvPr id="2414" name="Drop Down 24" hidden="1">
          <a:extLst>
            <a:ext uri="{63B3BB69-23CF-44E3-9099-C40C66FF867C}">
              <a14:compatExt xmlns:a14="http://schemas.microsoft.com/office/drawing/2010/main" spid="_x0000_s2072"/>
            </a:ext>
            <a:ext uri="{FF2B5EF4-FFF2-40B4-BE49-F238E27FC236}">
              <a16:creationId xmlns:a16="http://schemas.microsoft.com/office/drawing/2014/main" id="{F84B681B-4F83-4BE2-B830-CE33BC4F80BC}"/>
            </a:ext>
          </a:extLst>
        </xdr:cNvPr>
        <xdr:cNvSpPr/>
      </xdr:nvSpPr>
      <xdr:spPr bwMode="auto">
        <a:xfrm>
          <a:off x="3901440" y="33223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257</xdr:row>
      <xdr:rowOff>0</xdr:rowOff>
    </xdr:from>
    <xdr:ext cx="2529840" cy="195685"/>
    <xdr:sp macro="" textlink="">
      <xdr:nvSpPr>
        <xdr:cNvPr id="2415" name="Drop Down 4" hidden="1">
          <a:extLst>
            <a:ext uri="{63B3BB69-23CF-44E3-9099-C40C66FF867C}">
              <a14:compatExt xmlns:a14="http://schemas.microsoft.com/office/drawing/2010/main" spid="_x0000_s2052"/>
            </a:ext>
            <a:ext uri="{FF2B5EF4-FFF2-40B4-BE49-F238E27FC236}">
              <a16:creationId xmlns:a16="http://schemas.microsoft.com/office/drawing/2014/main" id="{2F737FBC-1C8F-49B5-8D55-A9BCD40E6B37}"/>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257</xdr:row>
      <xdr:rowOff>0</xdr:rowOff>
    </xdr:from>
    <xdr:ext cx="2529840" cy="195685"/>
    <xdr:sp macro="" textlink="">
      <xdr:nvSpPr>
        <xdr:cNvPr id="2416" name="Drop Down 4" hidden="1">
          <a:extLst>
            <a:ext uri="{63B3BB69-23CF-44E3-9099-C40C66FF867C}">
              <a14:compatExt xmlns:a14="http://schemas.microsoft.com/office/drawing/2010/main" spid="_x0000_s2052"/>
            </a:ext>
            <a:ext uri="{FF2B5EF4-FFF2-40B4-BE49-F238E27FC236}">
              <a16:creationId xmlns:a16="http://schemas.microsoft.com/office/drawing/2014/main" id="{0A9639E0-C8C7-4A7F-93AF-D1E53A087446}"/>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257</xdr:row>
      <xdr:rowOff>0</xdr:rowOff>
    </xdr:from>
    <xdr:ext cx="2529840" cy="195685"/>
    <xdr:sp macro="" textlink="">
      <xdr:nvSpPr>
        <xdr:cNvPr id="2417" name="Drop Down 4" hidden="1">
          <a:extLst>
            <a:ext uri="{63B3BB69-23CF-44E3-9099-C40C66FF867C}">
              <a14:compatExt xmlns:a14="http://schemas.microsoft.com/office/drawing/2010/main" spid="_x0000_s2052"/>
            </a:ext>
            <a:ext uri="{FF2B5EF4-FFF2-40B4-BE49-F238E27FC236}">
              <a16:creationId xmlns:a16="http://schemas.microsoft.com/office/drawing/2014/main" id="{9DD46AC5-B69C-49D0-8782-398118F2F2C0}"/>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257</xdr:row>
      <xdr:rowOff>0</xdr:rowOff>
    </xdr:from>
    <xdr:ext cx="2529840" cy="195685"/>
    <xdr:sp macro="" textlink="">
      <xdr:nvSpPr>
        <xdr:cNvPr id="2418" name="Drop Down 4" hidden="1">
          <a:extLst>
            <a:ext uri="{63B3BB69-23CF-44E3-9099-C40C66FF867C}">
              <a14:compatExt xmlns:a14="http://schemas.microsoft.com/office/drawing/2010/main" spid="_x0000_s2052"/>
            </a:ext>
            <a:ext uri="{FF2B5EF4-FFF2-40B4-BE49-F238E27FC236}">
              <a16:creationId xmlns:a16="http://schemas.microsoft.com/office/drawing/2014/main" id="{EF37FE8F-B223-48BE-B939-A3C8EE0DC036}"/>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257</xdr:row>
      <xdr:rowOff>0</xdr:rowOff>
    </xdr:from>
    <xdr:ext cx="2529840" cy="195685"/>
    <xdr:sp macro="" textlink="">
      <xdr:nvSpPr>
        <xdr:cNvPr id="2419" name="Drop Down 4" hidden="1">
          <a:extLst>
            <a:ext uri="{63B3BB69-23CF-44E3-9099-C40C66FF867C}">
              <a14:compatExt xmlns:a14="http://schemas.microsoft.com/office/drawing/2010/main" spid="_x0000_s2052"/>
            </a:ext>
            <a:ext uri="{FF2B5EF4-FFF2-40B4-BE49-F238E27FC236}">
              <a16:creationId xmlns:a16="http://schemas.microsoft.com/office/drawing/2014/main" id="{9DDEE4BB-2ED5-41EB-B917-89339CFD9421}"/>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257</xdr:row>
      <xdr:rowOff>0</xdr:rowOff>
    </xdr:from>
    <xdr:ext cx="1921468" cy="195685"/>
    <xdr:sp macro="" textlink="">
      <xdr:nvSpPr>
        <xdr:cNvPr id="2420" name="Drop Down 20" hidden="1">
          <a:extLst>
            <a:ext uri="{63B3BB69-23CF-44E3-9099-C40C66FF867C}">
              <a14:compatExt xmlns:a14="http://schemas.microsoft.com/office/drawing/2010/main" spid="_x0000_s2068"/>
            </a:ext>
            <a:ext uri="{FF2B5EF4-FFF2-40B4-BE49-F238E27FC236}">
              <a16:creationId xmlns:a16="http://schemas.microsoft.com/office/drawing/2014/main" id="{B2ABF3A4-E280-470A-9287-EEE2724EBE12}"/>
            </a:ext>
          </a:extLst>
        </xdr:cNvPr>
        <xdr:cNvSpPr/>
      </xdr:nvSpPr>
      <xdr:spPr bwMode="auto">
        <a:xfrm>
          <a:off x="6065520" y="33223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257</xdr:row>
      <xdr:rowOff>0</xdr:rowOff>
    </xdr:from>
    <xdr:ext cx="2476500" cy="199970"/>
    <xdr:sp macro="" textlink="">
      <xdr:nvSpPr>
        <xdr:cNvPr id="2421" name="Drop Down 24" hidden="1">
          <a:extLst>
            <a:ext uri="{63B3BB69-23CF-44E3-9099-C40C66FF867C}">
              <a14:compatExt xmlns:a14="http://schemas.microsoft.com/office/drawing/2010/main" spid="_x0000_s2072"/>
            </a:ext>
            <a:ext uri="{FF2B5EF4-FFF2-40B4-BE49-F238E27FC236}">
              <a16:creationId xmlns:a16="http://schemas.microsoft.com/office/drawing/2014/main" id="{E6D048FB-5E7C-4FFD-A4DF-4DF3AFAF0AD1}"/>
            </a:ext>
          </a:extLst>
        </xdr:cNvPr>
        <xdr:cNvSpPr/>
      </xdr:nvSpPr>
      <xdr:spPr bwMode="auto">
        <a:xfrm>
          <a:off x="3901440" y="33223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257</xdr:row>
      <xdr:rowOff>0</xdr:rowOff>
    </xdr:from>
    <xdr:ext cx="2529840" cy="195685"/>
    <xdr:sp macro="" textlink="">
      <xdr:nvSpPr>
        <xdr:cNvPr id="2422" name="Drop Down 4" hidden="1">
          <a:extLst>
            <a:ext uri="{63B3BB69-23CF-44E3-9099-C40C66FF867C}">
              <a14:compatExt xmlns:a14="http://schemas.microsoft.com/office/drawing/2010/main" spid="_x0000_s2052"/>
            </a:ext>
            <a:ext uri="{FF2B5EF4-FFF2-40B4-BE49-F238E27FC236}">
              <a16:creationId xmlns:a16="http://schemas.microsoft.com/office/drawing/2014/main" id="{5E906385-AA29-4B51-8BF2-AE157026E8BE}"/>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257</xdr:row>
      <xdr:rowOff>0</xdr:rowOff>
    </xdr:from>
    <xdr:ext cx="2529840" cy="195685"/>
    <xdr:sp macro="" textlink="">
      <xdr:nvSpPr>
        <xdr:cNvPr id="2423" name="Drop Down 4" hidden="1">
          <a:extLst>
            <a:ext uri="{63B3BB69-23CF-44E3-9099-C40C66FF867C}">
              <a14:compatExt xmlns:a14="http://schemas.microsoft.com/office/drawing/2010/main" spid="_x0000_s2052"/>
            </a:ext>
            <a:ext uri="{FF2B5EF4-FFF2-40B4-BE49-F238E27FC236}">
              <a16:creationId xmlns:a16="http://schemas.microsoft.com/office/drawing/2014/main" id="{223A41F0-0798-472C-A986-3D7672AA9BCF}"/>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257</xdr:row>
      <xdr:rowOff>0</xdr:rowOff>
    </xdr:from>
    <xdr:ext cx="2529840" cy="195685"/>
    <xdr:sp macro="" textlink="">
      <xdr:nvSpPr>
        <xdr:cNvPr id="2424" name="Drop Down 4" hidden="1">
          <a:extLst>
            <a:ext uri="{63B3BB69-23CF-44E3-9099-C40C66FF867C}">
              <a14:compatExt xmlns:a14="http://schemas.microsoft.com/office/drawing/2010/main" spid="_x0000_s2052"/>
            </a:ext>
            <a:ext uri="{FF2B5EF4-FFF2-40B4-BE49-F238E27FC236}">
              <a16:creationId xmlns:a16="http://schemas.microsoft.com/office/drawing/2014/main" id="{6E8B73C2-9412-4477-94CF-C05B5D526654}"/>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257</xdr:row>
      <xdr:rowOff>0</xdr:rowOff>
    </xdr:from>
    <xdr:ext cx="2529840" cy="195685"/>
    <xdr:sp macro="" textlink="">
      <xdr:nvSpPr>
        <xdr:cNvPr id="2425" name="Drop Down 4" hidden="1">
          <a:extLst>
            <a:ext uri="{63B3BB69-23CF-44E3-9099-C40C66FF867C}">
              <a14:compatExt xmlns:a14="http://schemas.microsoft.com/office/drawing/2010/main" spid="_x0000_s2052"/>
            </a:ext>
            <a:ext uri="{FF2B5EF4-FFF2-40B4-BE49-F238E27FC236}">
              <a16:creationId xmlns:a16="http://schemas.microsoft.com/office/drawing/2014/main" id="{50D80C74-0513-4E4B-ABE5-66A4383DD95E}"/>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426" name="Drop Down 4" hidden="1">
          <a:extLst>
            <a:ext uri="{63B3BB69-23CF-44E3-9099-C40C66FF867C}">
              <a14:compatExt xmlns:a14="http://schemas.microsoft.com/office/drawing/2010/main" spid="_x0000_s2052"/>
            </a:ext>
            <a:ext uri="{FF2B5EF4-FFF2-40B4-BE49-F238E27FC236}">
              <a16:creationId xmlns:a16="http://schemas.microsoft.com/office/drawing/2014/main" id="{516B60AC-0083-4535-87AF-61DE74B8A49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287</xdr:row>
      <xdr:rowOff>0</xdr:rowOff>
    </xdr:from>
    <xdr:ext cx="1921468" cy="195685"/>
    <xdr:sp macro="" textlink="">
      <xdr:nvSpPr>
        <xdr:cNvPr id="2427" name="Drop Down 20" hidden="1">
          <a:extLst>
            <a:ext uri="{63B3BB69-23CF-44E3-9099-C40C66FF867C}">
              <a14:compatExt xmlns:a14="http://schemas.microsoft.com/office/drawing/2010/main" spid="_x0000_s2068"/>
            </a:ext>
            <a:ext uri="{FF2B5EF4-FFF2-40B4-BE49-F238E27FC236}">
              <a16:creationId xmlns:a16="http://schemas.microsoft.com/office/drawing/2014/main" id="{20F5865A-ACCB-4493-8F36-3739DEEED59F}"/>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287</xdr:row>
      <xdr:rowOff>0</xdr:rowOff>
    </xdr:from>
    <xdr:ext cx="2476500" cy="199970"/>
    <xdr:sp macro="" textlink="">
      <xdr:nvSpPr>
        <xdr:cNvPr id="2428" name="Drop Down 24" hidden="1">
          <a:extLst>
            <a:ext uri="{63B3BB69-23CF-44E3-9099-C40C66FF867C}">
              <a14:compatExt xmlns:a14="http://schemas.microsoft.com/office/drawing/2010/main" spid="_x0000_s2072"/>
            </a:ext>
            <a:ext uri="{FF2B5EF4-FFF2-40B4-BE49-F238E27FC236}">
              <a16:creationId xmlns:a16="http://schemas.microsoft.com/office/drawing/2014/main" id="{3FF120A6-60FE-45E4-8CB4-156A110CB486}"/>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429" name="Drop Down 4" hidden="1">
          <a:extLst>
            <a:ext uri="{63B3BB69-23CF-44E3-9099-C40C66FF867C}">
              <a14:compatExt xmlns:a14="http://schemas.microsoft.com/office/drawing/2010/main" spid="_x0000_s2052"/>
            </a:ext>
            <a:ext uri="{FF2B5EF4-FFF2-40B4-BE49-F238E27FC236}">
              <a16:creationId xmlns:a16="http://schemas.microsoft.com/office/drawing/2014/main" id="{3BC29E36-1C66-4D77-B38D-1718FAC09E8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2430" name="Drop Down 4" hidden="1">
          <a:extLst>
            <a:ext uri="{63B3BB69-23CF-44E3-9099-C40C66FF867C}">
              <a14:compatExt xmlns:a14="http://schemas.microsoft.com/office/drawing/2010/main" spid="_x0000_s2052"/>
            </a:ext>
            <a:ext uri="{FF2B5EF4-FFF2-40B4-BE49-F238E27FC236}">
              <a16:creationId xmlns:a16="http://schemas.microsoft.com/office/drawing/2014/main" id="{334F82E1-D20C-46F3-B24B-F38A60B7EC37}"/>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431" name="Drop Down 4" hidden="1">
          <a:extLst>
            <a:ext uri="{63B3BB69-23CF-44E3-9099-C40C66FF867C}">
              <a14:compatExt xmlns:a14="http://schemas.microsoft.com/office/drawing/2010/main" spid="_x0000_s2052"/>
            </a:ext>
            <a:ext uri="{FF2B5EF4-FFF2-40B4-BE49-F238E27FC236}">
              <a16:creationId xmlns:a16="http://schemas.microsoft.com/office/drawing/2014/main" id="{684B5CC6-A59E-4828-8549-6CC9576CF51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2432" name="Drop Down 4" hidden="1">
          <a:extLst>
            <a:ext uri="{63B3BB69-23CF-44E3-9099-C40C66FF867C}">
              <a14:compatExt xmlns:a14="http://schemas.microsoft.com/office/drawing/2010/main" spid="_x0000_s2052"/>
            </a:ext>
            <a:ext uri="{FF2B5EF4-FFF2-40B4-BE49-F238E27FC236}">
              <a16:creationId xmlns:a16="http://schemas.microsoft.com/office/drawing/2014/main" id="{DE064DED-9F0A-4CE5-B547-C97D26AC02D0}"/>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433" name="Drop Down 4" hidden="1">
          <a:extLst>
            <a:ext uri="{63B3BB69-23CF-44E3-9099-C40C66FF867C}">
              <a14:compatExt xmlns:a14="http://schemas.microsoft.com/office/drawing/2010/main" spid="_x0000_s2052"/>
            </a:ext>
            <a:ext uri="{FF2B5EF4-FFF2-40B4-BE49-F238E27FC236}">
              <a16:creationId xmlns:a16="http://schemas.microsoft.com/office/drawing/2014/main" id="{B5F3D796-F400-4E10-A682-946DC6427AA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287</xdr:row>
      <xdr:rowOff>0</xdr:rowOff>
    </xdr:from>
    <xdr:ext cx="1921468" cy="195685"/>
    <xdr:sp macro="" textlink="">
      <xdr:nvSpPr>
        <xdr:cNvPr id="2434" name="Drop Down 20" hidden="1">
          <a:extLst>
            <a:ext uri="{63B3BB69-23CF-44E3-9099-C40C66FF867C}">
              <a14:compatExt xmlns:a14="http://schemas.microsoft.com/office/drawing/2010/main" spid="_x0000_s2068"/>
            </a:ext>
            <a:ext uri="{FF2B5EF4-FFF2-40B4-BE49-F238E27FC236}">
              <a16:creationId xmlns:a16="http://schemas.microsoft.com/office/drawing/2014/main" id="{674A8997-D23C-474E-9962-862F1C1FF4C6}"/>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287</xdr:row>
      <xdr:rowOff>0</xdr:rowOff>
    </xdr:from>
    <xdr:ext cx="2476500" cy="199970"/>
    <xdr:sp macro="" textlink="">
      <xdr:nvSpPr>
        <xdr:cNvPr id="2435" name="Drop Down 24" hidden="1">
          <a:extLst>
            <a:ext uri="{63B3BB69-23CF-44E3-9099-C40C66FF867C}">
              <a14:compatExt xmlns:a14="http://schemas.microsoft.com/office/drawing/2010/main" spid="_x0000_s2072"/>
            </a:ext>
            <a:ext uri="{FF2B5EF4-FFF2-40B4-BE49-F238E27FC236}">
              <a16:creationId xmlns:a16="http://schemas.microsoft.com/office/drawing/2014/main" id="{5DCCD60B-F562-4420-A6B6-F2CE8FB6999D}"/>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436" name="Drop Down 4" hidden="1">
          <a:extLst>
            <a:ext uri="{63B3BB69-23CF-44E3-9099-C40C66FF867C}">
              <a14:compatExt xmlns:a14="http://schemas.microsoft.com/office/drawing/2010/main" spid="_x0000_s2052"/>
            </a:ext>
            <a:ext uri="{FF2B5EF4-FFF2-40B4-BE49-F238E27FC236}">
              <a16:creationId xmlns:a16="http://schemas.microsoft.com/office/drawing/2014/main" id="{B9C87037-60F1-4FC3-B7D4-56017ECF1E6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2437" name="Drop Down 4" hidden="1">
          <a:extLst>
            <a:ext uri="{63B3BB69-23CF-44E3-9099-C40C66FF867C}">
              <a14:compatExt xmlns:a14="http://schemas.microsoft.com/office/drawing/2010/main" spid="_x0000_s2052"/>
            </a:ext>
            <a:ext uri="{FF2B5EF4-FFF2-40B4-BE49-F238E27FC236}">
              <a16:creationId xmlns:a16="http://schemas.microsoft.com/office/drawing/2014/main" id="{75835A9A-6374-41B8-9900-95D0718EBB1A}"/>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438" name="Drop Down 4" hidden="1">
          <a:extLst>
            <a:ext uri="{63B3BB69-23CF-44E3-9099-C40C66FF867C}">
              <a14:compatExt xmlns:a14="http://schemas.microsoft.com/office/drawing/2010/main" spid="_x0000_s2052"/>
            </a:ext>
            <a:ext uri="{FF2B5EF4-FFF2-40B4-BE49-F238E27FC236}">
              <a16:creationId xmlns:a16="http://schemas.microsoft.com/office/drawing/2014/main" id="{1B0E703B-C1E6-4205-87F8-9F7445D95F3B}"/>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2439" name="Drop Down 4" hidden="1">
          <a:extLst>
            <a:ext uri="{63B3BB69-23CF-44E3-9099-C40C66FF867C}">
              <a14:compatExt xmlns:a14="http://schemas.microsoft.com/office/drawing/2010/main" spid="_x0000_s2052"/>
            </a:ext>
            <a:ext uri="{FF2B5EF4-FFF2-40B4-BE49-F238E27FC236}">
              <a16:creationId xmlns:a16="http://schemas.microsoft.com/office/drawing/2014/main" id="{09BD2450-1383-47BE-ABEC-253D98D02A3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440" name="Drop Down 4" hidden="1">
          <a:extLst>
            <a:ext uri="{63B3BB69-23CF-44E3-9099-C40C66FF867C}">
              <a14:compatExt xmlns:a14="http://schemas.microsoft.com/office/drawing/2010/main" spid="_x0000_s2052"/>
            </a:ext>
            <a:ext uri="{FF2B5EF4-FFF2-40B4-BE49-F238E27FC236}">
              <a16:creationId xmlns:a16="http://schemas.microsoft.com/office/drawing/2014/main" id="{703DD894-80ED-4075-BF24-F86F46823BE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287</xdr:row>
      <xdr:rowOff>0</xdr:rowOff>
    </xdr:from>
    <xdr:ext cx="1921468" cy="195685"/>
    <xdr:sp macro="" textlink="">
      <xdr:nvSpPr>
        <xdr:cNvPr id="2441" name="Drop Down 20" hidden="1">
          <a:extLst>
            <a:ext uri="{63B3BB69-23CF-44E3-9099-C40C66FF867C}">
              <a14:compatExt xmlns:a14="http://schemas.microsoft.com/office/drawing/2010/main" spid="_x0000_s2068"/>
            </a:ext>
            <a:ext uri="{FF2B5EF4-FFF2-40B4-BE49-F238E27FC236}">
              <a16:creationId xmlns:a16="http://schemas.microsoft.com/office/drawing/2014/main" id="{C4B3456A-36BA-4A8D-BC81-ADFACF62BD48}"/>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287</xdr:row>
      <xdr:rowOff>0</xdr:rowOff>
    </xdr:from>
    <xdr:ext cx="2476500" cy="199970"/>
    <xdr:sp macro="" textlink="">
      <xdr:nvSpPr>
        <xdr:cNvPr id="2442" name="Drop Down 24" hidden="1">
          <a:extLst>
            <a:ext uri="{63B3BB69-23CF-44E3-9099-C40C66FF867C}">
              <a14:compatExt xmlns:a14="http://schemas.microsoft.com/office/drawing/2010/main" spid="_x0000_s2072"/>
            </a:ext>
            <a:ext uri="{FF2B5EF4-FFF2-40B4-BE49-F238E27FC236}">
              <a16:creationId xmlns:a16="http://schemas.microsoft.com/office/drawing/2014/main" id="{DC662F2B-5CD3-44D2-9A0C-DC281F4293AB}"/>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443" name="Drop Down 4" hidden="1">
          <a:extLst>
            <a:ext uri="{63B3BB69-23CF-44E3-9099-C40C66FF867C}">
              <a14:compatExt xmlns:a14="http://schemas.microsoft.com/office/drawing/2010/main" spid="_x0000_s2052"/>
            </a:ext>
            <a:ext uri="{FF2B5EF4-FFF2-40B4-BE49-F238E27FC236}">
              <a16:creationId xmlns:a16="http://schemas.microsoft.com/office/drawing/2014/main" id="{4D9D98E0-ABF5-4C6F-9CF3-6D00639DBC96}"/>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2444" name="Drop Down 4" hidden="1">
          <a:extLst>
            <a:ext uri="{63B3BB69-23CF-44E3-9099-C40C66FF867C}">
              <a14:compatExt xmlns:a14="http://schemas.microsoft.com/office/drawing/2010/main" spid="_x0000_s2052"/>
            </a:ext>
            <a:ext uri="{FF2B5EF4-FFF2-40B4-BE49-F238E27FC236}">
              <a16:creationId xmlns:a16="http://schemas.microsoft.com/office/drawing/2014/main" id="{3EB07904-A419-4EB1-A362-76455B13C03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445" name="Drop Down 4" hidden="1">
          <a:extLst>
            <a:ext uri="{63B3BB69-23CF-44E3-9099-C40C66FF867C}">
              <a14:compatExt xmlns:a14="http://schemas.microsoft.com/office/drawing/2010/main" spid="_x0000_s2052"/>
            </a:ext>
            <a:ext uri="{FF2B5EF4-FFF2-40B4-BE49-F238E27FC236}">
              <a16:creationId xmlns:a16="http://schemas.microsoft.com/office/drawing/2014/main" id="{3A00077F-2081-4359-8105-F389170C722F}"/>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2446" name="Drop Down 4" hidden="1">
          <a:extLst>
            <a:ext uri="{63B3BB69-23CF-44E3-9099-C40C66FF867C}">
              <a14:compatExt xmlns:a14="http://schemas.microsoft.com/office/drawing/2010/main" spid="_x0000_s2052"/>
            </a:ext>
            <a:ext uri="{FF2B5EF4-FFF2-40B4-BE49-F238E27FC236}">
              <a16:creationId xmlns:a16="http://schemas.microsoft.com/office/drawing/2014/main" id="{976374FE-B0B3-439E-B57C-4C7FD0C1B691}"/>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447" name="Drop Down 4" hidden="1">
          <a:extLst>
            <a:ext uri="{63B3BB69-23CF-44E3-9099-C40C66FF867C}">
              <a14:compatExt xmlns:a14="http://schemas.microsoft.com/office/drawing/2010/main" spid="_x0000_s2052"/>
            </a:ext>
            <a:ext uri="{FF2B5EF4-FFF2-40B4-BE49-F238E27FC236}">
              <a16:creationId xmlns:a16="http://schemas.microsoft.com/office/drawing/2014/main" id="{F7346C36-16BB-4341-A53E-635BBFCCADE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287</xdr:row>
      <xdr:rowOff>0</xdr:rowOff>
    </xdr:from>
    <xdr:ext cx="1921468" cy="195685"/>
    <xdr:sp macro="" textlink="">
      <xdr:nvSpPr>
        <xdr:cNvPr id="2448" name="Drop Down 20" hidden="1">
          <a:extLst>
            <a:ext uri="{63B3BB69-23CF-44E3-9099-C40C66FF867C}">
              <a14:compatExt xmlns:a14="http://schemas.microsoft.com/office/drawing/2010/main" spid="_x0000_s2068"/>
            </a:ext>
            <a:ext uri="{FF2B5EF4-FFF2-40B4-BE49-F238E27FC236}">
              <a16:creationId xmlns:a16="http://schemas.microsoft.com/office/drawing/2014/main" id="{2E422035-6869-44AB-9994-50A917AC5848}"/>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287</xdr:row>
      <xdr:rowOff>0</xdr:rowOff>
    </xdr:from>
    <xdr:ext cx="2476500" cy="199970"/>
    <xdr:sp macro="" textlink="">
      <xdr:nvSpPr>
        <xdr:cNvPr id="2449" name="Drop Down 24" hidden="1">
          <a:extLst>
            <a:ext uri="{63B3BB69-23CF-44E3-9099-C40C66FF867C}">
              <a14:compatExt xmlns:a14="http://schemas.microsoft.com/office/drawing/2010/main" spid="_x0000_s2072"/>
            </a:ext>
            <a:ext uri="{FF2B5EF4-FFF2-40B4-BE49-F238E27FC236}">
              <a16:creationId xmlns:a16="http://schemas.microsoft.com/office/drawing/2014/main" id="{3F199B03-89D8-4A60-8A98-111FBCF974B2}"/>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450" name="Drop Down 4" hidden="1">
          <a:extLst>
            <a:ext uri="{63B3BB69-23CF-44E3-9099-C40C66FF867C}">
              <a14:compatExt xmlns:a14="http://schemas.microsoft.com/office/drawing/2010/main" spid="_x0000_s2052"/>
            </a:ext>
            <a:ext uri="{FF2B5EF4-FFF2-40B4-BE49-F238E27FC236}">
              <a16:creationId xmlns:a16="http://schemas.microsoft.com/office/drawing/2014/main" id="{1A18A47D-6DAE-44E3-916F-C5A80561C11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2451" name="Drop Down 4" hidden="1">
          <a:extLst>
            <a:ext uri="{63B3BB69-23CF-44E3-9099-C40C66FF867C}">
              <a14:compatExt xmlns:a14="http://schemas.microsoft.com/office/drawing/2010/main" spid="_x0000_s2052"/>
            </a:ext>
            <a:ext uri="{FF2B5EF4-FFF2-40B4-BE49-F238E27FC236}">
              <a16:creationId xmlns:a16="http://schemas.microsoft.com/office/drawing/2014/main" id="{F9A02BF4-7A06-4B48-BAFF-51ABE385E2CA}"/>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452" name="Drop Down 4" hidden="1">
          <a:extLst>
            <a:ext uri="{63B3BB69-23CF-44E3-9099-C40C66FF867C}">
              <a14:compatExt xmlns:a14="http://schemas.microsoft.com/office/drawing/2010/main" spid="_x0000_s2052"/>
            </a:ext>
            <a:ext uri="{FF2B5EF4-FFF2-40B4-BE49-F238E27FC236}">
              <a16:creationId xmlns:a16="http://schemas.microsoft.com/office/drawing/2014/main" id="{84337F43-AA92-4BA1-95DB-60389E26C56D}"/>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2453" name="Drop Down 4" hidden="1">
          <a:extLst>
            <a:ext uri="{63B3BB69-23CF-44E3-9099-C40C66FF867C}">
              <a14:compatExt xmlns:a14="http://schemas.microsoft.com/office/drawing/2010/main" spid="_x0000_s2052"/>
            </a:ext>
            <a:ext uri="{FF2B5EF4-FFF2-40B4-BE49-F238E27FC236}">
              <a16:creationId xmlns:a16="http://schemas.microsoft.com/office/drawing/2014/main" id="{C8CBEF7E-D1AA-40E1-A5EE-C6A7BBAB9A4D}"/>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454" name="Drop Down 4" hidden="1">
          <a:extLst>
            <a:ext uri="{63B3BB69-23CF-44E3-9099-C40C66FF867C}">
              <a14:compatExt xmlns:a14="http://schemas.microsoft.com/office/drawing/2010/main" spid="_x0000_s2052"/>
            </a:ext>
            <a:ext uri="{FF2B5EF4-FFF2-40B4-BE49-F238E27FC236}">
              <a16:creationId xmlns:a16="http://schemas.microsoft.com/office/drawing/2014/main" id="{D1F90022-3F28-4CF6-864F-A8FBCA0CDA0A}"/>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287</xdr:row>
      <xdr:rowOff>0</xdr:rowOff>
    </xdr:from>
    <xdr:ext cx="1921468" cy="195685"/>
    <xdr:sp macro="" textlink="">
      <xdr:nvSpPr>
        <xdr:cNvPr id="2455" name="Drop Down 20" hidden="1">
          <a:extLst>
            <a:ext uri="{63B3BB69-23CF-44E3-9099-C40C66FF867C}">
              <a14:compatExt xmlns:a14="http://schemas.microsoft.com/office/drawing/2010/main" spid="_x0000_s2068"/>
            </a:ext>
            <a:ext uri="{FF2B5EF4-FFF2-40B4-BE49-F238E27FC236}">
              <a16:creationId xmlns:a16="http://schemas.microsoft.com/office/drawing/2014/main" id="{2FC3ADBF-179A-4B3B-8441-6C4322C15985}"/>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287</xdr:row>
      <xdr:rowOff>0</xdr:rowOff>
    </xdr:from>
    <xdr:ext cx="2476500" cy="199970"/>
    <xdr:sp macro="" textlink="">
      <xdr:nvSpPr>
        <xdr:cNvPr id="2456" name="Drop Down 24" hidden="1">
          <a:extLst>
            <a:ext uri="{63B3BB69-23CF-44E3-9099-C40C66FF867C}">
              <a14:compatExt xmlns:a14="http://schemas.microsoft.com/office/drawing/2010/main" spid="_x0000_s2072"/>
            </a:ext>
            <a:ext uri="{FF2B5EF4-FFF2-40B4-BE49-F238E27FC236}">
              <a16:creationId xmlns:a16="http://schemas.microsoft.com/office/drawing/2014/main" id="{4BE98CAB-8D5A-4726-AE60-EA2FF9E2C2AD}"/>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457" name="Drop Down 4" hidden="1">
          <a:extLst>
            <a:ext uri="{63B3BB69-23CF-44E3-9099-C40C66FF867C}">
              <a14:compatExt xmlns:a14="http://schemas.microsoft.com/office/drawing/2010/main" spid="_x0000_s2052"/>
            </a:ext>
            <a:ext uri="{FF2B5EF4-FFF2-40B4-BE49-F238E27FC236}">
              <a16:creationId xmlns:a16="http://schemas.microsoft.com/office/drawing/2014/main" id="{4F32BC56-C472-47EE-A390-0A77BCA2A49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2458" name="Drop Down 4" hidden="1">
          <a:extLst>
            <a:ext uri="{63B3BB69-23CF-44E3-9099-C40C66FF867C}">
              <a14:compatExt xmlns:a14="http://schemas.microsoft.com/office/drawing/2010/main" spid="_x0000_s2052"/>
            </a:ext>
            <a:ext uri="{FF2B5EF4-FFF2-40B4-BE49-F238E27FC236}">
              <a16:creationId xmlns:a16="http://schemas.microsoft.com/office/drawing/2014/main" id="{9E5089A6-04AD-439B-80FB-89CBE241E64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459" name="Drop Down 4" hidden="1">
          <a:extLst>
            <a:ext uri="{63B3BB69-23CF-44E3-9099-C40C66FF867C}">
              <a14:compatExt xmlns:a14="http://schemas.microsoft.com/office/drawing/2010/main" spid="_x0000_s2052"/>
            </a:ext>
            <a:ext uri="{FF2B5EF4-FFF2-40B4-BE49-F238E27FC236}">
              <a16:creationId xmlns:a16="http://schemas.microsoft.com/office/drawing/2014/main" id="{4A4555B6-B012-4A42-9FA0-C7377505ACD1}"/>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2460" name="Drop Down 4" hidden="1">
          <a:extLst>
            <a:ext uri="{63B3BB69-23CF-44E3-9099-C40C66FF867C}">
              <a14:compatExt xmlns:a14="http://schemas.microsoft.com/office/drawing/2010/main" spid="_x0000_s2052"/>
            </a:ext>
            <a:ext uri="{FF2B5EF4-FFF2-40B4-BE49-F238E27FC236}">
              <a16:creationId xmlns:a16="http://schemas.microsoft.com/office/drawing/2014/main" id="{3F40419A-3EA8-404E-91C7-D5101046A56F}"/>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461" name="Drop Down 4" hidden="1">
          <a:extLst>
            <a:ext uri="{63B3BB69-23CF-44E3-9099-C40C66FF867C}">
              <a14:compatExt xmlns:a14="http://schemas.microsoft.com/office/drawing/2010/main" spid="_x0000_s2052"/>
            </a:ext>
            <a:ext uri="{FF2B5EF4-FFF2-40B4-BE49-F238E27FC236}">
              <a16:creationId xmlns:a16="http://schemas.microsoft.com/office/drawing/2014/main" id="{241CFC0F-6468-48AC-9BB1-CA2CF883CC6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287</xdr:row>
      <xdr:rowOff>0</xdr:rowOff>
    </xdr:from>
    <xdr:ext cx="1921468" cy="195685"/>
    <xdr:sp macro="" textlink="">
      <xdr:nvSpPr>
        <xdr:cNvPr id="2462" name="Drop Down 20" hidden="1">
          <a:extLst>
            <a:ext uri="{63B3BB69-23CF-44E3-9099-C40C66FF867C}">
              <a14:compatExt xmlns:a14="http://schemas.microsoft.com/office/drawing/2010/main" spid="_x0000_s2068"/>
            </a:ext>
            <a:ext uri="{FF2B5EF4-FFF2-40B4-BE49-F238E27FC236}">
              <a16:creationId xmlns:a16="http://schemas.microsoft.com/office/drawing/2014/main" id="{EE12D142-550E-426F-B052-E31960DC6884}"/>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287</xdr:row>
      <xdr:rowOff>0</xdr:rowOff>
    </xdr:from>
    <xdr:ext cx="2476500" cy="199970"/>
    <xdr:sp macro="" textlink="">
      <xdr:nvSpPr>
        <xdr:cNvPr id="2463" name="Drop Down 24" hidden="1">
          <a:extLst>
            <a:ext uri="{63B3BB69-23CF-44E3-9099-C40C66FF867C}">
              <a14:compatExt xmlns:a14="http://schemas.microsoft.com/office/drawing/2010/main" spid="_x0000_s2072"/>
            </a:ext>
            <a:ext uri="{FF2B5EF4-FFF2-40B4-BE49-F238E27FC236}">
              <a16:creationId xmlns:a16="http://schemas.microsoft.com/office/drawing/2014/main" id="{F46E5497-7063-4394-80C0-FDEC6B416ED8}"/>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464" name="Drop Down 4" hidden="1">
          <a:extLst>
            <a:ext uri="{63B3BB69-23CF-44E3-9099-C40C66FF867C}">
              <a14:compatExt xmlns:a14="http://schemas.microsoft.com/office/drawing/2010/main" spid="_x0000_s2052"/>
            </a:ext>
            <a:ext uri="{FF2B5EF4-FFF2-40B4-BE49-F238E27FC236}">
              <a16:creationId xmlns:a16="http://schemas.microsoft.com/office/drawing/2014/main" id="{F3A47DB4-0CBE-4FF8-925D-441219A85A5A}"/>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2465" name="Drop Down 4" hidden="1">
          <a:extLst>
            <a:ext uri="{63B3BB69-23CF-44E3-9099-C40C66FF867C}">
              <a14:compatExt xmlns:a14="http://schemas.microsoft.com/office/drawing/2010/main" spid="_x0000_s2052"/>
            </a:ext>
            <a:ext uri="{FF2B5EF4-FFF2-40B4-BE49-F238E27FC236}">
              <a16:creationId xmlns:a16="http://schemas.microsoft.com/office/drawing/2014/main" id="{7BA86B9A-1AA7-4C22-9FCB-F6C8B513FA7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466" name="Drop Down 4" hidden="1">
          <a:extLst>
            <a:ext uri="{63B3BB69-23CF-44E3-9099-C40C66FF867C}">
              <a14:compatExt xmlns:a14="http://schemas.microsoft.com/office/drawing/2010/main" spid="_x0000_s2052"/>
            </a:ext>
            <a:ext uri="{FF2B5EF4-FFF2-40B4-BE49-F238E27FC236}">
              <a16:creationId xmlns:a16="http://schemas.microsoft.com/office/drawing/2014/main" id="{C5678865-A6CF-4EC7-8065-8308E3FADD9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2467" name="Drop Down 4" hidden="1">
          <a:extLst>
            <a:ext uri="{63B3BB69-23CF-44E3-9099-C40C66FF867C}">
              <a14:compatExt xmlns:a14="http://schemas.microsoft.com/office/drawing/2010/main" spid="_x0000_s2052"/>
            </a:ext>
            <a:ext uri="{FF2B5EF4-FFF2-40B4-BE49-F238E27FC236}">
              <a16:creationId xmlns:a16="http://schemas.microsoft.com/office/drawing/2014/main" id="{55C8F87E-6F5C-4678-9108-179464D1B49C}"/>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468" name="Drop Down 4" hidden="1">
          <a:extLst>
            <a:ext uri="{63B3BB69-23CF-44E3-9099-C40C66FF867C}">
              <a14:compatExt xmlns:a14="http://schemas.microsoft.com/office/drawing/2010/main" spid="_x0000_s2052"/>
            </a:ext>
            <a:ext uri="{FF2B5EF4-FFF2-40B4-BE49-F238E27FC236}">
              <a16:creationId xmlns:a16="http://schemas.microsoft.com/office/drawing/2014/main" id="{5E33251D-94F9-475F-ABC5-1BE3E21FE94A}"/>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287</xdr:row>
      <xdr:rowOff>0</xdr:rowOff>
    </xdr:from>
    <xdr:ext cx="1921468" cy="195685"/>
    <xdr:sp macro="" textlink="">
      <xdr:nvSpPr>
        <xdr:cNvPr id="2469" name="Drop Down 20" hidden="1">
          <a:extLst>
            <a:ext uri="{63B3BB69-23CF-44E3-9099-C40C66FF867C}">
              <a14:compatExt xmlns:a14="http://schemas.microsoft.com/office/drawing/2010/main" spid="_x0000_s2068"/>
            </a:ext>
            <a:ext uri="{FF2B5EF4-FFF2-40B4-BE49-F238E27FC236}">
              <a16:creationId xmlns:a16="http://schemas.microsoft.com/office/drawing/2014/main" id="{D06B9AE1-9FCC-4481-A094-1466BBB1F066}"/>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287</xdr:row>
      <xdr:rowOff>0</xdr:rowOff>
    </xdr:from>
    <xdr:ext cx="2476500" cy="199970"/>
    <xdr:sp macro="" textlink="">
      <xdr:nvSpPr>
        <xdr:cNvPr id="2470" name="Drop Down 24" hidden="1">
          <a:extLst>
            <a:ext uri="{63B3BB69-23CF-44E3-9099-C40C66FF867C}">
              <a14:compatExt xmlns:a14="http://schemas.microsoft.com/office/drawing/2010/main" spid="_x0000_s2072"/>
            </a:ext>
            <a:ext uri="{FF2B5EF4-FFF2-40B4-BE49-F238E27FC236}">
              <a16:creationId xmlns:a16="http://schemas.microsoft.com/office/drawing/2014/main" id="{9C1E7E9A-3C24-4638-AF05-FAE1DC476BFB}"/>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471" name="Drop Down 4" hidden="1">
          <a:extLst>
            <a:ext uri="{63B3BB69-23CF-44E3-9099-C40C66FF867C}">
              <a14:compatExt xmlns:a14="http://schemas.microsoft.com/office/drawing/2010/main" spid="_x0000_s2052"/>
            </a:ext>
            <a:ext uri="{FF2B5EF4-FFF2-40B4-BE49-F238E27FC236}">
              <a16:creationId xmlns:a16="http://schemas.microsoft.com/office/drawing/2014/main" id="{1C526715-D383-4B70-A730-9FAF9783A4D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2472" name="Drop Down 4" hidden="1">
          <a:extLst>
            <a:ext uri="{63B3BB69-23CF-44E3-9099-C40C66FF867C}">
              <a14:compatExt xmlns:a14="http://schemas.microsoft.com/office/drawing/2010/main" spid="_x0000_s2052"/>
            </a:ext>
            <a:ext uri="{FF2B5EF4-FFF2-40B4-BE49-F238E27FC236}">
              <a16:creationId xmlns:a16="http://schemas.microsoft.com/office/drawing/2014/main" id="{26E84F24-1598-454A-9F59-6D459E3EA1F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473" name="Drop Down 4" hidden="1">
          <a:extLst>
            <a:ext uri="{63B3BB69-23CF-44E3-9099-C40C66FF867C}">
              <a14:compatExt xmlns:a14="http://schemas.microsoft.com/office/drawing/2010/main" spid="_x0000_s2052"/>
            </a:ext>
            <a:ext uri="{FF2B5EF4-FFF2-40B4-BE49-F238E27FC236}">
              <a16:creationId xmlns:a16="http://schemas.microsoft.com/office/drawing/2014/main" id="{06D03F7F-00DA-4C47-85A7-94E82965D951}"/>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2474" name="Drop Down 4" hidden="1">
          <a:extLst>
            <a:ext uri="{63B3BB69-23CF-44E3-9099-C40C66FF867C}">
              <a14:compatExt xmlns:a14="http://schemas.microsoft.com/office/drawing/2010/main" spid="_x0000_s2052"/>
            </a:ext>
            <a:ext uri="{FF2B5EF4-FFF2-40B4-BE49-F238E27FC236}">
              <a16:creationId xmlns:a16="http://schemas.microsoft.com/office/drawing/2014/main" id="{A12BF142-C38D-4270-B952-9C8640754BEB}"/>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475" name="Drop Down 4" hidden="1">
          <a:extLst>
            <a:ext uri="{63B3BB69-23CF-44E3-9099-C40C66FF867C}">
              <a14:compatExt xmlns:a14="http://schemas.microsoft.com/office/drawing/2010/main" spid="_x0000_s2052"/>
            </a:ext>
            <a:ext uri="{FF2B5EF4-FFF2-40B4-BE49-F238E27FC236}">
              <a16:creationId xmlns:a16="http://schemas.microsoft.com/office/drawing/2014/main" id="{FC45C25A-01D8-4C29-8F1C-2CA3E7121D2D}"/>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287</xdr:row>
      <xdr:rowOff>0</xdr:rowOff>
    </xdr:from>
    <xdr:ext cx="1921468" cy="195685"/>
    <xdr:sp macro="" textlink="">
      <xdr:nvSpPr>
        <xdr:cNvPr id="2476" name="Drop Down 20" hidden="1">
          <a:extLst>
            <a:ext uri="{63B3BB69-23CF-44E3-9099-C40C66FF867C}">
              <a14:compatExt xmlns:a14="http://schemas.microsoft.com/office/drawing/2010/main" spid="_x0000_s2068"/>
            </a:ext>
            <a:ext uri="{FF2B5EF4-FFF2-40B4-BE49-F238E27FC236}">
              <a16:creationId xmlns:a16="http://schemas.microsoft.com/office/drawing/2014/main" id="{6C224BC7-0602-4EE0-ABBA-7457803AF63A}"/>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287</xdr:row>
      <xdr:rowOff>0</xdr:rowOff>
    </xdr:from>
    <xdr:ext cx="2476500" cy="199970"/>
    <xdr:sp macro="" textlink="">
      <xdr:nvSpPr>
        <xdr:cNvPr id="2477" name="Drop Down 24" hidden="1">
          <a:extLst>
            <a:ext uri="{63B3BB69-23CF-44E3-9099-C40C66FF867C}">
              <a14:compatExt xmlns:a14="http://schemas.microsoft.com/office/drawing/2010/main" spid="_x0000_s2072"/>
            </a:ext>
            <a:ext uri="{FF2B5EF4-FFF2-40B4-BE49-F238E27FC236}">
              <a16:creationId xmlns:a16="http://schemas.microsoft.com/office/drawing/2014/main" id="{0A59C3DE-F89D-4C85-8F7A-92B58381D0C9}"/>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478" name="Drop Down 4" hidden="1">
          <a:extLst>
            <a:ext uri="{63B3BB69-23CF-44E3-9099-C40C66FF867C}">
              <a14:compatExt xmlns:a14="http://schemas.microsoft.com/office/drawing/2010/main" spid="_x0000_s2052"/>
            </a:ext>
            <a:ext uri="{FF2B5EF4-FFF2-40B4-BE49-F238E27FC236}">
              <a16:creationId xmlns:a16="http://schemas.microsoft.com/office/drawing/2014/main" id="{391346D0-9BB0-4083-9DA4-19AFB5679CE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2479" name="Drop Down 4" hidden="1">
          <a:extLst>
            <a:ext uri="{63B3BB69-23CF-44E3-9099-C40C66FF867C}">
              <a14:compatExt xmlns:a14="http://schemas.microsoft.com/office/drawing/2010/main" spid="_x0000_s2052"/>
            </a:ext>
            <a:ext uri="{FF2B5EF4-FFF2-40B4-BE49-F238E27FC236}">
              <a16:creationId xmlns:a16="http://schemas.microsoft.com/office/drawing/2014/main" id="{1D7FE51B-1116-48BD-836E-5E4531B2298A}"/>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480" name="Drop Down 4" hidden="1">
          <a:extLst>
            <a:ext uri="{63B3BB69-23CF-44E3-9099-C40C66FF867C}">
              <a14:compatExt xmlns:a14="http://schemas.microsoft.com/office/drawing/2010/main" spid="_x0000_s2052"/>
            </a:ext>
            <a:ext uri="{FF2B5EF4-FFF2-40B4-BE49-F238E27FC236}">
              <a16:creationId xmlns:a16="http://schemas.microsoft.com/office/drawing/2014/main" id="{F87EAF89-BE95-40BD-946B-53D55E2E1B85}"/>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2481" name="Drop Down 4" hidden="1">
          <a:extLst>
            <a:ext uri="{63B3BB69-23CF-44E3-9099-C40C66FF867C}">
              <a14:compatExt xmlns:a14="http://schemas.microsoft.com/office/drawing/2010/main" spid="_x0000_s2052"/>
            </a:ext>
            <a:ext uri="{FF2B5EF4-FFF2-40B4-BE49-F238E27FC236}">
              <a16:creationId xmlns:a16="http://schemas.microsoft.com/office/drawing/2014/main" id="{FBD38BB0-429B-4F31-B382-79D3B55B621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482" name="Drop Down 4" hidden="1">
          <a:extLst>
            <a:ext uri="{63B3BB69-23CF-44E3-9099-C40C66FF867C}">
              <a14:compatExt xmlns:a14="http://schemas.microsoft.com/office/drawing/2010/main" spid="_x0000_s2052"/>
            </a:ext>
            <a:ext uri="{FF2B5EF4-FFF2-40B4-BE49-F238E27FC236}">
              <a16:creationId xmlns:a16="http://schemas.microsoft.com/office/drawing/2014/main" id="{A83114A5-2B21-453E-B569-F398F0E57D8B}"/>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287</xdr:row>
      <xdr:rowOff>0</xdr:rowOff>
    </xdr:from>
    <xdr:ext cx="1921468" cy="195685"/>
    <xdr:sp macro="" textlink="">
      <xdr:nvSpPr>
        <xdr:cNvPr id="2483" name="Drop Down 20" hidden="1">
          <a:extLst>
            <a:ext uri="{63B3BB69-23CF-44E3-9099-C40C66FF867C}">
              <a14:compatExt xmlns:a14="http://schemas.microsoft.com/office/drawing/2010/main" spid="_x0000_s2068"/>
            </a:ext>
            <a:ext uri="{FF2B5EF4-FFF2-40B4-BE49-F238E27FC236}">
              <a16:creationId xmlns:a16="http://schemas.microsoft.com/office/drawing/2014/main" id="{23536ECB-0BF2-4D64-BAC3-3E9E8B39C3AD}"/>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287</xdr:row>
      <xdr:rowOff>0</xdr:rowOff>
    </xdr:from>
    <xdr:ext cx="2476500" cy="199970"/>
    <xdr:sp macro="" textlink="">
      <xdr:nvSpPr>
        <xdr:cNvPr id="2484" name="Drop Down 24" hidden="1">
          <a:extLst>
            <a:ext uri="{63B3BB69-23CF-44E3-9099-C40C66FF867C}">
              <a14:compatExt xmlns:a14="http://schemas.microsoft.com/office/drawing/2010/main" spid="_x0000_s2072"/>
            </a:ext>
            <a:ext uri="{FF2B5EF4-FFF2-40B4-BE49-F238E27FC236}">
              <a16:creationId xmlns:a16="http://schemas.microsoft.com/office/drawing/2014/main" id="{D8AA914F-BB53-43E2-99CA-3F7F7BCC2B39}"/>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485" name="Drop Down 4" hidden="1">
          <a:extLst>
            <a:ext uri="{63B3BB69-23CF-44E3-9099-C40C66FF867C}">
              <a14:compatExt xmlns:a14="http://schemas.microsoft.com/office/drawing/2010/main" spid="_x0000_s2052"/>
            </a:ext>
            <a:ext uri="{FF2B5EF4-FFF2-40B4-BE49-F238E27FC236}">
              <a16:creationId xmlns:a16="http://schemas.microsoft.com/office/drawing/2014/main" id="{7DDBA821-13B1-46F1-9319-F0E630BB3280}"/>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2486" name="Drop Down 4" hidden="1">
          <a:extLst>
            <a:ext uri="{63B3BB69-23CF-44E3-9099-C40C66FF867C}">
              <a14:compatExt xmlns:a14="http://schemas.microsoft.com/office/drawing/2010/main" spid="_x0000_s2052"/>
            </a:ext>
            <a:ext uri="{FF2B5EF4-FFF2-40B4-BE49-F238E27FC236}">
              <a16:creationId xmlns:a16="http://schemas.microsoft.com/office/drawing/2014/main" id="{5A3E3EA4-4157-49DA-B2AB-2E6DB2FF2FB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487" name="Drop Down 4" hidden="1">
          <a:extLst>
            <a:ext uri="{63B3BB69-23CF-44E3-9099-C40C66FF867C}">
              <a14:compatExt xmlns:a14="http://schemas.microsoft.com/office/drawing/2010/main" spid="_x0000_s2052"/>
            </a:ext>
            <a:ext uri="{FF2B5EF4-FFF2-40B4-BE49-F238E27FC236}">
              <a16:creationId xmlns:a16="http://schemas.microsoft.com/office/drawing/2014/main" id="{660339F5-BA09-4F07-B631-633C909B3FCA}"/>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2488" name="Drop Down 4" hidden="1">
          <a:extLst>
            <a:ext uri="{63B3BB69-23CF-44E3-9099-C40C66FF867C}">
              <a14:compatExt xmlns:a14="http://schemas.microsoft.com/office/drawing/2010/main" spid="_x0000_s2052"/>
            </a:ext>
            <a:ext uri="{FF2B5EF4-FFF2-40B4-BE49-F238E27FC236}">
              <a16:creationId xmlns:a16="http://schemas.microsoft.com/office/drawing/2014/main" id="{6B341808-C6EA-47B7-AB1B-48C0CCB07802}"/>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489" name="Drop Down 4" hidden="1">
          <a:extLst>
            <a:ext uri="{63B3BB69-23CF-44E3-9099-C40C66FF867C}">
              <a14:compatExt xmlns:a14="http://schemas.microsoft.com/office/drawing/2010/main" spid="_x0000_s2052"/>
            </a:ext>
            <a:ext uri="{FF2B5EF4-FFF2-40B4-BE49-F238E27FC236}">
              <a16:creationId xmlns:a16="http://schemas.microsoft.com/office/drawing/2014/main" id="{96162B6C-D13E-47A5-B02D-370FCFC37A41}"/>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287</xdr:row>
      <xdr:rowOff>0</xdr:rowOff>
    </xdr:from>
    <xdr:ext cx="1921468" cy="195685"/>
    <xdr:sp macro="" textlink="">
      <xdr:nvSpPr>
        <xdr:cNvPr id="2490" name="Drop Down 20" hidden="1">
          <a:extLst>
            <a:ext uri="{63B3BB69-23CF-44E3-9099-C40C66FF867C}">
              <a14:compatExt xmlns:a14="http://schemas.microsoft.com/office/drawing/2010/main" spid="_x0000_s2068"/>
            </a:ext>
            <a:ext uri="{FF2B5EF4-FFF2-40B4-BE49-F238E27FC236}">
              <a16:creationId xmlns:a16="http://schemas.microsoft.com/office/drawing/2014/main" id="{1AEB75A2-0395-4AE7-BF76-751D868CCA0C}"/>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287</xdr:row>
      <xdr:rowOff>0</xdr:rowOff>
    </xdr:from>
    <xdr:ext cx="2476500" cy="199970"/>
    <xdr:sp macro="" textlink="">
      <xdr:nvSpPr>
        <xdr:cNvPr id="2491" name="Drop Down 24" hidden="1">
          <a:extLst>
            <a:ext uri="{63B3BB69-23CF-44E3-9099-C40C66FF867C}">
              <a14:compatExt xmlns:a14="http://schemas.microsoft.com/office/drawing/2010/main" spid="_x0000_s2072"/>
            </a:ext>
            <a:ext uri="{FF2B5EF4-FFF2-40B4-BE49-F238E27FC236}">
              <a16:creationId xmlns:a16="http://schemas.microsoft.com/office/drawing/2014/main" id="{068B10FD-8D2E-4022-B6D9-02B8A136634F}"/>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492" name="Drop Down 4" hidden="1">
          <a:extLst>
            <a:ext uri="{63B3BB69-23CF-44E3-9099-C40C66FF867C}">
              <a14:compatExt xmlns:a14="http://schemas.microsoft.com/office/drawing/2010/main" spid="_x0000_s2052"/>
            </a:ext>
            <a:ext uri="{FF2B5EF4-FFF2-40B4-BE49-F238E27FC236}">
              <a16:creationId xmlns:a16="http://schemas.microsoft.com/office/drawing/2014/main" id="{B3A55060-3228-452B-8A19-95EACD3BE535}"/>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2493" name="Drop Down 4" hidden="1">
          <a:extLst>
            <a:ext uri="{63B3BB69-23CF-44E3-9099-C40C66FF867C}">
              <a14:compatExt xmlns:a14="http://schemas.microsoft.com/office/drawing/2010/main" spid="_x0000_s2052"/>
            </a:ext>
            <a:ext uri="{FF2B5EF4-FFF2-40B4-BE49-F238E27FC236}">
              <a16:creationId xmlns:a16="http://schemas.microsoft.com/office/drawing/2014/main" id="{CF717097-62A4-4E71-807F-65EE2D36FAED}"/>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494" name="Drop Down 4" hidden="1">
          <a:extLst>
            <a:ext uri="{63B3BB69-23CF-44E3-9099-C40C66FF867C}">
              <a14:compatExt xmlns:a14="http://schemas.microsoft.com/office/drawing/2010/main" spid="_x0000_s2052"/>
            </a:ext>
            <a:ext uri="{FF2B5EF4-FFF2-40B4-BE49-F238E27FC236}">
              <a16:creationId xmlns:a16="http://schemas.microsoft.com/office/drawing/2014/main" id="{5FBFDE34-B02A-4CD2-8719-74396F9D1170}"/>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2495" name="Drop Down 4" hidden="1">
          <a:extLst>
            <a:ext uri="{63B3BB69-23CF-44E3-9099-C40C66FF867C}">
              <a14:compatExt xmlns:a14="http://schemas.microsoft.com/office/drawing/2010/main" spid="_x0000_s2052"/>
            </a:ext>
            <a:ext uri="{FF2B5EF4-FFF2-40B4-BE49-F238E27FC236}">
              <a16:creationId xmlns:a16="http://schemas.microsoft.com/office/drawing/2014/main" id="{872537C4-F837-47AC-A963-569DC5CE7F95}"/>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496" name="Drop Down 4" hidden="1">
          <a:extLst>
            <a:ext uri="{63B3BB69-23CF-44E3-9099-C40C66FF867C}">
              <a14:compatExt xmlns:a14="http://schemas.microsoft.com/office/drawing/2010/main" spid="_x0000_s2052"/>
            </a:ext>
            <a:ext uri="{FF2B5EF4-FFF2-40B4-BE49-F238E27FC236}">
              <a16:creationId xmlns:a16="http://schemas.microsoft.com/office/drawing/2014/main" id="{41A4440B-CA42-464F-9B98-EA6601B0F32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287</xdr:row>
      <xdr:rowOff>0</xdr:rowOff>
    </xdr:from>
    <xdr:ext cx="1921468" cy="195685"/>
    <xdr:sp macro="" textlink="">
      <xdr:nvSpPr>
        <xdr:cNvPr id="2497" name="Drop Down 20" hidden="1">
          <a:extLst>
            <a:ext uri="{63B3BB69-23CF-44E3-9099-C40C66FF867C}">
              <a14:compatExt xmlns:a14="http://schemas.microsoft.com/office/drawing/2010/main" spid="_x0000_s2068"/>
            </a:ext>
            <a:ext uri="{FF2B5EF4-FFF2-40B4-BE49-F238E27FC236}">
              <a16:creationId xmlns:a16="http://schemas.microsoft.com/office/drawing/2014/main" id="{E28E28F9-D9CD-4D0A-A2AC-20F726A2FC21}"/>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287</xdr:row>
      <xdr:rowOff>0</xdr:rowOff>
    </xdr:from>
    <xdr:ext cx="2476500" cy="199970"/>
    <xdr:sp macro="" textlink="">
      <xdr:nvSpPr>
        <xdr:cNvPr id="2498" name="Drop Down 24" hidden="1">
          <a:extLst>
            <a:ext uri="{63B3BB69-23CF-44E3-9099-C40C66FF867C}">
              <a14:compatExt xmlns:a14="http://schemas.microsoft.com/office/drawing/2010/main" spid="_x0000_s2072"/>
            </a:ext>
            <a:ext uri="{FF2B5EF4-FFF2-40B4-BE49-F238E27FC236}">
              <a16:creationId xmlns:a16="http://schemas.microsoft.com/office/drawing/2014/main" id="{6821F75F-9089-4DB1-BF5B-888BA3754F84}"/>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499" name="Drop Down 4" hidden="1">
          <a:extLst>
            <a:ext uri="{63B3BB69-23CF-44E3-9099-C40C66FF867C}">
              <a14:compatExt xmlns:a14="http://schemas.microsoft.com/office/drawing/2010/main" spid="_x0000_s2052"/>
            </a:ext>
            <a:ext uri="{FF2B5EF4-FFF2-40B4-BE49-F238E27FC236}">
              <a16:creationId xmlns:a16="http://schemas.microsoft.com/office/drawing/2014/main" id="{D8C44A75-3E55-4A65-9ABD-85FEC562303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2500" name="Drop Down 4" hidden="1">
          <a:extLst>
            <a:ext uri="{63B3BB69-23CF-44E3-9099-C40C66FF867C}">
              <a14:compatExt xmlns:a14="http://schemas.microsoft.com/office/drawing/2010/main" spid="_x0000_s2052"/>
            </a:ext>
            <a:ext uri="{FF2B5EF4-FFF2-40B4-BE49-F238E27FC236}">
              <a16:creationId xmlns:a16="http://schemas.microsoft.com/office/drawing/2014/main" id="{CCD28740-1E53-49F9-8C6E-680E4E95D2EC}"/>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501" name="Drop Down 4" hidden="1">
          <a:extLst>
            <a:ext uri="{63B3BB69-23CF-44E3-9099-C40C66FF867C}">
              <a14:compatExt xmlns:a14="http://schemas.microsoft.com/office/drawing/2010/main" spid="_x0000_s2052"/>
            </a:ext>
            <a:ext uri="{FF2B5EF4-FFF2-40B4-BE49-F238E27FC236}">
              <a16:creationId xmlns:a16="http://schemas.microsoft.com/office/drawing/2014/main" id="{B20840DF-D5FC-4CAA-BC47-1D78741A1B9A}"/>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2502" name="Drop Down 4" hidden="1">
          <a:extLst>
            <a:ext uri="{63B3BB69-23CF-44E3-9099-C40C66FF867C}">
              <a14:compatExt xmlns:a14="http://schemas.microsoft.com/office/drawing/2010/main" spid="_x0000_s2052"/>
            </a:ext>
            <a:ext uri="{FF2B5EF4-FFF2-40B4-BE49-F238E27FC236}">
              <a16:creationId xmlns:a16="http://schemas.microsoft.com/office/drawing/2014/main" id="{F5DD5D31-5F27-4F88-976D-0ECDABDBAAB5}"/>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503" name="Drop Down 4" hidden="1">
          <a:extLst>
            <a:ext uri="{63B3BB69-23CF-44E3-9099-C40C66FF867C}">
              <a14:compatExt xmlns:a14="http://schemas.microsoft.com/office/drawing/2010/main" spid="_x0000_s2052"/>
            </a:ext>
            <a:ext uri="{FF2B5EF4-FFF2-40B4-BE49-F238E27FC236}">
              <a16:creationId xmlns:a16="http://schemas.microsoft.com/office/drawing/2014/main" id="{CED1951C-54FD-424E-8071-A72F977B1680}"/>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287</xdr:row>
      <xdr:rowOff>0</xdr:rowOff>
    </xdr:from>
    <xdr:ext cx="1921468" cy="195685"/>
    <xdr:sp macro="" textlink="">
      <xdr:nvSpPr>
        <xdr:cNvPr id="2504" name="Drop Down 20" hidden="1">
          <a:extLst>
            <a:ext uri="{63B3BB69-23CF-44E3-9099-C40C66FF867C}">
              <a14:compatExt xmlns:a14="http://schemas.microsoft.com/office/drawing/2010/main" spid="_x0000_s2068"/>
            </a:ext>
            <a:ext uri="{FF2B5EF4-FFF2-40B4-BE49-F238E27FC236}">
              <a16:creationId xmlns:a16="http://schemas.microsoft.com/office/drawing/2014/main" id="{EFBEEA1D-5083-4697-BC2B-51F775000ACC}"/>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287</xdr:row>
      <xdr:rowOff>0</xdr:rowOff>
    </xdr:from>
    <xdr:ext cx="2476500" cy="199970"/>
    <xdr:sp macro="" textlink="">
      <xdr:nvSpPr>
        <xdr:cNvPr id="2505" name="Drop Down 24" hidden="1">
          <a:extLst>
            <a:ext uri="{63B3BB69-23CF-44E3-9099-C40C66FF867C}">
              <a14:compatExt xmlns:a14="http://schemas.microsoft.com/office/drawing/2010/main" spid="_x0000_s2072"/>
            </a:ext>
            <a:ext uri="{FF2B5EF4-FFF2-40B4-BE49-F238E27FC236}">
              <a16:creationId xmlns:a16="http://schemas.microsoft.com/office/drawing/2014/main" id="{F35DF6D6-910B-42B6-A8D0-F641728E7031}"/>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506" name="Drop Down 4" hidden="1">
          <a:extLst>
            <a:ext uri="{63B3BB69-23CF-44E3-9099-C40C66FF867C}">
              <a14:compatExt xmlns:a14="http://schemas.microsoft.com/office/drawing/2010/main" spid="_x0000_s2052"/>
            </a:ext>
            <a:ext uri="{FF2B5EF4-FFF2-40B4-BE49-F238E27FC236}">
              <a16:creationId xmlns:a16="http://schemas.microsoft.com/office/drawing/2014/main" id="{FE1C3CE3-64E8-4574-821E-634144FB06B5}"/>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2507" name="Drop Down 4" hidden="1">
          <a:extLst>
            <a:ext uri="{63B3BB69-23CF-44E3-9099-C40C66FF867C}">
              <a14:compatExt xmlns:a14="http://schemas.microsoft.com/office/drawing/2010/main" spid="_x0000_s2052"/>
            </a:ext>
            <a:ext uri="{FF2B5EF4-FFF2-40B4-BE49-F238E27FC236}">
              <a16:creationId xmlns:a16="http://schemas.microsoft.com/office/drawing/2014/main" id="{E3F9BE70-F2A6-41D4-B1C8-1AEAFCDAEE2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508" name="Drop Down 4" hidden="1">
          <a:extLst>
            <a:ext uri="{63B3BB69-23CF-44E3-9099-C40C66FF867C}">
              <a14:compatExt xmlns:a14="http://schemas.microsoft.com/office/drawing/2010/main" spid="_x0000_s2052"/>
            </a:ext>
            <a:ext uri="{FF2B5EF4-FFF2-40B4-BE49-F238E27FC236}">
              <a16:creationId xmlns:a16="http://schemas.microsoft.com/office/drawing/2014/main" id="{78914E03-4A19-4939-B828-2E2ABC0E10A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2509" name="Drop Down 4" hidden="1">
          <a:extLst>
            <a:ext uri="{63B3BB69-23CF-44E3-9099-C40C66FF867C}">
              <a14:compatExt xmlns:a14="http://schemas.microsoft.com/office/drawing/2010/main" spid="_x0000_s2052"/>
            </a:ext>
            <a:ext uri="{FF2B5EF4-FFF2-40B4-BE49-F238E27FC236}">
              <a16:creationId xmlns:a16="http://schemas.microsoft.com/office/drawing/2014/main" id="{103C2D88-17C9-450F-98DB-ECE968CC502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510" name="Drop Down 4" hidden="1">
          <a:extLst>
            <a:ext uri="{63B3BB69-23CF-44E3-9099-C40C66FF867C}">
              <a14:compatExt xmlns:a14="http://schemas.microsoft.com/office/drawing/2010/main" spid="_x0000_s2052"/>
            </a:ext>
            <a:ext uri="{FF2B5EF4-FFF2-40B4-BE49-F238E27FC236}">
              <a16:creationId xmlns:a16="http://schemas.microsoft.com/office/drawing/2014/main" id="{BF4AFAA5-E04D-47AC-B1EA-31ED5A4358E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287</xdr:row>
      <xdr:rowOff>0</xdr:rowOff>
    </xdr:from>
    <xdr:ext cx="1921468" cy="195685"/>
    <xdr:sp macro="" textlink="">
      <xdr:nvSpPr>
        <xdr:cNvPr id="2511" name="Drop Down 20" hidden="1">
          <a:extLst>
            <a:ext uri="{63B3BB69-23CF-44E3-9099-C40C66FF867C}">
              <a14:compatExt xmlns:a14="http://schemas.microsoft.com/office/drawing/2010/main" spid="_x0000_s2068"/>
            </a:ext>
            <a:ext uri="{FF2B5EF4-FFF2-40B4-BE49-F238E27FC236}">
              <a16:creationId xmlns:a16="http://schemas.microsoft.com/office/drawing/2014/main" id="{E073CC65-7B49-475B-BCEA-52D9563FC3A6}"/>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287</xdr:row>
      <xdr:rowOff>0</xdr:rowOff>
    </xdr:from>
    <xdr:ext cx="2476500" cy="199970"/>
    <xdr:sp macro="" textlink="">
      <xdr:nvSpPr>
        <xdr:cNvPr id="2512" name="Drop Down 24" hidden="1">
          <a:extLst>
            <a:ext uri="{63B3BB69-23CF-44E3-9099-C40C66FF867C}">
              <a14:compatExt xmlns:a14="http://schemas.microsoft.com/office/drawing/2010/main" spid="_x0000_s2072"/>
            </a:ext>
            <a:ext uri="{FF2B5EF4-FFF2-40B4-BE49-F238E27FC236}">
              <a16:creationId xmlns:a16="http://schemas.microsoft.com/office/drawing/2014/main" id="{6FEF71C8-B494-4B54-A75E-144088FDE4BB}"/>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513" name="Drop Down 4" hidden="1">
          <a:extLst>
            <a:ext uri="{63B3BB69-23CF-44E3-9099-C40C66FF867C}">
              <a14:compatExt xmlns:a14="http://schemas.microsoft.com/office/drawing/2010/main" spid="_x0000_s2052"/>
            </a:ext>
            <a:ext uri="{FF2B5EF4-FFF2-40B4-BE49-F238E27FC236}">
              <a16:creationId xmlns:a16="http://schemas.microsoft.com/office/drawing/2014/main" id="{A8B03D50-5BB7-41CB-91B2-7D917744455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2514" name="Drop Down 4" hidden="1">
          <a:extLst>
            <a:ext uri="{63B3BB69-23CF-44E3-9099-C40C66FF867C}">
              <a14:compatExt xmlns:a14="http://schemas.microsoft.com/office/drawing/2010/main" spid="_x0000_s2052"/>
            </a:ext>
            <a:ext uri="{FF2B5EF4-FFF2-40B4-BE49-F238E27FC236}">
              <a16:creationId xmlns:a16="http://schemas.microsoft.com/office/drawing/2014/main" id="{95E8F005-B368-491D-8196-AAEA94B2221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515" name="Drop Down 4" hidden="1">
          <a:extLst>
            <a:ext uri="{63B3BB69-23CF-44E3-9099-C40C66FF867C}">
              <a14:compatExt xmlns:a14="http://schemas.microsoft.com/office/drawing/2010/main" spid="_x0000_s2052"/>
            </a:ext>
            <a:ext uri="{FF2B5EF4-FFF2-40B4-BE49-F238E27FC236}">
              <a16:creationId xmlns:a16="http://schemas.microsoft.com/office/drawing/2014/main" id="{4BD74F3D-D6C3-476E-8248-AA6B1E524B2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2516" name="Drop Down 4" hidden="1">
          <a:extLst>
            <a:ext uri="{63B3BB69-23CF-44E3-9099-C40C66FF867C}">
              <a14:compatExt xmlns:a14="http://schemas.microsoft.com/office/drawing/2010/main" spid="_x0000_s2052"/>
            </a:ext>
            <a:ext uri="{FF2B5EF4-FFF2-40B4-BE49-F238E27FC236}">
              <a16:creationId xmlns:a16="http://schemas.microsoft.com/office/drawing/2014/main" id="{DFE72B57-F5AF-4620-A487-50C086C6A57B}"/>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517" name="Drop Down 4" hidden="1">
          <a:extLst>
            <a:ext uri="{63B3BB69-23CF-44E3-9099-C40C66FF867C}">
              <a14:compatExt xmlns:a14="http://schemas.microsoft.com/office/drawing/2010/main" spid="_x0000_s2052"/>
            </a:ext>
            <a:ext uri="{FF2B5EF4-FFF2-40B4-BE49-F238E27FC236}">
              <a16:creationId xmlns:a16="http://schemas.microsoft.com/office/drawing/2014/main" id="{5318EC70-B7DB-4496-BD67-0C73758D8A8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287</xdr:row>
      <xdr:rowOff>0</xdr:rowOff>
    </xdr:from>
    <xdr:ext cx="1921468" cy="195685"/>
    <xdr:sp macro="" textlink="">
      <xdr:nvSpPr>
        <xdr:cNvPr id="2518" name="Drop Down 20" hidden="1">
          <a:extLst>
            <a:ext uri="{63B3BB69-23CF-44E3-9099-C40C66FF867C}">
              <a14:compatExt xmlns:a14="http://schemas.microsoft.com/office/drawing/2010/main" spid="_x0000_s2068"/>
            </a:ext>
            <a:ext uri="{FF2B5EF4-FFF2-40B4-BE49-F238E27FC236}">
              <a16:creationId xmlns:a16="http://schemas.microsoft.com/office/drawing/2014/main" id="{5115CC8F-EC39-4573-BB4C-1853DC92EA41}"/>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287</xdr:row>
      <xdr:rowOff>0</xdr:rowOff>
    </xdr:from>
    <xdr:ext cx="2476500" cy="199970"/>
    <xdr:sp macro="" textlink="">
      <xdr:nvSpPr>
        <xdr:cNvPr id="2519" name="Drop Down 24" hidden="1">
          <a:extLst>
            <a:ext uri="{63B3BB69-23CF-44E3-9099-C40C66FF867C}">
              <a14:compatExt xmlns:a14="http://schemas.microsoft.com/office/drawing/2010/main" spid="_x0000_s2072"/>
            </a:ext>
            <a:ext uri="{FF2B5EF4-FFF2-40B4-BE49-F238E27FC236}">
              <a16:creationId xmlns:a16="http://schemas.microsoft.com/office/drawing/2014/main" id="{0D797DD7-DD19-4DB8-9940-2EA6D27F10E2}"/>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520" name="Drop Down 4" hidden="1">
          <a:extLst>
            <a:ext uri="{63B3BB69-23CF-44E3-9099-C40C66FF867C}">
              <a14:compatExt xmlns:a14="http://schemas.microsoft.com/office/drawing/2010/main" spid="_x0000_s2052"/>
            </a:ext>
            <a:ext uri="{FF2B5EF4-FFF2-40B4-BE49-F238E27FC236}">
              <a16:creationId xmlns:a16="http://schemas.microsoft.com/office/drawing/2014/main" id="{C675C4B5-B09B-4CAD-8659-994B0F20FB3B}"/>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2521" name="Drop Down 4" hidden="1">
          <a:extLst>
            <a:ext uri="{63B3BB69-23CF-44E3-9099-C40C66FF867C}">
              <a14:compatExt xmlns:a14="http://schemas.microsoft.com/office/drawing/2010/main" spid="_x0000_s2052"/>
            </a:ext>
            <a:ext uri="{FF2B5EF4-FFF2-40B4-BE49-F238E27FC236}">
              <a16:creationId xmlns:a16="http://schemas.microsoft.com/office/drawing/2014/main" id="{7EF23C81-BB5F-42FD-83BB-C5E2A38F1B55}"/>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522" name="Drop Down 4" hidden="1">
          <a:extLst>
            <a:ext uri="{63B3BB69-23CF-44E3-9099-C40C66FF867C}">
              <a14:compatExt xmlns:a14="http://schemas.microsoft.com/office/drawing/2010/main" spid="_x0000_s2052"/>
            </a:ext>
            <a:ext uri="{FF2B5EF4-FFF2-40B4-BE49-F238E27FC236}">
              <a16:creationId xmlns:a16="http://schemas.microsoft.com/office/drawing/2014/main" id="{72FF8C14-0F32-421E-A99D-36D2D9186FF8}"/>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2523" name="Drop Down 4" hidden="1">
          <a:extLst>
            <a:ext uri="{63B3BB69-23CF-44E3-9099-C40C66FF867C}">
              <a14:compatExt xmlns:a14="http://schemas.microsoft.com/office/drawing/2010/main" spid="_x0000_s2052"/>
            </a:ext>
            <a:ext uri="{FF2B5EF4-FFF2-40B4-BE49-F238E27FC236}">
              <a16:creationId xmlns:a16="http://schemas.microsoft.com/office/drawing/2014/main" id="{9DB2D6B5-3192-4EAE-AB5D-E2CF5238CFAB}"/>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524" name="Drop Down 4" hidden="1">
          <a:extLst>
            <a:ext uri="{63B3BB69-23CF-44E3-9099-C40C66FF867C}">
              <a14:compatExt xmlns:a14="http://schemas.microsoft.com/office/drawing/2010/main" spid="_x0000_s2052"/>
            </a:ext>
            <a:ext uri="{FF2B5EF4-FFF2-40B4-BE49-F238E27FC236}">
              <a16:creationId xmlns:a16="http://schemas.microsoft.com/office/drawing/2014/main" id="{0BB6B88B-5A13-44E5-A941-EBF1C46E700F}"/>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287</xdr:row>
      <xdr:rowOff>0</xdr:rowOff>
    </xdr:from>
    <xdr:ext cx="1921468" cy="195685"/>
    <xdr:sp macro="" textlink="">
      <xdr:nvSpPr>
        <xdr:cNvPr id="2525" name="Drop Down 20" hidden="1">
          <a:extLst>
            <a:ext uri="{63B3BB69-23CF-44E3-9099-C40C66FF867C}">
              <a14:compatExt xmlns:a14="http://schemas.microsoft.com/office/drawing/2010/main" spid="_x0000_s2068"/>
            </a:ext>
            <a:ext uri="{FF2B5EF4-FFF2-40B4-BE49-F238E27FC236}">
              <a16:creationId xmlns:a16="http://schemas.microsoft.com/office/drawing/2014/main" id="{6E03685F-0F20-40CE-B178-D5F4E286C45C}"/>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287</xdr:row>
      <xdr:rowOff>0</xdr:rowOff>
    </xdr:from>
    <xdr:ext cx="2476500" cy="199970"/>
    <xdr:sp macro="" textlink="">
      <xdr:nvSpPr>
        <xdr:cNvPr id="2526" name="Drop Down 24" hidden="1">
          <a:extLst>
            <a:ext uri="{63B3BB69-23CF-44E3-9099-C40C66FF867C}">
              <a14:compatExt xmlns:a14="http://schemas.microsoft.com/office/drawing/2010/main" spid="_x0000_s2072"/>
            </a:ext>
            <a:ext uri="{FF2B5EF4-FFF2-40B4-BE49-F238E27FC236}">
              <a16:creationId xmlns:a16="http://schemas.microsoft.com/office/drawing/2014/main" id="{03861FA9-0C24-4696-817A-80E143589C16}"/>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527" name="Drop Down 4" hidden="1">
          <a:extLst>
            <a:ext uri="{63B3BB69-23CF-44E3-9099-C40C66FF867C}">
              <a14:compatExt xmlns:a14="http://schemas.microsoft.com/office/drawing/2010/main" spid="_x0000_s2052"/>
            </a:ext>
            <a:ext uri="{FF2B5EF4-FFF2-40B4-BE49-F238E27FC236}">
              <a16:creationId xmlns:a16="http://schemas.microsoft.com/office/drawing/2014/main" id="{52D668E3-382D-490B-9AB5-857B3C1BF766}"/>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2528" name="Drop Down 4" hidden="1">
          <a:extLst>
            <a:ext uri="{63B3BB69-23CF-44E3-9099-C40C66FF867C}">
              <a14:compatExt xmlns:a14="http://schemas.microsoft.com/office/drawing/2010/main" spid="_x0000_s2052"/>
            </a:ext>
            <a:ext uri="{FF2B5EF4-FFF2-40B4-BE49-F238E27FC236}">
              <a16:creationId xmlns:a16="http://schemas.microsoft.com/office/drawing/2014/main" id="{C1CC9D23-959A-4017-8E5C-0B08995D4FA1}"/>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529" name="Drop Down 4" hidden="1">
          <a:extLst>
            <a:ext uri="{63B3BB69-23CF-44E3-9099-C40C66FF867C}">
              <a14:compatExt xmlns:a14="http://schemas.microsoft.com/office/drawing/2010/main" spid="_x0000_s2052"/>
            </a:ext>
            <a:ext uri="{FF2B5EF4-FFF2-40B4-BE49-F238E27FC236}">
              <a16:creationId xmlns:a16="http://schemas.microsoft.com/office/drawing/2014/main" id="{4530611D-A7E5-4805-801D-183389E2D3A1}"/>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2530" name="Drop Down 4" hidden="1">
          <a:extLst>
            <a:ext uri="{63B3BB69-23CF-44E3-9099-C40C66FF867C}">
              <a14:compatExt xmlns:a14="http://schemas.microsoft.com/office/drawing/2010/main" spid="_x0000_s2052"/>
            </a:ext>
            <a:ext uri="{FF2B5EF4-FFF2-40B4-BE49-F238E27FC236}">
              <a16:creationId xmlns:a16="http://schemas.microsoft.com/office/drawing/2014/main" id="{C8658AE6-1DC7-49E7-8994-E749C97178A7}"/>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531" name="Drop Down 4" hidden="1">
          <a:extLst>
            <a:ext uri="{63B3BB69-23CF-44E3-9099-C40C66FF867C}">
              <a14:compatExt xmlns:a14="http://schemas.microsoft.com/office/drawing/2010/main" spid="_x0000_s2052"/>
            </a:ext>
            <a:ext uri="{FF2B5EF4-FFF2-40B4-BE49-F238E27FC236}">
              <a16:creationId xmlns:a16="http://schemas.microsoft.com/office/drawing/2014/main" id="{A32A578C-50A8-418F-B4A1-E91DAEA7064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287</xdr:row>
      <xdr:rowOff>0</xdr:rowOff>
    </xdr:from>
    <xdr:ext cx="1921468" cy="195685"/>
    <xdr:sp macro="" textlink="">
      <xdr:nvSpPr>
        <xdr:cNvPr id="2532" name="Drop Down 20" hidden="1">
          <a:extLst>
            <a:ext uri="{63B3BB69-23CF-44E3-9099-C40C66FF867C}">
              <a14:compatExt xmlns:a14="http://schemas.microsoft.com/office/drawing/2010/main" spid="_x0000_s2068"/>
            </a:ext>
            <a:ext uri="{FF2B5EF4-FFF2-40B4-BE49-F238E27FC236}">
              <a16:creationId xmlns:a16="http://schemas.microsoft.com/office/drawing/2014/main" id="{85FC443D-25E8-40D2-A377-E20A4B43B87C}"/>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287</xdr:row>
      <xdr:rowOff>0</xdr:rowOff>
    </xdr:from>
    <xdr:ext cx="2476500" cy="199970"/>
    <xdr:sp macro="" textlink="">
      <xdr:nvSpPr>
        <xdr:cNvPr id="2533" name="Drop Down 24" hidden="1">
          <a:extLst>
            <a:ext uri="{63B3BB69-23CF-44E3-9099-C40C66FF867C}">
              <a14:compatExt xmlns:a14="http://schemas.microsoft.com/office/drawing/2010/main" spid="_x0000_s2072"/>
            </a:ext>
            <a:ext uri="{FF2B5EF4-FFF2-40B4-BE49-F238E27FC236}">
              <a16:creationId xmlns:a16="http://schemas.microsoft.com/office/drawing/2014/main" id="{B8F74079-D884-45E3-9F8A-990DE14C0350}"/>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534" name="Drop Down 4" hidden="1">
          <a:extLst>
            <a:ext uri="{63B3BB69-23CF-44E3-9099-C40C66FF867C}">
              <a14:compatExt xmlns:a14="http://schemas.microsoft.com/office/drawing/2010/main" spid="_x0000_s2052"/>
            </a:ext>
            <a:ext uri="{FF2B5EF4-FFF2-40B4-BE49-F238E27FC236}">
              <a16:creationId xmlns:a16="http://schemas.microsoft.com/office/drawing/2014/main" id="{93ADB41A-B774-4736-B8AE-B8909692138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2535" name="Drop Down 4" hidden="1">
          <a:extLst>
            <a:ext uri="{63B3BB69-23CF-44E3-9099-C40C66FF867C}">
              <a14:compatExt xmlns:a14="http://schemas.microsoft.com/office/drawing/2010/main" spid="_x0000_s2052"/>
            </a:ext>
            <a:ext uri="{FF2B5EF4-FFF2-40B4-BE49-F238E27FC236}">
              <a16:creationId xmlns:a16="http://schemas.microsoft.com/office/drawing/2014/main" id="{2C2252BE-7A9C-4A35-B8EA-2EFFB9C74C9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536" name="Drop Down 4" hidden="1">
          <a:extLst>
            <a:ext uri="{63B3BB69-23CF-44E3-9099-C40C66FF867C}">
              <a14:compatExt xmlns:a14="http://schemas.microsoft.com/office/drawing/2010/main" spid="_x0000_s2052"/>
            </a:ext>
            <a:ext uri="{FF2B5EF4-FFF2-40B4-BE49-F238E27FC236}">
              <a16:creationId xmlns:a16="http://schemas.microsoft.com/office/drawing/2014/main" id="{A784C303-238A-457D-B31C-FBF6B50FEC4B}"/>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2537" name="Drop Down 4" hidden="1">
          <a:extLst>
            <a:ext uri="{63B3BB69-23CF-44E3-9099-C40C66FF867C}">
              <a14:compatExt xmlns:a14="http://schemas.microsoft.com/office/drawing/2010/main" spid="_x0000_s2052"/>
            </a:ext>
            <a:ext uri="{FF2B5EF4-FFF2-40B4-BE49-F238E27FC236}">
              <a16:creationId xmlns:a16="http://schemas.microsoft.com/office/drawing/2014/main" id="{62FA4557-9F43-46F1-B81A-2E9F54693622}"/>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538" name="Drop Down 4" hidden="1">
          <a:extLst>
            <a:ext uri="{63B3BB69-23CF-44E3-9099-C40C66FF867C}">
              <a14:compatExt xmlns:a14="http://schemas.microsoft.com/office/drawing/2010/main" spid="_x0000_s2052"/>
            </a:ext>
            <a:ext uri="{FF2B5EF4-FFF2-40B4-BE49-F238E27FC236}">
              <a16:creationId xmlns:a16="http://schemas.microsoft.com/office/drawing/2014/main" id="{BB383793-2BCA-46AA-9551-080A1A780D3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287</xdr:row>
      <xdr:rowOff>0</xdr:rowOff>
    </xdr:from>
    <xdr:ext cx="1921468" cy="195685"/>
    <xdr:sp macro="" textlink="">
      <xdr:nvSpPr>
        <xdr:cNvPr id="2539" name="Drop Down 20" hidden="1">
          <a:extLst>
            <a:ext uri="{63B3BB69-23CF-44E3-9099-C40C66FF867C}">
              <a14:compatExt xmlns:a14="http://schemas.microsoft.com/office/drawing/2010/main" spid="_x0000_s2068"/>
            </a:ext>
            <a:ext uri="{FF2B5EF4-FFF2-40B4-BE49-F238E27FC236}">
              <a16:creationId xmlns:a16="http://schemas.microsoft.com/office/drawing/2014/main" id="{5EF32A1B-41B0-446A-AD70-13EBDCA562A9}"/>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287</xdr:row>
      <xdr:rowOff>0</xdr:rowOff>
    </xdr:from>
    <xdr:ext cx="2476500" cy="199970"/>
    <xdr:sp macro="" textlink="">
      <xdr:nvSpPr>
        <xdr:cNvPr id="2540" name="Drop Down 24" hidden="1">
          <a:extLst>
            <a:ext uri="{63B3BB69-23CF-44E3-9099-C40C66FF867C}">
              <a14:compatExt xmlns:a14="http://schemas.microsoft.com/office/drawing/2010/main" spid="_x0000_s2072"/>
            </a:ext>
            <a:ext uri="{FF2B5EF4-FFF2-40B4-BE49-F238E27FC236}">
              <a16:creationId xmlns:a16="http://schemas.microsoft.com/office/drawing/2014/main" id="{CC1B73B4-955D-41AF-A026-88499F2AB238}"/>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541" name="Drop Down 4" hidden="1">
          <a:extLst>
            <a:ext uri="{63B3BB69-23CF-44E3-9099-C40C66FF867C}">
              <a14:compatExt xmlns:a14="http://schemas.microsoft.com/office/drawing/2010/main" spid="_x0000_s2052"/>
            </a:ext>
            <a:ext uri="{FF2B5EF4-FFF2-40B4-BE49-F238E27FC236}">
              <a16:creationId xmlns:a16="http://schemas.microsoft.com/office/drawing/2014/main" id="{1102F55E-0DC9-46ED-94C6-0E8EB9037F65}"/>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2542" name="Drop Down 4" hidden="1">
          <a:extLst>
            <a:ext uri="{63B3BB69-23CF-44E3-9099-C40C66FF867C}">
              <a14:compatExt xmlns:a14="http://schemas.microsoft.com/office/drawing/2010/main" spid="_x0000_s2052"/>
            </a:ext>
            <a:ext uri="{FF2B5EF4-FFF2-40B4-BE49-F238E27FC236}">
              <a16:creationId xmlns:a16="http://schemas.microsoft.com/office/drawing/2014/main" id="{4C5AF98C-159C-4342-BCC1-BEBBDA6321CE}"/>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543" name="Drop Down 4" hidden="1">
          <a:extLst>
            <a:ext uri="{63B3BB69-23CF-44E3-9099-C40C66FF867C}">
              <a14:compatExt xmlns:a14="http://schemas.microsoft.com/office/drawing/2010/main" spid="_x0000_s2052"/>
            </a:ext>
            <a:ext uri="{FF2B5EF4-FFF2-40B4-BE49-F238E27FC236}">
              <a16:creationId xmlns:a16="http://schemas.microsoft.com/office/drawing/2014/main" id="{BDAF2EE0-4BA5-4E8D-8060-38D41AC5EAB8}"/>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2544" name="Drop Down 4" hidden="1">
          <a:extLst>
            <a:ext uri="{63B3BB69-23CF-44E3-9099-C40C66FF867C}">
              <a14:compatExt xmlns:a14="http://schemas.microsoft.com/office/drawing/2010/main" spid="_x0000_s2052"/>
            </a:ext>
            <a:ext uri="{FF2B5EF4-FFF2-40B4-BE49-F238E27FC236}">
              <a16:creationId xmlns:a16="http://schemas.microsoft.com/office/drawing/2014/main" id="{9CDF7E47-483A-4CFF-B48E-2ADFF002FA95}"/>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545" name="Drop Down 4" hidden="1">
          <a:extLst>
            <a:ext uri="{63B3BB69-23CF-44E3-9099-C40C66FF867C}">
              <a14:compatExt xmlns:a14="http://schemas.microsoft.com/office/drawing/2010/main" spid="_x0000_s2052"/>
            </a:ext>
            <a:ext uri="{FF2B5EF4-FFF2-40B4-BE49-F238E27FC236}">
              <a16:creationId xmlns:a16="http://schemas.microsoft.com/office/drawing/2014/main" id="{CAC7AB2B-12DF-4E92-BA1D-4F2E3DC74E0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287</xdr:row>
      <xdr:rowOff>0</xdr:rowOff>
    </xdr:from>
    <xdr:ext cx="1921468" cy="195685"/>
    <xdr:sp macro="" textlink="">
      <xdr:nvSpPr>
        <xdr:cNvPr id="2546" name="Drop Down 20" hidden="1">
          <a:extLst>
            <a:ext uri="{63B3BB69-23CF-44E3-9099-C40C66FF867C}">
              <a14:compatExt xmlns:a14="http://schemas.microsoft.com/office/drawing/2010/main" spid="_x0000_s2068"/>
            </a:ext>
            <a:ext uri="{FF2B5EF4-FFF2-40B4-BE49-F238E27FC236}">
              <a16:creationId xmlns:a16="http://schemas.microsoft.com/office/drawing/2014/main" id="{5BAB1E8C-7423-44C8-A0E0-B33506AF1F64}"/>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287</xdr:row>
      <xdr:rowOff>0</xdr:rowOff>
    </xdr:from>
    <xdr:ext cx="2476500" cy="199970"/>
    <xdr:sp macro="" textlink="">
      <xdr:nvSpPr>
        <xdr:cNvPr id="2547" name="Drop Down 24" hidden="1">
          <a:extLst>
            <a:ext uri="{63B3BB69-23CF-44E3-9099-C40C66FF867C}">
              <a14:compatExt xmlns:a14="http://schemas.microsoft.com/office/drawing/2010/main" spid="_x0000_s2072"/>
            </a:ext>
            <a:ext uri="{FF2B5EF4-FFF2-40B4-BE49-F238E27FC236}">
              <a16:creationId xmlns:a16="http://schemas.microsoft.com/office/drawing/2014/main" id="{5EB07BCC-6D5C-441E-BCA3-9BCF4C335EAF}"/>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548" name="Drop Down 4" hidden="1">
          <a:extLst>
            <a:ext uri="{63B3BB69-23CF-44E3-9099-C40C66FF867C}">
              <a14:compatExt xmlns:a14="http://schemas.microsoft.com/office/drawing/2010/main" spid="_x0000_s2052"/>
            </a:ext>
            <a:ext uri="{FF2B5EF4-FFF2-40B4-BE49-F238E27FC236}">
              <a16:creationId xmlns:a16="http://schemas.microsoft.com/office/drawing/2014/main" id="{2FF05AFF-D808-4FA7-9309-F0E68E50F0C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2549" name="Drop Down 4" hidden="1">
          <a:extLst>
            <a:ext uri="{63B3BB69-23CF-44E3-9099-C40C66FF867C}">
              <a14:compatExt xmlns:a14="http://schemas.microsoft.com/office/drawing/2010/main" spid="_x0000_s2052"/>
            </a:ext>
            <a:ext uri="{FF2B5EF4-FFF2-40B4-BE49-F238E27FC236}">
              <a16:creationId xmlns:a16="http://schemas.microsoft.com/office/drawing/2014/main" id="{1E69C335-740F-4544-B876-AAC21F96EC35}"/>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550" name="Drop Down 4" hidden="1">
          <a:extLst>
            <a:ext uri="{63B3BB69-23CF-44E3-9099-C40C66FF867C}">
              <a14:compatExt xmlns:a14="http://schemas.microsoft.com/office/drawing/2010/main" spid="_x0000_s2052"/>
            </a:ext>
            <a:ext uri="{FF2B5EF4-FFF2-40B4-BE49-F238E27FC236}">
              <a16:creationId xmlns:a16="http://schemas.microsoft.com/office/drawing/2014/main" id="{20A905DE-FD86-4608-8F91-317E7BF6E67F}"/>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2551" name="Drop Down 4" hidden="1">
          <a:extLst>
            <a:ext uri="{63B3BB69-23CF-44E3-9099-C40C66FF867C}">
              <a14:compatExt xmlns:a14="http://schemas.microsoft.com/office/drawing/2010/main" spid="_x0000_s2052"/>
            </a:ext>
            <a:ext uri="{FF2B5EF4-FFF2-40B4-BE49-F238E27FC236}">
              <a16:creationId xmlns:a16="http://schemas.microsoft.com/office/drawing/2014/main" id="{60E1CF60-CA2C-4835-BA03-8A2FF08997EA}"/>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552" name="Drop Down 4" hidden="1">
          <a:extLst>
            <a:ext uri="{63B3BB69-23CF-44E3-9099-C40C66FF867C}">
              <a14:compatExt xmlns:a14="http://schemas.microsoft.com/office/drawing/2010/main" spid="_x0000_s2052"/>
            </a:ext>
            <a:ext uri="{FF2B5EF4-FFF2-40B4-BE49-F238E27FC236}">
              <a16:creationId xmlns:a16="http://schemas.microsoft.com/office/drawing/2014/main" id="{1099560A-9A8D-4AB2-8742-28177640F860}"/>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287</xdr:row>
      <xdr:rowOff>0</xdr:rowOff>
    </xdr:from>
    <xdr:ext cx="1921468" cy="195685"/>
    <xdr:sp macro="" textlink="">
      <xdr:nvSpPr>
        <xdr:cNvPr id="2553" name="Drop Down 20" hidden="1">
          <a:extLst>
            <a:ext uri="{63B3BB69-23CF-44E3-9099-C40C66FF867C}">
              <a14:compatExt xmlns:a14="http://schemas.microsoft.com/office/drawing/2010/main" spid="_x0000_s2068"/>
            </a:ext>
            <a:ext uri="{FF2B5EF4-FFF2-40B4-BE49-F238E27FC236}">
              <a16:creationId xmlns:a16="http://schemas.microsoft.com/office/drawing/2014/main" id="{B09F08CD-7A46-453C-981B-4D927CC2205A}"/>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287</xdr:row>
      <xdr:rowOff>0</xdr:rowOff>
    </xdr:from>
    <xdr:ext cx="2476500" cy="199970"/>
    <xdr:sp macro="" textlink="">
      <xdr:nvSpPr>
        <xdr:cNvPr id="2554" name="Drop Down 24" hidden="1">
          <a:extLst>
            <a:ext uri="{63B3BB69-23CF-44E3-9099-C40C66FF867C}">
              <a14:compatExt xmlns:a14="http://schemas.microsoft.com/office/drawing/2010/main" spid="_x0000_s2072"/>
            </a:ext>
            <a:ext uri="{FF2B5EF4-FFF2-40B4-BE49-F238E27FC236}">
              <a16:creationId xmlns:a16="http://schemas.microsoft.com/office/drawing/2014/main" id="{9A9D67FD-801D-46D3-A0DE-A14EB887FDE6}"/>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555" name="Drop Down 4" hidden="1">
          <a:extLst>
            <a:ext uri="{63B3BB69-23CF-44E3-9099-C40C66FF867C}">
              <a14:compatExt xmlns:a14="http://schemas.microsoft.com/office/drawing/2010/main" spid="_x0000_s2052"/>
            </a:ext>
            <a:ext uri="{FF2B5EF4-FFF2-40B4-BE49-F238E27FC236}">
              <a16:creationId xmlns:a16="http://schemas.microsoft.com/office/drawing/2014/main" id="{E96FB133-B910-409C-B365-05409F6F7174}"/>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2556" name="Drop Down 4" hidden="1">
          <a:extLst>
            <a:ext uri="{63B3BB69-23CF-44E3-9099-C40C66FF867C}">
              <a14:compatExt xmlns:a14="http://schemas.microsoft.com/office/drawing/2010/main" spid="_x0000_s2052"/>
            </a:ext>
            <a:ext uri="{FF2B5EF4-FFF2-40B4-BE49-F238E27FC236}">
              <a16:creationId xmlns:a16="http://schemas.microsoft.com/office/drawing/2014/main" id="{13B1D918-4B54-4088-B05E-E19C672B1E1F}"/>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2557" name="Drop Down 4" hidden="1">
          <a:extLst>
            <a:ext uri="{63B3BB69-23CF-44E3-9099-C40C66FF867C}">
              <a14:compatExt xmlns:a14="http://schemas.microsoft.com/office/drawing/2010/main" spid="_x0000_s2052"/>
            </a:ext>
            <a:ext uri="{FF2B5EF4-FFF2-40B4-BE49-F238E27FC236}">
              <a16:creationId xmlns:a16="http://schemas.microsoft.com/office/drawing/2014/main" id="{AB334871-A97A-4A7C-94D6-D7DA9DB2F21D}"/>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2558" name="Drop Down 4" hidden="1">
          <a:extLst>
            <a:ext uri="{63B3BB69-23CF-44E3-9099-C40C66FF867C}">
              <a14:compatExt xmlns:a14="http://schemas.microsoft.com/office/drawing/2010/main" spid="_x0000_s2052"/>
            </a:ext>
            <a:ext uri="{FF2B5EF4-FFF2-40B4-BE49-F238E27FC236}">
              <a16:creationId xmlns:a16="http://schemas.microsoft.com/office/drawing/2014/main" id="{2DE48415-C29A-4D32-AFB8-2D394140744F}"/>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559" name="Drop Down 4" hidden="1">
          <a:extLst>
            <a:ext uri="{63B3BB69-23CF-44E3-9099-C40C66FF867C}">
              <a14:compatExt xmlns:a14="http://schemas.microsoft.com/office/drawing/2010/main" spid="_x0000_s2052"/>
            </a:ext>
            <a:ext uri="{FF2B5EF4-FFF2-40B4-BE49-F238E27FC236}">
              <a16:creationId xmlns:a16="http://schemas.microsoft.com/office/drawing/2014/main" id="{E41EE05B-83D3-4E7C-B277-1689DE2674D7}"/>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300</xdr:row>
      <xdr:rowOff>0</xdr:rowOff>
    </xdr:from>
    <xdr:ext cx="1921468" cy="195685"/>
    <xdr:sp macro="" textlink="">
      <xdr:nvSpPr>
        <xdr:cNvPr id="2560" name="Drop Down 20" hidden="1">
          <a:extLst>
            <a:ext uri="{63B3BB69-23CF-44E3-9099-C40C66FF867C}">
              <a14:compatExt xmlns:a14="http://schemas.microsoft.com/office/drawing/2010/main" spid="_x0000_s2068"/>
            </a:ext>
            <a:ext uri="{FF2B5EF4-FFF2-40B4-BE49-F238E27FC236}">
              <a16:creationId xmlns:a16="http://schemas.microsoft.com/office/drawing/2014/main" id="{1153D391-A876-48E1-A42A-9542EADAB8BB}"/>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2561" name="Drop Down 24" hidden="1">
          <a:extLst>
            <a:ext uri="{63B3BB69-23CF-44E3-9099-C40C66FF867C}">
              <a14:compatExt xmlns:a14="http://schemas.microsoft.com/office/drawing/2010/main" spid="_x0000_s2072"/>
            </a:ext>
            <a:ext uri="{FF2B5EF4-FFF2-40B4-BE49-F238E27FC236}">
              <a16:creationId xmlns:a16="http://schemas.microsoft.com/office/drawing/2014/main" id="{AC851CE0-69AB-4916-A21E-B2B5F28D8786}"/>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562" name="Drop Down 4" hidden="1">
          <a:extLst>
            <a:ext uri="{63B3BB69-23CF-44E3-9099-C40C66FF867C}">
              <a14:compatExt xmlns:a14="http://schemas.microsoft.com/office/drawing/2010/main" spid="_x0000_s2052"/>
            </a:ext>
            <a:ext uri="{FF2B5EF4-FFF2-40B4-BE49-F238E27FC236}">
              <a16:creationId xmlns:a16="http://schemas.microsoft.com/office/drawing/2014/main" id="{4204ECC0-385F-4511-A9C8-01595127B368}"/>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563" name="Drop Down 4" hidden="1">
          <a:extLst>
            <a:ext uri="{63B3BB69-23CF-44E3-9099-C40C66FF867C}">
              <a14:compatExt xmlns:a14="http://schemas.microsoft.com/office/drawing/2010/main" spid="_x0000_s2052"/>
            </a:ext>
            <a:ext uri="{FF2B5EF4-FFF2-40B4-BE49-F238E27FC236}">
              <a16:creationId xmlns:a16="http://schemas.microsoft.com/office/drawing/2014/main" id="{EA8D6C34-8334-4810-8199-A32CE9A7D589}"/>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564" name="Drop Down 4" hidden="1">
          <a:extLst>
            <a:ext uri="{63B3BB69-23CF-44E3-9099-C40C66FF867C}">
              <a14:compatExt xmlns:a14="http://schemas.microsoft.com/office/drawing/2010/main" spid="_x0000_s2052"/>
            </a:ext>
            <a:ext uri="{FF2B5EF4-FFF2-40B4-BE49-F238E27FC236}">
              <a16:creationId xmlns:a16="http://schemas.microsoft.com/office/drawing/2014/main" id="{D5E90478-8CE4-45A2-B69A-73E1CFB0D4DE}"/>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565" name="Drop Down 4" hidden="1">
          <a:extLst>
            <a:ext uri="{63B3BB69-23CF-44E3-9099-C40C66FF867C}">
              <a14:compatExt xmlns:a14="http://schemas.microsoft.com/office/drawing/2010/main" spid="_x0000_s2052"/>
            </a:ext>
            <a:ext uri="{FF2B5EF4-FFF2-40B4-BE49-F238E27FC236}">
              <a16:creationId xmlns:a16="http://schemas.microsoft.com/office/drawing/2014/main" id="{AEFAA8D2-C1D3-4F57-AEC1-D4D542A3541D}"/>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566" name="Drop Down 4" hidden="1">
          <a:extLst>
            <a:ext uri="{63B3BB69-23CF-44E3-9099-C40C66FF867C}">
              <a14:compatExt xmlns:a14="http://schemas.microsoft.com/office/drawing/2010/main" spid="_x0000_s2052"/>
            </a:ext>
            <a:ext uri="{FF2B5EF4-FFF2-40B4-BE49-F238E27FC236}">
              <a16:creationId xmlns:a16="http://schemas.microsoft.com/office/drawing/2014/main" id="{1BBDBB47-CD7C-405C-AAAC-C02D1A169C91}"/>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300</xdr:row>
      <xdr:rowOff>0</xdr:rowOff>
    </xdr:from>
    <xdr:ext cx="1921468" cy="195685"/>
    <xdr:sp macro="" textlink="">
      <xdr:nvSpPr>
        <xdr:cNvPr id="2567" name="Drop Down 20" hidden="1">
          <a:extLst>
            <a:ext uri="{63B3BB69-23CF-44E3-9099-C40C66FF867C}">
              <a14:compatExt xmlns:a14="http://schemas.microsoft.com/office/drawing/2010/main" spid="_x0000_s2068"/>
            </a:ext>
            <a:ext uri="{FF2B5EF4-FFF2-40B4-BE49-F238E27FC236}">
              <a16:creationId xmlns:a16="http://schemas.microsoft.com/office/drawing/2014/main" id="{CA85BF84-D67C-4AC7-BEA2-51AC2DAB90C4}"/>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2568" name="Drop Down 24" hidden="1">
          <a:extLst>
            <a:ext uri="{63B3BB69-23CF-44E3-9099-C40C66FF867C}">
              <a14:compatExt xmlns:a14="http://schemas.microsoft.com/office/drawing/2010/main" spid="_x0000_s2072"/>
            </a:ext>
            <a:ext uri="{FF2B5EF4-FFF2-40B4-BE49-F238E27FC236}">
              <a16:creationId xmlns:a16="http://schemas.microsoft.com/office/drawing/2014/main" id="{8BA69795-62FF-4E5B-B09A-7545A898F9DE}"/>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569" name="Drop Down 4" hidden="1">
          <a:extLst>
            <a:ext uri="{63B3BB69-23CF-44E3-9099-C40C66FF867C}">
              <a14:compatExt xmlns:a14="http://schemas.microsoft.com/office/drawing/2010/main" spid="_x0000_s2052"/>
            </a:ext>
            <a:ext uri="{FF2B5EF4-FFF2-40B4-BE49-F238E27FC236}">
              <a16:creationId xmlns:a16="http://schemas.microsoft.com/office/drawing/2014/main" id="{6DAE193E-520F-4B43-93F7-FB85A45B6ECB}"/>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570" name="Drop Down 4" hidden="1">
          <a:extLst>
            <a:ext uri="{63B3BB69-23CF-44E3-9099-C40C66FF867C}">
              <a14:compatExt xmlns:a14="http://schemas.microsoft.com/office/drawing/2010/main" spid="_x0000_s2052"/>
            </a:ext>
            <a:ext uri="{FF2B5EF4-FFF2-40B4-BE49-F238E27FC236}">
              <a16:creationId xmlns:a16="http://schemas.microsoft.com/office/drawing/2014/main" id="{39DD861F-8935-46EB-B593-9FE52662CD02}"/>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571" name="Drop Down 4" hidden="1">
          <a:extLst>
            <a:ext uri="{63B3BB69-23CF-44E3-9099-C40C66FF867C}">
              <a14:compatExt xmlns:a14="http://schemas.microsoft.com/office/drawing/2010/main" spid="_x0000_s2052"/>
            </a:ext>
            <a:ext uri="{FF2B5EF4-FFF2-40B4-BE49-F238E27FC236}">
              <a16:creationId xmlns:a16="http://schemas.microsoft.com/office/drawing/2014/main" id="{69D9D98E-6C35-472F-9049-DE7DE41FA659}"/>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572" name="Drop Down 4" hidden="1">
          <a:extLst>
            <a:ext uri="{63B3BB69-23CF-44E3-9099-C40C66FF867C}">
              <a14:compatExt xmlns:a14="http://schemas.microsoft.com/office/drawing/2010/main" spid="_x0000_s2052"/>
            </a:ext>
            <a:ext uri="{FF2B5EF4-FFF2-40B4-BE49-F238E27FC236}">
              <a16:creationId xmlns:a16="http://schemas.microsoft.com/office/drawing/2014/main" id="{2CE2DBB4-45DC-4841-8C90-585F2328EAF3}"/>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573" name="Drop Down 4" hidden="1">
          <a:extLst>
            <a:ext uri="{63B3BB69-23CF-44E3-9099-C40C66FF867C}">
              <a14:compatExt xmlns:a14="http://schemas.microsoft.com/office/drawing/2010/main" spid="_x0000_s2052"/>
            </a:ext>
            <a:ext uri="{FF2B5EF4-FFF2-40B4-BE49-F238E27FC236}">
              <a16:creationId xmlns:a16="http://schemas.microsoft.com/office/drawing/2014/main" id="{9D55B8AF-C00B-40D8-B322-6E1DF504FBEA}"/>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300</xdr:row>
      <xdr:rowOff>0</xdr:rowOff>
    </xdr:from>
    <xdr:ext cx="1921468" cy="195685"/>
    <xdr:sp macro="" textlink="">
      <xdr:nvSpPr>
        <xdr:cNvPr id="2574" name="Drop Down 20" hidden="1">
          <a:extLst>
            <a:ext uri="{63B3BB69-23CF-44E3-9099-C40C66FF867C}">
              <a14:compatExt xmlns:a14="http://schemas.microsoft.com/office/drawing/2010/main" spid="_x0000_s2068"/>
            </a:ext>
            <a:ext uri="{FF2B5EF4-FFF2-40B4-BE49-F238E27FC236}">
              <a16:creationId xmlns:a16="http://schemas.microsoft.com/office/drawing/2014/main" id="{A1002A3D-D547-43E8-8889-5B53372FBD01}"/>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2575" name="Drop Down 24" hidden="1">
          <a:extLst>
            <a:ext uri="{63B3BB69-23CF-44E3-9099-C40C66FF867C}">
              <a14:compatExt xmlns:a14="http://schemas.microsoft.com/office/drawing/2010/main" spid="_x0000_s2072"/>
            </a:ext>
            <a:ext uri="{FF2B5EF4-FFF2-40B4-BE49-F238E27FC236}">
              <a16:creationId xmlns:a16="http://schemas.microsoft.com/office/drawing/2014/main" id="{82CCDDBE-D59B-49B7-B5BF-FE0AF31A6865}"/>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576" name="Drop Down 4" hidden="1">
          <a:extLst>
            <a:ext uri="{63B3BB69-23CF-44E3-9099-C40C66FF867C}">
              <a14:compatExt xmlns:a14="http://schemas.microsoft.com/office/drawing/2010/main" spid="_x0000_s2052"/>
            </a:ext>
            <a:ext uri="{FF2B5EF4-FFF2-40B4-BE49-F238E27FC236}">
              <a16:creationId xmlns:a16="http://schemas.microsoft.com/office/drawing/2014/main" id="{FE5881CF-E001-4E96-B35E-D325A191DDAD}"/>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577" name="Drop Down 4" hidden="1">
          <a:extLst>
            <a:ext uri="{63B3BB69-23CF-44E3-9099-C40C66FF867C}">
              <a14:compatExt xmlns:a14="http://schemas.microsoft.com/office/drawing/2010/main" spid="_x0000_s2052"/>
            </a:ext>
            <a:ext uri="{FF2B5EF4-FFF2-40B4-BE49-F238E27FC236}">
              <a16:creationId xmlns:a16="http://schemas.microsoft.com/office/drawing/2014/main" id="{06440E9E-A1BE-47FE-A21C-AB7C7C92ADFC}"/>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578" name="Drop Down 4" hidden="1">
          <a:extLst>
            <a:ext uri="{63B3BB69-23CF-44E3-9099-C40C66FF867C}">
              <a14:compatExt xmlns:a14="http://schemas.microsoft.com/office/drawing/2010/main" spid="_x0000_s2052"/>
            </a:ext>
            <a:ext uri="{FF2B5EF4-FFF2-40B4-BE49-F238E27FC236}">
              <a16:creationId xmlns:a16="http://schemas.microsoft.com/office/drawing/2014/main" id="{3863938F-2B90-4402-97F4-A10BDB5F972F}"/>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579" name="Drop Down 4" hidden="1">
          <a:extLst>
            <a:ext uri="{63B3BB69-23CF-44E3-9099-C40C66FF867C}">
              <a14:compatExt xmlns:a14="http://schemas.microsoft.com/office/drawing/2010/main" spid="_x0000_s2052"/>
            </a:ext>
            <a:ext uri="{FF2B5EF4-FFF2-40B4-BE49-F238E27FC236}">
              <a16:creationId xmlns:a16="http://schemas.microsoft.com/office/drawing/2014/main" id="{65AAC773-FE6A-4767-B8FB-5DCBA8CA9F70}"/>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580" name="Drop Down 4" hidden="1">
          <a:extLst>
            <a:ext uri="{63B3BB69-23CF-44E3-9099-C40C66FF867C}">
              <a14:compatExt xmlns:a14="http://schemas.microsoft.com/office/drawing/2010/main" spid="_x0000_s2052"/>
            </a:ext>
            <a:ext uri="{FF2B5EF4-FFF2-40B4-BE49-F238E27FC236}">
              <a16:creationId xmlns:a16="http://schemas.microsoft.com/office/drawing/2014/main" id="{FEE8F278-2ECC-4CE8-ADB9-50A34780A456}"/>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300</xdr:row>
      <xdr:rowOff>0</xdr:rowOff>
    </xdr:from>
    <xdr:ext cx="1921468" cy="195685"/>
    <xdr:sp macro="" textlink="">
      <xdr:nvSpPr>
        <xdr:cNvPr id="2581" name="Drop Down 20" hidden="1">
          <a:extLst>
            <a:ext uri="{63B3BB69-23CF-44E3-9099-C40C66FF867C}">
              <a14:compatExt xmlns:a14="http://schemas.microsoft.com/office/drawing/2010/main" spid="_x0000_s2068"/>
            </a:ext>
            <a:ext uri="{FF2B5EF4-FFF2-40B4-BE49-F238E27FC236}">
              <a16:creationId xmlns:a16="http://schemas.microsoft.com/office/drawing/2014/main" id="{13575455-CB6D-433B-85F2-0F60A0F511F7}"/>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2582" name="Drop Down 24" hidden="1">
          <a:extLst>
            <a:ext uri="{63B3BB69-23CF-44E3-9099-C40C66FF867C}">
              <a14:compatExt xmlns:a14="http://schemas.microsoft.com/office/drawing/2010/main" spid="_x0000_s2072"/>
            </a:ext>
            <a:ext uri="{FF2B5EF4-FFF2-40B4-BE49-F238E27FC236}">
              <a16:creationId xmlns:a16="http://schemas.microsoft.com/office/drawing/2014/main" id="{9816BD0A-D362-4052-BF37-DD2FD7EEE7DC}"/>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583" name="Drop Down 4" hidden="1">
          <a:extLst>
            <a:ext uri="{63B3BB69-23CF-44E3-9099-C40C66FF867C}">
              <a14:compatExt xmlns:a14="http://schemas.microsoft.com/office/drawing/2010/main" spid="_x0000_s2052"/>
            </a:ext>
            <a:ext uri="{FF2B5EF4-FFF2-40B4-BE49-F238E27FC236}">
              <a16:creationId xmlns:a16="http://schemas.microsoft.com/office/drawing/2014/main" id="{49A38266-53DF-48EB-8490-9580BE2A3085}"/>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584" name="Drop Down 4" hidden="1">
          <a:extLst>
            <a:ext uri="{63B3BB69-23CF-44E3-9099-C40C66FF867C}">
              <a14:compatExt xmlns:a14="http://schemas.microsoft.com/office/drawing/2010/main" spid="_x0000_s2052"/>
            </a:ext>
            <a:ext uri="{FF2B5EF4-FFF2-40B4-BE49-F238E27FC236}">
              <a16:creationId xmlns:a16="http://schemas.microsoft.com/office/drawing/2014/main" id="{2F9915B2-EF75-4B28-99F7-F5CD8B46834A}"/>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585" name="Drop Down 4" hidden="1">
          <a:extLst>
            <a:ext uri="{63B3BB69-23CF-44E3-9099-C40C66FF867C}">
              <a14:compatExt xmlns:a14="http://schemas.microsoft.com/office/drawing/2010/main" spid="_x0000_s2052"/>
            </a:ext>
            <a:ext uri="{FF2B5EF4-FFF2-40B4-BE49-F238E27FC236}">
              <a16:creationId xmlns:a16="http://schemas.microsoft.com/office/drawing/2014/main" id="{8D261F6A-9966-4340-8176-52B0C98292DA}"/>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586" name="Drop Down 4" hidden="1">
          <a:extLst>
            <a:ext uri="{63B3BB69-23CF-44E3-9099-C40C66FF867C}">
              <a14:compatExt xmlns:a14="http://schemas.microsoft.com/office/drawing/2010/main" spid="_x0000_s2052"/>
            </a:ext>
            <a:ext uri="{FF2B5EF4-FFF2-40B4-BE49-F238E27FC236}">
              <a16:creationId xmlns:a16="http://schemas.microsoft.com/office/drawing/2014/main" id="{10263ADF-48F5-4624-B327-B40964596224}"/>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587" name="Drop Down 4" hidden="1">
          <a:extLst>
            <a:ext uri="{63B3BB69-23CF-44E3-9099-C40C66FF867C}">
              <a14:compatExt xmlns:a14="http://schemas.microsoft.com/office/drawing/2010/main" spid="_x0000_s2052"/>
            </a:ext>
            <a:ext uri="{FF2B5EF4-FFF2-40B4-BE49-F238E27FC236}">
              <a16:creationId xmlns:a16="http://schemas.microsoft.com/office/drawing/2014/main" id="{25794054-E897-4AE6-9176-588EEAEEDF19}"/>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300</xdr:row>
      <xdr:rowOff>0</xdr:rowOff>
    </xdr:from>
    <xdr:ext cx="1921468" cy="195685"/>
    <xdr:sp macro="" textlink="">
      <xdr:nvSpPr>
        <xdr:cNvPr id="2588" name="Drop Down 20" hidden="1">
          <a:extLst>
            <a:ext uri="{63B3BB69-23CF-44E3-9099-C40C66FF867C}">
              <a14:compatExt xmlns:a14="http://schemas.microsoft.com/office/drawing/2010/main" spid="_x0000_s2068"/>
            </a:ext>
            <a:ext uri="{FF2B5EF4-FFF2-40B4-BE49-F238E27FC236}">
              <a16:creationId xmlns:a16="http://schemas.microsoft.com/office/drawing/2014/main" id="{8196AC7B-209A-475D-9730-DE070867F3AB}"/>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2589" name="Drop Down 24" hidden="1">
          <a:extLst>
            <a:ext uri="{63B3BB69-23CF-44E3-9099-C40C66FF867C}">
              <a14:compatExt xmlns:a14="http://schemas.microsoft.com/office/drawing/2010/main" spid="_x0000_s2072"/>
            </a:ext>
            <a:ext uri="{FF2B5EF4-FFF2-40B4-BE49-F238E27FC236}">
              <a16:creationId xmlns:a16="http://schemas.microsoft.com/office/drawing/2014/main" id="{4EFF6456-FA13-42E7-AF0E-AD714C9C2B64}"/>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590" name="Drop Down 4" hidden="1">
          <a:extLst>
            <a:ext uri="{63B3BB69-23CF-44E3-9099-C40C66FF867C}">
              <a14:compatExt xmlns:a14="http://schemas.microsoft.com/office/drawing/2010/main" spid="_x0000_s2052"/>
            </a:ext>
            <a:ext uri="{FF2B5EF4-FFF2-40B4-BE49-F238E27FC236}">
              <a16:creationId xmlns:a16="http://schemas.microsoft.com/office/drawing/2014/main" id="{288FDC10-D2FF-4520-93AD-2E3F84DAA300}"/>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591" name="Drop Down 4" hidden="1">
          <a:extLst>
            <a:ext uri="{63B3BB69-23CF-44E3-9099-C40C66FF867C}">
              <a14:compatExt xmlns:a14="http://schemas.microsoft.com/office/drawing/2010/main" spid="_x0000_s2052"/>
            </a:ext>
            <a:ext uri="{FF2B5EF4-FFF2-40B4-BE49-F238E27FC236}">
              <a16:creationId xmlns:a16="http://schemas.microsoft.com/office/drawing/2014/main" id="{DE6ED1AD-9361-4444-82C6-76CD317839B7}"/>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592" name="Drop Down 4" hidden="1">
          <a:extLst>
            <a:ext uri="{63B3BB69-23CF-44E3-9099-C40C66FF867C}">
              <a14:compatExt xmlns:a14="http://schemas.microsoft.com/office/drawing/2010/main" spid="_x0000_s2052"/>
            </a:ext>
            <a:ext uri="{FF2B5EF4-FFF2-40B4-BE49-F238E27FC236}">
              <a16:creationId xmlns:a16="http://schemas.microsoft.com/office/drawing/2014/main" id="{EE83326E-86B3-4EAD-9368-676FF4CA7252}"/>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593" name="Drop Down 4" hidden="1">
          <a:extLst>
            <a:ext uri="{63B3BB69-23CF-44E3-9099-C40C66FF867C}">
              <a14:compatExt xmlns:a14="http://schemas.microsoft.com/office/drawing/2010/main" spid="_x0000_s2052"/>
            </a:ext>
            <a:ext uri="{FF2B5EF4-FFF2-40B4-BE49-F238E27FC236}">
              <a16:creationId xmlns:a16="http://schemas.microsoft.com/office/drawing/2014/main" id="{F2184DA9-F33E-4432-9904-20237E796AD3}"/>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594" name="Drop Down 4" hidden="1">
          <a:extLst>
            <a:ext uri="{63B3BB69-23CF-44E3-9099-C40C66FF867C}">
              <a14:compatExt xmlns:a14="http://schemas.microsoft.com/office/drawing/2010/main" spid="_x0000_s2052"/>
            </a:ext>
            <a:ext uri="{FF2B5EF4-FFF2-40B4-BE49-F238E27FC236}">
              <a16:creationId xmlns:a16="http://schemas.microsoft.com/office/drawing/2014/main" id="{FC988B40-15E8-49B7-8E91-26150E1A13E5}"/>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300</xdr:row>
      <xdr:rowOff>0</xdr:rowOff>
    </xdr:from>
    <xdr:ext cx="1921468" cy="195685"/>
    <xdr:sp macro="" textlink="">
      <xdr:nvSpPr>
        <xdr:cNvPr id="2595" name="Drop Down 20" hidden="1">
          <a:extLst>
            <a:ext uri="{63B3BB69-23CF-44E3-9099-C40C66FF867C}">
              <a14:compatExt xmlns:a14="http://schemas.microsoft.com/office/drawing/2010/main" spid="_x0000_s2068"/>
            </a:ext>
            <a:ext uri="{FF2B5EF4-FFF2-40B4-BE49-F238E27FC236}">
              <a16:creationId xmlns:a16="http://schemas.microsoft.com/office/drawing/2014/main" id="{197A5CC1-0CFB-4355-B319-4656A2548182}"/>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2596" name="Drop Down 24" hidden="1">
          <a:extLst>
            <a:ext uri="{63B3BB69-23CF-44E3-9099-C40C66FF867C}">
              <a14:compatExt xmlns:a14="http://schemas.microsoft.com/office/drawing/2010/main" spid="_x0000_s2072"/>
            </a:ext>
            <a:ext uri="{FF2B5EF4-FFF2-40B4-BE49-F238E27FC236}">
              <a16:creationId xmlns:a16="http://schemas.microsoft.com/office/drawing/2014/main" id="{C69E9EA7-652C-4873-A9C5-31E1C6EAA4F6}"/>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597" name="Drop Down 4" hidden="1">
          <a:extLst>
            <a:ext uri="{63B3BB69-23CF-44E3-9099-C40C66FF867C}">
              <a14:compatExt xmlns:a14="http://schemas.microsoft.com/office/drawing/2010/main" spid="_x0000_s2052"/>
            </a:ext>
            <a:ext uri="{FF2B5EF4-FFF2-40B4-BE49-F238E27FC236}">
              <a16:creationId xmlns:a16="http://schemas.microsoft.com/office/drawing/2014/main" id="{DA6EC06E-8E40-4B24-9C3B-344657699D73}"/>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598" name="Drop Down 4" hidden="1">
          <a:extLst>
            <a:ext uri="{63B3BB69-23CF-44E3-9099-C40C66FF867C}">
              <a14:compatExt xmlns:a14="http://schemas.microsoft.com/office/drawing/2010/main" spid="_x0000_s2052"/>
            </a:ext>
            <a:ext uri="{FF2B5EF4-FFF2-40B4-BE49-F238E27FC236}">
              <a16:creationId xmlns:a16="http://schemas.microsoft.com/office/drawing/2014/main" id="{8249A878-2F92-45A7-9DAA-723371672306}"/>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599" name="Drop Down 4" hidden="1">
          <a:extLst>
            <a:ext uri="{63B3BB69-23CF-44E3-9099-C40C66FF867C}">
              <a14:compatExt xmlns:a14="http://schemas.microsoft.com/office/drawing/2010/main" spid="_x0000_s2052"/>
            </a:ext>
            <a:ext uri="{FF2B5EF4-FFF2-40B4-BE49-F238E27FC236}">
              <a16:creationId xmlns:a16="http://schemas.microsoft.com/office/drawing/2014/main" id="{47137590-B507-4FC3-B054-5794BAC9CC26}"/>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600" name="Drop Down 4" hidden="1">
          <a:extLst>
            <a:ext uri="{63B3BB69-23CF-44E3-9099-C40C66FF867C}">
              <a14:compatExt xmlns:a14="http://schemas.microsoft.com/office/drawing/2010/main" spid="_x0000_s2052"/>
            </a:ext>
            <a:ext uri="{FF2B5EF4-FFF2-40B4-BE49-F238E27FC236}">
              <a16:creationId xmlns:a16="http://schemas.microsoft.com/office/drawing/2014/main" id="{4B278E8D-DCD8-4CB1-BC8E-146DDB6CB8BA}"/>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601" name="Drop Down 4" hidden="1">
          <a:extLst>
            <a:ext uri="{63B3BB69-23CF-44E3-9099-C40C66FF867C}">
              <a14:compatExt xmlns:a14="http://schemas.microsoft.com/office/drawing/2010/main" spid="_x0000_s2052"/>
            </a:ext>
            <a:ext uri="{FF2B5EF4-FFF2-40B4-BE49-F238E27FC236}">
              <a16:creationId xmlns:a16="http://schemas.microsoft.com/office/drawing/2014/main" id="{A1B289D5-221D-4030-A144-68A24CD318A8}"/>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300</xdr:row>
      <xdr:rowOff>0</xdr:rowOff>
    </xdr:from>
    <xdr:ext cx="1921468" cy="195685"/>
    <xdr:sp macro="" textlink="">
      <xdr:nvSpPr>
        <xdr:cNvPr id="2602" name="Drop Down 20" hidden="1">
          <a:extLst>
            <a:ext uri="{63B3BB69-23CF-44E3-9099-C40C66FF867C}">
              <a14:compatExt xmlns:a14="http://schemas.microsoft.com/office/drawing/2010/main" spid="_x0000_s2068"/>
            </a:ext>
            <a:ext uri="{FF2B5EF4-FFF2-40B4-BE49-F238E27FC236}">
              <a16:creationId xmlns:a16="http://schemas.microsoft.com/office/drawing/2014/main" id="{E77DD33D-536C-493C-A16B-7F5928A47804}"/>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2603" name="Drop Down 24" hidden="1">
          <a:extLst>
            <a:ext uri="{63B3BB69-23CF-44E3-9099-C40C66FF867C}">
              <a14:compatExt xmlns:a14="http://schemas.microsoft.com/office/drawing/2010/main" spid="_x0000_s2072"/>
            </a:ext>
            <a:ext uri="{FF2B5EF4-FFF2-40B4-BE49-F238E27FC236}">
              <a16:creationId xmlns:a16="http://schemas.microsoft.com/office/drawing/2014/main" id="{0FEDDD8B-ED63-48B0-981C-32D2DE6D2CF1}"/>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604" name="Drop Down 4" hidden="1">
          <a:extLst>
            <a:ext uri="{63B3BB69-23CF-44E3-9099-C40C66FF867C}">
              <a14:compatExt xmlns:a14="http://schemas.microsoft.com/office/drawing/2010/main" spid="_x0000_s2052"/>
            </a:ext>
            <a:ext uri="{FF2B5EF4-FFF2-40B4-BE49-F238E27FC236}">
              <a16:creationId xmlns:a16="http://schemas.microsoft.com/office/drawing/2014/main" id="{5F42FF22-E1BF-41BC-BDA1-C00EE687D3FC}"/>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605" name="Drop Down 4" hidden="1">
          <a:extLst>
            <a:ext uri="{63B3BB69-23CF-44E3-9099-C40C66FF867C}">
              <a14:compatExt xmlns:a14="http://schemas.microsoft.com/office/drawing/2010/main" spid="_x0000_s2052"/>
            </a:ext>
            <a:ext uri="{FF2B5EF4-FFF2-40B4-BE49-F238E27FC236}">
              <a16:creationId xmlns:a16="http://schemas.microsoft.com/office/drawing/2014/main" id="{FA62DEFC-7954-4647-8C70-65BDDAC39385}"/>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606" name="Drop Down 4" hidden="1">
          <a:extLst>
            <a:ext uri="{63B3BB69-23CF-44E3-9099-C40C66FF867C}">
              <a14:compatExt xmlns:a14="http://schemas.microsoft.com/office/drawing/2010/main" spid="_x0000_s2052"/>
            </a:ext>
            <a:ext uri="{FF2B5EF4-FFF2-40B4-BE49-F238E27FC236}">
              <a16:creationId xmlns:a16="http://schemas.microsoft.com/office/drawing/2014/main" id="{CB02E364-2D0D-40CB-9ACA-C0D3F5FC7AFF}"/>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607" name="Drop Down 4" hidden="1">
          <a:extLst>
            <a:ext uri="{63B3BB69-23CF-44E3-9099-C40C66FF867C}">
              <a14:compatExt xmlns:a14="http://schemas.microsoft.com/office/drawing/2010/main" spid="_x0000_s2052"/>
            </a:ext>
            <a:ext uri="{FF2B5EF4-FFF2-40B4-BE49-F238E27FC236}">
              <a16:creationId xmlns:a16="http://schemas.microsoft.com/office/drawing/2014/main" id="{279C8B7E-10A0-486D-87A6-D170FFDA690F}"/>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608" name="Drop Down 4" hidden="1">
          <a:extLst>
            <a:ext uri="{63B3BB69-23CF-44E3-9099-C40C66FF867C}">
              <a14:compatExt xmlns:a14="http://schemas.microsoft.com/office/drawing/2010/main" spid="_x0000_s2052"/>
            </a:ext>
            <a:ext uri="{FF2B5EF4-FFF2-40B4-BE49-F238E27FC236}">
              <a16:creationId xmlns:a16="http://schemas.microsoft.com/office/drawing/2014/main" id="{5097CEB3-E0E4-4DB8-BC9C-F842F4C3DC73}"/>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300</xdr:row>
      <xdr:rowOff>0</xdr:rowOff>
    </xdr:from>
    <xdr:ext cx="1921468" cy="195685"/>
    <xdr:sp macro="" textlink="">
      <xdr:nvSpPr>
        <xdr:cNvPr id="2609" name="Drop Down 20" hidden="1">
          <a:extLst>
            <a:ext uri="{63B3BB69-23CF-44E3-9099-C40C66FF867C}">
              <a14:compatExt xmlns:a14="http://schemas.microsoft.com/office/drawing/2010/main" spid="_x0000_s2068"/>
            </a:ext>
            <a:ext uri="{FF2B5EF4-FFF2-40B4-BE49-F238E27FC236}">
              <a16:creationId xmlns:a16="http://schemas.microsoft.com/office/drawing/2014/main" id="{A8C7C5F0-FCB7-4CBF-98AC-D9B86FEF72AD}"/>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2610" name="Drop Down 24" hidden="1">
          <a:extLst>
            <a:ext uri="{63B3BB69-23CF-44E3-9099-C40C66FF867C}">
              <a14:compatExt xmlns:a14="http://schemas.microsoft.com/office/drawing/2010/main" spid="_x0000_s2072"/>
            </a:ext>
            <a:ext uri="{FF2B5EF4-FFF2-40B4-BE49-F238E27FC236}">
              <a16:creationId xmlns:a16="http://schemas.microsoft.com/office/drawing/2014/main" id="{6DBF6B72-3118-4BA5-ABB7-3532B6C3000B}"/>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611" name="Drop Down 4" hidden="1">
          <a:extLst>
            <a:ext uri="{63B3BB69-23CF-44E3-9099-C40C66FF867C}">
              <a14:compatExt xmlns:a14="http://schemas.microsoft.com/office/drawing/2010/main" spid="_x0000_s2052"/>
            </a:ext>
            <a:ext uri="{FF2B5EF4-FFF2-40B4-BE49-F238E27FC236}">
              <a16:creationId xmlns:a16="http://schemas.microsoft.com/office/drawing/2014/main" id="{CF804DD0-8D82-4158-BF7B-34E85F951E4C}"/>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612" name="Drop Down 4" hidden="1">
          <a:extLst>
            <a:ext uri="{63B3BB69-23CF-44E3-9099-C40C66FF867C}">
              <a14:compatExt xmlns:a14="http://schemas.microsoft.com/office/drawing/2010/main" spid="_x0000_s2052"/>
            </a:ext>
            <a:ext uri="{FF2B5EF4-FFF2-40B4-BE49-F238E27FC236}">
              <a16:creationId xmlns:a16="http://schemas.microsoft.com/office/drawing/2014/main" id="{526D6A3C-C3F4-4FAA-B6C8-88E9F1AC6719}"/>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613" name="Drop Down 4" hidden="1">
          <a:extLst>
            <a:ext uri="{63B3BB69-23CF-44E3-9099-C40C66FF867C}">
              <a14:compatExt xmlns:a14="http://schemas.microsoft.com/office/drawing/2010/main" spid="_x0000_s2052"/>
            </a:ext>
            <a:ext uri="{FF2B5EF4-FFF2-40B4-BE49-F238E27FC236}">
              <a16:creationId xmlns:a16="http://schemas.microsoft.com/office/drawing/2014/main" id="{C582C33B-D8C9-45DF-95AA-62F5F94A5F2B}"/>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614" name="Drop Down 4" hidden="1">
          <a:extLst>
            <a:ext uri="{63B3BB69-23CF-44E3-9099-C40C66FF867C}">
              <a14:compatExt xmlns:a14="http://schemas.microsoft.com/office/drawing/2010/main" spid="_x0000_s2052"/>
            </a:ext>
            <a:ext uri="{FF2B5EF4-FFF2-40B4-BE49-F238E27FC236}">
              <a16:creationId xmlns:a16="http://schemas.microsoft.com/office/drawing/2014/main" id="{C8DD6499-7264-47A7-AA17-041AD8B613BB}"/>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615" name="Drop Down 4" hidden="1">
          <a:extLst>
            <a:ext uri="{63B3BB69-23CF-44E3-9099-C40C66FF867C}">
              <a14:compatExt xmlns:a14="http://schemas.microsoft.com/office/drawing/2010/main" spid="_x0000_s2052"/>
            </a:ext>
            <a:ext uri="{FF2B5EF4-FFF2-40B4-BE49-F238E27FC236}">
              <a16:creationId xmlns:a16="http://schemas.microsoft.com/office/drawing/2014/main" id="{D8FBC42F-1207-460C-B5EE-0C6EAD06820D}"/>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300</xdr:row>
      <xdr:rowOff>0</xdr:rowOff>
    </xdr:from>
    <xdr:ext cx="1921468" cy="195685"/>
    <xdr:sp macro="" textlink="">
      <xdr:nvSpPr>
        <xdr:cNvPr id="2616" name="Drop Down 20" hidden="1">
          <a:extLst>
            <a:ext uri="{63B3BB69-23CF-44E3-9099-C40C66FF867C}">
              <a14:compatExt xmlns:a14="http://schemas.microsoft.com/office/drawing/2010/main" spid="_x0000_s2068"/>
            </a:ext>
            <a:ext uri="{FF2B5EF4-FFF2-40B4-BE49-F238E27FC236}">
              <a16:creationId xmlns:a16="http://schemas.microsoft.com/office/drawing/2014/main" id="{C0FE2DC3-A5B7-4EAC-B72C-6F7DCA843621}"/>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2617" name="Drop Down 24" hidden="1">
          <a:extLst>
            <a:ext uri="{63B3BB69-23CF-44E3-9099-C40C66FF867C}">
              <a14:compatExt xmlns:a14="http://schemas.microsoft.com/office/drawing/2010/main" spid="_x0000_s2072"/>
            </a:ext>
            <a:ext uri="{FF2B5EF4-FFF2-40B4-BE49-F238E27FC236}">
              <a16:creationId xmlns:a16="http://schemas.microsoft.com/office/drawing/2014/main" id="{166AD6A8-0042-412A-ABD3-6DDC8E667080}"/>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618" name="Drop Down 4" hidden="1">
          <a:extLst>
            <a:ext uri="{63B3BB69-23CF-44E3-9099-C40C66FF867C}">
              <a14:compatExt xmlns:a14="http://schemas.microsoft.com/office/drawing/2010/main" spid="_x0000_s2052"/>
            </a:ext>
            <a:ext uri="{FF2B5EF4-FFF2-40B4-BE49-F238E27FC236}">
              <a16:creationId xmlns:a16="http://schemas.microsoft.com/office/drawing/2014/main" id="{C5822DE1-CCEB-4185-B74A-69D735C572A4}"/>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619" name="Drop Down 4" hidden="1">
          <a:extLst>
            <a:ext uri="{63B3BB69-23CF-44E3-9099-C40C66FF867C}">
              <a14:compatExt xmlns:a14="http://schemas.microsoft.com/office/drawing/2010/main" spid="_x0000_s2052"/>
            </a:ext>
            <a:ext uri="{FF2B5EF4-FFF2-40B4-BE49-F238E27FC236}">
              <a16:creationId xmlns:a16="http://schemas.microsoft.com/office/drawing/2014/main" id="{E2758988-2AC0-410B-A984-25CA44D85D82}"/>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620" name="Drop Down 4" hidden="1">
          <a:extLst>
            <a:ext uri="{63B3BB69-23CF-44E3-9099-C40C66FF867C}">
              <a14:compatExt xmlns:a14="http://schemas.microsoft.com/office/drawing/2010/main" spid="_x0000_s2052"/>
            </a:ext>
            <a:ext uri="{FF2B5EF4-FFF2-40B4-BE49-F238E27FC236}">
              <a16:creationId xmlns:a16="http://schemas.microsoft.com/office/drawing/2014/main" id="{A7617334-40A8-4DD6-AE2E-E726792694CB}"/>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621" name="Drop Down 4" hidden="1">
          <a:extLst>
            <a:ext uri="{63B3BB69-23CF-44E3-9099-C40C66FF867C}">
              <a14:compatExt xmlns:a14="http://schemas.microsoft.com/office/drawing/2010/main" spid="_x0000_s2052"/>
            </a:ext>
            <a:ext uri="{FF2B5EF4-FFF2-40B4-BE49-F238E27FC236}">
              <a16:creationId xmlns:a16="http://schemas.microsoft.com/office/drawing/2014/main" id="{E6719BFE-A21E-4AFF-8786-1C2CE5DA3749}"/>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622" name="Drop Down 4" hidden="1">
          <a:extLst>
            <a:ext uri="{63B3BB69-23CF-44E3-9099-C40C66FF867C}">
              <a14:compatExt xmlns:a14="http://schemas.microsoft.com/office/drawing/2010/main" spid="_x0000_s2052"/>
            </a:ext>
            <a:ext uri="{FF2B5EF4-FFF2-40B4-BE49-F238E27FC236}">
              <a16:creationId xmlns:a16="http://schemas.microsoft.com/office/drawing/2014/main" id="{E470F0C3-D92C-48B2-8970-8BF003EF9039}"/>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300</xdr:row>
      <xdr:rowOff>0</xdr:rowOff>
    </xdr:from>
    <xdr:ext cx="1921468" cy="195685"/>
    <xdr:sp macro="" textlink="">
      <xdr:nvSpPr>
        <xdr:cNvPr id="2623" name="Drop Down 20" hidden="1">
          <a:extLst>
            <a:ext uri="{63B3BB69-23CF-44E3-9099-C40C66FF867C}">
              <a14:compatExt xmlns:a14="http://schemas.microsoft.com/office/drawing/2010/main" spid="_x0000_s2068"/>
            </a:ext>
            <a:ext uri="{FF2B5EF4-FFF2-40B4-BE49-F238E27FC236}">
              <a16:creationId xmlns:a16="http://schemas.microsoft.com/office/drawing/2014/main" id="{09B4F446-2456-457A-AE6E-6129FB28573C}"/>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2624" name="Drop Down 24" hidden="1">
          <a:extLst>
            <a:ext uri="{63B3BB69-23CF-44E3-9099-C40C66FF867C}">
              <a14:compatExt xmlns:a14="http://schemas.microsoft.com/office/drawing/2010/main" spid="_x0000_s2072"/>
            </a:ext>
            <a:ext uri="{FF2B5EF4-FFF2-40B4-BE49-F238E27FC236}">
              <a16:creationId xmlns:a16="http://schemas.microsoft.com/office/drawing/2014/main" id="{C9746017-065F-4065-8D8D-90F77C2214F7}"/>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625" name="Drop Down 4" hidden="1">
          <a:extLst>
            <a:ext uri="{63B3BB69-23CF-44E3-9099-C40C66FF867C}">
              <a14:compatExt xmlns:a14="http://schemas.microsoft.com/office/drawing/2010/main" spid="_x0000_s2052"/>
            </a:ext>
            <a:ext uri="{FF2B5EF4-FFF2-40B4-BE49-F238E27FC236}">
              <a16:creationId xmlns:a16="http://schemas.microsoft.com/office/drawing/2014/main" id="{CBBC28B5-2253-4E24-A901-AE33C00817A7}"/>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626" name="Drop Down 4" hidden="1">
          <a:extLst>
            <a:ext uri="{63B3BB69-23CF-44E3-9099-C40C66FF867C}">
              <a14:compatExt xmlns:a14="http://schemas.microsoft.com/office/drawing/2010/main" spid="_x0000_s2052"/>
            </a:ext>
            <a:ext uri="{FF2B5EF4-FFF2-40B4-BE49-F238E27FC236}">
              <a16:creationId xmlns:a16="http://schemas.microsoft.com/office/drawing/2014/main" id="{884F1788-6A2E-4DB2-8AFD-6BBB6FCD57DE}"/>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627" name="Drop Down 4" hidden="1">
          <a:extLst>
            <a:ext uri="{63B3BB69-23CF-44E3-9099-C40C66FF867C}">
              <a14:compatExt xmlns:a14="http://schemas.microsoft.com/office/drawing/2010/main" spid="_x0000_s2052"/>
            </a:ext>
            <a:ext uri="{FF2B5EF4-FFF2-40B4-BE49-F238E27FC236}">
              <a16:creationId xmlns:a16="http://schemas.microsoft.com/office/drawing/2014/main" id="{1E74EDF6-5A18-402E-809E-8622400124DE}"/>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628" name="Drop Down 4" hidden="1">
          <a:extLst>
            <a:ext uri="{63B3BB69-23CF-44E3-9099-C40C66FF867C}">
              <a14:compatExt xmlns:a14="http://schemas.microsoft.com/office/drawing/2010/main" spid="_x0000_s2052"/>
            </a:ext>
            <a:ext uri="{FF2B5EF4-FFF2-40B4-BE49-F238E27FC236}">
              <a16:creationId xmlns:a16="http://schemas.microsoft.com/office/drawing/2014/main" id="{E917EB46-79B6-41F8-B886-B1E1D049E6FC}"/>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629" name="Drop Down 4" hidden="1">
          <a:extLst>
            <a:ext uri="{63B3BB69-23CF-44E3-9099-C40C66FF867C}">
              <a14:compatExt xmlns:a14="http://schemas.microsoft.com/office/drawing/2010/main" spid="_x0000_s2052"/>
            </a:ext>
            <a:ext uri="{FF2B5EF4-FFF2-40B4-BE49-F238E27FC236}">
              <a16:creationId xmlns:a16="http://schemas.microsoft.com/office/drawing/2014/main" id="{56EB1FDD-29E1-4B5A-B385-8A90885BA14A}"/>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300</xdr:row>
      <xdr:rowOff>0</xdr:rowOff>
    </xdr:from>
    <xdr:ext cx="1921468" cy="195685"/>
    <xdr:sp macro="" textlink="">
      <xdr:nvSpPr>
        <xdr:cNvPr id="2630" name="Drop Down 20" hidden="1">
          <a:extLst>
            <a:ext uri="{63B3BB69-23CF-44E3-9099-C40C66FF867C}">
              <a14:compatExt xmlns:a14="http://schemas.microsoft.com/office/drawing/2010/main" spid="_x0000_s2068"/>
            </a:ext>
            <a:ext uri="{FF2B5EF4-FFF2-40B4-BE49-F238E27FC236}">
              <a16:creationId xmlns:a16="http://schemas.microsoft.com/office/drawing/2014/main" id="{241B47C0-05A5-468B-84FF-550A89CC2E64}"/>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2631" name="Drop Down 24" hidden="1">
          <a:extLst>
            <a:ext uri="{63B3BB69-23CF-44E3-9099-C40C66FF867C}">
              <a14:compatExt xmlns:a14="http://schemas.microsoft.com/office/drawing/2010/main" spid="_x0000_s2072"/>
            </a:ext>
            <a:ext uri="{FF2B5EF4-FFF2-40B4-BE49-F238E27FC236}">
              <a16:creationId xmlns:a16="http://schemas.microsoft.com/office/drawing/2014/main" id="{4E89D035-CCEB-423E-88DD-29057175AAF5}"/>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632" name="Drop Down 4" hidden="1">
          <a:extLst>
            <a:ext uri="{63B3BB69-23CF-44E3-9099-C40C66FF867C}">
              <a14:compatExt xmlns:a14="http://schemas.microsoft.com/office/drawing/2010/main" spid="_x0000_s2052"/>
            </a:ext>
            <a:ext uri="{FF2B5EF4-FFF2-40B4-BE49-F238E27FC236}">
              <a16:creationId xmlns:a16="http://schemas.microsoft.com/office/drawing/2014/main" id="{FFFBDA9B-6850-4CF4-AAB5-F769C1019EED}"/>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633" name="Drop Down 4" hidden="1">
          <a:extLst>
            <a:ext uri="{63B3BB69-23CF-44E3-9099-C40C66FF867C}">
              <a14:compatExt xmlns:a14="http://schemas.microsoft.com/office/drawing/2010/main" spid="_x0000_s2052"/>
            </a:ext>
            <a:ext uri="{FF2B5EF4-FFF2-40B4-BE49-F238E27FC236}">
              <a16:creationId xmlns:a16="http://schemas.microsoft.com/office/drawing/2014/main" id="{D776FCE4-3F94-4676-A5EF-4FDAE430560C}"/>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634" name="Drop Down 4" hidden="1">
          <a:extLst>
            <a:ext uri="{63B3BB69-23CF-44E3-9099-C40C66FF867C}">
              <a14:compatExt xmlns:a14="http://schemas.microsoft.com/office/drawing/2010/main" spid="_x0000_s2052"/>
            </a:ext>
            <a:ext uri="{FF2B5EF4-FFF2-40B4-BE49-F238E27FC236}">
              <a16:creationId xmlns:a16="http://schemas.microsoft.com/office/drawing/2014/main" id="{B72AF27A-901E-46FE-9331-D694F167D455}"/>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635" name="Drop Down 4" hidden="1">
          <a:extLst>
            <a:ext uri="{63B3BB69-23CF-44E3-9099-C40C66FF867C}">
              <a14:compatExt xmlns:a14="http://schemas.microsoft.com/office/drawing/2010/main" spid="_x0000_s2052"/>
            </a:ext>
            <a:ext uri="{FF2B5EF4-FFF2-40B4-BE49-F238E27FC236}">
              <a16:creationId xmlns:a16="http://schemas.microsoft.com/office/drawing/2014/main" id="{EC1FB3BC-2F6E-4732-935F-6A2F57247C66}"/>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636" name="Drop Down 4" hidden="1">
          <a:extLst>
            <a:ext uri="{63B3BB69-23CF-44E3-9099-C40C66FF867C}">
              <a14:compatExt xmlns:a14="http://schemas.microsoft.com/office/drawing/2010/main" spid="_x0000_s2052"/>
            </a:ext>
            <a:ext uri="{FF2B5EF4-FFF2-40B4-BE49-F238E27FC236}">
              <a16:creationId xmlns:a16="http://schemas.microsoft.com/office/drawing/2014/main" id="{EFAB15B2-B7E6-459B-9763-843B9461EAA8}"/>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300</xdr:row>
      <xdr:rowOff>0</xdr:rowOff>
    </xdr:from>
    <xdr:ext cx="1921468" cy="195685"/>
    <xdr:sp macro="" textlink="">
      <xdr:nvSpPr>
        <xdr:cNvPr id="2637" name="Drop Down 20" hidden="1">
          <a:extLst>
            <a:ext uri="{63B3BB69-23CF-44E3-9099-C40C66FF867C}">
              <a14:compatExt xmlns:a14="http://schemas.microsoft.com/office/drawing/2010/main" spid="_x0000_s2068"/>
            </a:ext>
            <a:ext uri="{FF2B5EF4-FFF2-40B4-BE49-F238E27FC236}">
              <a16:creationId xmlns:a16="http://schemas.microsoft.com/office/drawing/2014/main" id="{9E805E96-ABB4-40CE-8BD8-32628749602F}"/>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2638" name="Drop Down 24" hidden="1">
          <a:extLst>
            <a:ext uri="{63B3BB69-23CF-44E3-9099-C40C66FF867C}">
              <a14:compatExt xmlns:a14="http://schemas.microsoft.com/office/drawing/2010/main" spid="_x0000_s2072"/>
            </a:ext>
            <a:ext uri="{FF2B5EF4-FFF2-40B4-BE49-F238E27FC236}">
              <a16:creationId xmlns:a16="http://schemas.microsoft.com/office/drawing/2014/main" id="{088B73DC-211B-4E8F-94D1-EA24C81FAA69}"/>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639" name="Drop Down 4" hidden="1">
          <a:extLst>
            <a:ext uri="{63B3BB69-23CF-44E3-9099-C40C66FF867C}">
              <a14:compatExt xmlns:a14="http://schemas.microsoft.com/office/drawing/2010/main" spid="_x0000_s2052"/>
            </a:ext>
            <a:ext uri="{FF2B5EF4-FFF2-40B4-BE49-F238E27FC236}">
              <a16:creationId xmlns:a16="http://schemas.microsoft.com/office/drawing/2014/main" id="{04E73030-BBC8-4D0D-9B33-3D733571B3C3}"/>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640" name="Drop Down 4" hidden="1">
          <a:extLst>
            <a:ext uri="{63B3BB69-23CF-44E3-9099-C40C66FF867C}">
              <a14:compatExt xmlns:a14="http://schemas.microsoft.com/office/drawing/2010/main" spid="_x0000_s2052"/>
            </a:ext>
            <a:ext uri="{FF2B5EF4-FFF2-40B4-BE49-F238E27FC236}">
              <a16:creationId xmlns:a16="http://schemas.microsoft.com/office/drawing/2014/main" id="{39C40B30-693C-4AAC-8FD2-2B81D8B59372}"/>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641" name="Drop Down 4" hidden="1">
          <a:extLst>
            <a:ext uri="{63B3BB69-23CF-44E3-9099-C40C66FF867C}">
              <a14:compatExt xmlns:a14="http://schemas.microsoft.com/office/drawing/2010/main" spid="_x0000_s2052"/>
            </a:ext>
            <a:ext uri="{FF2B5EF4-FFF2-40B4-BE49-F238E27FC236}">
              <a16:creationId xmlns:a16="http://schemas.microsoft.com/office/drawing/2014/main" id="{9609AC0B-F833-4C97-9776-60D81CDE33DC}"/>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642" name="Drop Down 4" hidden="1">
          <a:extLst>
            <a:ext uri="{63B3BB69-23CF-44E3-9099-C40C66FF867C}">
              <a14:compatExt xmlns:a14="http://schemas.microsoft.com/office/drawing/2010/main" spid="_x0000_s2052"/>
            </a:ext>
            <a:ext uri="{FF2B5EF4-FFF2-40B4-BE49-F238E27FC236}">
              <a16:creationId xmlns:a16="http://schemas.microsoft.com/office/drawing/2014/main" id="{96B4E0B4-D748-4082-A866-E0BB0233A041}"/>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643" name="Drop Down 4" hidden="1">
          <a:extLst>
            <a:ext uri="{63B3BB69-23CF-44E3-9099-C40C66FF867C}">
              <a14:compatExt xmlns:a14="http://schemas.microsoft.com/office/drawing/2010/main" spid="_x0000_s2052"/>
            </a:ext>
            <a:ext uri="{FF2B5EF4-FFF2-40B4-BE49-F238E27FC236}">
              <a16:creationId xmlns:a16="http://schemas.microsoft.com/office/drawing/2014/main" id="{CD1187FB-26BD-48A7-BB50-23B210CCA4D6}"/>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300</xdr:row>
      <xdr:rowOff>0</xdr:rowOff>
    </xdr:from>
    <xdr:ext cx="1921468" cy="195685"/>
    <xdr:sp macro="" textlink="">
      <xdr:nvSpPr>
        <xdr:cNvPr id="2644" name="Drop Down 20" hidden="1">
          <a:extLst>
            <a:ext uri="{63B3BB69-23CF-44E3-9099-C40C66FF867C}">
              <a14:compatExt xmlns:a14="http://schemas.microsoft.com/office/drawing/2010/main" spid="_x0000_s2068"/>
            </a:ext>
            <a:ext uri="{FF2B5EF4-FFF2-40B4-BE49-F238E27FC236}">
              <a16:creationId xmlns:a16="http://schemas.microsoft.com/office/drawing/2014/main" id="{B16253A2-12CD-4324-BF27-7223B850C0BE}"/>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2645" name="Drop Down 24" hidden="1">
          <a:extLst>
            <a:ext uri="{63B3BB69-23CF-44E3-9099-C40C66FF867C}">
              <a14:compatExt xmlns:a14="http://schemas.microsoft.com/office/drawing/2010/main" spid="_x0000_s2072"/>
            </a:ext>
            <a:ext uri="{FF2B5EF4-FFF2-40B4-BE49-F238E27FC236}">
              <a16:creationId xmlns:a16="http://schemas.microsoft.com/office/drawing/2014/main" id="{3FC7E4C5-70DD-473E-A4D0-4B40726D7C58}"/>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646" name="Drop Down 4" hidden="1">
          <a:extLst>
            <a:ext uri="{63B3BB69-23CF-44E3-9099-C40C66FF867C}">
              <a14:compatExt xmlns:a14="http://schemas.microsoft.com/office/drawing/2010/main" spid="_x0000_s2052"/>
            </a:ext>
            <a:ext uri="{FF2B5EF4-FFF2-40B4-BE49-F238E27FC236}">
              <a16:creationId xmlns:a16="http://schemas.microsoft.com/office/drawing/2014/main" id="{CDA50DBD-26DE-4100-AB4D-0473D6E13CFA}"/>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647" name="Drop Down 4" hidden="1">
          <a:extLst>
            <a:ext uri="{63B3BB69-23CF-44E3-9099-C40C66FF867C}">
              <a14:compatExt xmlns:a14="http://schemas.microsoft.com/office/drawing/2010/main" spid="_x0000_s2052"/>
            </a:ext>
            <a:ext uri="{FF2B5EF4-FFF2-40B4-BE49-F238E27FC236}">
              <a16:creationId xmlns:a16="http://schemas.microsoft.com/office/drawing/2014/main" id="{2F5F742D-B11B-4787-BF1D-B063C3ACC17A}"/>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648" name="Drop Down 4" hidden="1">
          <a:extLst>
            <a:ext uri="{63B3BB69-23CF-44E3-9099-C40C66FF867C}">
              <a14:compatExt xmlns:a14="http://schemas.microsoft.com/office/drawing/2010/main" spid="_x0000_s2052"/>
            </a:ext>
            <a:ext uri="{FF2B5EF4-FFF2-40B4-BE49-F238E27FC236}">
              <a16:creationId xmlns:a16="http://schemas.microsoft.com/office/drawing/2014/main" id="{500AB8EB-262A-4B2D-8901-9998D1A5DA2B}"/>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649" name="Drop Down 4" hidden="1">
          <a:extLst>
            <a:ext uri="{63B3BB69-23CF-44E3-9099-C40C66FF867C}">
              <a14:compatExt xmlns:a14="http://schemas.microsoft.com/office/drawing/2010/main" spid="_x0000_s2052"/>
            </a:ext>
            <a:ext uri="{FF2B5EF4-FFF2-40B4-BE49-F238E27FC236}">
              <a16:creationId xmlns:a16="http://schemas.microsoft.com/office/drawing/2014/main" id="{69AB1F50-94AB-4BC1-A3AC-35152EA8C5BD}"/>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650" name="Drop Down 4" hidden="1">
          <a:extLst>
            <a:ext uri="{63B3BB69-23CF-44E3-9099-C40C66FF867C}">
              <a14:compatExt xmlns:a14="http://schemas.microsoft.com/office/drawing/2010/main" spid="_x0000_s2052"/>
            </a:ext>
            <a:ext uri="{FF2B5EF4-FFF2-40B4-BE49-F238E27FC236}">
              <a16:creationId xmlns:a16="http://schemas.microsoft.com/office/drawing/2014/main" id="{1DC89886-C29A-43CA-82B0-F3F97750B864}"/>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300</xdr:row>
      <xdr:rowOff>0</xdr:rowOff>
    </xdr:from>
    <xdr:ext cx="1921468" cy="195685"/>
    <xdr:sp macro="" textlink="">
      <xdr:nvSpPr>
        <xdr:cNvPr id="2651" name="Drop Down 20" hidden="1">
          <a:extLst>
            <a:ext uri="{63B3BB69-23CF-44E3-9099-C40C66FF867C}">
              <a14:compatExt xmlns:a14="http://schemas.microsoft.com/office/drawing/2010/main" spid="_x0000_s2068"/>
            </a:ext>
            <a:ext uri="{FF2B5EF4-FFF2-40B4-BE49-F238E27FC236}">
              <a16:creationId xmlns:a16="http://schemas.microsoft.com/office/drawing/2014/main" id="{A972D4BC-3707-4A60-85C2-393A41E6570A}"/>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2652" name="Drop Down 24" hidden="1">
          <a:extLst>
            <a:ext uri="{63B3BB69-23CF-44E3-9099-C40C66FF867C}">
              <a14:compatExt xmlns:a14="http://schemas.microsoft.com/office/drawing/2010/main" spid="_x0000_s2072"/>
            </a:ext>
            <a:ext uri="{FF2B5EF4-FFF2-40B4-BE49-F238E27FC236}">
              <a16:creationId xmlns:a16="http://schemas.microsoft.com/office/drawing/2014/main" id="{E064311F-6C12-4D0A-BDA0-0EB53639E28B}"/>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653" name="Drop Down 4" hidden="1">
          <a:extLst>
            <a:ext uri="{63B3BB69-23CF-44E3-9099-C40C66FF867C}">
              <a14:compatExt xmlns:a14="http://schemas.microsoft.com/office/drawing/2010/main" spid="_x0000_s2052"/>
            </a:ext>
            <a:ext uri="{FF2B5EF4-FFF2-40B4-BE49-F238E27FC236}">
              <a16:creationId xmlns:a16="http://schemas.microsoft.com/office/drawing/2014/main" id="{33A1657F-75FA-4C9E-A4DD-24993409EA46}"/>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654" name="Drop Down 4" hidden="1">
          <a:extLst>
            <a:ext uri="{63B3BB69-23CF-44E3-9099-C40C66FF867C}">
              <a14:compatExt xmlns:a14="http://schemas.microsoft.com/office/drawing/2010/main" spid="_x0000_s2052"/>
            </a:ext>
            <a:ext uri="{FF2B5EF4-FFF2-40B4-BE49-F238E27FC236}">
              <a16:creationId xmlns:a16="http://schemas.microsoft.com/office/drawing/2014/main" id="{D31058B7-055D-4B2D-892A-2CD953C1760B}"/>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655" name="Drop Down 4" hidden="1">
          <a:extLst>
            <a:ext uri="{63B3BB69-23CF-44E3-9099-C40C66FF867C}">
              <a14:compatExt xmlns:a14="http://schemas.microsoft.com/office/drawing/2010/main" spid="_x0000_s2052"/>
            </a:ext>
            <a:ext uri="{FF2B5EF4-FFF2-40B4-BE49-F238E27FC236}">
              <a16:creationId xmlns:a16="http://schemas.microsoft.com/office/drawing/2014/main" id="{C4FA4548-276B-4058-A9F2-AF970102DDAD}"/>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656" name="Drop Down 4" hidden="1">
          <a:extLst>
            <a:ext uri="{63B3BB69-23CF-44E3-9099-C40C66FF867C}">
              <a14:compatExt xmlns:a14="http://schemas.microsoft.com/office/drawing/2010/main" spid="_x0000_s2052"/>
            </a:ext>
            <a:ext uri="{FF2B5EF4-FFF2-40B4-BE49-F238E27FC236}">
              <a16:creationId xmlns:a16="http://schemas.microsoft.com/office/drawing/2014/main" id="{FE297E83-00E9-448E-8F0D-ECA769A00289}"/>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657" name="Drop Down 4" hidden="1">
          <a:extLst>
            <a:ext uri="{63B3BB69-23CF-44E3-9099-C40C66FF867C}">
              <a14:compatExt xmlns:a14="http://schemas.microsoft.com/office/drawing/2010/main" spid="_x0000_s2052"/>
            </a:ext>
            <a:ext uri="{FF2B5EF4-FFF2-40B4-BE49-F238E27FC236}">
              <a16:creationId xmlns:a16="http://schemas.microsoft.com/office/drawing/2014/main" id="{4294B20D-8A5D-42BF-A1A1-4A8514C163F5}"/>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300</xdr:row>
      <xdr:rowOff>0</xdr:rowOff>
    </xdr:from>
    <xdr:ext cx="1921468" cy="195685"/>
    <xdr:sp macro="" textlink="">
      <xdr:nvSpPr>
        <xdr:cNvPr id="2658" name="Drop Down 20" hidden="1">
          <a:extLst>
            <a:ext uri="{63B3BB69-23CF-44E3-9099-C40C66FF867C}">
              <a14:compatExt xmlns:a14="http://schemas.microsoft.com/office/drawing/2010/main" spid="_x0000_s2068"/>
            </a:ext>
            <a:ext uri="{FF2B5EF4-FFF2-40B4-BE49-F238E27FC236}">
              <a16:creationId xmlns:a16="http://schemas.microsoft.com/office/drawing/2014/main" id="{8B621FB7-52B5-4364-88FC-2E91BDF154E2}"/>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2659" name="Drop Down 24" hidden="1">
          <a:extLst>
            <a:ext uri="{63B3BB69-23CF-44E3-9099-C40C66FF867C}">
              <a14:compatExt xmlns:a14="http://schemas.microsoft.com/office/drawing/2010/main" spid="_x0000_s2072"/>
            </a:ext>
            <a:ext uri="{FF2B5EF4-FFF2-40B4-BE49-F238E27FC236}">
              <a16:creationId xmlns:a16="http://schemas.microsoft.com/office/drawing/2014/main" id="{8CDEFDFB-1548-4C9B-9466-C916CFF90501}"/>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660" name="Drop Down 4" hidden="1">
          <a:extLst>
            <a:ext uri="{63B3BB69-23CF-44E3-9099-C40C66FF867C}">
              <a14:compatExt xmlns:a14="http://schemas.microsoft.com/office/drawing/2010/main" spid="_x0000_s2052"/>
            </a:ext>
            <a:ext uri="{FF2B5EF4-FFF2-40B4-BE49-F238E27FC236}">
              <a16:creationId xmlns:a16="http://schemas.microsoft.com/office/drawing/2014/main" id="{0896390A-EE9C-449C-A327-7718D3D66CCF}"/>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661" name="Drop Down 4" hidden="1">
          <a:extLst>
            <a:ext uri="{63B3BB69-23CF-44E3-9099-C40C66FF867C}">
              <a14:compatExt xmlns:a14="http://schemas.microsoft.com/office/drawing/2010/main" spid="_x0000_s2052"/>
            </a:ext>
            <a:ext uri="{FF2B5EF4-FFF2-40B4-BE49-F238E27FC236}">
              <a16:creationId xmlns:a16="http://schemas.microsoft.com/office/drawing/2014/main" id="{3F7E0252-99A0-4514-845B-BA15F0F62926}"/>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662" name="Drop Down 4" hidden="1">
          <a:extLst>
            <a:ext uri="{63B3BB69-23CF-44E3-9099-C40C66FF867C}">
              <a14:compatExt xmlns:a14="http://schemas.microsoft.com/office/drawing/2010/main" spid="_x0000_s2052"/>
            </a:ext>
            <a:ext uri="{FF2B5EF4-FFF2-40B4-BE49-F238E27FC236}">
              <a16:creationId xmlns:a16="http://schemas.microsoft.com/office/drawing/2014/main" id="{1CFD7645-8348-4A36-9BB8-79E089C5CF24}"/>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663" name="Drop Down 4" hidden="1">
          <a:extLst>
            <a:ext uri="{63B3BB69-23CF-44E3-9099-C40C66FF867C}">
              <a14:compatExt xmlns:a14="http://schemas.microsoft.com/office/drawing/2010/main" spid="_x0000_s2052"/>
            </a:ext>
            <a:ext uri="{FF2B5EF4-FFF2-40B4-BE49-F238E27FC236}">
              <a16:creationId xmlns:a16="http://schemas.microsoft.com/office/drawing/2014/main" id="{5B3D3F33-8BC8-47BB-91FC-CC327F66E13E}"/>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664" name="Drop Down 4" hidden="1">
          <a:extLst>
            <a:ext uri="{63B3BB69-23CF-44E3-9099-C40C66FF867C}">
              <a14:compatExt xmlns:a14="http://schemas.microsoft.com/office/drawing/2010/main" spid="_x0000_s2052"/>
            </a:ext>
            <a:ext uri="{FF2B5EF4-FFF2-40B4-BE49-F238E27FC236}">
              <a16:creationId xmlns:a16="http://schemas.microsoft.com/office/drawing/2014/main" id="{EB4AD762-6FEE-496E-9BBD-C4BCCFC88447}"/>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300</xdr:row>
      <xdr:rowOff>0</xdr:rowOff>
    </xdr:from>
    <xdr:ext cx="1921468" cy="195685"/>
    <xdr:sp macro="" textlink="">
      <xdr:nvSpPr>
        <xdr:cNvPr id="2665" name="Drop Down 20" hidden="1">
          <a:extLst>
            <a:ext uri="{63B3BB69-23CF-44E3-9099-C40C66FF867C}">
              <a14:compatExt xmlns:a14="http://schemas.microsoft.com/office/drawing/2010/main" spid="_x0000_s2068"/>
            </a:ext>
            <a:ext uri="{FF2B5EF4-FFF2-40B4-BE49-F238E27FC236}">
              <a16:creationId xmlns:a16="http://schemas.microsoft.com/office/drawing/2014/main" id="{40C62AF4-94C6-4E2E-835D-0B52555C6CAB}"/>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2666" name="Drop Down 24" hidden="1">
          <a:extLst>
            <a:ext uri="{63B3BB69-23CF-44E3-9099-C40C66FF867C}">
              <a14:compatExt xmlns:a14="http://schemas.microsoft.com/office/drawing/2010/main" spid="_x0000_s2072"/>
            </a:ext>
            <a:ext uri="{FF2B5EF4-FFF2-40B4-BE49-F238E27FC236}">
              <a16:creationId xmlns:a16="http://schemas.microsoft.com/office/drawing/2014/main" id="{2B88753D-D751-4B4D-AC3C-61EA2A71F4F7}"/>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667" name="Drop Down 4" hidden="1">
          <a:extLst>
            <a:ext uri="{63B3BB69-23CF-44E3-9099-C40C66FF867C}">
              <a14:compatExt xmlns:a14="http://schemas.microsoft.com/office/drawing/2010/main" spid="_x0000_s2052"/>
            </a:ext>
            <a:ext uri="{FF2B5EF4-FFF2-40B4-BE49-F238E27FC236}">
              <a16:creationId xmlns:a16="http://schemas.microsoft.com/office/drawing/2014/main" id="{3710AF0B-2035-48E9-8B18-EA21B1AB1B19}"/>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668" name="Drop Down 4" hidden="1">
          <a:extLst>
            <a:ext uri="{63B3BB69-23CF-44E3-9099-C40C66FF867C}">
              <a14:compatExt xmlns:a14="http://schemas.microsoft.com/office/drawing/2010/main" spid="_x0000_s2052"/>
            </a:ext>
            <a:ext uri="{FF2B5EF4-FFF2-40B4-BE49-F238E27FC236}">
              <a16:creationId xmlns:a16="http://schemas.microsoft.com/office/drawing/2014/main" id="{C5CC1037-5FD1-4624-96B7-099C49B54B53}"/>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669" name="Drop Down 4" hidden="1">
          <a:extLst>
            <a:ext uri="{63B3BB69-23CF-44E3-9099-C40C66FF867C}">
              <a14:compatExt xmlns:a14="http://schemas.microsoft.com/office/drawing/2010/main" spid="_x0000_s2052"/>
            </a:ext>
            <a:ext uri="{FF2B5EF4-FFF2-40B4-BE49-F238E27FC236}">
              <a16:creationId xmlns:a16="http://schemas.microsoft.com/office/drawing/2014/main" id="{6A053B98-0000-4A61-BB47-49286BAC92C4}"/>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670" name="Drop Down 4" hidden="1">
          <a:extLst>
            <a:ext uri="{63B3BB69-23CF-44E3-9099-C40C66FF867C}">
              <a14:compatExt xmlns:a14="http://schemas.microsoft.com/office/drawing/2010/main" spid="_x0000_s2052"/>
            </a:ext>
            <a:ext uri="{FF2B5EF4-FFF2-40B4-BE49-F238E27FC236}">
              <a16:creationId xmlns:a16="http://schemas.microsoft.com/office/drawing/2014/main" id="{4BFD98AC-2054-4C7B-AFC4-D3D79D25DFDC}"/>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671" name="Drop Down 4" hidden="1">
          <a:extLst>
            <a:ext uri="{63B3BB69-23CF-44E3-9099-C40C66FF867C}">
              <a14:compatExt xmlns:a14="http://schemas.microsoft.com/office/drawing/2010/main" spid="_x0000_s2052"/>
            </a:ext>
            <a:ext uri="{FF2B5EF4-FFF2-40B4-BE49-F238E27FC236}">
              <a16:creationId xmlns:a16="http://schemas.microsoft.com/office/drawing/2014/main" id="{81812D1F-655D-48DE-B022-AF02CB20D20F}"/>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300</xdr:row>
      <xdr:rowOff>0</xdr:rowOff>
    </xdr:from>
    <xdr:ext cx="1921468" cy="195685"/>
    <xdr:sp macro="" textlink="">
      <xdr:nvSpPr>
        <xdr:cNvPr id="2672" name="Drop Down 20" hidden="1">
          <a:extLst>
            <a:ext uri="{63B3BB69-23CF-44E3-9099-C40C66FF867C}">
              <a14:compatExt xmlns:a14="http://schemas.microsoft.com/office/drawing/2010/main" spid="_x0000_s2068"/>
            </a:ext>
            <a:ext uri="{FF2B5EF4-FFF2-40B4-BE49-F238E27FC236}">
              <a16:creationId xmlns:a16="http://schemas.microsoft.com/office/drawing/2014/main" id="{889EEDC8-EF3F-440A-90D8-970591FF405F}"/>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2673" name="Drop Down 24" hidden="1">
          <a:extLst>
            <a:ext uri="{63B3BB69-23CF-44E3-9099-C40C66FF867C}">
              <a14:compatExt xmlns:a14="http://schemas.microsoft.com/office/drawing/2010/main" spid="_x0000_s2072"/>
            </a:ext>
            <a:ext uri="{FF2B5EF4-FFF2-40B4-BE49-F238E27FC236}">
              <a16:creationId xmlns:a16="http://schemas.microsoft.com/office/drawing/2014/main" id="{3B49CBD4-93B8-4929-B23C-E3539106C489}"/>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674" name="Drop Down 4" hidden="1">
          <a:extLst>
            <a:ext uri="{63B3BB69-23CF-44E3-9099-C40C66FF867C}">
              <a14:compatExt xmlns:a14="http://schemas.microsoft.com/office/drawing/2010/main" spid="_x0000_s2052"/>
            </a:ext>
            <a:ext uri="{FF2B5EF4-FFF2-40B4-BE49-F238E27FC236}">
              <a16:creationId xmlns:a16="http://schemas.microsoft.com/office/drawing/2014/main" id="{8D9B3CEB-FC91-41B6-8342-894DB21B5DCA}"/>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675" name="Drop Down 4" hidden="1">
          <a:extLst>
            <a:ext uri="{63B3BB69-23CF-44E3-9099-C40C66FF867C}">
              <a14:compatExt xmlns:a14="http://schemas.microsoft.com/office/drawing/2010/main" spid="_x0000_s2052"/>
            </a:ext>
            <a:ext uri="{FF2B5EF4-FFF2-40B4-BE49-F238E27FC236}">
              <a16:creationId xmlns:a16="http://schemas.microsoft.com/office/drawing/2014/main" id="{A1841D85-AEF0-4076-8E8C-D22788213FE3}"/>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676" name="Drop Down 4" hidden="1">
          <a:extLst>
            <a:ext uri="{63B3BB69-23CF-44E3-9099-C40C66FF867C}">
              <a14:compatExt xmlns:a14="http://schemas.microsoft.com/office/drawing/2010/main" spid="_x0000_s2052"/>
            </a:ext>
            <a:ext uri="{FF2B5EF4-FFF2-40B4-BE49-F238E27FC236}">
              <a16:creationId xmlns:a16="http://schemas.microsoft.com/office/drawing/2014/main" id="{1F47D9A4-0EA0-425B-BA0E-F4A07822A598}"/>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677" name="Drop Down 4" hidden="1">
          <a:extLst>
            <a:ext uri="{63B3BB69-23CF-44E3-9099-C40C66FF867C}">
              <a14:compatExt xmlns:a14="http://schemas.microsoft.com/office/drawing/2010/main" spid="_x0000_s2052"/>
            </a:ext>
            <a:ext uri="{FF2B5EF4-FFF2-40B4-BE49-F238E27FC236}">
              <a16:creationId xmlns:a16="http://schemas.microsoft.com/office/drawing/2014/main" id="{C811C72F-63F2-47EB-ABAD-74238A26B4F1}"/>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678" name="Drop Down 4" hidden="1">
          <a:extLst>
            <a:ext uri="{63B3BB69-23CF-44E3-9099-C40C66FF867C}">
              <a14:compatExt xmlns:a14="http://schemas.microsoft.com/office/drawing/2010/main" spid="_x0000_s2052"/>
            </a:ext>
            <a:ext uri="{FF2B5EF4-FFF2-40B4-BE49-F238E27FC236}">
              <a16:creationId xmlns:a16="http://schemas.microsoft.com/office/drawing/2014/main" id="{ED513671-AAE3-4CCB-8D03-89C1F331FC35}"/>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300</xdr:row>
      <xdr:rowOff>0</xdr:rowOff>
    </xdr:from>
    <xdr:ext cx="1921468" cy="195685"/>
    <xdr:sp macro="" textlink="">
      <xdr:nvSpPr>
        <xdr:cNvPr id="2679" name="Drop Down 20" hidden="1">
          <a:extLst>
            <a:ext uri="{63B3BB69-23CF-44E3-9099-C40C66FF867C}">
              <a14:compatExt xmlns:a14="http://schemas.microsoft.com/office/drawing/2010/main" spid="_x0000_s2068"/>
            </a:ext>
            <a:ext uri="{FF2B5EF4-FFF2-40B4-BE49-F238E27FC236}">
              <a16:creationId xmlns:a16="http://schemas.microsoft.com/office/drawing/2014/main" id="{F72B9A57-DE33-49CC-8A6E-E682FFDD1A56}"/>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2680" name="Drop Down 24" hidden="1">
          <a:extLst>
            <a:ext uri="{63B3BB69-23CF-44E3-9099-C40C66FF867C}">
              <a14:compatExt xmlns:a14="http://schemas.microsoft.com/office/drawing/2010/main" spid="_x0000_s2072"/>
            </a:ext>
            <a:ext uri="{FF2B5EF4-FFF2-40B4-BE49-F238E27FC236}">
              <a16:creationId xmlns:a16="http://schemas.microsoft.com/office/drawing/2014/main" id="{066B37C9-DEB8-4F49-82D5-EB9DD99C0B7C}"/>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681" name="Drop Down 4" hidden="1">
          <a:extLst>
            <a:ext uri="{63B3BB69-23CF-44E3-9099-C40C66FF867C}">
              <a14:compatExt xmlns:a14="http://schemas.microsoft.com/office/drawing/2010/main" spid="_x0000_s2052"/>
            </a:ext>
            <a:ext uri="{FF2B5EF4-FFF2-40B4-BE49-F238E27FC236}">
              <a16:creationId xmlns:a16="http://schemas.microsoft.com/office/drawing/2014/main" id="{2B12597E-782E-4AE2-8EF4-DBF6C7A85972}"/>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682" name="Drop Down 4" hidden="1">
          <a:extLst>
            <a:ext uri="{63B3BB69-23CF-44E3-9099-C40C66FF867C}">
              <a14:compatExt xmlns:a14="http://schemas.microsoft.com/office/drawing/2010/main" spid="_x0000_s2052"/>
            </a:ext>
            <a:ext uri="{FF2B5EF4-FFF2-40B4-BE49-F238E27FC236}">
              <a16:creationId xmlns:a16="http://schemas.microsoft.com/office/drawing/2014/main" id="{C4662619-0EE8-4776-9E3D-817A6961F5B9}"/>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683" name="Drop Down 4" hidden="1">
          <a:extLst>
            <a:ext uri="{63B3BB69-23CF-44E3-9099-C40C66FF867C}">
              <a14:compatExt xmlns:a14="http://schemas.microsoft.com/office/drawing/2010/main" spid="_x0000_s2052"/>
            </a:ext>
            <a:ext uri="{FF2B5EF4-FFF2-40B4-BE49-F238E27FC236}">
              <a16:creationId xmlns:a16="http://schemas.microsoft.com/office/drawing/2014/main" id="{E3A1F5A1-0FC6-4879-950F-B34A4BB9D61B}"/>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684" name="Drop Down 4" hidden="1">
          <a:extLst>
            <a:ext uri="{63B3BB69-23CF-44E3-9099-C40C66FF867C}">
              <a14:compatExt xmlns:a14="http://schemas.microsoft.com/office/drawing/2010/main" spid="_x0000_s2052"/>
            </a:ext>
            <a:ext uri="{FF2B5EF4-FFF2-40B4-BE49-F238E27FC236}">
              <a16:creationId xmlns:a16="http://schemas.microsoft.com/office/drawing/2014/main" id="{8F033704-1BA6-49B9-A57A-BCA5155895F3}"/>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685" name="Drop Down 4" hidden="1">
          <a:extLst>
            <a:ext uri="{63B3BB69-23CF-44E3-9099-C40C66FF867C}">
              <a14:compatExt xmlns:a14="http://schemas.microsoft.com/office/drawing/2010/main" spid="_x0000_s2052"/>
            </a:ext>
            <a:ext uri="{FF2B5EF4-FFF2-40B4-BE49-F238E27FC236}">
              <a16:creationId xmlns:a16="http://schemas.microsoft.com/office/drawing/2014/main" id="{E951BE98-4D13-4386-8B29-0C0D5AD92A7B}"/>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300</xdr:row>
      <xdr:rowOff>0</xdr:rowOff>
    </xdr:from>
    <xdr:ext cx="1921468" cy="195685"/>
    <xdr:sp macro="" textlink="">
      <xdr:nvSpPr>
        <xdr:cNvPr id="2686" name="Drop Down 20" hidden="1">
          <a:extLst>
            <a:ext uri="{63B3BB69-23CF-44E3-9099-C40C66FF867C}">
              <a14:compatExt xmlns:a14="http://schemas.microsoft.com/office/drawing/2010/main" spid="_x0000_s2068"/>
            </a:ext>
            <a:ext uri="{FF2B5EF4-FFF2-40B4-BE49-F238E27FC236}">
              <a16:creationId xmlns:a16="http://schemas.microsoft.com/office/drawing/2014/main" id="{1B94CFD2-C0C6-4CC8-923D-A3267B6392E9}"/>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2687" name="Drop Down 24" hidden="1">
          <a:extLst>
            <a:ext uri="{63B3BB69-23CF-44E3-9099-C40C66FF867C}">
              <a14:compatExt xmlns:a14="http://schemas.microsoft.com/office/drawing/2010/main" spid="_x0000_s2072"/>
            </a:ext>
            <a:ext uri="{FF2B5EF4-FFF2-40B4-BE49-F238E27FC236}">
              <a16:creationId xmlns:a16="http://schemas.microsoft.com/office/drawing/2014/main" id="{2DF85412-A9EF-4DBB-9581-A328F5326D78}"/>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688" name="Drop Down 4" hidden="1">
          <a:extLst>
            <a:ext uri="{63B3BB69-23CF-44E3-9099-C40C66FF867C}">
              <a14:compatExt xmlns:a14="http://schemas.microsoft.com/office/drawing/2010/main" spid="_x0000_s2052"/>
            </a:ext>
            <a:ext uri="{FF2B5EF4-FFF2-40B4-BE49-F238E27FC236}">
              <a16:creationId xmlns:a16="http://schemas.microsoft.com/office/drawing/2014/main" id="{1B2EC353-9B2F-4E62-AC5C-89174C308B2B}"/>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689" name="Drop Down 4" hidden="1">
          <a:extLst>
            <a:ext uri="{63B3BB69-23CF-44E3-9099-C40C66FF867C}">
              <a14:compatExt xmlns:a14="http://schemas.microsoft.com/office/drawing/2010/main" spid="_x0000_s2052"/>
            </a:ext>
            <a:ext uri="{FF2B5EF4-FFF2-40B4-BE49-F238E27FC236}">
              <a16:creationId xmlns:a16="http://schemas.microsoft.com/office/drawing/2014/main" id="{DAC1650E-6FF6-4892-9555-F7FFB0B69C0C}"/>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690" name="Drop Down 4" hidden="1">
          <a:extLst>
            <a:ext uri="{63B3BB69-23CF-44E3-9099-C40C66FF867C}">
              <a14:compatExt xmlns:a14="http://schemas.microsoft.com/office/drawing/2010/main" spid="_x0000_s2052"/>
            </a:ext>
            <a:ext uri="{FF2B5EF4-FFF2-40B4-BE49-F238E27FC236}">
              <a16:creationId xmlns:a16="http://schemas.microsoft.com/office/drawing/2014/main" id="{BB1505CB-1A7A-4833-913C-D06F7C9F1AC5}"/>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691" name="Drop Down 4" hidden="1">
          <a:extLst>
            <a:ext uri="{63B3BB69-23CF-44E3-9099-C40C66FF867C}">
              <a14:compatExt xmlns:a14="http://schemas.microsoft.com/office/drawing/2010/main" spid="_x0000_s2052"/>
            </a:ext>
            <a:ext uri="{FF2B5EF4-FFF2-40B4-BE49-F238E27FC236}">
              <a16:creationId xmlns:a16="http://schemas.microsoft.com/office/drawing/2014/main" id="{799D45F8-1B14-4A17-925B-9ACD1B0E9E08}"/>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692" name="Drop Down 4" hidden="1">
          <a:extLst>
            <a:ext uri="{63B3BB69-23CF-44E3-9099-C40C66FF867C}">
              <a14:compatExt xmlns:a14="http://schemas.microsoft.com/office/drawing/2010/main" spid="_x0000_s2052"/>
            </a:ext>
            <a:ext uri="{FF2B5EF4-FFF2-40B4-BE49-F238E27FC236}">
              <a16:creationId xmlns:a16="http://schemas.microsoft.com/office/drawing/2014/main" id="{458573CB-1EC2-4ACD-A539-775A09946085}"/>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300</xdr:row>
      <xdr:rowOff>0</xdr:rowOff>
    </xdr:from>
    <xdr:ext cx="1921468" cy="195685"/>
    <xdr:sp macro="" textlink="">
      <xdr:nvSpPr>
        <xdr:cNvPr id="2693" name="Drop Down 20" hidden="1">
          <a:extLst>
            <a:ext uri="{63B3BB69-23CF-44E3-9099-C40C66FF867C}">
              <a14:compatExt xmlns:a14="http://schemas.microsoft.com/office/drawing/2010/main" spid="_x0000_s2068"/>
            </a:ext>
            <a:ext uri="{FF2B5EF4-FFF2-40B4-BE49-F238E27FC236}">
              <a16:creationId xmlns:a16="http://schemas.microsoft.com/office/drawing/2014/main" id="{45CE4FA2-5367-453D-BBA3-FDD4DA9B05DB}"/>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2694" name="Drop Down 24" hidden="1">
          <a:extLst>
            <a:ext uri="{63B3BB69-23CF-44E3-9099-C40C66FF867C}">
              <a14:compatExt xmlns:a14="http://schemas.microsoft.com/office/drawing/2010/main" spid="_x0000_s2072"/>
            </a:ext>
            <a:ext uri="{FF2B5EF4-FFF2-40B4-BE49-F238E27FC236}">
              <a16:creationId xmlns:a16="http://schemas.microsoft.com/office/drawing/2014/main" id="{140A6E1F-93BF-4D47-9438-5F775F952167}"/>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695" name="Drop Down 4" hidden="1">
          <a:extLst>
            <a:ext uri="{63B3BB69-23CF-44E3-9099-C40C66FF867C}">
              <a14:compatExt xmlns:a14="http://schemas.microsoft.com/office/drawing/2010/main" spid="_x0000_s2052"/>
            </a:ext>
            <a:ext uri="{FF2B5EF4-FFF2-40B4-BE49-F238E27FC236}">
              <a16:creationId xmlns:a16="http://schemas.microsoft.com/office/drawing/2014/main" id="{E4A468C2-51E0-4EF1-A5EF-0F6DDFAC87B5}"/>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696" name="Drop Down 4" hidden="1">
          <a:extLst>
            <a:ext uri="{63B3BB69-23CF-44E3-9099-C40C66FF867C}">
              <a14:compatExt xmlns:a14="http://schemas.microsoft.com/office/drawing/2010/main" spid="_x0000_s2052"/>
            </a:ext>
            <a:ext uri="{FF2B5EF4-FFF2-40B4-BE49-F238E27FC236}">
              <a16:creationId xmlns:a16="http://schemas.microsoft.com/office/drawing/2014/main" id="{8AB5AAAB-E710-493F-A470-B2A311D2CC69}"/>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697" name="Drop Down 4" hidden="1">
          <a:extLst>
            <a:ext uri="{63B3BB69-23CF-44E3-9099-C40C66FF867C}">
              <a14:compatExt xmlns:a14="http://schemas.microsoft.com/office/drawing/2010/main" spid="_x0000_s2052"/>
            </a:ext>
            <a:ext uri="{FF2B5EF4-FFF2-40B4-BE49-F238E27FC236}">
              <a16:creationId xmlns:a16="http://schemas.microsoft.com/office/drawing/2014/main" id="{48C88A4E-49FF-49E5-869D-B7F62DD05ABB}"/>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698" name="Drop Down 4" hidden="1">
          <a:extLst>
            <a:ext uri="{63B3BB69-23CF-44E3-9099-C40C66FF867C}">
              <a14:compatExt xmlns:a14="http://schemas.microsoft.com/office/drawing/2010/main" spid="_x0000_s2052"/>
            </a:ext>
            <a:ext uri="{FF2B5EF4-FFF2-40B4-BE49-F238E27FC236}">
              <a16:creationId xmlns:a16="http://schemas.microsoft.com/office/drawing/2014/main" id="{C0B907F2-7DAF-4197-85A3-F6B3F83055D4}"/>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699" name="Drop Down 4" hidden="1">
          <a:extLst>
            <a:ext uri="{63B3BB69-23CF-44E3-9099-C40C66FF867C}">
              <a14:compatExt xmlns:a14="http://schemas.microsoft.com/office/drawing/2010/main" spid="_x0000_s2052"/>
            </a:ext>
            <a:ext uri="{FF2B5EF4-FFF2-40B4-BE49-F238E27FC236}">
              <a16:creationId xmlns:a16="http://schemas.microsoft.com/office/drawing/2014/main" id="{83A5117A-9F44-40B9-AC25-893A39849401}"/>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300</xdr:row>
      <xdr:rowOff>0</xdr:rowOff>
    </xdr:from>
    <xdr:ext cx="1921468" cy="195685"/>
    <xdr:sp macro="" textlink="">
      <xdr:nvSpPr>
        <xdr:cNvPr id="2700" name="Drop Down 20" hidden="1">
          <a:extLst>
            <a:ext uri="{63B3BB69-23CF-44E3-9099-C40C66FF867C}">
              <a14:compatExt xmlns:a14="http://schemas.microsoft.com/office/drawing/2010/main" spid="_x0000_s2068"/>
            </a:ext>
            <a:ext uri="{FF2B5EF4-FFF2-40B4-BE49-F238E27FC236}">
              <a16:creationId xmlns:a16="http://schemas.microsoft.com/office/drawing/2014/main" id="{43F9174A-AB8A-4991-B188-F69B2413A8DB}"/>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2701" name="Drop Down 24" hidden="1">
          <a:extLst>
            <a:ext uri="{63B3BB69-23CF-44E3-9099-C40C66FF867C}">
              <a14:compatExt xmlns:a14="http://schemas.microsoft.com/office/drawing/2010/main" spid="_x0000_s2072"/>
            </a:ext>
            <a:ext uri="{FF2B5EF4-FFF2-40B4-BE49-F238E27FC236}">
              <a16:creationId xmlns:a16="http://schemas.microsoft.com/office/drawing/2014/main" id="{AD8F3B22-BF8A-4291-8B88-BF40BBE39025}"/>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702" name="Drop Down 4" hidden="1">
          <a:extLst>
            <a:ext uri="{63B3BB69-23CF-44E3-9099-C40C66FF867C}">
              <a14:compatExt xmlns:a14="http://schemas.microsoft.com/office/drawing/2010/main" spid="_x0000_s2052"/>
            </a:ext>
            <a:ext uri="{FF2B5EF4-FFF2-40B4-BE49-F238E27FC236}">
              <a16:creationId xmlns:a16="http://schemas.microsoft.com/office/drawing/2014/main" id="{8DE77371-3946-48D5-AE39-BB0223E029CE}"/>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703" name="Drop Down 4" hidden="1">
          <a:extLst>
            <a:ext uri="{63B3BB69-23CF-44E3-9099-C40C66FF867C}">
              <a14:compatExt xmlns:a14="http://schemas.microsoft.com/office/drawing/2010/main" spid="_x0000_s2052"/>
            </a:ext>
            <a:ext uri="{FF2B5EF4-FFF2-40B4-BE49-F238E27FC236}">
              <a16:creationId xmlns:a16="http://schemas.microsoft.com/office/drawing/2014/main" id="{5BA50793-B0DC-4881-867F-A1AF494461DE}"/>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704" name="Drop Down 4" hidden="1">
          <a:extLst>
            <a:ext uri="{63B3BB69-23CF-44E3-9099-C40C66FF867C}">
              <a14:compatExt xmlns:a14="http://schemas.microsoft.com/office/drawing/2010/main" spid="_x0000_s2052"/>
            </a:ext>
            <a:ext uri="{FF2B5EF4-FFF2-40B4-BE49-F238E27FC236}">
              <a16:creationId xmlns:a16="http://schemas.microsoft.com/office/drawing/2014/main" id="{325C527C-78BA-4D23-A99C-C918360F7906}"/>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705" name="Drop Down 4" hidden="1">
          <a:extLst>
            <a:ext uri="{63B3BB69-23CF-44E3-9099-C40C66FF867C}">
              <a14:compatExt xmlns:a14="http://schemas.microsoft.com/office/drawing/2010/main" spid="_x0000_s2052"/>
            </a:ext>
            <a:ext uri="{FF2B5EF4-FFF2-40B4-BE49-F238E27FC236}">
              <a16:creationId xmlns:a16="http://schemas.microsoft.com/office/drawing/2014/main" id="{9C94200D-41F2-491B-AAD8-EA01377685A9}"/>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706" name="Drop Down 4" hidden="1">
          <a:extLst>
            <a:ext uri="{63B3BB69-23CF-44E3-9099-C40C66FF867C}">
              <a14:compatExt xmlns:a14="http://schemas.microsoft.com/office/drawing/2010/main" spid="_x0000_s2052"/>
            </a:ext>
            <a:ext uri="{FF2B5EF4-FFF2-40B4-BE49-F238E27FC236}">
              <a16:creationId xmlns:a16="http://schemas.microsoft.com/office/drawing/2014/main" id="{7D0D8389-F817-4754-A147-B45417BE2711}"/>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300</xdr:row>
      <xdr:rowOff>0</xdr:rowOff>
    </xdr:from>
    <xdr:ext cx="1921468" cy="195685"/>
    <xdr:sp macro="" textlink="">
      <xdr:nvSpPr>
        <xdr:cNvPr id="2707" name="Drop Down 20" hidden="1">
          <a:extLst>
            <a:ext uri="{63B3BB69-23CF-44E3-9099-C40C66FF867C}">
              <a14:compatExt xmlns:a14="http://schemas.microsoft.com/office/drawing/2010/main" spid="_x0000_s2068"/>
            </a:ext>
            <a:ext uri="{FF2B5EF4-FFF2-40B4-BE49-F238E27FC236}">
              <a16:creationId xmlns:a16="http://schemas.microsoft.com/office/drawing/2014/main" id="{0EC31C8A-7BD1-40BF-8A0B-CBD2C3B9B089}"/>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2708" name="Drop Down 24" hidden="1">
          <a:extLst>
            <a:ext uri="{63B3BB69-23CF-44E3-9099-C40C66FF867C}">
              <a14:compatExt xmlns:a14="http://schemas.microsoft.com/office/drawing/2010/main" spid="_x0000_s2072"/>
            </a:ext>
            <a:ext uri="{FF2B5EF4-FFF2-40B4-BE49-F238E27FC236}">
              <a16:creationId xmlns:a16="http://schemas.microsoft.com/office/drawing/2014/main" id="{BB7B3F30-C5C6-4FDA-B258-D41F7DB2012B}"/>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709" name="Drop Down 4" hidden="1">
          <a:extLst>
            <a:ext uri="{63B3BB69-23CF-44E3-9099-C40C66FF867C}">
              <a14:compatExt xmlns:a14="http://schemas.microsoft.com/office/drawing/2010/main" spid="_x0000_s2052"/>
            </a:ext>
            <a:ext uri="{FF2B5EF4-FFF2-40B4-BE49-F238E27FC236}">
              <a16:creationId xmlns:a16="http://schemas.microsoft.com/office/drawing/2014/main" id="{BEC96897-24A1-4228-927E-B4ABEBC9C8C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710" name="Drop Down 4" hidden="1">
          <a:extLst>
            <a:ext uri="{63B3BB69-23CF-44E3-9099-C40C66FF867C}">
              <a14:compatExt xmlns:a14="http://schemas.microsoft.com/office/drawing/2010/main" spid="_x0000_s2052"/>
            </a:ext>
            <a:ext uri="{FF2B5EF4-FFF2-40B4-BE49-F238E27FC236}">
              <a16:creationId xmlns:a16="http://schemas.microsoft.com/office/drawing/2014/main" id="{CAC130A1-AD6B-48F5-A5CE-0976866CD624}"/>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711" name="Drop Down 4" hidden="1">
          <a:extLst>
            <a:ext uri="{63B3BB69-23CF-44E3-9099-C40C66FF867C}">
              <a14:compatExt xmlns:a14="http://schemas.microsoft.com/office/drawing/2010/main" spid="_x0000_s2052"/>
            </a:ext>
            <a:ext uri="{FF2B5EF4-FFF2-40B4-BE49-F238E27FC236}">
              <a16:creationId xmlns:a16="http://schemas.microsoft.com/office/drawing/2014/main" id="{CD4788ED-07CF-480B-8F07-EC493383C483}"/>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712" name="Drop Down 4" hidden="1">
          <a:extLst>
            <a:ext uri="{63B3BB69-23CF-44E3-9099-C40C66FF867C}">
              <a14:compatExt xmlns:a14="http://schemas.microsoft.com/office/drawing/2010/main" spid="_x0000_s2052"/>
            </a:ext>
            <a:ext uri="{FF2B5EF4-FFF2-40B4-BE49-F238E27FC236}">
              <a16:creationId xmlns:a16="http://schemas.microsoft.com/office/drawing/2014/main" id="{9F501345-1887-4A38-AAF0-8ACCBA44DFD8}"/>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713" name="Drop Down 4" hidden="1">
          <a:extLst>
            <a:ext uri="{63B3BB69-23CF-44E3-9099-C40C66FF867C}">
              <a14:compatExt xmlns:a14="http://schemas.microsoft.com/office/drawing/2010/main" spid="_x0000_s2052"/>
            </a:ext>
            <a:ext uri="{FF2B5EF4-FFF2-40B4-BE49-F238E27FC236}">
              <a16:creationId xmlns:a16="http://schemas.microsoft.com/office/drawing/2014/main" id="{7E16ED7D-BC50-42BB-A2E3-267B943CCCE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300</xdr:row>
      <xdr:rowOff>0</xdr:rowOff>
    </xdr:from>
    <xdr:ext cx="1921468" cy="195685"/>
    <xdr:sp macro="" textlink="">
      <xdr:nvSpPr>
        <xdr:cNvPr id="2714" name="Drop Down 20" hidden="1">
          <a:extLst>
            <a:ext uri="{63B3BB69-23CF-44E3-9099-C40C66FF867C}">
              <a14:compatExt xmlns:a14="http://schemas.microsoft.com/office/drawing/2010/main" spid="_x0000_s2068"/>
            </a:ext>
            <a:ext uri="{FF2B5EF4-FFF2-40B4-BE49-F238E27FC236}">
              <a16:creationId xmlns:a16="http://schemas.microsoft.com/office/drawing/2014/main" id="{509F4031-AB99-452E-9F80-890615F7FF6C}"/>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2715" name="Drop Down 24" hidden="1">
          <a:extLst>
            <a:ext uri="{63B3BB69-23CF-44E3-9099-C40C66FF867C}">
              <a14:compatExt xmlns:a14="http://schemas.microsoft.com/office/drawing/2010/main" spid="_x0000_s2072"/>
            </a:ext>
            <a:ext uri="{FF2B5EF4-FFF2-40B4-BE49-F238E27FC236}">
              <a16:creationId xmlns:a16="http://schemas.microsoft.com/office/drawing/2014/main" id="{FF0DB0FF-E1DC-4112-B0EA-D72BEF25A89C}"/>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716" name="Drop Down 4" hidden="1">
          <a:extLst>
            <a:ext uri="{63B3BB69-23CF-44E3-9099-C40C66FF867C}">
              <a14:compatExt xmlns:a14="http://schemas.microsoft.com/office/drawing/2010/main" spid="_x0000_s2052"/>
            </a:ext>
            <a:ext uri="{FF2B5EF4-FFF2-40B4-BE49-F238E27FC236}">
              <a16:creationId xmlns:a16="http://schemas.microsoft.com/office/drawing/2014/main" id="{63EA671C-D26E-4C42-A71E-05B15CD4935B}"/>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717" name="Drop Down 4" hidden="1">
          <a:extLst>
            <a:ext uri="{63B3BB69-23CF-44E3-9099-C40C66FF867C}">
              <a14:compatExt xmlns:a14="http://schemas.microsoft.com/office/drawing/2010/main" spid="_x0000_s2052"/>
            </a:ext>
            <a:ext uri="{FF2B5EF4-FFF2-40B4-BE49-F238E27FC236}">
              <a16:creationId xmlns:a16="http://schemas.microsoft.com/office/drawing/2014/main" id="{DEA9E4B1-9E7F-4DAE-9143-93FBE9AE8E9D}"/>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718" name="Drop Down 4" hidden="1">
          <a:extLst>
            <a:ext uri="{63B3BB69-23CF-44E3-9099-C40C66FF867C}">
              <a14:compatExt xmlns:a14="http://schemas.microsoft.com/office/drawing/2010/main" spid="_x0000_s2052"/>
            </a:ext>
            <a:ext uri="{FF2B5EF4-FFF2-40B4-BE49-F238E27FC236}">
              <a16:creationId xmlns:a16="http://schemas.microsoft.com/office/drawing/2014/main" id="{A5840F70-19B7-4E83-B95C-E5D42B98CD1C}"/>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719" name="Drop Down 4" hidden="1">
          <a:extLst>
            <a:ext uri="{63B3BB69-23CF-44E3-9099-C40C66FF867C}">
              <a14:compatExt xmlns:a14="http://schemas.microsoft.com/office/drawing/2010/main" spid="_x0000_s2052"/>
            </a:ext>
            <a:ext uri="{FF2B5EF4-FFF2-40B4-BE49-F238E27FC236}">
              <a16:creationId xmlns:a16="http://schemas.microsoft.com/office/drawing/2014/main" id="{75E42B54-3EA6-4C1A-BAF9-D67C61C87712}"/>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720" name="Drop Down 4" hidden="1">
          <a:extLst>
            <a:ext uri="{63B3BB69-23CF-44E3-9099-C40C66FF867C}">
              <a14:compatExt xmlns:a14="http://schemas.microsoft.com/office/drawing/2010/main" spid="_x0000_s2052"/>
            </a:ext>
            <a:ext uri="{FF2B5EF4-FFF2-40B4-BE49-F238E27FC236}">
              <a16:creationId xmlns:a16="http://schemas.microsoft.com/office/drawing/2014/main" id="{DBA9112E-2DA4-4FA0-B7F0-033C99513920}"/>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300</xdr:row>
      <xdr:rowOff>0</xdr:rowOff>
    </xdr:from>
    <xdr:ext cx="1921468" cy="195685"/>
    <xdr:sp macro="" textlink="">
      <xdr:nvSpPr>
        <xdr:cNvPr id="2721" name="Drop Down 20" hidden="1">
          <a:extLst>
            <a:ext uri="{63B3BB69-23CF-44E3-9099-C40C66FF867C}">
              <a14:compatExt xmlns:a14="http://schemas.microsoft.com/office/drawing/2010/main" spid="_x0000_s2068"/>
            </a:ext>
            <a:ext uri="{FF2B5EF4-FFF2-40B4-BE49-F238E27FC236}">
              <a16:creationId xmlns:a16="http://schemas.microsoft.com/office/drawing/2014/main" id="{3655BE5C-4529-4FAF-9C6F-F542B39C5D2B}"/>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2722" name="Drop Down 24" hidden="1">
          <a:extLst>
            <a:ext uri="{63B3BB69-23CF-44E3-9099-C40C66FF867C}">
              <a14:compatExt xmlns:a14="http://schemas.microsoft.com/office/drawing/2010/main" spid="_x0000_s2072"/>
            </a:ext>
            <a:ext uri="{FF2B5EF4-FFF2-40B4-BE49-F238E27FC236}">
              <a16:creationId xmlns:a16="http://schemas.microsoft.com/office/drawing/2014/main" id="{ABAE81FA-5E9B-441C-A0B1-E4B04BCFDE34}"/>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723" name="Drop Down 4" hidden="1">
          <a:extLst>
            <a:ext uri="{63B3BB69-23CF-44E3-9099-C40C66FF867C}">
              <a14:compatExt xmlns:a14="http://schemas.microsoft.com/office/drawing/2010/main" spid="_x0000_s2052"/>
            </a:ext>
            <a:ext uri="{FF2B5EF4-FFF2-40B4-BE49-F238E27FC236}">
              <a16:creationId xmlns:a16="http://schemas.microsoft.com/office/drawing/2014/main" id="{10ECBDA0-AA89-46FC-BA62-165408231EA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724" name="Drop Down 4" hidden="1">
          <a:extLst>
            <a:ext uri="{63B3BB69-23CF-44E3-9099-C40C66FF867C}">
              <a14:compatExt xmlns:a14="http://schemas.microsoft.com/office/drawing/2010/main" spid="_x0000_s2052"/>
            </a:ext>
            <a:ext uri="{FF2B5EF4-FFF2-40B4-BE49-F238E27FC236}">
              <a16:creationId xmlns:a16="http://schemas.microsoft.com/office/drawing/2014/main" id="{0EE7CF3B-75E1-4078-81A0-0BDE7B950A30}"/>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725" name="Drop Down 4" hidden="1">
          <a:extLst>
            <a:ext uri="{63B3BB69-23CF-44E3-9099-C40C66FF867C}">
              <a14:compatExt xmlns:a14="http://schemas.microsoft.com/office/drawing/2010/main" spid="_x0000_s2052"/>
            </a:ext>
            <a:ext uri="{FF2B5EF4-FFF2-40B4-BE49-F238E27FC236}">
              <a16:creationId xmlns:a16="http://schemas.microsoft.com/office/drawing/2014/main" id="{0F40F004-C065-4805-BF7C-669C34CC9B24}"/>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726" name="Drop Down 4" hidden="1">
          <a:extLst>
            <a:ext uri="{63B3BB69-23CF-44E3-9099-C40C66FF867C}">
              <a14:compatExt xmlns:a14="http://schemas.microsoft.com/office/drawing/2010/main" spid="_x0000_s2052"/>
            </a:ext>
            <a:ext uri="{FF2B5EF4-FFF2-40B4-BE49-F238E27FC236}">
              <a16:creationId xmlns:a16="http://schemas.microsoft.com/office/drawing/2014/main" id="{2CE4F22D-2E6F-42B5-8F7D-7F2FBCD563DC}"/>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727" name="Drop Down 4" hidden="1">
          <a:extLst>
            <a:ext uri="{63B3BB69-23CF-44E3-9099-C40C66FF867C}">
              <a14:compatExt xmlns:a14="http://schemas.microsoft.com/office/drawing/2010/main" spid="_x0000_s2052"/>
            </a:ext>
            <a:ext uri="{FF2B5EF4-FFF2-40B4-BE49-F238E27FC236}">
              <a16:creationId xmlns:a16="http://schemas.microsoft.com/office/drawing/2014/main" id="{0029AF1E-F478-4186-ADBD-167F871DECB2}"/>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300</xdr:row>
      <xdr:rowOff>0</xdr:rowOff>
    </xdr:from>
    <xdr:ext cx="1921468" cy="195685"/>
    <xdr:sp macro="" textlink="">
      <xdr:nvSpPr>
        <xdr:cNvPr id="2728" name="Drop Down 20" hidden="1">
          <a:extLst>
            <a:ext uri="{63B3BB69-23CF-44E3-9099-C40C66FF867C}">
              <a14:compatExt xmlns:a14="http://schemas.microsoft.com/office/drawing/2010/main" spid="_x0000_s2068"/>
            </a:ext>
            <a:ext uri="{FF2B5EF4-FFF2-40B4-BE49-F238E27FC236}">
              <a16:creationId xmlns:a16="http://schemas.microsoft.com/office/drawing/2014/main" id="{B005C3DD-48BC-4D10-94E0-4612748116E5}"/>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2729" name="Drop Down 24" hidden="1">
          <a:extLst>
            <a:ext uri="{63B3BB69-23CF-44E3-9099-C40C66FF867C}">
              <a14:compatExt xmlns:a14="http://schemas.microsoft.com/office/drawing/2010/main" spid="_x0000_s2072"/>
            </a:ext>
            <a:ext uri="{FF2B5EF4-FFF2-40B4-BE49-F238E27FC236}">
              <a16:creationId xmlns:a16="http://schemas.microsoft.com/office/drawing/2014/main" id="{BBC10593-BD1D-49F2-A043-34183D3F7BC5}"/>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730" name="Drop Down 4" hidden="1">
          <a:extLst>
            <a:ext uri="{63B3BB69-23CF-44E3-9099-C40C66FF867C}">
              <a14:compatExt xmlns:a14="http://schemas.microsoft.com/office/drawing/2010/main" spid="_x0000_s2052"/>
            </a:ext>
            <a:ext uri="{FF2B5EF4-FFF2-40B4-BE49-F238E27FC236}">
              <a16:creationId xmlns:a16="http://schemas.microsoft.com/office/drawing/2014/main" id="{C22278ED-2FF1-422B-ADF8-B3F4DBE68317}"/>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731" name="Drop Down 4" hidden="1">
          <a:extLst>
            <a:ext uri="{63B3BB69-23CF-44E3-9099-C40C66FF867C}">
              <a14:compatExt xmlns:a14="http://schemas.microsoft.com/office/drawing/2010/main" spid="_x0000_s2052"/>
            </a:ext>
            <a:ext uri="{FF2B5EF4-FFF2-40B4-BE49-F238E27FC236}">
              <a16:creationId xmlns:a16="http://schemas.microsoft.com/office/drawing/2014/main" id="{547C9F63-1CF3-4501-AF18-1BB40A23A50E}"/>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732" name="Drop Down 4" hidden="1">
          <a:extLst>
            <a:ext uri="{63B3BB69-23CF-44E3-9099-C40C66FF867C}">
              <a14:compatExt xmlns:a14="http://schemas.microsoft.com/office/drawing/2010/main" spid="_x0000_s2052"/>
            </a:ext>
            <a:ext uri="{FF2B5EF4-FFF2-40B4-BE49-F238E27FC236}">
              <a16:creationId xmlns:a16="http://schemas.microsoft.com/office/drawing/2014/main" id="{470F2EDF-0901-46BA-8A35-9B8551417D24}"/>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733" name="Drop Down 4" hidden="1">
          <a:extLst>
            <a:ext uri="{63B3BB69-23CF-44E3-9099-C40C66FF867C}">
              <a14:compatExt xmlns:a14="http://schemas.microsoft.com/office/drawing/2010/main" spid="_x0000_s2052"/>
            </a:ext>
            <a:ext uri="{FF2B5EF4-FFF2-40B4-BE49-F238E27FC236}">
              <a16:creationId xmlns:a16="http://schemas.microsoft.com/office/drawing/2014/main" id="{4C6C0F3F-DE34-4A82-ABE3-E0870313D8E8}"/>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734" name="Drop Down 4" hidden="1">
          <a:extLst>
            <a:ext uri="{63B3BB69-23CF-44E3-9099-C40C66FF867C}">
              <a14:compatExt xmlns:a14="http://schemas.microsoft.com/office/drawing/2010/main" spid="_x0000_s2052"/>
            </a:ext>
            <a:ext uri="{FF2B5EF4-FFF2-40B4-BE49-F238E27FC236}">
              <a16:creationId xmlns:a16="http://schemas.microsoft.com/office/drawing/2014/main" id="{4EAD2121-419E-4C66-AB0B-65115D46FCFC}"/>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300</xdr:row>
      <xdr:rowOff>0</xdr:rowOff>
    </xdr:from>
    <xdr:ext cx="1921468" cy="195685"/>
    <xdr:sp macro="" textlink="">
      <xdr:nvSpPr>
        <xdr:cNvPr id="2735" name="Drop Down 20" hidden="1">
          <a:extLst>
            <a:ext uri="{63B3BB69-23CF-44E3-9099-C40C66FF867C}">
              <a14:compatExt xmlns:a14="http://schemas.microsoft.com/office/drawing/2010/main" spid="_x0000_s2068"/>
            </a:ext>
            <a:ext uri="{FF2B5EF4-FFF2-40B4-BE49-F238E27FC236}">
              <a16:creationId xmlns:a16="http://schemas.microsoft.com/office/drawing/2014/main" id="{315E1E68-0084-417D-890B-DD0BBEB19755}"/>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2736" name="Drop Down 24" hidden="1">
          <a:extLst>
            <a:ext uri="{63B3BB69-23CF-44E3-9099-C40C66FF867C}">
              <a14:compatExt xmlns:a14="http://schemas.microsoft.com/office/drawing/2010/main" spid="_x0000_s2072"/>
            </a:ext>
            <a:ext uri="{FF2B5EF4-FFF2-40B4-BE49-F238E27FC236}">
              <a16:creationId xmlns:a16="http://schemas.microsoft.com/office/drawing/2014/main" id="{45D0414C-3CEA-4D00-9E1E-F1092BC7717D}"/>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737" name="Drop Down 4" hidden="1">
          <a:extLst>
            <a:ext uri="{63B3BB69-23CF-44E3-9099-C40C66FF867C}">
              <a14:compatExt xmlns:a14="http://schemas.microsoft.com/office/drawing/2010/main" spid="_x0000_s2052"/>
            </a:ext>
            <a:ext uri="{FF2B5EF4-FFF2-40B4-BE49-F238E27FC236}">
              <a16:creationId xmlns:a16="http://schemas.microsoft.com/office/drawing/2014/main" id="{506862BE-3B70-4E58-88F7-A9C29F67FDD6}"/>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738" name="Drop Down 4" hidden="1">
          <a:extLst>
            <a:ext uri="{63B3BB69-23CF-44E3-9099-C40C66FF867C}">
              <a14:compatExt xmlns:a14="http://schemas.microsoft.com/office/drawing/2010/main" spid="_x0000_s2052"/>
            </a:ext>
            <a:ext uri="{FF2B5EF4-FFF2-40B4-BE49-F238E27FC236}">
              <a16:creationId xmlns:a16="http://schemas.microsoft.com/office/drawing/2014/main" id="{D25D71B3-E089-4F89-ADC8-3023A73895CB}"/>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739" name="Drop Down 4" hidden="1">
          <a:extLst>
            <a:ext uri="{63B3BB69-23CF-44E3-9099-C40C66FF867C}">
              <a14:compatExt xmlns:a14="http://schemas.microsoft.com/office/drawing/2010/main" spid="_x0000_s2052"/>
            </a:ext>
            <a:ext uri="{FF2B5EF4-FFF2-40B4-BE49-F238E27FC236}">
              <a16:creationId xmlns:a16="http://schemas.microsoft.com/office/drawing/2014/main" id="{69FE0EEA-1998-4478-94E1-A8DE4216F35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740" name="Drop Down 4" hidden="1">
          <a:extLst>
            <a:ext uri="{63B3BB69-23CF-44E3-9099-C40C66FF867C}">
              <a14:compatExt xmlns:a14="http://schemas.microsoft.com/office/drawing/2010/main" spid="_x0000_s2052"/>
            </a:ext>
            <a:ext uri="{FF2B5EF4-FFF2-40B4-BE49-F238E27FC236}">
              <a16:creationId xmlns:a16="http://schemas.microsoft.com/office/drawing/2014/main" id="{1369D1F2-2C6E-4D17-85B9-EDA7790D6521}"/>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741" name="Drop Down 4" hidden="1">
          <a:extLst>
            <a:ext uri="{63B3BB69-23CF-44E3-9099-C40C66FF867C}">
              <a14:compatExt xmlns:a14="http://schemas.microsoft.com/office/drawing/2010/main" spid="_x0000_s2052"/>
            </a:ext>
            <a:ext uri="{FF2B5EF4-FFF2-40B4-BE49-F238E27FC236}">
              <a16:creationId xmlns:a16="http://schemas.microsoft.com/office/drawing/2014/main" id="{067B7E59-1ECE-4C2D-9494-AAD604E8BE69}"/>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300</xdr:row>
      <xdr:rowOff>0</xdr:rowOff>
    </xdr:from>
    <xdr:ext cx="1921468" cy="195685"/>
    <xdr:sp macro="" textlink="">
      <xdr:nvSpPr>
        <xdr:cNvPr id="2742" name="Drop Down 20" hidden="1">
          <a:extLst>
            <a:ext uri="{63B3BB69-23CF-44E3-9099-C40C66FF867C}">
              <a14:compatExt xmlns:a14="http://schemas.microsoft.com/office/drawing/2010/main" spid="_x0000_s2068"/>
            </a:ext>
            <a:ext uri="{FF2B5EF4-FFF2-40B4-BE49-F238E27FC236}">
              <a16:creationId xmlns:a16="http://schemas.microsoft.com/office/drawing/2014/main" id="{E3B7889F-71C8-4E9B-A5CD-50E29BF24912}"/>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2743" name="Drop Down 24" hidden="1">
          <a:extLst>
            <a:ext uri="{63B3BB69-23CF-44E3-9099-C40C66FF867C}">
              <a14:compatExt xmlns:a14="http://schemas.microsoft.com/office/drawing/2010/main" spid="_x0000_s2072"/>
            </a:ext>
            <a:ext uri="{FF2B5EF4-FFF2-40B4-BE49-F238E27FC236}">
              <a16:creationId xmlns:a16="http://schemas.microsoft.com/office/drawing/2014/main" id="{9C02D3C9-E137-4163-ACE5-2834F04F5EA4}"/>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744" name="Drop Down 4" hidden="1">
          <a:extLst>
            <a:ext uri="{63B3BB69-23CF-44E3-9099-C40C66FF867C}">
              <a14:compatExt xmlns:a14="http://schemas.microsoft.com/office/drawing/2010/main" spid="_x0000_s2052"/>
            </a:ext>
            <a:ext uri="{FF2B5EF4-FFF2-40B4-BE49-F238E27FC236}">
              <a16:creationId xmlns:a16="http://schemas.microsoft.com/office/drawing/2014/main" id="{C5D85567-9338-401F-8605-32B42D2206B4}"/>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745" name="Drop Down 4" hidden="1">
          <a:extLst>
            <a:ext uri="{63B3BB69-23CF-44E3-9099-C40C66FF867C}">
              <a14:compatExt xmlns:a14="http://schemas.microsoft.com/office/drawing/2010/main" spid="_x0000_s2052"/>
            </a:ext>
            <a:ext uri="{FF2B5EF4-FFF2-40B4-BE49-F238E27FC236}">
              <a16:creationId xmlns:a16="http://schemas.microsoft.com/office/drawing/2014/main" id="{19899A64-A6BA-47B5-96EE-EF4F5F0AC6AD}"/>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746" name="Drop Down 4" hidden="1">
          <a:extLst>
            <a:ext uri="{63B3BB69-23CF-44E3-9099-C40C66FF867C}">
              <a14:compatExt xmlns:a14="http://schemas.microsoft.com/office/drawing/2010/main" spid="_x0000_s2052"/>
            </a:ext>
            <a:ext uri="{FF2B5EF4-FFF2-40B4-BE49-F238E27FC236}">
              <a16:creationId xmlns:a16="http://schemas.microsoft.com/office/drawing/2014/main" id="{4F4E9293-23E3-4A0F-A1B7-A329C6AE3D54}"/>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747" name="Drop Down 4" hidden="1">
          <a:extLst>
            <a:ext uri="{63B3BB69-23CF-44E3-9099-C40C66FF867C}">
              <a14:compatExt xmlns:a14="http://schemas.microsoft.com/office/drawing/2010/main" spid="_x0000_s2052"/>
            </a:ext>
            <a:ext uri="{FF2B5EF4-FFF2-40B4-BE49-F238E27FC236}">
              <a16:creationId xmlns:a16="http://schemas.microsoft.com/office/drawing/2014/main" id="{6683B86C-A15B-4DB7-9702-9A090594B903}"/>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748" name="Drop Down 4" hidden="1">
          <a:extLst>
            <a:ext uri="{63B3BB69-23CF-44E3-9099-C40C66FF867C}">
              <a14:compatExt xmlns:a14="http://schemas.microsoft.com/office/drawing/2010/main" spid="_x0000_s2052"/>
            </a:ext>
            <a:ext uri="{FF2B5EF4-FFF2-40B4-BE49-F238E27FC236}">
              <a16:creationId xmlns:a16="http://schemas.microsoft.com/office/drawing/2014/main" id="{B6631CA9-DE47-4C41-A11C-5014FE8EE378}"/>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300</xdr:row>
      <xdr:rowOff>0</xdr:rowOff>
    </xdr:from>
    <xdr:ext cx="1921468" cy="195685"/>
    <xdr:sp macro="" textlink="">
      <xdr:nvSpPr>
        <xdr:cNvPr id="2749" name="Drop Down 20" hidden="1">
          <a:extLst>
            <a:ext uri="{63B3BB69-23CF-44E3-9099-C40C66FF867C}">
              <a14:compatExt xmlns:a14="http://schemas.microsoft.com/office/drawing/2010/main" spid="_x0000_s2068"/>
            </a:ext>
            <a:ext uri="{FF2B5EF4-FFF2-40B4-BE49-F238E27FC236}">
              <a16:creationId xmlns:a16="http://schemas.microsoft.com/office/drawing/2014/main" id="{A2E08AAC-34E7-4D08-980E-36E8F6685BA7}"/>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2750" name="Drop Down 24" hidden="1">
          <a:extLst>
            <a:ext uri="{63B3BB69-23CF-44E3-9099-C40C66FF867C}">
              <a14:compatExt xmlns:a14="http://schemas.microsoft.com/office/drawing/2010/main" spid="_x0000_s2072"/>
            </a:ext>
            <a:ext uri="{FF2B5EF4-FFF2-40B4-BE49-F238E27FC236}">
              <a16:creationId xmlns:a16="http://schemas.microsoft.com/office/drawing/2014/main" id="{5D94C32F-B041-43BB-A8F0-C09C2F24F879}"/>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751" name="Drop Down 4" hidden="1">
          <a:extLst>
            <a:ext uri="{63B3BB69-23CF-44E3-9099-C40C66FF867C}">
              <a14:compatExt xmlns:a14="http://schemas.microsoft.com/office/drawing/2010/main" spid="_x0000_s2052"/>
            </a:ext>
            <a:ext uri="{FF2B5EF4-FFF2-40B4-BE49-F238E27FC236}">
              <a16:creationId xmlns:a16="http://schemas.microsoft.com/office/drawing/2014/main" id="{9089C8C7-5223-4264-81E0-4E3D52D7F865}"/>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752" name="Drop Down 4" hidden="1">
          <a:extLst>
            <a:ext uri="{63B3BB69-23CF-44E3-9099-C40C66FF867C}">
              <a14:compatExt xmlns:a14="http://schemas.microsoft.com/office/drawing/2010/main" spid="_x0000_s2052"/>
            </a:ext>
            <a:ext uri="{FF2B5EF4-FFF2-40B4-BE49-F238E27FC236}">
              <a16:creationId xmlns:a16="http://schemas.microsoft.com/office/drawing/2014/main" id="{8591C2DC-0B14-4EFB-A0FC-FD97DBC3C82C}"/>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753" name="Drop Down 4" hidden="1">
          <a:extLst>
            <a:ext uri="{63B3BB69-23CF-44E3-9099-C40C66FF867C}">
              <a14:compatExt xmlns:a14="http://schemas.microsoft.com/office/drawing/2010/main" spid="_x0000_s2052"/>
            </a:ext>
            <a:ext uri="{FF2B5EF4-FFF2-40B4-BE49-F238E27FC236}">
              <a16:creationId xmlns:a16="http://schemas.microsoft.com/office/drawing/2014/main" id="{4D64E238-49D6-4A31-BE50-9FE2EDB5008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754" name="Drop Down 4" hidden="1">
          <a:extLst>
            <a:ext uri="{63B3BB69-23CF-44E3-9099-C40C66FF867C}">
              <a14:compatExt xmlns:a14="http://schemas.microsoft.com/office/drawing/2010/main" spid="_x0000_s2052"/>
            </a:ext>
            <a:ext uri="{FF2B5EF4-FFF2-40B4-BE49-F238E27FC236}">
              <a16:creationId xmlns:a16="http://schemas.microsoft.com/office/drawing/2014/main" id="{415800BE-778C-4024-9F2D-2E3D95E47CD2}"/>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755" name="Drop Down 4" hidden="1">
          <a:extLst>
            <a:ext uri="{63B3BB69-23CF-44E3-9099-C40C66FF867C}">
              <a14:compatExt xmlns:a14="http://schemas.microsoft.com/office/drawing/2010/main" spid="_x0000_s2052"/>
            </a:ext>
            <a:ext uri="{FF2B5EF4-FFF2-40B4-BE49-F238E27FC236}">
              <a16:creationId xmlns:a16="http://schemas.microsoft.com/office/drawing/2014/main" id="{E2EE0BE3-7B19-4A4F-8815-DBB244D56982}"/>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300</xdr:row>
      <xdr:rowOff>0</xdr:rowOff>
    </xdr:from>
    <xdr:ext cx="1921468" cy="195685"/>
    <xdr:sp macro="" textlink="">
      <xdr:nvSpPr>
        <xdr:cNvPr id="2756" name="Drop Down 20" hidden="1">
          <a:extLst>
            <a:ext uri="{63B3BB69-23CF-44E3-9099-C40C66FF867C}">
              <a14:compatExt xmlns:a14="http://schemas.microsoft.com/office/drawing/2010/main" spid="_x0000_s2068"/>
            </a:ext>
            <a:ext uri="{FF2B5EF4-FFF2-40B4-BE49-F238E27FC236}">
              <a16:creationId xmlns:a16="http://schemas.microsoft.com/office/drawing/2014/main" id="{88010B4A-78F2-4D0E-ADF2-1A2959002B6C}"/>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2757" name="Drop Down 24" hidden="1">
          <a:extLst>
            <a:ext uri="{63B3BB69-23CF-44E3-9099-C40C66FF867C}">
              <a14:compatExt xmlns:a14="http://schemas.microsoft.com/office/drawing/2010/main" spid="_x0000_s2072"/>
            </a:ext>
            <a:ext uri="{FF2B5EF4-FFF2-40B4-BE49-F238E27FC236}">
              <a16:creationId xmlns:a16="http://schemas.microsoft.com/office/drawing/2014/main" id="{1F51FBDD-3343-49FB-B3B0-45C371D406D6}"/>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758" name="Drop Down 4" hidden="1">
          <a:extLst>
            <a:ext uri="{63B3BB69-23CF-44E3-9099-C40C66FF867C}">
              <a14:compatExt xmlns:a14="http://schemas.microsoft.com/office/drawing/2010/main" spid="_x0000_s2052"/>
            </a:ext>
            <a:ext uri="{FF2B5EF4-FFF2-40B4-BE49-F238E27FC236}">
              <a16:creationId xmlns:a16="http://schemas.microsoft.com/office/drawing/2014/main" id="{78B14FC4-A6DE-4B69-B740-BFA0EDA4ECC9}"/>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759" name="Drop Down 4" hidden="1">
          <a:extLst>
            <a:ext uri="{63B3BB69-23CF-44E3-9099-C40C66FF867C}">
              <a14:compatExt xmlns:a14="http://schemas.microsoft.com/office/drawing/2010/main" spid="_x0000_s2052"/>
            </a:ext>
            <a:ext uri="{FF2B5EF4-FFF2-40B4-BE49-F238E27FC236}">
              <a16:creationId xmlns:a16="http://schemas.microsoft.com/office/drawing/2014/main" id="{3AB23F3E-33C5-40C3-A5E3-3F02A23930F2}"/>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760" name="Drop Down 4" hidden="1">
          <a:extLst>
            <a:ext uri="{63B3BB69-23CF-44E3-9099-C40C66FF867C}">
              <a14:compatExt xmlns:a14="http://schemas.microsoft.com/office/drawing/2010/main" spid="_x0000_s2052"/>
            </a:ext>
            <a:ext uri="{FF2B5EF4-FFF2-40B4-BE49-F238E27FC236}">
              <a16:creationId xmlns:a16="http://schemas.microsoft.com/office/drawing/2014/main" id="{42075805-C545-46FD-BA26-F6FE5852BDDA}"/>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761" name="Drop Down 4" hidden="1">
          <a:extLst>
            <a:ext uri="{63B3BB69-23CF-44E3-9099-C40C66FF867C}">
              <a14:compatExt xmlns:a14="http://schemas.microsoft.com/office/drawing/2010/main" spid="_x0000_s2052"/>
            </a:ext>
            <a:ext uri="{FF2B5EF4-FFF2-40B4-BE49-F238E27FC236}">
              <a16:creationId xmlns:a16="http://schemas.microsoft.com/office/drawing/2014/main" id="{A63CD907-40D3-49E5-A877-491962F10D26}"/>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762" name="Drop Down 4" hidden="1">
          <a:extLst>
            <a:ext uri="{63B3BB69-23CF-44E3-9099-C40C66FF867C}">
              <a14:compatExt xmlns:a14="http://schemas.microsoft.com/office/drawing/2010/main" spid="_x0000_s2052"/>
            </a:ext>
            <a:ext uri="{FF2B5EF4-FFF2-40B4-BE49-F238E27FC236}">
              <a16:creationId xmlns:a16="http://schemas.microsoft.com/office/drawing/2014/main" id="{931FF4C0-B603-423B-919F-4998AFB57F43}"/>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300</xdr:row>
      <xdr:rowOff>0</xdr:rowOff>
    </xdr:from>
    <xdr:ext cx="1921468" cy="195685"/>
    <xdr:sp macro="" textlink="">
      <xdr:nvSpPr>
        <xdr:cNvPr id="2763" name="Drop Down 20" hidden="1">
          <a:extLst>
            <a:ext uri="{63B3BB69-23CF-44E3-9099-C40C66FF867C}">
              <a14:compatExt xmlns:a14="http://schemas.microsoft.com/office/drawing/2010/main" spid="_x0000_s2068"/>
            </a:ext>
            <a:ext uri="{FF2B5EF4-FFF2-40B4-BE49-F238E27FC236}">
              <a16:creationId xmlns:a16="http://schemas.microsoft.com/office/drawing/2014/main" id="{B3468004-389D-4EC2-A58F-EC6B569ADC78}"/>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2764" name="Drop Down 24" hidden="1">
          <a:extLst>
            <a:ext uri="{63B3BB69-23CF-44E3-9099-C40C66FF867C}">
              <a14:compatExt xmlns:a14="http://schemas.microsoft.com/office/drawing/2010/main" spid="_x0000_s2072"/>
            </a:ext>
            <a:ext uri="{FF2B5EF4-FFF2-40B4-BE49-F238E27FC236}">
              <a16:creationId xmlns:a16="http://schemas.microsoft.com/office/drawing/2014/main" id="{1A1BD910-DA80-42A5-9C11-0332B5C69728}"/>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765" name="Drop Down 4" hidden="1">
          <a:extLst>
            <a:ext uri="{63B3BB69-23CF-44E3-9099-C40C66FF867C}">
              <a14:compatExt xmlns:a14="http://schemas.microsoft.com/office/drawing/2010/main" spid="_x0000_s2052"/>
            </a:ext>
            <a:ext uri="{FF2B5EF4-FFF2-40B4-BE49-F238E27FC236}">
              <a16:creationId xmlns:a16="http://schemas.microsoft.com/office/drawing/2014/main" id="{9517C122-7EAC-4300-9A8D-FB28A8069C09}"/>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766" name="Drop Down 4" hidden="1">
          <a:extLst>
            <a:ext uri="{63B3BB69-23CF-44E3-9099-C40C66FF867C}">
              <a14:compatExt xmlns:a14="http://schemas.microsoft.com/office/drawing/2010/main" spid="_x0000_s2052"/>
            </a:ext>
            <a:ext uri="{FF2B5EF4-FFF2-40B4-BE49-F238E27FC236}">
              <a16:creationId xmlns:a16="http://schemas.microsoft.com/office/drawing/2014/main" id="{D8E391B4-9D68-478F-8789-FA465E1C1DFD}"/>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767" name="Drop Down 4" hidden="1">
          <a:extLst>
            <a:ext uri="{63B3BB69-23CF-44E3-9099-C40C66FF867C}">
              <a14:compatExt xmlns:a14="http://schemas.microsoft.com/office/drawing/2010/main" spid="_x0000_s2052"/>
            </a:ext>
            <a:ext uri="{FF2B5EF4-FFF2-40B4-BE49-F238E27FC236}">
              <a16:creationId xmlns:a16="http://schemas.microsoft.com/office/drawing/2014/main" id="{BF4179D1-331E-4620-A503-E5B8D0D12A02}"/>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768" name="Drop Down 4" hidden="1">
          <a:extLst>
            <a:ext uri="{63B3BB69-23CF-44E3-9099-C40C66FF867C}">
              <a14:compatExt xmlns:a14="http://schemas.microsoft.com/office/drawing/2010/main" spid="_x0000_s2052"/>
            </a:ext>
            <a:ext uri="{FF2B5EF4-FFF2-40B4-BE49-F238E27FC236}">
              <a16:creationId xmlns:a16="http://schemas.microsoft.com/office/drawing/2014/main" id="{5A64A399-861A-4D68-A125-ED2D3551A630}"/>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769" name="Drop Down 4" hidden="1">
          <a:extLst>
            <a:ext uri="{63B3BB69-23CF-44E3-9099-C40C66FF867C}">
              <a14:compatExt xmlns:a14="http://schemas.microsoft.com/office/drawing/2010/main" spid="_x0000_s2052"/>
            </a:ext>
            <a:ext uri="{FF2B5EF4-FFF2-40B4-BE49-F238E27FC236}">
              <a16:creationId xmlns:a16="http://schemas.microsoft.com/office/drawing/2014/main" id="{0A3B23D8-B143-4B31-957C-7FCC1CBB5B97}"/>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300</xdr:row>
      <xdr:rowOff>0</xdr:rowOff>
    </xdr:from>
    <xdr:ext cx="1921468" cy="195685"/>
    <xdr:sp macro="" textlink="">
      <xdr:nvSpPr>
        <xdr:cNvPr id="2770" name="Drop Down 20" hidden="1">
          <a:extLst>
            <a:ext uri="{63B3BB69-23CF-44E3-9099-C40C66FF867C}">
              <a14:compatExt xmlns:a14="http://schemas.microsoft.com/office/drawing/2010/main" spid="_x0000_s2068"/>
            </a:ext>
            <a:ext uri="{FF2B5EF4-FFF2-40B4-BE49-F238E27FC236}">
              <a16:creationId xmlns:a16="http://schemas.microsoft.com/office/drawing/2014/main" id="{6F1F634A-E37D-4007-9ED4-892103F8DAFD}"/>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2771" name="Drop Down 24" hidden="1">
          <a:extLst>
            <a:ext uri="{63B3BB69-23CF-44E3-9099-C40C66FF867C}">
              <a14:compatExt xmlns:a14="http://schemas.microsoft.com/office/drawing/2010/main" spid="_x0000_s2072"/>
            </a:ext>
            <a:ext uri="{FF2B5EF4-FFF2-40B4-BE49-F238E27FC236}">
              <a16:creationId xmlns:a16="http://schemas.microsoft.com/office/drawing/2014/main" id="{4983700A-6EEE-4404-958B-58649742DEB9}"/>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772" name="Drop Down 4" hidden="1">
          <a:extLst>
            <a:ext uri="{63B3BB69-23CF-44E3-9099-C40C66FF867C}">
              <a14:compatExt xmlns:a14="http://schemas.microsoft.com/office/drawing/2010/main" spid="_x0000_s2052"/>
            </a:ext>
            <a:ext uri="{FF2B5EF4-FFF2-40B4-BE49-F238E27FC236}">
              <a16:creationId xmlns:a16="http://schemas.microsoft.com/office/drawing/2014/main" id="{8C6BF703-6E2D-4B30-B65D-0FD4FE573C74}"/>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773" name="Drop Down 4" hidden="1">
          <a:extLst>
            <a:ext uri="{63B3BB69-23CF-44E3-9099-C40C66FF867C}">
              <a14:compatExt xmlns:a14="http://schemas.microsoft.com/office/drawing/2010/main" spid="_x0000_s2052"/>
            </a:ext>
            <a:ext uri="{FF2B5EF4-FFF2-40B4-BE49-F238E27FC236}">
              <a16:creationId xmlns:a16="http://schemas.microsoft.com/office/drawing/2014/main" id="{318F25D3-7F1B-4F16-9A88-6DB26CC63430}"/>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774" name="Drop Down 4" hidden="1">
          <a:extLst>
            <a:ext uri="{63B3BB69-23CF-44E3-9099-C40C66FF867C}">
              <a14:compatExt xmlns:a14="http://schemas.microsoft.com/office/drawing/2010/main" spid="_x0000_s2052"/>
            </a:ext>
            <a:ext uri="{FF2B5EF4-FFF2-40B4-BE49-F238E27FC236}">
              <a16:creationId xmlns:a16="http://schemas.microsoft.com/office/drawing/2014/main" id="{B6573C47-A57F-4C0C-809D-B26D5B141A28}"/>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775" name="Drop Down 4" hidden="1">
          <a:extLst>
            <a:ext uri="{63B3BB69-23CF-44E3-9099-C40C66FF867C}">
              <a14:compatExt xmlns:a14="http://schemas.microsoft.com/office/drawing/2010/main" spid="_x0000_s2052"/>
            </a:ext>
            <a:ext uri="{FF2B5EF4-FFF2-40B4-BE49-F238E27FC236}">
              <a16:creationId xmlns:a16="http://schemas.microsoft.com/office/drawing/2014/main" id="{73EC7F8F-5C0C-4784-A400-CF0D849DC5C8}"/>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776" name="Drop Down 4" hidden="1">
          <a:extLst>
            <a:ext uri="{63B3BB69-23CF-44E3-9099-C40C66FF867C}">
              <a14:compatExt xmlns:a14="http://schemas.microsoft.com/office/drawing/2010/main" spid="_x0000_s2052"/>
            </a:ext>
            <a:ext uri="{FF2B5EF4-FFF2-40B4-BE49-F238E27FC236}">
              <a16:creationId xmlns:a16="http://schemas.microsoft.com/office/drawing/2014/main" id="{F8FDC370-9E5F-4A63-A3D8-EE927ED866A3}"/>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300</xdr:row>
      <xdr:rowOff>0</xdr:rowOff>
    </xdr:from>
    <xdr:ext cx="1921468" cy="195685"/>
    <xdr:sp macro="" textlink="">
      <xdr:nvSpPr>
        <xdr:cNvPr id="2777" name="Drop Down 20" hidden="1">
          <a:extLst>
            <a:ext uri="{63B3BB69-23CF-44E3-9099-C40C66FF867C}">
              <a14:compatExt xmlns:a14="http://schemas.microsoft.com/office/drawing/2010/main" spid="_x0000_s2068"/>
            </a:ext>
            <a:ext uri="{FF2B5EF4-FFF2-40B4-BE49-F238E27FC236}">
              <a16:creationId xmlns:a16="http://schemas.microsoft.com/office/drawing/2014/main" id="{4B4147C2-6361-4E98-87E6-75B9BF5FA18C}"/>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2778" name="Drop Down 24" hidden="1">
          <a:extLst>
            <a:ext uri="{63B3BB69-23CF-44E3-9099-C40C66FF867C}">
              <a14:compatExt xmlns:a14="http://schemas.microsoft.com/office/drawing/2010/main" spid="_x0000_s2072"/>
            </a:ext>
            <a:ext uri="{FF2B5EF4-FFF2-40B4-BE49-F238E27FC236}">
              <a16:creationId xmlns:a16="http://schemas.microsoft.com/office/drawing/2014/main" id="{0C9F0C59-8E40-4A2C-8BCD-A9FDEAB251B8}"/>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779" name="Drop Down 4" hidden="1">
          <a:extLst>
            <a:ext uri="{63B3BB69-23CF-44E3-9099-C40C66FF867C}">
              <a14:compatExt xmlns:a14="http://schemas.microsoft.com/office/drawing/2010/main" spid="_x0000_s2052"/>
            </a:ext>
            <a:ext uri="{FF2B5EF4-FFF2-40B4-BE49-F238E27FC236}">
              <a16:creationId xmlns:a16="http://schemas.microsoft.com/office/drawing/2014/main" id="{EEB5391F-3747-45D0-ABF1-C203E18638C9}"/>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780" name="Drop Down 4" hidden="1">
          <a:extLst>
            <a:ext uri="{63B3BB69-23CF-44E3-9099-C40C66FF867C}">
              <a14:compatExt xmlns:a14="http://schemas.microsoft.com/office/drawing/2010/main" spid="_x0000_s2052"/>
            </a:ext>
            <a:ext uri="{FF2B5EF4-FFF2-40B4-BE49-F238E27FC236}">
              <a16:creationId xmlns:a16="http://schemas.microsoft.com/office/drawing/2014/main" id="{6C2BDCB2-79B6-49AE-8DAB-B0EAE6D3B4EB}"/>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781" name="Drop Down 4" hidden="1">
          <a:extLst>
            <a:ext uri="{63B3BB69-23CF-44E3-9099-C40C66FF867C}">
              <a14:compatExt xmlns:a14="http://schemas.microsoft.com/office/drawing/2010/main" spid="_x0000_s2052"/>
            </a:ext>
            <a:ext uri="{FF2B5EF4-FFF2-40B4-BE49-F238E27FC236}">
              <a16:creationId xmlns:a16="http://schemas.microsoft.com/office/drawing/2014/main" id="{0618E97D-99E6-421A-A05A-EB6C21232C65}"/>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782" name="Drop Down 4" hidden="1">
          <a:extLst>
            <a:ext uri="{63B3BB69-23CF-44E3-9099-C40C66FF867C}">
              <a14:compatExt xmlns:a14="http://schemas.microsoft.com/office/drawing/2010/main" spid="_x0000_s2052"/>
            </a:ext>
            <a:ext uri="{FF2B5EF4-FFF2-40B4-BE49-F238E27FC236}">
              <a16:creationId xmlns:a16="http://schemas.microsoft.com/office/drawing/2014/main" id="{AEAB0E18-F175-4602-92D7-7D0617FB9A71}"/>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783" name="Drop Down 4" hidden="1">
          <a:extLst>
            <a:ext uri="{63B3BB69-23CF-44E3-9099-C40C66FF867C}">
              <a14:compatExt xmlns:a14="http://schemas.microsoft.com/office/drawing/2010/main" spid="_x0000_s2052"/>
            </a:ext>
            <a:ext uri="{FF2B5EF4-FFF2-40B4-BE49-F238E27FC236}">
              <a16:creationId xmlns:a16="http://schemas.microsoft.com/office/drawing/2014/main" id="{A1BD31D5-7BDA-479C-8492-F5F7464CA610}"/>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300</xdr:row>
      <xdr:rowOff>0</xdr:rowOff>
    </xdr:from>
    <xdr:ext cx="1921468" cy="195685"/>
    <xdr:sp macro="" textlink="">
      <xdr:nvSpPr>
        <xdr:cNvPr id="2784" name="Drop Down 20" hidden="1">
          <a:extLst>
            <a:ext uri="{63B3BB69-23CF-44E3-9099-C40C66FF867C}">
              <a14:compatExt xmlns:a14="http://schemas.microsoft.com/office/drawing/2010/main" spid="_x0000_s2068"/>
            </a:ext>
            <a:ext uri="{FF2B5EF4-FFF2-40B4-BE49-F238E27FC236}">
              <a16:creationId xmlns:a16="http://schemas.microsoft.com/office/drawing/2014/main" id="{9E867715-EA2D-4278-BC19-F78675D71E1C}"/>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2785" name="Drop Down 24" hidden="1">
          <a:extLst>
            <a:ext uri="{63B3BB69-23CF-44E3-9099-C40C66FF867C}">
              <a14:compatExt xmlns:a14="http://schemas.microsoft.com/office/drawing/2010/main" spid="_x0000_s2072"/>
            </a:ext>
            <a:ext uri="{FF2B5EF4-FFF2-40B4-BE49-F238E27FC236}">
              <a16:creationId xmlns:a16="http://schemas.microsoft.com/office/drawing/2014/main" id="{4CEEF142-59F2-44C6-A3B2-1F6FC8EEEDC8}"/>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786" name="Drop Down 4" hidden="1">
          <a:extLst>
            <a:ext uri="{63B3BB69-23CF-44E3-9099-C40C66FF867C}">
              <a14:compatExt xmlns:a14="http://schemas.microsoft.com/office/drawing/2010/main" spid="_x0000_s2052"/>
            </a:ext>
            <a:ext uri="{FF2B5EF4-FFF2-40B4-BE49-F238E27FC236}">
              <a16:creationId xmlns:a16="http://schemas.microsoft.com/office/drawing/2014/main" id="{6D58F54C-D0F3-4516-9968-44666D4B767E}"/>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787" name="Drop Down 4" hidden="1">
          <a:extLst>
            <a:ext uri="{63B3BB69-23CF-44E3-9099-C40C66FF867C}">
              <a14:compatExt xmlns:a14="http://schemas.microsoft.com/office/drawing/2010/main" spid="_x0000_s2052"/>
            </a:ext>
            <a:ext uri="{FF2B5EF4-FFF2-40B4-BE49-F238E27FC236}">
              <a16:creationId xmlns:a16="http://schemas.microsoft.com/office/drawing/2014/main" id="{3BBA792E-41D0-4588-ACC6-789DF9D01B11}"/>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788" name="Drop Down 4" hidden="1">
          <a:extLst>
            <a:ext uri="{63B3BB69-23CF-44E3-9099-C40C66FF867C}">
              <a14:compatExt xmlns:a14="http://schemas.microsoft.com/office/drawing/2010/main" spid="_x0000_s2052"/>
            </a:ext>
            <a:ext uri="{FF2B5EF4-FFF2-40B4-BE49-F238E27FC236}">
              <a16:creationId xmlns:a16="http://schemas.microsoft.com/office/drawing/2014/main" id="{BC0325A2-3ED4-4823-B331-FF1A506CE9A2}"/>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789" name="Drop Down 4" hidden="1">
          <a:extLst>
            <a:ext uri="{63B3BB69-23CF-44E3-9099-C40C66FF867C}">
              <a14:compatExt xmlns:a14="http://schemas.microsoft.com/office/drawing/2010/main" spid="_x0000_s2052"/>
            </a:ext>
            <a:ext uri="{FF2B5EF4-FFF2-40B4-BE49-F238E27FC236}">
              <a16:creationId xmlns:a16="http://schemas.microsoft.com/office/drawing/2014/main" id="{97F3DCF3-0BAB-4F9E-88F2-9936B11E0D58}"/>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790" name="Drop Down 4" hidden="1">
          <a:extLst>
            <a:ext uri="{63B3BB69-23CF-44E3-9099-C40C66FF867C}">
              <a14:compatExt xmlns:a14="http://schemas.microsoft.com/office/drawing/2010/main" spid="_x0000_s2052"/>
            </a:ext>
            <a:ext uri="{FF2B5EF4-FFF2-40B4-BE49-F238E27FC236}">
              <a16:creationId xmlns:a16="http://schemas.microsoft.com/office/drawing/2014/main" id="{4D5A3CC8-CD23-48AA-805D-AB93EF938845}"/>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300</xdr:row>
      <xdr:rowOff>0</xdr:rowOff>
    </xdr:from>
    <xdr:ext cx="1921468" cy="195685"/>
    <xdr:sp macro="" textlink="">
      <xdr:nvSpPr>
        <xdr:cNvPr id="2791" name="Drop Down 20" hidden="1">
          <a:extLst>
            <a:ext uri="{63B3BB69-23CF-44E3-9099-C40C66FF867C}">
              <a14:compatExt xmlns:a14="http://schemas.microsoft.com/office/drawing/2010/main" spid="_x0000_s2068"/>
            </a:ext>
            <a:ext uri="{FF2B5EF4-FFF2-40B4-BE49-F238E27FC236}">
              <a16:creationId xmlns:a16="http://schemas.microsoft.com/office/drawing/2014/main" id="{657B8FE7-AAF1-4CC7-833A-2124FB813FAE}"/>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2792" name="Drop Down 24" hidden="1">
          <a:extLst>
            <a:ext uri="{63B3BB69-23CF-44E3-9099-C40C66FF867C}">
              <a14:compatExt xmlns:a14="http://schemas.microsoft.com/office/drawing/2010/main" spid="_x0000_s2072"/>
            </a:ext>
            <a:ext uri="{FF2B5EF4-FFF2-40B4-BE49-F238E27FC236}">
              <a16:creationId xmlns:a16="http://schemas.microsoft.com/office/drawing/2014/main" id="{1A5E35CD-B22F-4952-8C75-7DB014E8F278}"/>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793" name="Drop Down 4" hidden="1">
          <a:extLst>
            <a:ext uri="{63B3BB69-23CF-44E3-9099-C40C66FF867C}">
              <a14:compatExt xmlns:a14="http://schemas.microsoft.com/office/drawing/2010/main" spid="_x0000_s2052"/>
            </a:ext>
            <a:ext uri="{FF2B5EF4-FFF2-40B4-BE49-F238E27FC236}">
              <a16:creationId xmlns:a16="http://schemas.microsoft.com/office/drawing/2014/main" id="{37DA86DF-2572-48AA-8C74-6C3F11012CED}"/>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794" name="Drop Down 4" hidden="1">
          <a:extLst>
            <a:ext uri="{63B3BB69-23CF-44E3-9099-C40C66FF867C}">
              <a14:compatExt xmlns:a14="http://schemas.microsoft.com/office/drawing/2010/main" spid="_x0000_s2052"/>
            </a:ext>
            <a:ext uri="{FF2B5EF4-FFF2-40B4-BE49-F238E27FC236}">
              <a16:creationId xmlns:a16="http://schemas.microsoft.com/office/drawing/2014/main" id="{26EA192F-47EE-4FB1-8B0C-09B101118723}"/>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795" name="Drop Down 4" hidden="1">
          <a:extLst>
            <a:ext uri="{63B3BB69-23CF-44E3-9099-C40C66FF867C}">
              <a14:compatExt xmlns:a14="http://schemas.microsoft.com/office/drawing/2010/main" spid="_x0000_s2052"/>
            </a:ext>
            <a:ext uri="{FF2B5EF4-FFF2-40B4-BE49-F238E27FC236}">
              <a16:creationId xmlns:a16="http://schemas.microsoft.com/office/drawing/2014/main" id="{A85CC0D4-3AD6-40CA-9713-FEBE0662BDE5}"/>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796" name="Drop Down 4" hidden="1">
          <a:extLst>
            <a:ext uri="{63B3BB69-23CF-44E3-9099-C40C66FF867C}">
              <a14:compatExt xmlns:a14="http://schemas.microsoft.com/office/drawing/2010/main" spid="_x0000_s2052"/>
            </a:ext>
            <a:ext uri="{FF2B5EF4-FFF2-40B4-BE49-F238E27FC236}">
              <a16:creationId xmlns:a16="http://schemas.microsoft.com/office/drawing/2014/main" id="{E959E958-8F76-46A1-9A37-174A756398B0}"/>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797" name="Drop Down 4" hidden="1">
          <a:extLst>
            <a:ext uri="{63B3BB69-23CF-44E3-9099-C40C66FF867C}">
              <a14:compatExt xmlns:a14="http://schemas.microsoft.com/office/drawing/2010/main" spid="_x0000_s2052"/>
            </a:ext>
            <a:ext uri="{FF2B5EF4-FFF2-40B4-BE49-F238E27FC236}">
              <a16:creationId xmlns:a16="http://schemas.microsoft.com/office/drawing/2014/main" id="{1F3013A3-3FCF-4D1F-8D60-43305410B7E9}"/>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300</xdr:row>
      <xdr:rowOff>0</xdr:rowOff>
    </xdr:from>
    <xdr:ext cx="1921468" cy="195685"/>
    <xdr:sp macro="" textlink="">
      <xdr:nvSpPr>
        <xdr:cNvPr id="2798" name="Drop Down 20" hidden="1">
          <a:extLst>
            <a:ext uri="{63B3BB69-23CF-44E3-9099-C40C66FF867C}">
              <a14:compatExt xmlns:a14="http://schemas.microsoft.com/office/drawing/2010/main" spid="_x0000_s2068"/>
            </a:ext>
            <a:ext uri="{FF2B5EF4-FFF2-40B4-BE49-F238E27FC236}">
              <a16:creationId xmlns:a16="http://schemas.microsoft.com/office/drawing/2014/main" id="{D8C764EC-43F9-4660-91C5-00C53477EFA1}"/>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2799" name="Drop Down 24" hidden="1">
          <a:extLst>
            <a:ext uri="{63B3BB69-23CF-44E3-9099-C40C66FF867C}">
              <a14:compatExt xmlns:a14="http://schemas.microsoft.com/office/drawing/2010/main" spid="_x0000_s2072"/>
            </a:ext>
            <a:ext uri="{FF2B5EF4-FFF2-40B4-BE49-F238E27FC236}">
              <a16:creationId xmlns:a16="http://schemas.microsoft.com/office/drawing/2014/main" id="{93FCE40E-1B0B-4A68-89B6-13EEAFBF4BC5}"/>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800" name="Drop Down 4" hidden="1">
          <a:extLst>
            <a:ext uri="{63B3BB69-23CF-44E3-9099-C40C66FF867C}">
              <a14:compatExt xmlns:a14="http://schemas.microsoft.com/office/drawing/2010/main" spid="_x0000_s2052"/>
            </a:ext>
            <a:ext uri="{FF2B5EF4-FFF2-40B4-BE49-F238E27FC236}">
              <a16:creationId xmlns:a16="http://schemas.microsoft.com/office/drawing/2014/main" id="{9D8F2616-A5EB-4911-8176-F575379725E8}"/>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801" name="Drop Down 4" hidden="1">
          <a:extLst>
            <a:ext uri="{63B3BB69-23CF-44E3-9099-C40C66FF867C}">
              <a14:compatExt xmlns:a14="http://schemas.microsoft.com/office/drawing/2010/main" spid="_x0000_s2052"/>
            </a:ext>
            <a:ext uri="{FF2B5EF4-FFF2-40B4-BE49-F238E27FC236}">
              <a16:creationId xmlns:a16="http://schemas.microsoft.com/office/drawing/2014/main" id="{40E98A1E-EA98-41B6-A489-D8ACF6594611}"/>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802" name="Drop Down 4" hidden="1">
          <a:extLst>
            <a:ext uri="{63B3BB69-23CF-44E3-9099-C40C66FF867C}">
              <a14:compatExt xmlns:a14="http://schemas.microsoft.com/office/drawing/2010/main" spid="_x0000_s2052"/>
            </a:ext>
            <a:ext uri="{FF2B5EF4-FFF2-40B4-BE49-F238E27FC236}">
              <a16:creationId xmlns:a16="http://schemas.microsoft.com/office/drawing/2014/main" id="{2D48547D-15D5-4AE5-AD2B-3F12DDC6756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803" name="Drop Down 4" hidden="1">
          <a:extLst>
            <a:ext uri="{63B3BB69-23CF-44E3-9099-C40C66FF867C}">
              <a14:compatExt xmlns:a14="http://schemas.microsoft.com/office/drawing/2010/main" spid="_x0000_s2052"/>
            </a:ext>
            <a:ext uri="{FF2B5EF4-FFF2-40B4-BE49-F238E27FC236}">
              <a16:creationId xmlns:a16="http://schemas.microsoft.com/office/drawing/2014/main" id="{0E2B3390-1E6F-456F-824A-438C5D8C0651}"/>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804" name="Drop Down 4" hidden="1">
          <a:extLst>
            <a:ext uri="{63B3BB69-23CF-44E3-9099-C40C66FF867C}">
              <a14:compatExt xmlns:a14="http://schemas.microsoft.com/office/drawing/2010/main" spid="_x0000_s2052"/>
            </a:ext>
            <a:ext uri="{FF2B5EF4-FFF2-40B4-BE49-F238E27FC236}">
              <a16:creationId xmlns:a16="http://schemas.microsoft.com/office/drawing/2014/main" id="{BA2C89A8-512D-45C7-B41A-9DBC20420476}"/>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300</xdr:row>
      <xdr:rowOff>0</xdr:rowOff>
    </xdr:from>
    <xdr:ext cx="1921468" cy="195685"/>
    <xdr:sp macro="" textlink="">
      <xdr:nvSpPr>
        <xdr:cNvPr id="2805" name="Drop Down 20" hidden="1">
          <a:extLst>
            <a:ext uri="{63B3BB69-23CF-44E3-9099-C40C66FF867C}">
              <a14:compatExt xmlns:a14="http://schemas.microsoft.com/office/drawing/2010/main" spid="_x0000_s2068"/>
            </a:ext>
            <a:ext uri="{FF2B5EF4-FFF2-40B4-BE49-F238E27FC236}">
              <a16:creationId xmlns:a16="http://schemas.microsoft.com/office/drawing/2014/main" id="{FB902C0F-DAF3-4735-BB61-408AA8F64A79}"/>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2806" name="Drop Down 24" hidden="1">
          <a:extLst>
            <a:ext uri="{63B3BB69-23CF-44E3-9099-C40C66FF867C}">
              <a14:compatExt xmlns:a14="http://schemas.microsoft.com/office/drawing/2010/main" spid="_x0000_s2072"/>
            </a:ext>
            <a:ext uri="{FF2B5EF4-FFF2-40B4-BE49-F238E27FC236}">
              <a16:creationId xmlns:a16="http://schemas.microsoft.com/office/drawing/2014/main" id="{6537392A-BBBB-4A10-BA1F-2E0C3A48B27A}"/>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807" name="Drop Down 4" hidden="1">
          <a:extLst>
            <a:ext uri="{63B3BB69-23CF-44E3-9099-C40C66FF867C}">
              <a14:compatExt xmlns:a14="http://schemas.microsoft.com/office/drawing/2010/main" spid="_x0000_s2052"/>
            </a:ext>
            <a:ext uri="{FF2B5EF4-FFF2-40B4-BE49-F238E27FC236}">
              <a16:creationId xmlns:a16="http://schemas.microsoft.com/office/drawing/2014/main" id="{3177B044-792A-4B18-92EF-A6F29E01C502}"/>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808" name="Drop Down 4" hidden="1">
          <a:extLst>
            <a:ext uri="{63B3BB69-23CF-44E3-9099-C40C66FF867C}">
              <a14:compatExt xmlns:a14="http://schemas.microsoft.com/office/drawing/2010/main" spid="_x0000_s2052"/>
            </a:ext>
            <a:ext uri="{FF2B5EF4-FFF2-40B4-BE49-F238E27FC236}">
              <a16:creationId xmlns:a16="http://schemas.microsoft.com/office/drawing/2014/main" id="{B517B2C8-B5EA-449C-873C-3C0514C27E2C}"/>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809" name="Drop Down 4" hidden="1">
          <a:extLst>
            <a:ext uri="{63B3BB69-23CF-44E3-9099-C40C66FF867C}">
              <a14:compatExt xmlns:a14="http://schemas.microsoft.com/office/drawing/2010/main" spid="_x0000_s2052"/>
            </a:ext>
            <a:ext uri="{FF2B5EF4-FFF2-40B4-BE49-F238E27FC236}">
              <a16:creationId xmlns:a16="http://schemas.microsoft.com/office/drawing/2014/main" id="{55248F77-CD12-406C-88E2-65E12C640279}"/>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810" name="Drop Down 4" hidden="1">
          <a:extLst>
            <a:ext uri="{63B3BB69-23CF-44E3-9099-C40C66FF867C}">
              <a14:compatExt xmlns:a14="http://schemas.microsoft.com/office/drawing/2010/main" spid="_x0000_s2052"/>
            </a:ext>
            <a:ext uri="{FF2B5EF4-FFF2-40B4-BE49-F238E27FC236}">
              <a16:creationId xmlns:a16="http://schemas.microsoft.com/office/drawing/2014/main" id="{17B0358A-2AC2-481A-B6DC-3985EA551FF6}"/>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811" name="Drop Down 4" hidden="1">
          <a:extLst>
            <a:ext uri="{63B3BB69-23CF-44E3-9099-C40C66FF867C}">
              <a14:compatExt xmlns:a14="http://schemas.microsoft.com/office/drawing/2010/main" spid="_x0000_s2052"/>
            </a:ext>
            <a:ext uri="{FF2B5EF4-FFF2-40B4-BE49-F238E27FC236}">
              <a16:creationId xmlns:a16="http://schemas.microsoft.com/office/drawing/2014/main" id="{049AA6DA-4D8A-43A6-9B8D-B60312479A2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300</xdr:row>
      <xdr:rowOff>0</xdr:rowOff>
    </xdr:from>
    <xdr:ext cx="1921468" cy="195685"/>
    <xdr:sp macro="" textlink="">
      <xdr:nvSpPr>
        <xdr:cNvPr id="2812" name="Drop Down 20" hidden="1">
          <a:extLst>
            <a:ext uri="{63B3BB69-23CF-44E3-9099-C40C66FF867C}">
              <a14:compatExt xmlns:a14="http://schemas.microsoft.com/office/drawing/2010/main" spid="_x0000_s2068"/>
            </a:ext>
            <a:ext uri="{FF2B5EF4-FFF2-40B4-BE49-F238E27FC236}">
              <a16:creationId xmlns:a16="http://schemas.microsoft.com/office/drawing/2014/main" id="{C4B1FFFB-4CEE-4A49-96B9-A4448110E053}"/>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2813" name="Drop Down 24" hidden="1">
          <a:extLst>
            <a:ext uri="{63B3BB69-23CF-44E3-9099-C40C66FF867C}">
              <a14:compatExt xmlns:a14="http://schemas.microsoft.com/office/drawing/2010/main" spid="_x0000_s2072"/>
            </a:ext>
            <a:ext uri="{FF2B5EF4-FFF2-40B4-BE49-F238E27FC236}">
              <a16:creationId xmlns:a16="http://schemas.microsoft.com/office/drawing/2014/main" id="{EAD85923-9347-407B-B716-870290CDC46F}"/>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814" name="Drop Down 4" hidden="1">
          <a:extLst>
            <a:ext uri="{63B3BB69-23CF-44E3-9099-C40C66FF867C}">
              <a14:compatExt xmlns:a14="http://schemas.microsoft.com/office/drawing/2010/main" spid="_x0000_s2052"/>
            </a:ext>
            <a:ext uri="{FF2B5EF4-FFF2-40B4-BE49-F238E27FC236}">
              <a16:creationId xmlns:a16="http://schemas.microsoft.com/office/drawing/2014/main" id="{E3F97144-4874-4079-A5E2-FF3EA41C6FF3}"/>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815" name="Drop Down 4" hidden="1">
          <a:extLst>
            <a:ext uri="{63B3BB69-23CF-44E3-9099-C40C66FF867C}">
              <a14:compatExt xmlns:a14="http://schemas.microsoft.com/office/drawing/2010/main" spid="_x0000_s2052"/>
            </a:ext>
            <a:ext uri="{FF2B5EF4-FFF2-40B4-BE49-F238E27FC236}">
              <a16:creationId xmlns:a16="http://schemas.microsoft.com/office/drawing/2014/main" id="{4C266815-433B-405F-8289-D03379085AED}"/>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816" name="Drop Down 4" hidden="1">
          <a:extLst>
            <a:ext uri="{63B3BB69-23CF-44E3-9099-C40C66FF867C}">
              <a14:compatExt xmlns:a14="http://schemas.microsoft.com/office/drawing/2010/main" spid="_x0000_s2052"/>
            </a:ext>
            <a:ext uri="{FF2B5EF4-FFF2-40B4-BE49-F238E27FC236}">
              <a16:creationId xmlns:a16="http://schemas.microsoft.com/office/drawing/2014/main" id="{41FCAF83-F8ED-46BC-BF90-F831BDC59721}"/>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817" name="Drop Down 4" hidden="1">
          <a:extLst>
            <a:ext uri="{63B3BB69-23CF-44E3-9099-C40C66FF867C}">
              <a14:compatExt xmlns:a14="http://schemas.microsoft.com/office/drawing/2010/main" spid="_x0000_s2052"/>
            </a:ext>
            <a:ext uri="{FF2B5EF4-FFF2-40B4-BE49-F238E27FC236}">
              <a16:creationId xmlns:a16="http://schemas.microsoft.com/office/drawing/2014/main" id="{78B20FAB-39BE-4915-BDC0-9F1124CED160}"/>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818" name="Drop Down 4" hidden="1">
          <a:extLst>
            <a:ext uri="{63B3BB69-23CF-44E3-9099-C40C66FF867C}">
              <a14:compatExt xmlns:a14="http://schemas.microsoft.com/office/drawing/2010/main" spid="_x0000_s2052"/>
            </a:ext>
            <a:ext uri="{FF2B5EF4-FFF2-40B4-BE49-F238E27FC236}">
              <a16:creationId xmlns:a16="http://schemas.microsoft.com/office/drawing/2014/main" id="{21B869B8-AC71-45F4-96A2-171E87C6DE7E}"/>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300</xdr:row>
      <xdr:rowOff>0</xdr:rowOff>
    </xdr:from>
    <xdr:ext cx="1921468" cy="195685"/>
    <xdr:sp macro="" textlink="">
      <xdr:nvSpPr>
        <xdr:cNvPr id="2819" name="Drop Down 20" hidden="1">
          <a:extLst>
            <a:ext uri="{63B3BB69-23CF-44E3-9099-C40C66FF867C}">
              <a14:compatExt xmlns:a14="http://schemas.microsoft.com/office/drawing/2010/main" spid="_x0000_s2068"/>
            </a:ext>
            <a:ext uri="{FF2B5EF4-FFF2-40B4-BE49-F238E27FC236}">
              <a16:creationId xmlns:a16="http://schemas.microsoft.com/office/drawing/2014/main" id="{ECE0090C-F773-40FB-9D6B-B1CB66F3EADC}"/>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2820" name="Drop Down 24" hidden="1">
          <a:extLst>
            <a:ext uri="{63B3BB69-23CF-44E3-9099-C40C66FF867C}">
              <a14:compatExt xmlns:a14="http://schemas.microsoft.com/office/drawing/2010/main" spid="_x0000_s2072"/>
            </a:ext>
            <a:ext uri="{FF2B5EF4-FFF2-40B4-BE49-F238E27FC236}">
              <a16:creationId xmlns:a16="http://schemas.microsoft.com/office/drawing/2014/main" id="{533BAD65-3E47-4284-8162-41EF036E60AA}"/>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821" name="Drop Down 4" hidden="1">
          <a:extLst>
            <a:ext uri="{63B3BB69-23CF-44E3-9099-C40C66FF867C}">
              <a14:compatExt xmlns:a14="http://schemas.microsoft.com/office/drawing/2010/main" spid="_x0000_s2052"/>
            </a:ext>
            <a:ext uri="{FF2B5EF4-FFF2-40B4-BE49-F238E27FC236}">
              <a16:creationId xmlns:a16="http://schemas.microsoft.com/office/drawing/2014/main" id="{0F68A17E-E1E1-4795-ACA1-618D6AF0FD2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822" name="Drop Down 4" hidden="1">
          <a:extLst>
            <a:ext uri="{63B3BB69-23CF-44E3-9099-C40C66FF867C}">
              <a14:compatExt xmlns:a14="http://schemas.microsoft.com/office/drawing/2010/main" spid="_x0000_s2052"/>
            </a:ext>
            <a:ext uri="{FF2B5EF4-FFF2-40B4-BE49-F238E27FC236}">
              <a16:creationId xmlns:a16="http://schemas.microsoft.com/office/drawing/2014/main" id="{4C8FA1B2-A366-488D-8769-754C0236156D}"/>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300</xdr:row>
      <xdr:rowOff>0</xdr:rowOff>
    </xdr:from>
    <xdr:ext cx="2529840" cy="195685"/>
    <xdr:sp macro="" textlink="">
      <xdr:nvSpPr>
        <xdr:cNvPr id="2823" name="Drop Down 4" hidden="1">
          <a:extLst>
            <a:ext uri="{63B3BB69-23CF-44E3-9099-C40C66FF867C}">
              <a14:compatExt xmlns:a14="http://schemas.microsoft.com/office/drawing/2010/main" spid="_x0000_s2052"/>
            </a:ext>
            <a:ext uri="{FF2B5EF4-FFF2-40B4-BE49-F238E27FC236}">
              <a16:creationId xmlns:a16="http://schemas.microsoft.com/office/drawing/2014/main" id="{70DCF059-9D3F-43FD-9B11-1232859BDA9C}"/>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300</xdr:row>
      <xdr:rowOff>0</xdr:rowOff>
    </xdr:from>
    <xdr:ext cx="2529840" cy="195685"/>
    <xdr:sp macro="" textlink="">
      <xdr:nvSpPr>
        <xdr:cNvPr id="2824" name="Drop Down 4" hidden="1">
          <a:extLst>
            <a:ext uri="{63B3BB69-23CF-44E3-9099-C40C66FF867C}">
              <a14:compatExt xmlns:a14="http://schemas.microsoft.com/office/drawing/2010/main" spid="_x0000_s2052"/>
            </a:ext>
            <a:ext uri="{FF2B5EF4-FFF2-40B4-BE49-F238E27FC236}">
              <a16:creationId xmlns:a16="http://schemas.microsoft.com/office/drawing/2014/main" id="{BB9B843F-8E59-4D3B-B1CC-4EF978C02EE9}"/>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825" name="Drop Down 4" hidden="1">
          <a:extLst>
            <a:ext uri="{63B3BB69-23CF-44E3-9099-C40C66FF867C}">
              <a14:compatExt xmlns:a14="http://schemas.microsoft.com/office/drawing/2010/main" spid="_x0000_s2052"/>
            </a:ext>
            <a:ext uri="{FF2B5EF4-FFF2-40B4-BE49-F238E27FC236}">
              <a16:creationId xmlns:a16="http://schemas.microsoft.com/office/drawing/2014/main" id="{6E6EDC3B-9CFC-4583-964D-A25674D579F4}"/>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313</xdr:row>
      <xdr:rowOff>0</xdr:rowOff>
    </xdr:from>
    <xdr:ext cx="1921468" cy="195685"/>
    <xdr:sp macro="" textlink="">
      <xdr:nvSpPr>
        <xdr:cNvPr id="2826" name="Drop Down 20" hidden="1">
          <a:extLst>
            <a:ext uri="{63B3BB69-23CF-44E3-9099-C40C66FF867C}">
              <a14:compatExt xmlns:a14="http://schemas.microsoft.com/office/drawing/2010/main" spid="_x0000_s2068"/>
            </a:ext>
            <a:ext uri="{FF2B5EF4-FFF2-40B4-BE49-F238E27FC236}">
              <a16:creationId xmlns:a16="http://schemas.microsoft.com/office/drawing/2014/main" id="{049CF293-3A21-4395-A308-3C41B771E686}"/>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2827" name="Drop Down 24" hidden="1">
          <a:extLst>
            <a:ext uri="{63B3BB69-23CF-44E3-9099-C40C66FF867C}">
              <a14:compatExt xmlns:a14="http://schemas.microsoft.com/office/drawing/2010/main" spid="_x0000_s2072"/>
            </a:ext>
            <a:ext uri="{FF2B5EF4-FFF2-40B4-BE49-F238E27FC236}">
              <a16:creationId xmlns:a16="http://schemas.microsoft.com/office/drawing/2014/main" id="{70D74648-A1AF-4B53-9534-278E93BB9DE0}"/>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828" name="Drop Down 4" hidden="1">
          <a:extLst>
            <a:ext uri="{63B3BB69-23CF-44E3-9099-C40C66FF867C}">
              <a14:compatExt xmlns:a14="http://schemas.microsoft.com/office/drawing/2010/main" spid="_x0000_s2052"/>
            </a:ext>
            <a:ext uri="{FF2B5EF4-FFF2-40B4-BE49-F238E27FC236}">
              <a16:creationId xmlns:a16="http://schemas.microsoft.com/office/drawing/2014/main" id="{842D0F67-0DF4-4614-8796-6420C2B03D20}"/>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313</xdr:row>
      <xdr:rowOff>0</xdr:rowOff>
    </xdr:from>
    <xdr:ext cx="2529840" cy="195685"/>
    <xdr:sp macro="" textlink="">
      <xdr:nvSpPr>
        <xdr:cNvPr id="2829" name="Drop Down 4" hidden="1">
          <a:extLst>
            <a:ext uri="{63B3BB69-23CF-44E3-9099-C40C66FF867C}">
              <a14:compatExt xmlns:a14="http://schemas.microsoft.com/office/drawing/2010/main" spid="_x0000_s2052"/>
            </a:ext>
            <a:ext uri="{FF2B5EF4-FFF2-40B4-BE49-F238E27FC236}">
              <a16:creationId xmlns:a16="http://schemas.microsoft.com/office/drawing/2014/main" id="{998FB211-FCCD-48B1-9DF9-50B25ED9640B}"/>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830" name="Drop Down 4" hidden="1">
          <a:extLst>
            <a:ext uri="{63B3BB69-23CF-44E3-9099-C40C66FF867C}">
              <a14:compatExt xmlns:a14="http://schemas.microsoft.com/office/drawing/2010/main" spid="_x0000_s2052"/>
            </a:ext>
            <a:ext uri="{FF2B5EF4-FFF2-40B4-BE49-F238E27FC236}">
              <a16:creationId xmlns:a16="http://schemas.microsoft.com/office/drawing/2014/main" id="{53E57251-FA66-4E2D-90AD-187F201C1CC1}"/>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313</xdr:row>
      <xdr:rowOff>0</xdr:rowOff>
    </xdr:from>
    <xdr:ext cx="2529840" cy="195685"/>
    <xdr:sp macro="" textlink="">
      <xdr:nvSpPr>
        <xdr:cNvPr id="2831" name="Drop Down 4" hidden="1">
          <a:extLst>
            <a:ext uri="{63B3BB69-23CF-44E3-9099-C40C66FF867C}">
              <a14:compatExt xmlns:a14="http://schemas.microsoft.com/office/drawing/2010/main" spid="_x0000_s2052"/>
            </a:ext>
            <a:ext uri="{FF2B5EF4-FFF2-40B4-BE49-F238E27FC236}">
              <a16:creationId xmlns:a16="http://schemas.microsoft.com/office/drawing/2014/main" id="{227E030D-E242-46A2-A458-A5393A0DD753}"/>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832" name="Drop Down 4" hidden="1">
          <a:extLst>
            <a:ext uri="{63B3BB69-23CF-44E3-9099-C40C66FF867C}">
              <a14:compatExt xmlns:a14="http://schemas.microsoft.com/office/drawing/2010/main" spid="_x0000_s2052"/>
            </a:ext>
            <a:ext uri="{FF2B5EF4-FFF2-40B4-BE49-F238E27FC236}">
              <a16:creationId xmlns:a16="http://schemas.microsoft.com/office/drawing/2014/main" id="{EFE746B6-BEDA-4739-9BB2-B335368EE445}"/>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313</xdr:row>
      <xdr:rowOff>0</xdr:rowOff>
    </xdr:from>
    <xdr:ext cx="1921468" cy="195685"/>
    <xdr:sp macro="" textlink="">
      <xdr:nvSpPr>
        <xdr:cNvPr id="2833" name="Drop Down 20" hidden="1">
          <a:extLst>
            <a:ext uri="{63B3BB69-23CF-44E3-9099-C40C66FF867C}">
              <a14:compatExt xmlns:a14="http://schemas.microsoft.com/office/drawing/2010/main" spid="_x0000_s2068"/>
            </a:ext>
            <a:ext uri="{FF2B5EF4-FFF2-40B4-BE49-F238E27FC236}">
              <a16:creationId xmlns:a16="http://schemas.microsoft.com/office/drawing/2014/main" id="{B159A224-7C97-485B-9532-BF68F26771F6}"/>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2834" name="Drop Down 24" hidden="1">
          <a:extLst>
            <a:ext uri="{63B3BB69-23CF-44E3-9099-C40C66FF867C}">
              <a14:compatExt xmlns:a14="http://schemas.microsoft.com/office/drawing/2010/main" spid="_x0000_s2072"/>
            </a:ext>
            <a:ext uri="{FF2B5EF4-FFF2-40B4-BE49-F238E27FC236}">
              <a16:creationId xmlns:a16="http://schemas.microsoft.com/office/drawing/2014/main" id="{423B4F54-75DF-482A-A56F-E07E7A2677EC}"/>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835" name="Drop Down 4" hidden="1">
          <a:extLst>
            <a:ext uri="{63B3BB69-23CF-44E3-9099-C40C66FF867C}">
              <a14:compatExt xmlns:a14="http://schemas.microsoft.com/office/drawing/2010/main" spid="_x0000_s2052"/>
            </a:ext>
            <a:ext uri="{FF2B5EF4-FFF2-40B4-BE49-F238E27FC236}">
              <a16:creationId xmlns:a16="http://schemas.microsoft.com/office/drawing/2014/main" id="{BD7DC7C8-C9FC-42E5-BECD-0695C435D6D4}"/>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313</xdr:row>
      <xdr:rowOff>0</xdr:rowOff>
    </xdr:from>
    <xdr:ext cx="2529840" cy="195685"/>
    <xdr:sp macro="" textlink="">
      <xdr:nvSpPr>
        <xdr:cNvPr id="2836" name="Drop Down 4" hidden="1">
          <a:extLst>
            <a:ext uri="{63B3BB69-23CF-44E3-9099-C40C66FF867C}">
              <a14:compatExt xmlns:a14="http://schemas.microsoft.com/office/drawing/2010/main" spid="_x0000_s2052"/>
            </a:ext>
            <a:ext uri="{FF2B5EF4-FFF2-40B4-BE49-F238E27FC236}">
              <a16:creationId xmlns:a16="http://schemas.microsoft.com/office/drawing/2014/main" id="{7B24AA6E-2837-4E3D-92E2-78C81432BA77}"/>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837" name="Drop Down 4" hidden="1">
          <a:extLst>
            <a:ext uri="{63B3BB69-23CF-44E3-9099-C40C66FF867C}">
              <a14:compatExt xmlns:a14="http://schemas.microsoft.com/office/drawing/2010/main" spid="_x0000_s2052"/>
            </a:ext>
            <a:ext uri="{FF2B5EF4-FFF2-40B4-BE49-F238E27FC236}">
              <a16:creationId xmlns:a16="http://schemas.microsoft.com/office/drawing/2014/main" id="{F8E42A6F-0034-4856-BB14-0882A1BD288A}"/>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313</xdr:row>
      <xdr:rowOff>0</xdr:rowOff>
    </xdr:from>
    <xdr:ext cx="2529840" cy="195685"/>
    <xdr:sp macro="" textlink="">
      <xdr:nvSpPr>
        <xdr:cNvPr id="2838" name="Drop Down 4" hidden="1">
          <a:extLst>
            <a:ext uri="{63B3BB69-23CF-44E3-9099-C40C66FF867C}">
              <a14:compatExt xmlns:a14="http://schemas.microsoft.com/office/drawing/2010/main" spid="_x0000_s2052"/>
            </a:ext>
            <a:ext uri="{FF2B5EF4-FFF2-40B4-BE49-F238E27FC236}">
              <a16:creationId xmlns:a16="http://schemas.microsoft.com/office/drawing/2014/main" id="{9FF04060-21BE-4CC1-814E-38C465AC9652}"/>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839" name="Drop Down 4" hidden="1">
          <a:extLst>
            <a:ext uri="{63B3BB69-23CF-44E3-9099-C40C66FF867C}">
              <a14:compatExt xmlns:a14="http://schemas.microsoft.com/office/drawing/2010/main" spid="_x0000_s2052"/>
            </a:ext>
            <a:ext uri="{FF2B5EF4-FFF2-40B4-BE49-F238E27FC236}">
              <a16:creationId xmlns:a16="http://schemas.microsoft.com/office/drawing/2014/main" id="{B7EFB4C7-8CF0-4D39-BBF6-66CCA172BE93}"/>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313</xdr:row>
      <xdr:rowOff>0</xdr:rowOff>
    </xdr:from>
    <xdr:ext cx="1921468" cy="195685"/>
    <xdr:sp macro="" textlink="">
      <xdr:nvSpPr>
        <xdr:cNvPr id="2840" name="Drop Down 20" hidden="1">
          <a:extLst>
            <a:ext uri="{63B3BB69-23CF-44E3-9099-C40C66FF867C}">
              <a14:compatExt xmlns:a14="http://schemas.microsoft.com/office/drawing/2010/main" spid="_x0000_s2068"/>
            </a:ext>
            <a:ext uri="{FF2B5EF4-FFF2-40B4-BE49-F238E27FC236}">
              <a16:creationId xmlns:a16="http://schemas.microsoft.com/office/drawing/2014/main" id="{DB9F6130-C0A8-4F2F-BAA1-EFE3137DFF32}"/>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2841" name="Drop Down 24" hidden="1">
          <a:extLst>
            <a:ext uri="{63B3BB69-23CF-44E3-9099-C40C66FF867C}">
              <a14:compatExt xmlns:a14="http://schemas.microsoft.com/office/drawing/2010/main" spid="_x0000_s2072"/>
            </a:ext>
            <a:ext uri="{FF2B5EF4-FFF2-40B4-BE49-F238E27FC236}">
              <a16:creationId xmlns:a16="http://schemas.microsoft.com/office/drawing/2014/main" id="{0BC50A7A-E95D-424F-9E73-B33F557FC1C7}"/>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842" name="Drop Down 4" hidden="1">
          <a:extLst>
            <a:ext uri="{63B3BB69-23CF-44E3-9099-C40C66FF867C}">
              <a14:compatExt xmlns:a14="http://schemas.microsoft.com/office/drawing/2010/main" spid="_x0000_s2052"/>
            </a:ext>
            <a:ext uri="{FF2B5EF4-FFF2-40B4-BE49-F238E27FC236}">
              <a16:creationId xmlns:a16="http://schemas.microsoft.com/office/drawing/2014/main" id="{42BAEAC3-7364-4BF3-9D33-FDEE3AA1BBD2}"/>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313</xdr:row>
      <xdr:rowOff>0</xdr:rowOff>
    </xdr:from>
    <xdr:ext cx="2529840" cy="195685"/>
    <xdr:sp macro="" textlink="">
      <xdr:nvSpPr>
        <xdr:cNvPr id="2843" name="Drop Down 4" hidden="1">
          <a:extLst>
            <a:ext uri="{63B3BB69-23CF-44E3-9099-C40C66FF867C}">
              <a14:compatExt xmlns:a14="http://schemas.microsoft.com/office/drawing/2010/main" spid="_x0000_s2052"/>
            </a:ext>
            <a:ext uri="{FF2B5EF4-FFF2-40B4-BE49-F238E27FC236}">
              <a16:creationId xmlns:a16="http://schemas.microsoft.com/office/drawing/2014/main" id="{68597469-00FC-420E-8B00-74DC957F0AEB}"/>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844" name="Drop Down 4" hidden="1">
          <a:extLst>
            <a:ext uri="{63B3BB69-23CF-44E3-9099-C40C66FF867C}">
              <a14:compatExt xmlns:a14="http://schemas.microsoft.com/office/drawing/2010/main" spid="_x0000_s2052"/>
            </a:ext>
            <a:ext uri="{FF2B5EF4-FFF2-40B4-BE49-F238E27FC236}">
              <a16:creationId xmlns:a16="http://schemas.microsoft.com/office/drawing/2014/main" id="{CA8B860C-23DB-4042-B5C2-BA1FEDAAB384}"/>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313</xdr:row>
      <xdr:rowOff>0</xdr:rowOff>
    </xdr:from>
    <xdr:ext cx="2529840" cy="195685"/>
    <xdr:sp macro="" textlink="">
      <xdr:nvSpPr>
        <xdr:cNvPr id="2845" name="Drop Down 4" hidden="1">
          <a:extLst>
            <a:ext uri="{63B3BB69-23CF-44E3-9099-C40C66FF867C}">
              <a14:compatExt xmlns:a14="http://schemas.microsoft.com/office/drawing/2010/main" spid="_x0000_s2052"/>
            </a:ext>
            <a:ext uri="{FF2B5EF4-FFF2-40B4-BE49-F238E27FC236}">
              <a16:creationId xmlns:a16="http://schemas.microsoft.com/office/drawing/2014/main" id="{C71ED1E4-5B99-4B50-8194-62B4E998F91F}"/>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846" name="Drop Down 4" hidden="1">
          <a:extLst>
            <a:ext uri="{63B3BB69-23CF-44E3-9099-C40C66FF867C}">
              <a14:compatExt xmlns:a14="http://schemas.microsoft.com/office/drawing/2010/main" spid="_x0000_s2052"/>
            </a:ext>
            <a:ext uri="{FF2B5EF4-FFF2-40B4-BE49-F238E27FC236}">
              <a16:creationId xmlns:a16="http://schemas.microsoft.com/office/drawing/2014/main" id="{5D03C434-F5D2-4CFD-92BB-961CEA824189}"/>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313</xdr:row>
      <xdr:rowOff>0</xdr:rowOff>
    </xdr:from>
    <xdr:ext cx="1921468" cy="195685"/>
    <xdr:sp macro="" textlink="">
      <xdr:nvSpPr>
        <xdr:cNvPr id="2847" name="Drop Down 20" hidden="1">
          <a:extLst>
            <a:ext uri="{63B3BB69-23CF-44E3-9099-C40C66FF867C}">
              <a14:compatExt xmlns:a14="http://schemas.microsoft.com/office/drawing/2010/main" spid="_x0000_s2068"/>
            </a:ext>
            <a:ext uri="{FF2B5EF4-FFF2-40B4-BE49-F238E27FC236}">
              <a16:creationId xmlns:a16="http://schemas.microsoft.com/office/drawing/2014/main" id="{76EAEDF9-1BE2-4558-97E5-CE1D5E058C5A}"/>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2848" name="Drop Down 24" hidden="1">
          <a:extLst>
            <a:ext uri="{63B3BB69-23CF-44E3-9099-C40C66FF867C}">
              <a14:compatExt xmlns:a14="http://schemas.microsoft.com/office/drawing/2010/main" spid="_x0000_s2072"/>
            </a:ext>
            <a:ext uri="{FF2B5EF4-FFF2-40B4-BE49-F238E27FC236}">
              <a16:creationId xmlns:a16="http://schemas.microsoft.com/office/drawing/2014/main" id="{60C38B9C-D7C5-408B-BA24-318D3D38EE9F}"/>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849" name="Drop Down 4" hidden="1">
          <a:extLst>
            <a:ext uri="{63B3BB69-23CF-44E3-9099-C40C66FF867C}">
              <a14:compatExt xmlns:a14="http://schemas.microsoft.com/office/drawing/2010/main" spid="_x0000_s2052"/>
            </a:ext>
            <a:ext uri="{FF2B5EF4-FFF2-40B4-BE49-F238E27FC236}">
              <a16:creationId xmlns:a16="http://schemas.microsoft.com/office/drawing/2014/main" id="{59F35D93-0B55-4AAE-ADC7-252E98D297BE}"/>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313</xdr:row>
      <xdr:rowOff>0</xdr:rowOff>
    </xdr:from>
    <xdr:ext cx="2529840" cy="195685"/>
    <xdr:sp macro="" textlink="">
      <xdr:nvSpPr>
        <xdr:cNvPr id="2850" name="Drop Down 4" hidden="1">
          <a:extLst>
            <a:ext uri="{63B3BB69-23CF-44E3-9099-C40C66FF867C}">
              <a14:compatExt xmlns:a14="http://schemas.microsoft.com/office/drawing/2010/main" spid="_x0000_s2052"/>
            </a:ext>
            <a:ext uri="{FF2B5EF4-FFF2-40B4-BE49-F238E27FC236}">
              <a16:creationId xmlns:a16="http://schemas.microsoft.com/office/drawing/2014/main" id="{22935E56-E320-4000-B6FD-0CE89CC20C94}"/>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851" name="Drop Down 4" hidden="1">
          <a:extLst>
            <a:ext uri="{63B3BB69-23CF-44E3-9099-C40C66FF867C}">
              <a14:compatExt xmlns:a14="http://schemas.microsoft.com/office/drawing/2010/main" spid="_x0000_s2052"/>
            </a:ext>
            <a:ext uri="{FF2B5EF4-FFF2-40B4-BE49-F238E27FC236}">
              <a16:creationId xmlns:a16="http://schemas.microsoft.com/office/drawing/2014/main" id="{EEF42BB1-71DB-4D76-9587-DC19DDEF5C4F}"/>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313</xdr:row>
      <xdr:rowOff>0</xdr:rowOff>
    </xdr:from>
    <xdr:ext cx="2529840" cy="195685"/>
    <xdr:sp macro="" textlink="">
      <xdr:nvSpPr>
        <xdr:cNvPr id="2852" name="Drop Down 4" hidden="1">
          <a:extLst>
            <a:ext uri="{63B3BB69-23CF-44E3-9099-C40C66FF867C}">
              <a14:compatExt xmlns:a14="http://schemas.microsoft.com/office/drawing/2010/main" spid="_x0000_s2052"/>
            </a:ext>
            <a:ext uri="{FF2B5EF4-FFF2-40B4-BE49-F238E27FC236}">
              <a16:creationId xmlns:a16="http://schemas.microsoft.com/office/drawing/2014/main" id="{BD75ED9D-251E-4249-8C0D-16CE9C04ED6C}"/>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853" name="Drop Down 4" hidden="1">
          <a:extLst>
            <a:ext uri="{63B3BB69-23CF-44E3-9099-C40C66FF867C}">
              <a14:compatExt xmlns:a14="http://schemas.microsoft.com/office/drawing/2010/main" spid="_x0000_s2052"/>
            </a:ext>
            <a:ext uri="{FF2B5EF4-FFF2-40B4-BE49-F238E27FC236}">
              <a16:creationId xmlns:a16="http://schemas.microsoft.com/office/drawing/2014/main" id="{3980149F-DFF1-42F3-BC12-A5A1FF0BA58D}"/>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313</xdr:row>
      <xdr:rowOff>0</xdr:rowOff>
    </xdr:from>
    <xdr:ext cx="1921468" cy="195685"/>
    <xdr:sp macro="" textlink="">
      <xdr:nvSpPr>
        <xdr:cNvPr id="2854" name="Drop Down 20" hidden="1">
          <a:extLst>
            <a:ext uri="{63B3BB69-23CF-44E3-9099-C40C66FF867C}">
              <a14:compatExt xmlns:a14="http://schemas.microsoft.com/office/drawing/2010/main" spid="_x0000_s2068"/>
            </a:ext>
            <a:ext uri="{FF2B5EF4-FFF2-40B4-BE49-F238E27FC236}">
              <a16:creationId xmlns:a16="http://schemas.microsoft.com/office/drawing/2014/main" id="{67CA395A-89D5-42CC-8C06-9B4C2D32B6A6}"/>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2855" name="Drop Down 24" hidden="1">
          <a:extLst>
            <a:ext uri="{63B3BB69-23CF-44E3-9099-C40C66FF867C}">
              <a14:compatExt xmlns:a14="http://schemas.microsoft.com/office/drawing/2010/main" spid="_x0000_s2072"/>
            </a:ext>
            <a:ext uri="{FF2B5EF4-FFF2-40B4-BE49-F238E27FC236}">
              <a16:creationId xmlns:a16="http://schemas.microsoft.com/office/drawing/2014/main" id="{7162E9F6-4D92-4404-A8EF-85AA7E7173ED}"/>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856" name="Drop Down 4" hidden="1">
          <a:extLst>
            <a:ext uri="{63B3BB69-23CF-44E3-9099-C40C66FF867C}">
              <a14:compatExt xmlns:a14="http://schemas.microsoft.com/office/drawing/2010/main" spid="_x0000_s2052"/>
            </a:ext>
            <a:ext uri="{FF2B5EF4-FFF2-40B4-BE49-F238E27FC236}">
              <a16:creationId xmlns:a16="http://schemas.microsoft.com/office/drawing/2014/main" id="{0A9496A3-6E9B-420A-BB9E-5E4A0FF0DDBB}"/>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313</xdr:row>
      <xdr:rowOff>0</xdr:rowOff>
    </xdr:from>
    <xdr:ext cx="2529840" cy="195685"/>
    <xdr:sp macro="" textlink="">
      <xdr:nvSpPr>
        <xdr:cNvPr id="2857" name="Drop Down 4" hidden="1">
          <a:extLst>
            <a:ext uri="{63B3BB69-23CF-44E3-9099-C40C66FF867C}">
              <a14:compatExt xmlns:a14="http://schemas.microsoft.com/office/drawing/2010/main" spid="_x0000_s2052"/>
            </a:ext>
            <a:ext uri="{FF2B5EF4-FFF2-40B4-BE49-F238E27FC236}">
              <a16:creationId xmlns:a16="http://schemas.microsoft.com/office/drawing/2014/main" id="{FBAD1A8B-EAD7-4B79-8B50-0945E96040B0}"/>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858" name="Drop Down 4" hidden="1">
          <a:extLst>
            <a:ext uri="{63B3BB69-23CF-44E3-9099-C40C66FF867C}">
              <a14:compatExt xmlns:a14="http://schemas.microsoft.com/office/drawing/2010/main" spid="_x0000_s2052"/>
            </a:ext>
            <a:ext uri="{FF2B5EF4-FFF2-40B4-BE49-F238E27FC236}">
              <a16:creationId xmlns:a16="http://schemas.microsoft.com/office/drawing/2014/main" id="{FECDB0A4-7846-4442-8135-E2737D76A198}"/>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313</xdr:row>
      <xdr:rowOff>0</xdr:rowOff>
    </xdr:from>
    <xdr:ext cx="2529840" cy="195685"/>
    <xdr:sp macro="" textlink="">
      <xdr:nvSpPr>
        <xdr:cNvPr id="2859" name="Drop Down 4" hidden="1">
          <a:extLst>
            <a:ext uri="{63B3BB69-23CF-44E3-9099-C40C66FF867C}">
              <a14:compatExt xmlns:a14="http://schemas.microsoft.com/office/drawing/2010/main" spid="_x0000_s2052"/>
            </a:ext>
            <a:ext uri="{FF2B5EF4-FFF2-40B4-BE49-F238E27FC236}">
              <a16:creationId xmlns:a16="http://schemas.microsoft.com/office/drawing/2014/main" id="{FAD80B27-AEF9-4053-A809-7477D7801612}"/>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860" name="Drop Down 4" hidden="1">
          <a:extLst>
            <a:ext uri="{63B3BB69-23CF-44E3-9099-C40C66FF867C}">
              <a14:compatExt xmlns:a14="http://schemas.microsoft.com/office/drawing/2010/main" spid="_x0000_s2052"/>
            </a:ext>
            <a:ext uri="{FF2B5EF4-FFF2-40B4-BE49-F238E27FC236}">
              <a16:creationId xmlns:a16="http://schemas.microsoft.com/office/drawing/2014/main" id="{C1B30CA6-4072-4489-B7A0-E98B49294C9F}"/>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313</xdr:row>
      <xdr:rowOff>0</xdr:rowOff>
    </xdr:from>
    <xdr:ext cx="1921468" cy="195685"/>
    <xdr:sp macro="" textlink="">
      <xdr:nvSpPr>
        <xdr:cNvPr id="2861" name="Drop Down 20" hidden="1">
          <a:extLst>
            <a:ext uri="{63B3BB69-23CF-44E3-9099-C40C66FF867C}">
              <a14:compatExt xmlns:a14="http://schemas.microsoft.com/office/drawing/2010/main" spid="_x0000_s2068"/>
            </a:ext>
            <a:ext uri="{FF2B5EF4-FFF2-40B4-BE49-F238E27FC236}">
              <a16:creationId xmlns:a16="http://schemas.microsoft.com/office/drawing/2014/main" id="{38AD3147-4555-4DAE-90BC-28ACB7DDE1BF}"/>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2862" name="Drop Down 24" hidden="1">
          <a:extLst>
            <a:ext uri="{63B3BB69-23CF-44E3-9099-C40C66FF867C}">
              <a14:compatExt xmlns:a14="http://schemas.microsoft.com/office/drawing/2010/main" spid="_x0000_s2072"/>
            </a:ext>
            <a:ext uri="{FF2B5EF4-FFF2-40B4-BE49-F238E27FC236}">
              <a16:creationId xmlns:a16="http://schemas.microsoft.com/office/drawing/2014/main" id="{8D33BAF8-E9FC-4ABB-BE1D-7E9EE747C8F7}"/>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863" name="Drop Down 4" hidden="1">
          <a:extLst>
            <a:ext uri="{63B3BB69-23CF-44E3-9099-C40C66FF867C}">
              <a14:compatExt xmlns:a14="http://schemas.microsoft.com/office/drawing/2010/main" spid="_x0000_s2052"/>
            </a:ext>
            <a:ext uri="{FF2B5EF4-FFF2-40B4-BE49-F238E27FC236}">
              <a16:creationId xmlns:a16="http://schemas.microsoft.com/office/drawing/2014/main" id="{49563CF9-F887-46A3-8A1C-47CE272DE0E0}"/>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313</xdr:row>
      <xdr:rowOff>0</xdr:rowOff>
    </xdr:from>
    <xdr:ext cx="2529840" cy="195685"/>
    <xdr:sp macro="" textlink="">
      <xdr:nvSpPr>
        <xdr:cNvPr id="2864" name="Drop Down 4" hidden="1">
          <a:extLst>
            <a:ext uri="{63B3BB69-23CF-44E3-9099-C40C66FF867C}">
              <a14:compatExt xmlns:a14="http://schemas.microsoft.com/office/drawing/2010/main" spid="_x0000_s2052"/>
            </a:ext>
            <a:ext uri="{FF2B5EF4-FFF2-40B4-BE49-F238E27FC236}">
              <a16:creationId xmlns:a16="http://schemas.microsoft.com/office/drawing/2014/main" id="{17AEFA43-E97F-4894-844C-B2003ED1ADDA}"/>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865" name="Drop Down 4" hidden="1">
          <a:extLst>
            <a:ext uri="{63B3BB69-23CF-44E3-9099-C40C66FF867C}">
              <a14:compatExt xmlns:a14="http://schemas.microsoft.com/office/drawing/2010/main" spid="_x0000_s2052"/>
            </a:ext>
            <a:ext uri="{FF2B5EF4-FFF2-40B4-BE49-F238E27FC236}">
              <a16:creationId xmlns:a16="http://schemas.microsoft.com/office/drawing/2014/main" id="{9BF802F4-6810-4CF8-A44D-027408E6AD58}"/>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313</xdr:row>
      <xdr:rowOff>0</xdr:rowOff>
    </xdr:from>
    <xdr:ext cx="2529840" cy="195685"/>
    <xdr:sp macro="" textlink="">
      <xdr:nvSpPr>
        <xdr:cNvPr id="2866" name="Drop Down 4" hidden="1">
          <a:extLst>
            <a:ext uri="{63B3BB69-23CF-44E3-9099-C40C66FF867C}">
              <a14:compatExt xmlns:a14="http://schemas.microsoft.com/office/drawing/2010/main" spid="_x0000_s2052"/>
            </a:ext>
            <a:ext uri="{FF2B5EF4-FFF2-40B4-BE49-F238E27FC236}">
              <a16:creationId xmlns:a16="http://schemas.microsoft.com/office/drawing/2014/main" id="{6890CAFB-42E0-4362-B297-18FC4B09E582}"/>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867" name="Drop Down 4" hidden="1">
          <a:extLst>
            <a:ext uri="{63B3BB69-23CF-44E3-9099-C40C66FF867C}">
              <a14:compatExt xmlns:a14="http://schemas.microsoft.com/office/drawing/2010/main" spid="_x0000_s2052"/>
            </a:ext>
            <a:ext uri="{FF2B5EF4-FFF2-40B4-BE49-F238E27FC236}">
              <a16:creationId xmlns:a16="http://schemas.microsoft.com/office/drawing/2014/main" id="{2081C062-4A41-4FA0-93E7-EBE67DB89E81}"/>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313</xdr:row>
      <xdr:rowOff>0</xdr:rowOff>
    </xdr:from>
    <xdr:ext cx="1921468" cy="195685"/>
    <xdr:sp macro="" textlink="">
      <xdr:nvSpPr>
        <xdr:cNvPr id="2868" name="Drop Down 20" hidden="1">
          <a:extLst>
            <a:ext uri="{63B3BB69-23CF-44E3-9099-C40C66FF867C}">
              <a14:compatExt xmlns:a14="http://schemas.microsoft.com/office/drawing/2010/main" spid="_x0000_s2068"/>
            </a:ext>
            <a:ext uri="{FF2B5EF4-FFF2-40B4-BE49-F238E27FC236}">
              <a16:creationId xmlns:a16="http://schemas.microsoft.com/office/drawing/2014/main" id="{1A633D40-72BD-4A2F-A0A2-BD01A9698970}"/>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2869" name="Drop Down 24" hidden="1">
          <a:extLst>
            <a:ext uri="{63B3BB69-23CF-44E3-9099-C40C66FF867C}">
              <a14:compatExt xmlns:a14="http://schemas.microsoft.com/office/drawing/2010/main" spid="_x0000_s2072"/>
            </a:ext>
            <a:ext uri="{FF2B5EF4-FFF2-40B4-BE49-F238E27FC236}">
              <a16:creationId xmlns:a16="http://schemas.microsoft.com/office/drawing/2014/main" id="{9AAE877F-8D9A-49B9-9F08-C9E2A4DE87A3}"/>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870" name="Drop Down 4" hidden="1">
          <a:extLst>
            <a:ext uri="{63B3BB69-23CF-44E3-9099-C40C66FF867C}">
              <a14:compatExt xmlns:a14="http://schemas.microsoft.com/office/drawing/2010/main" spid="_x0000_s2052"/>
            </a:ext>
            <a:ext uri="{FF2B5EF4-FFF2-40B4-BE49-F238E27FC236}">
              <a16:creationId xmlns:a16="http://schemas.microsoft.com/office/drawing/2014/main" id="{6213F4ED-8CED-4FA2-B653-E3CAFB2D148F}"/>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313</xdr:row>
      <xdr:rowOff>0</xdr:rowOff>
    </xdr:from>
    <xdr:ext cx="2529840" cy="195685"/>
    <xdr:sp macro="" textlink="">
      <xdr:nvSpPr>
        <xdr:cNvPr id="2871" name="Drop Down 4" hidden="1">
          <a:extLst>
            <a:ext uri="{63B3BB69-23CF-44E3-9099-C40C66FF867C}">
              <a14:compatExt xmlns:a14="http://schemas.microsoft.com/office/drawing/2010/main" spid="_x0000_s2052"/>
            </a:ext>
            <a:ext uri="{FF2B5EF4-FFF2-40B4-BE49-F238E27FC236}">
              <a16:creationId xmlns:a16="http://schemas.microsoft.com/office/drawing/2014/main" id="{191F3B3B-C472-42B6-B7FB-7A8555269BFD}"/>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872" name="Drop Down 4" hidden="1">
          <a:extLst>
            <a:ext uri="{63B3BB69-23CF-44E3-9099-C40C66FF867C}">
              <a14:compatExt xmlns:a14="http://schemas.microsoft.com/office/drawing/2010/main" spid="_x0000_s2052"/>
            </a:ext>
            <a:ext uri="{FF2B5EF4-FFF2-40B4-BE49-F238E27FC236}">
              <a16:creationId xmlns:a16="http://schemas.microsoft.com/office/drawing/2014/main" id="{C6C2531F-4919-4ED0-A542-A43840EB29E2}"/>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313</xdr:row>
      <xdr:rowOff>0</xdr:rowOff>
    </xdr:from>
    <xdr:ext cx="2529840" cy="195685"/>
    <xdr:sp macro="" textlink="">
      <xdr:nvSpPr>
        <xdr:cNvPr id="2873" name="Drop Down 4" hidden="1">
          <a:extLst>
            <a:ext uri="{63B3BB69-23CF-44E3-9099-C40C66FF867C}">
              <a14:compatExt xmlns:a14="http://schemas.microsoft.com/office/drawing/2010/main" spid="_x0000_s2052"/>
            </a:ext>
            <a:ext uri="{FF2B5EF4-FFF2-40B4-BE49-F238E27FC236}">
              <a16:creationId xmlns:a16="http://schemas.microsoft.com/office/drawing/2014/main" id="{23462386-66CB-42AD-BD44-B08A271C8403}"/>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874" name="Drop Down 4" hidden="1">
          <a:extLst>
            <a:ext uri="{63B3BB69-23CF-44E3-9099-C40C66FF867C}">
              <a14:compatExt xmlns:a14="http://schemas.microsoft.com/office/drawing/2010/main" spid="_x0000_s2052"/>
            </a:ext>
            <a:ext uri="{FF2B5EF4-FFF2-40B4-BE49-F238E27FC236}">
              <a16:creationId xmlns:a16="http://schemas.microsoft.com/office/drawing/2014/main" id="{369DF8E9-D69E-42FD-A618-083D9CD422B8}"/>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313</xdr:row>
      <xdr:rowOff>0</xdr:rowOff>
    </xdr:from>
    <xdr:ext cx="1921468" cy="195685"/>
    <xdr:sp macro="" textlink="">
      <xdr:nvSpPr>
        <xdr:cNvPr id="2875" name="Drop Down 20" hidden="1">
          <a:extLst>
            <a:ext uri="{63B3BB69-23CF-44E3-9099-C40C66FF867C}">
              <a14:compatExt xmlns:a14="http://schemas.microsoft.com/office/drawing/2010/main" spid="_x0000_s2068"/>
            </a:ext>
            <a:ext uri="{FF2B5EF4-FFF2-40B4-BE49-F238E27FC236}">
              <a16:creationId xmlns:a16="http://schemas.microsoft.com/office/drawing/2014/main" id="{5160011E-A9EE-4C16-B68E-AFF09805D074}"/>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2876" name="Drop Down 24" hidden="1">
          <a:extLst>
            <a:ext uri="{63B3BB69-23CF-44E3-9099-C40C66FF867C}">
              <a14:compatExt xmlns:a14="http://schemas.microsoft.com/office/drawing/2010/main" spid="_x0000_s2072"/>
            </a:ext>
            <a:ext uri="{FF2B5EF4-FFF2-40B4-BE49-F238E27FC236}">
              <a16:creationId xmlns:a16="http://schemas.microsoft.com/office/drawing/2014/main" id="{9551EE09-4491-4474-AEE6-286D171BFDD5}"/>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877" name="Drop Down 4" hidden="1">
          <a:extLst>
            <a:ext uri="{63B3BB69-23CF-44E3-9099-C40C66FF867C}">
              <a14:compatExt xmlns:a14="http://schemas.microsoft.com/office/drawing/2010/main" spid="_x0000_s2052"/>
            </a:ext>
            <a:ext uri="{FF2B5EF4-FFF2-40B4-BE49-F238E27FC236}">
              <a16:creationId xmlns:a16="http://schemas.microsoft.com/office/drawing/2014/main" id="{9392A9CF-1349-4789-97F7-3F2C3F1928D8}"/>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313</xdr:row>
      <xdr:rowOff>0</xdr:rowOff>
    </xdr:from>
    <xdr:ext cx="2529840" cy="195685"/>
    <xdr:sp macro="" textlink="">
      <xdr:nvSpPr>
        <xdr:cNvPr id="2878" name="Drop Down 4" hidden="1">
          <a:extLst>
            <a:ext uri="{63B3BB69-23CF-44E3-9099-C40C66FF867C}">
              <a14:compatExt xmlns:a14="http://schemas.microsoft.com/office/drawing/2010/main" spid="_x0000_s2052"/>
            </a:ext>
            <a:ext uri="{FF2B5EF4-FFF2-40B4-BE49-F238E27FC236}">
              <a16:creationId xmlns:a16="http://schemas.microsoft.com/office/drawing/2014/main" id="{4A4B47BD-03B3-44C4-9471-2A8929BDBEEE}"/>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879" name="Drop Down 4" hidden="1">
          <a:extLst>
            <a:ext uri="{63B3BB69-23CF-44E3-9099-C40C66FF867C}">
              <a14:compatExt xmlns:a14="http://schemas.microsoft.com/office/drawing/2010/main" spid="_x0000_s2052"/>
            </a:ext>
            <a:ext uri="{FF2B5EF4-FFF2-40B4-BE49-F238E27FC236}">
              <a16:creationId xmlns:a16="http://schemas.microsoft.com/office/drawing/2014/main" id="{48A0407C-E255-45DA-93DB-D09D71CA2680}"/>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313</xdr:row>
      <xdr:rowOff>0</xdr:rowOff>
    </xdr:from>
    <xdr:ext cx="2529840" cy="195685"/>
    <xdr:sp macro="" textlink="">
      <xdr:nvSpPr>
        <xdr:cNvPr id="2880" name="Drop Down 4" hidden="1">
          <a:extLst>
            <a:ext uri="{63B3BB69-23CF-44E3-9099-C40C66FF867C}">
              <a14:compatExt xmlns:a14="http://schemas.microsoft.com/office/drawing/2010/main" spid="_x0000_s2052"/>
            </a:ext>
            <a:ext uri="{FF2B5EF4-FFF2-40B4-BE49-F238E27FC236}">
              <a16:creationId xmlns:a16="http://schemas.microsoft.com/office/drawing/2014/main" id="{56B08600-070D-4797-9B23-51A7F2AD316A}"/>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881" name="Drop Down 4" hidden="1">
          <a:extLst>
            <a:ext uri="{63B3BB69-23CF-44E3-9099-C40C66FF867C}">
              <a14:compatExt xmlns:a14="http://schemas.microsoft.com/office/drawing/2010/main" spid="_x0000_s2052"/>
            </a:ext>
            <a:ext uri="{FF2B5EF4-FFF2-40B4-BE49-F238E27FC236}">
              <a16:creationId xmlns:a16="http://schemas.microsoft.com/office/drawing/2014/main" id="{FBE69F38-614C-41A4-BE92-EC483915AE2E}"/>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313</xdr:row>
      <xdr:rowOff>0</xdr:rowOff>
    </xdr:from>
    <xdr:ext cx="1921468" cy="195685"/>
    <xdr:sp macro="" textlink="">
      <xdr:nvSpPr>
        <xdr:cNvPr id="2882" name="Drop Down 20" hidden="1">
          <a:extLst>
            <a:ext uri="{63B3BB69-23CF-44E3-9099-C40C66FF867C}">
              <a14:compatExt xmlns:a14="http://schemas.microsoft.com/office/drawing/2010/main" spid="_x0000_s2068"/>
            </a:ext>
            <a:ext uri="{FF2B5EF4-FFF2-40B4-BE49-F238E27FC236}">
              <a16:creationId xmlns:a16="http://schemas.microsoft.com/office/drawing/2014/main" id="{62219D2E-04E8-4AD1-9A58-F22BC56283C3}"/>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2883" name="Drop Down 24" hidden="1">
          <a:extLst>
            <a:ext uri="{63B3BB69-23CF-44E3-9099-C40C66FF867C}">
              <a14:compatExt xmlns:a14="http://schemas.microsoft.com/office/drawing/2010/main" spid="_x0000_s2072"/>
            </a:ext>
            <a:ext uri="{FF2B5EF4-FFF2-40B4-BE49-F238E27FC236}">
              <a16:creationId xmlns:a16="http://schemas.microsoft.com/office/drawing/2014/main" id="{A5B8B40A-A545-4588-BDB0-7F33AE8CCA4C}"/>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884" name="Drop Down 4" hidden="1">
          <a:extLst>
            <a:ext uri="{63B3BB69-23CF-44E3-9099-C40C66FF867C}">
              <a14:compatExt xmlns:a14="http://schemas.microsoft.com/office/drawing/2010/main" spid="_x0000_s2052"/>
            </a:ext>
            <a:ext uri="{FF2B5EF4-FFF2-40B4-BE49-F238E27FC236}">
              <a16:creationId xmlns:a16="http://schemas.microsoft.com/office/drawing/2014/main" id="{F5E4511E-3976-4673-B963-F30F0B9FDC42}"/>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313</xdr:row>
      <xdr:rowOff>0</xdr:rowOff>
    </xdr:from>
    <xdr:ext cx="2529840" cy="195685"/>
    <xdr:sp macro="" textlink="">
      <xdr:nvSpPr>
        <xdr:cNvPr id="2885" name="Drop Down 4" hidden="1">
          <a:extLst>
            <a:ext uri="{63B3BB69-23CF-44E3-9099-C40C66FF867C}">
              <a14:compatExt xmlns:a14="http://schemas.microsoft.com/office/drawing/2010/main" spid="_x0000_s2052"/>
            </a:ext>
            <a:ext uri="{FF2B5EF4-FFF2-40B4-BE49-F238E27FC236}">
              <a16:creationId xmlns:a16="http://schemas.microsoft.com/office/drawing/2014/main" id="{BD3D1819-C13B-4D9B-A3EC-E1DF0451B1F6}"/>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886" name="Drop Down 4" hidden="1">
          <a:extLst>
            <a:ext uri="{63B3BB69-23CF-44E3-9099-C40C66FF867C}">
              <a14:compatExt xmlns:a14="http://schemas.microsoft.com/office/drawing/2010/main" spid="_x0000_s2052"/>
            </a:ext>
            <a:ext uri="{FF2B5EF4-FFF2-40B4-BE49-F238E27FC236}">
              <a16:creationId xmlns:a16="http://schemas.microsoft.com/office/drawing/2014/main" id="{D03085D1-783B-4057-946C-6E4CBA9DF81D}"/>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313</xdr:row>
      <xdr:rowOff>0</xdr:rowOff>
    </xdr:from>
    <xdr:ext cx="2529840" cy="195685"/>
    <xdr:sp macro="" textlink="">
      <xdr:nvSpPr>
        <xdr:cNvPr id="2887" name="Drop Down 4" hidden="1">
          <a:extLst>
            <a:ext uri="{63B3BB69-23CF-44E3-9099-C40C66FF867C}">
              <a14:compatExt xmlns:a14="http://schemas.microsoft.com/office/drawing/2010/main" spid="_x0000_s2052"/>
            </a:ext>
            <a:ext uri="{FF2B5EF4-FFF2-40B4-BE49-F238E27FC236}">
              <a16:creationId xmlns:a16="http://schemas.microsoft.com/office/drawing/2014/main" id="{FE356035-E72C-4B8F-8AD6-7F6D66F7DD24}"/>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888" name="Drop Down 4" hidden="1">
          <a:extLst>
            <a:ext uri="{63B3BB69-23CF-44E3-9099-C40C66FF867C}">
              <a14:compatExt xmlns:a14="http://schemas.microsoft.com/office/drawing/2010/main" spid="_x0000_s2052"/>
            </a:ext>
            <a:ext uri="{FF2B5EF4-FFF2-40B4-BE49-F238E27FC236}">
              <a16:creationId xmlns:a16="http://schemas.microsoft.com/office/drawing/2014/main" id="{54297FD4-C1AD-460A-9A98-359F86F03FC2}"/>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313</xdr:row>
      <xdr:rowOff>0</xdr:rowOff>
    </xdr:from>
    <xdr:ext cx="1921468" cy="195685"/>
    <xdr:sp macro="" textlink="">
      <xdr:nvSpPr>
        <xdr:cNvPr id="2889" name="Drop Down 20" hidden="1">
          <a:extLst>
            <a:ext uri="{63B3BB69-23CF-44E3-9099-C40C66FF867C}">
              <a14:compatExt xmlns:a14="http://schemas.microsoft.com/office/drawing/2010/main" spid="_x0000_s2068"/>
            </a:ext>
            <a:ext uri="{FF2B5EF4-FFF2-40B4-BE49-F238E27FC236}">
              <a16:creationId xmlns:a16="http://schemas.microsoft.com/office/drawing/2014/main" id="{6B5D4C21-8B75-41F0-B826-B7A963F794EB}"/>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2890" name="Drop Down 24" hidden="1">
          <a:extLst>
            <a:ext uri="{63B3BB69-23CF-44E3-9099-C40C66FF867C}">
              <a14:compatExt xmlns:a14="http://schemas.microsoft.com/office/drawing/2010/main" spid="_x0000_s2072"/>
            </a:ext>
            <a:ext uri="{FF2B5EF4-FFF2-40B4-BE49-F238E27FC236}">
              <a16:creationId xmlns:a16="http://schemas.microsoft.com/office/drawing/2014/main" id="{23B16EDE-BD75-4361-BDCD-9A97BDA9A01B}"/>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891" name="Drop Down 4" hidden="1">
          <a:extLst>
            <a:ext uri="{63B3BB69-23CF-44E3-9099-C40C66FF867C}">
              <a14:compatExt xmlns:a14="http://schemas.microsoft.com/office/drawing/2010/main" spid="_x0000_s2052"/>
            </a:ext>
            <a:ext uri="{FF2B5EF4-FFF2-40B4-BE49-F238E27FC236}">
              <a16:creationId xmlns:a16="http://schemas.microsoft.com/office/drawing/2014/main" id="{1A7E2507-2459-44AB-A226-AF3A2B552486}"/>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313</xdr:row>
      <xdr:rowOff>0</xdr:rowOff>
    </xdr:from>
    <xdr:ext cx="2529840" cy="195685"/>
    <xdr:sp macro="" textlink="">
      <xdr:nvSpPr>
        <xdr:cNvPr id="2892" name="Drop Down 4" hidden="1">
          <a:extLst>
            <a:ext uri="{63B3BB69-23CF-44E3-9099-C40C66FF867C}">
              <a14:compatExt xmlns:a14="http://schemas.microsoft.com/office/drawing/2010/main" spid="_x0000_s2052"/>
            </a:ext>
            <a:ext uri="{FF2B5EF4-FFF2-40B4-BE49-F238E27FC236}">
              <a16:creationId xmlns:a16="http://schemas.microsoft.com/office/drawing/2014/main" id="{5B02670B-2FBC-4454-94B7-E23A88563CA0}"/>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893" name="Drop Down 4" hidden="1">
          <a:extLst>
            <a:ext uri="{63B3BB69-23CF-44E3-9099-C40C66FF867C}">
              <a14:compatExt xmlns:a14="http://schemas.microsoft.com/office/drawing/2010/main" spid="_x0000_s2052"/>
            </a:ext>
            <a:ext uri="{FF2B5EF4-FFF2-40B4-BE49-F238E27FC236}">
              <a16:creationId xmlns:a16="http://schemas.microsoft.com/office/drawing/2014/main" id="{A1948B8E-009F-4BF6-A190-6DAEF7280BFC}"/>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313</xdr:row>
      <xdr:rowOff>0</xdr:rowOff>
    </xdr:from>
    <xdr:ext cx="2529840" cy="195685"/>
    <xdr:sp macro="" textlink="">
      <xdr:nvSpPr>
        <xdr:cNvPr id="2894" name="Drop Down 4" hidden="1">
          <a:extLst>
            <a:ext uri="{63B3BB69-23CF-44E3-9099-C40C66FF867C}">
              <a14:compatExt xmlns:a14="http://schemas.microsoft.com/office/drawing/2010/main" spid="_x0000_s2052"/>
            </a:ext>
            <a:ext uri="{FF2B5EF4-FFF2-40B4-BE49-F238E27FC236}">
              <a16:creationId xmlns:a16="http://schemas.microsoft.com/office/drawing/2014/main" id="{1E5FE8A9-1862-4013-AE3B-128BD354F10A}"/>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895" name="Drop Down 4" hidden="1">
          <a:extLst>
            <a:ext uri="{63B3BB69-23CF-44E3-9099-C40C66FF867C}">
              <a14:compatExt xmlns:a14="http://schemas.microsoft.com/office/drawing/2010/main" spid="_x0000_s2052"/>
            </a:ext>
            <a:ext uri="{FF2B5EF4-FFF2-40B4-BE49-F238E27FC236}">
              <a16:creationId xmlns:a16="http://schemas.microsoft.com/office/drawing/2014/main" id="{0C77922D-63DA-40E2-AF10-2B3AE1A73F76}"/>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313</xdr:row>
      <xdr:rowOff>0</xdr:rowOff>
    </xdr:from>
    <xdr:ext cx="1921468" cy="195685"/>
    <xdr:sp macro="" textlink="">
      <xdr:nvSpPr>
        <xdr:cNvPr id="2896" name="Drop Down 20" hidden="1">
          <a:extLst>
            <a:ext uri="{63B3BB69-23CF-44E3-9099-C40C66FF867C}">
              <a14:compatExt xmlns:a14="http://schemas.microsoft.com/office/drawing/2010/main" spid="_x0000_s2068"/>
            </a:ext>
            <a:ext uri="{FF2B5EF4-FFF2-40B4-BE49-F238E27FC236}">
              <a16:creationId xmlns:a16="http://schemas.microsoft.com/office/drawing/2014/main" id="{82516747-EBAC-4800-87B3-97D88B6E6D94}"/>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2897" name="Drop Down 24" hidden="1">
          <a:extLst>
            <a:ext uri="{63B3BB69-23CF-44E3-9099-C40C66FF867C}">
              <a14:compatExt xmlns:a14="http://schemas.microsoft.com/office/drawing/2010/main" spid="_x0000_s2072"/>
            </a:ext>
            <a:ext uri="{FF2B5EF4-FFF2-40B4-BE49-F238E27FC236}">
              <a16:creationId xmlns:a16="http://schemas.microsoft.com/office/drawing/2014/main" id="{6B31C443-C0EC-4A23-85D0-1637E87850C9}"/>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898" name="Drop Down 4" hidden="1">
          <a:extLst>
            <a:ext uri="{63B3BB69-23CF-44E3-9099-C40C66FF867C}">
              <a14:compatExt xmlns:a14="http://schemas.microsoft.com/office/drawing/2010/main" spid="_x0000_s2052"/>
            </a:ext>
            <a:ext uri="{FF2B5EF4-FFF2-40B4-BE49-F238E27FC236}">
              <a16:creationId xmlns:a16="http://schemas.microsoft.com/office/drawing/2014/main" id="{414204B3-0C54-4219-9966-88C0BCD2CB55}"/>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313</xdr:row>
      <xdr:rowOff>0</xdr:rowOff>
    </xdr:from>
    <xdr:ext cx="2529840" cy="195685"/>
    <xdr:sp macro="" textlink="">
      <xdr:nvSpPr>
        <xdr:cNvPr id="2899" name="Drop Down 4" hidden="1">
          <a:extLst>
            <a:ext uri="{63B3BB69-23CF-44E3-9099-C40C66FF867C}">
              <a14:compatExt xmlns:a14="http://schemas.microsoft.com/office/drawing/2010/main" spid="_x0000_s2052"/>
            </a:ext>
            <a:ext uri="{FF2B5EF4-FFF2-40B4-BE49-F238E27FC236}">
              <a16:creationId xmlns:a16="http://schemas.microsoft.com/office/drawing/2014/main" id="{0BF62D27-4FA3-4B77-B2A9-CE701674557D}"/>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900" name="Drop Down 4" hidden="1">
          <a:extLst>
            <a:ext uri="{63B3BB69-23CF-44E3-9099-C40C66FF867C}">
              <a14:compatExt xmlns:a14="http://schemas.microsoft.com/office/drawing/2010/main" spid="_x0000_s2052"/>
            </a:ext>
            <a:ext uri="{FF2B5EF4-FFF2-40B4-BE49-F238E27FC236}">
              <a16:creationId xmlns:a16="http://schemas.microsoft.com/office/drawing/2014/main" id="{2712391A-F0D7-4F5C-9DE8-BD0B0C8A001B}"/>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313</xdr:row>
      <xdr:rowOff>0</xdr:rowOff>
    </xdr:from>
    <xdr:ext cx="2529840" cy="195685"/>
    <xdr:sp macro="" textlink="">
      <xdr:nvSpPr>
        <xdr:cNvPr id="2901" name="Drop Down 4" hidden="1">
          <a:extLst>
            <a:ext uri="{63B3BB69-23CF-44E3-9099-C40C66FF867C}">
              <a14:compatExt xmlns:a14="http://schemas.microsoft.com/office/drawing/2010/main" spid="_x0000_s2052"/>
            </a:ext>
            <a:ext uri="{FF2B5EF4-FFF2-40B4-BE49-F238E27FC236}">
              <a16:creationId xmlns:a16="http://schemas.microsoft.com/office/drawing/2014/main" id="{6C256D90-D07A-4472-B951-4C76E9698812}"/>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902" name="Drop Down 4" hidden="1">
          <a:extLst>
            <a:ext uri="{63B3BB69-23CF-44E3-9099-C40C66FF867C}">
              <a14:compatExt xmlns:a14="http://schemas.microsoft.com/office/drawing/2010/main" spid="_x0000_s2052"/>
            </a:ext>
            <a:ext uri="{FF2B5EF4-FFF2-40B4-BE49-F238E27FC236}">
              <a16:creationId xmlns:a16="http://schemas.microsoft.com/office/drawing/2014/main" id="{EE0B8CC3-C186-443C-81DE-F146BA566B7B}"/>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313</xdr:row>
      <xdr:rowOff>0</xdr:rowOff>
    </xdr:from>
    <xdr:ext cx="1921468" cy="195685"/>
    <xdr:sp macro="" textlink="">
      <xdr:nvSpPr>
        <xdr:cNvPr id="2903" name="Drop Down 20" hidden="1">
          <a:extLst>
            <a:ext uri="{63B3BB69-23CF-44E3-9099-C40C66FF867C}">
              <a14:compatExt xmlns:a14="http://schemas.microsoft.com/office/drawing/2010/main" spid="_x0000_s2068"/>
            </a:ext>
            <a:ext uri="{FF2B5EF4-FFF2-40B4-BE49-F238E27FC236}">
              <a16:creationId xmlns:a16="http://schemas.microsoft.com/office/drawing/2014/main" id="{92B46684-E4E1-4974-8D96-A6C4F11E388C}"/>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2904" name="Drop Down 24" hidden="1">
          <a:extLst>
            <a:ext uri="{63B3BB69-23CF-44E3-9099-C40C66FF867C}">
              <a14:compatExt xmlns:a14="http://schemas.microsoft.com/office/drawing/2010/main" spid="_x0000_s2072"/>
            </a:ext>
            <a:ext uri="{FF2B5EF4-FFF2-40B4-BE49-F238E27FC236}">
              <a16:creationId xmlns:a16="http://schemas.microsoft.com/office/drawing/2014/main" id="{D7D94CC7-3201-4ADD-80E6-B3194CFAA05B}"/>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905" name="Drop Down 4" hidden="1">
          <a:extLst>
            <a:ext uri="{63B3BB69-23CF-44E3-9099-C40C66FF867C}">
              <a14:compatExt xmlns:a14="http://schemas.microsoft.com/office/drawing/2010/main" spid="_x0000_s2052"/>
            </a:ext>
            <a:ext uri="{FF2B5EF4-FFF2-40B4-BE49-F238E27FC236}">
              <a16:creationId xmlns:a16="http://schemas.microsoft.com/office/drawing/2014/main" id="{D5419A2E-7657-4AD2-AFF4-17A9F027E307}"/>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313</xdr:row>
      <xdr:rowOff>0</xdr:rowOff>
    </xdr:from>
    <xdr:ext cx="2529840" cy="195685"/>
    <xdr:sp macro="" textlink="">
      <xdr:nvSpPr>
        <xdr:cNvPr id="2906" name="Drop Down 4" hidden="1">
          <a:extLst>
            <a:ext uri="{63B3BB69-23CF-44E3-9099-C40C66FF867C}">
              <a14:compatExt xmlns:a14="http://schemas.microsoft.com/office/drawing/2010/main" spid="_x0000_s2052"/>
            </a:ext>
            <a:ext uri="{FF2B5EF4-FFF2-40B4-BE49-F238E27FC236}">
              <a16:creationId xmlns:a16="http://schemas.microsoft.com/office/drawing/2014/main" id="{F4829B54-6016-4ED3-ACF4-494C46AC6073}"/>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907" name="Drop Down 4" hidden="1">
          <a:extLst>
            <a:ext uri="{63B3BB69-23CF-44E3-9099-C40C66FF867C}">
              <a14:compatExt xmlns:a14="http://schemas.microsoft.com/office/drawing/2010/main" spid="_x0000_s2052"/>
            </a:ext>
            <a:ext uri="{FF2B5EF4-FFF2-40B4-BE49-F238E27FC236}">
              <a16:creationId xmlns:a16="http://schemas.microsoft.com/office/drawing/2014/main" id="{BDBD1F67-EA12-4688-9831-88E7B8DDC43A}"/>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313</xdr:row>
      <xdr:rowOff>0</xdr:rowOff>
    </xdr:from>
    <xdr:ext cx="2529840" cy="195685"/>
    <xdr:sp macro="" textlink="">
      <xdr:nvSpPr>
        <xdr:cNvPr id="2908" name="Drop Down 4" hidden="1">
          <a:extLst>
            <a:ext uri="{63B3BB69-23CF-44E3-9099-C40C66FF867C}">
              <a14:compatExt xmlns:a14="http://schemas.microsoft.com/office/drawing/2010/main" spid="_x0000_s2052"/>
            </a:ext>
            <a:ext uri="{FF2B5EF4-FFF2-40B4-BE49-F238E27FC236}">
              <a16:creationId xmlns:a16="http://schemas.microsoft.com/office/drawing/2014/main" id="{F08A076D-0C62-4F06-BA23-BE177B02B843}"/>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909" name="Drop Down 4" hidden="1">
          <a:extLst>
            <a:ext uri="{63B3BB69-23CF-44E3-9099-C40C66FF867C}">
              <a14:compatExt xmlns:a14="http://schemas.microsoft.com/office/drawing/2010/main" spid="_x0000_s2052"/>
            </a:ext>
            <a:ext uri="{FF2B5EF4-FFF2-40B4-BE49-F238E27FC236}">
              <a16:creationId xmlns:a16="http://schemas.microsoft.com/office/drawing/2014/main" id="{26ABD214-4442-4E67-B61A-15E6030AC0B4}"/>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313</xdr:row>
      <xdr:rowOff>0</xdr:rowOff>
    </xdr:from>
    <xdr:ext cx="1921468" cy="195685"/>
    <xdr:sp macro="" textlink="">
      <xdr:nvSpPr>
        <xdr:cNvPr id="2910" name="Drop Down 20" hidden="1">
          <a:extLst>
            <a:ext uri="{63B3BB69-23CF-44E3-9099-C40C66FF867C}">
              <a14:compatExt xmlns:a14="http://schemas.microsoft.com/office/drawing/2010/main" spid="_x0000_s2068"/>
            </a:ext>
            <a:ext uri="{FF2B5EF4-FFF2-40B4-BE49-F238E27FC236}">
              <a16:creationId xmlns:a16="http://schemas.microsoft.com/office/drawing/2014/main" id="{A7295374-95D5-439C-B30C-EAD260552132}"/>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2911" name="Drop Down 24" hidden="1">
          <a:extLst>
            <a:ext uri="{63B3BB69-23CF-44E3-9099-C40C66FF867C}">
              <a14:compatExt xmlns:a14="http://schemas.microsoft.com/office/drawing/2010/main" spid="_x0000_s2072"/>
            </a:ext>
            <a:ext uri="{FF2B5EF4-FFF2-40B4-BE49-F238E27FC236}">
              <a16:creationId xmlns:a16="http://schemas.microsoft.com/office/drawing/2014/main" id="{3456D7FC-EEED-4A58-B10A-555258E6BB63}"/>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912" name="Drop Down 4" hidden="1">
          <a:extLst>
            <a:ext uri="{63B3BB69-23CF-44E3-9099-C40C66FF867C}">
              <a14:compatExt xmlns:a14="http://schemas.microsoft.com/office/drawing/2010/main" spid="_x0000_s2052"/>
            </a:ext>
            <a:ext uri="{FF2B5EF4-FFF2-40B4-BE49-F238E27FC236}">
              <a16:creationId xmlns:a16="http://schemas.microsoft.com/office/drawing/2014/main" id="{5A9F5289-9FD2-4060-9779-E346277BF2CB}"/>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313</xdr:row>
      <xdr:rowOff>0</xdr:rowOff>
    </xdr:from>
    <xdr:ext cx="2529840" cy="195685"/>
    <xdr:sp macro="" textlink="">
      <xdr:nvSpPr>
        <xdr:cNvPr id="2913" name="Drop Down 4" hidden="1">
          <a:extLst>
            <a:ext uri="{63B3BB69-23CF-44E3-9099-C40C66FF867C}">
              <a14:compatExt xmlns:a14="http://schemas.microsoft.com/office/drawing/2010/main" spid="_x0000_s2052"/>
            </a:ext>
            <a:ext uri="{FF2B5EF4-FFF2-40B4-BE49-F238E27FC236}">
              <a16:creationId xmlns:a16="http://schemas.microsoft.com/office/drawing/2014/main" id="{F3095296-3CF5-49B1-B85A-365FE6DF7A21}"/>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914" name="Drop Down 4" hidden="1">
          <a:extLst>
            <a:ext uri="{63B3BB69-23CF-44E3-9099-C40C66FF867C}">
              <a14:compatExt xmlns:a14="http://schemas.microsoft.com/office/drawing/2010/main" spid="_x0000_s2052"/>
            </a:ext>
            <a:ext uri="{FF2B5EF4-FFF2-40B4-BE49-F238E27FC236}">
              <a16:creationId xmlns:a16="http://schemas.microsoft.com/office/drawing/2014/main" id="{EEF03103-164C-41B2-A2F6-B7FABE665F60}"/>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313</xdr:row>
      <xdr:rowOff>0</xdr:rowOff>
    </xdr:from>
    <xdr:ext cx="2529840" cy="195685"/>
    <xdr:sp macro="" textlink="">
      <xdr:nvSpPr>
        <xdr:cNvPr id="2915" name="Drop Down 4" hidden="1">
          <a:extLst>
            <a:ext uri="{63B3BB69-23CF-44E3-9099-C40C66FF867C}">
              <a14:compatExt xmlns:a14="http://schemas.microsoft.com/office/drawing/2010/main" spid="_x0000_s2052"/>
            </a:ext>
            <a:ext uri="{FF2B5EF4-FFF2-40B4-BE49-F238E27FC236}">
              <a16:creationId xmlns:a16="http://schemas.microsoft.com/office/drawing/2014/main" id="{63167D1C-D5E1-43E3-8131-43B8DB52934B}"/>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916" name="Drop Down 4" hidden="1">
          <a:extLst>
            <a:ext uri="{63B3BB69-23CF-44E3-9099-C40C66FF867C}">
              <a14:compatExt xmlns:a14="http://schemas.microsoft.com/office/drawing/2010/main" spid="_x0000_s2052"/>
            </a:ext>
            <a:ext uri="{FF2B5EF4-FFF2-40B4-BE49-F238E27FC236}">
              <a16:creationId xmlns:a16="http://schemas.microsoft.com/office/drawing/2014/main" id="{F2D14AED-0A0C-432C-9F0E-6B1E7A9176E1}"/>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313</xdr:row>
      <xdr:rowOff>0</xdr:rowOff>
    </xdr:from>
    <xdr:ext cx="1921468" cy="195685"/>
    <xdr:sp macro="" textlink="">
      <xdr:nvSpPr>
        <xdr:cNvPr id="2917" name="Drop Down 20" hidden="1">
          <a:extLst>
            <a:ext uri="{63B3BB69-23CF-44E3-9099-C40C66FF867C}">
              <a14:compatExt xmlns:a14="http://schemas.microsoft.com/office/drawing/2010/main" spid="_x0000_s2068"/>
            </a:ext>
            <a:ext uri="{FF2B5EF4-FFF2-40B4-BE49-F238E27FC236}">
              <a16:creationId xmlns:a16="http://schemas.microsoft.com/office/drawing/2014/main" id="{9962EDA4-B5B4-497D-AFBB-2FE926C4DABF}"/>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2918" name="Drop Down 24" hidden="1">
          <a:extLst>
            <a:ext uri="{63B3BB69-23CF-44E3-9099-C40C66FF867C}">
              <a14:compatExt xmlns:a14="http://schemas.microsoft.com/office/drawing/2010/main" spid="_x0000_s2072"/>
            </a:ext>
            <a:ext uri="{FF2B5EF4-FFF2-40B4-BE49-F238E27FC236}">
              <a16:creationId xmlns:a16="http://schemas.microsoft.com/office/drawing/2014/main" id="{47E97430-7A28-430F-9DD0-93D093939370}"/>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919" name="Drop Down 4" hidden="1">
          <a:extLst>
            <a:ext uri="{63B3BB69-23CF-44E3-9099-C40C66FF867C}">
              <a14:compatExt xmlns:a14="http://schemas.microsoft.com/office/drawing/2010/main" spid="_x0000_s2052"/>
            </a:ext>
            <a:ext uri="{FF2B5EF4-FFF2-40B4-BE49-F238E27FC236}">
              <a16:creationId xmlns:a16="http://schemas.microsoft.com/office/drawing/2014/main" id="{B52D3575-3468-4DDE-A89A-58D344D0B314}"/>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313</xdr:row>
      <xdr:rowOff>0</xdr:rowOff>
    </xdr:from>
    <xdr:ext cx="2529840" cy="195685"/>
    <xdr:sp macro="" textlink="">
      <xdr:nvSpPr>
        <xdr:cNvPr id="2920" name="Drop Down 4" hidden="1">
          <a:extLst>
            <a:ext uri="{63B3BB69-23CF-44E3-9099-C40C66FF867C}">
              <a14:compatExt xmlns:a14="http://schemas.microsoft.com/office/drawing/2010/main" spid="_x0000_s2052"/>
            </a:ext>
            <a:ext uri="{FF2B5EF4-FFF2-40B4-BE49-F238E27FC236}">
              <a16:creationId xmlns:a16="http://schemas.microsoft.com/office/drawing/2014/main" id="{2C5AC12D-C73F-49C7-9EFB-70F85E27B45D}"/>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921" name="Drop Down 4" hidden="1">
          <a:extLst>
            <a:ext uri="{63B3BB69-23CF-44E3-9099-C40C66FF867C}">
              <a14:compatExt xmlns:a14="http://schemas.microsoft.com/office/drawing/2010/main" spid="_x0000_s2052"/>
            </a:ext>
            <a:ext uri="{FF2B5EF4-FFF2-40B4-BE49-F238E27FC236}">
              <a16:creationId xmlns:a16="http://schemas.microsoft.com/office/drawing/2014/main" id="{4AAF7DE6-EAE0-49BB-B1D8-7442C1CBF497}"/>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313</xdr:row>
      <xdr:rowOff>0</xdr:rowOff>
    </xdr:from>
    <xdr:ext cx="2529840" cy="195685"/>
    <xdr:sp macro="" textlink="">
      <xdr:nvSpPr>
        <xdr:cNvPr id="2922" name="Drop Down 4" hidden="1">
          <a:extLst>
            <a:ext uri="{63B3BB69-23CF-44E3-9099-C40C66FF867C}">
              <a14:compatExt xmlns:a14="http://schemas.microsoft.com/office/drawing/2010/main" spid="_x0000_s2052"/>
            </a:ext>
            <a:ext uri="{FF2B5EF4-FFF2-40B4-BE49-F238E27FC236}">
              <a16:creationId xmlns:a16="http://schemas.microsoft.com/office/drawing/2014/main" id="{E324C4D3-4A88-4771-8FF6-9BAD12989B95}"/>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923" name="Drop Down 4" hidden="1">
          <a:extLst>
            <a:ext uri="{63B3BB69-23CF-44E3-9099-C40C66FF867C}">
              <a14:compatExt xmlns:a14="http://schemas.microsoft.com/office/drawing/2010/main" spid="_x0000_s2052"/>
            </a:ext>
            <a:ext uri="{FF2B5EF4-FFF2-40B4-BE49-F238E27FC236}">
              <a16:creationId xmlns:a16="http://schemas.microsoft.com/office/drawing/2014/main" id="{CFA1EDF7-80A4-41D2-93EA-100EFD964082}"/>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313</xdr:row>
      <xdr:rowOff>0</xdr:rowOff>
    </xdr:from>
    <xdr:ext cx="1921468" cy="195685"/>
    <xdr:sp macro="" textlink="">
      <xdr:nvSpPr>
        <xdr:cNvPr id="2924" name="Drop Down 20" hidden="1">
          <a:extLst>
            <a:ext uri="{63B3BB69-23CF-44E3-9099-C40C66FF867C}">
              <a14:compatExt xmlns:a14="http://schemas.microsoft.com/office/drawing/2010/main" spid="_x0000_s2068"/>
            </a:ext>
            <a:ext uri="{FF2B5EF4-FFF2-40B4-BE49-F238E27FC236}">
              <a16:creationId xmlns:a16="http://schemas.microsoft.com/office/drawing/2014/main" id="{6504844E-33B3-4C96-91D6-69AD91FADA07}"/>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2925" name="Drop Down 24" hidden="1">
          <a:extLst>
            <a:ext uri="{63B3BB69-23CF-44E3-9099-C40C66FF867C}">
              <a14:compatExt xmlns:a14="http://schemas.microsoft.com/office/drawing/2010/main" spid="_x0000_s2072"/>
            </a:ext>
            <a:ext uri="{FF2B5EF4-FFF2-40B4-BE49-F238E27FC236}">
              <a16:creationId xmlns:a16="http://schemas.microsoft.com/office/drawing/2014/main" id="{0391EB3B-91C3-46FF-9DEF-649774D60BF8}"/>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926" name="Drop Down 4" hidden="1">
          <a:extLst>
            <a:ext uri="{63B3BB69-23CF-44E3-9099-C40C66FF867C}">
              <a14:compatExt xmlns:a14="http://schemas.microsoft.com/office/drawing/2010/main" spid="_x0000_s2052"/>
            </a:ext>
            <a:ext uri="{FF2B5EF4-FFF2-40B4-BE49-F238E27FC236}">
              <a16:creationId xmlns:a16="http://schemas.microsoft.com/office/drawing/2014/main" id="{5545CDFB-8BE1-4F63-BAEC-75711171CE59}"/>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313</xdr:row>
      <xdr:rowOff>0</xdr:rowOff>
    </xdr:from>
    <xdr:ext cx="2529840" cy="195685"/>
    <xdr:sp macro="" textlink="">
      <xdr:nvSpPr>
        <xdr:cNvPr id="2927" name="Drop Down 4" hidden="1">
          <a:extLst>
            <a:ext uri="{63B3BB69-23CF-44E3-9099-C40C66FF867C}">
              <a14:compatExt xmlns:a14="http://schemas.microsoft.com/office/drawing/2010/main" spid="_x0000_s2052"/>
            </a:ext>
            <a:ext uri="{FF2B5EF4-FFF2-40B4-BE49-F238E27FC236}">
              <a16:creationId xmlns:a16="http://schemas.microsoft.com/office/drawing/2014/main" id="{3D0944A2-B71B-455E-947F-36A66FECB397}"/>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928" name="Drop Down 4" hidden="1">
          <a:extLst>
            <a:ext uri="{63B3BB69-23CF-44E3-9099-C40C66FF867C}">
              <a14:compatExt xmlns:a14="http://schemas.microsoft.com/office/drawing/2010/main" spid="_x0000_s2052"/>
            </a:ext>
            <a:ext uri="{FF2B5EF4-FFF2-40B4-BE49-F238E27FC236}">
              <a16:creationId xmlns:a16="http://schemas.microsoft.com/office/drawing/2014/main" id="{2D09CEE7-375D-4855-9AF7-60DE38AC48A5}"/>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313</xdr:row>
      <xdr:rowOff>0</xdr:rowOff>
    </xdr:from>
    <xdr:ext cx="2529840" cy="195685"/>
    <xdr:sp macro="" textlink="">
      <xdr:nvSpPr>
        <xdr:cNvPr id="2929" name="Drop Down 4" hidden="1">
          <a:extLst>
            <a:ext uri="{63B3BB69-23CF-44E3-9099-C40C66FF867C}">
              <a14:compatExt xmlns:a14="http://schemas.microsoft.com/office/drawing/2010/main" spid="_x0000_s2052"/>
            </a:ext>
            <a:ext uri="{FF2B5EF4-FFF2-40B4-BE49-F238E27FC236}">
              <a16:creationId xmlns:a16="http://schemas.microsoft.com/office/drawing/2014/main" id="{7785BAD6-92B7-41CA-A80B-5AAB78C55276}"/>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930" name="Drop Down 4" hidden="1">
          <a:extLst>
            <a:ext uri="{63B3BB69-23CF-44E3-9099-C40C66FF867C}">
              <a14:compatExt xmlns:a14="http://schemas.microsoft.com/office/drawing/2010/main" spid="_x0000_s2052"/>
            </a:ext>
            <a:ext uri="{FF2B5EF4-FFF2-40B4-BE49-F238E27FC236}">
              <a16:creationId xmlns:a16="http://schemas.microsoft.com/office/drawing/2014/main" id="{946F9AD9-8044-4CF0-92E2-5182BC3302CD}"/>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313</xdr:row>
      <xdr:rowOff>0</xdr:rowOff>
    </xdr:from>
    <xdr:ext cx="1921468" cy="195685"/>
    <xdr:sp macro="" textlink="">
      <xdr:nvSpPr>
        <xdr:cNvPr id="2931" name="Drop Down 20" hidden="1">
          <a:extLst>
            <a:ext uri="{63B3BB69-23CF-44E3-9099-C40C66FF867C}">
              <a14:compatExt xmlns:a14="http://schemas.microsoft.com/office/drawing/2010/main" spid="_x0000_s2068"/>
            </a:ext>
            <a:ext uri="{FF2B5EF4-FFF2-40B4-BE49-F238E27FC236}">
              <a16:creationId xmlns:a16="http://schemas.microsoft.com/office/drawing/2014/main" id="{D7EC60FA-A890-4331-BA1C-8B9EE509FD79}"/>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2932" name="Drop Down 24" hidden="1">
          <a:extLst>
            <a:ext uri="{63B3BB69-23CF-44E3-9099-C40C66FF867C}">
              <a14:compatExt xmlns:a14="http://schemas.microsoft.com/office/drawing/2010/main" spid="_x0000_s2072"/>
            </a:ext>
            <a:ext uri="{FF2B5EF4-FFF2-40B4-BE49-F238E27FC236}">
              <a16:creationId xmlns:a16="http://schemas.microsoft.com/office/drawing/2014/main" id="{8AB4F746-C224-4717-AC14-86DC5155EF34}"/>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933" name="Drop Down 4" hidden="1">
          <a:extLst>
            <a:ext uri="{63B3BB69-23CF-44E3-9099-C40C66FF867C}">
              <a14:compatExt xmlns:a14="http://schemas.microsoft.com/office/drawing/2010/main" spid="_x0000_s2052"/>
            </a:ext>
            <a:ext uri="{FF2B5EF4-FFF2-40B4-BE49-F238E27FC236}">
              <a16:creationId xmlns:a16="http://schemas.microsoft.com/office/drawing/2014/main" id="{2057053C-047E-49D3-A641-7461ADBDD4C6}"/>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313</xdr:row>
      <xdr:rowOff>0</xdr:rowOff>
    </xdr:from>
    <xdr:ext cx="2529840" cy="195685"/>
    <xdr:sp macro="" textlink="">
      <xdr:nvSpPr>
        <xdr:cNvPr id="2934" name="Drop Down 4" hidden="1">
          <a:extLst>
            <a:ext uri="{63B3BB69-23CF-44E3-9099-C40C66FF867C}">
              <a14:compatExt xmlns:a14="http://schemas.microsoft.com/office/drawing/2010/main" spid="_x0000_s2052"/>
            </a:ext>
            <a:ext uri="{FF2B5EF4-FFF2-40B4-BE49-F238E27FC236}">
              <a16:creationId xmlns:a16="http://schemas.microsoft.com/office/drawing/2014/main" id="{9B977FE1-C6E2-4251-9CDC-2F9DFB3473AE}"/>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935" name="Drop Down 4" hidden="1">
          <a:extLst>
            <a:ext uri="{63B3BB69-23CF-44E3-9099-C40C66FF867C}">
              <a14:compatExt xmlns:a14="http://schemas.microsoft.com/office/drawing/2010/main" spid="_x0000_s2052"/>
            </a:ext>
            <a:ext uri="{FF2B5EF4-FFF2-40B4-BE49-F238E27FC236}">
              <a16:creationId xmlns:a16="http://schemas.microsoft.com/office/drawing/2014/main" id="{A065A6A3-DEC0-445A-846B-EAF6BE486800}"/>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313</xdr:row>
      <xdr:rowOff>0</xdr:rowOff>
    </xdr:from>
    <xdr:ext cx="2529840" cy="195685"/>
    <xdr:sp macro="" textlink="">
      <xdr:nvSpPr>
        <xdr:cNvPr id="2936" name="Drop Down 4" hidden="1">
          <a:extLst>
            <a:ext uri="{63B3BB69-23CF-44E3-9099-C40C66FF867C}">
              <a14:compatExt xmlns:a14="http://schemas.microsoft.com/office/drawing/2010/main" spid="_x0000_s2052"/>
            </a:ext>
            <a:ext uri="{FF2B5EF4-FFF2-40B4-BE49-F238E27FC236}">
              <a16:creationId xmlns:a16="http://schemas.microsoft.com/office/drawing/2014/main" id="{C548027F-19A1-4AFC-B13C-F56D851FC4D9}"/>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937" name="Drop Down 4" hidden="1">
          <a:extLst>
            <a:ext uri="{63B3BB69-23CF-44E3-9099-C40C66FF867C}">
              <a14:compatExt xmlns:a14="http://schemas.microsoft.com/office/drawing/2010/main" spid="_x0000_s2052"/>
            </a:ext>
            <a:ext uri="{FF2B5EF4-FFF2-40B4-BE49-F238E27FC236}">
              <a16:creationId xmlns:a16="http://schemas.microsoft.com/office/drawing/2014/main" id="{C10F306C-E1AE-4F01-9053-01F86246E0D4}"/>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313</xdr:row>
      <xdr:rowOff>0</xdr:rowOff>
    </xdr:from>
    <xdr:ext cx="1921468" cy="195685"/>
    <xdr:sp macro="" textlink="">
      <xdr:nvSpPr>
        <xdr:cNvPr id="2938" name="Drop Down 20" hidden="1">
          <a:extLst>
            <a:ext uri="{63B3BB69-23CF-44E3-9099-C40C66FF867C}">
              <a14:compatExt xmlns:a14="http://schemas.microsoft.com/office/drawing/2010/main" spid="_x0000_s2068"/>
            </a:ext>
            <a:ext uri="{FF2B5EF4-FFF2-40B4-BE49-F238E27FC236}">
              <a16:creationId xmlns:a16="http://schemas.microsoft.com/office/drawing/2014/main" id="{58ADFF39-5A10-46A9-A954-CEAA7EAB927A}"/>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2939" name="Drop Down 24" hidden="1">
          <a:extLst>
            <a:ext uri="{63B3BB69-23CF-44E3-9099-C40C66FF867C}">
              <a14:compatExt xmlns:a14="http://schemas.microsoft.com/office/drawing/2010/main" spid="_x0000_s2072"/>
            </a:ext>
            <a:ext uri="{FF2B5EF4-FFF2-40B4-BE49-F238E27FC236}">
              <a16:creationId xmlns:a16="http://schemas.microsoft.com/office/drawing/2014/main" id="{14774160-3A86-4A9B-BF47-5F3746026512}"/>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940" name="Drop Down 4" hidden="1">
          <a:extLst>
            <a:ext uri="{63B3BB69-23CF-44E3-9099-C40C66FF867C}">
              <a14:compatExt xmlns:a14="http://schemas.microsoft.com/office/drawing/2010/main" spid="_x0000_s2052"/>
            </a:ext>
            <a:ext uri="{FF2B5EF4-FFF2-40B4-BE49-F238E27FC236}">
              <a16:creationId xmlns:a16="http://schemas.microsoft.com/office/drawing/2014/main" id="{1A6256A4-C66C-4695-9301-711C85E78C23}"/>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313</xdr:row>
      <xdr:rowOff>0</xdr:rowOff>
    </xdr:from>
    <xdr:ext cx="2529840" cy="195685"/>
    <xdr:sp macro="" textlink="">
      <xdr:nvSpPr>
        <xdr:cNvPr id="2941" name="Drop Down 4" hidden="1">
          <a:extLst>
            <a:ext uri="{63B3BB69-23CF-44E3-9099-C40C66FF867C}">
              <a14:compatExt xmlns:a14="http://schemas.microsoft.com/office/drawing/2010/main" spid="_x0000_s2052"/>
            </a:ext>
            <a:ext uri="{FF2B5EF4-FFF2-40B4-BE49-F238E27FC236}">
              <a16:creationId xmlns:a16="http://schemas.microsoft.com/office/drawing/2014/main" id="{D9A7B9A3-8ED3-450A-AD19-7F411429F530}"/>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942" name="Drop Down 4" hidden="1">
          <a:extLst>
            <a:ext uri="{63B3BB69-23CF-44E3-9099-C40C66FF867C}">
              <a14:compatExt xmlns:a14="http://schemas.microsoft.com/office/drawing/2010/main" spid="_x0000_s2052"/>
            </a:ext>
            <a:ext uri="{FF2B5EF4-FFF2-40B4-BE49-F238E27FC236}">
              <a16:creationId xmlns:a16="http://schemas.microsoft.com/office/drawing/2014/main" id="{30EEABF7-1F06-49DE-A2DB-CA96042D3972}"/>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313</xdr:row>
      <xdr:rowOff>0</xdr:rowOff>
    </xdr:from>
    <xdr:ext cx="2529840" cy="195685"/>
    <xdr:sp macro="" textlink="">
      <xdr:nvSpPr>
        <xdr:cNvPr id="2943" name="Drop Down 4" hidden="1">
          <a:extLst>
            <a:ext uri="{63B3BB69-23CF-44E3-9099-C40C66FF867C}">
              <a14:compatExt xmlns:a14="http://schemas.microsoft.com/office/drawing/2010/main" spid="_x0000_s2052"/>
            </a:ext>
            <a:ext uri="{FF2B5EF4-FFF2-40B4-BE49-F238E27FC236}">
              <a16:creationId xmlns:a16="http://schemas.microsoft.com/office/drawing/2014/main" id="{36A49BDA-0691-4206-B4CD-1411774FDA2A}"/>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944" name="Drop Down 4" hidden="1">
          <a:extLst>
            <a:ext uri="{63B3BB69-23CF-44E3-9099-C40C66FF867C}">
              <a14:compatExt xmlns:a14="http://schemas.microsoft.com/office/drawing/2010/main" spid="_x0000_s2052"/>
            </a:ext>
            <a:ext uri="{FF2B5EF4-FFF2-40B4-BE49-F238E27FC236}">
              <a16:creationId xmlns:a16="http://schemas.microsoft.com/office/drawing/2014/main" id="{DCFBC106-4557-44B3-8383-50C74614AC24}"/>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313</xdr:row>
      <xdr:rowOff>0</xdr:rowOff>
    </xdr:from>
    <xdr:ext cx="1921468" cy="195685"/>
    <xdr:sp macro="" textlink="">
      <xdr:nvSpPr>
        <xdr:cNvPr id="2945" name="Drop Down 20" hidden="1">
          <a:extLst>
            <a:ext uri="{63B3BB69-23CF-44E3-9099-C40C66FF867C}">
              <a14:compatExt xmlns:a14="http://schemas.microsoft.com/office/drawing/2010/main" spid="_x0000_s2068"/>
            </a:ext>
            <a:ext uri="{FF2B5EF4-FFF2-40B4-BE49-F238E27FC236}">
              <a16:creationId xmlns:a16="http://schemas.microsoft.com/office/drawing/2014/main" id="{32AB6BAE-FB7F-47CF-97D3-3DE514B60E74}"/>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2946" name="Drop Down 24" hidden="1">
          <a:extLst>
            <a:ext uri="{63B3BB69-23CF-44E3-9099-C40C66FF867C}">
              <a14:compatExt xmlns:a14="http://schemas.microsoft.com/office/drawing/2010/main" spid="_x0000_s2072"/>
            </a:ext>
            <a:ext uri="{FF2B5EF4-FFF2-40B4-BE49-F238E27FC236}">
              <a16:creationId xmlns:a16="http://schemas.microsoft.com/office/drawing/2014/main" id="{DCED6365-C14A-4F20-B6D0-9E29BB61DB34}"/>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947" name="Drop Down 4" hidden="1">
          <a:extLst>
            <a:ext uri="{63B3BB69-23CF-44E3-9099-C40C66FF867C}">
              <a14:compatExt xmlns:a14="http://schemas.microsoft.com/office/drawing/2010/main" spid="_x0000_s2052"/>
            </a:ext>
            <a:ext uri="{FF2B5EF4-FFF2-40B4-BE49-F238E27FC236}">
              <a16:creationId xmlns:a16="http://schemas.microsoft.com/office/drawing/2014/main" id="{CF8194C2-43C8-4E95-8519-32D3D11F3159}"/>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313</xdr:row>
      <xdr:rowOff>0</xdr:rowOff>
    </xdr:from>
    <xdr:ext cx="2529840" cy="195685"/>
    <xdr:sp macro="" textlink="">
      <xdr:nvSpPr>
        <xdr:cNvPr id="2948" name="Drop Down 4" hidden="1">
          <a:extLst>
            <a:ext uri="{63B3BB69-23CF-44E3-9099-C40C66FF867C}">
              <a14:compatExt xmlns:a14="http://schemas.microsoft.com/office/drawing/2010/main" spid="_x0000_s2052"/>
            </a:ext>
            <a:ext uri="{FF2B5EF4-FFF2-40B4-BE49-F238E27FC236}">
              <a16:creationId xmlns:a16="http://schemas.microsoft.com/office/drawing/2014/main" id="{89928AF9-E1C1-471E-AB79-ACDDE99C7E65}"/>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949" name="Drop Down 4" hidden="1">
          <a:extLst>
            <a:ext uri="{63B3BB69-23CF-44E3-9099-C40C66FF867C}">
              <a14:compatExt xmlns:a14="http://schemas.microsoft.com/office/drawing/2010/main" spid="_x0000_s2052"/>
            </a:ext>
            <a:ext uri="{FF2B5EF4-FFF2-40B4-BE49-F238E27FC236}">
              <a16:creationId xmlns:a16="http://schemas.microsoft.com/office/drawing/2014/main" id="{A47CF387-B461-498C-BB1D-69E2D83196C1}"/>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313</xdr:row>
      <xdr:rowOff>0</xdr:rowOff>
    </xdr:from>
    <xdr:ext cx="2529840" cy="195685"/>
    <xdr:sp macro="" textlink="">
      <xdr:nvSpPr>
        <xdr:cNvPr id="2950" name="Drop Down 4" hidden="1">
          <a:extLst>
            <a:ext uri="{63B3BB69-23CF-44E3-9099-C40C66FF867C}">
              <a14:compatExt xmlns:a14="http://schemas.microsoft.com/office/drawing/2010/main" spid="_x0000_s2052"/>
            </a:ext>
            <a:ext uri="{FF2B5EF4-FFF2-40B4-BE49-F238E27FC236}">
              <a16:creationId xmlns:a16="http://schemas.microsoft.com/office/drawing/2014/main" id="{A73C8FCE-4D0E-41E4-A404-E0FE6E4A11F1}"/>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951" name="Drop Down 4" hidden="1">
          <a:extLst>
            <a:ext uri="{63B3BB69-23CF-44E3-9099-C40C66FF867C}">
              <a14:compatExt xmlns:a14="http://schemas.microsoft.com/office/drawing/2010/main" spid="_x0000_s2052"/>
            </a:ext>
            <a:ext uri="{FF2B5EF4-FFF2-40B4-BE49-F238E27FC236}">
              <a16:creationId xmlns:a16="http://schemas.microsoft.com/office/drawing/2014/main" id="{82CE017C-F9A2-48A8-B382-565FD21F4573}"/>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313</xdr:row>
      <xdr:rowOff>0</xdr:rowOff>
    </xdr:from>
    <xdr:ext cx="1921468" cy="195685"/>
    <xdr:sp macro="" textlink="">
      <xdr:nvSpPr>
        <xdr:cNvPr id="2952" name="Drop Down 20" hidden="1">
          <a:extLst>
            <a:ext uri="{63B3BB69-23CF-44E3-9099-C40C66FF867C}">
              <a14:compatExt xmlns:a14="http://schemas.microsoft.com/office/drawing/2010/main" spid="_x0000_s2068"/>
            </a:ext>
            <a:ext uri="{FF2B5EF4-FFF2-40B4-BE49-F238E27FC236}">
              <a16:creationId xmlns:a16="http://schemas.microsoft.com/office/drawing/2014/main" id="{2842457A-C7C6-499F-8319-AE11EC37A08F}"/>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2953" name="Drop Down 24" hidden="1">
          <a:extLst>
            <a:ext uri="{63B3BB69-23CF-44E3-9099-C40C66FF867C}">
              <a14:compatExt xmlns:a14="http://schemas.microsoft.com/office/drawing/2010/main" spid="_x0000_s2072"/>
            </a:ext>
            <a:ext uri="{FF2B5EF4-FFF2-40B4-BE49-F238E27FC236}">
              <a16:creationId xmlns:a16="http://schemas.microsoft.com/office/drawing/2014/main" id="{F4F50803-92B3-4BD5-8843-0D7EACC5234A}"/>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954" name="Drop Down 4" hidden="1">
          <a:extLst>
            <a:ext uri="{63B3BB69-23CF-44E3-9099-C40C66FF867C}">
              <a14:compatExt xmlns:a14="http://schemas.microsoft.com/office/drawing/2010/main" spid="_x0000_s2052"/>
            </a:ext>
            <a:ext uri="{FF2B5EF4-FFF2-40B4-BE49-F238E27FC236}">
              <a16:creationId xmlns:a16="http://schemas.microsoft.com/office/drawing/2014/main" id="{67DF2E86-4363-4ADC-8D86-DDFC4DB341F6}"/>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313</xdr:row>
      <xdr:rowOff>0</xdr:rowOff>
    </xdr:from>
    <xdr:ext cx="2529840" cy="195685"/>
    <xdr:sp macro="" textlink="">
      <xdr:nvSpPr>
        <xdr:cNvPr id="2955" name="Drop Down 4" hidden="1">
          <a:extLst>
            <a:ext uri="{63B3BB69-23CF-44E3-9099-C40C66FF867C}">
              <a14:compatExt xmlns:a14="http://schemas.microsoft.com/office/drawing/2010/main" spid="_x0000_s2052"/>
            </a:ext>
            <a:ext uri="{FF2B5EF4-FFF2-40B4-BE49-F238E27FC236}">
              <a16:creationId xmlns:a16="http://schemas.microsoft.com/office/drawing/2014/main" id="{940D6F07-BA9C-413D-9E68-7ED6D1DECF61}"/>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313</xdr:row>
      <xdr:rowOff>0</xdr:rowOff>
    </xdr:from>
    <xdr:ext cx="2529840" cy="195685"/>
    <xdr:sp macro="" textlink="">
      <xdr:nvSpPr>
        <xdr:cNvPr id="2956" name="Drop Down 4" hidden="1">
          <a:extLst>
            <a:ext uri="{63B3BB69-23CF-44E3-9099-C40C66FF867C}">
              <a14:compatExt xmlns:a14="http://schemas.microsoft.com/office/drawing/2010/main" spid="_x0000_s2052"/>
            </a:ext>
            <a:ext uri="{FF2B5EF4-FFF2-40B4-BE49-F238E27FC236}">
              <a16:creationId xmlns:a16="http://schemas.microsoft.com/office/drawing/2014/main" id="{6A1F3455-9101-4B15-A323-C8BF6AC29F69}"/>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313</xdr:row>
      <xdr:rowOff>0</xdr:rowOff>
    </xdr:from>
    <xdr:ext cx="2529840" cy="195685"/>
    <xdr:sp macro="" textlink="">
      <xdr:nvSpPr>
        <xdr:cNvPr id="2957" name="Drop Down 4" hidden="1">
          <a:extLst>
            <a:ext uri="{63B3BB69-23CF-44E3-9099-C40C66FF867C}">
              <a14:compatExt xmlns:a14="http://schemas.microsoft.com/office/drawing/2010/main" spid="_x0000_s2052"/>
            </a:ext>
            <a:ext uri="{FF2B5EF4-FFF2-40B4-BE49-F238E27FC236}">
              <a16:creationId xmlns:a16="http://schemas.microsoft.com/office/drawing/2014/main" id="{B57EA69B-D6A0-4D4B-BAA0-C4BBF8D5FC2A}"/>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2958" name="Drop Down 4" hidden="1">
          <a:extLst>
            <a:ext uri="{63B3BB69-23CF-44E3-9099-C40C66FF867C}">
              <a14:compatExt xmlns:a14="http://schemas.microsoft.com/office/drawing/2010/main" spid="_x0000_s2052"/>
            </a:ext>
            <a:ext uri="{FF2B5EF4-FFF2-40B4-BE49-F238E27FC236}">
              <a16:creationId xmlns:a16="http://schemas.microsoft.com/office/drawing/2014/main" id="{BE13C127-19C8-4D6E-B3FB-57B4E5D7E13B}"/>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322</xdr:row>
      <xdr:rowOff>0</xdr:rowOff>
    </xdr:from>
    <xdr:ext cx="1921468" cy="195685"/>
    <xdr:sp macro="" textlink="">
      <xdr:nvSpPr>
        <xdr:cNvPr id="2959" name="Drop Down 20" hidden="1">
          <a:extLst>
            <a:ext uri="{63B3BB69-23CF-44E3-9099-C40C66FF867C}">
              <a14:compatExt xmlns:a14="http://schemas.microsoft.com/office/drawing/2010/main" spid="_x0000_s2068"/>
            </a:ext>
            <a:ext uri="{FF2B5EF4-FFF2-40B4-BE49-F238E27FC236}">
              <a16:creationId xmlns:a16="http://schemas.microsoft.com/office/drawing/2014/main" id="{F4D2FB83-045B-4D27-A21A-1C4C0F95236B}"/>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2960" name="Drop Down 24" hidden="1">
          <a:extLst>
            <a:ext uri="{63B3BB69-23CF-44E3-9099-C40C66FF867C}">
              <a14:compatExt xmlns:a14="http://schemas.microsoft.com/office/drawing/2010/main" spid="_x0000_s2072"/>
            </a:ext>
            <a:ext uri="{FF2B5EF4-FFF2-40B4-BE49-F238E27FC236}">
              <a16:creationId xmlns:a16="http://schemas.microsoft.com/office/drawing/2014/main" id="{F5E66D84-0E9F-404F-B93F-82A95BA851D6}"/>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2961" name="Drop Down 4" hidden="1">
          <a:extLst>
            <a:ext uri="{63B3BB69-23CF-44E3-9099-C40C66FF867C}">
              <a14:compatExt xmlns:a14="http://schemas.microsoft.com/office/drawing/2010/main" spid="_x0000_s2052"/>
            </a:ext>
            <a:ext uri="{FF2B5EF4-FFF2-40B4-BE49-F238E27FC236}">
              <a16:creationId xmlns:a16="http://schemas.microsoft.com/office/drawing/2014/main" id="{19631232-FA19-41E7-A471-0BF0B4737D5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2962" name="Drop Down 4" hidden="1">
          <a:extLst>
            <a:ext uri="{63B3BB69-23CF-44E3-9099-C40C66FF867C}">
              <a14:compatExt xmlns:a14="http://schemas.microsoft.com/office/drawing/2010/main" spid="_x0000_s2052"/>
            </a:ext>
            <a:ext uri="{FF2B5EF4-FFF2-40B4-BE49-F238E27FC236}">
              <a16:creationId xmlns:a16="http://schemas.microsoft.com/office/drawing/2014/main" id="{A78317EF-A542-416E-9C1A-E510FEAFAE9B}"/>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2963" name="Drop Down 4" hidden="1">
          <a:extLst>
            <a:ext uri="{63B3BB69-23CF-44E3-9099-C40C66FF867C}">
              <a14:compatExt xmlns:a14="http://schemas.microsoft.com/office/drawing/2010/main" spid="_x0000_s2052"/>
            </a:ext>
            <a:ext uri="{FF2B5EF4-FFF2-40B4-BE49-F238E27FC236}">
              <a16:creationId xmlns:a16="http://schemas.microsoft.com/office/drawing/2014/main" id="{EEEE2107-83F4-4746-95F5-F1120D597B3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2964" name="Drop Down 4" hidden="1">
          <a:extLst>
            <a:ext uri="{63B3BB69-23CF-44E3-9099-C40C66FF867C}">
              <a14:compatExt xmlns:a14="http://schemas.microsoft.com/office/drawing/2010/main" spid="_x0000_s2052"/>
            </a:ext>
            <a:ext uri="{FF2B5EF4-FFF2-40B4-BE49-F238E27FC236}">
              <a16:creationId xmlns:a16="http://schemas.microsoft.com/office/drawing/2014/main" id="{79FFC1FF-86DF-4171-BEF3-A5732C2C7A58}"/>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2965" name="Drop Down 4" hidden="1">
          <a:extLst>
            <a:ext uri="{63B3BB69-23CF-44E3-9099-C40C66FF867C}">
              <a14:compatExt xmlns:a14="http://schemas.microsoft.com/office/drawing/2010/main" spid="_x0000_s2052"/>
            </a:ext>
            <a:ext uri="{FF2B5EF4-FFF2-40B4-BE49-F238E27FC236}">
              <a16:creationId xmlns:a16="http://schemas.microsoft.com/office/drawing/2014/main" id="{F5AF4A93-BEC5-43E6-92AC-4274D0B34231}"/>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322</xdr:row>
      <xdr:rowOff>0</xdr:rowOff>
    </xdr:from>
    <xdr:ext cx="1921468" cy="195685"/>
    <xdr:sp macro="" textlink="">
      <xdr:nvSpPr>
        <xdr:cNvPr id="2966" name="Drop Down 20" hidden="1">
          <a:extLst>
            <a:ext uri="{63B3BB69-23CF-44E3-9099-C40C66FF867C}">
              <a14:compatExt xmlns:a14="http://schemas.microsoft.com/office/drawing/2010/main" spid="_x0000_s2068"/>
            </a:ext>
            <a:ext uri="{FF2B5EF4-FFF2-40B4-BE49-F238E27FC236}">
              <a16:creationId xmlns:a16="http://schemas.microsoft.com/office/drawing/2014/main" id="{BF6CA7AB-FDD2-4496-9A12-BBB29D9F2C16}"/>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2967" name="Drop Down 24" hidden="1">
          <a:extLst>
            <a:ext uri="{63B3BB69-23CF-44E3-9099-C40C66FF867C}">
              <a14:compatExt xmlns:a14="http://schemas.microsoft.com/office/drawing/2010/main" spid="_x0000_s2072"/>
            </a:ext>
            <a:ext uri="{FF2B5EF4-FFF2-40B4-BE49-F238E27FC236}">
              <a16:creationId xmlns:a16="http://schemas.microsoft.com/office/drawing/2014/main" id="{92C62F1D-1633-4D62-AAEC-6DA26707EA8E}"/>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2968" name="Drop Down 4" hidden="1">
          <a:extLst>
            <a:ext uri="{63B3BB69-23CF-44E3-9099-C40C66FF867C}">
              <a14:compatExt xmlns:a14="http://schemas.microsoft.com/office/drawing/2010/main" spid="_x0000_s2052"/>
            </a:ext>
            <a:ext uri="{FF2B5EF4-FFF2-40B4-BE49-F238E27FC236}">
              <a16:creationId xmlns:a16="http://schemas.microsoft.com/office/drawing/2014/main" id="{82A8E6C9-1F49-4FCC-965F-9D3F4BE78BDB}"/>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2969" name="Drop Down 4" hidden="1">
          <a:extLst>
            <a:ext uri="{63B3BB69-23CF-44E3-9099-C40C66FF867C}">
              <a14:compatExt xmlns:a14="http://schemas.microsoft.com/office/drawing/2010/main" spid="_x0000_s2052"/>
            </a:ext>
            <a:ext uri="{FF2B5EF4-FFF2-40B4-BE49-F238E27FC236}">
              <a16:creationId xmlns:a16="http://schemas.microsoft.com/office/drawing/2014/main" id="{61BC0EE8-C666-4BF1-A844-9AA5AFD23562}"/>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2970" name="Drop Down 4" hidden="1">
          <a:extLst>
            <a:ext uri="{63B3BB69-23CF-44E3-9099-C40C66FF867C}">
              <a14:compatExt xmlns:a14="http://schemas.microsoft.com/office/drawing/2010/main" spid="_x0000_s2052"/>
            </a:ext>
            <a:ext uri="{FF2B5EF4-FFF2-40B4-BE49-F238E27FC236}">
              <a16:creationId xmlns:a16="http://schemas.microsoft.com/office/drawing/2014/main" id="{58A6327B-3997-4C9E-8FAB-814271F7975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2971" name="Drop Down 4" hidden="1">
          <a:extLst>
            <a:ext uri="{63B3BB69-23CF-44E3-9099-C40C66FF867C}">
              <a14:compatExt xmlns:a14="http://schemas.microsoft.com/office/drawing/2010/main" spid="_x0000_s2052"/>
            </a:ext>
            <a:ext uri="{FF2B5EF4-FFF2-40B4-BE49-F238E27FC236}">
              <a16:creationId xmlns:a16="http://schemas.microsoft.com/office/drawing/2014/main" id="{69753426-D044-4E5E-8992-797B4CEB7187}"/>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2972" name="Drop Down 4" hidden="1">
          <a:extLst>
            <a:ext uri="{63B3BB69-23CF-44E3-9099-C40C66FF867C}">
              <a14:compatExt xmlns:a14="http://schemas.microsoft.com/office/drawing/2010/main" spid="_x0000_s2052"/>
            </a:ext>
            <a:ext uri="{FF2B5EF4-FFF2-40B4-BE49-F238E27FC236}">
              <a16:creationId xmlns:a16="http://schemas.microsoft.com/office/drawing/2014/main" id="{17C4B259-FA42-498E-81DF-7F30E64AC137}"/>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322</xdr:row>
      <xdr:rowOff>0</xdr:rowOff>
    </xdr:from>
    <xdr:ext cx="1921468" cy="195685"/>
    <xdr:sp macro="" textlink="">
      <xdr:nvSpPr>
        <xdr:cNvPr id="2973" name="Drop Down 20" hidden="1">
          <a:extLst>
            <a:ext uri="{63B3BB69-23CF-44E3-9099-C40C66FF867C}">
              <a14:compatExt xmlns:a14="http://schemas.microsoft.com/office/drawing/2010/main" spid="_x0000_s2068"/>
            </a:ext>
            <a:ext uri="{FF2B5EF4-FFF2-40B4-BE49-F238E27FC236}">
              <a16:creationId xmlns:a16="http://schemas.microsoft.com/office/drawing/2014/main" id="{4479D6F6-6758-433D-B25A-CAE03D61B034}"/>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2974" name="Drop Down 24" hidden="1">
          <a:extLst>
            <a:ext uri="{63B3BB69-23CF-44E3-9099-C40C66FF867C}">
              <a14:compatExt xmlns:a14="http://schemas.microsoft.com/office/drawing/2010/main" spid="_x0000_s2072"/>
            </a:ext>
            <a:ext uri="{FF2B5EF4-FFF2-40B4-BE49-F238E27FC236}">
              <a16:creationId xmlns:a16="http://schemas.microsoft.com/office/drawing/2014/main" id="{4E973B0F-ACB1-4EB4-9622-8A54AC50847F}"/>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2975" name="Drop Down 4" hidden="1">
          <a:extLst>
            <a:ext uri="{63B3BB69-23CF-44E3-9099-C40C66FF867C}">
              <a14:compatExt xmlns:a14="http://schemas.microsoft.com/office/drawing/2010/main" spid="_x0000_s2052"/>
            </a:ext>
            <a:ext uri="{FF2B5EF4-FFF2-40B4-BE49-F238E27FC236}">
              <a16:creationId xmlns:a16="http://schemas.microsoft.com/office/drawing/2014/main" id="{838B6EBB-B904-4F17-8C85-3400B6C1393E}"/>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2976" name="Drop Down 4" hidden="1">
          <a:extLst>
            <a:ext uri="{63B3BB69-23CF-44E3-9099-C40C66FF867C}">
              <a14:compatExt xmlns:a14="http://schemas.microsoft.com/office/drawing/2010/main" spid="_x0000_s2052"/>
            </a:ext>
            <a:ext uri="{FF2B5EF4-FFF2-40B4-BE49-F238E27FC236}">
              <a16:creationId xmlns:a16="http://schemas.microsoft.com/office/drawing/2014/main" id="{248D3BD4-F145-4105-92D5-E0B5C6A7C7D8}"/>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2977" name="Drop Down 4" hidden="1">
          <a:extLst>
            <a:ext uri="{63B3BB69-23CF-44E3-9099-C40C66FF867C}">
              <a14:compatExt xmlns:a14="http://schemas.microsoft.com/office/drawing/2010/main" spid="_x0000_s2052"/>
            </a:ext>
            <a:ext uri="{FF2B5EF4-FFF2-40B4-BE49-F238E27FC236}">
              <a16:creationId xmlns:a16="http://schemas.microsoft.com/office/drawing/2014/main" id="{39BF0CE6-CF16-47E6-9607-341937AB16FA}"/>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2978" name="Drop Down 4" hidden="1">
          <a:extLst>
            <a:ext uri="{63B3BB69-23CF-44E3-9099-C40C66FF867C}">
              <a14:compatExt xmlns:a14="http://schemas.microsoft.com/office/drawing/2010/main" spid="_x0000_s2052"/>
            </a:ext>
            <a:ext uri="{FF2B5EF4-FFF2-40B4-BE49-F238E27FC236}">
              <a16:creationId xmlns:a16="http://schemas.microsoft.com/office/drawing/2014/main" id="{78F5C295-903F-47E1-85B8-785B6C27B58C}"/>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2979" name="Drop Down 4" hidden="1">
          <a:extLst>
            <a:ext uri="{63B3BB69-23CF-44E3-9099-C40C66FF867C}">
              <a14:compatExt xmlns:a14="http://schemas.microsoft.com/office/drawing/2010/main" spid="_x0000_s2052"/>
            </a:ext>
            <a:ext uri="{FF2B5EF4-FFF2-40B4-BE49-F238E27FC236}">
              <a16:creationId xmlns:a16="http://schemas.microsoft.com/office/drawing/2014/main" id="{79CA435E-500C-480E-B749-66A4E6424BB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322</xdr:row>
      <xdr:rowOff>0</xdr:rowOff>
    </xdr:from>
    <xdr:ext cx="1921468" cy="195685"/>
    <xdr:sp macro="" textlink="">
      <xdr:nvSpPr>
        <xdr:cNvPr id="2980" name="Drop Down 20" hidden="1">
          <a:extLst>
            <a:ext uri="{63B3BB69-23CF-44E3-9099-C40C66FF867C}">
              <a14:compatExt xmlns:a14="http://schemas.microsoft.com/office/drawing/2010/main" spid="_x0000_s2068"/>
            </a:ext>
            <a:ext uri="{FF2B5EF4-FFF2-40B4-BE49-F238E27FC236}">
              <a16:creationId xmlns:a16="http://schemas.microsoft.com/office/drawing/2014/main" id="{CC3E8C20-51D2-4114-B6E6-397D5CE3C912}"/>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2981" name="Drop Down 24" hidden="1">
          <a:extLst>
            <a:ext uri="{63B3BB69-23CF-44E3-9099-C40C66FF867C}">
              <a14:compatExt xmlns:a14="http://schemas.microsoft.com/office/drawing/2010/main" spid="_x0000_s2072"/>
            </a:ext>
            <a:ext uri="{FF2B5EF4-FFF2-40B4-BE49-F238E27FC236}">
              <a16:creationId xmlns:a16="http://schemas.microsoft.com/office/drawing/2014/main" id="{CCBE3DBD-DDAF-4C88-8B98-4B39F984F940}"/>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2982" name="Drop Down 4" hidden="1">
          <a:extLst>
            <a:ext uri="{63B3BB69-23CF-44E3-9099-C40C66FF867C}">
              <a14:compatExt xmlns:a14="http://schemas.microsoft.com/office/drawing/2010/main" spid="_x0000_s2052"/>
            </a:ext>
            <a:ext uri="{FF2B5EF4-FFF2-40B4-BE49-F238E27FC236}">
              <a16:creationId xmlns:a16="http://schemas.microsoft.com/office/drawing/2014/main" id="{3F908304-6299-4F8F-A55A-23D1732297B2}"/>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2983" name="Drop Down 4" hidden="1">
          <a:extLst>
            <a:ext uri="{63B3BB69-23CF-44E3-9099-C40C66FF867C}">
              <a14:compatExt xmlns:a14="http://schemas.microsoft.com/office/drawing/2010/main" spid="_x0000_s2052"/>
            </a:ext>
            <a:ext uri="{FF2B5EF4-FFF2-40B4-BE49-F238E27FC236}">
              <a16:creationId xmlns:a16="http://schemas.microsoft.com/office/drawing/2014/main" id="{34E34AED-DDE8-47F8-8888-951686D05169}"/>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2984" name="Drop Down 4" hidden="1">
          <a:extLst>
            <a:ext uri="{63B3BB69-23CF-44E3-9099-C40C66FF867C}">
              <a14:compatExt xmlns:a14="http://schemas.microsoft.com/office/drawing/2010/main" spid="_x0000_s2052"/>
            </a:ext>
            <a:ext uri="{FF2B5EF4-FFF2-40B4-BE49-F238E27FC236}">
              <a16:creationId xmlns:a16="http://schemas.microsoft.com/office/drawing/2014/main" id="{E4536AA9-E4A0-46B5-92D8-AF2C6CD5200F}"/>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2985" name="Drop Down 4" hidden="1">
          <a:extLst>
            <a:ext uri="{63B3BB69-23CF-44E3-9099-C40C66FF867C}">
              <a14:compatExt xmlns:a14="http://schemas.microsoft.com/office/drawing/2010/main" spid="_x0000_s2052"/>
            </a:ext>
            <a:ext uri="{FF2B5EF4-FFF2-40B4-BE49-F238E27FC236}">
              <a16:creationId xmlns:a16="http://schemas.microsoft.com/office/drawing/2014/main" id="{DDC192EF-54FE-466A-AA7E-65FC14DBFB9B}"/>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2986" name="Drop Down 4" hidden="1">
          <a:extLst>
            <a:ext uri="{63B3BB69-23CF-44E3-9099-C40C66FF867C}">
              <a14:compatExt xmlns:a14="http://schemas.microsoft.com/office/drawing/2010/main" spid="_x0000_s2052"/>
            </a:ext>
            <a:ext uri="{FF2B5EF4-FFF2-40B4-BE49-F238E27FC236}">
              <a16:creationId xmlns:a16="http://schemas.microsoft.com/office/drawing/2014/main" id="{FF8F2275-6040-4666-89E9-1F21CADF8FF0}"/>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322</xdr:row>
      <xdr:rowOff>0</xdr:rowOff>
    </xdr:from>
    <xdr:ext cx="1921468" cy="195685"/>
    <xdr:sp macro="" textlink="">
      <xdr:nvSpPr>
        <xdr:cNvPr id="2987" name="Drop Down 20" hidden="1">
          <a:extLst>
            <a:ext uri="{63B3BB69-23CF-44E3-9099-C40C66FF867C}">
              <a14:compatExt xmlns:a14="http://schemas.microsoft.com/office/drawing/2010/main" spid="_x0000_s2068"/>
            </a:ext>
            <a:ext uri="{FF2B5EF4-FFF2-40B4-BE49-F238E27FC236}">
              <a16:creationId xmlns:a16="http://schemas.microsoft.com/office/drawing/2014/main" id="{50D16EF0-B433-4EF8-9164-E20593FD6769}"/>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2988" name="Drop Down 24" hidden="1">
          <a:extLst>
            <a:ext uri="{63B3BB69-23CF-44E3-9099-C40C66FF867C}">
              <a14:compatExt xmlns:a14="http://schemas.microsoft.com/office/drawing/2010/main" spid="_x0000_s2072"/>
            </a:ext>
            <a:ext uri="{FF2B5EF4-FFF2-40B4-BE49-F238E27FC236}">
              <a16:creationId xmlns:a16="http://schemas.microsoft.com/office/drawing/2014/main" id="{BA1CECC3-915E-42EC-A532-ABB975771EEE}"/>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2989" name="Drop Down 4" hidden="1">
          <a:extLst>
            <a:ext uri="{63B3BB69-23CF-44E3-9099-C40C66FF867C}">
              <a14:compatExt xmlns:a14="http://schemas.microsoft.com/office/drawing/2010/main" spid="_x0000_s2052"/>
            </a:ext>
            <a:ext uri="{FF2B5EF4-FFF2-40B4-BE49-F238E27FC236}">
              <a16:creationId xmlns:a16="http://schemas.microsoft.com/office/drawing/2014/main" id="{C93F6DCA-42EB-436C-A3B6-F179C293BE0C}"/>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2990" name="Drop Down 4" hidden="1">
          <a:extLst>
            <a:ext uri="{63B3BB69-23CF-44E3-9099-C40C66FF867C}">
              <a14:compatExt xmlns:a14="http://schemas.microsoft.com/office/drawing/2010/main" spid="_x0000_s2052"/>
            </a:ext>
            <a:ext uri="{FF2B5EF4-FFF2-40B4-BE49-F238E27FC236}">
              <a16:creationId xmlns:a16="http://schemas.microsoft.com/office/drawing/2014/main" id="{F869AEB2-E178-4994-A44E-11A36EFB5F31}"/>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2991" name="Drop Down 4" hidden="1">
          <a:extLst>
            <a:ext uri="{63B3BB69-23CF-44E3-9099-C40C66FF867C}">
              <a14:compatExt xmlns:a14="http://schemas.microsoft.com/office/drawing/2010/main" spid="_x0000_s2052"/>
            </a:ext>
            <a:ext uri="{FF2B5EF4-FFF2-40B4-BE49-F238E27FC236}">
              <a16:creationId xmlns:a16="http://schemas.microsoft.com/office/drawing/2014/main" id="{FC35B32D-4CD0-4BB6-8A9D-68ED5E62F610}"/>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2992" name="Drop Down 4" hidden="1">
          <a:extLst>
            <a:ext uri="{63B3BB69-23CF-44E3-9099-C40C66FF867C}">
              <a14:compatExt xmlns:a14="http://schemas.microsoft.com/office/drawing/2010/main" spid="_x0000_s2052"/>
            </a:ext>
            <a:ext uri="{FF2B5EF4-FFF2-40B4-BE49-F238E27FC236}">
              <a16:creationId xmlns:a16="http://schemas.microsoft.com/office/drawing/2014/main" id="{030D0174-029F-4321-995E-65EB2C63AEE4}"/>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2993" name="Drop Down 4" hidden="1">
          <a:extLst>
            <a:ext uri="{63B3BB69-23CF-44E3-9099-C40C66FF867C}">
              <a14:compatExt xmlns:a14="http://schemas.microsoft.com/office/drawing/2010/main" spid="_x0000_s2052"/>
            </a:ext>
            <a:ext uri="{FF2B5EF4-FFF2-40B4-BE49-F238E27FC236}">
              <a16:creationId xmlns:a16="http://schemas.microsoft.com/office/drawing/2014/main" id="{453D6FCD-FEEA-46AC-A3D2-6C13361E1838}"/>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322</xdr:row>
      <xdr:rowOff>0</xdr:rowOff>
    </xdr:from>
    <xdr:ext cx="1921468" cy="195685"/>
    <xdr:sp macro="" textlink="">
      <xdr:nvSpPr>
        <xdr:cNvPr id="2994" name="Drop Down 20" hidden="1">
          <a:extLst>
            <a:ext uri="{63B3BB69-23CF-44E3-9099-C40C66FF867C}">
              <a14:compatExt xmlns:a14="http://schemas.microsoft.com/office/drawing/2010/main" spid="_x0000_s2068"/>
            </a:ext>
            <a:ext uri="{FF2B5EF4-FFF2-40B4-BE49-F238E27FC236}">
              <a16:creationId xmlns:a16="http://schemas.microsoft.com/office/drawing/2014/main" id="{4C6E13E6-F612-42F8-8831-7A0964943577}"/>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2995" name="Drop Down 24" hidden="1">
          <a:extLst>
            <a:ext uri="{63B3BB69-23CF-44E3-9099-C40C66FF867C}">
              <a14:compatExt xmlns:a14="http://schemas.microsoft.com/office/drawing/2010/main" spid="_x0000_s2072"/>
            </a:ext>
            <a:ext uri="{FF2B5EF4-FFF2-40B4-BE49-F238E27FC236}">
              <a16:creationId xmlns:a16="http://schemas.microsoft.com/office/drawing/2014/main" id="{036C807A-BC6F-4FDB-87C9-ADCECA46300A}"/>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2996" name="Drop Down 4" hidden="1">
          <a:extLst>
            <a:ext uri="{63B3BB69-23CF-44E3-9099-C40C66FF867C}">
              <a14:compatExt xmlns:a14="http://schemas.microsoft.com/office/drawing/2010/main" spid="_x0000_s2052"/>
            </a:ext>
            <a:ext uri="{FF2B5EF4-FFF2-40B4-BE49-F238E27FC236}">
              <a16:creationId xmlns:a16="http://schemas.microsoft.com/office/drawing/2014/main" id="{8B33610B-EE12-42A1-899D-65EF6717A7F2}"/>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2997" name="Drop Down 4" hidden="1">
          <a:extLst>
            <a:ext uri="{63B3BB69-23CF-44E3-9099-C40C66FF867C}">
              <a14:compatExt xmlns:a14="http://schemas.microsoft.com/office/drawing/2010/main" spid="_x0000_s2052"/>
            </a:ext>
            <a:ext uri="{FF2B5EF4-FFF2-40B4-BE49-F238E27FC236}">
              <a16:creationId xmlns:a16="http://schemas.microsoft.com/office/drawing/2014/main" id="{01091035-4B6E-40DD-BC4B-FB909FBEADA4}"/>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2998" name="Drop Down 4" hidden="1">
          <a:extLst>
            <a:ext uri="{63B3BB69-23CF-44E3-9099-C40C66FF867C}">
              <a14:compatExt xmlns:a14="http://schemas.microsoft.com/office/drawing/2010/main" spid="_x0000_s2052"/>
            </a:ext>
            <a:ext uri="{FF2B5EF4-FFF2-40B4-BE49-F238E27FC236}">
              <a16:creationId xmlns:a16="http://schemas.microsoft.com/office/drawing/2014/main" id="{C8126961-C220-4077-A4E6-27473E9220AA}"/>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2999" name="Drop Down 4" hidden="1">
          <a:extLst>
            <a:ext uri="{63B3BB69-23CF-44E3-9099-C40C66FF867C}">
              <a14:compatExt xmlns:a14="http://schemas.microsoft.com/office/drawing/2010/main" spid="_x0000_s2052"/>
            </a:ext>
            <a:ext uri="{FF2B5EF4-FFF2-40B4-BE49-F238E27FC236}">
              <a16:creationId xmlns:a16="http://schemas.microsoft.com/office/drawing/2014/main" id="{DEB34110-AF6B-4C39-8021-DAF1F2F915BC}"/>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3000" name="Drop Down 4" hidden="1">
          <a:extLst>
            <a:ext uri="{63B3BB69-23CF-44E3-9099-C40C66FF867C}">
              <a14:compatExt xmlns:a14="http://schemas.microsoft.com/office/drawing/2010/main" spid="_x0000_s2052"/>
            </a:ext>
            <a:ext uri="{FF2B5EF4-FFF2-40B4-BE49-F238E27FC236}">
              <a16:creationId xmlns:a16="http://schemas.microsoft.com/office/drawing/2014/main" id="{C149EF16-AB41-41C9-B2E3-9E52A63B99CF}"/>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322</xdr:row>
      <xdr:rowOff>0</xdr:rowOff>
    </xdr:from>
    <xdr:ext cx="1921468" cy="195685"/>
    <xdr:sp macro="" textlink="">
      <xdr:nvSpPr>
        <xdr:cNvPr id="3001" name="Drop Down 20" hidden="1">
          <a:extLst>
            <a:ext uri="{63B3BB69-23CF-44E3-9099-C40C66FF867C}">
              <a14:compatExt xmlns:a14="http://schemas.microsoft.com/office/drawing/2010/main" spid="_x0000_s2068"/>
            </a:ext>
            <a:ext uri="{FF2B5EF4-FFF2-40B4-BE49-F238E27FC236}">
              <a16:creationId xmlns:a16="http://schemas.microsoft.com/office/drawing/2014/main" id="{FB1CD13D-2930-4199-A4C5-D4FAC5EF886C}"/>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3002" name="Drop Down 24" hidden="1">
          <a:extLst>
            <a:ext uri="{63B3BB69-23CF-44E3-9099-C40C66FF867C}">
              <a14:compatExt xmlns:a14="http://schemas.microsoft.com/office/drawing/2010/main" spid="_x0000_s2072"/>
            </a:ext>
            <a:ext uri="{FF2B5EF4-FFF2-40B4-BE49-F238E27FC236}">
              <a16:creationId xmlns:a16="http://schemas.microsoft.com/office/drawing/2014/main" id="{2ECA6E34-F6F9-4D5D-928B-A58301A1096F}"/>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3003" name="Drop Down 4" hidden="1">
          <a:extLst>
            <a:ext uri="{63B3BB69-23CF-44E3-9099-C40C66FF867C}">
              <a14:compatExt xmlns:a14="http://schemas.microsoft.com/office/drawing/2010/main" spid="_x0000_s2052"/>
            </a:ext>
            <a:ext uri="{FF2B5EF4-FFF2-40B4-BE49-F238E27FC236}">
              <a16:creationId xmlns:a16="http://schemas.microsoft.com/office/drawing/2014/main" id="{A8C45029-EF43-4D14-8BEB-4906DADBDDF1}"/>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3004" name="Drop Down 4" hidden="1">
          <a:extLst>
            <a:ext uri="{63B3BB69-23CF-44E3-9099-C40C66FF867C}">
              <a14:compatExt xmlns:a14="http://schemas.microsoft.com/office/drawing/2010/main" spid="_x0000_s2052"/>
            </a:ext>
            <a:ext uri="{FF2B5EF4-FFF2-40B4-BE49-F238E27FC236}">
              <a16:creationId xmlns:a16="http://schemas.microsoft.com/office/drawing/2014/main" id="{813BB1EC-0109-4B34-BE60-6544A44A8C73}"/>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3005" name="Drop Down 4" hidden="1">
          <a:extLst>
            <a:ext uri="{63B3BB69-23CF-44E3-9099-C40C66FF867C}">
              <a14:compatExt xmlns:a14="http://schemas.microsoft.com/office/drawing/2010/main" spid="_x0000_s2052"/>
            </a:ext>
            <a:ext uri="{FF2B5EF4-FFF2-40B4-BE49-F238E27FC236}">
              <a16:creationId xmlns:a16="http://schemas.microsoft.com/office/drawing/2014/main" id="{18ADD701-97AD-4E7C-89AA-EA52972A9312}"/>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3006" name="Drop Down 4" hidden="1">
          <a:extLst>
            <a:ext uri="{63B3BB69-23CF-44E3-9099-C40C66FF867C}">
              <a14:compatExt xmlns:a14="http://schemas.microsoft.com/office/drawing/2010/main" spid="_x0000_s2052"/>
            </a:ext>
            <a:ext uri="{FF2B5EF4-FFF2-40B4-BE49-F238E27FC236}">
              <a16:creationId xmlns:a16="http://schemas.microsoft.com/office/drawing/2014/main" id="{CCB4808D-AB7C-46A6-8A60-3E438D72E3CD}"/>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3007" name="Drop Down 4" hidden="1">
          <a:extLst>
            <a:ext uri="{63B3BB69-23CF-44E3-9099-C40C66FF867C}">
              <a14:compatExt xmlns:a14="http://schemas.microsoft.com/office/drawing/2010/main" spid="_x0000_s2052"/>
            </a:ext>
            <a:ext uri="{FF2B5EF4-FFF2-40B4-BE49-F238E27FC236}">
              <a16:creationId xmlns:a16="http://schemas.microsoft.com/office/drawing/2014/main" id="{35C6A6CE-529A-44B3-AFCF-533ACA0918BF}"/>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322</xdr:row>
      <xdr:rowOff>0</xdr:rowOff>
    </xdr:from>
    <xdr:ext cx="1921468" cy="195685"/>
    <xdr:sp macro="" textlink="">
      <xdr:nvSpPr>
        <xdr:cNvPr id="3008" name="Drop Down 20" hidden="1">
          <a:extLst>
            <a:ext uri="{63B3BB69-23CF-44E3-9099-C40C66FF867C}">
              <a14:compatExt xmlns:a14="http://schemas.microsoft.com/office/drawing/2010/main" spid="_x0000_s2068"/>
            </a:ext>
            <a:ext uri="{FF2B5EF4-FFF2-40B4-BE49-F238E27FC236}">
              <a16:creationId xmlns:a16="http://schemas.microsoft.com/office/drawing/2014/main" id="{0986B9EB-9CFF-4C59-AF6D-635257028876}"/>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3009" name="Drop Down 24" hidden="1">
          <a:extLst>
            <a:ext uri="{63B3BB69-23CF-44E3-9099-C40C66FF867C}">
              <a14:compatExt xmlns:a14="http://schemas.microsoft.com/office/drawing/2010/main" spid="_x0000_s2072"/>
            </a:ext>
            <a:ext uri="{FF2B5EF4-FFF2-40B4-BE49-F238E27FC236}">
              <a16:creationId xmlns:a16="http://schemas.microsoft.com/office/drawing/2014/main" id="{3A0986A3-632B-4604-8DA4-66684F45470E}"/>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3010" name="Drop Down 4" hidden="1">
          <a:extLst>
            <a:ext uri="{63B3BB69-23CF-44E3-9099-C40C66FF867C}">
              <a14:compatExt xmlns:a14="http://schemas.microsoft.com/office/drawing/2010/main" spid="_x0000_s2052"/>
            </a:ext>
            <a:ext uri="{FF2B5EF4-FFF2-40B4-BE49-F238E27FC236}">
              <a16:creationId xmlns:a16="http://schemas.microsoft.com/office/drawing/2014/main" id="{AC0BFB53-A4D5-4900-B6F2-EED2631251E4}"/>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3011" name="Drop Down 4" hidden="1">
          <a:extLst>
            <a:ext uri="{63B3BB69-23CF-44E3-9099-C40C66FF867C}">
              <a14:compatExt xmlns:a14="http://schemas.microsoft.com/office/drawing/2010/main" spid="_x0000_s2052"/>
            </a:ext>
            <a:ext uri="{FF2B5EF4-FFF2-40B4-BE49-F238E27FC236}">
              <a16:creationId xmlns:a16="http://schemas.microsoft.com/office/drawing/2014/main" id="{ACFFA3A1-2D92-4648-9BC3-BCB33F5733AA}"/>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3012" name="Drop Down 4" hidden="1">
          <a:extLst>
            <a:ext uri="{63B3BB69-23CF-44E3-9099-C40C66FF867C}">
              <a14:compatExt xmlns:a14="http://schemas.microsoft.com/office/drawing/2010/main" spid="_x0000_s2052"/>
            </a:ext>
            <a:ext uri="{FF2B5EF4-FFF2-40B4-BE49-F238E27FC236}">
              <a16:creationId xmlns:a16="http://schemas.microsoft.com/office/drawing/2014/main" id="{CA0CE9D8-E88C-4C0B-BB90-1D4AA0E31695}"/>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3013" name="Drop Down 4" hidden="1">
          <a:extLst>
            <a:ext uri="{63B3BB69-23CF-44E3-9099-C40C66FF867C}">
              <a14:compatExt xmlns:a14="http://schemas.microsoft.com/office/drawing/2010/main" spid="_x0000_s2052"/>
            </a:ext>
            <a:ext uri="{FF2B5EF4-FFF2-40B4-BE49-F238E27FC236}">
              <a16:creationId xmlns:a16="http://schemas.microsoft.com/office/drawing/2014/main" id="{64D1394A-C6C3-4F84-9D5F-03679734EE08}"/>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3014" name="Drop Down 4" hidden="1">
          <a:extLst>
            <a:ext uri="{63B3BB69-23CF-44E3-9099-C40C66FF867C}">
              <a14:compatExt xmlns:a14="http://schemas.microsoft.com/office/drawing/2010/main" spid="_x0000_s2052"/>
            </a:ext>
            <a:ext uri="{FF2B5EF4-FFF2-40B4-BE49-F238E27FC236}">
              <a16:creationId xmlns:a16="http://schemas.microsoft.com/office/drawing/2014/main" id="{C3640D83-EBC4-4F6A-B3C6-27EBA44C62DA}"/>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322</xdr:row>
      <xdr:rowOff>0</xdr:rowOff>
    </xdr:from>
    <xdr:ext cx="1921468" cy="195685"/>
    <xdr:sp macro="" textlink="">
      <xdr:nvSpPr>
        <xdr:cNvPr id="3015" name="Drop Down 20" hidden="1">
          <a:extLst>
            <a:ext uri="{63B3BB69-23CF-44E3-9099-C40C66FF867C}">
              <a14:compatExt xmlns:a14="http://schemas.microsoft.com/office/drawing/2010/main" spid="_x0000_s2068"/>
            </a:ext>
            <a:ext uri="{FF2B5EF4-FFF2-40B4-BE49-F238E27FC236}">
              <a16:creationId xmlns:a16="http://schemas.microsoft.com/office/drawing/2014/main" id="{FA4B4190-18F9-4D38-BF19-DD56E306E210}"/>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3016" name="Drop Down 24" hidden="1">
          <a:extLst>
            <a:ext uri="{63B3BB69-23CF-44E3-9099-C40C66FF867C}">
              <a14:compatExt xmlns:a14="http://schemas.microsoft.com/office/drawing/2010/main" spid="_x0000_s2072"/>
            </a:ext>
            <a:ext uri="{FF2B5EF4-FFF2-40B4-BE49-F238E27FC236}">
              <a16:creationId xmlns:a16="http://schemas.microsoft.com/office/drawing/2014/main" id="{172C6DDC-1910-407B-A489-1DE8366DD24D}"/>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3017" name="Drop Down 4" hidden="1">
          <a:extLst>
            <a:ext uri="{63B3BB69-23CF-44E3-9099-C40C66FF867C}">
              <a14:compatExt xmlns:a14="http://schemas.microsoft.com/office/drawing/2010/main" spid="_x0000_s2052"/>
            </a:ext>
            <a:ext uri="{FF2B5EF4-FFF2-40B4-BE49-F238E27FC236}">
              <a16:creationId xmlns:a16="http://schemas.microsoft.com/office/drawing/2014/main" id="{89DA6BEC-23EA-455F-A6B0-A1FE897446D0}"/>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3018" name="Drop Down 4" hidden="1">
          <a:extLst>
            <a:ext uri="{63B3BB69-23CF-44E3-9099-C40C66FF867C}">
              <a14:compatExt xmlns:a14="http://schemas.microsoft.com/office/drawing/2010/main" spid="_x0000_s2052"/>
            </a:ext>
            <a:ext uri="{FF2B5EF4-FFF2-40B4-BE49-F238E27FC236}">
              <a16:creationId xmlns:a16="http://schemas.microsoft.com/office/drawing/2014/main" id="{3DB03F4F-530D-46B2-8658-16E9DA2DFB7E}"/>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3019" name="Drop Down 4" hidden="1">
          <a:extLst>
            <a:ext uri="{63B3BB69-23CF-44E3-9099-C40C66FF867C}">
              <a14:compatExt xmlns:a14="http://schemas.microsoft.com/office/drawing/2010/main" spid="_x0000_s2052"/>
            </a:ext>
            <a:ext uri="{FF2B5EF4-FFF2-40B4-BE49-F238E27FC236}">
              <a16:creationId xmlns:a16="http://schemas.microsoft.com/office/drawing/2014/main" id="{8C237B47-B2C0-4DE7-9B72-4A92400C882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3020" name="Drop Down 4" hidden="1">
          <a:extLst>
            <a:ext uri="{63B3BB69-23CF-44E3-9099-C40C66FF867C}">
              <a14:compatExt xmlns:a14="http://schemas.microsoft.com/office/drawing/2010/main" spid="_x0000_s2052"/>
            </a:ext>
            <a:ext uri="{FF2B5EF4-FFF2-40B4-BE49-F238E27FC236}">
              <a16:creationId xmlns:a16="http://schemas.microsoft.com/office/drawing/2014/main" id="{4C725DBC-9BD9-4E74-B24E-36909E498E04}"/>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3021" name="Drop Down 4" hidden="1">
          <a:extLst>
            <a:ext uri="{63B3BB69-23CF-44E3-9099-C40C66FF867C}">
              <a14:compatExt xmlns:a14="http://schemas.microsoft.com/office/drawing/2010/main" spid="_x0000_s2052"/>
            </a:ext>
            <a:ext uri="{FF2B5EF4-FFF2-40B4-BE49-F238E27FC236}">
              <a16:creationId xmlns:a16="http://schemas.microsoft.com/office/drawing/2014/main" id="{42E087DF-FEE6-43B5-BD0A-6B4A6AB06D41}"/>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322</xdr:row>
      <xdr:rowOff>0</xdr:rowOff>
    </xdr:from>
    <xdr:ext cx="1921468" cy="195685"/>
    <xdr:sp macro="" textlink="">
      <xdr:nvSpPr>
        <xdr:cNvPr id="3022" name="Drop Down 20" hidden="1">
          <a:extLst>
            <a:ext uri="{63B3BB69-23CF-44E3-9099-C40C66FF867C}">
              <a14:compatExt xmlns:a14="http://schemas.microsoft.com/office/drawing/2010/main" spid="_x0000_s2068"/>
            </a:ext>
            <a:ext uri="{FF2B5EF4-FFF2-40B4-BE49-F238E27FC236}">
              <a16:creationId xmlns:a16="http://schemas.microsoft.com/office/drawing/2014/main" id="{AFA955C3-96ED-4676-BED1-C66DF9788598}"/>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3023" name="Drop Down 24" hidden="1">
          <a:extLst>
            <a:ext uri="{63B3BB69-23CF-44E3-9099-C40C66FF867C}">
              <a14:compatExt xmlns:a14="http://schemas.microsoft.com/office/drawing/2010/main" spid="_x0000_s2072"/>
            </a:ext>
            <a:ext uri="{FF2B5EF4-FFF2-40B4-BE49-F238E27FC236}">
              <a16:creationId xmlns:a16="http://schemas.microsoft.com/office/drawing/2014/main" id="{000B5924-8763-4B40-940B-7521CBD9A2E9}"/>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3024" name="Drop Down 4" hidden="1">
          <a:extLst>
            <a:ext uri="{63B3BB69-23CF-44E3-9099-C40C66FF867C}">
              <a14:compatExt xmlns:a14="http://schemas.microsoft.com/office/drawing/2010/main" spid="_x0000_s2052"/>
            </a:ext>
            <a:ext uri="{FF2B5EF4-FFF2-40B4-BE49-F238E27FC236}">
              <a16:creationId xmlns:a16="http://schemas.microsoft.com/office/drawing/2014/main" id="{14C3ADD0-5E92-4B29-A872-FF54C435803C}"/>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3025" name="Drop Down 4" hidden="1">
          <a:extLst>
            <a:ext uri="{63B3BB69-23CF-44E3-9099-C40C66FF867C}">
              <a14:compatExt xmlns:a14="http://schemas.microsoft.com/office/drawing/2010/main" spid="_x0000_s2052"/>
            </a:ext>
            <a:ext uri="{FF2B5EF4-FFF2-40B4-BE49-F238E27FC236}">
              <a16:creationId xmlns:a16="http://schemas.microsoft.com/office/drawing/2014/main" id="{A9DAD441-9CE8-4872-B4EA-13F18D15B16C}"/>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3026" name="Drop Down 4" hidden="1">
          <a:extLst>
            <a:ext uri="{63B3BB69-23CF-44E3-9099-C40C66FF867C}">
              <a14:compatExt xmlns:a14="http://schemas.microsoft.com/office/drawing/2010/main" spid="_x0000_s2052"/>
            </a:ext>
            <a:ext uri="{FF2B5EF4-FFF2-40B4-BE49-F238E27FC236}">
              <a16:creationId xmlns:a16="http://schemas.microsoft.com/office/drawing/2014/main" id="{9EBBBBD1-EA35-4124-BE71-12F73D2E8944}"/>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3027" name="Drop Down 4" hidden="1">
          <a:extLst>
            <a:ext uri="{63B3BB69-23CF-44E3-9099-C40C66FF867C}">
              <a14:compatExt xmlns:a14="http://schemas.microsoft.com/office/drawing/2010/main" spid="_x0000_s2052"/>
            </a:ext>
            <a:ext uri="{FF2B5EF4-FFF2-40B4-BE49-F238E27FC236}">
              <a16:creationId xmlns:a16="http://schemas.microsoft.com/office/drawing/2014/main" id="{5553350F-8611-4669-927A-A07769620DCD}"/>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3028" name="Drop Down 4" hidden="1">
          <a:extLst>
            <a:ext uri="{63B3BB69-23CF-44E3-9099-C40C66FF867C}">
              <a14:compatExt xmlns:a14="http://schemas.microsoft.com/office/drawing/2010/main" spid="_x0000_s2052"/>
            </a:ext>
            <a:ext uri="{FF2B5EF4-FFF2-40B4-BE49-F238E27FC236}">
              <a16:creationId xmlns:a16="http://schemas.microsoft.com/office/drawing/2014/main" id="{05EAD3E9-675B-48DD-9333-A896A056B7ED}"/>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322</xdr:row>
      <xdr:rowOff>0</xdr:rowOff>
    </xdr:from>
    <xdr:ext cx="1921468" cy="195685"/>
    <xdr:sp macro="" textlink="">
      <xdr:nvSpPr>
        <xdr:cNvPr id="3029" name="Drop Down 20" hidden="1">
          <a:extLst>
            <a:ext uri="{63B3BB69-23CF-44E3-9099-C40C66FF867C}">
              <a14:compatExt xmlns:a14="http://schemas.microsoft.com/office/drawing/2010/main" spid="_x0000_s2068"/>
            </a:ext>
            <a:ext uri="{FF2B5EF4-FFF2-40B4-BE49-F238E27FC236}">
              <a16:creationId xmlns:a16="http://schemas.microsoft.com/office/drawing/2014/main" id="{10F95D8C-7579-42EA-A8D9-0D60BA9B61ED}"/>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3030" name="Drop Down 24" hidden="1">
          <a:extLst>
            <a:ext uri="{63B3BB69-23CF-44E3-9099-C40C66FF867C}">
              <a14:compatExt xmlns:a14="http://schemas.microsoft.com/office/drawing/2010/main" spid="_x0000_s2072"/>
            </a:ext>
            <a:ext uri="{FF2B5EF4-FFF2-40B4-BE49-F238E27FC236}">
              <a16:creationId xmlns:a16="http://schemas.microsoft.com/office/drawing/2014/main" id="{FDF5BD79-A1D5-43B0-B517-EFEB120280B9}"/>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3031" name="Drop Down 4" hidden="1">
          <a:extLst>
            <a:ext uri="{63B3BB69-23CF-44E3-9099-C40C66FF867C}">
              <a14:compatExt xmlns:a14="http://schemas.microsoft.com/office/drawing/2010/main" spid="_x0000_s2052"/>
            </a:ext>
            <a:ext uri="{FF2B5EF4-FFF2-40B4-BE49-F238E27FC236}">
              <a16:creationId xmlns:a16="http://schemas.microsoft.com/office/drawing/2014/main" id="{90E3E1F8-84A3-4981-9678-3180A88379DA}"/>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3032" name="Drop Down 4" hidden="1">
          <a:extLst>
            <a:ext uri="{63B3BB69-23CF-44E3-9099-C40C66FF867C}">
              <a14:compatExt xmlns:a14="http://schemas.microsoft.com/office/drawing/2010/main" spid="_x0000_s2052"/>
            </a:ext>
            <a:ext uri="{FF2B5EF4-FFF2-40B4-BE49-F238E27FC236}">
              <a16:creationId xmlns:a16="http://schemas.microsoft.com/office/drawing/2014/main" id="{BB87ADE4-92A1-49EA-BF27-B56085A7446D}"/>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3033" name="Drop Down 4" hidden="1">
          <a:extLst>
            <a:ext uri="{63B3BB69-23CF-44E3-9099-C40C66FF867C}">
              <a14:compatExt xmlns:a14="http://schemas.microsoft.com/office/drawing/2010/main" spid="_x0000_s2052"/>
            </a:ext>
            <a:ext uri="{FF2B5EF4-FFF2-40B4-BE49-F238E27FC236}">
              <a16:creationId xmlns:a16="http://schemas.microsoft.com/office/drawing/2014/main" id="{313F49A5-F437-471C-944A-71B64ECFA7CA}"/>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3034" name="Drop Down 4" hidden="1">
          <a:extLst>
            <a:ext uri="{63B3BB69-23CF-44E3-9099-C40C66FF867C}">
              <a14:compatExt xmlns:a14="http://schemas.microsoft.com/office/drawing/2010/main" spid="_x0000_s2052"/>
            </a:ext>
            <a:ext uri="{FF2B5EF4-FFF2-40B4-BE49-F238E27FC236}">
              <a16:creationId xmlns:a16="http://schemas.microsoft.com/office/drawing/2014/main" id="{A6FCCD2B-DBDD-44BB-8430-1C6E0DF40142}"/>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3035" name="Drop Down 4" hidden="1">
          <a:extLst>
            <a:ext uri="{63B3BB69-23CF-44E3-9099-C40C66FF867C}">
              <a14:compatExt xmlns:a14="http://schemas.microsoft.com/office/drawing/2010/main" spid="_x0000_s2052"/>
            </a:ext>
            <a:ext uri="{FF2B5EF4-FFF2-40B4-BE49-F238E27FC236}">
              <a16:creationId xmlns:a16="http://schemas.microsoft.com/office/drawing/2014/main" id="{9375D4A0-1F70-411A-931F-90374B831DE2}"/>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322</xdr:row>
      <xdr:rowOff>0</xdr:rowOff>
    </xdr:from>
    <xdr:ext cx="1921468" cy="195685"/>
    <xdr:sp macro="" textlink="">
      <xdr:nvSpPr>
        <xdr:cNvPr id="3036" name="Drop Down 20" hidden="1">
          <a:extLst>
            <a:ext uri="{63B3BB69-23CF-44E3-9099-C40C66FF867C}">
              <a14:compatExt xmlns:a14="http://schemas.microsoft.com/office/drawing/2010/main" spid="_x0000_s2068"/>
            </a:ext>
            <a:ext uri="{FF2B5EF4-FFF2-40B4-BE49-F238E27FC236}">
              <a16:creationId xmlns:a16="http://schemas.microsoft.com/office/drawing/2014/main" id="{514F862E-049E-47EB-B23B-34ACE826F38D}"/>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3037" name="Drop Down 24" hidden="1">
          <a:extLst>
            <a:ext uri="{63B3BB69-23CF-44E3-9099-C40C66FF867C}">
              <a14:compatExt xmlns:a14="http://schemas.microsoft.com/office/drawing/2010/main" spid="_x0000_s2072"/>
            </a:ext>
            <a:ext uri="{FF2B5EF4-FFF2-40B4-BE49-F238E27FC236}">
              <a16:creationId xmlns:a16="http://schemas.microsoft.com/office/drawing/2014/main" id="{B639D96A-8C5E-48BB-A11A-7002763380A8}"/>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3038" name="Drop Down 4" hidden="1">
          <a:extLst>
            <a:ext uri="{63B3BB69-23CF-44E3-9099-C40C66FF867C}">
              <a14:compatExt xmlns:a14="http://schemas.microsoft.com/office/drawing/2010/main" spid="_x0000_s2052"/>
            </a:ext>
            <a:ext uri="{FF2B5EF4-FFF2-40B4-BE49-F238E27FC236}">
              <a16:creationId xmlns:a16="http://schemas.microsoft.com/office/drawing/2014/main" id="{078EAF77-80C3-406C-9D7D-A1D3488EE04F}"/>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3039" name="Drop Down 4" hidden="1">
          <a:extLst>
            <a:ext uri="{63B3BB69-23CF-44E3-9099-C40C66FF867C}">
              <a14:compatExt xmlns:a14="http://schemas.microsoft.com/office/drawing/2010/main" spid="_x0000_s2052"/>
            </a:ext>
            <a:ext uri="{FF2B5EF4-FFF2-40B4-BE49-F238E27FC236}">
              <a16:creationId xmlns:a16="http://schemas.microsoft.com/office/drawing/2014/main" id="{0E0442BC-6840-4308-B4F6-B6F082D2D294}"/>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3040" name="Drop Down 4" hidden="1">
          <a:extLst>
            <a:ext uri="{63B3BB69-23CF-44E3-9099-C40C66FF867C}">
              <a14:compatExt xmlns:a14="http://schemas.microsoft.com/office/drawing/2010/main" spid="_x0000_s2052"/>
            </a:ext>
            <a:ext uri="{FF2B5EF4-FFF2-40B4-BE49-F238E27FC236}">
              <a16:creationId xmlns:a16="http://schemas.microsoft.com/office/drawing/2014/main" id="{5BB6FCEC-0F2B-4CD7-844B-590BFE58E95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3041" name="Drop Down 4" hidden="1">
          <a:extLst>
            <a:ext uri="{63B3BB69-23CF-44E3-9099-C40C66FF867C}">
              <a14:compatExt xmlns:a14="http://schemas.microsoft.com/office/drawing/2010/main" spid="_x0000_s2052"/>
            </a:ext>
            <a:ext uri="{FF2B5EF4-FFF2-40B4-BE49-F238E27FC236}">
              <a16:creationId xmlns:a16="http://schemas.microsoft.com/office/drawing/2014/main" id="{77C0FA7C-8753-4B1F-88F6-28AB10E83EFA}"/>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3042" name="Drop Down 4" hidden="1">
          <a:extLst>
            <a:ext uri="{63B3BB69-23CF-44E3-9099-C40C66FF867C}">
              <a14:compatExt xmlns:a14="http://schemas.microsoft.com/office/drawing/2010/main" spid="_x0000_s2052"/>
            </a:ext>
            <a:ext uri="{FF2B5EF4-FFF2-40B4-BE49-F238E27FC236}">
              <a16:creationId xmlns:a16="http://schemas.microsoft.com/office/drawing/2014/main" id="{1478DED5-1211-4CBD-AEDD-34CA1608DDA4}"/>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322</xdr:row>
      <xdr:rowOff>0</xdr:rowOff>
    </xdr:from>
    <xdr:ext cx="1921468" cy="195685"/>
    <xdr:sp macro="" textlink="">
      <xdr:nvSpPr>
        <xdr:cNvPr id="3043" name="Drop Down 20" hidden="1">
          <a:extLst>
            <a:ext uri="{63B3BB69-23CF-44E3-9099-C40C66FF867C}">
              <a14:compatExt xmlns:a14="http://schemas.microsoft.com/office/drawing/2010/main" spid="_x0000_s2068"/>
            </a:ext>
            <a:ext uri="{FF2B5EF4-FFF2-40B4-BE49-F238E27FC236}">
              <a16:creationId xmlns:a16="http://schemas.microsoft.com/office/drawing/2014/main" id="{9DF1FEFB-0CD5-4068-BA4F-1FCA78757D7B}"/>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3044" name="Drop Down 24" hidden="1">
          <a:extLst>
            <a:ext uri="{63B3BB69-23CF-44E3-9099-C40C66FF867C}">
              <a14:compatExt xmlns:a14="http://schemas.microsoft.com/office/drawing/2010/main" spid="_x0000_s2072"/>
            </a:ext>
            <a:ext uri="{FF2B5EF4-FFF2-40B4-BE49-F238E27FC236}">
              <a16:creationId xmlns:a16="http://schemas.microsoft.com/office/drawing/2014/main" id="{3C00179E-E906-4FAF-8443-8B544F1B5320}"/>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3045" name="Drop Down 4" hidden="1">
          <a:extLst>
            <a:ext uri="{63B3BB69-23CF-44E3-9099-C40C66FF867C}">
              <a14:compatExt xmlns:a14="http://schemas.microsoft.com/office/drawing/2010/main" spid="_x0000_s2052"/>
            </a:ext>
            <a:ext uri="{FF2B5EF4-FFF2-40B4-BE49-F238E27FC236}">
              <a16:creationId xmlns:a16="http://schemas.microsoft.com/office/drawing/2014/main" id="{91BAF496-03B4-404D-BC65-B68EDA1BFEFF}"/>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3046" name="Drop Down 4" hidden="1">
          <a:extLst>
            <a:ext uri="{63B3BB69-23CF-44E3-9099-C40C66FF867C}">
              <a14:compatExt xmlns:a14="http://schemas.microsoft.com/office/drawing/2010/main" spid="_x0000_s2052"/>
            </a:ext>
            <a:ext uri="{FF2B5EF4-FFF2-40B4-BE49-F238E27FC236}">
              <a16:creationId xmlns:a16="http://schemas.microsoft.com/office/drawing/2014/main" id="{BD97804C-DDA8-4CFC-B682-87EF7FAEA532}"/>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3047" name="Drop Down 4" hidden="1">
          <a:extLst>
            <a:ext uri="{63B3BB69-23CF-44E3-9099-C40C66FF867C}">
              <a14:compatExt xmlns:a14="http://schemas.microsoft.com/office/drawing/2010/main" spid="_x0000_s2052"/>
            </a:ext>
            <a:ext uri="{FF2B5EF4-FFF2-40B4-BE49-F238E27FC236}">
              <a16:creationId xmlns:a16="http://schemas.microsoft.com/office/drawing/2014/main" id="{88314527-DBFC-48E4-9877-A7C70BE1D594}"/>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3048" name="Drop Down 4" hidden="1">
          <a:extLst>
            <a:ext uri="{63B3BB69-23CF-44E3-9099-C40C66FF867C}">
              <a14:compatExt xmlns:a14="http://schemas.microsoft.com/office/drawing/2010/main" spid="_x0000_s2052"/>
            </a:ext>
            <a:ext uri="{FF2B5EF4-FFF2-40B4-BE49-F238E27FC236}">
              <a16:creationId xmlns:a16="http://schemas.microsoft.com/office/drawing/2014/main" id="{A7EC4971-8835-44BA-81E9-A5C1EB80419E}"/>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3049" name="Drop Down 4" hidden="1">
          <a:extLst>
            <a:ext uri="{63B3BB69-23CF-44E3-9099-C40C66FF867C}">
              <a14:compatExt xmlns:a14="http://schemas.microsoft.com/office/drawing/2010/main" spid="_x0000_s2052"/>
            </a:ext>
            <a:ext uri="{FF2B5EF4-FFF2-40B4-BE49-F238E27FC236}">
              <a16:creationId xmlns:a16="http://schemas.microsoft.com/office/drawing/2014/main" id="{B60276B1-5CD0-4A00-8A2D-874DBC7867AA}"/>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322</xdr:row>
      <xdr:rowOff>0</xdr:rowOff>
    </xdr:from>
    <xdr:ext cx="1921468" cy="195685"/>
    <xdr:sp macro="" textlink="">
      <xdr:nvSpPr>
        <xdr:cNvPr id="3050" name="Drop Down 20" hidden="1">
          <a:extLst>
            <a:ext uri="{63B3BB69-23CF-44E3-9099-C40C66FF867C}">
              <a14:compatExt xmlns:a14="http://schemas.microsoft.com/office/drawing/2010/main" spid="_x0000_s2068"/>
            </a:ext>
            <a:ext uri="{FF2B5EF4-FFF2-40B4-BE49-F238E27FC236}">
              <a16:creationId xmlns:a16="http://schemas.microsoft.com/office/drawing/2014/main" id="{B83DA060-CF6C-4D4C-A9E4-A9765A74E95D}"/>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3051" name="Drop Down 24" hidden="1">
          <a:extLst>
            <a:ext uri="{63B3BB69-23CF-44E3-9099-C40C66FF867C}">
              <a14:compatExt xmlns:a14="http://schemas.microsoft.com/office/drawing/2010/main" spid="_x0000_s2072"/>
            </a:ext>
            <a:ext uri="{FF2B5EF4-FFF2-40B4-BE49-F238E27FC236}">
              <a16:creationId xmlns:a16="http://schemas.microsoft.com/office/drawing/2014/main" id="{D8FC8757-7F46-42DB-B3C4-900D4996C4A6}"/>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3052" name="Drop Down 4" hidden="1">
          <a:extLst>
            <a:ext uri="{63B3BB69-23CF-44E3-9099-C40C66FF867C}">
              <a14:compatExt xmlns:a14="http://schemas.microsoft.com/office/drawing/2010/main" spid="_x0000_s2052"/>
            </a:ext>
            <a:ext uri="{FF2B5EF4-FFF2-40B4-BE49-F238E27FC236}">
              <a16:creationId xmlns:a16="http://schemas.microsoft.com/office/drawing/2014/main" id="{25273F44-3F77-4AE0-834A-B6421844DA2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3053" name="Drop Down 4" hidden="1">
          <a:extLst>
            <a:ext uri="{63B3BB69-23CF-44E3-9099-C40C66FF867C}">
              <a14:compatExt xmlns:a14="http://schemas.microsoft.com/office/drawing/2010/main" spid="_x0000_s2052"/>
            </a:ext>
            <a:ext uri="{FF2B5EF4-FFF2-40B4-BE49-F238E27FC236}">
              <a16:creationId xmlns:a16="http://schemas.microsoft.com/office/drawing/2014/main" id="{8734C0D1-5D80-42D7-8500-52CAAD0D868A}"/>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3054" name="Drop Down 4" hidden="1">
          <a:extLst>
            <a:ext uri="{63B3BB69-23CF-44E3-9099-C40C66FF867C}">
              <a14:compatExt xmlns:a14="http://schemas.microsoft.com/office/drawing/2010/main" spid="_x0000_s2052"/>
            </a:ext>
            <a:ext uri="{FF2B5EF4-FFF2-40B4-BE49-F238E27FC236}">
              <a16:creationId xmlns:a16="http://schemas.microsoft.com/office/drawing/2014/main" id="{61AADB70-AC98-461B-BD1D-3E88107D9554}"/>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3055" name="Drop Down 4" hidden="1">
          <a:extLst>
            <a:ext uri="{63B3BB69-23CF-44E3-9099-C40C66FF867C}">
              <a14:compatExt xmlns:a14="http://schemas.microsoft.com/office/drawing/2010/main" spid="_x0000_s2052"/>
            </a:ext>
            <a:ext uri="{FF2B5EF4-FFF2-40B4-BE49-F238E27FC236}">
              <a16:creationId xmlns:a16="http://schemas.microsoft.com/office/drawing/2014/main" id="{4FE29AB4-5BD6-4F1B-B026-2E52B693F17E}"/>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3056" name="Drop Down 4" hidden="1">
          <a:extLst>
            <a:ext uri="{63B3BB69-23CF-44E3-9099-C40C66FF867C}">
              <a14:compatExt xmlns:a14="http://schemas.microsoft.com/office/drawing/2010/main" spid="_x0000_s2052"/>
            </a:ext>
            <a:ext uri="{FF2B5EF4-FFF2-40B4-BE49-F238E27FC236}">
              <a16:creationId xmlns:a16="http://schemas.microsoft.com/office/drawing/2014/main" id="{06DA45F0-AD6E-44AA-BC93-130EB0864FC2}"/>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322</xdr:row>
      <xdr:rowOff>0</xdr:rowOff>
    </xdr:from>
    <xdr:ext cx="1921468" cy="195685"/>
    <xdr:sp macro="" textlink="">
      <xdr:nvSpPr>
        <xdr:cNvPr id="3057" name="Drop Down 20" hidden="1">
          <a:extLst>
            <a:ext uri="{63B3BB69-23CF-44E3-9099-C40C66FF867C}">
              <a14:compatExt xmlns:a14="http://schemas.microsoft.com/office/drawing/2010/main" spid="_x0000_s2068"/>
            </a:ext>
            <a:ext uri="{FF2B5EF4-FFF2-40B4-BE49-F238E27FC236}">
              <a16:creationId xmlns:a16="http://schemas.microsoft.com/office/drawing/2014/main" id="{FE20002F-8789-4252-A8B3-6690D9C67CE0}"/>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3058" name="Drop Down 24" hidden="1">
          <a:extLst>
            <a:ext uri="{63B3BB69-23CF-44E3-9099-C40C66FF867C}">
              <a14:compatExt xmlns:a14="http://schemas.microsoft.com/office/drawing/2010/main" spid="_x0000_s2072"/>
            </a:ext>
            <a:ext uri="{FF2B5EF4-FFF2-40B4-BE49-F238E27FC236}">
              <a16:creationId xmlns:a16="http://schemas.microsoft.com/office/drawing/2014/main" id="{682470FB-1859-42F5-95B9-23C6B93A84AE}"/>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3059" name="Drop Down 4" hidden="1">
          <a:extLst>
            <a:ext uri="{63B3BB69-23CF-44E3-9099-C40C66FF867C}">
              <a14:compatExt xmlns:a14="http://schemas.microsoft.com/office/drawing/2010/main" spid="_x0000_s2052"/>
            </a:ext>
            <a:ext uri="{FF2B5EF4-FFF2-40B4-BE49-F238E27FC236}">
              <a16:creationId xmlns:a16="http://schemas.microsoft.com/office/drawing/2014/main" id="{D4D661D7-68C8-4ED0-8249-5FA57E61C344}"/>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3060" name="Drop Down 4" hidden="1">
          <a:extLst>
            <a:ext uri="{63B3BB69-23CF-44E3-9099-C40C66FF867C}">
              <a14:compatExt xmlns:a14="http://schemas.microsoft.com/office/drawing/2010/main" spid="_x0000_s2052"/>
            </a:ext>
            <a:ext uri="{FF2B5EF4-FFF2-40B4-BE49-F238E27FC236}">
              <a16:creationId xmlns:a16="http://schemas.microsoft.com/office/drawing/2014/main" id="{D6150E9F-E124-4E91-9882-2B3A9483101D}"/>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3061" name="Drop Down 4" hidden="1">
          <a:extLst>
            <a:ext uri="{63B3BB69-23CF-44E3-9099-C40C66FF867C}">
              <a14:compatExt xmlns:a14="http://schemas.microsoft.com/office/drawing/2010/main" spid="_x0000_s2052"/>
            </a:ext>
            <a:ext uri="{FF2B5EF4-FFF2-40B4-BE49-F238E27FC236}">
              <a16:creationId xmlns:a16="http://schemas.microsoft.com/office/drawing/2014/main" id="{A8FCE301-E500-4CC6-927E-B751C48A536A}"/>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3062" name="Drop Down 4" hidden="1">
          <a:extLst>
            <a:ext uri="{63B3BB69-23CF-44E3-9099-C40C66FF867C}">
              <a14:compatExt xmlns:a14="http://schemas.microsoft.com/office/drawing/2010/main" spid="_x0000_s2052"/>
            </a:ext>
            <a:ext uri="{FF2B5EF4-FFF2-40B4-BE49-F238E27FC236}">
              <a16:creationId xmlns:a16="http://schemas.microsoft.com/office/drawing/2014/main" id="{C3A90AFA-2012-40C6-8B8A-87CAFBB8E608}"/>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3063" name="Drop Down 4" hidden="1">
          <a:extLst>
            <a:ext uri="{63B3BB69-23CF-44E3-9099-C40C66FF867C}">
              <a14:compatExt xmlns:a14="http://schemas.microsoft.com/office/drawing/2010/main" spid="_x0000_s2052"/>
            </a:ext>
            <a:ext uri="{FF2B5EF4-FFF2-40B4-BE49-F238E27FC236}">
              <a16:creationId xmlns:a16="http://schemas.microsoft.com/office/drawing/2014/main" id="{26A07CB4-7CDB-4CCF-A660-F00AE16A0A9E}"/>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322</xdr:row>
      <xdr:rowOff>0</xdr:rowOff>
    </xdr:from>
    <xdr:ext cx="1921468" cy="195685"/>
    <xdr:sp macro="" textlink="">
      <xdr:nvSpPr>
        <xdr:cNvPr id="3064" name="Drop Down 20" hidden="1">
          <a:extLst>
            <a:ext uri="{63B3BB69-23CF-44E3-9099-C40C66FF867C}">
              <a14:compatExt xmlns:a14="http://schemas.microsoft.com/office/drawing/2010/main" spid="_x0000_s2068"/>
            </a:ext>
            <a:ext uri="{FF2B5EF4-FFF2-40B4-BE49-F238E27FC236}">
              <a16:creationId xmlns:a16="http://schemas.microsoft.com/office/drawing/2014/main" id="{5B6BF932-0D88-4F1A-AFDE-ECCF7ABFF61A}"/>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3065" name="Drop Down 24" hidden="1">
          <a:extLst>
            <a:ext uri="{63B3BB69-23CF-44E3-9099-C40C66FF867C}">
              <a14:compatExt xmlns:a14="http://schemas.microsoft.com/office/drawing/2010/main" spid="_x0000_s2072"/>
            </a:ext>
            <a:ext uri="{FF2B5EF4-FFF2-40B4-BE49-F238E27FC236}">
              <a16:creationId xmlns:a16="http://schemas.microsoft.com/office/drawing/2014/main" id="{531245FC-55EB-4598-8E77-C1A11880BC23}"/>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3066" name="Drop Down 4" hidden="1">
          <a:extLst>
            <a:ext uri="{63B3BB69-23CF-44E3-9099-C40C66FF867C}">
              <a14:compatExt xmlns:a14="http://schemas.microsoft.com/office/drawing/2010/main" spid="_x0000_s2052"/>
            </a:ext>
            <a:ext uri="{FF2B5EF4-FFF2-40B4-BE49-F238E27FC236}">
              <a16:creationId xmlns:a16="http://schemas.microsoft.com/office/drawing/2014/main" id="{09BC0F67-FC06-4627-A2FC-DB087E56A517}"/>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3067" name="Drop Down 4" hidden="1">
          <a:extLst>
            <a:ext uri="{63B3BB69-23CF-44E3-9099-C40C66FF867C}">
              <a14:compatExt xmlns:a14="http://schemas.microsoft.com/office/drawing/2010/main" spid="_x0000_s2052"/>
            </a:ext>
            <a:ext uri="{FF2B5EF4-FFF2-40B4-BE49-F238E27FC236}">
              <a16:creationId xmlns:a16="http://schemas.microsoft.com/office/drawing/2014/main" id="{E419C272-1506-46D3-B06C-164DC0456A1C}"/>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3068" name="Drop Down 4" hidden="1">
          <a:extLst>
            <a:ext uri="{63B3BB69-23CF-44E3-9099-C40C66FF867C}">
              <a14:compatExt xmlns:a14="http://schemas.microsoft.com/office/drawing/2010/main" spid="_x0000_s2052"/>
            </a:ext>
            <a:ext uri="{FF2B5EF4-FFF2-40B4-BE49-F238E27FC236}">
              <a16:creationId xmlns:a16="http://schemas.microsoft.com/office/drawing/2014/main" id="{DB0EC8CB-5C62-46D7-B040-90BEB27B1E7D}"/>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3069" name="Drop Down 4" hidden="1">
          <a:extLst>
            <a:ext uri="{63B3BB69-23CF-44E3-9099-C40C66FF867C}">
              <a14:compatExt xmlns:a14="http://schemas.microsoft.com/office/drawing/2010/main" spid="_x0000_s2052"/>
            </a:ext>
            <a:ext uri="{FF2B5EF4-FFF2-40B4-BE49-F238E27FC236}">
              <a16:creationId xmlns:a16="http://schemas.microsoft.com/office/drawing/2014/main" id="{86430873-71E1-4D93-AE36-AE9DBED88E22}"/>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3070" name="Drop Down 4" hidden="1">
          <a:extLst>
            <a:ext uri="{63B3BB69-23CF-44E3-9099-C40C66FF867C}">
              <a14:compatExt xmlns:a14="http://schemas.microsoft.com/office/drawing/2010/main" spid="_x0000_s2052"/>
            </a:ext>
            <a:ext uri="{FF2B5EF4-FFF2-40B4-BE49-F238E27FC236}">
              <a16:creationId xmlns:a16="http://schemas.microsoft.com/office/drawing/2014/main" id="{845A2798-D842-48E5-925A-4099F45E1C44}"/>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322</xdr:row>
      <xdr:rowOff>0</xdr:rowOff>
    </xdr:from>
    <xdr:ext cx="1921468" cy="195685"/>
    <xdr:sp macro="" textlink="">
      <xdr:nvSpPr>
        <xdr:cNvPr id="3071" name="Drop Down 20" hidden="1">
          <a:extLst>
            <a:ext uri="{63B3BB69-23CF-44E3-9099-C40C66FF867C}">
              <a14:compatExt xmlns:a14="http://schemas.microsoft.com/office/drawing/2010/main" spid="_x0000_s2068"/>
            </a:ext>
            <a:ext uri="{FF2B5EF4-FFF2-40B4-BE49-F238E27FC236}">
              <a16:creationId xmlns:a16="http://schemas.microsoft.com/office/drawing/2014/main" id="{44695A85-6804-47EE-92DD-408124C7DC13}"/>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3072" name="Drop Down 24" hidden="1">
          <a:extLst>
            <a:ext uri="{63B3BB69-23CF-44E3-9099-C40C66FF867C}">
              <a14:compatExt xmlns:a14="http://schemas.microsoft.com/office/drawing/2010/main" spid="_x0000_s2072"/>
            </a:ext>
            <a:ext uri="{FF2B5EF4-FFF2-40B4-BE49-F238E27FC236}">
              <a16:creationId xmlns:a16="http://schemas.microsoft.com/office/drawing/2014/main" id="{99084C4E-D7B1-4B90-B764-BA6C030989D0}"/>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3073" name="Drop Down 4" hidden="1">
          <a:extLst>
            <a:ext uri="{63B3BB69-23CF-44E3-9099-C40C66FF867C}">
              <a14:compatExt xmlns:a14="http://schemas.microsoft.com/office/drawing/2010/main" spid="_x0000_s2052"/>
            </a:ext>
            <a:ext uri="{FF2B5EF4-FFF2-40B4-BE49-F238E27FC236}">
              <a16:creationId xmlns:a16="http://schemas.microsoft.com/office/drawing/2014/main" id="{127B121C-8301-42C4-AAF8-8B93641A1BCE}"/>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3074" name="Drop Down 4" hidden="1">
          <a:extLst>
            <a:ext uri="{63B3BB69-23CF-44E3-9099-C40C66FF867C}">
              <a14:compatExt xmlns:a14="http://schemas.microsoft.com/office/drawing/2010/main" spid="_x0000_s2052"/>
            </a:ext>
            <a:ext uri="{FF2B5EF4-FFF2-40B4-BE49-F238E27FC236}">
              <a16:creationId xmlns:a16="http://schemas.microsoft.com/office/drawing/2014/main" id="{46789C86-76C3-4C69-A248-EFB7D83B0140}"/>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3075" name="Drop Down 4" hidden="1">
          <a:extLst>
            <a:ext uri="{63B3BB69-23CF-44E3-9099-C40C66FF867C}">
              <a14:compatExt xmlns:a14="http://schemas.microsoft.com/office/drawing/2010/main" spid="_x0000_s2052"/>
            </a:ext>
            <a:ext uri="{FF2B5EF4-FFF2-40B4-BE49-F238E27FC236}">
              <a16:creationId xmlns:a16="http://schemas.microsoft.com/office/drawing/2014/main" id="{727C6D91-3255-4D8D-BB28-213541DC3551}"/>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3076" name="Drop Down 4" hidden="1">
          <a:extLst>
            <a:ext uri="{63B3BB69-23CF-44E3-9099-C40C66FF867C}">
              <a14:compatExt xmlns:a14="http://schemas.microsoft.com/office/drawing/2010/main" spid="_x0000_s2052"/>
            </a:ext>
            <a:ext uri="{FF2B5EF4-FFF2-40B4-BE49-F238E27FC236}">
              <a16:creationId xmlns:a16="http://schemas.microsoft.com/office/drawing/2014/main" id="{DE148438-8306-4118-A61F-25E27648A8BA}"/>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3077" name="Drop Down 4" hidden="1">
          <a:extLst>
            <a:ext uri="{63B3BB69-23CF-44E3-9099-C40C66FF867C}">
              <a14:compatExt xmlns:a14="http://schemas.microsoft.com/office/drawing/2010/main" spid="_x0000_s2052"/>
            </a:ext>
            <a:ext uri="{FF2B5EF4-FFF2-40B4-BE49-F238E27FC236}">
              <a16:creationId xmlns:a16="http://schemas.microsoft.com/office/drawing/2014/main" id="{882C4D6E-C288-481E-BCAA-449F639E5389}"/>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322</xdr:row>
      <xdr:rowOff>0</xdr:rowOff>
    </xdr:from>
    <xdr:ext cx="1921468" cy="195685"/>
    <xdr:sp macro="" textlink="">
      <xdr:nvSpPr>
        <xdr:cNvPr id="3078" name="Drop Down 20" hidden="1">
          <a:extLst>
            <a:ext uri="{63B3BB69-23CF-44E3-9099-C40C66FF867C}">
              <a14:compatExt xmlns:a14="http://schemas.microsoft.com/office/drawing/2010/main" spid="_x0000_s2068"/>
            </a:ext>
            <a:ext uri="{FF2B5EF4-FFF2-40B4-BE49-F238E27FC236}">
              <a16:creationId xmlns:a16="http://schemas.microsoft.com/office/drawing/2014/main" id="{875C6BF4-DEDB-4453-85AB-296262E7532D}"/>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3079" name="Drop Down 24" hidden="1">
          <a:extLst>
            <a:ext uri="{63B3BB69-23CF-44E3-9099-C40C66FF867C}">
              <a14:compatExt xmlns:a14="http://schemas.microsoft.com/office/drawing/2010/main" spid="_x0000_s2072"/>
            </a:ext>
            <a:ext uri="{FF2B5EF4-FFF2-40B4-BE49-F238E27FC236}">
              <a16:creationId xmlns:a16="http://schemas.microsoft.com/office/drawing/2014/main" id="{2E0B81DC-1960-4250-B62F-4435DFC2A787}"/>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3080" name="Drop Down 4" hidden="1">
          <a:extLst>
            <a:ext uri="{63B3BB69-23CF-44E3-9099-C40C66FF867C}">
              <a14:compatExt xmlns:a14="http://schemas.microsoft.com/office/drawing/2010/main" spid="_x0000_s2052"/>
            </a:ext>
            <a:ext uri="{FF2B5EF4-FFF2-40B4-BE49-F238E27FC236}">
              <a16:creationId xmlns:a16="http://schemas.microsoft.com/office/drawing/2014/main" id="{632CCB5C-4080-4FB6-8913-32D531B7AF75}"/>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3081" name="Drop Down 4" hidden="1">
          <a:extLst>
            <a:ext uri="{63B3BB69-23CF-44E3-9099-C40C66FF867C}">
              <a14:compatExt xmlns:a14="http://schemas.microsoft.com/office/drawing/2010/main" spid="_x0000_s2052"/>
            </a:ext>
            <a:ext uri="{FF2B5EF4-FFF2-40B4-BE49-F238E27FC236}">
              <a16:creationId xmlns:a16="http://schemas.microsoft.com/office/drawing/2014/main" id="{99103DE3-382F-4BFA-99A0-11D150A8B10C}"/>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3082" name="Drop Down 4" hidden="1">
          <a:extLst>
            <a:ext uri="{63B3BB69-23CF-44E3-9099-C40C66FF867C}">
              <a14:compatExt xmlns:a14="http://schemas.microsoft.com/office/drawing/2010/main" spid="_x0000_s2052"/>
            </a:ext>
            <a:ext uri="{FF2B5EF4-FFF2-40B4-BE49-F238E27FC236}">
              <a16:creationId xmlns:a16="http://schemas.microsoft.com/office/drawing/2014/main" id="{CD4F2AD4-B012-4731-B705-4D90AB6CB94E}"/>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3083" name="Drop Down 4" hidden="1">
          <a:extLst>
            <a:ext uri="{63B3BB69-23CF-44E3-9099-C40C66FF867C}">
              <a14:compatExt xmlns:a14="http://schemas.microsoft.com/office/drawing/2010/main" spid="_x0000_s2052"/>
            </a:ext>
            <a:ext uri="{FF2B5EF4-FFF2-40B4-BE49-F238E27FC236}">
              <a16:creationId xmlns:a16="http://schemas.microsoft.com/office/drawing/2014/main" id="{6E9B5ED5-F8FB-405B-A8CB-154BD13231C9}"/>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3084" name="Drop Down 4" hidden="1">
          <a:extLst>
            <a:ext uri="{63B3BB69-23CF-44E3-9099-C40C66FF867C}">
              <a14:compatExt xmlns:a14="http://schemas.microsoft.com/office/drawing/2010/main" spid="_x0000_s2052"/>
            </a:ext>
            <a:ext uri="{FF2B5EF4-FFF2-40B4-BE49-F238E27FC236}">
              <a16:creationId xmlns:a16="http://schemas.microsoft.com/office/drawing/2014/main" id="{680D448D-5A81-4771-9D4F-0F12D44A9B3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322</xdr:row>
      <xdr:rowOff>0</xdr:rowOff>
    </xdr:from>
    <xdr:ext cx="1921468" cy="195685"/>
    <xdr:sp macro="" textlink="">
      <xdr:nvSpPr>
        <xdr:cNvPr id="3085" name="Drop Down 20" hidden="1">
          <a:extLst>
            <a:ext uri="{63B3BB69-23CF-44E3-9099-C40C66FF867C}">
              <a14:compatExt xmlns:a14="http://schemas.microsoft.com/office/drawing/2010/main" spid="_x0000_s2068"/>
            </a:ext>
            <a:ext uri="{FF2B5EF4-FFF2-40B4-BE49-F238E27FC236}">
              <a16:creationId xmlns:a16="http://schemas.microsoft.com/office/drawing/2014/main" id="{1D8FD264-689C-4E4B-8FAD-F8BA0832D377}"/>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3086" name="Drop Down 24" hidden="1">
          <a:extLst>
            <a:ext uri="{63B3BB69-23CF-44E3-9099-C40C66FF867C}">
              <a14:compatExt xmlns:a14="http://schemas.microsoft.com/office/drawing/2010/main" spid="_x0000_s2072"/>
            </a:ext>
            <a:ext uri="{FF2B5EF4-FFF2-40B4-BE49-F238E27FC236}">
              <a16:creationId xmlns:a16="http://schemas.microsoft.com/office/drawing/2014/main" id="{E3901774-F996-49C6-8255-A50D1B678529}"/>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3087" name="Drop Down 4" hidden="1">
          <a:extLst>
            <a:ext uri="{63B3BB69-23CF-44E3-9099-C40C66FF867C}">
              <a14:compatExt xmlns:a14="http://schemas.microsoft.com/office/drawing/2010/main" spid="_x0000_s2052"/>
            </a:ext>
            <a:ext uri="{FF2B5EF4-FFF2-40B4-BE49-F238E27FC236}">
              <a16:creationId xmlns:a16="http://schemas.microsoft.com/office/drawing/2014/main" id="{BF26354E-BB4C-4BEF-B675-9E0DDB4BAAFF}"/>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3088" name="Drop Down 4" hidden="1">
          <a:extLst>
            <a:ext uri="{63B3BB69-23CF-44E3-9099-C40C66FF867C}">
              <a14:compatExt xmlns:a14="http://schemas.microsoft.com/office/drawing/2010/main" spid="_x0000_s2052"/>
            </a:ext>
            <a:ext uri="{FF2B5EF4-FFF2-40B4-BE49-F238E27FC236}">
              <a16:creationId xmlns:a16="http://schemas.microsoft.com/office/drawing/2014/main" id="{3B7CBA70-5EE5-4F39-8A9B-355AB9F3E400}"/>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3089" name="Drop Down 4" hidden="1">
          <a:extLst>
            <a:ext uri="{63B3BB69-23CF-44E3-9099-C40C66FF867C}">
              <a14:compatExt xmlns:a14="http://schemas.microsoft.com/office/drawing/2010/main" spid="_x0000_s2052"/>
            </a:ext>
            <a:ext uri="{FF2B5EF4-FFF2-40B4-BE49-F238E27FC236}">
              <a16:creationId xmlns:a16="http://schemas.microsoft.com/office/drawing/2014/main" id="{66016835-E158-4916-BD69-A469D0BADE15}"/>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3090" name="Drop Down 4" hidden="1">
          <a:extLst>
            <a:ext uri="{63B3BB69-23CF-44E3-9099-C40C66FF867C}">
              <a14:compatExt xmlns:a14="http://schemas.microsoft.com/office/drawing/2010/main" spid="_x0000_s2052"/>
            </a:ext>
            <a:ext uri="{FF2B5EF4-FFF2-40B4-BE49-F238E27FC236}">
              <a16:creationId xmlns:a16="http://schemas.microsoft.com/office/drawing/2014/main" id="{F9EC3015-2305-401E-99C3-135974676862}"/>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3091" name="Drop Down 24" hidden="1">
          <a:extLst>
            <a:ext uri="{63B3BB69-23CF-44E3-9099-C40C66FF867C}">
              <a14:compatExt xmlns:a14="http://schemas.microsoft.com/office/drawing/2010/main" spid="_x0000_s2072"/>
            </a:ext>
            <a:ext uri="{FF2B5EF4-FFF2-40B4-BE49-F238E27FC236}">
              <a16:creationId xmlns:a16="http://schemas.microsoft.com/office/drawing/2014/main" id="{5C8A98FE-2970-4C2D-8F59-59451ED1C0AB}"/>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3092" name="Drop Down 24" hidden="1">
          <a:extLst>
            <a:ext uri="{63B3BB69-23CF-44E3-9099-C40C66FF867C}">
              <a14:compatExt xmlns:a14="http://schemas.microsoft.com/office/drawing/2010/main" spid="_x0000_s2072"/>
            </a:ext>
            <a:ext uri="{FF2B5EF4-FFF2-40B4-BE49-F238E27FC236}">
              <a16:creationId xmlns:a16="http://schemas.microsoft.com/office/drawing/2014/main" id="{35A75D4C-B47E-4D0C-978F-26BF838A9B00}"/>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3093" name="Drop Down 24" hidden="1">
          <a:extLst>
            <a:ext uri="{63B3BB69-23CF-44E3-9099-C40C66FF867C}">
              <a14:compatExt xmlns:a14="http://schemas.microsoft.com/office/drawing/2010/main" spid="_x0000_s2072"/>
            </a:ext>
            <a:ext uri="{FF2B5EF4-FFF2-40B4-BE49-F238E27FC236}">
              <a16:creationId xmlns:a16="http://schemas.microsoft.com/office/drawing/2014/main" id="{0A5F9BE3-C48A-472B-BF3C-B641E2BBCFEE}"/>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3094" name="Drop Down 24" hidden="1">
          <a:extLst>
            <a:ext uri="{63B3BB69-23CF-44E3-9099-C40C66FF867C}">
              <a14:compatExt xmlns:a14="http://schemas.microsoft.com/office/drawing/2010/main" spid="_x0000_s2072"/>
            </a:ext>
            <a:ext uri="{FF2B5EF4-FFF2-40B4-BE49-F238E27FC236}">
              <a16:creationId xmlns:a16="http://schemas.microsoft.com/office/drawing/2014/main" id="{6E38DE9C-A88B-498C-95F7-B40C715DCAE2}"/>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3095" name="Drop Down 24" hidden="1">
          <a:extLst>
            <a:ext uri="{63B3BB69-23CF-44E3-9099-C40C66FF867C}">
              <a14:compatExt xmlns:a14="http://schemas.microsoft.com/office/drawing/2010/main" spid="_x0000_s2072"/>
            </a:ext>
            <a:ext uri="{FF2B5EF4-FFF2-40B4-BE49-F238E27FC236}">
              <a16:creationId xmlns:a16="http://schemas.microsoft.com/office/drawing/2014/main" id="{2174F51E-A73F-4D40-AF59-F1673A2765AE}"/>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3096" name="Drop Down 24" hidden="1">
          <a:extLst>
            <a:ext uri="{63B3BB69-23CF-44E3-9099-C40C66FF867C}">
              <a14:compatExt xmlns:a14="http://schemas.microsoft.com/office/drawing/2010/main" spid="_x0000_s2072"/>
            </a:ext>
            <a:ext uri="{FF2B5EF4-FFF2-40B4-BE49-F238E27FC236}">
              <a16:creationId xmlns:a16="http://schemas.microsoft.com/office/drawing/2014/main" id="{99B43E0D-B603-4CDB-B94D-317645CE7DD8}"/>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3097" name="Drop Down 24" hidden="1">
          <a:extLst>
            <a:ext uri="{63B3BB69-23CF-44E3-9099-C40C66FF867C}">
              <a14:compatExt xmlns:a14="http://schemas.microsoft.com/office/drawing/2010/main" spid="_x0000_s2072"/>
            </a:ext>
            <a:ext uri="{FF2B5EF4-FFF2-40B4-BE49-F238E27FC236}">
              <a16:creationId xmlns:a16="http://schemas.microsoft.com/office/drawing/2014/main" id="{9091F916-CE63-40F0-BDED-938DDC424A9E}"/>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3098" name="Drop Down 24" hidden="1">
          <a:extLst>
            <a:ext uri="{63B3BB69-23CF-44E3-9099-C40C66FF867C}">
              <a14:compatExt xmlns:a14="http://schemas.microsoft.com/office/drawing/2010/main" spid="_x0000_s2072"/>
            </a:ext>
            <a:ext uri="{FF2B5EF4-FFF2-40B4-BE49-F238E27FC236}">
              <a16:creationId xmlns:a16="http://schemas.microsoft.com/office/drawing/2014/main" id="{42A67461-7CAF-443C-A250-51A88CB2E8BC}"/>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3099" name="Drop Down 24" hidden="1">
          <a:extLst>
            <a:ext uri="{63B3BB69-23CF-44E3-9099-C40C66FF867C}">
              <a14:compatExt xmlns:a14="http://schemas.microsoft.com/office/drawing/2010/main" spid="_x0000_s2072"/>
            </a:ext>
            <a:ext uri="{FF2B5EF4-FFF2-40B4-BE49-F238E27FC236}">
              <a16:creationId xmlns:a16="http://schemas.microsoft.com/office/drawing/2014/main" id="{8C05654D-5DA3-45CF-848B-63F66BB32EC6}"/>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3100" name="Drop Down 24" hidden="1">
          <a:extLst>
            <a:ext uri="{63B3BB69-23CF-44E3-9099-C40C66FF867C}">
              <a14:compatExt xmlns:a14="http://schemas.microsoft.com/office/drawing/2010/main" spid="_x0000_s2072"/>
            </a:ext>
            <a:ext uri="{FF2B5EF4-FFF2-40B4-BE49-F238E27FC236}">
              <a16:creationId xmlns:a16="http://schemas.microsoft.com/office/drawing/2014/main" id="{EDC1772C-9507-4050-8495-9A88369E7404}"/>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3101" name="Drop Down 24" hidden="1">
          <a:extLst>
            <a:ext uri="{63B3BB69-23CF-44E3-9099-C40C66FF867C}">
              <a14:compatExt xmlns:a14="http://schemas.microsoft.com/office/drawing/2010/main" spid="_x0000_s2072"/>
            </a:ext>
            <a:ext uri="{FF2B5EF4-FFF2-40B4-BE49-F238E27FC236}">
              <a16:creationId xmlns:a16="http://schemas.microsoft.com/office/drawing/2014/main" id="{74765012-AE94-483F-8676-820CC0D5682C}"/>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3102" name="Drop Down 24" hidden="1">
          <a:extLst>
            <a:ext uri="{63B3BB69-23CF-44E3-9099-C40C66FF867C}">
              <a14:compatExt xmlns:a14="http://schemas.microsoft.com/office/drawing/2010/main" spid="_x0000_s2072"/>
            </a:ext>
            <a:ext uri="{FF2B5EF4-FFF2-40B4-BE49-F238E27FC236}">
              <a16:creationId xmlns:a16="http://schemas.microsoft.com/office/drawing/2014/main" id="{4F4C4338-2E6E-4B3C-9055-E779F8E9D598}"/>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3103" name="Drop Down 24" hidden="1">
          <a:extLst>
            <a:ext uri="{63B3BB69-23CF-44E3-9099-C40C66FF867C}">
              <a14:compatExt xmlns:a14="http://schemas.microsoft.com/office/drawing/2010/main" spid="_x0000_s2072"/>
            </a:ext>
            <a:ext uri="{FF2B5EF4-FFF2-40B4-BE49-F238E27FC236}">
              <a16:creationId xmlns:a16="http://schemas.microsoft.com/office/drawing/2014/main" id="{E17065BA-88C3-4462-8EE3-C4C5D13093A2}"/>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3104" name="Drop Down 24" hidden="1">
          <a:extLst>
            <a:ext uri="{63B3BB69-23CF-44E3-9099-C40C66FF867C}">
              <a14:compatExt xmlns:a14="http://schemas.microsoft.com/office/drawing/2010/main" spid="_x0000_s2072"/>
            </a:ext>
            <a:ext uri="{FF2B5EF4-FFF2-40B4-BE49-F238E27FC236}">
              <a16:creationId xmlns:a16="http://schemas.microsoft.com/office/drawing/2014/main" id="{0F59C715-651E-4224-A1BD-9A72059FD95A}"/>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3105" name="Drop Down 24" hidden="1">
          <a:extLst>
            <a:ext uri="{63B3BB69-23CF-44E3-9099-C40C66FF867C}">
              <a14:compatExt xmlns:a14="http://schemas.microsoft.com/office/drawing/2010/main" spid="_x0000_s2072"/>
            </a:ext>
            <a:ext uri="{FF2B5EF4-FFF2-40B4-BE49-F238E27FC236}">
              <a16:creationId xmlns:a16="http://schemas.microsoft.com/office/drawing/2014/main" id="{07A528F7-FAF2-4517-A20F-E927EA4DA749}"/>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3106" name="Drop Down 24" hidden="1">
          <a:extLst>
            <a:ext uri="{63B3BB69-23CF-44E3-9099-C40C66FF867C}">
              <a14:compatExt xmlns:a14="http://schemas.microsoft.com/office/drawing/2010/main" spid="_x0000_s2072"/>
            </a:ext>
            <a:ext uri="{FF2B5EF4-FFF2-40B4-BE49-F238E27FC236}">
              <a16:creationId xmlns:a16="http://schemas.microsoft.com/office/drawing/2014/main" id="{D4A2A0F5-0B88-4175-A6A9-461C56B5A7D2}"/>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3107" name="Drop Down 24" hidden="1">
          <a:extLst>
            <a:ext uri="{63B3BB69-23CF-44E3-9099-C40C66FF867C}">
              <a14:compatExt xmlns:a14="http://schemas.microsoft.com/office/drawing/2010/main" spid="_x0000_s2072"/>
            </a:ext>
            <a:ext uri="{FF2B5EF4-FFF2-40B4-BE49-F238E27FC236}">
              <a16:creationId xmlns:a16="http://schemas.microsoft.com/office/drawing/2014/main" id="{27CB6B74-8097-44E7-A9D7-BCDA10A56456}"/>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3108" name="Drop Down 24" hidden="1">
          <a:extLst>
            <a:ext uri="{63B3BB69-23CF-44E3-9099-C40C66FF867C}">
              <a14:compatExt xmlns:a14="http://schemas.microsoft.com/office/drawing/2010/main" spid="_x0000_s2072"/>
            </a:ext>
            <a:ext uri="{FF2B5EF4-FFF2-40B4-BE49-F238E27FC236}">
              <a16:creationId xmlns:a16="http://schemas.microsoft.com/office/drawing/2014/main" id="{72AB9CD2-508D-4F4C-A9B0-E84A321CA99F}"/>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300</xdr:row>
      <xdr:rowOff>0</xdr:rowOff>
    </xdr:from>
    <xdr:ext cx="2476500" cy="199970"/>
    <xdr:sp macro="" textlink="">
      <xdr:nvSpPr>
        <xdr:cNvPr id="3109" name="Drop Down 24" hidden="1">
          <a:extLst>
            <a:ext uri="{63B3BB69-23CF-44E3-9099-C40C66FF867C}">
              <a14:compatExt xmlns:a14="http://schemas.microsoft.com/office/drawing/2010/main" spid="_x0000_s2072"/>
            </a:ext>
            <a:ext uri="{FF2B5EF4-FFF2-40B4-BE49-F238E27FC236}">
              <a16:creationId xmlns:a16="http://schemas.microsoft.com/office/drawing/2014/main" id="{595DECC0-F361-4192-945D-DE76C5E7B923}"/>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3110" name="Drop Down 24" hidden="1">
          <a:extLst>
            <a:ext uri="{63B3BB69-23CF-44E3-9099-C40C66FF867C}">
              <a14:compatExt xmlns:a14="http://schemas.microsoft.com/office/drawing/2010/main" spid="_x0000_s2072"/>
            </a:ext>
            <a:ext uri="{FF2B5EF4-FFF2-40B4-BE49-F238E27FC236}">
              <a16:creationId xmlns:a16="http://schemas.microsoft.com/office/drawing/2014/main" id="{841E9C69-4202-4A6C-A395-205EAD7BF0B6}"/>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3111" name="Drop Down 24" hidden="1">
          <a:extLst>
            <a:ext uri="{63B3BB69-23CF-44E3-9099-C40C66FF867C}">
              <a14:compatExt xmlns:a14="http://schemas.microsoft.com/office/drawing/2010/main" spid="_x0000_s2072"/>
            </a:ext>
            <a:ext uri="{FF2B5EF4-FFF2-40B4-BE49-F238E27FC236}">
              <a16:creationId xmlns:a16="http://schemas.microsoft.com/office/drawing/2014/main" id="{EB179EF4-8336-47C2-B491-3373E5B240A4}"/>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3112" name="Drop Down 24" hidden="1">
          <a:extLst>
            <a:ext uri="{63B3BB69-23CF-44E3-9099-C40C66FF867C}">
              <a14:compatExt xmlns:a14="http://schemas.microsoft.com/office/drawing/2010/main" spid="_x0000_s2072"/>
            </a:ext>
            <a:ext uri="{FF2B5EF4-FFF2-40B4-BE49-F238E27FC236}">
              <a16:creationId xmlns:a16="http://schemas.microsoft.com/office/drawing/2014/main" id="{135EFA6C-1F7B-465B-A19A-48A8A563C64D}"/>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3113" name="Drop Down 24" hidden="1">
          <a:extLst>
            <a:ext uri="{63B3BB69-23CF-44E3-9099-C40C66FF867C}">
              <a14:compatExt xmlns:a14="http://schemas.microsoft.com/office/drawing/2010/main" spid="_x0000_s2072"/>
            </a:ext>
            <a:ext uri="{FF2B5EF4-FFF2-40B4-BE49-F238E27FC236}">
              <a16:creationId xmlns:a16="http://schemas.microsoft.com/office/drawing/2014/main" id="{2C3AE456-2B63-453D-AFA5-A44B77C430DA}"/>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3114" name="Drop Down 24" hidden="1">
          <a:extLst>
            <a:ext uri="{63B3BB69-23CF-44E3-9099-C40C66FF867C}">
              <a14:compatExt xmlns:a14="http://schemas.microsoft.com/office/drawing/2010/main" spid="_x0000_s2072"/>
            </a:ext>
            <a:ext uri="{FF2B5EF4-FFF2-40B4-BE49-F238E27FC236}">
              <a16:creationId xmlns:a16="http://schemas.microsoft.com/office/drawing/2014/main" id="{17BEA104-420B-436B-834C-9E3DF7BECB38}"/>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3115" name="Drop Down 24" hidden="1">
          <a:extLst>
            <a:ext uri="{63B3BB69-23CF-44E3-9099-C40C66FF867C}">
              <a14:compatExt xmlns:a14="http://schemas.microsoft.com/office/drawing/2010/main" spid="_x0000_s2072"/>
            </a:ext>
            <a:ext uri="{FF2B5EF4-FFF2-40B4-BE49-F238E27FC236}">
              <a16:creationId xmlns:a16="http://schemas.microsoft.com/office/drawing/2014/main" id="{4B952978-6B83-44BA-8634-83014D3416B6}"/>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3116" name="Drop Down 24" hidden="1">
          <a:extLst>
            <a:ext uri="{63B3BB69-23CF-44E3-9099-C40C66FF867C}">
              <a14:compatExt xmlns:a14="http://schemas.microsoft.com/office/drawing/2010/main" spid="_x0000_s2072"/>
            </a:ext>
            <a:ext uri="{FF2B5EF4-FFF2-40B4-BE49-F238E27FC236}">
              <a16:creationId xmlns:a16="http://schemas.microsoft.com/office/drawing/2014/main" id="{6BBC2719-395D-47FE-9374-6CD82D0C68AB}"/>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3117" name="Drop Down 24" hidden="1">
          <a:extLst>
            <a:ext uri="{63B3BB69-23CF-44E3-9099-C40C66FF867C}">
              <a14:compatExt xmlns:a14="http://schemas.microsoft.com/office/drawing/2010/main" spid="_x0000_s2072"/>
            </a:ext>
            <a:ext uri="{FF2B5EF4-FFF2-40B4-BE49-F238E27FC236}">
              <a16:creationId xmlns:a16="http://schemas.microsoft.com/office/drawing/2014/main" id="{7E5A1F31-4D40-42FC-8B6F-F2B23B9C4438}"/>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3118" name="Drop Down 24" hidden="1">
          <a:extLst>
            <a:ext uri="{63B3BB69-23CF-44E3-9099-C40C66FF867C}">
              <a14:compatExt xmlns:a14="http://schemas.microsoft.com/office/drawing/2010/main" spid="_x0000_s2072"/>
            </a:ext>
            <a:ext uri="{FF2B5EF4-FFF2-40B4-BE49-F238E27FC236}">
              <a16:creationId xmlns:a16="http://schemas.microsoft.com/office/drawing/2014/main" id="{A7C1A811-CB82-4060-85CE-D9826A1A8B42}"/>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3119" name="Drop Down 24" hidden="1">
          <a:extLst>
            <a:ext uri="{63B3BB69-23CF-44E3-9099-C40C66FF867C}">
              <a14:compatExt xmlns:a14="http://schemas.microsoft.com/office/drawing/2010/main" spid="_x0000_s2072"/>
            </a:ext>
            <a:ext uri="{FF2B5EF4-FFF2-40B4-BE49-F238E27FC236}">
              <a16:creationId xmlns:a16="http://schemas.microsoft.com/office/drawing/2014/main" id="{ACC3B73A-A8D0-469A-ADED-FCA87644763B}"/>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3120" name="Drop Down 24" hidden="1">
          <a:extLst>
            <a:ext uri="{63B3BB69-23CF-44E3-9099-C40C66FF867C}">
              <a14:compatExt xmlns:a14="http://schemas.microsoft.com/office/drawing/2010/main" spid="_x0000_s2072"/>
            </a:ext>
            <a:ext uri="{FF2B5EF4-FFF2-40B4-BE49-F238E27FC236}">
              <a16:creationId xmlns:a16="http://schemas.microsoft.com/office/drawing/2014/main" id="{F72D5E2A-6ACC-46F7-8BBD-F602CB927954}"/>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3121" name="Drop Down 24" hidden="1">
          <a:extLst>
            <a:ext uri="{63B3BB69-23CF-44E3-9099-C40C66FF867C}">
              <a14:compatExt xmlns:a14="http://schemas.microsoft.com/office/drawing/2010/main" spid="_x0000_s2072"/>
            </a:ext>
            <a:ext uri="{FF2B5EF4-FFF2-40B4-BE49-F238E27FC236}">
              <a16:creationId xmlns:a16="http://schemas.microsoft.com/office/drawing/2014/main" id="{0BF51ECA-65AA-43A9-B7AE-6E8805F587AA}"/>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3122" name="Drop Down 24" hidden="1">
          <a:extLst>
            <a:ext uri="{63B3BB69-23CF-44E3-9099-C40C66FF867C}">
              <a14:compatExt xmlns:a14="http://schemas.microsoft.com/office/drawing/2010/main" spid="_x0000_s2072"/>
            </a:ext>
            <a:ext uri="{FF2B5EF4-FFF2-40B4-BE49-F238E27FC236}">
              <a16:creationId xmlns:a16="http://schemas.microsoft.com/office/drawing/2014/main" id="{5C0057E2-D73B-42C3-B3C2-53C3CA4D88D0}"/>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3123" name="Drop Down 24" hidden="1">
          <a:extLst>
            <a:ext uri="{63B3BB69-23CF-44E3-9099-C40C66FF867C}">
              <a14:compatExt xmlns:a14="http://schemas.microsoft.com/office/drawing/2010/main" spid="_x0000_s2072"/>
            </a:ext>
            <a:ext uri="{FF2B5EF4-FFF2-40B4-BE49-F238E27FC236}">
              <a16:creationId xmlns:a16="http://schemas.microsoft.com/office/drawing/2014/main" id="{D66C8983-A5F1-4201-9B18-18EF68EF1F55}"/>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3124" name="Drop Down 24" hidden="1">
          <a:extLst>
            <a:ext uri="{63B3BB69-23CF-44E3-9099-C40C66FF867C}">
              <a14:compatExt xmlns:a14="http://schemas.microsoft.com/office/drawing/2010/main" spid="_x0000_s2072"/>
            </a:ext>
            <a:ext uri="{FF2B5EF4-FFF2-40B4-BE49-F238E27FC236}">
              <a16:creationId xmlns:a16="http://schemas.microsoft.com/office/drawing/2014/main" id="{E075672F-D3DD-492D-94FE-DFFA1FEB3C18}"/>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3125" name="Drop Down 24" hidden="1">
          <a:extLst>
            <a:ext uri="{63B3BB69-23CF-44E3-9099-C40C66FF867C}">
              <a14:compatExt xmlns:a14="http://schemas.microsoft.com/office/drawing/2010/main" spid="_x0000_s2072"/>
            </a:ext>
            <a:ext uri="{FF2B5EF4-FFF2-40B4-BE49-F238E27FC236}">
              <a16:creationId xmlns:a16="http://schemas.microsoft.com/office/drawing/2014/main" id="{AF4658D5-3496-4BF8-A731-D83CB8E91215}"/>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3126" name="Drop Down 24" hidden="1">
          <a:extLst>
            <a:ext uri="{63B3BB69-23CF-44E3-9099-C40C66FF867C}">
              <a14:compatExt xmlns:a14="http://schemas.microsoft.com/office/drawing/2010/main" spid="_x0000_s2072"/>
            </a:ext>
            <a:ext uri="{FF2B5EF4-FFF2-40B4-BE49-F238E27FC236}">
              <a16:creationId xmlns:a16="http://schemas.microsoft.com/office/drawing/2014/main" id="{5BE20552-5DD2-4383-98F2-07B0D63ABA6A}"/>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3127" name="Drop Down 24" hidden="1">
          <a:extLst>
            <a:ext uri="{63B3BB69-23CF-44E3-9099-C40C66FF867C}">
              <a14:compatExt xmlns:a14="http://schemas.microsoft.com/office/drawing/2010/main" spid="_x0000_s2072"/>
            </a:ext>
            <a:ext uri="{FF2B5EF4-FFF2-40B4-BE49-F238E27FC236}">
              <a16:creationId xmlns:a16="http://schemas.microsoft.com/office/drawing/2014/main" id="{04007591-83DD-481A-A1AA-1B15D2861442}"/>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3128" name="Drop Down 24" hidden="1">
          <a:extLst>
            <a:ext uri="{63B3BB69-23CF-44E3-9099-C40C66FF867C}">
              <a14:compatExt xmlns:a14="http://schemas.microsoft.com/office/drawing/2010/main" spid="_x0000_s2072"/>
            </a:ext>
            <a:ext uri="{FF2B5EF4-FFF2-40B4-BE49-F238E27FC236}">
              <a16:creationId xmlns:a16="http://schemas.microsoft.com/office/drawing/2014/main" id="{BA969A61-49C8-4736-9A9D-86C8349F6C64}"/>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344</xdr:row>
      <xdr:rowOff>0</xdr:rowOff>
    </xdr:from>
    <xdr:ext cx="2476500" cy="199970"/>
    <xdr:sp macro="" textlink="">
      <xdr:nvSpPr>
        <xdr:cNvPr id="3129" name="Drop Down 24" hidden="1">
          <a:extLst>
            <a:ext uri="{63B3BB69-23CF-44E3-9099-C40C66FF867C}">
              <a14:compatExt xmlns:a14="http://schemas.microsoft.com/office/drawing/2010/main" spid="_x0000_s2072"/>
            </a:ext>
            <a:ext uri="{FF2B5EF4-FFF2-40B4-BE49-F238E27FC236}">
              <a16:creationId xmlns:a16="http://schemas.microsoft.com/office/drawing/2014/main" id="{75ED0850-0DD7-41F8-8B54-75D75C3AA6F8}"/>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344</xdr:row>
      <xdr:rowOff>0</xdr:rowOff>
    </xdr:from>
    <xdr:ext cx="2476500" cy="199970"/>
    <xdr:sp macro="" textlink="">
      <xdr:nvSpPr>
        <xdr:cNvPr id="3130" name="Drop Down 24" hidden="1">
          <a:extLst>
            <a:ext uri="{63B3BB69-23CF-44E3-9099-C40C66FF867C}">
              <a14:compatExt xmlns:a14="http://schemas.microsoft.com/office/drawing/2010/main" spid="_x0000_s2072"/>
            </a:ext>
            <a:ext uri="{FF2B5EF4-FFF2-40B4-BE49-F238E27FC236}">
              <a16:creationId xmlns:a16="http://schemas.microsoft.com/office/drawing/2014/main" id="{F2891308-57A7-42E5-ADC9-A3060192FA75}"/>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344</xdr:row>
      <xdr:rowOff>0</xdr:rowOff>
    </xdr:from>
    <xdr:ext cx="2476500" cy="199970"/>
    <xdr:sp macro="" textlink="">
      <xdr:nvSpPr>
        <xdr:cNvPr id="3131" name="Drop Down 24" hidden="1">
          <a:extLst>
            <a:ext uri="{63B3BB69-23CF-44E3-9099-C40C66FF867C}">
              <a14:compatExt xmlns:a14="http://schemas.microsoft.com/office/drawing/2010/main" spid="_x0000_s2072"/>
            </a:ext>
            <a:ext uri="{FF2B5EF4-FFF2-40B4-BE49-F238E27FC236}">
              <a16:creationId xmlns:a16="http://schemas.microsoft.com/office/drawing/2014/main" id="{8329B812-D2D0-4BC2-8041-AAFC040E1BA0}"/>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344</xdr:row>
      <xdr:rowOff>0</xdr:rowOff>
    </xdr:from>
    <xdr:ext cx="2476500" cy="199970"/>
    <xdr:sp macro="" textlink="">
      <xdr:nvSpPr>
        <xdr:cNvPr id="3132" name="Drop Down 24" hidden="1">
          <a:extLst>
            <a:ext uri="{63B3BB69-23CF-44E3-9099-C40C66FF867C}">
              <a14:compatExt xmlns:a14="http://schemas.microsoft.com/office/drawing/2010/main" spid="_x0000_s2072"/>
            </a:ext>
            <a:ext uri="{FF2B5EF4-FFF2-40B4-BE49-F238E27FC236}">
              <a16:creationId xmlns:a16="http://schemas.microsoft.com/office/drawing/2014/main" id="{37EDDAD7-20EE-423D-AC22-0DA749337BA2}"/>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344</xdr:row>
      <xdr:rowOff>0</xdr:rowOff>
    </xdr:from>
    <xdr:ext cx="2476500" cy="199970"/>
    <xdr:sp macro="" textlink="">
      <xdr:nvSpPr>
        <xdr:cNvPr id="3133" name="Drop Down 24" hidden="1">
          <a:extLst>
            <a:ext uri="{63B3BB69-23CF-44E3-9099-C40C66FF867C}">
              <a14:compatExt xmlns:a14="http://schemas.microsoft.com/office/drawing/2010/main" spid="_x0000_s2072"/>
            </a:ext>
            <a:ext uri="{FF2B5EF4-FFF2-40B4-BE49-F238E27FC236}">
              <a16:creationId xmlns:a16="http://schemas.microsoft.com/office/drawing/2014/main" id="{9803FA10-D533-4750-97F7-93B3CADDBA31}"/>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344</xdr:row>
      <xdr:rowOff>0</xdr:rowOff>
    </xdr:from>
    <xdr:ext cx="2476500" cy="199970"/>
    <xdr:sp macro="" textlink="">
      <xdr:nvSpPr>
        <xdr:cNvPr id="3134" name="Drop Down 24" hidden="1">
          <a:extLst>
            <a:ext uri="{63B3BB69-23CF-44E3-9099-C40C66FF867C}">
              <a14:compatExt xmlns:a14="http://schemas.microsoft.com/office/drawing/2010/main" spid="_x0000_s2072"/>
            </a:ext>
            <a:ext uri="{FF2B5EF4-FFF2-40B4-BE49-F238E27FC236}">
              <a16:creationId xmlns:a16="http://schemas.microsoft.com/office/drawing/2014/main" id="{ABFB662F-AE80-4766-91EF-F198210A75C7}"/>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344</xdr:row>
      <xdr:rowOff>0</xdr:rowOff>
    </xdr:from>
    <xdr:ext cx="2476500" cy="199970"/>
    <xdr:sp macro="" textlink="">
      <xdr:nvSpPr>
        <xdr:cNvPr id="3135" name="Drop Down 24" hidden="1">
          <a:extLst>
            <a:ext uri="{63B3BB69-23CF-44E3-9099-C40C66FF867C}">
              <a14:compatExt xmlns:a14="http://schemas.microsoft.com/office/drawing/2010/main" spid="_x0000_s2072"/>
            </a:ext>
            <a:ext uri="{FF2B5EF4-FFF2-40B4-BE49-F238E27FC236}">
              <a16:creationId xmlns:a16="http://schemas.microsoft.com/office/drawing/2014/main" id="{BA5EDD28-D43E-4C14-AA05-ACB60F1A551D}"/>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344</xdr:row>
      <xdr:rowOff>0</xdr:rowOff>
    </xdr:from>
    <xdr:ext cx="2476500" cy="199970"/>
    <xdr:sp macro="" textlink="">
      <xdr:nvSpPr>
        <xdr:cNvPr id="3136" name="Drop Down 24" hidden="1">
          <a:extLst>
            <a:ext uri="{63B3BB69-23CF-44E3-9099-C40C66FF867C}">
              <a14:compatExt xmlns:a14="http://schemas.microsoft.com/office/drawing/2010/main" spid="_x0000_s2072"/>
            </a:ext>
            <a:ext uri="{FF2B5EF4-FFF2-40B4-BE49-F238E27FC236}">
              <a16:creationId xmlns:a16="http://schemas.microsoft.com/office/drawing/2014/main" id="{C5AD5338-F3BC-41E9-979B-38EA2AD2F597}"/>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344</xdr:row>
      <xdr:rowOff>0</xdr:rowOff>
    </xdr:from>
    <xdr:ext cx="2476500" cy="199970"/>
    <xdr:sp macro="" textlink="">
      <xdr:nvSpPr>
        <xdr:cNvPr id="3137" name="Drop Down 24" hidden="1">
          <a:extLst>
            <a:ext uri="{63B3BB69-23CF-44E3-9099-C40C66FF867C}">
              <a14:compatExt xmlns:a14="http://schemas.microsoft.com/office/drawing/2010/main" spid="_x0000_s2072"/>
            </a:ext>
            <a:ext uri="{FF2B5EF4-FFF2-40B4-BE49-F238E27FC236}">
              <a16:creationId xmlns:a16="http://schemas.microsoft.com/office/drawing/2014/main" id="{DBBDC88C-45B7-4291-B315-B9469355F0CB}"/>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344</xdr:row>
      <xdr:rowOff>0</xdr:rowOff>
    </xdr:from>
    <xdr:ext cx="2476500" cy="199970"/>
    <xdr:sp macro="" textlink="">
      <xdr:nvSpPr>
        <xdr:cNvPr id="3138" name="Drop Down 24" hidden="1">
          <a:extLst>
            <a:ext uri="{63B3BB69-23CF-44E3-9099-C40C66FF867C}">
              <a14:compatExt xmlns:a14="http://schemas.microsoft.com/office/drawing/2010/main" spid="_x0000_s2072"/>
            </a:ext>
            <a:ext uri="{FF2B5EF4-FFF2-40B4-BE49-F238E27FC236}">
              <a16:creationId xmlns:a16="http://schemas.microsoft.com/office/drawing/2014/main" id="{1EC5E759-151C-4530-8510-C6D04D19AC7B}"/>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344</xdr:row>
      <xdr:rowOff>0</xdr:rowOff>
    </xdr:from>
    <xdr:ext cx="2476500" cy="199970"/>
    <xdr:sp macro="" textlink="">
      <xdr:nvSpPr>
        <xdr:cNvPr id="3139" name="Drop Down 24" hidden="1">
          <a:extLst>
            <a:ext uri="{63B3BB69-23CF-44E3-9099-C40C66FF867C}">
              <a14:compatExt xmlns:a14="http://schemas.microsoft.com/office/drawing/2010/main" spid="_x0000_s2072"/>
            </a:ext>
            <a:ext uri="{FF2B5EF4-FFF2-40B4-BE49-F238E27FC236}">
              <a16:creationId xmlns:a16="http://schemas.microsoft.com/office/drawing/2014/main" id="{7F89FD0E-CE55-4C05-850E-6A509F1E7D6F}"/>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344</xdr:row>
      <xdr:rowOff>0</xdr:rowOff>
    </xdr:from>
    <xdr:ext cx="2476500" cy="199970"/>
    <xdr:sp macro="" textlink="">
      <xdr:nvSpPr>
        <xdr:cNvPr id="3140" name="Drop Down 24" hidden="1">
          <a:extLst>
            <a:ext uri="{63B3BB69-23CF-44E3-9099-C40C66FF867C}">
              <a14:compatExt xmlns:a14="http://schemas.microsoft.com/office/drawing/2010/main" spid="_x0000_s2072"/>
            </a:ext>
            <a:ext uri="{FF2B5EF4-FFF2-40B4-BE49-F238E27FC236}">
              <a16:creationId xmlns:a16="http://schemas.microsoft.com/office/drawing/2014/main" id="{2C7FCD76-E38E-44B4-B073-BB8BC82E19C4}"/>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344</xdr:row>
      <xdr:rowOff>0</xdr:rowOff>
    </xdr:from>
    <xdr:ext cx="2476500" cy="199970"/>
    <xdr:sp macro="" textlink="">
      <xdr:nvSpPr>
        <xdr:cNvPr id="3141" name="Drop Down 24" hidden="1">
          <a:extLst>
            <a:ext uri="{63B3BB69-23CF-44E3-9099-C40C66FF867C}">
              <a14:compatExt xmlns:a14="http://schemas.microsoft.com/office/drawing/2010/main" spid="_x0000_s2072"/>
            </a:ext>
            <a:ext uri="{FF2B5EF4-FFF2-40B4-BE49-F238E27FC236}">
              <a16:creationId xmlns:a16="http://schemas.microsoft.com/office/drawing/2014/main" id="{35A31E86-E5A0-4DCD-BC55-A582277CAAE5}"/>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344</xdr:row>
      <xdr:rowOff>0</xdr:rowOff>
    </xdr:from>
    <xdr:ext cx="2476500" cy="199970"/>
    <xdr:sp macro="" textlink="">
      <xdr:nvSpPr>
        <xdr:cNvPr id="3142" name="Drop Down 24" hidden="1">
          <a:extLst>
            <a:ext uri="{63B3BB69-23CF-44E3-9099-C40C66FF867C}">
              <a14:compatExt xmlns:a14="http://schemas.microsoft.com/office/drawing/2010/main" spid="_x0000_s2072"/>
            </a:ext>
            <a:ext uri="{FF2B5EF4-FFF2-40B4-BE49-F238E27FC236}">
              <a16:creationId xmlns:a16="http://schemas.microsoft.com/office/drawing/2014/main" id="{03756F22-A86F-4F03-9AAA-F12EDCF58710}"/>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344</xdr:row>
      <xdr:rowOff>0</xdr:rowOff>
    </xdr:from>
    <xdr:ext cx="2476500" cy="199970"/>
    <xdr:sp macro="" textlink="">
      <xdr:nvSpPr>
        <xdr:cNvPr id="3143" name="Drop Down 24" hidden="1">
          <a:extLst>
            <a:ext uri="{63B3BB69-23CF-44E3-9099-C40C66FF867C}">
              <a14:compatExt xmlns:a14="http://schemas.microsoft.com/office/drawing/2010/main" spid="_x0000_s2072"/>
            </a:ext>
            <a:ext uri="{FF2B5EF4-FFF2-40B4-BE49-F238E27FC236}">
              <a16:creationId xmlns:a16="http://schemas.microsoft.com/office/drawing/2014/main" id="{63FA5EBA-4395-4191-9D56-7CD07E54727B}"/>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344</xdr:row>
      <xdr:rowOff>0</xdr:rowOff>
    </xdr:from>
    <xdr:ext cx="2476500" cy="199970"/>
    <xdr:sp macro="" textlink="">
      <xdr:nvSpPr>
        <xdr:cNvPr id="3144" name="Drop Down 24" hidden="1">
          <a:extLst>
            <a:ext uri="{63B3BB69-23CF-44E3-9099-C40C66FF867C}">
              <a14:compatExt xmlns:a14="http://schemas.microsoft.com/office/drawing/2010/main" spid="_x0000_s2072"/>
            </a:ext>
            <a:ext uri="{FF2B5EF4-FFF2-40B4-BE49-F238E27FC236}">
              <a16:creationId xmlns:a16="http://schemas.microsoft.com/office/drawing/2014/main" id="{9E3EC9D3-8BDC-45E6-B939-5D1E8D1F2970}"/>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344</xdr:row>
      <xdr:rowOff>0</xdr:rowOff>
    </xdr:from>
    <xdr:ext cx="2476500" cy="199970"/>
    <xdr:sp macro="" textlink="">
      <xdr:nvSpPr>
        <xdr:cNvPr id="3145" name="Drop Down 24" hidden="1">
          <a:extLst>
            <a:ext uri="{63B3BB69-23CF-44E3-9099-C40C66FF867C}">
              <a14:compatExt xmlns:a14="http://schemas.microsoft.com/office/drawing/2010/main" spid="_x0000_s2072"/>
            </a:ext>
            <a:ext uri="{FF2B5EF4-FFF2-40B4-BE49-F238E27FC236}">
              <a16:creationId xmlns:a16="http://schemas.microsoft.com/office/drawing/2014/main" id="{E1C3D616-8090-4A27-81E2-03A3B7539CA1}"/>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344</xdr:row>
      <xdr:rowOff>0</xdr:rowOff>
    </xdr:from>
    <xdr:ext cx="2476500" cy="199970"/>
    <xdr:sp macro="" textlink="">
      <xdr:nvSpPr>
        <xdr:cNvPr id="3146" name="Drop Down 24" hidden="1">
          <a:extLst>
            <a:ext uri="{63B3BB69-23CF-44E3-9099-C40C66FF867C}">
              <a14:compatExt xmlns:a14="http://schemas.microsoft.com/office/drawing/2010/main" spid="_x0000_s2072"/>
            </a:ext>
            <a:ext uri="{FF2B5EF4-FFF2-40B4-BE49-F238E27FC236}">
              <a16:creationId xmlns:a16="http://schemas.microsoft.com/office/drawing/2014/main" id="{3958B26A-0DE6-4ACB-8B24-BDB4FBB6A47D}"/>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344</xdr:row>
      <xdr:rowOff>0</xdr:rowOff>
    </xdr:from>
    <xdr:ext cx="2476500" cy="199970"/>
    <xdr:sp macro="" textlink="">
      <xdr:nvSpPr>
        <xdr:cNvPr id="3147" name="Drop Down 24" hidden="1">
          <a:extLst>
            <a:ext uri="{63B3BB69-23CF-44E3-9099-C40C66FF867C}">
              <a14:compatExt xmlns:a14="http://schemas.microsoft.com/office/drawing/2010/main" spid="_x0000_s2072"/>
            </a:ext>
            <a:ext uri="{FF2B5EF4-FFF2-40B4-BE49-F238E27FC236}">
              <a16:creationId xmlns:a16="http://schemas.microsoft.com/office/drawing/2014/main" id="{642BD0B1-2A9E-412D-8DF0-3310B16874F6}"/>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148" name="Drop Down 24" hidden="1">
          <a:extLst>
            <a:ext uri="{63B3BB69-23CF-44E3-9099-C40C66FF867C}">
              <a14:compatExt xmlns:a14="http://schemas.microsoft.com/office/drawing/2010/main" spid="_x0000_s2072"/>
            </a:ext>
            <a:ext uri="{FF2B5EF4-FFF2-40B4-BE49-F238E27FC236}">
              <a16:creationId xmlns:a16="http://schemas.microsoft.com/office/drawing/2014/main" id="{7FB425FA-EA59-468E-B58E-4BBADBCF4D97}"/>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149" name="Drop Down 24" hidden="1">
          <a:extLst>
            <a:ext uri="{63B3BB69-23CF-44E3-9099-C40C66FF867C}">
              <a14:compatExt xmlns:a14="http://schemas.microsoft.com/office/drawing/2010/main" spid="_x0000_s2072"/>
            </a:ext>
            <a:ext uri="{FF2B5EF4-FFF2-40B4-BE49-F238E27FC236}">
              <a16:creationId xmlns:a16="http://schemas.microsoft.com/office/drawing/2014/main" id="{705BF637-3B3E-4180-94CA-901458E9492E}"/>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150" name="Drop Down 24" hidden="1">
          <a:extLst>
            <a:ext uri="{63B3BB69-23CF-44E3-9099-C40C66FF867C}">
              <a14:compatExt xmlns:a14="http://schemas.microsoft.com/office/drawing/2010/main" spid="_x0000_s2072"/>
            </a:ext>
            <a:ext uri="{FF2B5EF4-FFF2-40B4-BE49-F238E27FC236}">
              <a16:creationId xmlns:a16="http://schemas.microsoft.com/office/drawing/2014/main" id="{DADE4D16-7E49-4C1B-9F0A-3BA9C1C4E735}"/>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151" name="Drop Down 24" hidden="1">
          <a:extLst>
            <a:ext uri="{63B3BB69-23CF-44E3-9099-C40C66FF867C}">
              <a14:compatExt xmlns:a14="http://schemas.microsoft.com/office/drawing/2010/main" spid="_x0000_s2072"/>
            </a:ext>
            <a:ext uri="{FF2B5EF4-FFF2-40B4-BE49-F238E27FC236}">
              <a16:creationId xmlns:a16="http://schemas.microsoft.com/office/drawing/2014/main" id="{C9406077-DF67-4578-A78B-5CD72FB7AB1F}"/>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152" name="Drop Down 24" hidden="1">
          <a:extLst>
            <a:ext uri="{63B3BB69-23CF-44E3-9099-C40C66FF867C}">
              <a14:compatExt xmlns:a14="http://schemas.microsoft.com/office/drawing/2010/main" spid="_x0000_s2072"/>
            </a:ext>
            <a:ext uri="{FF2B5EF4-FFF2-40B4-BE49-F238E27FC236}">
              <a16:creationId xmlns:a16="http://schemas.microsoft.com/office/drawing/2014/main" id="{0EE97452-895B-4095-9230-67CD86AA92AE}"/>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153" name="Drop Down 24" hidden="1">
          <a:extLst>
            <a:ext uri="{63B3BB69-23CF-44E3-9099-C40C66FF867C}">
              <a14:compatExt xmlns:a14="http://schemas.microsoft.com/office/drawing/2010/main" spid="_x0000_s2072"/>
            </a:ext>
            <a:ext uri="{FF2B5EF4-FFF2-40B4-BE49-F238E27FC236}">
              <a16:creationId xmlns:a16="http://schemas.microsoft.com/office/drawing/2014/main" id="{A9DA80B0-4C31-4377-83A0-3572B56AA685}"/>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154" name="Drop Down 24" hidden="1">
          <a:extLst>
            <a:ext uri="{63B3BB69-23CF-44E3-9099-C40C66FF867C}">
              <a14:compatExt xmlns:a14="http://schemas.microsoft.com/office/drawing/2010/main" spid="_x0000_s2072"/>
            </a:ext>
            <a:ext uri="{FF2B5EF4-FFF2-40B4-BE49-F238E27FC236}">
              <a16:creationId xmlns:a16="http://schemas.microsoft.com/office/drawing/2014/main" id="{8F19A58D-FE37-40BE-A54D-B450A0A563D9}"/>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155" name="Drop Down 24" hidden="1">
          <a:extLst>
            <a:ext uri="{63B3BB69-23CF-44E3-9099-C40C66FF867C}">
              <a14:compatExt xmlns:a14="http://schemas.microsoft.com/office/drawing/2010/main" spid="_x0000_s2072"/>
            </a:ext>
            <a:ext uri="{FF2B5EF4-FFF2-40B4-BE49-F238E27FC236}">
              <a16:creationId xmlns:a16="http://schemas.microsoft.com/office/drawing/2014/main" id="{D42774EF-1DE3-4ABB-B211-CD4AF8405F83}"/>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156" name="Drop Down 24" hidden="1">
          <a:extLst>
            <a:ext uri="{63B3BB69-23CF-44E3-9099-C40C66FF867C}">
              <a14:compatExt xmlns:a14="http://schemas.microsoft.com/office/drawing/2010/main" spid="_x0000_s2072"/>
            </a:ext>
            <a:ext uri="{FF2B5EF4-FFF2-40B4-BE49-F238E27FC236}">
              <a16:creationId xmlns:a16="http://schemas.microsoft.com/office/drawing/2014/main" id="{36F0FB04-53C1-4F90-A2A4-9B800F440EDB}"/>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157" name="Drop Down 24" hidden="1">
          <a:extLst>
            <a:ext uri="{63B3BB69-23CF-44E3-9099-C40C66FF867C}">
              <a14:compatExt xmlns:a14="http://schemas.microsoft.com/office/drawing/2010/main" spid="_x0000_s2072"/>
            </a:ext>
            <a:ext uri="{FF2B5EF4-FFF2-40B4-BE49-F238E27FC236}">
              <a16:creationId xmlns:a16="http://schemas.microsoft.com/office/drawing/2014/main" id="{E7A4119A-D00D-4A30-87AF-C018437C3C67}"/>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158" name="Drop Down 24" hidden="1">
          <a:extLst>
            <a:ext uri="{63B3BB69-23CF-44E3-9099-C40C66FF867C}">
              <a14:compatExt xmlns:a14="http://schemas.microsoft.com/office/drawing/2010/main" spid="_x0000_s2072"/>
            </a:ext>
            <a:ext uri="{FF2B5EF4-FFF2-40B4-BE49-F238E27FC236}">
              <a16:creationId xmlns:a16="http://schemas.microsoft.com/office/drawing/2014/main" id="{65F92F65-DC82-448F-AF6F-91617977B779}"/>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159" name="Drop Down 24" hidden="1">
          <a:extLst>
            <a:ext uri="{63B3BB69-23CF-44E3-9099-C40C66FF867C}">
              <a14:compatExt xmlns:a14="http://schemas.microsoft.com/office/drawing/2010/main" spid="_x0000_s2072"/>
            </a:ext>
            <a:ext uri="{FF2B5EF4-FFF2-40B4-BE49-F238E27FC236}">
              <a16:creationId xmlns:a16="http://schemas.microsoft.com/office/drawing/2014/main" id="{ADC41BAF-AF0C-492B-B2C4-9ED379DACB0D}"/>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160" name="Drop Down 24" hidden="1">
          <a:extLst>
            <a:ext uri="{63B3BB69-23CF-44E3-9099-C40C66FF867C}">
              <a14:compatExt xmlns:a14="http://schemas.microsoft.com/office/drawing/2010/main" spid="_x0000_s2072"/>
            </a:ext>
            <a:ext uri="{FF2B5EF4-FFF2-40B4-BE49-F238E27FC236}">
              <a16:creationId xmlns:a16="http://schemas.microsoft.com/office/drawing/2014/main" id="{BCF763EB-1297-43AE-9797-D6FA63DA1DA6}"/>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161" name="Drop Down 24" hidden="1">
          <a:extLst>
            <a:ext uri="{63B3BB69-23CF-44E3-9099-C40C66FF867C}">
              <a14:compatExt xmlns:a14="http://schemas.microsoft.com/office/drawing/2010/main" spid="_x0000_s2072"/>
            </a:ext>
            <a:ext uri="{FF2B5EF4-FFF2-40B4-BE49-F238E27FC236}">
              <a16:creationId xmlns:a16="http://schemas.microsoft.com/office/drawing/2014/main" id="{605C5B35-3567-4843-9BFD-C68E024050AE}"/>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162" name="Drop Down 24" hidden="1">
          <a:extLst>
            <a:ext uri="{63B3BB69-23CF-44E3-9099-C40C66FF867C}">
              <a14:compatExt xmlns:a14="http://schemas.microsoft.com/office/drawing/2010/main" spid="_x0000_s2072"/>
            </a:ext>
            <a:ext uri="{FF2B5EF4-FFF2-40B4-BE49-F238E27FC236}">
              <a16:creationId xmlns:a16="http://schemas.microsoft.com/office/drawing/2014/main" id="{6C39D7F1-FC12-421A-9CF2-FBD7CF9697CC}"/>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163" name="Drop Down 24" hidden="1">
          <a:extLst>
            <a:ext uri="{63B3BB69-23CF-44E3-9099-C40C66FF867C}">
              <a14:compatExt xmlns:a14="http://schemas.microsoft.com/office/drawing/2010/main" spid="_x0000_s2072"/>
            </a:ext>
            <a:ext uri="{FF2B5EF4-FFF2-40B4-BE49-F238E27FC236}">
              <a16:creationId xmlns:a16="http://schemas.microsoft.com/office/drawing/2014/main" id="{C9E0187D-EEA1-4EBC-B6DF-08F0A5A51183}"/>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164" name="Drop Down 24" hidden="1">
          <a:extLst>
            <a:ext uri="{63B3BB69-23CF-44E3-9099-C40C66FF867C}">
              <a14:compatExt xmlns:a14="http://schemas.microsoft.com/office/drawing/2010/main" spid="_x0000_s2072"/>
            </a:ext>
            <a:ext uri="{FF2B5EF4-FFF2-40B4-BE49-F238E27FC236}">
              <a16:creationId xmlns:a16="http://schemas.microsoft.com/office/drawing/2014/main" id="{012D64F6-4A99-46B2-BC26-88A6360140ED}"/>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165" name="Drop Down 24" hidden="1">
          <a:extLst>
            <a:ext uri="{63B3BB69-23CF-44E3-9099-C40C66FF867C}">
              <a14:compatExt xmlns:a14="http://schemas.microsoft.com/office/drawing/2010/main" spid="_x0000_s2072"/>
            </a:ext>
            <a:ext uri="{FF2B5EF4-FFF2-40B4-BE49-F238E27FC236}">
              <a16:creationId xmlns:a16="http://schemas.microsoft.com/office/drawing/2014/main" id="{CB10E34C-55AF-4418-952A-569A7759FD92}"/>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166" name="Drop Down 24" hidden="1">
          <a:extLst>
            <a:ext uri="{63B3BB69-23CF-44E3-9099-C40C66FF867C}">
              <a14:compatExt xmlns:a14="http://schemas.microsoft.com/office/drawing/2010/main" spid="_x0000_s2072"/>
            </a:ext>
            <a:ext uri="{FF2B5EF4-FFF2-40B4-BE49-F238E27FC236}">
              <a16:creationId xmlns:a16="http://schemas.microsoft.com/office/drawing/2014/main" id="{127B5BCD-7257-43FF-8F6B-96083B27F5D5}"/>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167" name="Drop Down 4" hidden="1">
          <a:extLst>
            <a:ext uri="{63B3BB69-23CF-44E3-9099-C40C66FF867C}">
              <a14:compatExt xmlns:a14="http://schemas.microsoft.com/office/drawing/2010/main" spid="_x0000_s2052"/>
            </a:ext>
            <a:ext uri="{FF2B5EF4-FFF2-40B4-BE49-F238E27FC236}">
              <a16:creationId xmlns:a16="http://schemas.microsoft.com/office/drawing/2014/main" id="{AD427BB5-0E64-4331-B345-5690D627359A}"/>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328</xdr:row>
      <xdr:rowOff>0</xdr:rowOff>
    </xdr:from>
    <xdr:ext cx="1921468" cy="195685"/>
    <xdr:sp macro="" textlink="">
      <xdr:nvSpPr>
        <xdr:cNvPr id="3168" name="Drop Down 20" hidden="1">
          <a:extLst>
            <a:ext uri="{63B3BB69-23CF-44E3-9099-C40C66FF867C}">
              <a14:compatExt xmlns:a14="http://schemas.microsoft.com/office/drawing/2010/main" spid="_x0000_s2068"/>
            </a:ext>
            <a:ext uri="{FF2B5EF4-FFF2-40B4-BE49-F238E27FC236}">
              <a16:creationId xmlns:a16="http://schemas.microsoft.com/office/drawing/2014/main" id="{1DAAC93A-58E8-4D08-BB23-7CA787BC0A90}"/>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328</xdr:row>
      <xdr:rowOff>0</xdr:rowOff>
    </xdr:from>
    <xdr:ext cx="2476500" cy="199970"/>
    <xdr:sp macro="" textlink="">
      <xdr:nvSpPr>
        <xdr:cNvPr id="3169" name="Drop Down 24" hidden="1">
          <a:extLst>
            <a:ext uri="{63B3BB69-23CF-44E3-9099-C40C66FF867C}">
              <a14:compatExt xmlns:a14="http://schemas.microsoft.com/office/drawing/2010/main" spid="_x0000_s2072"/>
            </a:ext>
            <a:ext uri="{FF2B5EF4-FFF2-40B4-BE49-F238E27FC236}">
              <a16:creationId xmlns:a16="http://schemas.microsoft.com/office/drawing/2014/main" id="{2EA70C04-8C97-4FAA-BF2B-EE361CD919F3}"/>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170" name="Drop Down 4" hidden="1">
          <a:extLst>
            <a:ext uri="{63B3BB69-23CF-44E3-9099-C40C66FF867C}">
              <a14:compatExt xmlns:a14="http://schemas.microsoft.com/office/drawing/2010/main" spid="_x0000_s2052"/>
            </a:ext>
            <a:ext uri="{FF2B5EF4-FFF2-40B4-BE49-F238E27FC236}">
              <a16:creationId xmlns:a16="http://schemas.microsoft.com/office/drawing/2014/main" id="{96079598-8C84-499C-89E5-DE07078A7D5D}"/>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328</xdr:row>
      <xdr:rowOff>0</xdr:rowOff>
    </xdr:from>
    <xdr:ext cx="2529840" cy="195685"/>
    <xdr:sp macro="" textlink="">
      <xdr:nvSpPr>
        <xdr:cNvPr id="3171" name="Drop Down 4" hidden="1">
          <a:extLst>
            <a:ext uri="{63B3BB69-23CF-44E3-9099-C40C66FF867C}">
              <a14:compatExt xmlns:a14="http://schemas.microsoft.com/office/drawing/2010/main" spid="_x0000_s2052"/>
            </a:ext>
            <a:ext uri="{FF2B5EF4-FFF2-40B4-BE49-F238E27FC236}">
              <a16:creationId xmlns:a16="http://schemas.microsoft.com/office/drawing/2014/main" id="{20961D8D-8C48-4E16-B116-2FE3B0AB878D}"/>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172" name="Drop Down 4" hidden="1">
          <a:extLst>
            <a:ext uri="{63B3BB69-23CF-44E3-9099-C40C66FF867C}">
              <a14:compatExt xmlns:a14="http://schemas.microsoft.com/office/drawing/2010/main" spid="_x0000_s2052"/>
            </a:ext>
            <a:ext uri="{FF2B5EF4-FFF2-40B4-BE49-F238E27FC236}">
              <a16:creationId xmlns:a16="http://schemas.microsoft.com/office/drawing/2014/main" id="{4D0F47F6-5F61-4D18-A029-9C06F91CEDA9}"/>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328</xdr:row>
      <xdr:rowOff>0</xdr:rowOff>
    </xdr:from>
    <xdr:ext cx="2529840" cy="195685"/>
    <xdr:sp macro="" textlink="">
      <xdr:nvSpPr>
        <xdr:cNvPr id="3173" name="Drop Down 4" hidden="1">
          <a:extLst>
            <a:ext uri="{63B3BB69-23CF-44E3-9099-C40C66FF867C}">
              <a14:compatExt xmlns:a14="http://schemas.microsoft.com/office/drawing/2010/main" spid="_x0000_s2052"/>
            </a:ext>
            <a:ext uri="{FF2B5EF4-FFF2-40B4-BE49-F238E27FC236}">
              <a16:creationId xmlns:a16="http://schemas.microsoft.com/office/drawing/2014/main" id="{1C847866-6DFF-4CA6-AA0F-8FDF0CDFE95E}"/>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174" name="Drop Down 4" hidden="1">
          <a:extLst>
            <a:ext uri="{63B3BB69-23CF-44E3-9099-C40C66FF867C}">
              <a14:compatExt xmlns:a14="http://schemas.microsoft.com/office/drawing/2010/main" spid="_x0000_s2052"/>
            </a:ext>
            <a:ext uri="{FF2B5EF4-FFF2-40B4-BE49-F238E27FC236}">
              <a16:creationId xmlns:a16="http://schemas.microsoft.com/office/drawing/2014/main" id="{721E4547-73C2-4106-B4E3-02FD85059951}"/>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328</xdr:row>
      <xdr:rowOff>0</xdr:rowOff>
    </xdr:from>
    <xdr:ext cx="1921468" cy="195685"/>
    <xdr:sp macro="" textlink="">
      <xdr:nvSpPr>
        <xdr:cNvPr id="3175" name="Drop Down 20" hidden="1">
          <a:extLst>
            <a:ext uri="{63B3BB69-23CF-44E3-9099-C40C66FF867C}">
              <a14:compatExt xmlns:a14="http://schemas.microsoft.com/office/drawing/2010/main" spid="_x0000_s2068"/>
            </a:ext>
            <a:ext uri="{FF2B5EF4-FFF2-40B4-BE49-F238E27FC236}">
              <a16:creationId xmlns:a16="http://schemas.microsoft.com/office/drawing/2014/main" id="{0F19F11B-5D88-47BF-A0A6-4F71B4CF6558}"/>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328</xdr:row>
      <xdr:rowOff>0</xdr:rowOff>
    </xdr:from>
    <xdr:ext cx="2476500" cy="199970"/>
    <xdr:sp macro="" textlink="">
      <xdr:nvSpPr>
        <xdr:cNvPr id="3176" name="Drop Down 24" hidden="1">
          <a:extLst>
            <a:ext uri="{63B3BB69-23CF-44E3-9099-C40C66FF867C}">
              <a14:compatExt xmlns:a14="http://schemas.microsoft.com/office/drawing/2010/main" spid="_x0000_s2072"/>
            </a:ext>
            <a:ext uri="{FF2B5EF4-FFF2-40B4-BE49-F238E27FC236}">
              <a16:creationId xmlns:a16="http://schemas.microsoft.com/office/drawing/2014/main" id="{C6D10756-F7A8-4268-8A0E-9623FC495489}"/>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177" name="Drop Down 4" hidden="1">
          <a:extLst>
            <a:ext uri="{63B3BB69-23CF-44E3-9099-C40C66FF867C}">
              <a14:compatExt xmlns:a14="http://schemas.microsoft.com/office/drawing/2010/main" spid="_x0000_s2052"/>
            </a:ext>
            <a:ext uri="{FF2B5EF4-FFF2-40B4-BE49-F238E27FC236}">
              <a16:creationId xmlns:a16="http://schemas.microsoft.com/office/drawing/2014/main" id="{A63B39AA-58B7-4B8F-ACDE-AC75EC8D789F}"/>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328</xdr:row>
      <xdr:rowOff>0</xdr:rowOff>
    </xdr:from>
    <xdr:ext cx="2529840" cy="195685"/>
    <xdr:sp macro="" textlink="">
      <xdr:nvSpPr>
        <xdr:cNvPr id="3178" name="Drop Down 4" hidden="1">
          <a:extLst>
            <a:ext uri="{63B3BB69-23CF-44E3-9099-C40C66FF867C}">
              <a14:compatExt xmlns:a14="http://schemas.microsoft.com/office/drawing/2010/main" spid="_x0000_s2052"/>
            </a:ext>
            <a:ext uri="{FF2B5EF4-FFF2-40B4-BE49-F238E27FC236}">
              <a16:creationId xmlns:a16="http://schemas.microsoft.com/office/drawing/2014/main" id="{7C37D31D-90A9-46BE-B74A-DF029A9E12AC}"/>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179" name="Drop Down 4" hidden="1">
          <a:extLst>
            <a:ext uri="{63B3BB69-23CF-44E3-9099-C40C66FF867C}">
              <a14:compatExt xmlns:a14="http://schemas.microsoft.com/office/drawing/2010/main" spid="_x0000_s2052"/>
            </a:ext>
            <a:ext uri="{FF2B5EF4-FFF2-40B4-BE49-F238E27FC236}">
              <a16:creationId xmlns:a16="http://schemas.microsoft.com/office/drawing/2014/main" id="{F6E3F8F7-2FC0-4648-924C-13C2334A6558}"/>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328</xdr:row>
      <xdr:rowOff>0</xdr:rowOff>
    </xdr:from>
    <xdr:ext cx="2529840" cy="195685"/>
    <xdr:sp macro="" textlink="">
      <xdr:nvSpPr>
        <xdr:cNvPr id="3180" name="Drop Down 4" hidden="1">
          <a:extLst>
            <a:ext uri="{63B3BB69-23CF-44E3-9099-C40C66FF867C}">
              <a14:compatExt xmlns:a14="http://schemas.microsoft.com/office/drawing/2010/main" spid="_x0000_s2052"/>
            </a:ext>
            <a:ext uri="{FF2B5EF4-FFF2-40B4-BE49-F238E27FC236}">
              <a16:creationId xmlns:a16="http://schemas.microsoft.com/office/drawing/2014/main" id="{44643830-38C1-4228-8258-84D9E5EDB89F}"/>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181" name="Drop Down 4" hidden="1">
          <a:extLst>
            <a:ext uri="{63B3BB69-23CF-44E3-9099-C40C66FF867C}">
              <a14:compatExt xmlns:a14="http://schemas.microsoft.com/office/drawing/2010/main" spid="_x0000_s2052"/>
            </a:ext>
            <a:ext uri="{FF2B5EF4-FFF2-40B4-BE49-F238E27FC236}">
              <a16:creationId xmlns:a16="http://schemas.microsoft.com/office/drawing/2014/main" id="{C9C7A6B3-B3FC-4030-AE9B-9229241062CF}"/>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328</xdr:row>
      <xdr:rowOff>0</xdr:rowOff>
    </xdr:from>
    <xdr:ext cx="1921468" cy="195685"/>
    <xdr:sp macro="" textlink="">
      <xdr:nvSpPr>
        <xdr:cNvPr id="3182" name="Drop Down 20" hidden="1">
          <a:extLst>
            <a:ext uri="{63B3BB69-23CF-44E3-9099-C40C66FF867C}">
              <a14:compatExt xmlns:a14="http://schemas.microsoft.com/office/drawing/2010/main" spid="_x0000_s2068"/>
            </a:ext>
            <a:ext uri="{FF2B5EF4-FFF2-40B4-BE49-F238E27FC236}">
              <a16:creationId xmlns:a16="http://schemas.microsoft.com/office/drawing/2014/main" id="{39C3A541-D4E0-4582-826C-74CA00011FF4}"/>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328</xdr:row>
      <xdr:rowOff>0</xdr:rowOff>
    </xdr:from>
    <xdr:ext cx="2476500" cy="199970"/>
    <xdr:sp macro="" textlink="">
      <xdr:nvSpPr>
        <xdr:cNvPr id="3183" name="Drop Down 24" hidden="1">
          <a:extLst>
            <a:ext uri="{63B3BB69-23CF-44E3-9099-C40C66FF867C}">
              <a14:compatExt xmlns:a14="http://schemas.microsoft.com/office/drawing/2010/main" spid="_x0000_s2072"/>
            </a:ext>
            <a:ext uri="{FF2B5EF4-FFF2-40B4-BE49-F238E27FC236}">
              <a16:creationId xmlns:a16="http://schemas.microsoft.com/office/drawing/2014/main" id="{9296A6C1-21FC-404D-8111-34E6920D99EB}"/>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184" name="Drop Down 4" hidden="1">
          <a:extLst>
            <a:ext uri="{63B3BB69-23CF-44E3-9099-C40C66FF867C}">
              <a14:compatExt xmlns:a14="http://schemas.microsoft.com/office/drawing/2010/main" spid="_x0000_s2052"/>
            </a:ext>
            <a:ext uri="{FF2B5EF4-FFF2-40B4-BE49-F238E27FC236}">
              <a16:creationId xmlns:a16="http://schemas.microsoft.com/office/drawing/2014/main" id="{8E23FF1B-45E1-4C69-ACE4-38BFBB4F2ED9}"/>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328</xdr:row>
      <xdr:rowOff>0</xdr:rowOff>
    </xdr:from>
    <xdr:ext cx="2529840" cy="195685"/>
    <xdr:sp macro="" textlink="">
      <xdr:nvSpPr>
        <xdr:cNvPr id="3185" name="Drop Down 4" hidden="1">
          <a:extLst>
            <a:ext uri="{63B3BB69-23CF-44E3-9099-C40C66FF867C}">
              <a14:compatExt xmlns:a14="http://schemas.microsoft.com/office/drawing/2010/main" spid="_x0000_s2052"/>
            </a:ext>
            <a:ext uri="{FF2B5EF4-FFF2-40B4-BE49-F238E27FC236}">
              <a16:creationId xmlns:a16="http://schemas.microsoft.com/office/drawing/2014/main" id="{9B710929-80FA-4185-93C6-48858C95F054}"/>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186" name="Drop Down 4" hidden="1">
          <a:extLst>
            <a:ext uri="{63B3BB69-23CF-44E3-9099-C40C66FF867C}">
              <a14:compatExt xmlns:a14="http://schemas.microsoft.com/office/drawing/2010/main" spid="_x0000_s2052"/>
            </a:ext>
            <a:ext uri="{FF2B5EF4-FFF2-40B4-BE49-F238E27FC236}">
              <a16:creationId xmlns:a16="http://schemas.microsoft.com/office/drawing/2014/main" id="{D17F26D7-0139-4803-BF5B-D7100FF27714}"/>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328</xdr:row>
      <xdr:rowOff>0</xdr:rowOff>
    </xdr:from>
    <xdr:ext cx="2529840" cy="195685"/>
    <xdr:sp macro="" textlink="">
      <xdr:nvSpPr>
        <xdr:cNvPr id="3187" name="Drop Down 4" hidden="1">
          <a:extLst>
            <a:ext uri="{63B3BB69-23CF-44E3-9099-C40C66FF867C}">
              <a14:compatExt xmlns:a14="http://schemas.microsoft.com/office/drawing/2010/main" spid="_x0000_s2052"/>
            </a:ext>
            <a:ext uri="{FF2B5EF4-FFF2-40B4-BE49-F238E27FC236}">
              <a16:creationId xmlns:a16="http://schemas.microsoft.com/office/drawing/2014/main" id="{94810FFB-F804-4942-8FFC-4CF90178DA6C}"/>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188" name="Drop Down 4" hidden="1">
          <a:extLst>
            <a:ext uri="{63B3BB69-23CF-44E3-9099-C40C66FF867C}">
              <a14:compatExt xmlns:a14="http://schemas.microsoft.com/office/drawing/2010/main" spid="_x0000_s2052"/>
            </a:ext>
            <a:ext uri="{FF2B5EF4-FFF2-40B4-BE49-F238E27FC236}">
              <a16:creationId xmlns:a16="http://schemas.microsoft.com/office/drawing/2014/main" id="{E0105E75-6BE5-4BD7-9227-422C575E0424}"/>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328</xdr:row>
      <xdr:rowOff>0</xdr:rowOff>
    </xdr:from>
    <xdr:ext cx="1921468" cy="195685"/>
    <xdr:sp macro="" textlink="">
      <xdr:nvSpPr>
        <xdr:cNvPr id="3189" name="Drop Down 20" hidden="1">
          <a:extLst>
            <a:ext uri="{63B3BB69-23CF-44E3-9099-C40C66FF867C}">
              <a14:compatExt xmlns:a14="http://schemas.microsoft.com/office/drawing/2010/main" spid="_x0000_s2068"/>
            </a:ext>
            <a:ext uri="{FF2B5EF4-FFF2-40B4-BE49-F238E27FC236}">
              <a16:creationId xmlns:a16="http://schemas.microsoft.com/office/drawing/2014/main" id="{723F8A57-B324-4A95-A250-26A5CF4BD6F1}"/>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328</xdr:row>
      <xdr:rowOff>0</xdr:rowOff>
    </xdr:from>
    <xdr:ext cx="2476500" cy="199970"/>
    <xdr:sp macro="" textlink="">
      <xdr:nvSpPr>
        <xdr:cNvPr id="3190" name="Drop Down 24" hidden="1">
          <a:extLst>
            <a:ext uri="{63B3BB69-23CF-44E3-9099-C40C66FF867C}">
              <a14:compatExt xmlns:a14="http://schemas.microsoft.com/office/drawing/2010/main" spid="_x0000_s2072"/>
            </a:ext>
            <a:ext uri="{FF2B5EF4-FFF2-40B4-BE49-F238E27FC236}">
              <a16:creationId xmlns:a16="http://schemas.microsoft.com/office/drawing/2014/main" id="{80A712FB-FB70-43CC-8C47-64FDFBCD1DDD}"/>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191" name="Drop Down 4" hidden="1">
          <a:extLst>
            <a:ext uri="{63B3BB69-23CF-44E3-9099-C40C66FF867C}">
              <a14:compatExt xmlns:a14="http://schemas.microsoft.com/office/drawing/2010/main" spid="_x0000_s2052"/>
            </a:ext>
            <a:ext uri="{FF2B5EF4-FFF2-40B4-BE49-F238E27FC236}">
              <a16:creationId xmlns:a16="http://schemas.microsoft.com/office/drawing/2014/main" id="{76DCBE5F-34DA-4B42-A157-C7E9E247D31F}"/>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328</xdr:row>
      <xdr:rowOff>0</xdr:rowOff>
    </xdr:from>
    <xdr:ext cx="2529840" cy="195685"/>
    <xdr:sp macro="" textlink="">
      <xdr:nvSpPr>
        <xdr:cNvPr id="3192" name="Drop Down 4" hidden="1">
          <a:extLst>
            <a:ext uri="{63B3BB69-23CF-44E3-9099-C40C66FF867C}">
              <a14:compatExt xmlns:a14="http://schemas.microsoft.com/office/drawing/2010/main" spid="_x0000_s2052"/>
            </a:ext>
            <a:ext uri="{FF2B5EF4-FFF2-40B4-BE49-F238E27FC236}">
              <a16:creationId xmlns:a16="http://schemas.microsoft.com/office/drawing/2014/main" id="{3C1C6710-E689-4D8C-84FC-E6C36A50DA52}"/>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193" name="Drop Down 4" hidden="1">
          <a:extLst>
            <a:ext uri="{63B3BB69-23CF-44E3-9099-C40C66FF867C}">
              <a14:compatExt xmlns:a14="http://schemas.microsoft.com/office/drawing/2010/main" spid="_x0000_s2052"/>
            </a:ext>
            <a:ext uri="{FF2B5EF4-FFF2-40B4-BE49-F238E27FC236}">
              <a16:creationId xmlns:a16="http://schemas.microsoft.com/office/drawing/2014/main" id="{CCC49747-5233-4AFC-8778-A9CCB387E306}"/>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328</xdr:row>
      <xdr:rowOff>0</xdr:rowOff>
    </xdr:from>
    <xdr:ext cx="2529840" cy="195685"/>
    <xdr:sp macro="" textlink="">
      <xdr:nvSpPr>
        <xdr:cNvPr id="3194" name="Drop Down 4" hidden="1">
          <a:extLst>
            <a:ext uri="{63B3BB69-23CF-44E3-9099-C40C66FF867C}">
              <a14:compatExt xmlns:a14="http://schemas.microsoft.com/office/drawing/2010/main" spid="_x0000_s2052"/>
            </a:ext>
            <a:ext uri="{FF2B5EF4-FFF2-40B4-BE49-F238E27FC236}">
              <a16:creationId xmlns:a16="http://schemas.microsoft.com/office/drawing/2014/main" id="{A464D1CF-EB03-46EB-A42A-5C0CF3CCCDB4}"/>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195" name="Drop Down 4" hidden="1">
          <a:extLst>
            <a:ext uri="{63B3BB69-23CF-44E3-9099-C40C66FF867C}">
              <a14:compatExt xmlns:a14="http://schemas.microsoft.com/office/drawing/2010/main" spid="_x0000_s2052"/>
            </a:ext>
            <a:ext uri="{FF2B5EF4-FFF2-40B4-BE49-F238E27FC236}">
              <a16:creationId xmlns:a16="http://schemas.microsoft.com/office/drawing/2014/main" id="{415DA795-1212-485E-8CD7-BE9A952A5EBD}"/>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328</xdr:row>
      <xdr:rowOff>0</xdr:rowOff>
    </xdr:from>
    <xdr:ext cx="1921468" cy="195685"/>
    <xdr:sp macro="" textlink="">
      <xdr:nvSpPr>
        <xdr:cNvPr id="3196" name="Drop Down 20" hidden="1">
          <a:extLst>
            <a:ext uri="{63B3BB69-23CF-44E3-9099-C40C66FF867C}">
              <a14:compatExt xmlns:a14="http://schemas.microsoft.com/office/drawing/2010/main" spid="_x0000_s2068"/>
            </a:ext>
            <a:ext uri="{FF2B5EF4-FFF2-40B4-BE49-F238E27FC236}">
              <a16:creationId xmlns:a16="http://schemas.microsoft.com/office/drawing/2014/main" id="{DC70795B-A1F7-4916-B865-6135C051D379}"/>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328</xdr:row>
      <xdr:rowOff>0</xdr:rowOff>
    </xdr:from>
    <xdr:ext cx="2476500" cy="199970"/>
    <xdr:sp macro="" textlink="">
      <xdr:nvSpPr>
        <xdr:cNvPr id="3197" name="Drop Down 24" hidden="1">
          <a:extLst>
            <a:ext uri="{63B3BB69-23CF-44E3-9099-C40C66FF867C}">
              <a14:compatExt xmlns:a14="http://schemas.microsoft.com/office/drawing/2010/main" spid="_x0000_s2072"/>
            </a:ext>
            <a:ext uri="{FF2B5EF4-FFF2-40B4-BE49-F238E27FC236}">
              <a16:creationId xmlns:a16="http://schemas.microsoft.com/office/drawing/2014/main" id="{34B48D68-AE8E-4422-989F-A132285C60C7}"/>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198" name="Drop Down 4" hidden="1">
          <a:extLst>
            <a:ext uri="{63B3BB69-23CF-44E3-9099-C40C66FF867C}">
              <a14:compatExt xmlns:a14="http://schemas.microsoft.com/office/drawing/2010/main" spid="_x0000_s2052"/>
            </a:ext>
            <a:ext uri="{FF2B5EF4-FFF2-40B4-BE49-F238E27FC236}">
              <a16:creationId xmlns:a16="http://schemas.microsoft.com/office/drawing/2014/main" id="{7C0C542D-2E9D-4532-9C8A-C05FDF03DED9}"/>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328</xdr:row>
      <xdr:rowOff>0</xdr:rowOff>
    </xdr:from>
    <xdr:ext cx="2529840" cy="195685"/>
    <xdr:sp macro="" textlink="">
      <xdr:nvSpPr>
        <xdr:cNvPr id="3199" name="Drop Down 4" hidden="1">
          <a:extLst>
            <a:ext uri="{63B3BB69-23CF-44E3-9099-C40C66FF867C}">
              <a14:compatExt xmlns:a14="http://schemas.microsoft.com/office/drawing/2010/main" spid="_x0000_s2052"/>
            </a:ext>
            <a:ext uri="{FF2B5EF4-FFF2-40B4-BE49-F238E27FC236}">
              <a16:creationId xmlns:a16="http://schemas.microsoft.com/office/drawing/2014/main" id="{33A1ACB5-8E61-4F1B-A6BD-83DA14BC0464}"/>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200" name="Drop Down 4" hidden="1">
          <a:extLst>
            <a:ext uri="{63B3BB69-23CF-44E3-9099-C40C66FF867C}">
              <a14:compatExt xmlns:a14="http://schemas.microsoft.com/office/drawing/2010/main" spid="_x0000_s2052"/>
            </a:ext>
            <a:ext uri="{FF2B5EF4-FFF2-40B4-BE49-F238E27FC236}">
              <a16:creationId xmlns:a16="http://schemas.microsoft.com/office/drawing/2014/main" id="{B239733E-9CC9-44E6-9CF8-34F557E878AD}"/>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328</xdr:row>
      <xdr:rowOff>0</xdr:rowOff>
    </xdr:from>
    <xdr:ext cx="2529840" cy="195685"/>
    <xdr:sp macro="" textlink="">
      <xdr:nvSpPr>
        <xdr:cNvPr id="3201" name="Drop Down 4" hidden="1">
          <a:extLst>
            <a:ext uri="{63B3BB69-23CF-44E3-9099-C40C66FF867C}">
              <a14:compatExt xmlns:a14="http://schemas.microsoft.com/office/drawing/2010/main" spid="_x0000_s2052"/>
            </a:ext>
            <a:ext uri="{FF2B5EF4-FFF2-40B4-BE49-F238E27FC236}">
              <a16:creationId xmlns:a16="http://schemas.microsoft.com/office/drawing/2014/main" id="{5518A9FF-B913-4E4A-970A-92B6D46BE1D8}"/>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202" name="Drop Down 4" hidden="1">
          <a:extLst>
            <a:ext uri="{63B3BB69-23CF-44E3-9099-C40C66FF867C}">
              <a14:compatExt xmlns:a14="http://schemas.microsoft.com/office/drawing/2010/main" spid="_x0000_s2052"/>
            </a:ext>
            <a:ext uri="{FF2B5EF4-FFF2-40B4-BE49-F238E27FC236}">
              <a16:creationId xmlns:a16="http://schemas.microsoft.com/office/drawing/2014/main" id="{327ACEF6-709A-4055-BCBD-12B65D69D2D4}"/>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328</xdr:row>
      <xdr:rowOff>0</xdr:rowOff>
    </xdr:from>
    <xdr:ext cx="1921468" cy="195685"/>
    <xdr:sp macro="" textlink="">
      <xdr:nvSpPr>
        <xdr:cNvPr id="3203" name="Drop Down 20" hidden="1">
          <a:extLst>
            <a:ext uri="{63B3BB69-23CF-44E3-9099-C40C66FF867C}">
              <a14:compatExt xmlns:a14="http://schemas.microsoft.com/office/drawing/2010/main" spid="_x0000_s2068"/>
            </a:ext>
            <a:ext uri="{FF2B5EF4-FFF2-40B4-BE49-F238E27FC236}">
              <a16:creationId xmlns:a16="http://schemas.microsoft.com/office/drawing/2014/main" id="{B1C85884-F920-4D20-9749-CC6BE4FE7B0A}"/>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328</xdr:row>
      <xdr:rowOff>0</xdr:rowOff>
    </xdr:from>
    <xdr:ext cx="2476500" cy="199970"/>
    <xdr:sp macro="" textlink="">
      <xdr:nvSpPr>
        <xdr:cNvPr id="3204" name="Drop Down 24" hidden="1">
          <a:extLst>
            <a:ext uri="{63B3BB69-23CF-44E3-9099-C40C66FF867C}">
              <a14:compatExt xmlns:a14="http://schemas.microsoft.com/office/drawing/2010/main" spid="_x0000_s2072"/>
            </a:ext>
            <a:ext uri="{FF2B5EF4-FFF2-40B4-BE49-F238E27FC236}">
              <a16:creationId xmlns:a16="http://schemas.microsoft.com/office/drawing/2014/main" id="{1D1143D4-AF40-4135-9752-1EA636485BD8}"/>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205" name="Drop Down 4" hidden="1">
          <a:extLst>
            <a:ext uri="{63B3BB69-23CF-44E3-9099-C40C66FF867C}">
              <a14:compatExt xmlns:a14="http://schemas.microsoft.com/office/drawing/2010/main" spid="_x0000_s2052"/>
            </a:ext>
            <a:ext uri="{FF2B5EF4-FFF2-40B4-BE49-F238E27FC236}">
              <a16:creationId xmlns:a16="http://schemas.microsoft.com/office/drawing/2014/main" id="{47E81472-64DA-4B30-B6F6-7E4DE0C92B71}"/>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328</xdr:row>
      <xdr:rowOff>0</xdr:rowOff>
    </xdr:from>
    <xdr:ext cx="2529840" cy="195685"/>
    <xdr:sp macro="" textlink="">
      <xdr:nvSpPr>
        <xdr:cNvPr id="3206" name="Drop Down 4" hidden="1">
          <a:extLst>
            <a:ext uri="{63B3BB69-23CF-44E3-9099-C40C66FF867C}">
              <a14:compatExt xmlns:a14="http://schemas.microsoft.com/office/drawing/2010/main" spid="_x0000_s2052"/>
            </a:ext>
            <a:ext uri="{FF2B5EF4-FFF2-40B4-BE49-F238E27FC236}">
              <a16:creationId xmlns:a16="http://schemas.microsoft.com/office/drawing/2014/main" id="{C8948CB1-DC57-4276-BF31-14826AB4D307}"/>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207" name="Drop Down 4" hidden="1">
          <a:extLst>
            <a:ext uri="{63B3BB69-23CF-44E3-9099-C40C66FF867C}">
              <a14:compatExt xmlns:a14="http://schemas.microsoft.com/office/drawing/2010/main" spid="_x0000_s2052"/>
            </a:ext>
            <a:ext uri="{FF2B5EF4-FFF2-40B4-BE49-F238E27FC236}">
              <a16:creationId xmlns:a16="http://schemas.microsoft.com/office/drawing/2014/main" id="{261D6CE9-20BC-4237-AD29-6D251EC6E239}"/>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328</xdr:row>
      <xdr:rowOff>0</xdr:rowOff>
    </xdr:from>
    <xdr:ext cx="2529840" cy="195685"/>
    <xdr:sp macro="" textlink="">
      <xdr:nvSpPr>
        <xdr:cNvPr id="3208" name="Drop Down 4" hidden="1">
          <a:extLst>
            <a:ext uri="{63B3BB69-23CF-44E3-9099-C40C66FF867C}">
              <a14:compatExt xmlns:a14="http://schemas.microsoft.com/office/drawing/2010/main" spid="_x0000_s2052"/>
            </a:ext>
            <a:ext uri="{FF2B5EF4-FFF2-40B4-BE49-F238E27FC236}">
              <a16:creationId xmlns:a16="http://schemas.microsoft.com/office/drawing/2014/main" id="{4DF1AD20-C9DE-454D-81AE-295E905547CA}"/>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209" name="Drop Down 4" hidden="1">
          <a:extLst>
            <a:ext uri="{63B3BB69-23CF-44E3-9099-C40C66FF867C}">
              <a14:compatExt xmlns:a14="http://schemas.microsoft.com/office/drawing/2010/main" spid="_x0000_s2052"/>
            </a:ext>
            <a:ext uri="{FF2B5EF4-FFF2-40B4-BE49-F238E27FC236}">
              <a16:creationId xmlns:a16="http://schemas.microsoft.com/office/drawing/2014/main" id="{0399DE23-A071-4D07-8DD8-C965C772E941}"/>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328</xdr:row>
      <xdr:rowOff>0</xdr:rowOff>
    </xdr:from>
    <xdr:ext cx="1921468" cy="195685"/>
    <xdr:sp macro="" textlink="">
      <xdr:nvSpPr>
        <xdr:cNvPr id="3210" name="Drop Down 20" hidden="1">
          <a:extLst>
            <a:ext uri="{63B3BB69-23CF-44E3-9099-C40C66FF867C}">
              <a14:compatExt xmlns:a14="http://schemas.microsoft.com/office/drawing/2010/main" spid="_x0000_s2068"/>
            </a:ext>
            <a:ext uri="{FF2B5EF4-FFF2-40B4-BE49-F238E27FC236}">
              <a16:creationId xmlns:a16="http://schemas.microsoft.com/office/drawing/2014/main" id="{DF47F7FC-1343-465D-957B-E648CE37962C}"/>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328</xdr:row>
      <xdr:rowOff>0</xdr:rowOff>
    </xdr:from>
    <xdr:ext cx="2476500" cy="199970"/>
    <xdr:sp macro="" textlink="">
      <xdr:nvSpPr>
        <xdr:cNvPr id="3211" name="Drop Down 24" hidden="1">
          <a:extLst>
            <a:ext uri="{63B3BB69-23CF-44E3-9099-C40C66FF867C}">
              <a14:compatExt xmlns:a14="http://schemas.microsoft.com/office/drawing/2010/main" spid="_x0000_s2072"/>
            </a:ext>
            <a:ext uri="{FF2B5EF4-FFF2-40B4-BE49-F238E27FC236}">
              <a16:creationId xmlns:a16="http://schemas.microsoft.com/office/drawing/2014/main" id="{8EF7351E-A281-4DBE-961A-DBFCF083E6F5}"/>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212" name="Drop Down 4" hidden="1">
          <a:extLst>
            <a:ext uri="{63B3BB69-23CF-44E3-9099-C40C66FF867C}">
              <a14:compatExt xmlns:a14="http://schemas.microsoft.com/office/drawing/2010/main" spid="_x0000_s2052"/>
            </a:ext>
            <a:ext uri="{FF2B5EF4-FFF2-40B4-BE49-F238E27FC236}">
              <a16:creationId xmlns:a16="http://schemas.microsoft.com/office/drawing/2014/main" id="{07E602A5-6956-4FD8-90B9-37CEE0C710B3}"/>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328</xdr:row>
      <xdr:rowOff>0</xdr:rowOff>
    </xdr:from>
    <xdr:ext cx="2529840" cy="195685"/>
    <xdr:sp macro="" textlink="">
      <xdr:nvSpPr>
        <xdr:cNvPr id="3213" name="Drop Down 4" hidden="1">
          <a:extLst>
            <a:ext uri="{63B3BB69-23CF-44E3-9099-C40C66FF867C}">
              <a14:compatExt xmlns:a14="http://schemas.microsoft.com/office/drawing/2010/main" spid="_x0000_s2052"/>
            </a:ext>
            <a:ext uri="{FF2B5EF4-FFF2-40B4-BE49-F238E27FC236}">
              <a16:creationId xmlns:a16="http://schemas.microsoft.com/office/drawing/2014/main" id="{D82D3E50-44D9-4AF8-8973-4F12F0A6CAEA}"/>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214" name="Drop Down 4" hidden="1">
          <a:extLst>
            <a:ext uri="{63B3BB69-23CF-44E3-9099-C40C66FF867C}">
              <a14:compatExt xmlns:a14="http://schemas.microsoft.com/office/drawing/2010/main" spid="_x0000_s2052"/>
            </a:ext>
            <a:ext uri="{FF2B5EF4-FFF2-40B4-BE49-F238E27FC236}">
              <a16:creationId xmlns:a16="http://schemas.microsoft.com/office/drawing/2014/main" id="{61C50E8A-BEF9-4E2B-BDEC-6B8ED716B571}"/>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328</xdr:row>
      <xdr:rowOff>0</xdr:rowOff>
    </xdr:from>
    <xdr:ext cx="2529840" cy="195685"/>
    <xdr:sp macro="" textlink="">
      <xdr:nvSpPr>
        <xdr:cNvPr id="3215" name="Drop Down 4" hidden="1">
          <a:extLst>
            <a:ext uri="{63B3BB69-23CF-44E3-9099-C40C66FF867C}">
              <a14:compatExt xmlns:a14="http://schemas.microsoft.com/office/drawing/2010/main" spid="_x0000_s2052"/>
            </a:ext>
            <a:ext uri="{FF2B5EF4-FFF2-40B4-BE49-F238E27FC236}">
              <a16:creationId xmlns:a16="http://schemas.microsoft.com/office/drawing/2014/main" id="{3DBAC7F9-B972-42B9-BF49-5389CA5C3F89}"/>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216" name="Drop Down 4" hidden="1">
          <a:extLst>
            <a:ext uri="{63B3BB69-23CF-44E3-9099-C40C66FF867C}">
              <a14:compatExt xmlns:a14="http://schemas.microsoft.com/office/drawing/2010/main" spid="_x0000_s2052"/>
            </a:ext>
            <a:ext uri="{FF2B5EF4-FFF2-40B4-BE49-F238E27FC236}">
              <a16:creationId xmlns:a16="http://schemas.microsoft.com/office/drawing/2014/main" id="{1BEDDD12-A938-4B57-8D21-D03A3A3C0331}"/>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328</xdr:row>
      <xdr:rowOff>0</xdr:rowOff>
    </xdr:from>
    <xdr:ext cx="1921468" cy="195685"/>
    <xdr:sp macro="" textlink="">
      <xdr:nvSpPr>
        <xdr:cNvPr id="3217" name="Drop Down 20" hidden="1">
          <a:extLst>
            <a:ext uri="{63B3BB69-23CF-44E3-9099-C40C66FF867C}">
              <a14:compatExt xmlns:a14="http://schemas.microsoft.com/office/drawing/2010/main" spid="_x0000_s2068"/>
            </a:ext>
            <a:ext uri="{FF2B5EF4-FFF2-40B4-BE49-F238E27FC236}">
              <a16:creationId xmlns:a16="http://schemas.microsoft.com/office/drawing/2014/main" id="{5245B2B8-94AD-458F-B6AB-42FE9299970A}"/>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328</xdr:row>
      <xdr:rowOff>0</xdr:rowOff>
    </xdr:from>
    <xdr:ext cx="2476500" cy="199970"/>
    <xdr:sp macro="" textlink="">
      <xdr:nvSpPr>
        <xdr:cNvPr id="3218" name="Drop Down 24" hidden="1">
          <a:extLst>
            <a:ext uri="{63B3BB69-23CF-44E3-9099-C40C66FF867C}">
              <a14:compatExt xmlns:a14="http://schemas.microsoft.com/office/drawing/2010/main" spid="_x0000_s2072"/>
            </a:ext>
            <a:ext uri="{FF2B5EF4-FFF2-40B4-BE49-F238E27FC236}">
              <a16:creationId xmlns:a16="http://schemas.microsoft.com/office/drawing/2014/main" id="{62D2396D-7453-4A30-AC8D-56D354ED4A82}"/>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219" name="Drop Down 4" hidden="1">
          <a:extLst>
            <a:ext uri="{63B3BB69-23CF-44E3-9099-C40C66FF867C}">
              <a14:compatExt xmlns:a14="http://schemas.microsoft.com/office/drawing/2010/main" spid="_x0000_s2052"/>
            </a:ext>
            <a:ext uri="{FF2B5EF4-FFF2-40B4-BE49-F238E27FC236}">
              <a16:creationId xmlns:a16="http://schemas.microsoft.com/office/drawing/2014/main" id="{B6C5F6C4-B01B-4910-97C1-F2D966F09E3A}"/>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328</xdr:row>
      <xdr:rowOff>0</xdr:rowOff>
    </xdr:from>
    <xdr:ext cx="2529840" cy="195685"/>
    <xdr:sp macro="" textlink="">
      <xdr:nvSpPr>
        <xdr:cNvPr id="3220" name="Drop Down 4" hidden="1">
          <a:extLst>
            <a:ext uri="{63B3BB69-23CF-44E3-9099-C40C66FF867C}">
              <a14:compatExt xmlns:a14="http://schemas.microsoft.com/office/drawing/2010/main" spid="_x0000_s2052"/>
            </a:ext>
            <a:ext uri="{FF2B5EF4-FFF2-40B4-BE49-F238E27FC236}">
              <a16:creationId xmlns:a16="http://schemas.microsoft.com/office/drawing/2014/main" id="{BFC6B4DC-D362-44FD-B0B2-E2E38FEE22CC}"/>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221" name="Drop Down 4" hidden="1">
          <a:extLst>
            <a:ext uri="{63B3BB69-23CF-44E3-9099-C40C66FF867C}">
              <a14:compatExt xmlns:a14="http://schemas.microsoft.com/office/drawing/2010/main" spid="_x0000_s2052"/>
            </a:ext>
            <a:ext uri="{FF2B5EF4-FFF2-40B4-BE49-F238E27FC236}">
              <a16:creationId xmlns:a16="http://schemas.microsoft.com/office/drawing/2014/main" id="{685DB02E-31C1-4DF8-8A8F-2F46A56B436F}"/>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328</xdr:row>
      <xdr:rowOff>0</xdr:rowOff>
    </xdr:from>
    <xdr:ext cx="2529840" cy="195685"/>
    <xdr:sp macro="" textlink="">
      <xdr:nvSpPr>
        <xdr:cNvPr id="3222" name="Drop Down 4" hidden="1">
          <a:extLst>
            <a:ext uri="{63B3BB69-23CF-44E3-9099-C40C66FF867C}">
              <a14:compatExt xmlns:a14="http://schemas.microsoft.com/office/drawing/2010/main" spid="_x0000_s2052"/>
            </a:ext>
            <a:ext uri="{FF2B5EF4-FFF2-40B4-BE49-F238E27FC236}">
              <a16:creationId xmlns:a16="http://schemas.microsoft.com/office/drawing/2014/main" id="{F074A1D6-C9D2-4287-95AC-C32F81F7BA3B}"/>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223" name="Drop Down 4" hidden="1">
          <a:extLst>
            <a:ext uri="{63B3BB69-23CF-44E3-9099-C40C66FF867C}">
              <a14:compatExt xmlns:a14="http://schemas.microsoft.com/office/drawing/2010/main" spid="_x0000_s2052"/>
            </a:ext>
            <a:ext uri="{FF2B5EF4-FFF2-40B4-BE49-F238E27FC236}">
              <a16:creationId xmlns:a16="http://schemas.microsoft.com/office/drawing/2014/main" id="{A84ADDEF-D6FB-4F9C-96F4-B69ECB8CE803}"/>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328</xdr:row>
      <xdr:rowOff>0</xdr:rowOff>
    </xdr:from>
    <xdr:ext cx="1921468" cy="195685"/>
    <xdr:sp macro="" textlink="">
      <xdr:nvSpPr>
        <xdr:cNvPr id="3224" name="Drop Down 20" hidden="1">
          <a:extLst>
            <a:ext uri="{63B3BB69-23CF-44E3-9099-C40C66FF867C}">
              <a14:compatExt xmlns:a14="http://schemas.microsoft.com/office/drawing/2010/main" spid="_x0000_s2068"/>
            </a:ext>
            <a:ext uri="{FF2B5EF4-FFF2-40B4-BE49-F238E27FC236}">
              <a16:creationId xmlns:a16="http://schemas.microsoft.com/office/drawing/2014/main" id="{F9B56DE6-F28A-4090-871C-ACBD453F05DA}"/>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328</xdr:row>
      <xdr:rowOff>0</xdr:rowOff>
    </xdr:from>
    <xdr:ext cx="2476500" cy="199970"/>
    <xdr:sp macro="" textlink="">
      <xdr:nvSpPr>
        <xdr:cNvPr id="3225" name="Drop Down 24" hidden="1">
          <a:extLst>
            <a:ext uri="{63B3BB69-23CF-44E3-9099-C40C66FF867C}">
              <a14:compatExt xmlns:a14="http://schemas.microsoft.com/office/drawing/2010/main" spid="_x0000_s2072"/>
            </a:ext>
            <a:ext uri="{FF2B5EF4-FFF2-40B4-BE49-F238E27FC236}">
              <a16:creationId xmlns:a16="http://schemas.microsoft.com/office/drawing/2014/main" id="{A16BF08A-A743-4954-9C73-649550004A0E}"/>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226" name="Drop Down 4" hidden="1">
          <a:extLst>
            <a:ext uri="{63B3BB69-23CF-44E3-9099-C40C66FF867C}">
              <a14:compatExt xmlns:a14="http://schemas.microsoft.com/office/drawing/2010/main" spid="_x0000_s2052"/>
            </a:ext>
            <a:ext uri="{FF2B5EF4-FFF2-40B4-BE49-F238E27FC236}">
              <a16:creationId xmlns:a16="http://schemas.microsoft.com/office/drawing/2014/main" id="{50634D03-F8DD-4715-9458-078131FF7988}"/>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328</xdr:row>
      <xdr:rowOff>0</xdr:rowOff>
    </xdr:from>
    <xdr:ext cx="2529840" cy="195685"/>
    <xdr:sp macro="" textlink="">
      <xdr:nvSpPr>
        <xdr:cNvPr id="3227" name="Drop Down 4" hidden="1">
          <a:extLst>
            <a:ext uri="{63B3BB69-23CF-44E3-9099-C40C66FF867C}">
              <a14:compatExt xmlns:a14="http://schemas.microsoft.com/office/drawing/2010/main" spid="_x0000_s2052"/>
            </a:ext>
            <a:ext uri="{FF2B5EF4-FFF2-40B4-BE49-F238E27FC236}">
              <a16:creationId xmlns:a16="http://schemas.microsoft.com/office/drawing/2014/main" id="{BE86875E-52A2-41DB-A0F7-475ABA765904}"/>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228" name="Drop Down 4" hidden="1">
          <a:extLst>
            <a:ext uri="{63B3BB69-23CF-44E3-9099-C40C66FF867C}">
              <a14:compatExt xmlns:a14="http://schemas.microsoft.com/office/drawing/2010/main" spid="_x0000_s2052"/>
            </a:ext>
            <a:ext uri="{FF2B5EF4-FFF2-40B4-BE49-F238E27FC236}">
              <a16:creationId xmlns:a16="http://schemas.microsoft.com/office/drawing/2014/main" id="{FB717173-915B-4488-A1BB-038D1ADDA983}"/>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328</xdr:row>
      <xdr:rowOff>0</xdr:rowOff>
    </xdr:from>
    <xdr:ext cx="2529840" cy="195685"/>
    <xdr:sp macro="" textlink="">
      <xdr:nvSpPr>
        <xdr:cNvPr id="3229" name="Drop Down 4" hidden="1">
          <a:extLst>
            <a:ext uri="{63B3BB69-23CF-44E3-9099-C40C66FF867C}">
              <a14:compatExt xmlns:a14="http://schemas.microsoft.com/office/drawing/2010/main" spid="_x0000_s2052"/>
            </a:ext>
            <a:ext uri="{FF2B5EF4-FFF2-40B4-BE49-F238E27FC236}">
              <a16:creationId xmlns:a16="http://schemas.microsoft.com/office/drawing/2014/main" id="{497C732E-CD08-4F66-9712-00B013360C1D}"/>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230" name="Drop Down 4" hidden="1">
          <a:extLst>
            <a:ext uri="{63B3BB69-23CF-44E3-9099-C40C66FF867C}">
              <a14:compatExt xmlns:a14="http://schemas.microsoft.com/office/drawing/2010/main" spid="_x0000_s2052"/>
            </a:ext>
            <a:ext uri="{FF2B5EF4-FFF2-40B4-BE49-F238E27FC236}">
              <a16:creationId xmlns:a16="http://schemas.microsoft.com/office/drawing/2014/main" id="{FBF4D2E2-97CC-4662-90D1-AF8BB305C486}"/>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328</xdr:row>
      <xdr:rowOff>0</xdr:rowOff>
    </xdr:from>
    <xdr:ext cx="1921468" cy="195685"/>
    <xdr:sp macro="" textlink="">
      <xdr:nvSpPr>
        <xdr:cNvPr id="3231" name="Drop Down 20" hidden="1">
          <a:extLst>
            <a:ext uri="{63B3BB69-23CF-44E3-9099-C40C66FF867C}">
              <a14:compatExt xmlns:a14="http://schemas.microsoft.com/office/drawing/2010/main" spid="_x0000_s2068"/>
            </a:ext>
            <a:ext uri="{FF2B5EF4-FFF2-40B4-BE49-F238E27FC236}">
              <a16:creationId xmlns:a16="http://schemas.microsoft.com/office/drawing/2014/main" id="{9F5E2E1D-2E2A-4B3E-9E28-9A2C169D7AFB}"/>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328</xdr:row>
      <xdr:rowOff>0</xdr:rowOff>
    </xdr:from>
    <xdr:ext cx="2476500" cy="199970"/>
    <xdr:sp macro="" textlink="">
      <xdr:nvSpPr>
        <xdr:cNvPr id="3232" name="Drop Down 24" hidden="1">
          <a:extLst>
            <a:ext uri="{63B3BB69-23CF-44E3-9099-C40C66FF867C}">
              <a14:compatExt xmlns:a14="http://schemas.microsoft.com/office/drawing/2010/main" spid="_x0000_s2072"/>
            </a:ext>
            <a:ext uri="{FF2B5EF4-FFF2-40B4-BE49-F238E27FC236}">
              <a16:creationId xmlns:a16="http://schemas.microsoft.com/office/drawing/2014/main" id="{D19DCCEA-B438-4297-AC76-3E24A9C46A31}"/>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233" name="Drop Down 4" hidden="1">
          <a:extLst>
            <a:ext uri="{63B3BB69-23CF-44E3-9099-C40C66FF867C}">
              <a14:compatExt xmlns:a14="http://schemas.microsoft.com/office/drawing/2010/main" spid="_x0000_s2052"/>
            </a:ext>
            <a:ext uri="{FF2B5EF4-FFF2-40B4-BE49-F238E27FC236}">
              <a16:creationId xmlns:a16="http://schemas.microsoft.com/office/drawing/2014/main" id="{E3E1737C-4363-42AA-BE61-EBBE088EB25F}"/>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328</xdr:row>
      <xdr:rowOff>0</xdr:rowOff>
    </xdr:from>
    <xdr:ext cx="2529840" cy="195685"/>
    <xdr:sp macro="" textlink="">
      <xdr:nvSpPr>
        <xdr:cNvPr id="3234" name="Drop Down 4" hidden="1">
          <a:extLst>
            <a:ext uri="{63B3BB69-23CF-44E3-9099-C40C66FF867C}">
              <a14:compatExt xmlns:a14="http://schemas.microsoft.com/office/drawing/2010/main" spid="_x0000_s2052"/>
            </a:ext>
            <a:ext uri="{FF2B5EF4-FFF2-40B4-BE49-F238E27FC236}">
              <a16:creationId xmlns:a16="http://schemas.microsoft.com/office/drawing/2014/main" id="{8194FE69-5E6C-44E7-B873-F72EB598FBCD}"/>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235" name="Drop Down 4" hidden="1">
          <a:extLst>
            <a:ext uri="{63B3BB69-23CF-44E3-9099-C40C66FF867C}">
              <a14:compatExt xmlns:a14="http://schemas.microsoft.com/office/drawing/2010/main" spid="_x0000_s2052"/>
            </a:ext>
            <a:ext uri="{FF2B5EF4-FFF2-40B4-BE49-F238E27FC236}">
              <a16:creationId xmlns:a16="http://schemas.microsoft.com/office/drawing/2014/main" id="{E62738B1-E9AE-4C53-8432-0E1E73D75C8B}"/>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328</xdr:row>
      <xdr:rowOff>0</xdr:rowOff>
    </xdr:from>
    <xdr:ext cx="2529840" cy="195685"/>
    <xdr:sp macro="" textlink="">
      <xdr:nvSpPr>
        <xdr:cNvPr id="3236" name="Drop Down 4" hidden="1">
          <a:extLst>
            <a:ext uri="{63B3BB69-23CF-44E3-9099-C40C66FF867C}">
              <a14:compatExt xmlns:a14="http://schemas.microsoft.com/office/drawing/2010/main" spid="_x0000_s2052"/>
            </a:ext>
            <a:ext uri="{FF2B5EF4-FFF2-40B4-BE49-F238E27FC236}">
              <a16:creationId xmlns:a16="http://schemas.microsoft.com/office/drawing/2014/main" id="{82849293-F8D6-4A6D-824B-0B65A4565BC6}"/>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237" name="Drop Down 4" hidden="1">
          <a:extLst>
            <a:ext uri="{63B3BB69-23CF-44E3-9099-C40C66FF867C}">
              <a14:compatExt xmlns:a14="http://schemas.microsoft.com/office/drawing/2010/main" spid="_x0000_s2052"/>
            </a:ext>
            <a:ext uri="{FF2B5EF4-FFF2-40B4-BE49-F238E27FC236}">
              <a16:creationId xmlns:a16="http://schemas.microsoft.com/office/drawing/2014/main" id="{DBED4CA6-510C-4E0A-A9A7-A2C56BBD0AB8}"/>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328</xdr:row>
      <xdr:rowOff>0</xdr:rowOff>
    </xdr:from>
    <xdr:ext cx="1921468" cy="195685"/>
    <xdr:sp macro="" textlink="">
      <xdr:nvSpPr>
        <xdr:cNvPr id="3238" name="Drop Down 20" hidden="1">
          <a:extLst>
            <a:ext uri="{63B3BB69-23CF-44E3-9099-C40C66FF867C}">
              <a14:compatExt xmlns:a14="http://schemas.microsoft.com/office/drawing/2010/main" spid="_x0000_s2068"/>
            </a:ext>
            <a:ext uri="{FF2B5EF4-FFF2-40B4-BE49-F238E27FC236}">
              <a16:creationId xmlns:a16="http://schemas.microsoft.com/office/drawing/2014/main" id="{2F32CE30-C8F5-4B35-A5EF-2148C1546480}"/>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328</xdr:row>
      <xdr:rowOff>0</xdr:rowOff>
    </xdr:from>
    <xdr:ext cx="2476500" cy="199970"/>
    <xdr:sp macro="" textlink="">
      <xdr:nvSpPr>
        <xdr:cNvPr id="3239" name="Drop Down 24" hidden="1">
          <a:extLst>
            <a:ext uri="{63B3BB69-23CF-44E3-9099-C40C66FF867C}">
              <a14:compatExt xmlns:a14="http://schemas.microsoft.com/office/drawing/2010/main" spid="_x0000_s2072"/>
            </a:ext>
            <a:ext uri="{FF2B5EF4-FFF2-40B4-BE49-F238E27FC236}">
              <a16:creationId xmlns:a16="http://schemas.microsoft.com/office/drawing/2014/main" id="{E8F501E5-83C4-4FF0-B1D2-AEA064D5E689}"/>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240" name="Drop Down 4" hidden="1">
          <a:extLst>
            <a:ext uri="{63B3BB69-23CF-44E3-9099-C40C66FF867C}">
              <a14:compatExt xmlns:a14="http://schemas.microsoft.com/office/drawing/2010/main" spid="_x0000_s2052"/>
            </a:ext>
            <a:ext uri="{FF2B5EF4-FFF2-40B4-BE49-F238E27FC236}">
              <a16:creationId xmlns:a16="http://schemas.microsoft.com/office/drawing/2014/main" id="{2689AEA9-4B25-4B9D-AF39-3DFBFFA8FFA9}"/>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328</xdr:row>
      <xdr:rowOff>0</xdr:rowOff>
    </xdr:from>
    <xdr:ext cx="2529840" cy="195685"/>
    <xdr:sp macro="" textlink="">
      <xdr:nvSpPr>
        <xdr:cNvPr id="3241" name="Drop Down 4" hidden="1">
          <a:extLst>
            <a:ext uri="{63B3BB69-23CF-44E3-9099-C40C66FF867C}">
              <a14:compatExt xmlns:a14="http://schemas.microsoft.com/office/drawing/2010/main" spid="_x0000_s2052"/>
            </a:ext>
            <a:ext uri="{FF2B5EF4-FFF2-40B4-BE49-F238E27FC236}">
              <a16:creationId xmlns:a16="http://schemas.microsoft.com/office/drawing/2014/main" id="{1DBD2509-8DCE-405A-A58B-1C220EA7F97F}"/>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242" name="Drop Down 4" hidden="1">
          <a:extLst>
            <a:ext uri="{63B3BB69-23CF-44E3-9099-C40C66FF867C}">
              <a14:compatExt xmlns:a14="http://schemas.microsoft.com/office/drawing/2010/main" spid="_x0000_s2052"/>
            </a:ext>
            <a:ext uri="{FF2B5EF4-FFF2-40B4-BE49-F238E27FC236}">
              <a16:creationId xmlns:a16="http://schemas.microsoft.com/office/drawing/2014/main" id="{0D42B51A-F690-4C5B-8F54-72AB03D765DF}"/>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328</xdr:row>
      <xdr:rowOff>0</xdr:rowOff>
    </xdr:from>
    <xdr:ext cx="2529840" cy="195685"/>
    <xdr:sp macro="" textlink="">
      <xdr:nvSpPr>
        <xdr:cNvPr id="3243" name="Drop Down 4" hidden="1">
          <a:extLst>
            <a:ext uri="{63B3BB69-23CF-44E3-9099-C40C66FF867C}">
              <a14:compatExt xmlns:a14="http://schemas.microsoft.com/office/drawing/2010/main" spid="_x0000_s2052"/>
            </a:ext>
            <a:ext uri="{FF2B5EF4-FFF2-40B4-BE49-F238E27FC236}">
              <a16:creationId xmlns:a16="http://schemas.microsoft.com/office/drawing/2014/main" id="{F1738B08-D1DA-48ED-AEE3-238F8EBB8874}"/>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244" name="Drop Down 4" hidden="1">
          <a:extLst>
            <a:ext uri="{63B3BB69-23CF-44E3-9099-C40C66FF867C}">
              <a14:compatExt xmlns:a14="http://schemas.microsoft.com/office/drawing/2010/main" spid="_x0000_s2052"/>
            </a:ext>
            <a:ext uri="{FF2B5EF4-FFF2-40B4-BE49-F238E27FC236}">
              <a16:creationId xmlns:a16="http://schemas.microsoft.com/office/drawing/2014/main" id="{89513FE2-DFD5-4D3C-90C4-D95951882225}"/>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328</xdr:row>
      <xdr:rowOff>0</xdr:rowOff>
    </xdr:from>
    <xdr:ext cx="1921468" cy="195685"/>
    <xdr:sp macro="" textlink="">
      <xdr:nvSpPr>
        <xdr:cNvPr id="3245" name="Drop Down 20" hidden="1">
          <a:extLst>
            <a:ext uri="{63B3BB69-23CF-44E3-9099-C40C66FF867C}">
              <a14:compatExt xmlns:a14="http://schemas.microsoft.com/office/drawing/2010/main" spid="_x0000_s2068"/>
            </a:ext>
            <a:ext uri="{FF2B5EF4-FFF2-40B4-BE49-F238E27FC236}">
              <a16:creationId xmlns:a16="http://schemas.microsoft.com/office/drawing/2014/main" id="{A4196BA2-2608-41DD-9E62-FB933BF11E9E}"/>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328</xdr:row>
      <xdr:rowOff>0</xdr:rowOff>
    </xdr:from>
    <xdr:ext cx="2476500" cy="199970"/>
    <xdr:sp macro="" textlink="">
      <xdr:nvSpPr>
        <xdr:cNvPr id="3246" name="Drop Down 24" hidden="1">
          <a:extLst>
            <a:ext uri="{63B3BB69-23CF-44E3-9099-C40C66FF867C}">
              <a14:compatExt xmlns:a14="http://schemas.microsoft.com/office/drawing/2010/main" spid="_x0000_s2072"/>
            </a:ext>
            <a:ext uri="{FF2B5EF4-FFF2-40B4-BE49-F238E27FC236}">
              <a16:creationId xmlns:a16="http://schemas.microsoft.com/office/drawing/2014/main" id="{F3FF6F93-340B-462D-AB29-DDBA4F0759F2}"/>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247" name="Drop Down 4" hidden="1">
          <a:extLst>
            <a:ext uri="{63B3BB69-23CF-44E3-9099-C40C66FF867C}">
              <a14:compatExt xmlns:a14="http://schemas.microsoft.com/office/drawing/2010/main" spid="_x0000_s2052"/>
            </a:ext>
            <a:ext uri="{FF2B5EF4-FFF2-40B4-BE49-F238E27FC236}">
              <a16:creationId xmlns:a16="http://schemas.microsoft.com/office/drawing/2014/main" id="{0C12C799-5D88-4CA4-A7AC-6CEC3B0982AB}"/>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328</xdr:row>
      <xdr:rowOff>0</xdr:rowOff>
    </xdr:from>
    <xdr:ext cx="2529840" cy="195685"/>
    <xdr:sp macro="" textlink="">
      <xdr:nvSpPr>
        <xdr:cNvPr id="3248" name="Drop Down 4" hidden="1">
          <a:extLst>
            <a:ext uri="{63B3BB69-23CF-44E3-9099-C40C66FF867C}">
              <a14:compatExt xmlns:a14="http://schemas.microsoft.com/office/drawing/2010/main" spid="_x0000_s2052"/>
            </a:ext>
            <a:ext uri="{FF2B5EF4-FFF2-40B4-BE49-F238E27FC236}">
              <a16:creationId xmlns:a16="http://schemas.microsoft.com/office/drawing/2014/main" id="{95DF64F7-79DA-4A9B-B805-22B70BC0410E}"/>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249" name="Drop Down 4" hidden="1">
          <a:extLst>
            <a:ext uri="{63B3BB69-23CF-44E3-9099-C40C66FF867C}">
              <a14:compatExt xmlns:a14="http://schemas.microsoft.com/office/drawing/2010/main" spid="_x0000_s2052"/>
            </a:ext>
            <a:ext uri="{FF2B5EF4-FFF2-40B4-BE49-F238E27FC236}">
              <a16:creationId xmlns:a16="http://schemas.microsoft.com/office/drawing/2014/main" id="{E3C40100-4104-4D34-B478-CA5C09C3AC8A}"/>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328</xdr:row>
      <xdr:rowOff>0</xdr:rowOff>
    </xdr:from>
    <xdr:ext cx="2529840" cy="195685"/>
    <xdr:sp macro="" textlink="">
      <xdr:nvSpPr>
        <xdr:cNvPr id="3250" name="Drop Down 4" hidden="1">
          <a:extLst>
            <a:ext uri="{63B3BB69-23CF-44E3-9099-C40C66FF867C}">
              <a14:compatExt xmlns:a14="http://schemas.microsoft.com/office/drawing/2010/main" spid="_x0000_s2052"/>
            </a:ext>
            <a:ext uri="{FF2B5EF4-FFF2-40B4-BE49-F238E27FC236}">
              <a16:creationId xmlns:a16="http://schemas.microsoft.com/office/drawing/2014/main" id="{26A5B724-DC08-4109-8400-3FE77F04CD00}"/>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251" name="Drop Down 4" hidden="1">
          <a:extLst>
            <a:ext uri="{63B3BB69-23CF-44E3-9099-C40C66FF867C}">
              <a14:compatExt xmlns:a14="http://schemas.microsoft.com/office/drawing/2010/main" spid="_x0000_s2052"/>
            </a:ext>
            <a:ext uri="{FF2B5EF4-FFF2-40B4-BE49-F238E27FC236}">
              <a16:creationId xmlns:a16="http://schemas.microsoft.com/office/drawing/2014/main" id="{084F744B-80CB-4E9B-B2B8-E875FC06FDC1}"/>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328</xdr:row>
      <xdr:rowOff>0</xdr:rowOff>
    </xdr:from>
    <xdr:ext cx="1921468" cy="195685"/>
    <xdr:sp macro="" textlink="">
      <xdr:nvSpPr>
        <xdr:cNvPr id="3252" name="Drop Down 20" hidden="1">
          <a:extLst>
            <a:ext uri="{63B3BB69-23CF-44E3-9099-C40C66FF867C}">
              <a14:compatExt xmlns:a14="http://schemas.microsoft.com/office/drawing/2010/main" spid="_x0000_s2068"/>
            </a:ext>
            <a:ext uri="{FF2B5EF4-FFF2-40B4-BE49-F238E27FC236}">
              <a16:creationId xmlns:a16="http://schemas.microsoft.com/office/drawing/2014/main" id="{854E25DC-A21A-428D-9D91-DB81AFF54FF4}"/>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328</xdr:row>
      <xdr:rowOff>0</xdr:rowOff>
    </xdr:from>
    <xdr:ext cx="2476500" cy="199970"/>
    <xdr:sp macro="" textlink="">
      <xdr:nvSpPr>
        <xdr:cNvPr id="3253" name="Drop Down 24" hidden="1">
          <a:extLst>
            <a:ext uri="{63B3BB69-23CF-44E3-9099-C40C66FF867C}">
              <a14:compatExt xmlns:a14="http://schemas.microsoft.com/office/drawing/2010/main" spid="_x0000_s2072"/>
            </a:ext>
            <a:ext uri="{FF2B5EF4-FFF2-40B4-BE49-F238E27FC236}">
              <a16:creationId xmlns:a16="http://schemas.microsoft.com/office/drawing/2014/main" id="{A98AD0A8-4FEA-4AC7-BC09-EC9C099F3118}"/>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254" name="Drop Down 4" hidden="1">
          <a:extLst>
            <a:ext uri="{63B3BB69-23CF-44E3-9099-C40C66FF867C}">
              <a14:compatExt xmlns:a14="http://schemas.microsoft.com/office/drawing/2010/main" spid="_x0000_s2052"/>
            </a:ext>
            <a:ext uri="{FF2B5EF4-FFF2-40B4-BE49-F238E27FC236}">
              <a16:creationId xmlns:a16="http://schemas.microsoft.com/office/drawing/2014/main" id="{7C209AD4-6512-4778-AF39-23FE9F68ED7D}"/>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328</xdr:row>
      <xdr:rowOff>0</xdr:rowOff>
    </xdr:from>
    <xdr:ext cx="2529840" cy="195685"/>
    <xdr:sp macro="" textlink="">
      <xdr:nvSpPr>
        <xdr:cNvPr id="3255" name="Drop Down 4" hidden="1">
          <a:extLst>
            <a:ext uri="{63B3BB69-23CF-44E3-9099-C40C66FF867C}">
              <a14:compatExt xmlns:a14="http://schemas.microsoft.com/office/drawing/2010/main" spid="_x0000_s2052"/>
            </a:ext>
            <a:ext uri="{FF2B5EF4-FFF2-40B4-BE49-F238E27FC236}">
              <a16:creationId xmlns:a16="http://schemas.microsoft.com/office/drawing/2014/main" id="{6502089F-7B1F-4FAC-B6C3-DAC53395B83D}"/>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256" name="Drop Down 4" hidden="1">
          <a:extLst>
            <a:ext uri="{63B3BB69-23CF-44E3-9099-C40C66FF867C}">
              <a14:compatExt xmlns:a14="http://schemas.microsoft.com/office/drawing/2010/main" spid="_x0000_s2052"/>
            </a:ext>
            <a:ext uri="{FF2B5EF4-FFF2-40B4-BE49-F238E27FC236}">
              <a16:creationId xmlns:a16="http://schemas.microsoft.com/office/drawing/2014/main" id="{13FE338A-6621-4755-9C96-442348DA2417}"/>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328</xdr:row>
      <xdr:rowOff>0</xdr:rowOff>
    </xdr:from>
    <xdr:ext cx="2529840" cy="195685"/>
    <xdr:sp macro="" textlink="">
      <xdr:nvSpPr>
        <xdr:cNvPr id="3257" name="Drop Down 4" hidden="1">
          <a:extLst>
            <a:ext uri="{63B3BB69-23CF-44E3-9099-C40C66FF867C}">
              <a14:compatExt xmlns:a14="http://schemas.microsoft.com/office/drawing/2010/main" spid="_x0000_s2052"/>
            </a:ext>
            <a:ext uri="{FF2B5EF4-FFF2-40B4-BE49-F238E27FC236}">
              <a16:creationId xmlns:a16="http://schemas.microsoft.com/office/drawing/2014/main" id="{498169B3-09C6-4F1B-893D-FF8F12F43E91}"/>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258" name="Drop Down 4" hidden="1">
          <a:extLst>
            <a:ext uri="{63B3BB69-23CF-44E3-9099-C40C66FF867C}">
              <a14:compatExt xmlns:a14="http://schemas.microsoft.com/office/drawing/2010/main" spid="_x0000_s2052"/>
            </a:ext>
            <a:ext uri="{FF2B5EF4-FFF2-40B4-BE49-F238E27FC236}">
              <a16:creationId xmlns:a16="http://schemas.microsoft.com/office/drawing/2014/main" id="{4A2B2850-4261-4F53-880E-9A028C7C1C75}"/>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328</xdr:row>
      <xdr:rowOff>0</xdr:rowOff>
    </xdr:from>
    <xdr:ext cx="1921468" cy="195685"/>
    <xdr:sp macro="" textlink="">
      <xdr:nvSpPr>
        <xdr:cNvPr id="3259" name="Drop Down 20" hidden="1">
          <a:extLst>
            <a:ext uri="{63B3BB69-23CF-44E3-9099-C40C66FF867C}">
              <a14:compatExt xmlns:a14="http://schemas.microsoft.com/office/drawing/2010/main" spid="_x0000_s2068"/>
            </a:ext>
            <a:ext uri="{FF2B5EF4-FFF2-40B4-BE49-F238E27FC236}">
              <a16:creationId xmlns:a16="http://schemas.microsoft.com/office/drawing/2014/main" id="{CACF7FA7-E066-47B1-A02A-F673CFDF129E}"/>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328</xdr:row>
      <xdr:rowOff>0</xdr:rowOff>
    </xdr:from>
    <xdr:ext cx="2476500" cy="199970"/>
    <xdr:sp macro="" textlink="">
      <xdr:nvSpPr>
        <xdr:cNvPr id="3260" name="Drop Down 24" hidden="1">
          <a:extLst>
            <a:ext uri="{63B3BB69-23CF-44E3-9099-C40C66FF867C}">
              <a14:compatExt xmlns:a14="http://schemas.microsoft.com/office/drawing/2010/main" spid="_x0000_s2072"/>
            </a:ext>
            <a:ext uri="{FF2B5EF4-FFF2-40B4-BE49-F238E27FC236}">
              <a16:creationId xmlns:a16="http://schemas.microsoft.com/office/drawing/2014/main" id="{1F3EEF26-BAF8-4A88-8931-06DB7B3D14DC}"/>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261" name="Drop Down 4" hidden="1">
          <a:extLst>
            <a:ext uri="{63B3BB69-23CF-44E3-9099-C40C66FF867C}">
              <a14:compatExt xmlns:a14="http://schemas.microsoft.com/office/drawing/2010/main" spid="_x0000_s2052"/>
            </a:ext>
            <a:ext uri="{FF2B5EF4-FFF2-40B4-BE49-F238E27FC236}">
              <a16:creationId xmlns:a16="http://schemas.microsoft.com/office/drawing/2014/main" id="{14318704-1BEB-4E21-8E69-A3AEB03C89B6}"/>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328</xdr:row>
      <xdr:rowOff>0</xdr:rowOff>
    </xdr:from>
    <xdr:ext cx="2529840" cy="195685"/>
    <xdr:sp macro="" textlink="">
      <xdr:nvSpPr>
        <xdr:cNvPr id="3262" name="Drop Down 4" hidden="1">
          <a:extLst>
            <a:ext uri="{63B3BB69-23CF-44E3-9099-C40C66FF867C}">
              <a14:compatExt xmlns:a14="http://schemas.microsoft.com/office/drawing/2010/main" spid="_x0000_s2052"/>
            </a:ext>
            <a:ext uri="{FF2B5EF4-FFF2-40B4-BE49-F238E27FC236}">
              <a16:creationId xmlns:a16="http://schemas.microsoft.com/office/drawing/2014/main" id="{A44DFE2B-A853-4F0D-A4ED-2D6A0A789CFE}"/>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263" name="Drop Down 4" hidden="1">
          <a:extLst>
            <a:ext uri="{63B3BB69-23CF-44E3-9099-C40C66FF867C}">
              <a14:compatExt xmlns:a14="http://schemas.microsoft.com/office/drawing/2010/main" spid="_x0000_s2052"/>
            </a:ext>
            <a:ext uri="{FF2B5EF4-FFF2-40B4-BE49-F238E27FC236}">
              <a16:creationId xmlns:a16="http://schemas.microsoft.com/office/drawing/2014/main" id="{270F4B08-9AE5-42D7-8AC7-493552EBAC4E}"/>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328</xdr:row>
      <xdr:rowOff>0</xdr:rowOff>
    </xdr:from>
    <xdr:ext cx="2529840" cy="195685"/>
    <xdr:sp macro="" textlink="">
      <xdr:nvSpPr>
        <xdr:cNvPr id="3264" name="Drop Down 4" hidden="1">
          <a:extLst>
            <a:ext uri="{63B3BB69-23CF-44E3-9099-C40C66FF867C}">
              <a14:compatExt xmlns:a14="http://schemas.microsoft.com/office/drawing/2010/main" spid="_x0000_s2052"/>
            </a:ext>
            <a:ext uri="{FF2B5EF4-FFF2-40B4-BE49-F238E27FC236}">
              <a16:creationId xmlns:a16="http://schemas.microsoft.com/office/drawing/2014/main" id="{4AEC20F7-16E6-4AE0-85FC-0538D2AB089A}"/>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265" name="Drop Down 4" hidden="1">
          <a:extLst>
            <a:ext uri="{63B3BB69-23CF-44E3-9099-C40C66FF867C}">
              <a14:compatExt xmlns:a14="http://schemas.microsoft.com/office/drawing/2010/main" spid="_x0000_s2052"/>
            </a:ext>
            <a:ext uri="{FF2B5EF4-FFF2-40B4-BE49-F238E27FC236}">
              <a16:creationId xmlns:a16="http://schemas.microsoft.com/office/drawing/2014/main" id="{84A2AB3A-9FA5-4EF4-87B6-D7B4C87FA9CD}"/>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328</xdr:row>
      <xdr:rowOff>0</xdr:rowOff>
    </xdr:from>
    <xdr:ext cx="1921468" cy="195685"/>
    <xdr:sp macro="" textlink="">
      <xdr:nvSpPr>
        <xdr:cNvPr id="3266" name="Drop Down 20" hidden="1">
          <a:extLst>
            <a:ext uri="{63B3BB69-23CF-44E3-9099-C40C66FF867C}">
              <a14:compatExt xmlns:a14="http://schemas.microsoft.com/office/drawing/2010/main" spid="_x0000_s2068"/>
            </a:ext>
            <a:ext uri="{FF2B5EF4-FFF2-40B4-BE49-F238E27FC236}">
              <a16:creationId xmlns:a16="http://schemas.microsoft.com/office/drawing/2014/main" id="{AB08CDB6-B945-421B-83CE-1B11DDDDD5D5}"/>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328</xdr:row>
      <xdr:rowOff>0</xdr:rowOff>
    </xdr:from>
    <xdr:ext cx="2476500" cy="199970"/>
    <xdr:sp macro="" textlink="">
      <xdr:nvSpPr>
        <xdr:cNvPr id="3267" name="Drop Down 24" hidden="1">
          <a:extLst>
            <a:ext uri="{63B3BB69-23CF-44E3-9099-C40C66FF867C}">
              <a14:compatExt xmlns:a14="http://schemas.microsoft.com/office/drawing/2010/main" spid="_x0000_s2072"/>
            </a:ext>
            <a:ext uri="{FF2B5EF4-FFF2-40B4-BE49-F238E27FC236}">
              <a16:creationId xmlns:a16="http://schemas.microsoft.com/office/drawing/2014/main" id="{A92D5224-34FF-4828-BDD6-D97389AC2C78}"/>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268" name="Drop Down 4" hidden="1">
          <a:extLst>
            <a:ext uri="{63B3BB69-23CF-44E3-9099-C40C66FF867C}">
              <a14:compatExt xmlns:a14="http://schemas.microsoft.com/office/drawing/2010/main" spid="_x0000_s2052"/>
            </a:ext>
            <a:ext uri="{FF2B5EF4-FFF2-40B4-BE49-F238E27FC236}">
              <a16:creationId xmlns:a16="http://schemas.microsoft.com/office/drawing/2014/main" id="{E9468302-8161-43D8-B256-E63272C0726E}"/>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328</xdr:row>
      <xdr:rowOff>0</xdr:rowOff>
    </xdr:from>
    <xdr:ext cx="2529840" cy="195685"/>
    <xdr:sp macro="" textlink="">
      <xdr:nvSpPr>
        <xdr:cNvPr id="3269" name="Drop Down 4" hidden="1">
          <a:extLst>
            <a:ext uri="{63B3BB69-23CF-44E3-9099-C40C66FF867C}">
              <a14:compatExt xmlns:a14="http://schemas.microsoft.com/office/drawing/2010/main" spid="_x0000_s2052"/>
            </a:ext>
            <a:ext uri="{FF2B5EF4-FFF2-40B4-BE49-F238E27FC236}">
              <a16:creationId xmlns:a16="http://schemas.microsoft.com/office/drawing/2014/main" id="{91F85A56-33DF-4A2B-AB9C-84CDB2D077BC}"/>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270" name="Drop Down 4" hidden="1">
          <a:extLst>
            <a:ext uri="{63B3BB69-23CF-44E3-9099-C40C66FF867C}">
              <a14:compatExt xmlns:a14="http://schemas.microsoft.com/office/drawing/2010/main" spid="_x0000_s2052"/>
            </a:ext>
            <a:ext uri="{FF2B5EF4-FFF2-40B4-BE49-F238E27FC236}">
              <a16:creationId xmlns:a16="http://schemas.microsoft.com/office/drawing/2014/main" id="{53F08E0E-758F-48BA-BFF1-CF532BB5DBCA}"/>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328</xdr:row>
      <xdr:rowOff>0</xdr:rowOff>
    </xdr:from>
    <xdr:ext cx="2529840" cy="195685"/>
    <xdr:sp macro="" textlink="">
      <xdr:nvSpPr>
        <xdr:cNvPr id="3271" name="Drop Down 4" hidden="1">
          <a:extLst>
            <a:ext uri="{63B3BB69-23CF-44E3-9099-C40C66FF867C}">
              <a14:compatExt xmlns:a14="http://schemas.microsoft.com/office/drawing/2010/main" spid="_x0000_s2052"/>
            </a:ext>
            <a:ext uri="{FF2B5EF4-FFF2-40B4-BE49-F238E27FC236}">
              <a16:creationId xmlns:a16="http://schemas.microsoft.com/office/drawing/2014/main" id="{BE61466C-746C-4A51-9815-D8E6C615AF1B}"/>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272" name="Drop Down 4" hidden="1">
          <a:extLst>
            <a:ext uri="{63B3BB69-23CF-44E3-9099-C40C66FF867C}">
              <a14:compatExt xmlns:a14="http://schemas.microsoft.com/office/drawing/2010/main" spid="_x0000_s2052"/>
            </a:ext>
            <a:ext uri="{FF2B5EF4-FFF2-40B4-BE49-F238E27FC236}">
              <a16:creationId xmlns:a16="http://schemas.microsoft.com/office/drawing/2014/main" id="{A07F2E24-8565-48EF-B5CE-66649EC729D7}"/>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328</xdr:row>
      <xdr:rowOff>0</xdr:rowOff>
    </xdr:from>
    <xdr:ext cx="1921468" cy="195685"/>
    <xdr:sp macro="" textlink="">
      <xdr:nvSpPr>
        <xdr:cNvPr id="3273" name="Drop Down 20" hidden="1">
          <a:extLst>
            <a:ext uri="{63B3BB69-23CF-44E3-9099-C40C66FF867C}">
              <a14:compatExt xmlns:a14="http://schemas.microsoft.com/office/drawing/2010/main" spid="_x0000_s2068"/>
            </a:ext>
            <a:ext uri="{FF2B5EF4-FFF2-40B4-BE49-F238E27FC236}">
              <a16:creationId xmlns:a16="http://schemas.microsoft.com/office/drawing/2014/main" id="{FC10BAD3-A88E-409F-9BE6-064250B9479C}"/>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328</xdr:row>
      <xdr:rowOff>0</xdr:rowOff>
    </xdr:from>
    <xdr:ext cx="2476500" cy="199970"/>
    <xdr:sp macro="" textlink="">
      <xdr:nvSpPr>
        <xdr:cNvPr id="3274" name="Drop Down 24" hidden="1">
          <a:extLst>
            <a:ext uri="{63B3BB69-23CF-44E3-9099-C40C66FF867C}">
              <a14:compatExt xmlns:a14="http://schemas.microsoft.com/office/drawing/2010/main" spid="_x0000_s2072"/>
            </a:ext>
            <a:ext uri="{FF2B5EF4-FFF2-40B4-BE49-F238E27FC236}">
              <a16:creationId xmlns:a16="http://schemas.microsoft.com/office/drawing/2014/main" id="{6BD9F302-D515-4881-ABA7-C50E56A163E7}"/>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275" name="Drop Down 4" hidden="1">
          <a:extLst>
            <a:ext uri="{63B3BB69-23CF-44E3-9099-C40C66FF867C}">
              <a14:compatExt xmlns:a14="http://schemas.microsoft.com/office/drawing/2010/main" spid="_x0000_s2052"/>
            </a:ext>
            <a:ext uri="{FF2B5EF4-FFF2-40B4-BE49-F238E27FC236}">
              <a16:creationId xmlns:a16="http://schemas.microsoft.com/office/drawing/2014/main" id="{04341C72-4C7A-4982-8BE0-41693992290B}"/>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328</xdr:row>
      <xdr:rowOff>0</xdr:rowOff>
    </xdr:from>
    <xdr:ext cx="2529840" cy="195685"/>
    <xdr:sp macro="" textlink="">
      <xdr:nvSpPr>
        <xdr:cNvPr id="3276" name="Drop Down 4" hidden="1">
          <a:extLst>
            <a:ext uri="{63B3BB69-23CF-44E3-9099-C40C66FF867C}">
              <a14:compatExt xmlns:a14="http://schemas.microsoft.com/office/drawing/2010/main" spid="_x0000_s2052"/>
            </a:ext>
            <a:ext uri="{FF2B5EF4-FFF2-40B4-BE49-F238E27FC236}">
              <a16:creationId xmlns:a16="http://schemas.microsoft.com/office/drawing/2014/main" id="{4A7F5BDC-A12B-4C14-9C33-DF5170513673}"/>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277" name="Drop Down 4" hidden="1">
          <a:extLst>
            <a:ext uri="{63B3BB69-23CF-44E3-9099-C40C66FF867C}">
              <a14:compatExt xmlns:a14="http://schemas.microsoft.com/office/drawing/2010/main" spid="_x0000_s2052"/>
            </a:ext>
            <a:ext uri="{FF2B5EF4-FFF2-40B4-BE49-F238E27FC236}">
              <a16:creationId xmlns:a16="http://schemas.microsoft.com/office/drawing/2014/main" id="{F274CF2E-B4E0-409B-B828-B6232EDCEC24}"/>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328</xdr:row>
      <xdr:rowOff>0</xdr:rowOff>
    </xdr:from>
    <xdr:ext cx="2529840" cy="195685"/>
    <xdr:sp macro="" textlink="">
      <xdr:nvSpPr>
        <xdr:cNvPr id="3278" name="Drop Down 4" hidden="1">
          <a:extLst>
            <a:ext uri="{63B3BB69-23CF-44E3-9099-C40C66FF867C}">
              <a14:compatExt xmlns:a14="http://schemas.microsoft.com/office/drawing/2010/main" spid="_x0000_s2052"/>
            </a:ext>
            <a:ext uri="{FF2B5EF4-FFF2-40B4-BE49-F238E27FC236}">
              <a16:creationId xmlns:a16="http://schemas.microsoft.com/office/drawing/2014/main" id="{56C547E2-D531-47FA-A4F9-A084E64093C3}"/>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279" name="Drop Down 4" hidden="1">
          <a:extLst>
            <a:ext uri="{63B3BB69-23CF-44E3-9099-C40C66FF867C}">
              <a14:compatExt xmlns:a14="http://schemas.microsoft.com/office/drawing/2010/main" spid="_x0000_s2052"/>
            </a:ext>
            <a:ext uri="{FF2B5EF4-FFF2-40B4-BE49-F238E27FC236}">
              <a16:creationId xmlns:a16="http://schemas.microsoft.com/office/drawing/2014/main" id="{B0C9B13D-135F-45B0-AB99-CABAA7E10C48}"/>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328</xdr:row>
      <xdr:rowOff>0</xdr:rowOff>
    </xdr:from>
    <xdr:ext cx="1921468" cy="195685"/>
    <xdr:sp macro="" textlink="">
      <xdr:nvSpPr>
        <xdr:cNvPr id="3280" name="Drop Down 20" hidden="1">
          <a:extLst>
            <a:ext uri="{63B3BB69-23CF-44E3-9099-C40C66FF867C}">
              <a14:compatExt xmlns:a14="http://schemas.microsoft.com/office/drawing/2010/main" spid="_x0000_s2068"/>
            </a:ext>
            <a:ext uri="{FF2B5EF4-FFF2-40B4-BE49-F238E27FC236}">
              <a16:creationId xmlns:a16="http://schemas.microsoft.com/office/drawing/2014/main" id="{58095E44-E94F-491B-A672-72357983389B}"/>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328</xdr:row>
      <xdr:rowOff>0</xdr:rowOff>
    </xdr:from>
    <xdr:ext cx="2476500" cy="199970"/>
    <xdr:sp macro="" textlink="">
      <xdr:nvSpPr>
        <xdr:cNvPr id="3281" name="Drop Down 24" hidden="1">
          <a:extLst>
            <a:ext uri="{63B3BB69-23CF-44E3-9099-C40C66FF867C}">
              <a14:compatExt xmlns:a14="http://schemas.microsoft.com/office/drawing/2010/main" spid="_x0000_s2072"/>
            </a:ext>
            <a:ext uri="{FF2B5EF4-FFF2-40B4-BE49-F238E27FC236}">
              <a16:creationId xmlns:a16="http://schemas.microsoft.com/office/drawing/2014/main" id="{CB3AE14F-F0BE-4F19-A862-7E5FF9A2146F}"/>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282" name="Drop Down 4" hidden="1">
          <a:extLst>
            <a:ext uri="{63B3BB69-23CF-44E3-9099-C40C66FF867C}">
              <a14:compatExt xmlns:a14="http://schemas.microsoft.com/office/drawing/2010/main" spid="_x0000_s2052"/>
            </a:ext>
            <a:ext uri="{FF2B5EF4-FFF2-40B4-BE49-F238E27FC236}">
              <a16:creationId xmlns:a16="http://schemas.microsoft.com/office/drawing/2014/main" id="{F41DB1D2-98AB-45ED-AB2B-D85BC91E15B4}"/>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328</xdr:row>
      <xdr:rowOff>0</xdr:rowOff>
    </xdr:from>
    <xdr:ext cx="2529840" cy="195685"/>
    <xdr:sp macro="" textlink="">
      <xdr:nvSpPr>
        <xdr:cNvPr id="3283" name="Drop Down 4" hidden="1">
          <a:extLst>
            <a:ext uri="{63B3BB69-23CF-44E3-9099-C40C66FF867C}">
              <a14:compatExt xmlns:a14="http://schemas.microsoft.com/office/drawing/2010/main" spid="_x0000_s2052"/>
            </a:ext>
            <a:ext uri="{FF2B5EF4-FFF2-40B4-BE49-F238E27FC236}">
              <a16:creationId xmlns:a16="http://schemas.microsoft.com/office/drawing/2014/main" id="{9D80042F-687F-4A5F-8594-ACB2BE94B212}"/>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284" name="Drop Down 4" hidden="1">
          <a:extLst>
            <a:ext uri="{63B3BB69-23CF-44E3-9099-C40C66FF867C}">
              <a14:compatExt xmlns:a14="http://schemas.microsoft.com/office/drawing/2010/main" spid="_x0000_s2052"/>
            </a:ext>
            <a:ext uri="{FF2B5EF4-FFF2-40B4-BE49-F238E27FC236}">
              <a16:creationId xmlns:a16="http://schemas.microsoft.com/office/drawing/2014/main" id="{234F369E-B8C7-4995-8738-CB56583D18C9}"/>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328</xdr:row>
      <xdr:rowOff>0</xdr:rowOff>
    </xdr:from>
    <xdr:ext cx="2529840" cy="195685"/>
    <xdr:sp macro="" textlink="">
      <xdr:nvSpPr>
        <xdr:cNvPr id="3285" name="Drop Down 4" hidden="1">
          <a:extLst>
            <a:ext uri="{63B3BB69-23CF-44E3-9099-C40C66FF867C}">
              <a14:compatExt xmlns:a14="http://schemas.microsoft.com/office/drawing/2010/main" spid="_x0000_s2052"/>
            </a:ext>
            <a:ext uri="{FF2B5EF4-FFF2-40B4-BE49-F238E27FC236}">
              <a16:creationId xmlns:a16="http://schemas.microsoft.com/office/drawing/2014/main" id="{40349A1C-4A0B-43BF-99A5-B371D742FEEB}"/>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286" name="Drop Down 4" hidden="1">
          <a:extLst>
            <a:ext uri="{63B3BB69-23CF-44E3-9099-C40C66FF867C}">
              <a14:compatExt xmlns:a14="http://schemas.microsoft.com/office/drawing/2010/main" spid="_x0000_s2052"/>
            </a:ext>
            <a:ext uri="{FF2B5EF4-FFF2-40B4-BE49-F238E27FC236}">
              <a16:creationId xmlns:a16="http://schemas.microsoft.com/office/drawing/2014/main" id="{59BFBE2E-E2A6-4A37-B540-E4D3F6B3E841}"/>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328</xdr:row>
      <xdr:rowOff>0</xdr:rowOff>
    </xdr:from>
    <xdr:ext cx="1921468" cy="195685"/>
    <xdr:sp macro="" textlink="">
      <xdr:nvSpPr>
        <xdr:cNvPr id="3287" name="Drop Down 20" hidden="1">
          <a:extLst>
            <a:ext uri="{63B3BB69-23CF-44E3-9099-C40C66FF867C}">
              <a14:compatExt xmlns:a14="http://schemas.microsoft.com/office/drawing/2010/main" spid="_x0000_s2068"/>
            </a:ext>
            <a:ext uri="{FF2B5EF4-FFF2-40B4-BE49-F238E27FC236}">
              <a16:creationId xmlns:a16="http://schemas.microsoft.com/office/drawing/2014/main" id="{ED35BE14-0BB4-4938-958B-53AC6818B881}"/>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328</xdr:row>
      <xdr:rowOff>0</xdr:rowOff>
    </xdr:from>
    <xdr:ext cx="2476500" cy="199970"/>
    <xdr:sp macro="" textlink="">
      <xdr:nvSpPr>
        <xdr:cNvPr id="3288" name="Drop Down 24" hidden="1">
          <a:extLst>
            <a:ext uri="{63B3BB69-23CF-44E3-9099-C40C66FF867C}">
              <a14:compatExt xmlns:a14="http://schemas.microsoft.com/office/drawing/2010/main" spid="_x0000_s2072"/>
            </a:ext>
            <a:ext uri="{FF2B5EF4-FFF2-40B4-BE49-F238E27FC236}">
              <a16:creationId xmlns:a16="http://schemas.microsoft.com/office/drawing/2014/main" id="{D3FA04C7-E3DF-4F3D-A2E9-29635087CE2C}"/>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289" name="Drop Down 4" hidden="1">
          <a:extLst>
            <a:ext uri="{63B3BB69-23CF-44E3-9099-C40C66FF867C}">
              <a14:compatExt xmlns:a14="http://schemas.microsoft.com/office/drawing/2010/main" spid="_x0000_s2052"/>
            </a:ext>
            <a:ext uri="{FF2B5EF4-FFF2-40B4-BE49-F238E27FC236}">
              <a16:creationId xmlns:a16="http://schemas.microsoft.com/office/drawing/2014/main" id="{373E7A87-B703-4C88-B00B-56AC20120BA4}"/>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328</xdr:row>
      <xdr:rowOff>0</xdr:rowOff>
    </xdr:from>
    <xdr:ext cx="2529840" cy="195685"/>
    <xdr:sp macro="" textlink="">
      <xdr:nvSpPr>
        <xdr:cNvPr id="3290" name="Drop Down 4" hidden="1">
          <a:extLst>
            <a:ext uri="{63B3BB69-23CF-44E3-9099-C40C66FF867C}">
              <a14:compatExt xmlns:a14="http://schemas.microsoft.com/office/drawing/2010/main" spid="_x0000_s2052"/>
            </a:ext>
            <a:ext uri="{FF2B5EF4-FFF2-40B4-BE49-F238E27FC236}">
              <a16:creationId xmlns:a16="http://schemas.microsoft.com/office/drawing/2014/main" id="{8E1D54A3-FB17-452E-8A03-C1A2EB4879FD}"/>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291" name="Drop Down 4" hidden="1">
          <a:extLst>
            <a:ext uri="{63B3BB69-23CF-44E3-9099-C40C66FF867C}">
              <a14:compatExt xmlns:a14="http://schemas.microsoft.com/office/drawing/2010/main" spid="_x0000_s2052"/>
            </a:ext>
            <a:ext uri="{FF2B5EF4-FFF2-40B4-BE49-F238E27FC236}">
              <a16:creationId xmlns:a16="http://schemas.microsoft.com/office/drawing/2014/main" id="{029B4250-1A80-4529-9868-A8B9BF54F070}"/>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328</xdr:row>
      <xdr:rowOff>0</xdr:rowOff>
    </xdr:from>
    <xdr:ext cx="2529840" cy="195685"/>
    <xdr:sp macro="" textlink="">
      <xdr:nvSpPr>
        <xdr:cNvPr id="3292" name="Drop Down 4" hidden="1">
          <a:extLst>
            <a:ext uri="{63B3BB69-23CF-44E3-9099-C40C66FF867C}">
              <a14:compatExt xmlns:a14="http://schemas.microsoft.com/office/drawing/2010/main" spid="_x0000_s2052"/>
            </a:ext>
            <a:ext uri="{FF2B5EF4-FFF2-40B4-BE49-F238E27FC236}">
              <a16:creationId xmlns:a16="http://schemas.microsoft.com/office/drawing/2014/main" id="{7EC34A5B-4CB1-4ACC-AC21-9BC801FF76BB}"/>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293" name="Drop Down 4" hidden="1">
          <a:extLst>
            <a:ext uri="{63B3BB69-23CF-44E3-9099-C40C66FF867C}">
              <a14:compatExt xmlns:a14="http://schemas.microsoft.com/office/drawing/2010/main" spid="_x0000_s2052"/>
            </a:ext>
            <a:ext uri="{FF2B5EF4-FFF2-40B4-BE49-F238E27FC236}">
              <a16:creationId xmlns:a16="http://schemas.microsoft.com/office/drawing/2014/main" id="{BBF954A2-9423-46CB-AC86-3DD35C089FBE}"/>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328</xdr:row>
      <xdr:rowOff>0</xdr:rowOff>
    </xdr:from>
    <xdr:ext cx="1921468" cy="195685"/>
    <xdr:sp macro="" textlink="">
      <xdr:nvSpPr>
        <xdr:cNvPr id="3294" name="Drop Down 20" hidden="1">
          <a:extLst>
            <a:ext uri="{63B3BB69-23CF-44E3-9099-C40C66FF867C}">
              <a14:compatExt xmlns:a14="http://schemas.microsoft.com/office/drawing/2010/main" spid="_x0000_s2068"/>
            </a:ext>
            <a:ext uri="{FF2B5EF4-FFF2-40B4-BE49-F238E27FC236}">
              <a16:creationId xmlns:a16="http://schemas.microsoft.com/office/drawing/2014/main" id="{7468E613-44F6-4F44-BD2A-599D68EF7B01}"/>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328</xdr:row>
      <xdr:rowOff>0</xdr:rowOff>
    </xdr:from>
    <xdr:ext cx="2476500" cy="199970"/>
    <xdr:sp macro="" textlink="">
      <xdr:nvSpPr>
        <xdr:cNvPr id="3295" name="Drop Down 24" hidden="1">
          <a:extLst>
            <a:ext uri="{63B3BB69-23CF-44E3-9099-C40C66FF867C}">
              <a14:compatExt xmlns:a14="http://schemas.microsoft.com/office/drawing/2010/main" spid="_x0000_s2072"/>
            </a:ext>
            <a:ext uri="{FF2B5EF4-FFF2-40B4-BE49-F238E27FC236}">
              <a16:creationId xmlns:a16="http://schemas.microsoft.com/office/drawing/2014/main" id="{54A3B7B9-7B90-4611-9C38-F6910474893B}"/>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296" name="Drop Down 4" hidden="1">
          <a:extLst>
            <a:ext uri="{63B3BB69-23CF-44E3-9099-C40C66FF867C}">
              <a14:compatExt xmlns:a14="http://schemas.microsoft.com/office/drawing/2010/main" spid="_x0000_s2052"/>
            </a:ext>
            <a:ext uri="{FF2B5EF4-FFF2-40B4-BE49-F238E27FC236}">
              <a16:creationId xmlns:a16="http://schemas.microsoft.com/office/drawing/2014/main" id="{1FA93E13-097D-41F3-838C-319E9DFCCE47}"/>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328</xdr:row>
      <xdr:rowOff>0</xdr:rowOff>
    </xdr:from>
    <xdr:ext cx="2529840" cy="195685"/>
    <xdr:sp macro="" textlink="">
      <xdr:nvSpPr>
        <xdr:cNvPr id="3297" name="Drop Down 4" hidden="1">
          <a:extLst>
            <a:ext uri="{63B3BB69-23CF-44E3-9099-C40C66FF867C}">
              <a14:compatExt xmlns:a14="http://schemas.microsoft.com/office/drawing/2010/main" spid="_x0000_s2052"/>
            </a:ext>
            <a:ext uri="{FF2B5EF4-FFF2-40B4-BE49-F238E27FC236}">
              <a16:creationId xmlns:a16="http://schemas.microsoft.com/office/drawing/2014/main" id="{964FC32E-33D5-43B6-A1EA-17D357107FE3}"/>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328</xdr:row>
      <xdr:rowOff>0</xdr:rowOff>
    </xdr:from>
    <xdr:ext cx="2529840" cy="195685"/>
    <xdr:sp macro="" textlink="">
      <xdr:nvSpPr>
        <xdr:cNvPr id="3298" name="Drop Down 4" hidden="1">
          <a:extLst>
            <a:ext uri="{63B3BB69-23CF-44E3-9099-C40C66FF867C}">
              <a14:compatExt xmlns:a14="http://schemas.microsoft.com/office/drawing/2010/main" spid="_x0000_s2052"/>
            </a:ext>
            <a:ext uri="{FF2B5EF4-FFF2-40B4-BE49-F238E27FC236}">
              <a16:creationId xmlns:a16="http://schemas.microsoft.com/office/drawing/2014/main" id="{8D780DD5-8BC2-4B4B-A8E6-4F5F2397C645}"/>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328</xdr:row>
      <xdr:rowOff>0</xdr:rowOff>
    </xdr:from>
    <xdr:ext cx="2529840" cy="195685"/>
    <xdr:sp macro="" textlink="">
      <xdr:nvSpPr>
        <xdr:cNvPr id="3299" name="Drop Down 4" hidden="1">
          <a:extLst>
            <a:ext uri="{63B3BB69-23CF-44E3-9099-C40C66FF867C}">
              <a14:compatExt xmlns:a14="http://schemas.microsoft.com/office/drawing/2010/main" spid="_x0000_s2052"/>
            </a:ext>
            <a:ext uri="{FF2B5EF4-FFF2-40B4-BE49-F238E27FC236}">
              <a16:creationId xmlns:a16="http://schemas.microsoft.com/office/drawing/2014/main" id="{C974F943-9D85-47DC-88A3-7393967DB5D0}"/>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300" name="Drop Down 4" hidden="1">
          <a:extLst>
            <a:ext uri="{63B3BB69-23CF-44E3-9099-C40C66FF867C}">
              <a14:compatExt xmlns:a14="http://schemas.microsoft.com/office/drawing/2010/main" spid="_x0000_s2052"/>
            </a:ext>
            <a:ext uri="{FF2B5EF4-FFF2-40B4-BE49-F238E27FC236}">
              <a16:creationId xmlns:a16="http://schemas.microsoft.com/office/drawing/2014/main" id="{D5481152-9F6C-4FD5-9861-48011854A439}"/>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331</xdr:row>
      <xdr:rowOff>0</xdr:rowOff>
    </xdr:from>
    <xdr:ext cx="1921468" cy="195685"/>
    <xdr:sp macro="" textlink="">
      <xdr:nvSpPr>
        <xdr:cNvPr id="3301" name="Drop Down 20" hidden="1">
          <a:extLst>
            <a:ext uri="{63B3BB69-23CF-44E3-9099-C40C66FF867C}">
              <a14:compatExt xmlns:a14="http://schemas.microsoft.com/office/drawing/2010/main" spid="_x0000_s2068"/>
            </a:ext>
            <a:ext uri="{FF2B5EF4-FFF2-40B4-BE49-F238E27FC236}">
              <a16:creationId xmlns:a16="http://schemas.microsoft.com/office/drawing/2014/main" id="{60D7D41E-127A-4B91-88DB-4992487995A1}"/>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331</xdr:row>
      <xdr:rowOff>0</xdr:rowOff>
    </xdr:from>
    <xdr:ext cx="2476500" cy="199970"/>
    <xdr:sp macro="" textlink="">
      <xdr:nvSpPr>
        <xdr:cNvPr id="3302" name="Drop Down 24" hidden="1">
          <a:extLst>
            <a:ext uri="{63B3BB69-23CF-44E3-9099-C40C66FF867C}">
              <a14:compatExt xmlns:a14="http://schemas.microsoft.com/office/drawing/2010/main" spid="_x0000_s2072"/>
            </a:ext>
            <a:ext uri="{FF2B5EF4-FFF2-40B4-BE49-F238E27FC236}">
              <a16:creationId xmlns:a16="http://schemas.microsoft.com/office/drawing/2014/main" id="{168BE492-C0FE-453B-B9BA-87DCDFB5C71E}"/>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303" name="Drop Down 4" hidden="1">
          <a:extLst>
            <a:ext uri="{63B3BB69-23CF-44E3-9099-C40C66FF867C}">
              <a14:compatExt xmlns:a14="http://schemas.microsoft.com/office/drawing/2010/main" spid="_x0000_s2052"/>
            </a:ext>
            <a:ext uri="{FF2B5EF4-FFF2-40B4-BE49-F238E27FC236}">
              <a16:creationId xmlns:a16="http://schemas.microsoft.com/office/drawing/2014/main" id="{942582EE-4884-4F20-8CB5-89E10D3A301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3304" name="Drop Down 4" hidden="1">
          <a:extLst>
            <a:ext uri="{63B3BB69-23CF-44E3-9099-C40C66FF867C}">
              <a14:compatExt xmlns:a14="http://schemas.microsoft.com/office/drawing/2010/main" spid="_x0000_s2052"/>
            </a:ext>
            <a:ext uri="{FF2B5EF4-FFF2-40B4-BE49-F238E27FC236}">
              <a16:creationId xmlns:a16="http://schemas.microsoft.com/office/drawing/2014/main" id="{1C7C6768-052C-4121-90D3-66034000F381}"/>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305" name="Drop Down 4" hidden="1">
          <a:extLst>
            <a:ext uri="{63B3BB69-23CF-44E3-9099-C40C66FF867C}">
              <a14:compatExt xmlns:a14="http://schemas.microsoft.com/office/drawing/2010/main" spid="_x0000_s2052"/>
            </a:ext>
            <a:ext uri="{FF2B5EF4-FFF2-40B4-BE49-F238E27FC236}">
              <a16:creationId xmlns:a16="http://schemas.microsoft.com/office/drawing/2014/main" id="{845C9C4E-68A3-4A2A-A542-AA381E73EDE4}"/>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3306" name="Drop Down 4" hidden="1">
          <a:extLst>
            <a:ext uri="{63B3BB69-23CF-44E3-9099-C40C66FF867C}">
              <a14:compatExt xmlns:a14="http://schemas.microsoft.com/office/drawing/2010/main" spid="_x0000_s2052"/>
            </a:ext>
            <a:ext uri="{FF2B5EF4-FFF2-40B4-BE49-F238E27FC236}">
              <a16:creationId xmlns:a16="http://schemas.microsoft.com/office/drawing/2014/main" id="{96820879-6704-4D2F-993A-A03E8BC7A3BF}"/>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307" name="Drop Down 4" hidden="1">
          <a:extLst>
            <a:ext uri="{63B3BB69-23CF-44E3-9099-C40C66FF867C}">
              <a14:compatExt xmlns:a14="http://schemas.microsoft.com/office/drawing/2010/main" spid="_x0000_s2052"/>
            </a:ext>
            <a:ext uri="{FF2B5EF4-FFF2-40B4-BE49-F238E27FC236}">
              <a16:creationId xmlns:a16="http://schemas.microsoft.com/office/drawing/2014/main" id="{0106FFD9-3C8C-47BF-B6FE-A68F39C433F4}"/>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331</xdr:row>
      <xdr:rowOff>0</xdr:rowOff>
    </xdr:from>
    <xdr:ext cx="1921468" cy="195685"/>
    <xdr:sp macro="" textlink="">
      <xdr:nvSpPr>
        <xdr:cNvPr id="3308" name="Drop Down 20" hidden="1">
          <a:extLst>
            <a:ext uri="{63B3BB69-23CF-44E3-9099-C40C66FF867C}">
              <a14:compatExt xmlns:a14="http://schemas.microsoft.com/office/drawing/2010/main" spid="_x0000_s2068"/>
            </a:ext>
            <a:ext uri="{FF2B5EF4-FFF2-40B4-BE49-F238E27FC236}">
              <a16:creationId xmlns:a16="http://schemas.microsoft.com/office/drawing/2014/main" id="{8EACB6A5-FB60-40C9-AC23-E2BA82D7B475}"/>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331</xdr:row>
      <xdr:rowOff>0</xdr:rowOff>
    </xdr:from>
    <xdr:ext cx="2476500" cy="199970"/>
    <xdr:sp macro="" textlink="">
      <xdr:nvSpPr>
        <xdr:cNvPr id="3309" name="Drop Down 24" hidden="1">
          <a:extLst>
            <a:ext uri="{63B3BB69-23CF-44E3-9099-C40C66FF867C}">
              <a14:compatExt xmlns:a14="http://schemas.microsoft.com/office/drawing/2010/main" spid="_x0000_s2072"/>
            </a:ext>
            <a:ext uri="{FF2B5EF4-FFF2-40B4-BE49-F238E27FC236}">
              <a16:creationId xmlns:a16="http://schemas.microsoft.com/office/drawing/2014/main" id="{F1CFA9D5-4184-4785-88EA-CD67FFDEC427}"/>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310" name="Drop Down 4" hidden="1">
          <a:extLst>
            <a:ext uri="{63B3BB69-23CF-44E3-9099-C40C66FF867C}">
              <a14:compatExt xmlns:a14="http://schemas.microsoft.com/office/drawing/2010/main" spid="_x0000_s2052"/>
            </a:ext>
            <a:ext uri="{FF2B5EF4-FFF2-40B4-BE49-F238E27FC236}">
              <a16:creationId xmlns:a16="http://schemas.microsoft.com/office/drawing/2014/main" id="{DFF904B0-CF0A-4314-BBC6-2236D5858F64}"/>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3311" name="Drop Down 4" hidden="1">
          <a:extLst>
            <a:ext uri="{63B3BB69-23CF-44E3-9099-C40C66FF867C}">
              <a14:compatExt xmlns:a14="http://schemas.microsoft.com/office/drawing/2010/main" spid="_x0000_s2052"/>
            </a:ext>
            <a:ext uri="{FF2B5EF4-FFF2-40B4-BE49-F238E27FC236}">
              <a16:creationId xmlns:a16="http://schemas.microsoft.com/office/drawing/2014/main" id="{C659268B-2F42-4109-8574-38EECDE033D9}"/>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312" name="Drop Down 4" hidden="1">
          <a:extLst>
            <a:ext uri="{63B3BB69-23CF-44E3-9099-C40C66FF867C}">
              <a14:compatExt xmlns:a14="http://schemas.microsoft.com/office/drawing/2010/main" spid="_x0000_s2052"/>
            </a:ext>
            <a:ext uri="{FF2B5EF4-FFF2-40B4-BE49-F238E27FC236}">
              <a16:creationId xmlns:a16="http://schemas.microsoft.com/office/drawing/2014/main" id="{78673413-6BE2-408F-A8C9-265F57EEBF5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3313" name="Drop Down 4" hidden="1">
          <a:extLst>
            <a:ext uri="{63B3BB69-23CF-44E3-9099-C40C66FF867C}">
              <a14:compatExt xmlns:a14="http://schemas.microsoft.com/office/drawing/2010/main" spid="_x0000_s2052"/>
            </a:ext>
            <a:ext uri="{FF2B5EF4-FFF2-40B4-BE49-F238E27FC236}">
              <a16:creationId xmlns:a16="http://schemas.microsoft.com/office/drawing/2014/main" id="{7C138C4C-3C79-40F0-A277-DBEED68B5F9B}"/>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314" name="Drop Down 4" hidden="1">
          <a:extLst>
            <a:ext uri="{63B3BB69-23CF-44E3-9099-C40C66FF867C}">
              <a14:compatExt xmlns:a14="http://schemas.microsoft.com/office/drawing/2010/main" spid="_x0000_s2052"/>
            </a:ext>
            <a:ext uri="{FF2B5EF4-FFF2-40B4-BE49-F238E27FC236}">
              <a16:creationId xmlns:a16="http://schemas.microsoft.com/office/drawing/2014/main" id="{7750DD16-2ADA-4C5C-80A5-0AD753508CFE}"/>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331</xdr:row>
      <xdr:rowOff>0</xdr:rowOff>
    </xdr:from>
    <xdr:ext cx="1921468" cy="195685"/>
    <xdr:sp macro="" textlink="">
      <xdr:nvSpPr>
        <xdr:cNvPr id="3315" name="Drop Down 20" hidden="1">
          <a:extLst>
            <a:ext uri="{63B3BB69-23CF-44E3-9099-C40C66FF867C}">
              <a14:compatExt xmlns:a14="http://schemas.microsoft.com/office/drawing/2010/main" spid="_x0000_s2068"/>
            </a:ext>
            <a:ext uri="{FF2B5EF4-FFF2-40B4-BE49-F238E27FC236}">
              <a16:creationId xmlns:a16="http://schemas.microsoft.com/office/drawing/2014/main" id="{94198003-1441-4442-93D6-786A95FF4497}"/>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331</xdr:row>
      <xdr:rowOff>0</xdr:rowOff>
    </xdr:from>
    <xdr:ext cx="2476500" cy="199970"/>
    <xdr:sp macro="" textlink="">
      <xdr:nvSpPr>
        <xdr:cNvPr id="3316" name="Drop Down 24" hidden="1">
          <a:extLst>
            <a:ext uri="{63B3BB69-23CF-44E3-9099-C40C66FF867C}">
              <a14:compatExt xmlns:a14="http://schemas.microsoft.com/office/drawing/2010/main" spid="_x0000_s2072"/>
            </a:ext>
            <a:ext uri="{FF2B5EF4-FFF2-40B4-BE49-F238E27FC236}">
              <a16:creationId xmlns:a16="http://schemas.microsoft.com/office/drawing/2014/main" id="{593A9330-C09E-4510-A417-2A71F6341C4C}"/>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317" name="Drop Down 4" hidden="1">
          <a:extLst>
            <a:ext uri="{63B3BB69-23CF-44E3-9099-C40C66FF867C}">
              <a14:compatExt xmlns:a14="http://schemas.microsoft.com/office/drawing/2010/main" spid="_x0000_s2052"/>
            </a:ext>
            <a:ext uri="{FF2B5EF4-FFF2-40B4-BE49-F238E27FC236}">
              <a16:creationId xmlns:a16="http://schemas.microsoft.com/office/drawing/2014/main" id="{321E903E-AB16-4CC5-8BA1-1DAB82A9D264}"/>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3318" name="Drop Down 4" hidden="1">
          <a:extLst>
            <a:ext uri="{63B3BB69-23CF-44E3-9099-C40C66FF867C}">
              <a14:compatExt xmlns:a14="http://schemas.microsoft.com/office/drawing/2010/main" spid="_x0000_s2052"/>
            </a:ext>
            <a:ext uri="{FF2B5EF4-FFF2-40B4-BE49-F238E27FC236}">
              <a16:creationId xmlns:a16="http://schemas.microsoft.com/office/drawing/2014/main" id="{5A72B5F3-D2D7-485C-A78C-630CE1C4139A}"/>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319" name="Drop Down 4" hidden="1">
          <a:extLst>
            <a:ext uri="{63B3BB69-23CF-44E3-9099-C40C66FF867C}">
              <a14:compatExt xmlns:a14="http://schemas.microsoft.com/office/drawing/2010/main" spid="_x0000_s2052"/>
            </a:ext>
            <a:ext uri="{FF2B5EF4-FFF2-40B4-BE49-F238E27FC236}">
              <a16:creationId xmlns:a16="http://schemas.microsoft.com/office/drawing/2014/main" id="{8B6DFE9D-83C1-4FF3-975C-D340C1BC2D47}"/>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3320" name="Drop Down 4" hidden="1">
          <a:extLst>
            <a:ext uri="{63B3BB69-23CF-44E3-9099-C40C66FF867C}">
              <a14:compatExt xmlns:a14="http://schemas.microsoft.com/office/drawing/2010/main" spid="_x0000_s2052"/>
            </a:ext>
            <a:ext uri="{FF2B5EF4-FFF2-40B4-BE49-F238E27FC236}">
              <a16:creationId xmlns:a16="http://schemas.microsoft.com/office/drawing/2014/main" id="{4AC7514D-30DA-462B-95AE-224AC3F46742}"/>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321" name="Drop Down 4" hidden="1">
          <a:extLst>
            <a:ext uri="{63B3BB69-23CF-44E3-9099-C40C66FF867C}">
              <a14:compatExt xmlns:a14="http://schemas.microsoft.com/office/drawing/2010/main" spid="_x0000_s2052"/>
            </a:ext>
            <a:ext uri="{FF2B5EF4-FFF2-40B4-BE49-F238E27FC236}">
              <a16:creationId xmlns:a16="http://schemas.microsoft.com/office/drawing/2014/main" id="{DCF34F96-ECD6-4CCB-AE80-1F4411B491EE}"/>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331</xdr:row>
      <xdr:rowOff>0</xdr:rowOff>
    </xdr:from>
    <xdr:ext cx="1921468" cy="195685"/>
    <xdr:sp macro="" textlink="">
      <xdr:nvSpPr>
        <xdr:cNvPr id="3322" name="Drop Down 20" hidden="1">
          <a:extLst>
            <a:ext uri="{63B3BB69-23CF-44E3-9099-C40C66FF867C}">
              <a14:compatExt xmlns:a14="http://schemas.microsoft.com/office/drawing/2010/main" spid="_x0000_s2068"/>
            </a:ext>
            <a:ext uri="{FF2B5EF4-FFF2-40B4-BE49-F238E27FC236}">
              <a16:creationId xmlns:a16="http://schemas.microsoft.com/office/drawing/2014/main" id="{0915A1AD-0E04-4A63-9DC8-564446F80588}"/>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331</xdr:row>
      <xdr:rowOff>0</xdr:rowOff>
    </xdr:from>
    <xdr:ext cx="2476500" cy="199970"/>
    <xdr:sp macro="" textlink="">
      <xdr:nvSpPr>
        <xdr:cNvPr id="3323" name="Drop Down 24" hidden="1">
          <a:extLst>
            <a:ext uri="{63B3BB69-23CF-44E3-9099-C40C66FF867C}">
              <a14:compatExt xmlns:a14="http://schemas.microsoft.com/office/drawing/2010/main" spid="_x0000_s2072"/>
            </a:ext>
            <a:ext uri="{FF2B5EF4-FFF2-40B4-BE49-F238E27FC236}">
              <a16:creationId xmlns:a16="http://schemas.microsoft.com/office/drawing/2014/main" id="{248FEECD-60B1-44DD-A5BC-2775197EB46F}"/>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324" name="Drop Down 4" hidden="1">
          <a:extLst>
            <a:ext uri="{63B3BB69-23CF-44E3-9099-C40C66FF867C}">
              <a14:compatExt xmlns:a14="http://schemas.microsoft.com/office/drawing/2010/main" spid="_x0000_s2052"/>
            </a:ext>
            <a:ext uri="{FF2B5EF4-FFF2-40B4-BE49-F238E27FC236}">
              <a16:creationId xmlns:a16="http://schemas.microsoft.com/office/drawing/2014/main" id="{09FB3D1A-D780-4447-AA97-4B981973D5A9}"/>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3325" name="Drop Down 4" hidden="1">
          <a:extLst>
            <a:ext uri="{63B3BB69-23CF-44E3-9099-C40C66FF867C}">
              <a14:compatExt xmlns:a14="http://schemas.microsoft.com/office/drawing/2010/main" spid="_x0000_s2052"/>
            </a:ext>
            <a:ext uri="{FF2B5EF4-FFF2-40B4-BE49-F238E27FC236}">
              <a16:creationId xmlns:a16="http://schemas.microsoft.com/office/drawing/2014/main" id="{90807FCA-BBD5-4A14-B4CD-6508E9A0A1BC}"/>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326" name="Drop Down 4" hidden="1">
          <a:extLst>
            <a:ext uri="{63B3BB69-23CF-44E3-9099-C40C66FF867C}">
              <a14:compatExt xmlns:a14="http://schemas.microsoft.com/office/drawing/2010/main" spid="_x0000_s2052"/>
            </a:ext>
            <a:ext uri="{FF2B5EF4-FFF2-40B4-BE49-F238E27FC236}">
              <a16:creationId xmlns:a16="http://schemas.microsoft.com/office/drawing/2014/main" id="{DB81CAC4-D375-4956-9039-3589F63E2B40}"/>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3327" name="Drop Down 4" hidden="1">
          <a:extLst>
            <a:ext uri="{63B3BB69-23CF-44E3-9099-C40C66FF867C}">
              <a14:compatExt xmlns:a14="http://schemas.microsoft.com/office/drawing/2010/main" spid="_x0000_s2052"/>
            </a:ext>
            <a:ext uri="{FF2B5EF4-FFF2-40B4-BE49-F238E27FC236}">
              <a16:creationId xmlns:a16="http://schemas.microsoft.com/office/drawing/2014/main" id="{1DED0C7E-44C5-43CA-9F1C-E7098B1AF384}"/>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328" name="Drop Down 4" hidden="1">
          <a:extLst>
            <a:ext uri="{63B3BB69-23CF-44E3-9099-C40C66FF867C}">
              <a14:compatExt xmlns:a14="http://schemas.microsoft.com/office/drawing/2010/main" spid="_x0000_s2052"/>
            </a:ext>
            <a:ext uri="{FF2B5EF4-FFF2-40B4-BE49-F238E27FC236}">
              <a16:creationId xmlns:a16="http://schemas.microsoft.com/office/drawing/2014/main" id="{A7C6367E-E525-463E-B82C-E964A59B57DE}"/>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331</xdr:row>
      <xdr:rowOff>0</xdr:rowOff>
    </xdr:from>
    <xdr:ext cx="1921468" cy="195685"/>
    <xdr:sp macro="" textlink="">
      <xdr:nvSpPr>
        <xdr:cNvPr id="3329" name="Drop Down 20" hidden="1">
          <a:extLst>
            <a:ext uri="{63B3BB69-23CF-44E3-9099-C40C66FF867C}">
              <a14:compatExt xmlns:a14="http://schemas.microsoft.com/office/drawing/2010/main" spid="_x0000_s2068"/>
            </a:ext>
            <a:ext uri="{FF2B5EF4-FFF2-40B4-BE49-F238E27FC236}">
              <a16:creationId xmlns:a16="http://schemas.microsoft.com/office/drawing/2014/main" id="{0310264C-AE29-45ED-8D23-C21C38E9D91E}"/>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331</xdr:row>
      <xdr:rowOff>0</xdr:rowOff>
    </xdr:from>
    <xdr:ext cx="2476500" cy="199970"/>
    <xdr:sp macro="" textlink="">
      <xdr:nvSpPr>
        <xdr:cNvPr id="3330" name="Drop Down 24" hidden="1">
          <a:extLst>
            <a:ext uri="{63B3BB69-23CF-44E3-9099-C40C66FF867C}">
              <a14:compatExt xmlns:a14="http://schemas.microsoft.com/office/drawing/2010/main" spid="_x0000_s2072"/>
            </a:ext>
            <a:ext uri="{FF2B5EF4-FFF2-40B4-BE49-F238E27FC236}">
              <a16:creationId xmlns:a16="http://schemas.microsoft.com/office/drawing/2014/main" id="{72D94B94-DDE0-467D-B357-C5D8E1FD2F34}"/>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331" name="Drop Down 4" hidden="1">
          <a:extLst>
            <a:ext uri="{63B3BB69-23CF-44E3-9099-C40C66FF867C}">
              <a14:compatExt xmlns:a14="http://schemas.microsoft.com/office/drawing/2010/main" spid="_x0000_s2052"/>
            </a:ext>
            <a:ext uri="{FF2B5EF4-FFF2-40B4-BE49-F238E27FC236}">
              <a16:creationId xmlns:a16="http://schemas.microsoft.com/office/drawing/2014/main" id="{2E79EDBA-0ACD-41F2-9F04-4DC26CDB0ED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3332" name="Drop Down 4" hidden="1">
          <a:extLst>
            <a:ext uri="{63B3BB69-23CF-44E3-9099-C40C66FF867C}">
              <a14:compatExt xmlns:a14="http://schemas.microsoft.com/office/drawing/2010/main" spid="_x0000_s2052"/>
            </a:ext>
            <a:ext uri="{FF2B5EF4-FFF2-40B4-BE49-F238E27FC236}">
              <a16:creationId xmlns:a16="http://schemas.microsoft.com/office/drawing/2014/main" id="{4AFD7815-9A01-4635-9710-A8EC6FF30A99}"/>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333" name="Drop Down 4" hidden="1">
          <a:extLst>
            <a:ext uri="{63B3BB69-23CF-44E3-9099-C40C66FF867C}">
              <a14:compatExt xmlns:a14="http://schemas.microsoft.com/office/drawing/2010/main" spid="_x0000_s2052"/>
            </a:ext>
            <a:ext uri="{FF2B5EF4-FFF2-40B4-BE49-F238E27FC236}">
              <a16:creationId xmlns:a16="http://schemas.microsoft.com/office/drawing/2014/main" id="{1099AC5B-2F32-4E35-A4AF-0982A78E914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3334" name="Drop Down 4" hidden="1">
          <a:extLst>
            <a:ext uri="{63B3BB69-23CF-44E3-9099-C40C66FF867C}">
              <a14:compatExt xmlns:a14="http://schemas.microsoft.com/office/drawing/2010/main" spid="_x0000_s2052"/>
            </a:ext>
            <a:ext uri="{FF2B5EF4-FFF2-40B4-BE49-F238E27FC236}">
              <a16:creationId xmlns:a16="http://schemas.microsoft.com/office/drawing/2014/main" id="{4DE6255B-AF56-4D07-81F7-78E99C06C124}"/>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335" name="Drop Down 4" hidden="1">
          <a:extLst>
            <a:ext uri="{63B3BB69-23CF-44E3-9099-C40C66FF867C}">
              <a14:compatExt xmlns:a14="http://schemas.microsoft.com/office/drawing/2010/main" spid="_x0000_s2052"/>
            </a:ext>
            <a:ext uri="{FF2B5EF4-FFF2-40B4-BE49-F238E27FC236}">
              <a16:creationId xmlns:a16="http://schemas.microsoft.com/office/drawing/2014/main" id="{590B1355-031F-4E59-A202-0ECB2EC3C09B}"/>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331</xdr:row>
      <xdr:rowOff>0</xdr:rowOff>
    </xdr:from>
    <xdr:ext cx="1921468" cy="195685"/>
    <xdr:sp macro="" textlink="">
      <xdr:nvSpPr>
        <xdr:cNvPr id="3336" name="Drop Down 20" hidden="1">
          <a:extLst>
            <a:ext uri="{63B3BB69-23CF-44E3-9099-C40C66FF867C}">
              <a14:compatExt xmlns:a14="http://schemas.microsoft.com/office/drawing/2010/main" spid="_x0000_s2068"/>
            </a:ext>
            <a:ext uri="{FF2B5EF4-FFF2-40B4-BE49-F238E27FC236}">
              <a16:creationId xmlns:a16="http://schemas.microsoft.com/office/drawing/2014/main" id="{40626324-52EB-4E2D-9C61-F2BB84698220}"/>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331</xdr:row>
      <xdr:rowOff>0</xdr:rowOff>
    </xdr:from>
    <xdr:ext cx="2476500" cy="199970"/>
    <xdr:sp macro="" textlink="">
      <xdr:nvSpPr>
        <xdr:cNvPr id="3337" name="Drop Down 24" hidden="1">
          <a:extLst>
            <a:ext uri="{63B3BB69-23CF-44E3-9099-C40C66FF867C}">
              <a14:compatExt xmlns:a14="http://schemas.microsoft.com/office/drawing/2010/main" spid="_x0000_s2072"/>
            </a:ext>
            <a:ext uri="{FF2B5EF4-FFF2-40B4-BE49-F238E27FC236}">
              <a16:creationId xmlns:a16="http://schemas.microsoft.com/office/drawing/2014/main" id="{556DBCD8-584F-482B-A005-2D44BA482984}"/>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338" name="Drop Down 4" hidden="1">
          <a:extLst>
            <a:ext uri="{63B3BB69-23CF-44E3-9099-C40C66FF867C}">
              <a14:compatExt xmlns:a14="http://schemas.microsoft.com/office/drawing/2010/main" spid="_x0000_s2052"/>
            </a:ext>
            <a:ext uri="{FF2B5EF4-FFF2-40B4-BE49-F238E27FC236}">
              <a16:creationId xmlns:a16="http://schemas.microsoft.com/office/drawing/2014/main" id="{9B4A3291-3BFD-474B-9194-D68271666046}"/>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3339" name="Drop Down 4" hidden="1">
          <a:extLst>
            <a:ext uri="{63B3BB69-23CF-44E3-9099-C40C66FF867C}">
              <a14:compatExt xmlns:a14="http://schemas.microsoft.com/office/drawing/2010/main" spid="_x0000_s2052"/>
            </a:ext>
            <a:ext uri="{FF2B5EF4-FFF2-40B4-BE49-F238E27FC236}">
              <a16:creationId xmlns:a16="http://schemas.microsoft.com/office/drawing/2014/main" id="{733C15B1-2FF6-4B4B-A8F1-659507C3840D}"/>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340" name="Drop Down 4" hidden="1">
          <a:extLst>
            <a:ext uri="{63B3BB69-23CF-44E3-9099-C40C66FF867C}">
              <a14:compatExt xmlns:a14="http://schemas.microsoft.com/office/drawing/2010/main" spid="_x0000_s2052"/>
            </a:ext>
            <a:ext uri="{FF2B5EF4-FFF2-40B4-BE49-F238E27FC236}">
              <a16:creationId xmlns:a16="http://schemas.microsoft.com/office/drawing/2014/main" id="{2EBF5D3E-B002-4C41-BD66-13A72B43ABD9}"/>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3341" name="Drop Down 4" hidden="1">
          <a:extLst>
            <a:ext uri="{63B3BB69-23CF-44E3-9099-C40C66FF867C}">
              <a14:compatExt xmlns:a14="http://schemas.microsoft.com/office/drawing/2010/main" spid="_x0000_s2052"/>
            </a:ext>
            <a:ext uri="{FF2B5EF4-FFF2-40B4-BE49-F238E27FC236}">
              <a16:creationId xmlns:a16="http://schemas.microsoft.com/office/drawing/2014/main" id="{474DAC2F-9961-4B45-996A-80539E4E83EC}"/>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342" name="Drop Down 4" hidden="1">
          <a:extLst>
            <a:ext uri="{63B3BB69-23CF-44E3-9099-C40C66FF867C}">
              <a14:compatExt xmlns:a14="http://schemas.microsoft.com/office/drawing/2010/main" spid="_x0000_s2052"/>
            </a:ext>
            <a:ext uri="{FF2B5EF4-FFF2-40B4-BE49-F238E27FC236}">
              <a16:creationId xmlns:a16="http://schemas.microsoft.com/office/drawing/2014/main" id="{3C67CF0B-6A4C-4634-9909-43C35EB06ED7}"/>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331</xdr:row>
      <xdr:rowOff>0</xdr:rowOff>
    </xdr:from>
    <xdr:ext cx="1921468" cy="195685"/>
    <xdr:sp macro="" textlink="">
      <xdr:nvSpPr>
        <xdr:cNvPr id="3343" name="Drop Down 20" hidden="1">
          <a:extLst>
            <a:ext uri="{63B3BB69-23CF-44E3-9099-C40C66FF867C}">
              <a14:compatExt xmlns:a14="http://schemas.microsoft.com/office/drawing/2010/main" spid="_x0000_s2068"/>
            </a:ext>
            <a:ext uri="{FF2B5EF4-FFF2-40B4-BE49-F238E27FC236}">
              <a16:creationId xmlns:a16="http://schemas.microsoft.com/office/drawing/2014/main" id="{FF4772E1-1A9A-4C9F-9795-9B8A9ED41660}"/>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331</xdr:row>
      <xdr:rowOff>0</xdr:rowOff>
    </xdr:from>
    <xdr:ext cx="2476500" cy="199970"/>
    <xdr:sp macro="" textlink="">
      <xdr:nvSpPr>
        <xdr:cNvPr id="3344" name="Drop Down 24" hidden="1">
          <a:extLst>
            <a:ext uri="{63B3BB69-23CF-44E3-9099-C40C66FF867C}">
              <a14:compatExt xmlns:a14="http://schemas.microsoft.com/office/drawing/2010/main" spid="_x0000_s2072"/>
            </a:ext>
            <a:ext uri="{FF2B5EF4-FFF2-40B4-BE49-F238E27FC236}">
              <a16:creationId xmlns:a16="http://schemas.microsoft.com/office/drawing/2014/main" id="{91F45A60-E489-4985-9D87-2DDBAD1F5040}"/>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345" name="Drop Down 4" hidden="1">
          <a:extLst>
            <a:ext uri="{63B3BB69-23CF-44E3-9099-C40C66FF867C}">
              <a14:compatExt xmlns:a14="http://schemas.microsoft.com/office/drawing/2010/main" spid="_x0000_s2052"/>
            </a:ext>
            <a:ext uri="{FF2B5EF4-FFF2-40B4-BE49-F238E27FC236}">
              <a16:creationId xmlns:a16="http://schemas.microsoft.com/office/drawing/2014/main" id="{FFDABBA9-2949-4FCB-8744-4A6CB3D81394}"/>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3346" name="Drop Down 4" hidden="1">
          <a:extLst>
            <a:ext uri="{63B3BB69-23CF-44E3-9099-C40C66FF867C}">
              <a14:compatExt xmlns:a14="http://schemas.microsoft.com/office/drawing/2010/main" spid="_x0000_s2052"/>
            </a:ext>
            <a:ext uri="{FF2B5EF4-FFF2-40B4-BE49-F238E27FC236}">
              <a16:creationId xmlns:a16="http://schemas.microsoft.com/office/drawing/2014/main" id="{E1318C69-6B56-4AD4-9E57-08984A324204}"/>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347" name="Drop Down 4" hidden="1">
          <a:extLst>
            <a:ext uri="{63B3BB69-23CF-44E3-9099-C40C66FF867C}">
              <a14:compatExt xmlns:a14="http://schemas.microsoft.com/office/drawing/2010/main" spid="_x0000_s2052"/>
            </a:ext>
            <a:ext uri="{FF2B5EF4-FFF2-40B4-BE49-F238E27FC236}">
              <a16:creationId xmlns:a16="http://schemas.microsoft.com/office/drawing/2014/main" id="{71D2C57B-E4EB-4A2B-B4B3-ED4A62718C33}"/>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3348" name="Drop Down 4" hidden="1">
          <a:extLst>
            <a:ext uri="{63B3BB69-23CF-44E3-9099-C40C66FF867C}">
              <a14:compatExt xmlns:a14="http://schemas.microsoft.com/office/drawing/2010/main" spid="_x0000_s2052"/>
            </a:ext>
            <a:ext uri="{FF2B5EF4-FFF2-40B4-BE49-F238E27FC236}">
              <a16:creationId xmlns:a16="http://schemas.microsoft.com/office/drawing/2014/main" id="{C228336A-5E28-41A8-BB43-4FBFC1341DEE}"/>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349" name="Drop Down 4" hidden="1">
          <a:extLst>
            <a:ext uri="{63B3BB69-23CF-44E3-9099-C40C66FF867C}">
              <a14:compatExt xmlns:a14="http://schemas.microsoft.com/office/drawing/2010/main" spid="_x0000_s2052"/>
            </a:ext>
            <a:ext uri="{FF2B5EF4-FFF2-40B4-BE49-F238E27FC236}">
              <a16:creationId xmlns:a16="http://schemas.microsoft.com/office/drawing/2014/main" id="{1950E65A-EDFB-492D-8A1E-976EE5BCCC85}"/>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331</xdr:row>
      <xdr:rowOff>0</xdr:rowOff>
    </xdr:from>
    <xdr:ext cx="1921468" cy="195685"/>
    <xdr:sp macro="" textlink="">
      <xdr:nvSpPr>
        <xdr:cNvPr id="3350" name="Drop Down 20" hidden="1">
          <a:extLst>
            <a:ext uri="{63B3BB69-23CF-44E3-9099-C40C66FF867C}">
              <a14:compatExt xmlns:a14="http://schemas.microsoft.com/office/drawing/2010/main" spid="_x0000_s2068"/>
            </a:ext>
            <a:ext uri="{FF2B5EF4-FFF2-40B4-BE49-F238E27FC236}">
              <a16:creationId xmlns:a16="http://schemas.microsoft.com/office/drawing/2014/main" id="{CF202C83-F70D-406D-884A-BCACF177A30C}"/>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331</xdr:row>
      <xdr:rowOff>0</xdr:rowOff>
    </xdr:from>
    <xdr:ext cx="2476500" cy="199970"/>
    <xdr:sp macro="" textlink="">
      <xdr:nvSpPr>
        <xdr:cNvPr id="3351" name="Drop Down 24" hidden="1">
          <a:extLst>
            <a:ext uri="{63B3BB69-23CF-44E3-9099-C40C66FF867C}">
              <a14:compatExt xmlns:a14="http://schemas.microsoft.com/office/drawing/2010/main" spid="_x0000_s2072"/>
            </a:ext>
            <a:ext uri="{FF2B5EF4-FFF2-40B4-BE49-F238E27FC236}">
              <a16:creationId xmlns:a16="http://schemas.microsoft.com/office/drawing/2014/main" id="{0AC24253-8900-4259-9D14-57108CBEFA6B}"/>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352" name="Drop Down 4" hidden="1">
          <a:extLst>
            <a:ext uri="{63B3BB69-23CF-44E3-9099-C40C66FF867C}">
              <a14:compatExt xmlns:a14="http://schemas.microsoft.com/office/drawing/2010/main" spid="_x0000_s2052"/>
            </a:ext>
            <a:ext uri="{FF2B5EF4-FFF2-40B4-BE49-F238E27FC236}">
              <a16:creationId xmlns:a16="http://schemas.microsoft.com/office/drawing/2014/main" id="{7BDC462A-0B7F-44E8-9E77-393A071BFCC1}"/>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3353" name="Drop Down 4" hidden="1">
          <a:extLst>
            <a:ext uri="{63B3BB69-23CF-44E3-9099-C40C66FF867C}">
              <a14:compatExt xmlns:a14="http://schemas.microsoft.com/office/drawing/2010/main" spid="_x0000_s2052"/>
            </a:ext>
            <a:ext uri="{FF2B5EF4-FFF2-40B4-BE49-F238E27FC236}">
              <a16:creationId xmlns:a16="http://schemas.microsoft.com/office/drawing/2014/main" id="{68991525-3804-4298-A07C-E77E784DCBD2}"/>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354" name="Drop Down 4" hidden="1">
          <a:extLst>
            <a:ext uri="{63B3BB69-23CF-44E3-9099-C40C66FF867C}">
              <a14:compatExt xmlns:a14="http://schemas.microsoft.com/office/drawing/2010/main" spid="_x0000_s2052"/>
            </a:ext>
            <a:ext uri="{FF2B5EF4-FFF2-40B4-BE49-F238E27FC236}">
              <a16:creationId xmlns:a16="http://schemas.microsoft.com/office/drawing/2014/main" id="{32AAC683-0479-4D62-9C78-9B8A85A4CC76}"/>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3355" name="Drop Down 4" hidden="1">
          <a:extLst>
            <a:ext uri="{63B3BB69-23CF-44E3-9099-C40C66FF867C}">
              <a14:compatExt xmlns:a14="http://schemas.microsoft.com/office/drawing/2010/main" spid="_x0000_s2052"/>
            </a:ext>
            <a:ext uri="{FF2B5EF4-FFF2-40B4-BE49-F238E27FC236}">
              <a16:creationId xmlns:a16="http://schemas.microsoft.com/office/drawing/2014/main" id="{B74B184E-860C-4466-B4F5-177A48C54CE0}"/>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356" name="Drop Down 4" hidden="1">
          <a:extLst>
            <a:ext uri="{63B3BB69-23CF-44E3-9099-C40C66FF867C}">
              <a14:compatExt xmlns:a14="http://schemas.microsoft.com/office/drawing/2010/main" spid="_x0000_s2052"/>
            </a:ext>
            <a:ext uri="{FF2B5EF4-FFF2-40B4-BE49-F238E27FC236}">
              <a16:creationId xmlns:a16="http://schemas.microsoft.com/office/drawing/2014/main" id="{1DDA1AB1-BAAD-49CB-9729-492F2F5620E6}"/>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331</xdr:row>
      <xdr:rowOff>0</xdr:rowOff>
    </xdr:from>
    <xdr:ext cx="1921468" cy="195685"/>
    <xdr:sp macro="" textlink="">
      <xdr:nvSpPr>
        <xdr:cNvPr id="3357" name="Drop Down 20" hidden="1">
          <a:extLst>
            <a:ext uri="{63B3BB69-23CF-44E3-9099-C40C66FF867C}">
              <a14:compatExt xmlns:a14="http://schemas.microsoft.com/office/drawing/2010/main" spid="_x0000_s2068"/>
            </a:ext>
            <a:ext uri="{FF2B5EF4-FFF2-40B4-BE49-F238E27FC236}">
              <a16:creationId xmlns:a16="http://schemas.microsoft.com/office/drawing/2014/main" id="{DA9CD336-8934-4AB1-9416-89DE5ABA4264}"/>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331</xdr:row>
      <xdr:rowOff>0</xdr:rowOff>
    </xdr:from>
    <xdr:ext cx="2476500" cy="199970"/>
    <xdr:sp macro="" textlink="">
      <xdr:nvSpPr>
        <xdr:cNvPr id="3358" name="Drop Down 24" hidden="1">
          <a:extLst>
            <a:ext uri="{63B3BB69-23CF-44E3-9099-C40C66FF867C}">
              <a14:compatExt xmlns:a14="http://schemas.microsoft.com/office/drawing/2010/main" spid="_x0000_s2072"/>
            </a:ext>
            <a:ext uri="{FF2B5EF4-FFF2-40B4-BE49-F238E27FC236}">
              <a16:creationId xmlns:a16="http://schemas.microsoft.com/office/drawing/2014/main" id="{99C8BF42-6288-4397-8D97-E9484B0E5166}"/>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359" name="Drop Down 4" hidden="1">
          <a:extLst>
            <a:ext uri="{63B3BB69-23CF-44E3-9099-C40C66FF867C}">
              <a14:compatExt xmlns:a14="http://schemas.microsoft.com/office/drawing/2010/main" spid="_x0000_s2052"/>
            </a:ext>
            <a:ext uri="{FF2B5EF4-FFF2-40B4-BE49-F238E27FC236}">
              <a16:creationId xmlns:a16="http://schemas.microsoft.com/office/drawing/2014/main" id="{B0EFB7E2-F884-43E4-8A79-98A16F163F19}"/>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3360" name="Drop Down 4" hidden="1">
          <a:extLst>
            <a:ext uri="{63B3BB69-23CF-44E3-9099-C40C66FF867C}">
              <a14:compatExt xmlns:a14="http://schemas.microsoft.com/office/drawing/2010/main" spid="_x0000_s2052"/>
            </a:ext>
            <a:ext uri="{FF2B5EF4-FFF2-40B4-BE49-F238E27FC236}">
              <a16:creationId xmlns:a16="http://schemas.microsoft.com/office/drawing/2014/main" id="{AB7E4735-B6B0-4D39-87EF-D7B73C015098}"/>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361" name="Drop Down 4" hidden="1">
          <a:extLst>
            <a:ext uri="{63B3BB69-23CF-44E3-9099-C40C66FF867C}">
              <a14:compatExt xmlns:a14="http://schemas.microsoft.com/office/drawing/2010/main" spid="_x0000_s2052"/>
            </a:ext>
            <a:ext uri="{FF2B5EF4-FFF2-40B4-BE49-F238E27FC236}">
              <a16:creationId xmlns:a16="http://schemas.microsoft.com/office/drawing/2014/main" id="{16D8B166-D9CD-4105-BEA4-03DA9E0F0D41}"/>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3362" name="Drop Down 4" hidden="1">
          <a:extLst>
            <a:ext uri="{63B3BB69-23CF-44E3-9099-C40C66FF867C}">
              <a14:compatExt xmlns:a14="http://schemas.microsoft.com/office/drawing/2010/main" spid="_x0000_s2052"/>
            </a:ext>
            <a:ext uri="{FF2B5EF4-FFF2-40B4-BE49-F238E27FC236}">
              <a16:creationId xmlns:a16="http://schemas.microsoft.com/office/drawing/2014/main" id="{56385585-14B2-4EFA-B48F-758CAD35DE51}"/>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363" name="Drop Down 4" hidden="1">
          <a:extLst>
            <a:ext uri="{63B3BB69-23CF-44E3-9099-C40C66FF867C}">
              <a14:compatExt xmlns:a14="http://schemas.microsoft.com/office/drawing/2010/main" spid="_x0000_s2052"/>
            </a:ext>
            <a:ext uri="{FF2B5EF4-FFF2-40B4-BE49-F238E27FC236}">
              <a16:creationId xmlns:a16="http://schemas.microsoft.com/office/drawing/2014/main" id="{1744702E-E6E1-42BF-9379-6991BBD4C375}"/>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331</xdr:row>
      <xdr:rowOff>0</xdr:rowOff>
    </xdr:from>
    <xdr:ext cx="1921468" cy="195685"/>
    <xdr:sp macro="" textlink="">
      <xdr:nvSpPr>
        <xdr:cNvPr id="3364" name="Drop Down 20" hidden="1">
          <a:extLst>
            <a:ext uri="{63B3BB69-23CF-44E3-9099-C40C66FF867C}">
              <a14:compatExt xmlns:a14="http://schemas.microsoft.com/office/drawing/2010/main" spid="_x0000_s2068"/>
            </a:ext>
            <a:ext uri="{FF2B5EF4-FFF2-40B4-BE49-F238E27FC236}">
              <a16:creationId xmlns:a16="http://schemas.microsoft.com/office/drawing/2014/main" id="{55B06119-8BCD-41C0-ABFE-59B719F39AA8}"/>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331</xdr:row>
      <xdr:rowOff>0</xdr:rowOff>
    </xdr:from>
    <xdr:ext cx="2476500" cy="199970"/>
    <xdr:sp macro="" textlink="">
      <xdr:nvSpPr>
        <xdr:cNvPr id="3365" name="Drop Down 24" hidden="1">
          <a:extLst>
            <a:ext uri="{63B3BB69-23CF-44E3-9099-C40C66FF867C}">
              <a14:compatExt xmlns:a14="http://schemas.microsoft.com/office/drawing/2010/main" spid="_x0000_s2072"/>
            </a:ext>
            <a:ext uri="{FF2B5EF4-FFF2-40B4-BE49-F238E27FC236}">
              <a16:creationId xmlns:a16="http://schemas.microsoft.com/office/drawing/2014/main" id="{20293D78-7E68-48B6-B919-4F9566E23651}"/>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366" name="Drop Down 4" hidden="1">
          <a:extLst>
            <a:ext uri="{63B3BB69-23CF-44E3-9099-C40C66FF867C}">
              <a14:compatExt xmlns:a14="http://schemas.microsoft.com/office/drawing/2010/main" spid="_x0000_s2052"/>
            </a:ext>
            <a:ext uri="{FF2B5EF4-FFF2-40B4-BE49-F238E27FC236}">
              <a16:creationId xmlns:a16="http://schemas.microsoft.com/office/drawing/2014/main" id="{7BE7369B-CD66-4606-AA8B-C5FC03F518BE}"/>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3367" name="Drop Down 4" hidden="1">
          <a:extLst>
            <a:ext uri="{63B3BB69-23CF-44E3-9099-C40C66FF867C}">
              <a14:compatExt xmlns:a14="http://schemas.microsoft.com/office/drawing/2010/main" spid="_x0000_s2052"/>
            </a:ext>
            <a:ext uri="{FF2B5EF4-FFF2-40B4-BE49-F238E27FC236}">
              <a16:creationId xmlns:a16="http://schemas.microsoft.com/office/drawing/2014/main" id="{B5A951EA-0135-4019-B42C-0B0C12532714}"/>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368" name="Drop Down 4" hidden="1">
          <a:extLst>
            <a:ext uri="{63B3BB69-23CF-44E3-9099-C40C66FF867C}">
              <a14:compatExt xmlns:a14="http://schemas.microsoft.com/office/drawing/2010/main" spid="_x0000_s2052"/>
            </a:ext>
            <a:ext uri="{FF2B5EF4-FFF2-40B4-BE49-F238E27FC236}">
              <a16:creationId xmlns:a16="http://schemas.microsoft.com/office/drawing/2014/main" id="{3FF37DD8-C499-4307-B209-B833728EC474}"/>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3369" name="Drop Down 4" hidden="1">
          <a:extLst>
            <a:ext uri="{63B3BB69-23CF-44E3-9099-C40C66FF867C}">
              <a14:compatExt xmlns:a14="http://schemas.microsoft.com/office/drawing/2010/main" spid="_x0000_s2052"/>
            </a:ext>
            <a:ext uri="{FF2B5EF4-FFF2-40B4-BE49-F238E27FC236}">
              <a16:creationId xmlns:a16="http://schemas.microsoft.com/office/drawing/2014/main" id="{367F5B21-B171-48B3-906E-E0DB2C1CF1E7}"/>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370" name="Drop Down 4" hidden="1">
          <a:extLst>
            <a:ext uri="{63B3BB69-23CF-44E3-9099-C40C66FF867C}">
              <a14:compatExt xmlns:a14="http://schemas.microsoft.com/office/drawing/2010/main" spid="_x0000_s2052"/>
            </a:ext>
            <a:ext uri="{FF2B5EF4-FFF2-40B4-BE49-F238E27FC236}">
              <a16:creationId xmlns:a16="http://schemas.microsoft.com/office/drawing/2014/main" id="{9FF66696-081D-48CB-95F3-5B78D54C4B7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331</xdr:row>
      <xdr:rowOff>0</xdr:rowOff>
    </xdr:from>
    <xdr:ext cx="1921468" cy="195685"/>
    <xdr:sp macro="" textlink="">
      <xdr:nvSpPr>
        <xdr:cNvPr id="3371" name="Drop Down 20" hidden="1">
          <a:extLst>
            <a:ext uri="{63B3BB69-23CF-44E3-9099-C40C66FF867C}">
              <a14:compatExt xmlns:a14="http://schemas.microsoft.com/office/drawing/2010/main" spid="_x0000_s2068"/>
            </a:ext>
            <a:ext uri="{FF2B5EF4-FFF2-40B4-BE49-F238E27FC236}">
              <a16:creationId xmlns:a16="http://schemas.microsoft.com/office/drawing/2014/main" id="{6646E076-C711-40C2-B874-BBB1DCCCFB14}"/>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331</xdr:row>
      <xdr:rowOff>0</xdr:rowOff>
    </xdr:from>
    <xdr:ext cx="2476500" cy="199970"/>
    <xdr:sp macro="" textlink="">
      <xdr:nvSpPr>
        <xdr:cNvPr id="3372" name="Drop Down 24" hidden="1">
          <a:extLst>
            <a:ext uri="{63B3BB69-23CF-44E3-9099-C40C66FF867C}">
              <a14:compatExt xmlns:a14="http://schemas.microsoft.com/office/drawing/2010/main" spid="_x0000_s2072"/>
            </a:ext>
            <a:ext uri="{FF2B5EF4-FFF2-40B4-BE49-F238E27FC236}">
              <a16:creationId xmlns:a16="http://schemas.microsoft.com/office/drawing/2014/main" id="{8C7CDEB1-43F3-42B6-A563-43BD279AFC58}"/>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373" name="Drop Down 4" hidden="1">
          <a:extLst>
            <a:ext uri="{63B3BB69-23CF-44E3-9099-C40C66FF867C}">
              <a14:compatExt xmlns:a14="http://schemas.microsoft.com/office/drawing/2010/main" spid="_x0000_s2052"/>
            </a:ext>
            <a:ext uri="{FF2B5EF4-FFF2-40B4-BE49-F238E27FC236}">
              <a16:creationId xmlns:a16="http://schemas.microsoft.com/office/drawing/2014/main" id="{EB97DEC9-870B-4F31-BFCF-D8A51679C2D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3374" name="Drop Down 4" hidden="1">
          <a:extLst>
            <a:ext uri="{63B3BB69-23CF-44E3-9099-C40C66FF867C}">
              <a14:compatExt xmlns:a14="http://schemas.microsoft.com/office/drawing/2010/main" spid="_x0000_s2052"/>
            </a:ext>
            <a:ext uri="{FF2B5EF4-FFF2-40B4-BE49-F238E27FC236}">
              <a16:creationId xmlns:a16="http://schemas.microsoft.com/office/drawing/2014/main" id="{CBEE2B89-8ACB-4BE6-803C-A00E5D1C2378}"/>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375" name="Drop Down 4" hidden="1">
          <a:extLst>
            <a:ext uri="{63B3BB69-23CF-44E3-9099-C40C66FF867C}">
              <a14:compatExt xmlns:a14="http://schemas.microsoft.com/office/drawing/2010/main" spid="_x0000_s2052"/>
            </a:ext>
            <a:ext uri="{FF2B5EF4-FFF2-40B4-BE49-F238E27FC236}">
              <a16:creationId xmlns:a16="http://schemas.microsoft.com/office/drawing/2014/main" id="{981091D8-6AFC-4542-BA95-D380BC25422F}"/>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3376" name="Drop Down 4" hidden="1">
          <a:extLst>
            <a:ext uri="{63B3BB69-23CF-44E3-9099-C40C66FF867C}">
              <a14:compatExt xmlns:a14="http://schemas.microsoft.com/office/drawing/2010/main" spid="_x0000_s2052"/>
            </a:ext>
            <a:ext uri="{FF2B5EF4-FFF2-40B4-BE49-F238E27FC236}">
              <a16:creationId xmlns:a16="http://schemas.microsoft.com/office/drawing/2014/main" id="{25FAF5B8-27B5-4D20-9713-5459C36D5D74}"/>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377" name="Drop Down 4" hidden="1">
          <a:extLst>
            <a:ext uri="{63B3BB69-23CF-44E3-9099-C40C66FF867C}">
              <a14:compatExt xmlns:a14="http://schemas.microsoft.com/office/drawing/2010/main" spid="_x0000_s2052"/>
            </a:ext>
            <a:ext uri="{FF2B5EF4-FFF2-40B4-BE49-F238E27FC236}">
              <a16:creationId xmlns:a16="http://schemas.microsoft.com/office/drawing/2014/main" id="{0C14E0AB-6C6C-44D8-93B3-AC9575AC891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331</xdr:row>
      <xdr:rowOff>0</xdr:rowOff>
    </xdr:from>
    <xdr:ext cx="1921468" cy="195685"/>
    <xdr:sp macro="" textlink="">
      <xdr:nvSpPr>
        <xdr:cNvPr id="3378" name="Drop Down 20" hidden="1">
          <a:extLst>
            <a:ext uri="{63B3BB69-23CF-44E3-9099-C40C66FF867C}">
              <a14:compatExt xmlns:a14="http://schemas.microsoft.com/office/drawing/2010/main" spid="_x0000_s2068"/>
            </a:ext>
            <a:ext uri="{FF2B5EF4-FFF2-40B4-BE49-F238E27FC236}">
              <a16:creationId xmlns:a16="http://schemas.microsoft.com/office/drawing/2014/main" id="{6426FCC0-DB76-49C9-AF5C-F050564F8771}"/>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331</xdr:row>
      <xdr:rowOff>0</xdr:rowOff>
    </xdr:from>
    <xdr:ext cx="2476500" cy="199970"/>
    <xdr:sp macro="" textlink="">
      <xdr:nvSpPr>
        <xdr:cNvPr id="3379" name="Drop Down 24" hidden="1">
          <a:extLst>
            <a:ext uri="{63B3BB69-23CF-44E3-9099-C40C66FF867C}">
              <a14:compatExt xmlns:a14="http://schemas.microsoft.com/office/drawing/2010/main" spid="_x0000_s2072"/>
            </a:ext>
            <a:ext uri="{FF2B5EF4-FFF2-40B4-BE49-F238E27FC236}">
              <a16:creationId xmlns:a16="http://schemas.microsoft.com/office/drawing/2014/main" id="{3005098C-E7A0-4128-B841-DDBD8501E497}"/>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380" name="Drop Down 4" hidden="1">
          <a:extLst>
            <a:ext uri="{63B3BB69-23CF-44E3-9099-C40C66FF867C}">
              <a14:compatExt xmlns:a14="http://schemas.microsoft.com/office/drawing/2010/main" spid="_x0000_s2052"/>
            </a:ext>
            <a:ext uri="{FF2B5EF4-FFF2-40B4-BE49-F238E27FC236}">
              <a16:creationId xmlns:a16="http://schemas.microsoft.com/office/drawing/2014/main" id="{ED00BBA1-0215-4E87-9941-A75BB5241BB1}"/>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3381" name="Drop Down 4" hidden="1">
          <a:extLst>
            <a:ext uri="{63B3BB69-23CF-44E3-9099-C40C66FF867C}">
              <a14:compatExt xmlns:a14="http://schemas.microsoft.com/office/drawing/2010/main" spid="_x0000_s2052"/>
            </a:ext>
            <a:ext uri="{FF2B5EF4-FFF2-40B4-BE49-F238E27FC236}">
              <a16:creationId xmlns:a16="http://schemas.microsoft.com/office/drawing/2014/main" id="{A92C0C9E-9109-4A48-AB9C-E936FFF0987F}"/>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382" name="Drop Down 4" hidden="1">
          <a:extLst>
            <a:ext uri="{63B3BB69-23CF-44E3-9099-C40C66FF867C}">
              <a14:compatExt xmlns:a14="http://schemas.microsoft.com/office/drawing/2010/main" spid="_x0000_s2052"/>
            </a:ext>
            <a:ext uri="{FF2B5EF4-FFF2-40B4-BE49-F238E27FC236}">
              <a16:creationId xmlns:a16="http://schemas.microsoft.com/office/drawing/2014/main" id="{0803CADD-08C6-41F8-BAA5-B1D36EB3226C}"/>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3383" name="Drop Down 4" hidden="1">
          <a:extLst>
            <a:ext uri="{63B3BB69-23CF-44E3-9099-C40C66FF867C}">
              <a14:compatExt xmlns:a14="http://schemas.microsoft.com/office/drawing/2010/main" spid="_x0000_s2052"/>
            </a:ext>
            <a:ext uri="{FF2B5EF4-FFF2-40B4-BE49-F238E27FC236}">
              <a16:creationId xmlns:a16="http://schemas.microsoft.com/office/drawing/2014/main" id="{80B673AF-6A92-4E36-A929-6AAA3DF39B86}"/>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384" name="Drop Down 4" hidden="1">
          <a:extLst>
            <a:ext uri="{63B3BB69-23CF-44E3-9099-C40C66FF867C}">
              <a14:compatExt xmlns:a14="http://schemas.microsoft.com/office/drawing/2010/main" spid="_x0000_s2052"/>
            </a:ext>
            <a:ext uri="{FF2B5EF4-FFF2-40B4-BE49-F238E27FC236}">
              <a16:creationId xmlns:a16="http://schemas.microsoft.com/office/drawing/2014/main" id="{2E56AA60-AE6D-48BE-AF76-0DF53DE16517}"/>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331</xdr:row>
      <xdr:rowOff>0</xdr:rowOff>
    </xdr:from>
    <xdr:ext cx="1921468" cy="195685"/>
    <xdr:sp macro="" textlink="">
      <xdr:nvSpPr>
        <xdr:cNvPr id="3385" name="Drop Down 20" hidden="1">
          <a:extLst>
            <a:ext uri="{63B3BB69-23CF-44E3-9099-C40C66FF867C}">
              <a14:compatExt xmlns:a14="http://schemas.microsoft.com/office/drawing/2010/main" spid="_x0000_s2068"/>
            </a:ext>
            <a:ext uri="{FF2B5EF4-FFF2-40B4-BE49-F238E27FC236}">
              <a16:creationId xmlns:a16="http://schemas.microsoft.com/office/drawing/2014/main" id="{4636FAD0-AC05-429F-A1BB-6EE4C968A528}"/>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331</xdr:row>
      <xdr:rowOff>0</xdr:rowOff>
    </xdr:from>
    <xdr:ext cx="2476500" cy="199970"/>
    <xdr:sp macro="" textlink="">
      <xdr:nvSpPr>
        <xdr:cNvPr id="3386" name="Drop Down 24" hidden="1">
          <a:extLst>
            <a:ext uri="{63B3BB69-23CF-44E3-9099-C40C66FF867C}">
              <a14:compatExt xmlns:a14="http://schemas.microsoft.com/office/drawing/2010/main" spid="_x0000_s2072"/>
            </a:ext>
            <a:ext uri="{FF2B5EF4-FFF2-40B4-BE49-F238E27FC236}">
              <a16:creationId xmlns:a16="http://schemas.microsoft.com/office/drawing/2014/main" id="{D62BF0B3-6606-4587-B7B1-C3C51E225541}"/>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387" name="Drop Down 4" hidden="1">
          <a:extLst>
            <a:ext uri="{63B3BB69-23CF-44E3-9099-C40C66FF867C}">
              <a14:compatExt xmlns:a14="http://schemas.microsoft.com/office/drawing/2010/main" spid="_x0000_s2052"/>
            </a:ext>
            <a:ext uri="{FF2B5EF4-FFF2-40B4-BE49-F238E27FC236}">
              <a16:creationId xmlns:a16="http://schemas.microsoft.com/office/drawing/2014/main" id="{17A2F330-DFC3-4633-AE70-526E86137B1E}"/>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3388" name="Drop Down 4" hidden="1">
          <a:extLst>
            <a:ext uri="{63B3BB69-23CF-44E3-9099-C40C66FF867C}">
              <a14:compatExt xmlns:a14="http://schemas.microsoft.com/office/drawing/2010/main" spid="_x0000_s2052"/>
            </a:ext>
            <a:ext uri="{FF2B5EF4-FFF2-40B4-BE49-F238E27FC236}">
              <a16:creationId xmlns:a16="http://schemas.microsoft.com/office/drawing/2014/main" id="{1A8AD8DB-4B5B-43CC-8797-35C4C4E3BE2A}"/>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389" name="Drop Down 4" hidden="1">
          <a:extLst>
            <a:ext uri="{63B3BB69-23CF-44E3-9099-C40C66FF867C}">
              <a14:compatExt xmlns:a14="http://schemas.microsoft.com/office/drawing/2010/main" spid="_x0000_s2052"/>
            </a:ext>
            <a:ext uri="{FF2B5EF4-FFF2-40B4-BE49-F238E27FC236}">
              <a16:creationId xmlns:a16="http://schemas.microsoft.com/office/drawing/2014/main" id="{65E43C33-9E07-434C-B15B-07661AD121E7}"/>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3390" name="Drop Down 4" hidden="1">
          <a:extLst>
            <a:ext uri="{63B3BB69-23CF-44E3-9099-C40C66FF867C}">
              <a14:compatExt xmlns:a14="http://schemas.microsoft.com/office/drawing/2010/main" spid="_x0000_s2052"/>
            </a:ext>
            <a:ext uri="{FF2B5EF4-FFF2-40B4-BE49-F238E27FC236}">
              <a16:creationId xmlns:a16="http://schemas.microsoft.com/office/drawing/2014/main" id="{0CF4DC34-D7FA-4B38-9B81-9E227A994977}"/>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391" name="Drop Down 4" hidden="1">
          <a:extLst>
            <a:ext uri="{63B3BB69-23CF-44E3-9099-C40C66FF867C}">
              <a14:compatExt xmlns:a14="http://schemas.microsoft.com/office/drawing/2010/main" spid="_x0000_s2052"/>
            </a:ext>
            <a:ext uri="{FF2B5EF4-FFF2-40B4-BE49-F238E27FC236}">
              <a16:creationId xmlns:a16="http://schemas.microsoft.com/office/drawing/2014/main" id="{233EE1FE-A2BE-4D27-93A9-A3E2F73EA911}"/>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331</xdr:row>
      <xdr:rowOff>0</xdr:rowOff>
    </xdr:from>
    <xdr:ext cx="1921468" cy="195685"/>
    <xdr:sp macro="" textlink="">
      <xdr:nvSpPr>
        <xdr:cNvPr id="3392" name="Drop Down 20" hidden="1">
          <a:extLst>
            <a:ext uri="{63B3BB69-23CF-44E3-9099-C40C66FF867C}">
              <a14:compatExt xmlns:a14="http://schemas.microsoft.com/office/drawing/2010/main" spid="_x0000_s2068"/>
            </a:ext>
            <a:ext uri="{FF2B5EF4-FFF2-40B4-BE49-F238E27FC236}">
              <a16:creationId xmlns:a16="http://schemas.microsoft.com/office/drawing/2014/main" id="{F82DF671-3050-4BC2-B071-4E3D5183E6FE}"/>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331</xdr:row>
      <xdr:rowOff>0</xdr:rowOff>
    </xdr:from>
    <xdr:ext cx="2476500" cy="199970"/>
    <xdr:sp macro="" textlink="">
      <xdr:nvSpPr>
        <xdr:cNvPr id="3393" name="Drop Down 24" hidden="1">
          <a:extLst>
            <a:ext uri="{63B3BB69-23CF-44E3-9099-C40C66FF867C}">
              <a14:compatExt xmlns:a14="http://schemas.microsoft.com/office/drawing/2010/main" spid="_x0000_s2072"/>
            </a:ext>
            <a:ext uri="{FF2B5EF4-FFF2-40B4-BE49-F238E27FC236}">
              <a16:creationId xmlns:a16="http://schemas.microsoft.com/office/drawing/2014/main" id="{46F9B34E-B1FF-4622-B35C-D76F62F7DB00}"/>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394" name="Drop Down 4" hidden="1">
          <a:extLst>
            <a:ext uri="{63B3BB69-23CF-44E3-9099-C40C66FF867C}">
              <a14:compatExt xmlns:a14="http://schemas.microsoft.com/office/drawing/2010/main" spid="_x0000_s2052"/>
            </a:ext>
            <a:ext uri="{FF2B5EF4-FFF2-40B4-BE49-F238E27FC236}">
              <a16:creationId xmlns:a16="http://schemas.microsoft.com/office/drawing/2014/main" id="{82D0EDA2-ACA6-45AD-990C-66A19386FE41}"/>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3395" name="Drop Down 4" hidden="1">
          <a:extLst>
            <a:ext uri="{63B3BB69-23CF-44E3-9099-C40C66FF867C}">
              <a14:compatExt xmlns:a14="http://schemas.microsoft.com/office/drawing/2010/main" spid="_x0000_s2052"/>
            </a:ext>
            <a:ext uri="{FF2B5EF4-FFF2-40B4-BE49-F238E27FC236}">
              <a16:creationId xmlns:a16="http://schemas.microsoft.com/office/drawing/2014/main" id="{131245F0-A0CF-408D-9B6C-B3FEF4EE3405}"/>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396" name="Drop Down 4" hidden="1">
          <a:extLst>
            <a:ext uri="{63B3BB69-23CF-44E3-9099-C40C66FF867C}">
              <a14:compatExt xmlns:a14="http://schemas.microsoft.com/office/drawing/2010/main" spid="_x0000_s2052"/>
            </a:ext>
            <a:ext uri="{FF2B5EF4-FFF2-40B4-BE49-F238E27FC236}">
              <a16:creationId xmlns:a16="http://schemas.microsoft.com/office/drawing/2014/main" id="{7368C813-8DAA-44FB-AEBD-38BE93E59848}"/>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3397" name="Drop Down 4" hidden="1">
          <a:extLst>
            <a:ext uri="{63B3BB69-23CF-44E3-9099-C40C66FF867C}">
              <a14:compatExt xmlns:a14="http://schemas.microsoft.com/office/drawing/2010/main" spid="_x0000_s2052"/>
            </a:ext>
            <a:ext uri="{FF2B5EF4-FFF2-40B4-BE49-F238E27FC236}">
              <a16:creationId xmlns:a16="http://schemas.microsoft.com/office/drawing/2014/main" id="{8CFF3A52-6199-453A-87C4-96DC3DC25BB7}"/>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398" name="Drop Down 4" hidden="1">
          <a:extLst>
            <a:ext uri="{63B3BB69-23CF-44E3-9099-C40C66FF867C}">
              <a14:compatExt xmlns:a14="http://schemas.microsoft.com/office/drawing/2010/main" spid="_x0000_s2052"/>
            </a:ext>
            <a:ext uri="{FF2B5EF4-FFF2-40B4-BE49-F238E27FC236}">
              <a16:creationId xmlns:a16="http://schemas.microsoft.com/office/drawing/2014/main" id="{A9F9222F-3609-4D7D-9D04-418A19A2F07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331</xdr:row>
      <xdr:rowOff>0</xdr:rowOff>
    </xdr:from>
    <xdr:ext cx="1921468" cy="195685"/>
    <xdr:sp macro="" textlink="">
      <xdr:nvSpPr>
        <xdr:cNvPr id="3399" name="Drop Down 20" hidden="1">
          <a:extLst>
            <a:ext uri="{63B3BB69-23CF-44E3-9099-C40C66FF867C}">
              <a14:compatExt xmlns:a14="http://schemas.microsoft.com/office/drawing/2010/main" spid="_x0000_s2068"/>
            </a:ext>
            <a:ext uri="{FF2B5EF4-FFF2-40B4-BE49-F238E27FC236}">
              <a16:creationId xmlns:a16="http://schemas.microsoft.com/office/drawing/2014/main" id="{0CD7690E-3012-4AFE-82B7-1CDF3A6FAE6E}"/>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331</xdr:row>
      <xdr:rowOff>0</xdr:rowOff>
    </xdr:from>
    <xdr:ext cx="2476500" cy="199970"/>
    <xdr:sp macro="" textlink="">
      <xdr:nvSpPr>
        <xdr:cNvPr id="3400" name="Drop Down 24" hidden="1">
          <a:extLst>
            <a:ext uri="{63B3BB69-23CF-44E3-9099-C40C66FF867C}">
              <a14:compatExt xmlns:a14="http://schemas.microsoft.com/office/drawing/2010/main" spid="_x0000_s2072"/>
            </a:ext>
            <a:ext uri="{FF2B5EF4-FFF2-40B4-BE49-F238E27FC236}">
              <a16:creationId xmlns:a16="http://schemas.microsoft.com/office/drawing/2014/main" id="{AC02E875-6E93-4E6B-A3AD-E996EF8C8AA1}"/>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401" name="Drop Down 4" hidden="1">
          <a:extLst>
            <a:ext uri="{63B3BB69-23CF-44E3-9099-C40C66FF867C}">
              <a14:compatExt xmlns:a14="http://schemas.microsoft.com/office/drawing/2010/main" spid="_x0000_s2052"/>
            </a:ext>
            <a:ext uri="{FF2B5EF4-FFF2-40B4-BE49-F238E27FC236}">
              <a16:creationId xmlns:a16="http://schemas.microsoft.com/office/drawing/2014/main" id="{39EE8B6B-BEC9-4317-AA5C-6C03666A3D05}"/>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3402" name="Drop Down 4" hidden="1">
          <a:extLst>
            <a:ext uri="{63B3BB69-23CF-44E3-9099-C40C66FF867C}">
              <a14:compatExt xmlns:a14="http://schemas.microsoft.com/office/drawing/2010/main" spid="_x0000_s2052"/>
            </a:ext>
            <a:ext uri="{FF2B5EF4-FFF2-40B4-BE49-F238E27FC236}">
              <a16:creationId xmlns:a16="http://schemas.microsoft.com/office/drawing/2014/main" id="{D6DBBA1D-8A34-420C-A1CA-22F6EC635E12}"/>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403" name="Drop Down 4" hidden="1">
          <a:extLst>
            <a:ext uri="{63B3BB69-23CF-44E3-9099-C40C66FF867C}">
              <a14:compatExt xmlns:a14="http://schemas.microsoft.com/office/drawing/2010/main" spid="_x0000_s2052"/>
            </a:ext>
            <a:ext uri="{FF2B5EF4-FFF2-40B4-BE49-F238E27FC236}">
              <a16:creationId xmlns:a16="http://schemas.microsoft.com/office/drawing/2014/main" id="{2CD2D129-B721-46D9-9D8B-BF29C9E0EF1B}"/>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3404" name="Drop Down 4" hidden="1">
          <a:extLst>
            <a:ext uri="{63B3BB69-23CF-44E3-9099-C40C66FF867C}">
              <a14:compatExt xmlns:a14="http://schemas.microsoft.com/office/drawing/2010/main" spid="_x0000_s2052"/>
            </a:ext>
            <a:ext uri="{FF2B5EF4-FFF2-40B4-BE49-F238E27FC236}">
              <a16:creationId xmlns:a16="http://schemas.microsoft.com/office/drawing/2014/main" id="{D9DFBD12-BDFB-4DE2-9366-63AC9CC27EAC}"/>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405" name="Drop Down 4" hidden="1">
          <a:extLst>
            <a:ext uri="{63B3BB69-23CF-44E3-9099-C40C66FF867C}">
              <a14:compatExt xmlns:a14="http://schemas.microsoft.com/office/drawing/2010/main" spid="_x0000_s2052"/>
            </a:ext>
            <a:ext uri="{FF2B5EF4-FFF2-40B4-BE49-F238E27FC236}">
              <a16:creationId xmlns:a16="http://schemas.microsoft.com/office/drawing/2014/main" id="{24F4A55D-9771-469E-B216-17457173135C}"/>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331</xdr:row>
      <xdr:rowOff>0</xdr:rowOff>
    </xdr:from>
    <xdr:ext cx="1921468" cy="195685"/>
    <xdr:sp macro="" textlink="">
      <xdr:nvSpPr>
        <xdr:cNvPr id="3406" name="Drop Down 20" hidden="1">
          <a:extLst>
            <a:ext uri="{63B3BB69-23CF-44E3-9099-C40C66FF867C}">
              <a14:compatExt xmlns:a14="http://schemas.microsoft.com/office/drawing/2010/main" spid="_x0000_s2068"/>
            </a:ext>
            <a:ext uri="{FF2B5EF4-FFF2-40B4-BE49-F238E27FC236}">
              <a16:creationId xmlns:a16="http://schemas.microsoft.com/office/drawing/2014/main" id="{63FF4E37-F54F-4EBF-9504-2C1294192C55}"/>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331</xdr:row>
      <xdr:rowOff>0</xdr:rowOff>
    </xdr:from>
    <xdr:ext cx="2476500" cy="199970"/>
    <xdr:sp macro="" textlink="">
      <xdr:nvSpPr>
        <xdr:cNvPr id="3407" name="Drop Down 24" hidden="1">
          <a:extLst>
            <a:ext uri="{63B3BB69-23CF-44E3-9099-C40C66FF867C}">
              <a14:compatExt xmlns:a14="http://schemas.microsoft.com/office/drawing/2010/main" spid="_x0000_s2072"/>
            </a:ext>
            <a:ext uri="{FF2B5EF4-FFF2-40B4-BE49-F238E27FC236}">
              <a16:creationId xmlns:a16="http://schemas.microsoft.com/office/drawing/2014/main" id="{289B95E5-F4BF-44EF-964D-4D530E70AD74}"/>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408" name="Drop Down 4" hidden="1">
          <a:extLst>
            <a:ext uri="{63B3BB69-23CF-44E3-9099-C40C66FF867C}">
              <a14:compatExt xmlns:a14="http://schemas.microsoft.com/office/drawing/2010/main" spid="_x0000_s2052"/>
            </a:ext>
            <a:ext uri="{FF2B5EF4-FFF2-40B4-BE49-F238E27FC236}">
              <a16:creationId xmlns:a16="http://schemas.microsoft.com/office/drawing/2014/main" id="{9644038F-4FFA-4348-A97B-279E1CD07C54}"/>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3409" name="Drop Down 4" hidden="1">
          <a:extLst>
            <a:ext uri="{63B3BB69-23CF-44E3-9099-C40C66FF867C}">
              <a14:compatExt xmlns:a14="http://schemas.microsoft.com/office/drawing/2010/main" spid="_x0000_s2052"/>
            </a:ext>
            <a:ext uri="{FF2B5EF4-FFF2-40B4-BE49-F238E27FC236}">
              <a16:creationId xmlns:a16="http://schemas.microsoft.com/office/drawing/2014/main" id="{E4EFD10C-CA4A-4781-A4D9-7A14100AF791}"/>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410" name="Drop Down 4" hidden="1">
          <a:extLst>
            <a:ext uri="{63B3BB69-23CF-44E3-9099-C40C66FF867C}">
              <a14:compatExt xmlns:a14="http://schemas.microsoft.com/office/drawing/2010/main" spid="_x0000_s2052"/>
            </a:ext>
            <a:ext uri="{FF2B5EF4-FFF2-40B4-BE49-F238E27FC236}">
              <a16:creationId xmlns:a16="http://schemas.microsoft.com/office/drawing/2014/main" id="{F7734C55-F7C5-48E4-9C4D-B73E019CBC86}"/>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3411" name="Drop Down 4" hidden="1">
          <a:extLst>
            <a:ext uri="{63B3BB69-23CF-44E3-9099-C40C66FF867C}">
              <a14:compatExt xmlns:a14="http://schemas.microsoft.com/office/drawing/2010/main" spid="_x0000_s2052"/>
            </a:ext>
            <a:ext uri="{FF2B5EF4-FFF2-40B4-BE49-F238E27FC236}">
              <a16:creationId xmlns:a16="http://schemas.microsoft.com/office/drawing/2014/main" id="{B1018D4F-D060-488E-BF4C-A0AD0F683ACC}"/>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412" name="Drop Down 4" hidden="1">
          <a:extLst>
            <a:ext uri="{63B3BB69-23CF-44E3-9099-C40C66FF867C}">
              <a14:compatExt xmlns:a14="http://schemas.microsoft.com/office/drawing/2010/main" spid="_x0000_s2052"/>
            </a:ext>
            <a:ext uri="{FF2B5EF4-FFF2-40B4-BE49-F238E27FC236}">
              <a16:creationId xmlns:a16="http://schemas.microsoft.com/office/drawing/2014/main" id="{4CF235E3-7DDC-413C-93FE-BE653981AE93}"/>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331</xdr:row>
      <xdr:rowOff>0</xdr:rowOff>
    </xdr:from>
    <xdr:ext cx="1921468" cy="195685"/>
    <xdr:sp macro="" textlink="">
      <xdr:nvSpPr>
        <xdr:cNvPr id="3413" name="Drop Down 20" hidden="1">
          <a:extLst>
            <a:ext uri="{63B3BB69-23CF-44E3-9099-C40C66FF867C}">
              <a14:compatExt xmlns:a14="http://schemas.microsoft.com/office/drawing/2010/main" spid="_x0000_s2068"/>
            </a:ext>
            <a:ext uri="{FF2B5EF4-FFF2-40B4-BE49-F238E27FC236}">
              <a16:creationId xmlns:a16="http://schemas.microsoft.com/office/drawing/2014/main" id="{70B6B633-AA26-4547-9911-AEF571192FFD}"/>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331</xdr:row>
      <xdr:rowOff>0</xdr:rowOff>
    </xdr:from>
    <xdr:ext cx="2476500" cy="199970"/>
    <xdr:sp macro="" textlink="">
      <xdr:nvSpPr>
        <xdr:cNvPr id="3414" name="Drop Down 24" hidden="1">
          <a:extLst>
            <a:ext uri="{63B3BB69-23CF-44E3-9099-C40C66FF867C}">
              <a14:compatExt xmlns:a14="http://schemas.microsoft.com/office/drawing/2010/main" spid="_x0000_s2072"/>
            </a:ext>
            <a:ext uri="{FF2B5EF4-FFF2-40B4-BE49-F238E27FC236}">
              <a16:creationId xmlns:a16="http://schemas.microsoft.com/office/drawing/2014/main" id="{F69C7EFA-9278-423C-A1EE-437621CCA498}"/>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415" name="Drop Down 4" hidden="1">
          <a:extLst>
            <a:ext uri="{63B3BB69-23CF-44E3-9099-C40C66FF867C}">
              <a14:compatExt xmlns:a14="http://schemas.microsoft.com/office/drawing/2010/main" spid="_x0000_s2052"/>
            </a:ext>
            <a:ext uri="{FF2B5EF4-FFF2-40B4-BE49-F238E27FC236}">
              <a16:creationId xmlns:a16="http://schemas.microsoft.com/office/drawing/2014/main" id="{C8054342-643B-407F-9D01-C75420F12533}"/>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3416" name="Drop Down 4" hidden="1">
          <a:extLst>
            <a:ext uri="{63B3BB69-23CF-44E3-9099-C40C66FF867C}">
              <a14:compatExt xmlns:a14="http://schemas.microsoft.com/office/drawing/2010/main" spid="_x0000_s2052"/>
            </a:ext>
            <a:ext uri="{FF2B5EF4-FFF2-40B4-BE49-F238E27FC236}">
              <a16:creationId xmlns:a16="http://schemas.microsoft.com/office/drawing/2014/main" id="{7C592CC5-E8FF-450A-8457-FA660CB50402}"/>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417" name="Drop Down 4" hidden="1">
          <a:extLst>
            <a:ext uri="{63B3BB69-23CF-44E3-9099-C40C66FF867C}">
              <a14:compatExt xmlns:a14="http://schemas.microsoft.com/office/drawing/2010/main" spid="_x0000_s2052"/>
            </a:ext>
            <a:ext uri="{FF2B5EF4-FFF2-40B4-BE49-F238E27FC236}">
              <a16:creationId xmlns:a16="http://schemas.microsoft.com/office/drawing/2014/main" id="{162792CD-A814-4151-BB35-81F56CA29096}"/>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3418" name="Drop Down 4" hidden="1">
          <a:extLst>
            <a:ext uri="{63B3BB69-23CF-44E3-9099-C40C66FF867C}">
              <a14:compatExt xmlns:a14="http://schemas.microsoft.com/office/drawing/2010/main" spid="_x0000_s2052"/>
            </a:ext>
            <a:ext uri="{FF2B5EF4-FFF2-40B4-BE49-F238E27FC236}">
              <a16:creationId xmlns:a16="http://schemas.microsoft.com/office/drawing/2014/main" id="{C591D9E3-03C4-47CD-ABEB-CC6AAF0B4D5A}"/>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419" name="Drop Down 4" hidden="1">
          <a:extLst>
            <a:ext uri="{63B3BB69-23CF-44E3-9099-C40C66FF867C}">
              <a14:compatExt xmlns:a14="http://schemas.microsoft.com/office/drawing/2010/main" spid="_x0000_s2052"/>
            </a:ext>
            <a:ext uri="{FF2B5EF4-FFF2-40B4-BE49-F238E27FC236}">
              <a16:creationId xmlns:a16="http://schemas.microsoft.com/office/drawing/2014/main" id="{649068F0-2F73-4D77-AB4F-559517D6637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331</xdr:row>
      <xdr:rowOff>0</xdr:rowOff>
    </xdr:from>
    <xdr:ext cx="1921468" cy="195685"/>
    <xdr:sp macro="" textlink="">
      <xdr:nvSpPr>
        <xdr:cNvPr id="3420" name="Drop Down 20" hidden="1">
          <a:extLst>
            <a:ext uri="{63B3BB69-23CF-44E3-9099-C40C66FF867C}">
              <a14:compatExt xmlns:a14="http://schemas.microsoft.com/office/drawing/2010/main" spid="_x0000_s2068"/>
            </a:ext>
            <a:ext uri="{FF2B5EF4-FFF2-40B4-BE49-F238E27FC236}">
              <a16:creationId xmlns:a16="http://schemas.microsoft.com/office/drawing/2014/main" id="{389144DF-FD97-4FD5-B1A9-F9D98C394E0B}"/>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331</xdr:row>
      <xdr:rowOff>0</xdr:rowOff>
    </xdr:from>
    <xdr:ext cx="2476500" cy="199970"/>
    <xdr:sp macro="" textlink="">
      <xdr:nvSpPr>
        <xdr:cNvPr id="3421" name="Drop Down 24" hidden="1">
          <a:extLst>
            <a:ext uri="{63B3BB69-23CF-44E3-9099-C40C66FF867C}">
              <a14:compatExt xmlns:a14="http://schemas.microsoft.com/office/drawing/2010/main" spid="_x0000_s2072"/>
            </a:ext>
            <a:ext uri="{FF2B5EF4-FFF2-40B4-BE49-F238E27FC236}">
              <a16:creationId xmlns:a16="http://schemas.microsoft.com/office/drawing/2014/main" id="{60454284-AA9C-46AE-8F1A-9D543875EF9C}"/>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422" name="Drop Down 4" hidden="1">
          <a:extLst>
            <a:ext uri="{63B3BB69-23CF-44E3-9099-C40C66FF867C}">
              <a14:compatExt xmlns:a14="http://schemas.microsoft.com/office/drawing/2010/main" spid="_x0000_s2052"/>
            </a:ext>
            <a:ext uri="{FF2B5EF4-FFF2-40B4-BE49-F238E27FC236}">
              <a16:creationId xmlns:a16="http://schemas.microsoft.com/office/drawing/2014/main" id="{D81789D2-2E12-4B36-959F-DE258EA7FA5E}"/>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3423" name="Drop Down 4" hidden="1">
          <a:extLst>
            <a:ext uri="{63B3BB69-23CF-44E3-9099-C40C66FF867C}">
              <a14:compatExt xmlns:a14="http://schemas.microsoft.com/office/drawing/2010/main" spid="_x0000_s2052"/>
            </a:ext>
            <a:ext uri="{FF2B5EF4-FFF2-40B4-BE49-F238E27FC236}">
              <a16:creationId xmlns:a16="http://schemas.microsoft.com/office/drawing/2014/main" id="{0592FF81-1CFD-4146-B11E-6B156DBBF387}"/>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424" name="Drop Down 4" hidden="1">
          <a:extLst>
            <a:ext uri="{63B3BB69-23CF-44E3-9099-C40C66FF867C}">
              <a14:compatExt xmlns:a14="http://schemas.microsoft.com/office/drawing/2010/main" spid="_x0000_s2052"/>
            </a:ext>
            <a:ext uri="{FF2B5EF4-FFF2-40B4-BE49-F238E27FC236}">
              <a16:creationId xmlns:a16="http://schemas.microsoft.com/office/drawing/2014/main" id="{59ECF8F5-F84F-4DF8-B831-88197724F03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3425" name="Drop Down 4" hidden="1">
          <a:extLst>
            <a:ext uri="{63B3BB69-23CF-44E3-9099-C40C66FF867C}">
              <a14:compatExt xmlns:a14="http://schemas.microsoft.com/office/drawing/2010/main" spid="_x0000_s2052"/>
            </a:ext>
            <a:ext uri="{FF2B5EF4-FFF2-40B4-BE49-F238E27FC236}">
              <a16:creationId xmlns:a16="http://schemas.microsoft.com/office/drawing/2014/main" id="{7F3EB75F-488F-4CF3-B19B-4F7767279936}"/>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426" name="Drop Down 4" hidden="1">
          <a:extLst>
            <a:ext uri="{63B3BB69-23CF-44E3-9099-C40C66FF867C}">
              <a14:compatExt xmlns:a14="http://schemas.microsoft.com/office/drawing/2010/main" spid="_x0000_s2052"/>
            </a:ext>
            <a:ext uri="{FF2B5EF4-FFF2-40B4-BE49-F238E27FC236}">
              <a16:creationId xmlns:a16="http://schemas.microsoft.com/office/drawing/2014/main" id="{912E97CB-DE0E-433E-9E0A-1B49868E4BEC}"/>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331</xdr:row>
      <xdr:rowOff>0</xdr:rowOff>
    </xdr:from>
    <xdr:ext cx="1921468" cy="195685"/>
    <xdr:sp macro="" textlink="">
      <xdr:nvSpPr>
        <xdr:cNvPr id="3427" name="Drop Down 20" hidden="1">
          <a:extLst>
            <a:ext uri="{63B3BB69-23CF-44E3-9099-C40C66FF867C}">
              <a14:compatExt xmlns:a14="http://schemas.microsoft.com/office/drawing/2010/main" spid="_x0000_s2068"/>
            </a:ext>
            <a:ext uri="{FF2B5EF4-FFF2-40B4-BE49-F238E27FC236}">
              <a16:creationId xmlns:a16="http://schemas.microsoft.com/office/drawing/2014/main" id="{EA37FC31-F386-4BEE-99DC-6A2BB7F50EE5}"/>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331</xdr:row>
      <xdr:rowOff>0</xdr:rowOff>
    </xdr:from>
    <xdr:ext cx="2476500" cy="199970"/>
    <xdr:sp macro="" textlink="">
      <xdr:nvSpPr>
        <xdr:cNvPr id="3428" name="Drop Down 24" hidden="1">
          <a:extLst>
            <a:ext uri="{63B3BB69-23CF-44E3-9099-C40C66FF867C}">
              <a14:compatExt xmlns:a14="http://schemas.microsoft.com/office/drawing/2010/main" spid="_x0000_s2072"/>
            </a:ext>
            <a:ext uri="{FF2B5EF4-FFF2-40B4-BE49-F238E27FC236}">
              <a16:creationId xmlns:a16="http://schemas.microsoft.com/office/drawing/2014/main" id="{D7ECA05C-0E34-4AA6-B2FD-BC8B03353D83}"/>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429" name="Drop Down 4" hidden="1">
          <a:extLst>
            <a:ext uri="{63B3BB69-23CF-44E3-9099-C40C66FF867C}">
              <a14:compatExt xmlns:a14="http://schemas.microsoft.com/office/drawing/2010/main" spid="_x0000_s2052"/>
            </a:ext>
            <a:ext uri="{FF2B5EF4-FFF2-40B4-BE49-F238E27FC236}">
              <a16:creationId xmlns:a16="http://schemas.microsoft.com/office/drawing/2014/main" id="{58CA7E65-5B76-40FB-A683-6A01C0E6A539}"/>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3430" name="Drop Down 4" hidden="1">
          <a:extLst>
            <a:ext uri="{63B3BB69-23CF-44E3-9099-C40C66FF867C}">
              <a14:compatExt xmlns:a14="http://schemas.microsoft.com/office/drawing/2010/main" spid="_x0000_s2052"/>
            </a:ext>
            <a:ext uri="{FF2B5EF4-FFF2-40B4-BE49-F238E27FC236}">
              <a16:creationId xmlns:a16="http://schemas.microsoft.com/office/drawing/2014/main" id="{F5E35F39-8B98-43BE-B59B-A6602668425D}"/>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3431" name="Drop Down 4" hidden="1">
          <a:extLst>
            <a:ext uri="{63B3BB69-23CF-44E3-9099-C40C66FF867C}">
              <a14:compatExt xmlns:a14="http://schemas.microsoft.com/office/drawing/2010/main" spid="_x0000_s2052"/>
            </a:ext>
            <a:ext uri="{FF2B5EF4-FFF2-40B4-BE49-F238E27FC236}">
              <a16:creationId xmlns:a16="http://schemas.microsoft.com/office/drawing/2014/main" id="{86D5CAE5-1AC7-40DF-9871-A4E2EFB5B9C8}"/>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3432" name="Drop Down 4" hidden="1">
          <a:extLst>
            <a:ext uri="{63B3BB69-23CF-44E3-9099-C40C66FF867C}">
              <a14:compatExt xmlns:a14="http://schemas.microsoft.com/office/drawing/2010/main" spid="_x0000_s2052"/>
            </a:ext>
            <a:ext uri="{FF2B5EF4-FFF2-40B4-BE49-F238E27FC236}">
              <a16:creationId xmlns:a16="http://schemas.microsoft.com/office/drawing/2014/main" id="{3137BCAD-1197-49CD-A053-67DA34D48056}"/>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433" name="Drop Down 4" hidden="1">
          <a:extLst>
            <a:ext uri="{63B3BB69-23CF-44E3-9099-C40C66FF867C}">
              <a14:compatExt xmlns:a14="http://schemas.microsoft.com/office/drawing/2010/main" spid="_x0000_s2052"/>
            </a:ext>
            <a:ext uri="{FF2B5EF4-FFF2-40B4-BE49-F238E27FC236}">
              <a16:creationId xmlns:a16="http://schemas.microsoft.com/office/drawing/2014/main" id="{61CA0859-9938-464F-AB5D-3537A1D68082}"/>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348</xdr:row>
      <xdr:rowOff>0</xdr:rowOff>
    </xdr:from>
    <xdr:ext cx="1921468" cy="195685"/>
    <xdr:sp macro="" textlink="">
      <xdr:nvSpPr>
        <xdr:cNvPr id="3434" name="Drop Down 20" hidden="1">
          <a:extLst>
            <a:ext uri="{63B3BB69-23CF-44E3-9099-C40C66FF867C}">
              <a14:compatExt xmlns:a14="http://schemas.microsoft.com/office/drawing/2010/main" spid="_x0000_s2068"/>
            </a:ext>
            <a:ext uri="{FF2B5EF4-FFF2-40B4-BE49-F238E27FC236}">
              <a16:creationId xmlns:a16="http://schemas.microsoft.com/office/drawing/2014/main" id="{7101BB49-6937-4369-A358-76B708C6694C}"/>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435" name="Drop Down 24" hidden="1">
          <a:extLst>
            <a:ext uri="{63B3BB69-23CF-44E3-9099-C40C66FF867C}">
              <a14:compatExt xmlns:a14="http://schemas.microsoft.com/office/drawing/2010/main" spid="_x0000_s2072"/>
            </a:ext>
            <a:ext uri="{FF2B5EF4-FFF2-40B4-BE49-F238E27FC236}">
              <a16:creationId xmlns:a16="http://schemas.microsoft.com/office/drawing/2014/main" id="{3A59AC34-9383-44B0-84D2-73DCDE0EC936}"/>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436" name="Drop Down 4" hidden="1">
          <a:extLst>
            <a:ext uri="{63B3BB69-23CF-44E3-9099-C40C66FF867C}">
              <a14:compatExt xmlns:a14="http://schemas.microsoft.com/office/drawing/2010/main" spid="_x0000_s2052"/>
            </a:ext>
            <a:ext uri="{FF2B5EF4-FFF2-40B4-BE49-F238E27FC236}">
              <a16:creationId xmlns:a16="http://schemas.microsoft.com/office/drawing/2014/main" id="{1FE9DCD2-F470-4C64-B444-93D375D7D51A}"/>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348</xdr:row>
      <xdr:rowOff>0</xdr:rowOff>
    </xdr:from>
    <xdr:ext cx="2529840" cy="195685"/>
    <xdr:sp macro="" textlink="">
      <xdr:nvSpPr>
        <xdr:cNvPr id="3437" name="Drop Down 4" hidden="1">
          <a:extLst>
            <a:ext uri="{63B3BB69-23CF-44E3-9099-C40C66FF867C}">
              <a14:compatExt xmlns:a14="http://schemas.microsoft.com/office/drawing/2010/main" spid="_x0000_s2052"/>
            </a:ext>
            <a:ext uri="{FF2B5EF4-FFF2-40B4-BE49-F238E27FC236}">
              <a16:creationId xmlns:a16="http://schemas.microsoft.com/office/drawing/2014/main" id="{814C0E58-8718-4662-BCA1-1CA9D75D822A}"/>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438" name="Drop Down 4" hidden="1">
          <a:extLst>
            <a:ext uri="{63B3BB69-23CF-44E3-9099-C40C66FF867C}">
              <a14:compatExt xmlns:a14="http://schemas.microsoft.com/office/drawing/2010/main" spid="_x0000_s2052"/>
            </a:ext>
            <a:ext uri="{FF2B5EF4-FFF2-40B4-BE49-F238E27FC236}">
              <a16:creationId xmlns:a16="http://schemas.microsoft.com/office/drawing/2014/main" id="{ADE28F0A-77D6-4E74-883D-56CA1EF69B7B}"/>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348</xdr:row>
      <xdr:rowOff>0</xdr:rowOff>
    </xdr:from>
    <xdr:ext cx="2529840" cy="195685"/>
    <xdr:sp macro="" textlink="">
      <xdr:nvSpPr>
        <xdr:cNvPr id="3439" name="Drop Down 4" hidden="1">
          <a:extLst>
            <a:ext uri="{63B3BB69-23CF-44E3-9099-C40C66FF867C}">
              <a14:compatExt xmlns:a14="http://schemas.microsoft.com/office/drawing/2010/main" spid="_x0000_s2052"/>
            </a:ext>
            <a:ext uri="{FF2B5EF4-FFF2-40B4-BE49-F238E27FC236}">
              <a16:creationId xmlns:a16="http://schemas.microsoft.com/office/drawing/2014/main" id="{2BACA27A-3BE4-45FD-B507-89BC1E0151C3}"/>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440" name="Drop Down 4" hidden="1">
          <a:extLst>
            <a:ext uri="{63B3BB69-23CF-44E3-9099-C40C66FF867C}">
              <a14:compatExt xmlns:a14="http://schemas.microsoft.com/office/drawing/2010/main" spid="_x0000_s2052"/>
            </a:ext>
            <a:ext uri="{FF2B5EF4-FFF2-40B4-BE49-F238E27FC236}">
              <a16:creationId xmlns:a16="http://schemas.microsoft.com/office/drawing/2014/main" id="{3E9DAD7A-0AA0-4637-A033-79EEF073E344}"/>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348</xdr:row>
      <xdr:rowOff>0</xdr:rowOff>
    </xdr:from>
    <xdr:ext cx="1921468" cy="195685"/>
    <xdr:sp macro="" textlink="">
      <xdr:nvSpPr>
        <xdr:cNvPr id="3441" name="Drop Down 20" hidden="1">
          <a:extLst>
            <a:ext uri="{63B3BB69-23CF-44E3-9099-C40C66FF867C}">
              <a14:compatExt xmlns:a14="http://schemas.microsoft.com/office/drawing/2010/main" spid="_x0000_s2068"/>
            </a:ext>
            <a:ext uri="{FF2B5EF4-FFF2-40B4-BE49-F238E27FC236}">
              <a16:creationId xmlns:a16="http://schemas.microsoft.com/office/drawing/2014/main" id="{5A8B299D-4500-4AD7-AAED-F0F97B003307}"/>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442" name="Drop Down 24" hidden="1">
          <a:extLst>
            <a:ext uri="{63B3BB69-23CF-44E3-9099-C40C66FF867C}">
              <a14:compatExt xmlns:a14="http://schemas.microsoft.com/office/drawing/2010/main" spid="_x0000_s2072"/>
            </a:ext>
            <a:ext uri="{FF2B5EF4-FFF2-40B4-BE49-F238E27FC236}">
              <a16:creationId xmlns:a16="http://schemas.microsoft.com/office/drawing/2014/main" id="{E7B0D30E-8A44-45F1-A4FE-9E77A07EF220}"/>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443" name="Drop Down 4" hidden="1">
          <a:extLst>
            <a:ext uri="{63B3BB69-23CF-44E3-9099-C40C66FF867C}">
              <a14:compatExt xmlns:a14="http://schemas.microsoft.com/office/drawing/2010/main" spid="_x0000_s2052"/>
            </a:ext>
            <a:ext uri="{FF2B5EF4-FFF2-40B4-BE49-F238E27FC236}">
              <a16:creationId xmlns:a16="http://schemas.microsoft.com/office/drawing/2014/main" id="{20922971-010E-4C12-8AC0-2CAE6F44F217}"/>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348</xdr:row>
      <xdr:rowOff>0</xdr:rowOff>
    </xdr:from>
    <xdr:ext cx="2529840" cy="195685"/>
    <xdr:sp macro="" textlink="">
      <xdr:nvSpPr>
        <xdr:cNvPr id="3444" name="Drop Down 4" hidden="1">
          <a:extLst>
            <a:ext uri="{63B3BB69-23CF-44E3-9099-C40C66FF867C}">
              <a14:compatExt xmlns:a14="http://schemas.microsoft.com/office/drawing/2010/main" spid="_x0000_s2052"/>
            </a:ext>
            <a:ext uri="{FF2B5EF4-FFF2-40B4-BE49-F238E27FC236}">
              <a16:creationId xmlns:a16="http://schemas.microsoft.com/office/drawing/2014/main" id="{850FE21F-AE19-4104-B0CA-B187CEEBE914}"/>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445" name="Drop Down 4" hidden="1">
          <a:extLst>
            <a:ext uri="{63B3BB69-23CF-44E3-9099-C40C66FF867C}">
              <a14:compatExt xmlns:a14="http://schemas.microsoft.com/office/drawing/2010/main" spid="_x0000_s2052"/>
            </a:ext>
            <a:ext uri="{FF2B5EF4-FFF2-40B4-BE49-F238E27FC236}">
              <a16:creationId xmlns:a16="http://schemas.microsoft.com/office/drawing/2014/main" id="{BA7B4A8A-054A-4E68-BA9E-565C51B9E77A}"/>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348</xdr:row>
      <xdr:rowOff>0</xdr:rowOff>
    </xdr:from>
    <xdr:ext cx="2529840" cy="195685"/>
    <xdr:sp macro="" textlink="">
      <xdr:nvSpPr>
        <xdr:cNvPr id="3446" name="Drop Down 4" hidden="1">
          <a:extLst>
            <a:ext uri="{63B3BB69-23CF-44E3-9099-C40C66FF867C}">
              <a14:compatExt xmlns:a14="http://schemas.microsoft.com/office/drawing/2010/main" spid="_x0000_s2052"/>
            </a:ext>
            <a:ext uri="{FF2B5EF4-FFF2-40B4-BE49-F238E27FC236}">
              <a16:creationId xmlns:a16="http://schemas.microsoft.com/office/drawing/2014/main" id="{5498E568-2A9B-42B7-865C-CC8458D85877}"/>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447" name="Drop Down 4" hidden="1">
          <a:extLst>
            <a:ext uri="{63B3BB69-23CF-44E3-9099-C40C66FF867C}">
              <a14:compatExt xmlns:a14="http://schemas.microsoft.com/office/drawing/2010/main" spid="_x0000_s2052"/>
            </a:ext>
            <a:ext uri="{FF2B5EF4-FFF2-40B4-BE49-F238E27FC236}">
              <a16:creationId xmlns:a16="http://schemas.microsoft.com/office/drawing/2014/main" id="{2EE2618E-7F0F-46C8-A4B9-B23A8F887D7D}"/>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348</xdr:row>
      <xdr:rowOff>0</xdr:rowOff>
    </xdr:from>
    <xdr:ext cx="1921468" cy="195685"/>
    <xdr:sp macro="" textlink="">
      <xdr:nvSpPr>
        <xdr:cNvPr id="3448" name="Drop Down 20" hidden="1">
          <a:extLst>
            <a:ext uri="{63B3BB69-23CF-44E3-9099-C40C66FF867C}">
              <a14:compatExt xmlns:a14="http://schemas.microsoft.com/office/drawing/2010/main" spid="_x0000_s2068"/>
            </a:ext>
            <a:ext uri="{FF2B5EF4-FFF2-40B4-BE49-F238E27FC236}">
              <a16:creationId xmlns:a16="http://schemas.microsoft.com/office/drawing/2014/main" id="{53E73344-FF99-49E0-91E8-6B08259A6758}"/>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449" name="Drop Down 24" hidden="1">
          <a:extLst>
            <a:ext uri="{63B3BB69-23CF-44E3-9099-C40C66FF867C}">
              <a14:compatExt xmlns:a14="http://schemas.microsoft.com/office/drawing/2010/main" spid="_x0000_s2072"/>
            </a:ext>
            <a:ext uri="{FF2B5EF4-FFF2-40B4-BE49-F238E27FC236}">
              <a16:creationId xmlns:a16="http://schemas.microsoft.com/office/drawing/2014/main" id="{42FB171D-0D04-4454-9E8B-27C18427A643}"/>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450" name="Drop Down 4" hidden="1">
          <a:extLst>
            <a:ext uri="{63B3BB69-23CF-44E3-9099-C40C66FF867C}">
              <a14:compatExt xmlns:a14="http://schemas.microsoft.com/office/drawing/2010/main" spid="_x0000_s2052"/>
            </a:ext>
            <a:ext uri="{FF2B5EF4-FFF2-40B4-BE49-F238E27FC236}">
              <a16:creationId xmlns:a16="http://schemas.microsoft.com/office/drawing/2014/main" id="{9D3EC0AE-4808-4436-BBC7-79B3E6107860}"/>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348</xdr:row>
      <xdr:rowOff>0</xdr:rowOff>
    </xdr:from>
    <xdr:ext cx="2529840" cy="195685"/>
    <xdr:sp macro="" textlink="">
      <xdr:nvSpPr>
        <xdr:cNvPr id="3451" name="Drop Down 4" hidden="1">
          <a:extLst>
            <a:ext uri="{63B3BB69-23CF-44E3-9099-C40C66FF867C}">
              <a14:compatExt xmlns:a14="http://schemas.microsoft.com/office/drawing/2010/main" spid="_x0000_s2052"/>
            </a:ext>
            <a:ext uri="{FF2B5EF4-FFF2-40B4-BE49-F238E27FC236}">
              <a16:creationId xmlns:a16="http://schemas.microsoft.com/office/drawing/2014/main" id="{37322D99-FD5C-4D8B-8B82-76C723F77134}"/>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452" name="Drop Down 4" hidden="1">
          <a:extLst>
            <a:ext uri="{63B3BB69-23CF-44E3-9099-C40C66FF867C}">
              <a14:compatExt xmlns:a14="http://schemas.microsoft.com/office/drawing/2010/main" spid="_x0000_s2052"/>
            </a:ext>
            <a:ext uri="{FF2B5EF4-FFF2-40B4-BE49-F238E27FC236}">
              <a16:creationId xmlns:a16="http://schemas.microsoft.com/office/drawing/2014/main" id="{8F3CAB99-F5E4-41B6-B6D5-87E25021C9CE}"/>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348</xdr:row>
      <xdr:rowOff>0</xdr:rowOff>
    </xdr:from>
    <xdr:ext cx="2529840" cy="195685"/>
    <xdr:sp macro="" textlink="">
      <xdr:nvSpPr>
        <xdr:cNvPr id="3453" name="Drop Down 4" hidden="1">
          <a:extLst>
            <a:ext uri="{63B3BB69-23CF-44E3-9099-C40C66FF867C}">
              <a14:compatExt xmlns:a14="http://schemas.microsoft.com/office/drawing/2010/main" spid="_x0000_s2052"/>
            </a:ext>
            <a:ext uri="{FF2B5EF4-FFF2-40B4-BE49-F238E27FC236}">
              <a16:creationId xmlns:a16="http://schemas.microsoft.com/office/drawing/2014/main" id="{BFFA1832-B28F-46EB-B856-BE0147EE6B6F}"/>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454" name="Drop Down 4" hidden="1">
          <a:extLst>
            <a:ext uri="{63B3BB69-23CF-44E3-9099-C40C66FF867C}">
              <a14:compatExt xmlns:a14="http://schemas.microsoft.com/office/drawing/2010/main" spid="_x0000_s2052"/>
            </a:ext>
            <a:ext uri="{FF2B5EF4-FFF2-40B4-BE49-F238E27FC236}">
              <a16:creationId xmlns:a16="http://schemas.microsoft.com/office/drawing/2014/main" id="{7F39F956-567F-4828-BBD8-B7CF1E1AC5F2}"/>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348</xdr:row>
      <xdr:rowOff>0</xdr:rowOff>
    </xdr:from>
    <xdr:ext cx="1921468" cy="195685"/>
    <xdr:sp macro="" textlink="">
      <xdr:nvSpPr>
        <xdr:cNvPr id="3455" name="Drop Down 20" hidden="1">
          <a:extLst>
            <a:ext uri="{63B3BB69-23CF-44E3-9099-C40C66FF867C}">
              <a14:compatExt xmlns:a14="http://schemas.microsoft.com/office/drawing/2010/main" spid="_x0000_s2068"/>
            </a:ext>
            <a:ext uri="{FF2B5EF4-FFF2-40B4-BE49-F238E27FC236}">
              <a16:creationId xmlns:a16="http://schemas.microsoft.com/office/drawing/2014/main" id="{F28A2913-7E39-49D9-B6F9-4BEF40424EE4}"/>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456" name="Drop Down 24" hidden="1">
          <a:extLst>
            <a:ext uri="{63B3BB69-23CF-44E3-9099-C40C66FF867C}">
              <a14:compatExt xmlns:a14="http://schemas.microsoft.com/office/drawing/2010/main" spid="_x0000_s2072"/>
            </a:ext>
            <a:ext uri="{FF2B5EF4-FFF2-40B4-BE49-F238E27FC236}">
              <a16:creationId xmlns:a16="http://schemas.microsoft.com/office/drawing/2014/main" id="{773A7319-9B4B-4588-887E-F9C1CEC4646F}"/>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457" name="Drop Down 4" hidden="1">
          <a:extLst>
            <a:ext uri="{63B3BB69-23CF-44E3-9099-C40C66FF867C}">
              <a14:compatExt xmlns:a14="http://schemas.microsoft.com/office/drawing/2010/main" spid="_x0000_s2052"/>
            </a:ext>
            <a:ext uri="{FF2B5EF4-FFF2-40B4-BE49-F238E27FC236}">
              <a16:creationId xmlns:a16="http://schemas.microsoft.com/office/drawing/2014/main" id="{D8052201-63B2-4DCF-93AD-76AF13DBE111}"/>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348</xdr:row>
      <xdr:rowOff>0</xdr:rowOff>
    </xdr:from>
    <xdr:ext cx="2529840" cy="195685"/>
    <xdr:sp macro="" textlink="">
      <xdr:nvSpPr>
        <xdr:cNvPr id="3458" name="Drop Down 4" hidden="1">
          <a:extLst>
            <a:ext uri="{63B3BB69-23CF-44E3-9099-C40C66FF867C}">
              <a14:compatExt xmlns:a14="http://schemas.microsoft.com/office/drawing/2010/main" spid="_x0000_s2052"/>
            </a:ext>
            <a:ext uri="{FF2B5EF4-FFF2-40B4-BE49-F238E27FC236}">
              <a16:creationId xmlns:a16="http://schemas.microsoft.com/office/drawing/2014/main" id="{95E9131C-21B2-49F4-914E-9A4846522F13}"/>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459" name="Drop Down 4" hidden="1">
          <a:extLst>
            <a:ext uri="{63B3BB69-23CF-44E3-9099-C40C66FF867C}">
              <a14:compatExt xmlns:a14="http://schemas.microsoft.com/office/drawing/2010/main" spid="_x0000_s2052"/>
            </a:ext>
            <a:ext uri="{FF2B5EF4-FFF2-40B4-BE49-F238E27FC236}">
              <a16:creationId xmlns:a16="http://schemas.microsoft.com/office/drawing/2014/main" id="{53AEBE97-4D55-40AD-916D-58B411780A1E}"/>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348</xdr:row>
      <xdr:rowOff>0</xdr:rowOff>
    </xdr:from>
    <xdr:ext cx="2529840" cy="195685"/>
    <xdr:sp macro="" textlink="">
      <xdr:nvSpPr>
        <xdr:cNvPr id="3460" name="Drop Down 4" hidden="1">
          <a:extLst>
            <a:ext uri="{63B3BB69-23CF-44E3-9099-C40C66FF867C}">
              <a14:compatExt xmlns:a14="http://schemas.microsoft.com/office/drawing/2010/main" spid="_x0000_s2052"/>
            </a:ext>
            <a:ext uri="{FF2B5EF4-FFF2-40B4-BE49-F238E27FC236}">
              <a16:creationId xmlns:a16="http://schemas.microsoft.com/office/drawing/2014/main" id="{35C5BAD2-4B43-4C20-9349-3CE9AD4488E9}"/>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461" name="Drop Down 4" hidden="1">
          <a:extLst>
            <a:ext uri="{63B3BB69-23CF-44E3-9099-C40C66FF867C}">
              <a14:compatExt xmlns:a14="http://schemas.microsoft.com/office/drawing/2010/main" spid="_x0000_s2052"/>
            </a:ext>
            <a:ext uri="{FF2B5EF4-FFF2-40B4-BE49-F238E27FC236}">
              <a16:creationId xmlns:a16="http://schemas.microsoft.com/office/drawing/2014/main" id="{10B5A167-7A14-4064-8B26-9201D93DCF57}"/>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348</xdr:row>
      <xdr:rowOff>0</xdr:rowOff>
    </xdr:from>
    <xdr:ext cx="1921468" cy="195685"/>
    <xdr:sp macro="" textlink="">
      <xdr:nvSpPr>
        <xdr:cNvPr id="3462" name="Drop Down 20" hidden="1">
          <a:extLst>
            <a:ext uri="{63B3BB69-23CF-44E3-9099-C40C66FF867C}">
              <a14:compatExt xmlns:a14="http://schemas.microsoft.com/office/drawing/2010/main" spid="_x0000_s2068"/>
            </a:ext>
            <a:ext uri="{FF2B5EF4-FFF2-40B4-BE49-F238E27FC236}">
              <a16:creationId xmlns:a16="http://schemas.microsoft.com/office/drawing/2014/main" id="{EB0ACB50-66AE-4E3F-B6F9-5F731375BA5B}"/>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463" name="Drop Down 24" hidden="1">
          <a:extLst>
            <a:ext uri="{63B3BB69-23CF-44E3-9099-C40C66FF867C}">
              <a14:compatExt xmlns:a14="http://schemas.microsoft.com/office/drawing/2010/main" spid="_x0000_s2072"/>
            </a:ext>
            <a:ext uri="{FF2B5EF4-FFF2-40B4-BE49-F238E27FC236}">
              <a16:creationId xmlns:a16="http://schemas.microsoft.com/office/drawing/2014/main" id="{696E004D-FD98-4717-990C-D48DBD231210}"/>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464" name="Drop Down 4" hidden="1">
          <a:extLst>
            <a:ext uri="{63B3BB69-23CF-44E3-9099-C40C66FF867C}">
              <a14:compatExt xmlns:a14="http://schemas.microsoft.com/office/drawing/2010/main" spid="_x0000_s2052"/>
            </a:ext>
            <a:ext uri="{FF2B5EF4-FFF2-40B4-BE49-F238E27FC236}">
              <a16:creationId xmlns:a16="http://schemas.microsoft.com/office/drawing/2014/main" id="{FBA61E67-741D-4682-9610-645F27A9BD49}"/>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348</xdr:row>
      <xdr:rowOff>0</xdr:rowOff>
    </xdr:from>
    <xdr:ext cx="2529840" cy="195685"/>
    <xdr:sp macro="" textlink="">
      <xdr:nvSpPr>
        <xdr:cNvPr id="3465" name="Drop Down 4" hidden="1">
          <a:extLst>
            <a:ext uri="{63B3BB69-23CF-44E3-9099-C40C66FF867C}">
              <a14:compatExt xmlns:a14="http://schemas.microsoft.com/office/drawing/2010/main" spid="_x0000_s2052"/>
            </a:ext>
            <a:ext uri="{FF2B5EF4-FFF2-40B4-BE49-F238E27FC236}">
              <a16:creationId xmlns:a16="http://schemas.microsoft.com/office/drawing/2014/main" id="{4493E16F-EA09-4FEF-AEB1-F5E9BFD4B16E}"/>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466" name="Drop Down 4" hidden="1">
          <a:extLst>
            <a:ext uri="{63B3BB69-23CF-44E3-9099-C40C66FF867C}">
              <a14:compatExt xmlns:a14="http://schemas.microsoft.com/office/drawing/2010/main" spid="_x0000_s2052"/>
            </a:ext>
            <a:ext uri="{FF2B5EF4-FFF2-40B4-BE49-F238E27FC236}">
              <a16:creationId xmlns:a16="http://schemas.microsoft.com/office/drawing/2014/main" id="{A679FE31-2097-4EBC-828B-37B17769E53F}"/>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348</xdr:row>
      <xdr:rowOff>0</xdr:rowOff>
    </xdr:from>
    <xdr:ext cx="2529840" cy="195685"/>
    <xdr:sp macro="" textlink="">
      <xdr:nvSpPr>
        <xdr:cNvPr id="3467" name="Drop Down 4" hidden="1">
          <a:extLst>
            <a:ext uri="{63B3BB69-23CF-44E3-9099-C40C66FF867C}">
              <a14:compatExt xmlns:a14="http://schemas.microsoft.com/office/drawing/2010/main" spid="_x0000_s2052"/>
            </a:ext>
            <a:ext uri="{FF2B5EF4-FFF2-40B4-BE49-F238E27FC236}">
              <a16:creationId xmlns:a16="http://schemas.microsoft.com/office/drawing/2014/main" id="{C8967CD6-DF05-4899-B57A-E753FBC6F8D3}"/>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468" name="Drop Down 4" hidden="1">
          <a:extLst>
            <a:ext uri="{63B3BB69-23CF-44E3-9099-C40C66FF867C}">
              <a14:compatExt xmlns:a14="http://schemas.microsoft.com/office/drawing/2010/main" spid="_x0000_s2052"/>
            </a:ext>
            <a:ext uri="{FF2B5EF4-FFF2-40B4-BE49-F238E27FC236}">
              <a16:creationId xmlns:a16="http://schemas.microsoft.com/office/drawing/2014/main" id="{30EA4860-F0A0-40E6-99B6-FF55BB5F1D2D}"/>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348</xdr:row>
      <xdr:rowOff>0</xdr:rowOff>
    </xdr:from>
    <xdr:ext cx="1921468" cy="195685"/>
    <xdr:sp macro="" textlink="">
      <xdr:nvSpPr>
        <xdr:cNvPr id="3469" name="Drop Down 20" hidden="1">
          <a:extLst>
            <a:ext uri="{63B3BB69-23CF-44E3-9099-C40C66FF867C}">
              <a14:compatExt xmlns:a14="http://schemas.microsoft.com/office/drawing/2010/main" spid="_x0000_s2068"/>
            </a:ext>
            <a:ext uri="{FF2B5EF4-FFF2-40B4-BE49-F238E27FC236}">
              <a16:creationId xmlns:a16="http://schemas.microsoft.com/office/drawing/2014/main" id="{6AB11FEF-672E-4E46-9E59-B77FEE0659F2}"/>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470" name="Drop Down 24" hidden="1">
          <a:extLst>
            <a:ext uri="{63B3BB69-23CF-44E3-9099-C40C66FF867C}">
              <a14:compatExt xmlns:a14="http://schemas.microsoft.com/office/drawing/2010/main" spid="_x0000_s2072"/>
            </a:ext>
            <a:ext uri="{FF2B5EF4-FFF2-40B4-BE49-F238E27FC236}">
              <a16:creationId xmlns:a16="http://schemas.microsoft.com/office/drawing/2014/main" id="{768BB99C-479A-4D1A-9508-9614493ADEAF}"/>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471" name="Drop Down 4" hidden="1">
          <a:extLst>
            <a:ext uri="{63B3BB69-23CF-44E3-9099-C40C66FF867C}">
              <a14:compatExt xmlns:a14="http://schemas.microsoft.com/office/drawing/2010/main" spid="_x0000_s2052"/>
            </a:ext>
            <a:ext uri="{FF2B5EF4-FFF2-40B4-BE49-F238E27FC236}">
              <a16:creationId xmlns:a16="http://schemas.microsoft.com/office/drawing/2014/main" id="{DF675E1B-CE78-497D-8F19-2CEB75A4DE28}"/>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348</xdr:row>
      <xdr:rowOff>0</xdr:rowOff>
    </xdr:from>
    <xdr:ext cx="2529840" cy="195685"/>
    <xdr:sp macro="" textlink="">
      <xdr:nvSpPr>
        <xdr:cNvPr id="3472" name="Drop Down 4" hidden="1">
          <a:extLst>
            <a:ext uri="{63B3BB69-23CF-44E3-9099-C40C66FF867C}">
              <a14:compatExt xmlns:a14="http://schemas.microsoft.com/office/drawing/2010/main" spid="_x0000_s2052"/>
            </a:ext>
            <a:ext uri="{FF2B5EF4-FFF2-40B4-BE49-F238E27FC236}">
              <a16:creationId xmlns:a16="http://schemas.microsoft.com/office/drawing/2014/main" id="{106555C3-FB9C-4F55-8FE2-530BE259B735}"/>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473" name="Drop Down 4" hidden="1">
          <a:extLst>
            <a:ext uri="{63B3BB69-23CF-44E3-9099-C40C66FF867C}">
              <a14:compatExt xmlns:a14="http://schemas.microsoft.com/office/drawing/2010/main" spid="_x0000_s2052"/>
            </a:ext>
            <a:ext uri="{FF2B5EF4-FFF2-40B4-BE49-F238E27FC236}">
              <a16:creationId xmlns:a16="http://schemas.microsoft.com/office/drawing/2014/main" id="{C73CBCBB-9A98-485C-B923-89C4A5FA6C08}"/>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348</xdr:row>
      <xdr:rowOff>0</xdr:rowOff>
    </xdr:from>
    <xdr:ext cx="2529840" cy="195685"/>
    <xdr:sp macro="" textlink="">
      <xdr:nvSpPr>
        <xdr:cNvPr id="3474" name="Drop Down 4" hidden="1">
          <a:extLst>
            <a:ext uri="{63B3BB69-23CF-44E3-9099-C40C66FF867C}">
              <a14:compatExt xmlns:a14="http://schemas.microsoft.com/office/drawing/2010/main" spid="_x0000_s2052"/>
            </a:ext>
            <a:ext uri="{FF2B5EF4-FFF2-40B4-BE49-F238E27FC236}">
              <a16:creationId xmlns:a16="http://schemas.microsoft.com/office/drawing/2014/main" id="{2CCD5F44-C436-487E-B3BA-2E6019416430}"/>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475" name="Drop Down 4" hidden="1">
          <a:extLst>
            <a:ext uri="{63B3BB69-23CF-44E3-9099-C40C66FF867C}">
              <a14:compatExt xmlns:a14="http://schemas.microsoft.com/office/drawing/2010/main" spid="_x0000_s2052"/>
            </a:ext>
            <a:ext uri="{FF2B5EF4-FFF2-40B4-BE49-F238E27FC236}">
              <a16:creationId xmlns:a16="http://schemas.microsoft.com/office/drawing/2014/main" id="{AD6CE617-15D6-4292-94E5-9DB552D74114}"/>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348</xdr:row>
      <xdr:rowOff>0</xdr:rowOff>
    </xdr:from>
    <xdr:ext cx="1921468" cy="195685"/>
    <xdr:sp macro="" textlink="">
      <xdr:nvSpPr>
        <xdr:cNvPr id="3476" name="Drop Down 20" hidden="1">
          <a:extLst>
            <a:ext uri="{63B3BB69-23CF-44E3-9099-C40C66FF867C}">
              <a14:compatExt xmlns:a14="http://schemas.microsoft.com/office/drawing/2010/main" spid="_x0000_s2068"/>
            </a:ext>
            <a:ext uri="{FF2B5EF4-FFF2-40B4-BE49-F238E27FC236}">
              <a16:creationId xmlns:a16="http://schemas.microsoft.com/office/drawing/2014/main" id="{ADF5D63E-50A3-4A73-8C4F-2489DD1D2495}"/>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477" name="Drop Down 24" hidden="1">
          <a:extLst>
            <a:ext uri="{63B3BB69-23CF-44E3-9099-C40C66FF867C}">
              <a14:compatExt xmlns:a14="http://schemas.microsoft.com/office/drawing/2010/main" spid="_x0000_s2072"/>
            </a:ext>
            <a:ext uri="{FF2B5EF4-FFF2-40B4-BE49-F238E27FC236}">
              <a16:creationId xmlns:a16="http://schemas.microsoft.com/office/drawing/2014/main" id="{F97E779A-486C-448B-A1CF-60A20D53CE29}"/>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478" name="Drop Down 4" hidden="1">
          <a:extLst>
            <a:ext uri="{63B3BB69-23CF-44E3-9099-C40C66FF867C}">
              <a14:compatExt xmlns:a14="http://schemas.microsoft.com/office/drawing/2010/main" spid="_x0000_s2052"/>
            </a:ext>
            <a:ext uri="{FF2B5EF4-FFF2-40B4-BE49-F238E27FC236}">
              <a16:creationId xmlns:a16="http://schemas.microsoft.com/office/drawing/2014/main" id="{3E1F11A4-142D-493F-AA2F-D37B20E87034}"/>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348</xdr:row>
      <xdr:rowOff>0</xdr:rowOff>
    </xdr:from>
    <xdr:ext cx="2529840" cy="195685"/>
    <xdr:sp macro="" textlink="">
      <xdr:nvSpPr>
        <xdr:cNvPr id="3479" name="Drop Down 4" hidden="1">
          <a:extLst>
            <a:ext uri="{63B3BB69-23CF-44E3-9099-C40C66FF867C}">
              <a14:compatExt xmlns:a14="http://schemas.microsoft.com/office/drawing/2010/main" spid="_x0000_s2052"/>
            </a:ext>
            <a:ext uri="{FF2B5EF4-FFF2-40B4-BE49-F238E27FC236}">
              <a16:creationId xmlns:a16="http://schemas.microsoft.com/office/drawing/2014/main" id="{FAB00394-938F-4463-85D3-473838D8B5C8}"/>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480" name="Drop Down 4" hidden="1">
          <a:extLst>
            <a:ext uri="{63B3BB69-23CF-44E3-9099-C40C66FF867C}">
              <a14:compatExt xmlns:a14="http://schemas.microsoft.com/office/drawing/2010/main" spid="_x0000_s2052"/>
            </a:ext>
            <a:ext uri="{FF2B5EF4-FFF2-40B4-BE49-F238E27FC236}">
              <a16:creationId xmlns:a16="http://schemas.microsoft.com/office/drawing/2014/main" id="{E54849FB-F8E8-48AC-9AE6-50F56BEA9F2D}"/>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348</xdr:row>
      <xdr:rowOff>0</xdr:rowOff>
    </xdr:from>
    <xdr:ext cx="2529840" cy="195685"/>
    <xdr:sp macro="" textlink="">
      <xdr:nvSpPr>
        <xdr:cNvPr id="3481" name="Drop Down 4" hidden="1">
          <a:extLst>
            <a:ext uri="{63B3BB69-23CF-44E3-9099-C40C66FF867C}">
              <a14:compatExt xmlns:a14="http://schemas.microsoft.com/office/drawing/2010/main" spid="_x0000_s2052"/>
            </a:ext>
            <a:ext uri="{FF2B5EF4-FFF2-40B4-BE49-F238E27FC236}">
              <a16:creationId xmlns:a16="http://schemas.microsoft.com/office/drawing/2014/main" id="{65534F89-5AA1-437E-A5E0-AB94D058F784}"/>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482" name="Drop Down 4" hidden="1">
          <a:extLst>
            <a:ext uri="{63B3BB69-23CF-44E3-9099-C40C66FF867C}">
              <a14:compatExt xmlns:a14="http://schemas.microsoft.com/office/drawing/2010/main" spid="_x0000_s2052"/>
            </a:ext>
            <a:ext uri="{FF2B5EF4-FFF2-40B4-BE49-F238E27FC236}">
              <a16:creationId xmlns:a16="http://schemas.microsoft.com/office/drawing/2014/main" id="{2BEEFD79-B438-4497-99E8-B89236C4108B}"/>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348</xdr:row>
      <xdr:rowOff>0</xdr:rowOff>
    </xdr:from>
    <xdr:ext cx="1921468" cy="195685"/>
    <xdr:sp macro="" textlink="">
      <xdr:nvSpPr>
        <xdr:cNvPr id="3483" name="Drop Down 20" hidden="1">
          <a:extLst>
            <a:ext uri="{63B3BB69-23CF-44E3-9099-C40C66FF867C}">
              <a14:compatExt xmlns:a14="http://schemas.microsoft.com/office/drawing/2010/main" spid="_x0000_s2068"/>
            </a:ext>
            <a:ext uri="{FF2B5EF4-FFF2-40B4-BE49-F238E27FC236}">
              <a16:creationId xmlns:a16="http://schemas.microsoft.com/office/drawing/2014/main" id="{62F31250-9071-4B83-9950-1D2AF6B20D5C}"/>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484" name="Drop Down 24" hidden="1">
          <a:extLst>
            <a:ext uri="{63B3BB69-23CF-44E3-9099-C40C66FF867C}">
              <a14:compatExt xmlns:a14="http://schemas.microsoft.com/office/drawing/2010/main" spid="_x0000_s2072"/>
            </a:ext>
            <a:ext uri="{FF2B5EF4-FFF2-40B4-BE49-F238E27FC236}">
              <a16:creationId xmlns:a16="http://schemas.microsoft.com/office/drawing/2014/main" id="{F2770A57-FA17-4DCE-86A9-9652C70406D5}"/>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485" name="Drop Down 4" hidden="1">
          <a:extLst>
            <a:ext uri="{63B3BB69-23CF-44E3-9099-C40C66FF867C}">
              <a14:compatExt xmlns:a14="http://schemas.microsoft.com/office/drawing/2010/main" spid="_x0000_s2052"/>
            </a:ext>
            <a:ext uri="{FF2B5EF4-FFF2-40B4-BE49-F238E27FC236}">
              <a16:creationId xmlns:a16="http://schemas.microsoft.com/office/drawing/2014/main" id="{C9FE7749-442F-4470-BD5E-F080FAE86960}"/>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348</xdr:row>
      <xdr:rowOff>0</xdr:rowOff>
    </xdr:from>
    <xdr:ext cx="2529840" cy="195685"/>
    <xdr:sp macro="" textlink="">
      <xdr:nvSpPr>
        <xdr:cNvPr id="3486" name="Drop Down 4" hidden="1">
          <a:extLst>
            <a:ext uri="{63B3BB69-23CF-44E3-9099-C40C66FF867C}">
              <a14:compatExt xmlns:a14="http://schemas.microsoft.com/office/drawing/2010/main" spid="_x0000_s2052"/>
            </a:ext>
            <a:ext uri="{FF2B5EF4-FFF2-40B4-BE49-F238E27FC236}">
              <a16:creationId xmlns:a16="http://schemas.microsoft.com/office/drawing/2014/main" id="{56D68B7C-31BF-4EAA-B92D-BF9DBB43E1CD}"/>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487" name="Drop Down 4" hidden="1">
          <a:extLst>
            <a:ext uri="{63B3BB69-23CF-44E3-9099-C40C66FF867C}">
              <a14:compatExt xmlns:a14="http://schemas.microsoft.com/office/drawing/2010/main" spid="_x0000_s2052"/>
            </a:ext>
            <a:ext uri="{FF2B5EF4-FFF2-40B4-BE49-F238E27FC236}">
              <a16:creationId xmlns:a16="http://schemas.microsoft.com/office/drawing/2014/main" id="{2939E824-29AF-475A-A98C-FACBC66FA44B}"/>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348</xdr:row>
      <xdr:rowOff>0</xdr:rowOff>
    </xdr:from>
    <xdr:ext cx="2529840" cy="195685"/>
    <xdr:sp macro="" textlink="">
      <xdr:nvSpPr>
        <xdr:cNvPr id="3488" name="Drop Down 4" hidden="1">
          <a:extLst>
            <a:ext uri="{63B3BB69-23CF-44E3-9099-C40C66FF867C}">
              <a14:compatExt xmlns:a14="http://schemas.microsoft.com/office/drawing/2010/main" spid="_x0000_s2052"/>
            </a:ext>
            <a:ext uri="{FF2B5EF4-FFF2-40B4-BE49-F238E27FC236}">
              <a16:creationId xmlns:a16="http://schemas.microsoft.com/office/drawing/2014/main" id="{3D3AE35C-4A60-4B5A-8E38-CDE992C36B49}"/>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489" name="Drop Down 4" hidden="1">
          <a:extLst>
            <a:ext uri="{63B3BB69-23CF-44E3-9099-C40C66FF867C}">
              <a14:compatExt xmlns:a14="http://schemas.microsoft.com/office/drawing/2010/main" spid="_x0000_s2052"/>
            </a:ext>
            <a:ext uri="{FF2B5EF4-FFF2-40B4-BE49-F238E27FC236}">
              <a16:creationId xmlns:a16="http://schemas.microsoft.com/office/drawing/2014/main" id="{28B7C32B-FC84-4847-9A4E-4F1C2CF41FA1}"/>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348</xdr:row>
      <xdr:rowOff>0</xdr:rowOff>
    </xdr:from>
    <xdr:ext cx="1921468" cy="195685"/>
    <xdr:sp macro="" textlink="">
      <xdr:nvSpPr>
        <xdr:cNvPr id="3490" name="Drop Down 20" hidden="1">
          <a:extLst>
            <a:ext uri="{63B3BB69-23CF-44E3-9099-C40C66FF867C}">
              <a14:compatExt xmlns:a14="http://schemas.microsoft.com/office/drawing/2010/main" spid="_x0000_s2068"/>
            </a:ext>
            <a:ext uri="{FF2B5EF4-FFF2-40B4-BE49-F238E27FC236}">
              <a16:creationId xmlns:a16="http://schemas.microsoft.com/office/drawing/2014/main" id="{EE509DB8-2A29-4B51-B83A-6473D13202E3}"/>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491" name="Drop Down 24" hidden="1">
          <a:extLst>
            <a:ext uri="{63B3BB69-23CF-44E3-9099-C40C66FF867C}">
              <a14:compatExt xmlns:a14="http://schemas.microsoft.com/office/drawing/2010/main" spid="_x0000_s2072"/>
            </a:ext>
            <a:ext uri="{FF2B5EF4-FFF2-40B4-BE49-F238E27FC236}">
              <a16:creationId xmlns:a16="http://schemas.microsoft.com/office/drawing/2014/main" id="{06FC3877-8692-4B41-906F-28F3F1DA34AA}"/>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492" name="Drop Down 4" hidden="1">
          <a:extLst>
            <a:ext uri="{63B3BB69-23CF-44E3-9099-C40C66FF867C}">
              <a14:compatExt xmlns:a14="http://schemas.microsoft.com/office/drawing/2010/main" spid="_x0000_s2052"/>
            </a:ext>
            <a:ext uri="{FF2B5EF4-FFF2-40B4-BE49-F238E27FC236}">
              <a16:creationId xmlns:a16="http://schemas.microsoft.com/office/drawing/2014/main" id="{1AEABF62-4EE5-4B8E-B216-A38DAB99CEC8}"/>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348</xdr:row>
      <xdr:rowOff>0</xdr:rowOff>
    </xdr:from>
    <xdr:ext cx="2529840" cy="195685"/>
    <xdr:sp macro="" textlink="">
      <xdr:nvSpPr>
        <xdr:cNvPr id="3493" name="Drop Down 4" hidden="1">
          <a:extLst>
            <a:ext uri="{63B3BB69-23CF-44E3-9099-C40C66FF867C}">
              <a14:compatExt xmlns:a14="http://schemas.microsoft.com/office/drawing/2010/main" spid="_x0000_s2052"/>
            </a:ext>
            <a:ext uri="{FF2B5EF4-FFF2-40B4-BE49-F238E27FC236}">
              <a16:creationId xmlns:a16="http://schemas.microsoft.com/office/drawing/2014/main" id="{0E83088C-A4C7-43FC-9FF4-417D5F6F3798}"/>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494" name="Drop Down 4" hidden="1">
          <a:extLst>
            <a:ext uri="{63B3BB69-23CF-44E3-9099-C40C66FF867C}">
              <a14:compatExt xmlns:a14="http://schemas.microsoft.com/office/drawing/2010/main" spid="_x0000_s2052"/>
            </a:ext>
            <a:ext uri="{FF2B5EF4-FFF2-40B4-BE49-F238E27FC236}">
              <a16:creationId xmlns:a16="http://schemas.microsoft.com/office/drawing/2014/main" id="{B111B799-C6BD-46DF-A798-7EF6C12DD2CC}"/>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348</xdr:row>
      <xdr:rowOff>0</xdr:rowOff>
    </xdr:from>
    <xdr:ext cx="2529840" cy="195685"/>
    <xdr:sp macro="" textlink="">
      <xdr:nvSpPr>
        <xdr:cNvPr id="3495" name="Drop Down 4" hidden="1">
          <a:extLst>
            <a:ext uri="{63B3BB69-23CF-44E3-9099-C40C66FF867C}">
              <a14:compatExt xmlns:a14="http://schemas.microsoft.com/office/drawing/2010/main" spid="_x0000_s2052"/>
            </a:ext>
            <a:ext uri="{FF2B5EF4-FFF2-40B4-BE49-F238E27FC236}">
              <a16:creationId xmlns:a16="http://schemas.microsoft.com/office/drawing/2014/main" id="{F65D155B-0050-4C2C-BDF8-EF489D4C38F5}"/>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496" name="Drop Down 4" hidden="1">
          <a:extLst>
            <a:ext uri="{63B3BB69-23CF-44E3-9099-C40C66FF867C}">
              <a14:compatExt xmlns:a14="http://schemas.microsoft.com/office/drawing/2010/main" spid="_x0000_s2052"/>
            </a:ext>
            <a:ext uri="{FF2B5EF4-FFF2-40B4-BE49-F238E27FC236}">
              <a16:creationId xmlns:a16="http://schemas.microsoft.com/office/drawing/2014/main" id="{B3BA47F8-683B-4B10-8993-8A9E71D5C7F3}"/>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348</xdr:row>
      <xdr:rowOff>0</xdr:rowOff>
    </xdr:from>
    <xdr:ext cx="1921468" cy="195685"/>
    <xdr:sp macro="" textlink="">
      <xdr:nvSpPr>
        <xdr:cNvPr id="3497" name="Drop Down 20" hidden="1">
          <a:extLst>
            <a:ext uri="{63B3BB69-23CF-44E3-9099-C40C66FF867C}">
              <a14:compatExt xmlns:a14="http://schemas.microsoft.com/office/drawing/2010/main" spid="_x0000_s2068"/>
            </a:ext>
            <a:ext uri="{FF2B5EF4-FFF2-40B4-BE49-F238E27FC236}">
              <a16:creationId xmlns:a16="http://schemas.microsoft.com/office/drawing/2014/main" id="{7D9A366C-7923-40CC-95CA-D62CBED235F7}"/>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498" name="Drop Down 24" hidden="1">
          <a:extLst>
            <a:ext uri="{63B3BB69-23CF-44E3-9099-C40C66FF867C}">
              <a14:compatExt xmlns:a14="http://schemas.microsoft.com/office/drawing/2010/main" spid="_x0000_s2072"/>
            </a:ext>
            <a:ext uri="{FF2B5EF4-FFF2-40B4-BE49-F238E27FC236}">
              <a16:creationId xmlns:a16="http://schemas.microsoft.com/office/drawing/2014/main" id="{902BCCCE-ED07-41EA-BA5C-0492E24379F9}"/>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499" name="Drop Down 4" hidden="1">
          <a:extLst>
            <a:ext uri="{63B3BB69-23CF-44E3-9099-C40C66FF867C}">
              <a14:compatExt xmlns:a14="http://schemas.microsoft.com/office/drawing/2010/main" spid="_x0000_s2052"/>
            </a:ext>
            <a:ext uri="{FF2B5EF4-FFF2-40B4-BE49-F238E27FC236}">
              <a16:creationId xmlns:a16="http://schemas.microsoft.com/office/drawing/2014/main" id="{78B1032F-4E0E-4BBA-8C28-3E5D9DCA2543}"/>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348</xdr:row>
      <xdr:rowOff>0</xdr:rowOff>
    </xdr:from>
    <xdr:ext cx="2529840" cy="195685"/>
    <xdr:sp macro="" textlink="">
      <xdr:nvSpPr>
        <xdr:cNvPr id="3500" name="Drop Down 4" hidden="1">
          <a:extLst>
            <a:ext uri="{63B3BB69-23CF-44E3-9099-C40C66FF867C}">
              <a14:compatExt xmlns:a14="http://schemas.microsoft.com/office/drawing/2010/main" spid="_x0000_s2052"/>
            </a:ext>
            <a:ext uri="{FF2B5EF4-FFF2-40B4-BE49-F238E27FC236}">
              <a16:creationId xmlns:a16="http://schemas.microsoft.com/office/drawing/2014/main" id="{EC6B738E-DDD3-4873-B23B-53F75F0299EA}"/>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501" name="Drop Down 4" hidden="1">
          <a:extLst>
            <a:ext uri="{63B3BB69-23CF-44E3-9099-C40C66FF867C}">
              <a14:compatExt xmlns:a14="http://schemas.microsoft.com/office/drawing/2010/main" spid="_x0000_s2052"/>
            </a:ext>
            <a:ext uri="{FF2B5EF4-FFF2-40B4-BE49-F238E27FC236}">
              <a16:creationId xmlns:a16="http://schemas.microsoft.com/office/drawing/2014/main" id="{0918D488-EDF5-4BBD-9C56-3A9DBE0CAD58}"/>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348</xdr:row>
      <xdr:rowOff>0</xdr:rowOff>
    </xdr:from>
    <xdr:ext cx="2529840" cy="195685"/>
    <xdr:sp macro="" textlink="">
      <xdr:nvSpPr>
        <xdr:cNvPr id="3502" name="Drop Down 4" hidden="1">
          <a:extLst>
            <a:ext uri="{63B3BB69-23CF-44E3-9099-C40C66FF867C}">
              <a14:compatExt xmlns:a14="http://schemas.microsoft.com/office/drawing/2010/main" spid="_x0000_s2052"/>
            </a:ext>
            <a:ext uri="{FF2B5EF4-FFF2-40B4-BE49-F238E27FC236}">
              <a16:creationId xmlns:a16="http://schemas.microsoft.com/office/drawing/2014/main" id="{9CE5622F-A203-4B1F-8B94-4E1F37E1C370}"/>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503" name="Drop Down 4" hidden="1">
          <a:extLst>
            <a:ext uri="{63B3BB69-23CF-44E3-9099-C40C66FF867C}">
              <a14:compatExt xmlns:a14="http://schemas.microsoft.com/office/drawing/2010/main" spid="_x0000_s2052"/>
            </a:ext>
            <a:ext uri="{FF2B5EF4-FFF2-40B4-BE49-F238E27FC236}">
              <a16:creationId xmlns:a16="http://schemas.microsoft.com/office/drawing/2014/main" id="{061CAF0A-8F01-4F3E-B910-2F9C3DB57E42}"/>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348</xdr:row>
      <xdr:rowOff>0</xdr:rowOff>
    </xdr:from>
    <xdr:ext cx="1921468" cy="195685"/>
    <xdr:sp macro="" textlink="">
      <xdr:nvSpPr>
        <xdr:cNvPr id="3504" name="Drop Down 20" hidden="1">
          <a:extLst>
            <a:ext uri="{63B3BB69-23CF-44E3-9099-C40C66FF867C}">
              <a14:compatExt xmlns:a14="http://schemas.microsoft.com/office/drawing/2010/main" spid="_x0000_s2068"/>
            </a:ext>
            <a:ext uri="{FF2B5EF4-FFF2-40B4-BE49-F238E27FC236}">
              <a16:creationId xmlns:a16="http://schemas.microsoft.com/office/drawing/2014/main" id="{513887CF-E56E-411A-ACAC-3A6E5B39D3D0}"/>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505" name="Drop Down 24" hidden="1">
          <a:extLst>
            <a:ext uri="{63B3BB69-23CF-44E3-9099-C40C66FF867C}">
              <a14:compatExt xmlns:a14="http://schemas.microsoft.com/office/drawing/2010/main" spid="_x0000_s2072"/>
            </a:ext>
            <a:ext uri="{FF2B5EF4-FFF2-40B4-BE49-F238E27FC236}">
              <a16:creationId xmlns:a16="http://schemas.microsoft.com/office/drawing/2014/main" id="{448E50E5-41F4-49DE-A5C4-EAB94455C447}"/>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506" name="Drop Down 4" hidden="1">
          <a:extLst>
            <a:ext uri="{63B3BB69-23CF-44E3-9099-C40C66FF867C}">
              <a14:compatExt xmlns:a14="http://schemas.microsoft.com/office/drawing/2010/main" spid="_x0000_s2052"/>
            </a:ext>
            <a:ext uri="{FF2B5EF4-FFF2-40B4-BE49-F238E27FC236}">
              <a16:creationId xmlns:a16="http://schemas.microsoft.com/office/drawing/2014/main" id="{E53E8C5B-BDA5-44D2-B4AF-AD56B6720490}"/>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348</xdr:row>
      <xdr:rowOff>0</xdr:rowOff>
    </xdr:from>
    <xdr:ext cx="2529840" cy="195685"/>
    <xdr:sp macro="" textlink="">
      <xdr:nvSpPr>
        <xdr:cNvPr id="3507" name="Drop Down 4" hidden="1">
          <a:extLst>
            <a:ext uri="{63B3BB69-23CF-44E3-9099-C40C66FF867C}">
              <a14:compatExt xmlns:a14="http://schemas.microsoft.com/office/drawing/2010/main" spid="_x0000_s2052"/>
            </a:ext>
            <a:ext uri="{FF2B5EF4-FFF2-40B4-BE49-F238E27FC236}">
              <a16:creationId xmlns:a16="http://schemas.microsoft.com/office/drawing/2014/main" id="{8286DB3B-DC3F-4371-91A1-96DE77C01F75}"/>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508" name="Drop Down 4" hidden="1">
          <a:extLst>
            <a:ext uri="{63B3BB69-23CF-44E3-9099-C40C66FF867C}">
              <a14:compatExt xmlns:a14="http://schemas.microsoft.com/office/drawing/2010/main" spid="_x0000_s2052"/>
            </a:ext>
            <a:ext uri="{FF2B5EF4-FFF2-40B4-BE49-F238E27FC236}">
              <a16:creationId xmlns:a16="http://schemas.microsoft.com/office/drawing/2014/main" id="{081C51E2-E7E7-49D6-BDC5-DFC3FA24CD24}"/>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348</xdr:row>
      <xdr:rowOff>0</xdr:rowOff>
    </xdr:from>
    <xdr:ext cx="2529840" cy="195685"/>
    <xdr:sp macro="" textlink="">
      <xdr:nvSpPr>
        <xdr:cNvPr id="3509" name="Drop Down 4" hidden="1">
          <a:extLst>
            <a:ext uri="{63B3BB69-23CF-44E3-9099-C40C66FF867C}">
              <a14:compatExt xmlns:a14="http://schemas.microsoft.com/office/drawing/2010/main" spid="_x0000_s2052"/>
            </a:ext>
            <a:ext uri="{FF2B5EF4-FFF2-40B4-BE49-F238E27FC236}">
              <a16:creationId xmlns:a16="http://schemas.microsoft.com/office/drawing/2014/main" id="{DD43356D-6FEB-4E52-A55B-152196BE4F99}"/>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510" name="Drop Down 4" hidden="1">
          <a:extLst>
            <a:ext uri="{63B3BB69-23CF-44E3-9099-C40C66FF867C}">
              <a14:compatExt xmlns:a14="http://schemas.microsoft.com/office/drawing/2010/main" spid="_x0000_s2052"/>
            </a:ext>
            <a:ext uri="{FF2B5EF4-FFF2-40B4-BE49-F238E27FC236}">
              <a16:creationId xmlns:a16="http://schemas.microsoft.com/office/drawing/2014/main" id="{45594762-EC3E-4A1B-A079-8F984003253D}"/>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348</xdr:row>
      <xdr:rowOff>0</xdr:rowOff>
    </xdr:from>
    <xdr:ext cx="1921468" cy="195685"/>
    <xdr:sp macro="" textlink="">
      <xdr:nvSpPr>
        <xdr:cNvPr id="3511" name="Drop Down 20" hidden="1">
          <a:extLst>
            <a:ext uri="{63B3BB69-23CF-44E3-9099-C40C66FF867C}">
              <a14:compatExt xmlns:a14="http://schemas.microsoft.com/office/drawing/2010/main" spid="_x0000_s2068"/>
            </a:ext>
            <a:ext uri="{FF2B5EF4-FFF2-40B4-BE49-F238E27FC236}">
              <a16:creationId xmlns:a16="http://schemas.microsoft.com/office/drawing/2014/main" id="{BAF85890-84AC-4AF4-B459-4C36999EC0B6}"/>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512" name="Drop Down 24" hidden="1">
          <a:extLst>
            <a:ext uri="{63B3BB69-23CF-44E3-9099-C40C66FF867C}">
              <a14:compatExt xmlns:a14="http://schemas.microsoft.com/office/drawing/2010/main" spid="_x0000_s2072"/>
            </a:ext>
            <a:ext uri="{FF2B5EF4-FFF2-40B4-BE49-F238E27FC236}">
              <a16:creationId xmlns:a16="http://schemas.microsoft.com/office/drawing/2014/main" id="{B2550A20-9310-49FA-87CE-5A45B5F6D374}"/>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513" name="Drop Down 4" hidden="1">
          <a:extLst>
            <a:ext uri="{63B3BB69-23CF-44E3-9099-C40C66FF867C}">
              <a14:compatExt xmlns:a14="http://schemas.microsoft.com/office/drawing/2010/main" spid="_x0000_s2052"/>
            </a:ext>
            <a:ext uri="{FF2B5EF4-FFF2-40B4-BE49-F238E27FC236}">
              <a16:creationId xmlns:a16="http://schemas.microsoft.com/office/drawing/2014/main" id="{099C4282-A2D5-464C-B53F-EDE126824DC9}"/>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348</xdr:row>
      <xdr:rowOff>0</xdr:rowOff>
    </xdr:from>
    <xdr:ext cx="2529840" cy="195685"/>
    <xdr:sp macro="" textlink="">
      <xdr:nvSpPr>
        <xdr:cNvPr id="3514" name="Drop Down 4" hidden="1">
          <a:extLst>
            <a:ext uri="{63B3BB69-23CF-44E3-9099-C40C66FF867C}">
              <a14:compatExt xmlns:a14="http://schemas.microsoft.com/office/drawing/2010/main" spid="_x0000_s2052"/>
            </a:ext>
            <a:ext uri="{FF2B5EF4-FFF2-40B4-BE49-F238E27FC236}">
              <a16:creationId xmlns:a16="http://schemas.microsoft.com/office/drawing/2014/main" id="{0705AEC2-3D96-4566-874C-9B3110DAC7E4}"/>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515" name="Drop Down 4" hidden="1">
          <a:extLst>
            <a:ext uri="{63B3BB69-23CF-44E3-9099-C40C66FF867C}">
              <a14:compatExt xmlns:a14="http://schemas.microsoft.com/office/drawing/2010/main" spid="_x0000_s2052"/>
            </a:ext>
            <a:ext uri="{FF2B5EF4-FFF2-40B4-BE49-F238E27FC236}">
              <a16:creationId xmlns:a16="http://schemas.microsoft.com/office/drawing/2014/main" id="{763921AA-B236-4236-A8B0-470598012B85}"/>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348</xdr:row>
      <xdr:rowOff>0</xdr:rowOff>
    </xdr:from>
    <xdr:ext cx="2529840" cy="195685"/>
    <xdr:sp macro="" textlink="">
      <xdr:nvSpPr>
        <xdr:cNvPr id="3516" name="Drop Down 4" hidden="1">
          <a:extLst>
            <a:ext uri="{63B3BB69-23CF-44E3-9099-C40C66FF867C}">
              <a14:compatExt xmlns:a14="http://schemas.microsoft.com/office/drawing/2010/main" spid="_x0000_s2052"/>
            </a:ext>
            <a:ext uri="{FF2B5EF4-FFF2-40B4-BE49-F238E27FC236}">
              <a16:creationId xmlns:a16="http://schemas.microsoft.com/office/drawing/2014/main" id="{FCEB0310-515F-4246-B45D-56CBD08805D8}"/>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517" name="Drop Down 4" hidden="1">
          <a:extLst>
            <a:ext uri="{63B3BB69-23CF-44E3-9099-C40C66FF867C}">
              <a14:compatExt xmlns:a14="http://schemas.microsoft.com/office/drawing/2010/main" spid="_x0000_s2052"/>
            </a:ext>
            <a:ext uri="{FF2B5EF4-FFF2-40B4-BE49-F238E27FC236}">
              <a16:creationId xmlns:a16="http://schemas.microsoft.com/office/drawing/2014/main" id="{94700998-8967-4A53-AA90-A74F7956DFC7}"/>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348</xdr:row>
      <xdr:rowOff>0</xdr:rowOff>
    </xdr:from>
    <xdr:ext cx="1921468" cy="195685"/>
    <xdr:sp macro="" textlink="">
      <xdr:nvSpPr>
        <xdr:cNvPr id="3518" name="Drop Down 20" hidden="1">
          <a:extLst>
            <a:ext uri="{63B3BB69-23CF-44E3-9099-C40C66FF867C}">
              <a14:compatExt xmlns:a14="http://schemas.microsoft.com/office/drawing/2010/main" spid="_x0000_s2068"/>
            </a:ext>
            <a:ext uri="{FF2B5EF4-FFF2-40B4-BE49-F238E27FC236}">
              <a16:creationId xmlns:a16="http://schemas.microsoft.com/office/drawing/2014/main" id="{097B0159-6228-41EB-9645-C74566763EDC}"/>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519" name="Drop Down 24" hidden="1">
          <a:extLst>
            <a:ext uri="{63B3BB69-23CF-44E3-9099-C40C66FF867C}">
              <a14:compatExt xmlns:a14="http://schemas.microsoft.com/office/drawing/2010/main" spid="_x0000_s2072"/>
            </a:ext>
            <a:ext uri="{FF2B5EF4-FFF2-40B4-BE49-F238E27FC236}">
              <a16:creationId xmlns:a16="http://schemas.microsoft.com/office/drawing/2014/main" id="{149BF88B-5CFE-4509-98DF-BB4401E9BEAE}"/>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520" name="Drop Down 4" hidden="1">
          <a:extLst>
            <a:ext uri="{63B3BB69-23CF-44E3-9099-C40C66FF867C}">
              <a14:compatExt xmlns:a14="http://schemas.microsoft.com/office/drawing/2010/main" spid="_x0000_s2052"/>
            </a:ext>
            <a:ext uri="{FF2B5EF4-FFF2-40B4-BE49-F238E27FC236}">
              <a16:creationId xmlns:a16="http://schemas.microsoft.com/office/drawing/2014/main" id="{C81DCA72-6851-47C9-8F87-9211EB0B4FD4}"/>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348</xdr:row>
      <xdr:rowOff>0</xdr:rowOff>
    </xdr:from>
    <xdr:ext cx="2529840" cy="195685"/>
    <xdr:sp macro="" textlink="">
      <xdr:nvSpPr>
        <xdr:cNvPr id="3521" name="Drop Down 4" hidden="1">
          <a:extLst>
            <a:ext uri="{63B3BB69-23CF-44E3-9099-C40C66FF867C}">
              <a14:compatExt xmlns:a14="http://schemas.microsoft.com/office/drawing/2010/main" spid="_x0000_s2052"/>
            </a:ext>
            <a:ext uri="{FF2B5EF4-FFF2-40B4-BE49-F238E27FC236}">
              <a16:creationId xmlns:a16="http://schemas.microsoft.com/office/drawing/2014/main" id="{D581A4D5-D51B-413C-8508-B780E9646A5C}"/>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522" name="Drop Down 4" hidden="1">
          <a:extLst>
            <a:ext uri="{63B3BB69-23CF-44E3-9099-C40C66FF867C}">
              <a14:compatExt xmlns:a14="http://schemas.microsoft.com/office/drawing/2010/main" spid="_x0000_s2052"/>
            </a:ext>
            <a:ext uri="{FF2B5EF4-FFF2-40B4-BE49-F238E27FC236}">
              <a16:creationId xmlns:a16="http://schemas.microsoft.com/office/drawing/2014/main" id="{F7E4EA59-029C-42AD-86C9-20A76E63E204}"/>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348</xdr:row>
      <xdr:rowOff>0</xdr:rowOff>
    </xdr:from>
    <xdr:ext cx="2529840" cy="195685"/>
    <xdr:sp macro="" textlink="">
      <xdr:nvSpPr>
        <xdr:cNvPr id="3523" name="Drop Down 4" hidden="1">
          <a:extLst>
            <a:ext uri="{63B3BB69-23CF-44E3-9099-C40C66FF867C}">
              <a14:compatExt xmlns:a14="http://schemas.microsoft.com/office/drawing/2010/main" spid="_x0000_s2052"/>
            </a:ext>
            <a:ext uri="{FF2B5EF4-FFF2-40B4-BE49-F238E27FC236}">
              <a16:creationId xmlns:a16="http://schemas.microsoft.com/office/drawing/2014/main" id="{68E9BECA-837F-4227-9701-C0EBCB94DCAD}"/>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524" name="Drop Down 4" hidden="1">
          <a:extLst>
            <a:ext uri="{63B3BB69-23CF-44E3-9099-C40C66FF867C}">
              <a14:compatExt xmlns:a14="http://schemas.microsoft.com/office/drawing/2010/main" spid="_x0000_s2052"/>
            </a:ext>
            <a:ext uri="{FF2B5EF4-FFF2-40B4-BE49-F238E27FC236}">
              <a16:creationId xmlns:a16="http://schemas.microsoft.com/office/drawing/2014/main" id="{6158A7B1-9667-4A43-9E26-B8F9F8DD46DF}"/>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348</xdr:row>
      <xdr:rowOff>0</xdr:rowOff>
    </xdr:from>
    <xdr:ext cx="1921468" cy="195685"/>
    <xdr:sp macro="" textlink="">
      <xdr:nvSpPr>
        <xdr:cNvPr id="3525" name="Drop Down 20" hidden="1">
          <a:extLst>
            <a:ext uri="{63B3BB69-23CF-44E3-9099-C40C66FF867C}">
              <a14:compatExt xmlns:a14="http://schemas.microsoft.com/office/drawing/2010/main" spid="_x0000_s2068"/>
            </a:ext>
            <a:ext uri="{FF2B5EF4-FFF2-40B4-BE49-F238E27FC236}">
              <a16:creationId xmlns:a16="http://schemas.microsoft.com/office/drawing/2014/main" id="{08249F38-0FA4-456B-A15C-FEFB0CD41179}"/>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526" name="Drop Down 24" hidden="1">
          <a:extLst>
            <a:ext uri="{63B3BB69-23CF-44E3-9099-C40C66FF867C}">
              <a14:compatExt xmlns:a14="http://schemas.microsoft.com/office/drawing/2010/main" spid="_x0000_s2072"/>
            </a:ext>
            <a:ext uri="{FF2B5EF4-FFF2-40B4-BE49-F238E27FC236}">
              <a16:creationId xmlns:a16="http://schemas.microsoft.com/office/drawing/2014/main" id="{74AAC8A6-9E14-4EAA-A04B-73D90FAC94C3}"/>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527" name="Drop Down 4" hidden="1">
          <a:extLst>
            <a:ext uri="{63B3BB69-23CF-44E3-9099-C40C66FF867C}">
              <a14:compatExt xmlns:a14="http://schemas.microsoft.com/office/drawing/2010/main" spid="_x0000_s2052"/>
            </a:ext>
            <a:ext uri="{FF2B5EF4-FFF2-40B4-BE49-F238E27FC236}">
              <a16:creationId xmlns:a16="http://schemas.microsoft.com/office/drawing/2014/main" id="{9E27E5FA-6FCC-4808-82AD-674AA1D0534C}"/>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348</xdr:row>
      <xdr:rowOff>0</xdr:rowOff>
    </xdr:from>
    <xdr:ext cx="2529840" cy="195685"/>
    <xdr:sp macro="" textlink="">
      <xdr:nvSpPr>
        <xdr:cNvPr id="3528" name="Drop Down 4" hidden="1">
          <a:extLst>
            <a:ext uri="{63B3BB69-23CF-44E3-9099-C40C66FF867C}">
              <a14:compatExt xmlns:a14="http://schemas.microsoft.com/office/drawing/2010/main" spid="_x0000_s2052"/>
            </a:ext>
            <a:ext uri="{FF2B5EF4-FFF2-40B4-BE49-F238E27FC236}">
              <a16:creationId xmlns:a16="http://schemas.microsoft.com/office/drawing/2014/main" id="{774014D2-DD93-47CA-98EB-8561FB1901C6}"/>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529" name="Drop Down 4" hidden="1">
          <a:extLst>
            <a:ext uri="{63B3BB69-23CF-44E3-9099-C40C66FF867C}">
              <a14:compatExt xmlns:a14="http://schemas.microsoft.com/office/drawing/2010/main" spid="_x0000_s2052"/>
            </a:ext>
            <a:ext uri="{FF2B5EF4-FFF2-40B4-BE49-F238E27FC236}">
              <a16:creationId xmlns:a16="http://schemas.microsoft.com/office/drawing/2014/main" id="{AB6A1C28-EB29-4E33-86B3-D6770AD928DB}"/>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348</xdr:row>
      <xdr:rowOff>0</xdr:rowOff>
    </xdr:from>
    <xdr:ext cx="2529840" cy="195685"/>
    <xdr:sp macro="" textlink="">
      <xdr:nvSpPr>
        <xdr:cNvPr id="3530" name="Drop Down 4" hidden="1">
          <a:extLst>
            <a:ext uri="{63B3BB69-23CF-44E3-9099-C40C66FF867C}">
              <a14:compatExt xmlns:a14="http://schemas.microsoft.com/office/drawing/2010/main" spid="_x0000_s2052"/>
            </a:ext>
            <a:ext uri="{FF2B5EF4-FFF2-40B4-BE49-F238E27FC236}">
              <a16:creationId xmlns:a16="http://schemas.microsoft.com/office/drawing/2014/main" id="{B4C2DDDA-294F-4E09-A805-3DFB86262440}"/>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531" name="Drop Down 4" hidden="1">
          <a:extLst>
            <a:ext uri="{63B3BB69-23CF-44E3-9099-C40C66FF867C}">
              <a14:compatExt xmlns:a14="http://schemas.microsoft.com/office/drawing/2010/main" spid="_x0000_s2052"/>
            </a:ext>
            <a:ext uri="{FF2B5EF4-FFF2-40B4-BE49-F238E27FC236}">
              <a16:creationId xmlns:a16="http://schemas.microsoft.com/office/drawing/2014/main" id="{EF37483A-0AB2-48E8-A737-09FD27E762E7}"/>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348</xdr:row>
      <xdr:rowOff>0</xdr:rowOff>
    </xdr:from>
    <xdr:ext cx="1921468" cy="195685"/>
    <xdr:sp macro="" textlink="">
      <xdr:nvSpPr>
        <xdr:cNvPr id="3532" name="Drop Down 20" hidden="1">
          <a:extLst>
            <a:ext uri="{63B3BB69-23CF-44E3-9099-C40C66FF867C}">
              <a14:compatExt xmlns:a14="http://schemas.microsoft.com/office/drawing/2010/main" spid="_x0000_s2068"/>
            </a:ext>
            <a:ext uri="{FF2B5EF4-FFF2-40B4-BE49-F238E27FC236}">
              <a16:creationId xmlns:a16="http://schemas.microsoft.com/office/drawing/2014/main" id="{1F980A8C-F3D5-4B4C-8283-C67668D94FF2}"/>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533" name="Drop Down 24" hidden="1">
          <a:extLst>
            <a:ext uri="{63B3BB69-23CF-44E3-9099-C40C66FF867C}">
              <a14:compatExt xmlns:a14="http://schemas.microsoft.com/office/drawing/2010/main" spid="_x0000_s2072"/>
            </a:ext>
            <a:ext uri="{FF2B5EF4-FFF2-40B4-BE49-F238E27FC236}">
              <a16:creationId xmlns:a16="http://schemas.microsoft.com/office/drawing/2014/main" id="{A5D99550-A1BE-4E00-8F1D-CD3C08200E49}"/>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534" name="Drop Down 4" hidden="1">
          <a:extLst>
            <a:ext uri="{63B3BB69-23CF-44E3-9099-C40C66FF867C}">
              <a14:compatExt xmlns:a14="http://schemas.microsoft.com/office/drawing/2010/main" spid="_x0000_s2052"/>
            </a:ext>
            <a:ext uri="{FF2B5EF4-FFF2-40B4-BE49-F238E27FC236}">
              <a16:creationId xmlns:a16="http://schemas.microsoft.com/office/drawing/2014/main" id="{C143379F-055A-4D50-A411-D6B4C074D5EB}"/>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348</xdr:row>
      <xdr:rowOff>0</xdr:rowOff>
    </xdr:from>
    <xdr:ext cx="2529840" cy="195685"/>
    <xdr:sp macro="" textlink="">
      <xdr:nvSpPr>
        <xdr:cNvPr id="3535" name="Drop Down 4" hidden="1">
          <a:extLst>
            <a:ext uri="{63B3BB69-23CF-44E3-9099-C40C66FF867C}">
              <a14:compatExt xmlns:a14="http://schemas.microsoft.com/office/drawing/2010/main" spid="_x0000_s2052"/>
            </a:ext>
            <a:ext uri="{FF2B5EF4-FFF2-40B4-BE49-F238E27FC236}">
              <a16:creationId xmlns:a16="http://schemas.microsoft.com/office/drawing/2014/main" id="{489FF3BD-4BDE-456D-ADF7-3B6F5BBAD61A}"/>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536" name="Drop Down 4" hidden="1">
          <a:extLst>
            <a:ext uri="{63B3BB69-23CF-44E3-9099-C40C66FF867C}">
              <a14:compatExt xmlns:a14="http://schemas.microsoft.com/office/drawing/2010/main" spid="_x0000_s2052"/>
            </a:ext>
            <a:ext uri="{FF2B5EF4-FFF2-40B4-BE49-F238E27FC236}">
              <a16:creationId xmlns:a16="http://schemas.microsoft.com/office/drawing/2014/main" id="{4E99B4DC-722E-4A48-915B-5F5183AEE55C}"/>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348</xdr:row>
      <xdr:rowOff>0</xdr:rowOff>
    </xdr:from>
    <xdr:ext cx="2529840" cy="195685"/>
    <xdr:sp macro="" textlink="">
      <xdr:nvSpPr>
        <xdr:cNvPr id="3537" name="Drop Down 4" hidden="1">
          <a:extLst>
            <a:ext uri="{63B3BB69-23CF-44E3-9099-C40C66FF867C}">
              <a14:compatExt xmlns:a14="http://schemas.microsoft.com/office/drawing/2010/main" spid="_x0000_s2052"/>
            </a:ext>
            <a:ext uri="{FF2B5EF4-FFF2-40B4-BE49-F238E27FC236}">
              <a16:creationId xmlns:a16="http://schemas.microsoft.com/office/drawing/2014/main" id="{E02B8157-22DB-4D0C-9537-12EAB86830B9}"/>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538" name="Drop Down 4" hidden="1">
          <a:extLst>
            <a:ext uri="{63B3BB69-23CF-44E3-9099-C40C66FF867C}">
              <a14:compatExt xmlns:a14="http://schemas.microsoft.com/office/drawing/2010/main" spid="_x0000_s2052"/>
            </a:ext>
            <a:ext uri="{FF2B5EF4-FFF2-40B4-BE49-F238E27FC236}">
              <a16:creationId xmlns:a16="http://schemas.microsoft.com/office/drawing/2014/main" id="{94CCE126-DF03-43D5-B095-A59EE745D699}"/>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348</xdr:row>
      <xdr:rowOff>0</xdr:rowOff>
    </xdr:from>
    <xdr:ext cx="1921468" cy="195685"/>
    <xdr:sp macro="" textlink="">
      <xdr:nvSpPr>
        <xdr:cNvPr id="3539" name="Drop Down 20" hidden="1">
          <a:extLst>
            <a:ext uri="{63B3BB69-23CF-44E3-9099-C40C66FF867C}">
              <a14:compatExt xmlns:a14="http://schemas.microsoft.com/office/drawing/2010/main" spid="_x0000_s2068"/>
            </a:ext>
            <a:ext uri="{FF2B5EF4-FFF2-40B4-BE49-F238E27FC236}">
              <a16:creationId xmlns:a16="http://schemas.microsoft.com/office/drawing/2014/main" id="{EAD9F649-E7E2-4E52-A5FE-524199A367E8}"/>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540" name="Drop Down 24" hidden="1">
          <a:extLst>
            <a:ext uri="{63B3BB69-23CF-44E3-9099-C40C66FF867C}">
              <a14:compatExt xmlns:a14="http://schemas.microsoft.com/office/drawing/2010/main" spid="_x0000_s2072"/>
            </a:ext>
            <a:ext uri="{FF2B5EF4-FFF2-40B4-BE49-F238E27FC236}">
              <a16:creationId xmlns:a16="http://schemas.microsoft.com/office/drawing/2014/main" id="{84ED877B-1D7E-483A-98D6-6ECFC173B686}"/>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541" name="Drop Down 4" hidden="1">
          <a:extLst>
            <a:ext uri="{63B3BB69-23CF-44E3-9099-C40C66FF867C}">
              <a14:compatExt xmlns:a14="http://schemas.microsoft.com/office/drawing/2010/main" spid="_x0000_s2052"/>
            </a:ext>
            <a:ext uri="{FF2B5EF4-FFF2-40B4-BE49-F238E27FC236}">
              <a16:creationId xmlns:a16="http://schemas.microsoft.com/office/drawing/2014/main" id="{98349D79-C173-4E5A-AF84-4113202B5E51}"/>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348</xdr:row>
      <xdr:rowOff>0</xdr:rowOff>
    </xdr:from>
    <xdr:ext cx="2529840" cy="195685"/>
    <xdr:sp macro="" textlink="">
      <xdr:nvSpPr>
        <xdr:cNvPr id="3542" name="Drop Down 4" hidden="1">
          <a:extLst>
            <a:ext uri="{63B3BB69-23CF-44E3-9099-C40C66FF867C}">
              <a14:compatExt xmlns:a14="http://schemas.microsoft.com/office/drawing/2010/main" spid="_x0000_s2052"/>
            </a:ext>
            <a:ext uri="{FF2B5EF4-FFF2-40B4-BE49-F238E27FC236}">
              <a16:creationId xmlns:a16="http://schemas.microsoft.com/office/drawing/2014/main" id="{D9BE3BE1-A3A7-4EB4-8A3A-3B446A7B0218}"/>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543" name="Drop Down 4" hidden="1">
          <a:extLst>
            <a:ext uri="{63B3BB69-23CF-44E3-9099-C40C66FF867C}">
              <a14:compatExt xmlns:a14="http://schemas.microsoft.com/office/drawing/2010/main" spid="_x0000_s2052"/>
            </a:ext>
            <a:ext uri="{FF2B5EF4-FFF2-40B4-BE49-F238E27FC236}">
              <a16:creationId xmlns:a16="http://schemas.microsoft.com/office/drawing/2014/main" id="{DF6E8B37-FDB2-45A8-9E68-49CB2BF30E7D}"/>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348</xdr:row>
      <xdr:rowOff>0</xdr:rowOff>
    </xdr:from>
    <xdr:ext cx="2529840" cy="195685"/>
    <xdr:sp macro="" textlink="">
      <xdr:nvSpPr>
        <xdr:cNvPr id="3544" name="Drop Down 4" hidden="1">
          <a:extLst>
            <a:ext uri="{63B3BB69-23CF-44E3-9099-C40C66FF867C}">
              <a14:compatExt xmlns:a14="http://schemas.microsoft.com/office/drawing/2010/main" spid="_x0000_s2052"/>
            </a:ext>
            <a:ext uri="{FF2B5EF4-FFF2-40B4-BE49-F238E27FC236}">
              <a16:creationId xmlns:a16="http://schemas.microsoft.com/office/drawing/2014/main" id="{8574B3FC-E1D0-4187-A714-FA29B0942757}"/>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545" name="Drop Down 4" hidden="1">
          <a:extLst>
            <a:ext uri="{63B3BB69-23CF-44E3-9099-C40C66FF867C}">
              <a14:compatExt xmlns:a14="http://schemas.microsoft.com/office/drawing/2010/main" spid="_x0000_s2052"/>
            </a:ext>
            <a:ext uri="{FF2B5EF4-FFF2-40B4-BE49-F238E27FC236}">
              <a16:creationId xmlns:a16="http://schemas.microsoft.com/office/drawing/2014/main" id="{D4850938-AC91-42A7-A8B1-F2B8F5FDCAB8}"/>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348</xdr:row>
      <xdr:rowOff>0</xdr:rowOff>
    </xdr:from>
    <xdr:ext cx="1921468" cy="195685"/>
    <xdr:sp macro="" textlink="">
      <xdr:nvSpPr>
        <xdr:cNvPr id="3546" name="Drop Down 20" hidden="1">
          <a:extLst>
            <a:ext uri="{63B3BB69-23CF-44E3-9099-C40C66FF867C}">
              <a14:compatExt xmlns:a14="http://schemas.microsoft.com/office/drawing/2010/main" spid="_x0000_s2068"/>
            </a:ext>
            <a:ext uri="{FF2B5EF4-FFF2-40B4-BE49-F238E27FC236}">
              <a16:creationId xmlns:a16="http://schemas.microsoft.com/office/drawing/2014/main" id="{C702FF94-D8A9-407D-909C-DEB72ADB685B}"/>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547" name="Drop Down 24" hidden="1">
          <a:extLst>
            <a:ext uri="{63B3BB69-23CF-44E3-9099-C40C66FF867C}">
              <a14:compatExt xmlns:a14="http://schemas.microsoft.com/office/drawing/2010/main" spid="_x0000_s2072"/>
            </a:ext>
            <a:ext uri="{FF2B5EF4-FFF2-40B4-BE49-F238E27FC236}">
              <a16:creationId xmlns:a16="http://schemas.microsoft.com/office/drawing/2014/main" id="{B8AA14F6-956E-4A25-A27D-68EA69C281B4}"/>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548" name="Drop Down 4" hidden="1">
          <a:extLst>
            <a:ext uri="{63B3BB69-23CF-44E3-9099-C40C66FF867C}">
              <a14:compatExt xmlns:a14="http://schemas.microsoft.com/office/drawing/2010/main" spid="_x0000_s2052"/>
            </a:ext>
            <a:ext uri="{FF2B5EF4-FFF2-40B4-BE49-F238E27FC236}">
              <a16:creationId xmlns:a16="http://schemas.microsoft.com/office/drawing/2014/main" id="{9A00A02C-6116-48F3-83A3-01E461D32542}"/>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348</xdr:row>
      <xdr:rowOff>0</xdr:rowOff>
    </xdr:from>
    <xdr:ext cx="2529840" cy="195685"/>
    <xdr:sp macro="" textlink="">
      <xdr:nvSpPr>
        <xdr:cNvPr id="3549" name="Drop Down 4" hidden="1">
          <a:extLst>
            <a:ext uri="{63B3BB69-23CF-44E3-9099-C40C66FF867C}">
              <a14:compatExt xmlns:a14="http://schemas.microsoft.com/office/drawing/2010/main" spid="_x0000_s2052"/>
            </a:ext>
            <a:ext uri="{FF2B5EF4-FFF2-40B4-BE49-F238E27FC236}">
              <a16:creationId xmlns:a16="http://schemas.microsoft.com/office/drawing/2014/main" id="{82E4DFCF-32E2-4405-A954-08151D5A9F95}"/>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550" name="Drop Down 4" hidden="1">
          <a:extLst>
            <a:ext uri="{63B3BB69-23CF-44E3-9099-C40C66FF867C}">
              <a14:compatExt xmlns:a14="http://schemas.microsoft.com/office/drawing/2010/main" spid="_x0000_s2052"/>
            </a:ext>
            <a:ext uri="{FF2B5EF4-FFF2-40B4-BE49-F238E27FC236}">
              <a16:creationId xmlns:a16="http://schemas.microsoft.com/office/drawing/2014/main" id="{DAC90F41-E070-4698-974E-D74EF2BC5176}"/>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348</xdr:row>
      <xdr:rowOff>0</xdr:rowOff>
    </xdr:from>
    <xdr:ext cx="2529840" cy="195685"/>
    <xdr:sp macro="" textlink="">
      <xdr:nvSpPr>
        <xdr:cNvPr id="3551" name="Drop Down 4" hidden="1">
          <a:extLst>
            <a:ext uri="{63B3BB69-23CF-44E3-9099-C40C66FF867C}">
              <a14:compatExt xmlns:a14="http://schemas.microsoft.com/office/drawing/2010/main" spid="_x0000_s2052"/>
            </a:ext>
            <a:ext uri="{FF2B5EF4-FFF2-40B4-BE49-F238E27FC236}">
              <a16:creationId xmlns:a16="http://schemas.microsoft.com/office/drawing/2014/main" id="{2D87D089-D18F-4D4D-BED4-416B8AC0D261}"/>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552" name="Drop Down 4" hidden="1">
          <a:extLst>
            <a:ext uri="{63B3BB69-23CF-44E3-9099-C40C66FF867C}">
              <a14:compatExt xmlns:a14="http://schemas.microsoft.com/office/drawing/2010/main" spid="_x0000_s2052"/>
            </a:ext>
            <a:ext uri="{FF2B5EF4-FFF2-40B4-BE49-F238E27FC236}">
              <a16:creationId xmlns:a16="http://schemas.microsoft.com/office/drawing/2014/main" id="{7F4B77D4-EA7C-4626-ABFC-99E8453DF007}"/>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348</xdr:row>
      <xdr:rowOff>0</xdr:rowOff>
    </xdr:from>
    <xdr:ext cx="1921468" cy="195685"/>
    <xdr:sp macro="" textlink="">
      <xdr:nvSpPr>
        <xdr:cNvPr id="3553" name="Drop Down 20" hidden="1">
          <a:extLst>
            <a:ext uri="{63B3BB69-23CF-44E3-9099-C40C66FF867C}">
              <a14:compatExt xmlns:a14="http://schemas.microsoft.com/office/drawing/2010/main" spid="_x0000_s2068"/>
            </a:ext>
            <a:ext uri="{FF2B5EF4-FFF2-40B4-BE49-F238E27FC236}">
              <a16:creationId xmlns:a16="http://schemas.microsoft.com/office/drawing/2014/main" id="{B687B478-120F-4326-89A1-93C49677A38D}"/>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554" name="Drop Down 24" hidden="1">
          <a:extLst>
            <a:ext uri="{63B3BB69-23CF-44E3-9099-C40C66FF867C}">
              <a14:compatExt xmlns:a14="http://schemas.microsoft.com/office/drawing/2010/main" spid="_x0000_s2072"/>
            </a:ext>
            <a:ext uri="{FF2B5EF4-FFF2-40B4-BE49-F238E27FC236}">
              <a16:creationId xmlns:a16="http://schemas.microsoft.com/office/drawing/2014/main" id="{01ACC998-2100-4F4A-B0E4-E4538CEF1755}"/>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555" name="Drop Down 4" hidden="1">
          <a:extLst>
            <a:ext uri="{63B3BB69-23CF-44E3-9099-C40C66FF867C}">
              <a14:compatExt xmlns:a14="http://schemas.microsoft.com/office/drawing/2010/main" spid="_x0000_s2052"/>
            </a:ext>
            <a:ext uri="{FF2B5EF4-FFF2-40B4-BE49-F238E27FC236}">
              <a16:creationId xmlns:a16="http://schemas.microsoft.com/office/drawing/2014/main" id="{020F88F7-B33B-4429-B59E-9A1BA84A9ACA}"/>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348</xdr:row>
      <xdr:rowOff>0</xdr:rowOff>
    </xdr:from>
    <xdr:ext cx="2529840" cy="195685"/>
    <xdr:sp macro="" textlink="">
      <xdr:nvSpPr>
        <xdr:cNvPr id="3556" name="Drop Down 4" hidden="1">
          <a:extLst>
            <a:ext uri="{63B3BB69-23CF-44E3-9099-C40C66FF867C}">
              <a14:compatExt xmlns:a14="http://schemas.microsoft.com/office/drawing/2010/main" spid="_x0000_s2052"/>
            </a:ext>
            <a:ext uri="{FF2B5EF4-FFF2-40B4-BE49-F238E27FC236}">
              <a16:creationId xmlns:a16="http://schemas.microsoft.com/office/drawing/2014/main" id="{D681D787-4B26-4ACA-AF52-D9840C169594}"/>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557" name="Drop Down 4" hidden="1">
          <a:extLst>
            <a:ext uri="{63B3BB69-23CF-44E3-9099-C40C66FF867C}">
              <a14:compatExt xmlns:a14="http://schemas.microsoft.com/office/drawing/2010/main" spid="_x0000_s2052"/>
            </a:ext>
            <a:ext uri="{FF2B5EF4-FFF2-40B4-BE49-F238E27FC236}">
              <a16:creationId xmlns:a16="http://schemas.microsoft.com/office/drawing/2014/main" id="{8F9FC4D8-C053-450B-802B-B42221FA6608}"/>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348</xdr:row>
      <xdr:rowOff>0</xdr:rowOff>
    </xdr:from>
    <xdr:ext cx="2529840" cy="195685"/>
    <xdr:sp macro="" textlink="">
      <xdr:nvSpPr>
        <xdr:cNvPr id="3558" name="Drop Down 4" hidden="1">
          <a:extLst>
            <a:ext uri="{63B3BB69-23CF-44E3-9099-C40C66FF867C}">
              <a14:compatExt xmlns:a14="http://schemas.microsoft.com/office/drawing/2010/main" spid="_x0000_s2052"/>
            </a:ext>
            <a:ext uri="{FF2B5EF4-FFF2-40B4-BE49-F238E27FC236}">
              <a16:creationId xmlns:a16="http://schemas.microsoft.com/office/drawing/2014/main" id="{484CAB63-1374-4A8D-BB20-4A6048995371}"/>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559" name="Drop Down 4" hidden="1">
          <a:extLst>
            <a:ext uri="{63B3BB69-23CF-44E3-9099-C40C66FF867C}">
              <a14:compatExt xmlns:a14="http://schemas.microsoft.com/office/drawing/2010/main" spid="_x0000_s2052"/>
            </a:ext>
            <a:ext uri="{FF2B5EF4-FFF2-40B4-BE49-F238E27FC236}">
              <a16:creationId xmlns:a16="http://schemas.microsoft.com/office/drawing/2014/main" id="{4EE9947B-CDD5-4D01-A042-30B3F7C0EC3E}"/>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348</xdr:row>
      <xdr:rowOff>0</xdr:rowOff>
    </xdr:from>
    <xdr:ext cx="1921468" cy="195685"/>
    <xdr:sp macro="" textlink="">
      <xdr:nvSpPr>
        <xdr:cNvPr id="3560" name="Drop Down 20" hidden="1">
          <a:extLst>
            <a:ext uri="{63B3BB69-23CF-44E3-9099-C40C66FF867C}">
              <a14:compatExt xmlns:a14="http://schemas.microsoft.com/office/drawing/2010/main" spid="_x0000_s2068"/>
            </a:ext>
            <a:ext uri="{FF2B5EF4-FFF2-40B4-BE49-F238E27FC236}">
              <a16:creationId xmlns:a16="http://schemas.microsoft.com/office/drawing/2014/main" id="{4B012655-42F8-41C1-97D3-CC9ADCE7BE65}"/>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561" name="Drop Down 24" hidden="1">
          <a:extLst>
            <a:ext uri="{63B3BB69-23CF-44E3-9099-C40C66FF867C}">
              <a14:compatExt xmlns:a14="http://schemas.microsoft.com/office/drawing/2010/main" spid="_x0000_s2072"/>
            </a:ext>
            <a:ext uri="{FF2B5EF4-FFF2-40B4-BE49-F238E27FC236}">
              <a16:creationId xmlns:a16="http://schemas.microsoft.com/office/drawing/2014/main" id="{B902E2A2-A2E5-4DA9-8B41-1BFD790E4094}"/>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562" name="Drop Down 4" hidden="1">
          <a:extLst>
            <a:ext uri="{63B3BB69-23CF-44E3-9099-C40C66FF867C}">
              <a14:compatExt xmlns:a14="http://schemas.microsoft.com/office/drawing/2010/main" spid="_x0000_s2052"/>
            </a:ext>
            <a:ext uri="{FF2B5EF4-FFF2-40B4-BE49-F238E27FC236}">
              <a16:creationId xmlns:a16="http://schemas.microsoft.com/office/drawing/2014/main" id="{451CADDB-91EE-469C-98BC-4EFC7C4F0473}"/>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348</xdr:row>
      <xdr:rowOff>0</xdr:rowOff>
    </xdr:from>
    <xdr:ext cx="2529840" cy="195685"/>
    <xdr:sp macro="" textlink="">
      <xdr:nvSpPr>
        <xdr:cNvPr id="3563" name="Drop Down 4" hidden="1">
          <a:extLst>
            <a:ext uri="{63B3BB69-23CF-44E3-9099-C40C66FF867C}">
              <a14:compatExt xmlns:a14="http://schemas.microsoft.com/office/drawing/2010/main" spid="_x0000_s2052"/>
            </a:ext>
            <a:ext uri="{FF2B5EF4-FFF2-40B4-BE49-F238E27FC236}">
              <a16:creationId xmlns:a16="http://schemas.microsoft.com/office/drawing/2014/main" id="{ED846575-107B-4F71-83DF-9A7D4BEAEE1F}"/>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348</xdr:row>
      <xdr:rowOff>0</xdr:rowOff>
    </xdr:from>
    <xdr:ext cx="2529840" cy="195685"/>
    <xdr:sp macro="" textlink="">
      <xdr:nvSpPr>
        <xdr:cNvPr id="3564" name="Drop Down 4" hidden="1">
          <a:extLst>
            <a:ext uri="{63B3BB69-23CF-44E3-9099-C40C66FF867C}">
              <a14:compatExt xmlns:a14="http://schemas.microsoft.com/office/drawing/2010/main" spid="_x0000_s2052"/>
            </a:ext>
            <a:ext uri="{FF2B5EF4-FFF2-40B4-BE49-F238E27FC236}">
              <a16:creationId xmlns:a16="http://schemas.microsoft.com/office/drawing/2014/main" id="{9A41576A-BA4A-4BAB-B361-81534AB67DD7}"/>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348</xdr:row>
      <xdr:rowOff>0</xdr:rowOff>
    </xdr:from>
    <xdr:ext cx="2529840" cy="195685"/>
    <xdr:sp macro="" textlink="">
      <xdr:nvSpPr>
        <xdr:cNvPr id="3565" name="Drop Down 4" hidden="1">
          <a:extLst>
            <a:ext uri="{63B3BB69-23CF-44E3-9099-C40C66FF867C}">
              <a14:compatExt xmlns:a14="http://schemas.microsoft.com/office/drawing/2010/main" spid="_x0000_s2052"/>
            </a:ext>
            <a:ext uri="{FF2B5EF4-FFF2-40B4-BE49-F238E27FC236}">
              <a16:creationId xmlns:a16="http://schemas.microsoft.com/office/drawing/2014/main" id="{E7B0954D-5BE2-4534-AE26-2EB0AB8EEA2A}"/>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566" name="Drop Down 4" hidden="1">
          <a:extLst>
            <a:ext uri="{63B3BB69-23CF-44E3-9099-C40C66FF867C}">
              <a14:compatExt xmlns:a14="http://schemas.microsoft.com/office/drawing/2010/main" spid="_x0000_s2052"/>
            </a:ext>
            <a:ext uri="{FF2B5EF4-FFF2-40B4-BE49-F238E27FC236}">
              <a16:creationId xmlns:a16="http://schemas.microsoft.com/office/drawing/2014/main" id="{705019E4-DCE3-4F4A-897A-2E3A00CAC262}"/>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354</xdr:row>
      <xdr:rowOff>0</xdr:rowOff>
    </xdr:from>
    <xdr:ext cx="1921468" cy="195685"/>
    <xdr:sp macro="" textlink="">
      <xdr:nvSpPr>
        <xdr:cNvPr id="3567" name="Drop Down 20" hidden="1">
          <a:extLst>
            <a:ext uri="{63B3BB69-23CF-44E3-9099-C40C66FF867C}">
              <a14:compatExt xmlns:a14="http://schemas.microsoft.com/office/drawing/2010/main" spid="_x0000_s2068"/>
            </a:ext>
            <a:ext uri="{FF2B5EF4-FFF2-40B4-BE49-F238E27FC236}">
              <a16:creationId xmlns:a16="http://schemas.microsoft.com/office/drawing/2014/main" id="{B50E0C31-990D-4899-891E-3FB939D05BED}"/>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568" name="Drop Down 24" hidden="1">
          <a:extLst>
            <a:ext uri="{63B3BB69-23CF-44E3-9099-C40C66FF867C}">
              <a14:compatExt xmlns:a14="http://schemas.microsoft.com/office/drawing/2010/main" spid="_x0000_s2072"/>
            </a:ext>
            <a:ext uri="{FF2B5EF4-FFF2-40B4-BE49-F238E27FC236}">
              <a16:creationId xmlns:a16="http://schemas.microsoft.com/office/drawing/2014/main" id="{5207C798-A84B-4D03-9802-D62137DD7CAC}"/>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569" name="Drop Down 4" hidden="1">
          <a:extLst>
            <a:ext uri="{63B3BB69-23CF-44E3-9099-C40C66FF867C}">
              <a14:compatExt xmlns:a14="http://schemas.microsoft.com/office/drawing/2010/main" spid="_x0000_s2052"/>
            </a:ext>
            <a:ext uri="{FF2B5EF4-FFF2-40B4-BE49-F238E27FC236}">
              <a16:creationId xmlns:a16="http://schemas.microsoft.com/office/drawing/2014/main" id="{7D0E16A8-77AD-48E7-9FD5-9995BD4921B3}"/>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354</xdr:row>
      <xdr:rowOff>0</xdr:rowOff>
    </xdr:from>
    <xdr:ext cx="2529840" cy="195685"/>
    <xdr:sp macro="" textlink="">
      <xdr:nvSpPr>
        <xdr:cNvPr id="3570" name="Drop Down 4" hidden="1">
          <a:extLst>
            <a:ext uri="{63B3BB69-23CF-44E3-9099-C40C66FF867C}">
              <a14:compatExt xmlns:a14="http://schemas.microsoft.com/office/drawing/2010/main" spid="_x0000_s2052"/>
            </a:ext>
            <a:ext uri="{FF2B5EF4-FFF2-40B4-BE49-F238E27FC236}">
              <a16:creationId xmlns:a16="http://schemas.microsoft.com/office/drawing/2014/main" id="{52F63CD7-906B-4C40-8E8F-80180D704828}"/>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571" name="Drop Down 4" hidden="1">
          <a:extLst>
            <a:ext uri="{63B3BB69-23CF-44E3-9099-C40C66FF867C}">
              <a14:compatExt xmlns:a14="http://schemas.microsoft.com/office/drawing/2010/main" spid="_x0000_s2052"/>
            </a:ext>
            <a:ext uri="{FF2B5EF4-FFF2-40B4-BE49-F238E27FC236}">
              <a16:creationId xmlns:a16="http://schemas.microsoft.com/office/drawing/2014/main" id="{E43F09B3-3EC5-4A3A-82A7-538D8880697A}"/>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354</xdr:row>
      <xdr:rowOff>0</xdr:rowOff>
    </xdr:from>
    <xdr:ext cx="2529840" cy="195685"/>
    <xdr:sp macro="" textlink="">
      <xdr:nvSpPr>
        <xdr:cNvPr id="3572" name="Drop Down 4" hidden="1">
          <a:extLst>
            <a:ext uri="{63B3BB69-23CF-44E3-9099-C40C66FF867C}">
              <a14:compatExt xmlns:a14="http://schemas.microsoft.com/office/drawing/2010/main" spid="_x0000_s2052"/>
            </a:ext>
            <a:ext uri="{FF2B5EF4-FFF2-40B4-BE49-F238E27FC236}">
              <a16:creationId xmlns:a16="http://schemas.microsoft.com/office/drawing/2014/main" id="{B6864EAE-490E-466C-A38B-B36D5338D343}"/>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573" name="Drop Down 4" hidden="1">
          <a:extLst>
            <a:ext uri="{63B3BB69-23CF-44E3-9099-C40C66FF867C}">
              <a14:compatExt xmlns:a14="http://schemas.microsoft.com/office/drawing/2010/main" spid="_x0000_s2052"/>
            </a:ext>
            <a:ext uri="{FF2B5EF4-FFF2-40B4-BE49-F238E27FC236}">
              <a16:creationId xmlns:a16="http://schemas.microsoft.com/office/drawing/2014/main" id="{FAC5EBB1-DA14-44EA-8B02-94275B29208F}"/>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354</xdr:row>
      <xdr:rowOff>0</xdr:rowOff>
    </xdr:from>
    <xdr:ext cx="1921468" cy="195685"/>
    <xdr:sp macro="" textlink="">
      <xdr:nvSpPr>
        <xdr:cNvPr id="3574" name="Drop Down 20" hidden="1">
          <a:extLst>
            <a:ext uri="{63B3BB69-23CF-44E3-9099-C40C66FF867C}">
              <a14:compatExt xmlns:a14="http://schemas.microsoft.com/office/drawing/2010/main" spid="_x0000_s2068"/>
            </a:ext>
            <a:ext uri="{FF2B5EF4-FFF2-40B4-BE49-F238E27FC236}">
              <a16:creationId xmlns:a16="http://schemas.microsoft.com/office/drawing/2014/main" id="{3B0C4716-59AF-4271-89A7-98C83ACE9A88}"/>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575" name="Drop Down 24" hidden="1">
          <a:extLst>
            <a:ext uri="{63B3BB69-23CF-44E3-9099-C40C66FF867C}">
              <a14:compatExt xmlns:a14="http://schemas.microsoft.com/office/drawing/2010/main" spid="_x0000_s2072"/>
            </a:ext>
            <a:ext uri="{FF2B5EF4-FFF2-40B4-BE49-F238E27FC236}">
              <a16:creationId xmlns:a16="http://schemas.microsoft.com/office/drawing/2014/main" id="{2E22AC6F-C746-48A9-B7A7-FE4EDB5ADD85}"/>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576" name="Drop Down 4" hidden="1">
          <a:extLst>
            <a:ext uri="{63B3BB69-23CF-44E3-9099-C40C66FF867C}">
              <a14:compatExt xmlns:a14="http://schemas.microsoft.com/office/drawing/2010/main" spid="_x0000_s2052"/>
            </a:ext>
            <a:ext uri="{FF2B5EF4-FFF2-40B4-BE49-F238E27FC236}">
              <a16:creationId xmlns:a16="http://schemas.microsoft.com/office/drawing/2014/main" id="{2F4B396D-DD58-4860-BA1C-2A0432E2A680}"/>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354</xdr:row>
      <xdr:rowOff>0</xdr:rowOff>
    </xdr:from>
    <xdr:ext cx="2529840" cy="195685"/>
    <xdr:sp macro="" textlink="">
      <xdr:nvSpPr>
        <xdr:cNvPr id="3577" name="Drop Down 4" hidden="1">
          <a:extLst>
            <a:ext uri="{63B3BB69-23CF-44E3-9099-C40C66FF867C}">
              <a14:compatExt xmlns:a14="http://schemas.microsoft.com/office/drawing/2010/main" spid="_x0000_s2052"/>
            </a:ext>
            <a:ext uri="{FF2B5EF4-FFF2-40B4-BE49-F238E27FC236}">
              <a16:creationId xmlns:a16="http://schemas.microsoft.com/office/drawing/2014/main" id="{2458CE82-2D9A-40A2-B785-E5986AEE469E}"/>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578" name="Drop Down 4" hidden="1">
          <a:extLst>
            <a:ext uri="{63B3BB69-23CF-44E3-9099-C40C66FF867C}">
              <a14:compatExt xmlns:a14="http://schemas.microsoft.com/office/drawing/2010/main" spid="_x0000_s2052"/>
            </a:ext>
            <a:ext uri="{FF2B5EF4-FFF2-40B4-BE49-F238E27FC236}">
              <a16:creationId xmlns:a16="http://schemas.microsoft.com/office/drawing/2014/main" id="{5415FD82-126F-4F3E-902A-D97DADA8B93A}"/>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354</xdr:row>
      <xdr:rowOff>0</xdr:rowOff>
    </xdr:from>
    <xdr:ext cx="2529840" cy="195685"/>
    <xdr:sp macro="" textlink="">
      <xdr:nvSpPr>
        <xdr:cNvPr id="3579" name="Drop Down 4" hidden="1">
          <a:extLst>
            <a:ext uri="{63B3BB69-23CF-44E3-9099-C40C66FF867C}">
              <a14:compatExt xmlns:a14="http://schemas.microsoft.com/office/drawing/2010/main" spid="_x0000_s2052"/>
            </a:ext>
            <a:ext uri="{FF2B5EF4-FFF2-40B4-BE49-F238E27FC236}">
              <a16:creationId xmlns:a16="http://schemas.microsoft.com/office/drawing/2014/main" id="{C157F1C9-7CB5-4EAF-A0C4-2CE2BC9D0169}"/>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580" name="Drop Down 4" hidden="1">
          <a:extLst>
            <a:ext uri="{63B3BB69-23CF-44E3-9099-C40C66FF867C}">
              <a14:compatExt xmlns:a14="http://schemas.microsoft.com/office/drawing/2010/main" spid="_x0000_s2052"/>
            </a:ext>
            <a:ext uri="{FF2B5EF4-FFF2-40B4-BE49-F238E27FC236}">
              <a16:creationId xmlns:a16="http://schemas.microsoft.com/office/drawing/2014/main" id="{4949DDF3-7DD3-4EBA-ABFD-3CE4F7E3E5EA}"/>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354</xdr:row>
      <xdr:rowOff>0</xdr:rowOff>
    </xdr:from>
    <xdr:ext cx="1921468" cy="195685"/>
    <xdr:sp macro="" textlink="">
      <xdr:nvSpPr>
        <xdr:cNvPr id="3581" name="Drop Down 20" hidden="1">
          <a:extLst>
            <a:ext uri="{63B3BB69-23CF-44E3-9099-C40C66FF867C}">
              <a14:compatExt xmlns:a14="http://schemas.microsoft.com/office/drawing/2010/main" spid="_x0000_s2068"/>
            </a:ext>
            <a:ext uri="{FF2B5EF4-FFF2-40B4-BE49-F238E27FC236}">
              <a16:creationId xmlns:a16="http://schemas.microsoft.com/office/drawing/2014/main" id="{30E4C626-28E8-4761-9978-D6BABD277E55}"/>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582" name="Drop Down 24" hidden="1">
          <a:extLst>
            <a:ext uri="{63B3BB69-23CF-44E3-9099-C40C66FF867C}">
              <a14:compatExt xmlns:a14="http://schemas.microsoft.com/office/drawing/2010/main" spid="_x0000_s2072"/>
            </a:ext>
            <a:ext uri="{FF2B5EF4-FFF2-40B4-BE49-F238E27FC236}">
              <a16:creationId xmlns:a16="http://schemas.microsoft.com/office/drawing/2014/main" id="{2703759E-E08A-4465-80D1-C310BE221BF2}"/>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583" name="Drop Down 4" hidden="1">
          <a:extLst>
            <a:ext uri="{63B3BB69-23CF-44E3-9099-C40C66FF867C}">
              <a14:compatExt xmlns:a14="http://schemas.microsoft.com/office/drawing/2010/main" spid="_x0000_s2052"/>
            </a:ext>
            <a:ext uri="{FF2B5EF4-FFF2-40B4-BE49-F238E27FC236}">
              <a16:creationId xmlns:a16="http://schemas.microsoft.com/office/drawing/2014/main" id="{3D990E86-2D25-4920-B5F8-E5F029351D27}"/>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354</xdr:row>
      <xdr:rowOff>0</xdr:rowOff>
    </xdr:from>
    <xdr:ext cx="2529840" cy="195685"/>
    <xdr:sp macro="" textlink="">
      <xdr:nvSpPr>
        <xdr:cNvPr id="3584" name="Drop Down 4" hidden="1">
          <a:extLst>
            <a:ext uri="{63B3BB69-23CF-44E3-9099-C40C66FF867C}">
              <a14:compatExt xmlns:a14="http://schemas.microsoft.com/office/drawing/2010/main" spid="_x0000_s2052"/>
            </a:ext>
            <a:ext uri="{FF2B5EF4-FFF2-40B4-BE49-F238E27FC236}">
              <a16:creationId xmlns:a16="http://schemas.microsoft.com/office/drawing/2014/main" id="{C7EF1178-6992-4FBD-877C-6D70DFC89990}"/>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585" name="Drop Down 4" hidden="1">
          <a:extLst>
            <a:ext uri="{63B3BB69-23CF-44E3-9099-C40C66FF867C}">
              <a14:compatExt xmlns:a14="http://schemas.microsoft.com/office/drawing/2010/main" spid="_x0000_s2052"/>
            </a:ext>
            <a:ext uri="{FF2B5EF4-FFF2-40B4-BE49-F238E27FC236}">
              <a16:creationId xmlns:a16="http://schemas.microsoft.com/office/drawing/2014/main" id="{BF8A5786-A94D-44DD-85D1-531FC3F74F5F}"/>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354</xdr:row>
      <xdr:rowOff>0</xdr:rowOff>
    </xdr:from>
    <xdr:ext cx="2529840" cy="195685"/>
    <xdr:sp macro="" textlink="">
      <xdr:nvSpPr>
        <xdr:cNvPr id="3586" name="Drop Down 4" hidden="1">
          <a:extLst>
            <a:ext uri="{63B3BB69-23CF-44E3-9099-C40C66FF867C}">
              <a14:compatExt xmlns:a14="http://schemas.microsoft.com/office/drawing/2010/main" spid="_x0000_s2052"/>
            </a:ext>
            <a:ext uri="{FF2B5EF4-FFF2-40B4-BE49-F238E27FC236}">
              <a16:creationId xmlns:a16="http://schemas.microsoft.com/office/drawing/2014/main" id="{8C324277-4633-433C-BF74-7AD9D7B6036A}"/>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587" name="Drop Down 4" hidden="1">
          <a:extLst>
            <a:ext uri="{63B3BB69-23CF-44E3-9099-C40C66FF867C}">
              <a14:compatExt xmlns:a14="http://schemas.microsoft.com/office/drawing/2010/main" spid="_x0000_s2052"/>
            </a:ext>
            <a:ext uri="{FF2B5EF4-FFF2-40B4-BE49-F238E27FC236}">
              <a16:creationId xmlns:a16="http://schemas.microsoft.com/office/drawing/2014/main" id="{47B1D6F4-1CFA-496C-B605-B0039683CBD0}"/>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354</xdr:row>
      <xdr:rowOff>0</xdr:rowOff>
    </xdr:from>
    <xdr:ext cx="1921468" cy="195685"/>
    <xdr:sp macro="" textlink="">
      <xdr:nvSpPr>
        <xdr:cNvPr id="3588" name="Drop Down 20" hidden="1">
          <a:extLst>
            <a:ext uri="{63B3BB69-23CF-44E3-9099-C40C66FF867C}">
              <a14:compatExt xmlns:a14="http://schemas.microsoft.com/office/drawing/2010/main" spid="_x0000_s2068"/>
            </a:ext>
            <a:ext uri="{FF2B5EF4-FFF2-40B4-BE49-F238E27FC236}">
              <a16:creationId xmlns:a16="http://schemas.microsoft.com/office/drawing/2014/main" id="{8966873A-2D73-42C1-A2B7-CFCFF0DB332A}"/>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589" name="Drop Down 24" hidden="1">
          <a:extLst>
            <a:ext uri="{63B3BB69-23CF-44E3-9099-C40C66FF867C}">
              <a14:compatExt xmlns:a14="http://schemas.microsoft.com/office/drawing/2010/main" spid="_x0000_s2072"/>
            </a:ext>
            <a:ext uri="{FF2B5EF4-FFF2-40B4-BE49-F238E27FC236}">
              <a16:creationId xmlns:a16="http://schemas.microsoft.com/office/drawing/2014/main" id="{C842B93A-9E3B-4D27-987C-B285F4912D54}"/>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590" name="Drop Down 4" hidden="1">
          <a:extLst>
            <a:ext uri="{63B3BB69-23CF-44E3-9099-C40C66FF867C}">
              <a14:compatExt xmlns:a14="http://schemas.microsoft.com/office/drawing/2010/main" spid="_x0000_s2052"/>
            </a:ext>
            <a:ext uri="{FF2B5EF4-FFF2-40B4-BE49-F238E27FC236}">
              <a16:creationId xmlns:a16="http://schemas.microsoft.com/office/drawing/2014/main" id="{53D24ABC-7190-4B2F-A674-0417CC82BAE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354</xdr:row>
      <xdr:rowOff>0</xdr:rowOff>
    </xdr:from>
    <xdr:ext cx="2529840" cy="195685"/>
    <xdr:sp macro="" textlink="">
      <xdr:nvSpPr>
        <xdr:cNvPr id="3591" name="Drop Down 4" hidden="1">
          <a:extLst>
            <a:ext uri="{63B3BB69-23CF-44E3-9099-C40C66FF867C}">
              <a14:compatExt xmlns:a14="http://schemas.microsoft.com/office/drawing/2010/main" spid="_x0000_s2052"/>
            </a:ext>
            <a:ext uri="{FF2B5EF4-FFF2-40B4-BE49-F238E27FC236}">
              <a16:creationId xmlns:a16="http://schemas.microsoft.com/office/drawing/2014/main" id="{7466801D-4876-44A5-97BC-792CB6176611}"/>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592" name="Drop Down 4" hidden="1">
          <a:extLst>
            <a:ext uri="{63B3BB69-23CF-44E3-9099-C40C66FF867C}">
              <a14:compatExt xmlns:a14="http://schemas.microsoft.com/office/drawing/2010/main" spid="_x0000_s2052"/>
            </a:ext>
            <a:ext uri="{FF2B5EF4-FFF2-40B4-BE49-F238E27FC236}">
              <a16:creationId xmlns:a16="http://schemas.microsoft.com/office/drawing/2014/main" id="{E7711D99-47C7-4583-9548-F5D1256432BF}"/>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354</xdr:row>
      <xdr:rowOff>0</xdr:rowOff>
    </xdr:from>
    <xdr:ext cx="2529840" cy="195685"/>
    <xdr:sp macro="" textlink="">
      <xdr:nvSpPr>
        <xdr:cNvPr id="3593" name="Drop Down 4" hidden="1">
          <a:extLst>
            <a:ext uri="{63B3BB69-23CF-44E3-9099-C40C66FF867C}">
              <a14:compatExt xmlns:a14="http://schemas.microsoft.com/office/drawing/2010/main" spid="_x0000_s2052"/>
            </a:ext>
            <a:ext uri="{FF2B5EF4-FFF2-40B4-BE49-F238E27FC236}">
              <a16:creationId xmlns:a16="http://schemas.microsoft.com/office/drawing/2014/main" id="{F9B0E88C-F67D-4E44-B444-8DF231C1A372}"/>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594" name="Drop Down 4" hidden="1">
          <a:extLst>
            <a:ext uri="{63B3BB69-23CF-44E3-9099-C40C66FF867C}">
              <a14:compatExt xmlns:a14="http://schemas.microsoft.com/office/drawing/2010/main" spid="_x0000_s2052"/>
            </a:ext>
            <a:ext uri="{FF2B5EF4-FFF2-40B4-BE49-F238E27FC236}">
              <a16:creationId xmlns:a16="http://schemas.microsoft.com/office/drawing/2014/main" id="{02C4A9DA-6F71-48D2-953E-B5E9288FD44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354</xdr:row>
      <xdr:rowOff>0</xdr:rowOff>
    </xdr:from>
    <xdr:ext cx="1921468" cy="195685"/>
    <xdr:sp macro="" textlink="">
      <xdr:nvSpPr>
        <xdr:cNvPr id="3595" name="Drop Down 20" hidden="1">
          <a:extLst>
            <a:ext uri="{63B3BB69-23CF-44E3-9099-C40C66FF867C}">
              <a14:compatExt xmlns:a14="http://schemas.microsoft.com/office/drawing/2010/main" spid="_x0000_s2068"/>
            </a:ext>
            <a:ext uri="{FF2B5EF4-FFF2-40B4-BE49-F238E27FC236}">
              <a16:creationId xmlns:a16="http://schemas.microsoft.com/office/drawing/2014/main" id="{C3D535B4-6C0C-4881-A695-052415A3BA63}"/>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596" name="Drop Down 24" hidden="1">
          <a:extLst>
            <a:ext uri="{63B3BB69-23CF-44E3-9099-C40C66FF867C}">
              <a14:compatExt xmlns:a14="http://schemas.microsoft.com/office/drawing/2010/main" spid="_x0000_s2072"/>
            </a:ext>
            <a:ext uri="{FF2B5EF4-FFF2-40B4-BE49-F238E27FC236}">
              <a16:creationId xmlns:a16="http://schemas.microsoft.com/office/drawing/2014/main" id="{7262D5DA-FB10-485F-A327-DD5CC7209D71}"/>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597" name="Drop Down 4" hidden="1">
          <a:extLst>
            <a:ext uri="{63B3BB69-23CF-44E3-9099-C40C66FF867C}">
              <a14:compatExt xmlns:a14="http://schemas.microsoft.com/office/drawing/2010/main" spid="_x0000_s2052"/>
            </a:ext>
            <a:ext uri="{FF2B5EF4-FFF2-40B4-BE49-F238E27FC236}">
              <a16:creationId xmlns:a16="http://schemas.microsoft.com/office/drawing/2014/main" id="{B6C28513-8EB0-46BA-B67A-7014518DB2B8}"/>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354</xdr:row>
      <xdr:rowOff>0</xdr:rowOff>
    </xdr:from>
    <xdr:ext cx="2529840" cy="195685"/>
    <xdr:sp macro="" textlink="">
      <xdr:nvSpPr>
        <xdr:cNvPr id="3598" name="Drop Down 4" hidden="1">
          <a:extLst>
            <a:ext uri="{63B3BB69-23CF-44E3-9099-C40C66FF867C}">
              <a14:compatExt xmlns:a14="http://schemas.microsoft.com/office/drawing/2010/main" spid="_x0000_s2052"/>
            </a:ext>
            <a:ext uri="{FF2B5EF4-FFF2-40B4-BE49-F238E27FC236}">
              <a16:creationId xmlns:a16="http://schemas.microsoft.com/office/drawing/2014/main" id="{AF8543BB-A582-47BD-885A-9063D2FC8E5C}"/>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599" name="Drop Down 4" hidden="1">
          <a:extLst>
            <a:ext uri="{63B3BB69-23CF-44E3-9099-C40C66FF867C}">
              <a14:compatExt xmlns:a14="http://schemas.microsoft.com/office/drawing/2010/main" spid="_x0000_s2052"/>
            </a:ext>
            <a:ext uri="{FF2B5EF4-FFF2-40B4-BE49-F238E27FC236}">
              <a16:creationId xmlns:a16="http://schemas.microsoft.com/office/drawing/2014/main" id="{CA3B9C14-2F09-4194-AC3F-01EBE8F919A5}"/>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354</xdr:row>
      <xdr:rowOff>0</xdr:rowOff>
    </xdr:from>
    <xdr:ext cx="2529840" cy="195685"/>
    <xdr:sp macro="" textlink="">
      <xdr:nvSpPr>
        <xdr:cNvPr id="3600" name="Drop Down 4" hidden="1">
          <a:extLst>
            <a:ext uri="{63B3BB69-23CF-44E3-9099-C40C66FF867C}">
              <a14:compatExt xmlns:a14="http://schemas.microsoft.com/office/drawing/2010/main" spid="_x0000_s2052"/>
            </a:ext>
            <a:ext uri="{FF2B5EF4-FFF2-40B4-BE49-F238E27FC236}">
              <a16:creationId xmlns:a16="http://schemas.microsoft.com/office/drawing/2014/main" id="{E9B3BC0E-2E1F-4BBB-AAE6-24EE49C6C6E7}"/>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601" name="Drop Down 4" hidden="1">
          <a:extLst>
            <a:ext uri="{63B3BB69-23CF-44E3-9099-C40C66FF867C}">
              <a14:compatExt xmlns:a14="http://schemas.microsoft.com/office/drawing/2010/main" spid="_x0000_s2052"/>
            </a:ext>
            <a:ext uri="{FF2B5EF4-FFF2-40B4-BE49-F238E27FC236}">
              <a16:creationId xmlns:a16="http://schemas.microsoft.com/office/drawing/2014/main" id="{6BD154DF-5FE9-4008-9E3C-D981C9F3E3EF}"/>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354</xdr:row>
      <xdr:rowOff>0</xdr:rowOff>
    </xdr:from>
    <xdr:ext cx="1921468" cy="195685"/>
    <xdr:sp macro="" textlink="">
      <xdr:nvSpPr>
        <xdr:cNvPr id="3602" name="Drop Down 20" hidden="1">
          <a:extLst>
            <a:ext uri="{63B3BB69-23CF-44E3-9099-C40C66FF867C}">
              <a14:compatExt xmlns:a14="http://schemas.microsoft.com/office/drawing/2010/main" spid="_x0000_s2068"/>
            </a:ext>
            <a:ext uri="{FF2B5EF4-FFF2-40B4-BE49-F238E27FC236}">
              <a16:creationId xmlns:a16="http://schemas.microsoft.com/office/drawing/2014/main" id="{02C137C1-FB36-4F94-91E0-ABD6D318C5EB}"/>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603" name="Drop Down 24" hidden="1">
          <a:extLst>
            <a:ext uri="{63B3BB69-23CF-44E3-9099-C40C66FF867C}">
              <a14:compatExt xmlns:a14="http://schemas.microsoft.com/office/drawing/2010/main" spid="_x0000_s2072"/>
            </a:ext>
            <a:ext uri="{FF2B5EF4-FFF2-40B4-BE49-F238E27FC236}">
              <a16:creationId xmlns:a16="http://schemas.microsoft.com/office/drawing/2014/main" id="{073DFB84-F95C-4B35-9DBC-6907C857FCE6}"/>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604" name="Drop Down 4" hidden="1">
          <a:extLst>
            <a:ext uri="{63B3BB69-23CF-44E3-9099-C40C66FF867C}">
              <a14:compatExt xmlns:a14="http://schemas.microsoft.com/office/drawing/2010/main" spid="_x0000_s2052"/>
            </a:ext>
            <a:ext uri="{FF2B5EF4-FFF2-40B4-BE49-F238E27FC236}">
              <a16:creationId xmlns:a16="http://schemas.microsoft.com/office/drawing/2014/main" id="{4BE607F3-2904-4D63-88AA-E357AF527963}"/>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354</xdr:row>
      <xdr:rowOff>0</xdr:rowOff>
    </xdr:from>
    <xdr:ext cx="2529840" cy="195685"/>
    <xdr:sp macro="" textlink="">
      <xdr:nvSpPr>
        <xdr:cNvPr id="3605" name="Drop Down 4" hidden="1">
          <a:extLst>
            <a:ext uri="{63B3BB69-23CF-44E3-9099-C40C66FF867C}">
              <a14:compatExt xmlns:a14="http://schemas.microsoft.com/office/drawing/2010/main" spid="_x0000_s2052"/>
            </a:ext>
            <a:ext uri="{FF2B5EF4-FFF2-40B4-BE49-F238E27FC236}">
              <a16:creationId xmlns:a16="http://schemas.microsoft.com/office/drawing/2014/main" id="{78AB5AC7-5DE3-48EA-B4ED-C9AD53B3132A}"/>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606" name="Drop Down 4" hidden="1">
          <a:extLst>
            <a:ext uri="{63B3BB69-23CF-44E3-9099-C40C66FF867C}">
              <a14:compatExt xmlns:a14="http://schemas.microsoft.com/office/drawing/2010/main" spid="_x0000_s2052"/>
            </a:ext>
            <a:ext uri="{FF2B5EF4-FFF2-40B4-BE49-F238E27FC236}">
              <a16:creationId xmlns:a16="http://schemas.microsoft.com/office/drawing/2014/main" id="{7D6C1A04-CBA3-4F55-8A6A-6F17C0AD4752}"/>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354</xdr:row>
      <xdr:rowOff>0</xdr:rowOff>
    </xdr:from>
    <xdr:ext cx="2529840" cy="195685"/>
    <xdr:sp macro="" textlink="">
      <xdr:nvSpPr>
        <xdr:cNvPr id="3607" name="Drop Down 4" hidden="1">
          <a:extLst>
            <a:ext uri="{63B3BB69-23CF-44E3-9099-C40C66FF867C}">
              <a14:compatExt xmlns:a14="http://schemas.microsoft.com/office/drawing/2010/main" spid="_x0000_s2052"/>
            </a:ext>
            <a:ext uri="{FF2B5EF4-FFF2-40B4-BE49-F238E27FC236}">
              <a16:creationId xmlns:a16="http://schemas.microsoft.com/office/drawing/2014/main" id="{634F7B5F-CC35-4A37-B453-98A29FE1AAEA}"/>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608" name="Drop Down 4" hidden="1">
          <a:extLst>
            <a:ext uri="{63B3BB69-23CF-44E3-9099-C40C66FF867C}">
              <a14:compatExt xmlns:a14="http://schemas.microsoft.com/office/drawing/2010/main" spid="_x0000_s2052"/>
            </a:ext>
            <a:ext uri="{FF2B5EF4-FFF2-40B4-BE49-F238E27FC236}">
              <a16:creationId xmlns:a16="http://schemas.microsoft.com/office/drawing/2014/main" id="{75E59336-AEAA-4782-BE5A-CD1BB7C3861B}"/>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354</xdr:row>
      <xdr:rowOff>0</xdr:rowOff>
    </xdr:from>
    <xdr:ext cx="1921468" cy="195685"/>
    <xdr:sp macro="" textlink="">
      <xdr:nvSpPr>
        <xdr:cNvPr id="3609" name="Drop Down 20" hidden="1">
          <a:extLst>
            <a:ext uri="{63B3BB69-23CF-44E3-9099-C40C66FF867C}">
              <a14:compatExt xmlns:a14="http://schemas.microsoft.com/office/drawing/2010/main" spid="_x0000_s2068"/>
            </a:ext>
            <a:ext uri="{FF2B5EF4-FFF2-40B4-BE49-F238E27FC236}">
              <a16:creationId xmlns:a16="http://schemas.microsoft.com/office/drawing/2014/main" id="{FA22DA3F-9D37-4BCC-9DA4-85E29ECDB834}"/>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610" name="Drop Down 24" hidden="1">
          <a:extLst>
            <a:ext uri="{63B3BB69-23CF-44E3-9099-C40C66FF867C}">
              <a14:compatExt xmlns:a14="http://schemas.microsoft.com/office/drawing/2010/main" spid="_x0000_s2072"/>
            </a:ext>
            <a:ext uri="{FF2B5EF4-FFF2-40B4-BE49-F238E27FC236}">
              <a16:creationId xmlns:a16="http://schemas.microsoft.com/office/drawing/2014/main" id="{2A1F97E4-0E1C-4FAA-A80B-4BDD8184E25F}"/>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611" name="Drop Down 4" hidden="1">
          <a:extLst>
            <a:ext uri="{63B3BB69-23CF-44E3-9099-C40C66FF867C}">
              <a14:compatExt xmlns:a14="http://schemas.microsoft.com/office/drawing/2010/main" spid="_x0000_s2052"/>
            </a:ext>
            <a:ext uri="{FF2B5EF4-FFF2-40B4-BE49-F238E27FC236}">
              <a16:creationId xmlns:a16="http://schemas.microsoft.com/office/drawing/2014/main" id="{8CE65E20-442E-4A45-9A86-2E9FC36CBB4D}"/>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354</xdr:row>
      <xdr:rowOff>0</xdr:rowOff>
    </xdr:from>
    <xdr:ext cx="2529840" cy="195685"/>
    <xdr:sp macro="" textlink="">
      <xdr:nvSpPr>
        <xdr:cNvPr id="3612" name="Drop Down 4" hidden="1">
          <a:extLst>
            <a:ext uri="{63B3BB69-23CF-44E3-9099-C40C66FF867C}">
              <a14:compatExt xmlns:a14="http://schemas.microsoft.com/office/drawing/2010/main" spid="_x0000_s2052"/>
            </a:ext>
            <a:ext uri="{FF2B5EF4-FFF2-40B4-BE49-F238E27FC236}">
              <a16:creationId xmlns:a16="http://schemas.microsoft.com/office/drawing/2014/main" id="{6CB1072B-DD75-45B0-BF1D-A6B06FB1217E}"/>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613" name="Drop Down 4" hidden="1">
          <a:extLst>
            <a:ext uri="{63B3BB69-23CF-44E3-9099-C40C66FF867C}">
              <a14:compatExt xmlns:a14="http://schemas.microsoft.com/office/drawing/2010/main" spid="_x0000_s2052"/>
            </a:ext>
            <a:ext uri="{FF2B5EF4-FFF2-40B4-BE49-F238E27FC236}">
              <a16:creationId xmlns:a16="http://schemas.microsoft.com/office/drawing/2014/main" id="{16BB3A5F-B9B7-4D73-9B29-DBBB802194A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354</xdr:row>
      <xdr:rowOff>0</xdr:rowOff>
    </xdr:from>
    <xdr:ext cx="2529840" cy="195685"/>
    <xdr:sp macro="" textlink="">
      <xdr:nvSpPr>
        <xdr:cNvPr id="3614" name="Drop Down 4" hidden="1">
          <a:extLst>
            <a:ext uri="{63B3BB69-23CF-44E3-9099-C40C66FF867C}">
              <a14:compatExt xmlns:a14="http://schemas.microsoft.com/office/drawing/2010/main" spid="_x0000_s2052"/>
            </a:ext>
            <a:ext uri="{FF2B5EF4-FFF2-40B4-BE49-F238E27FC236}">
              <a16:creationId xmlns:a16="http://schemas.microsoft.com/office/drawing/2014/main" id="{FD604EA9-54CE-44C5-9F86-438BB93F4F0A}"/>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615" name="Drop Down 4" hidden="1">
          <a:extLst>
            <a:ext uri="{63B3BB69-23CF-44E3-9099-C40C66FF867C}">
              <a14:compatExt xmlns:a14="http://schemas.microsoft.com/office/drawing/2010/main" spid="_x0000_s2052"/>
            </a:ext>
            <a:ext uri="{FF2B5EF4-FFF2-40B4-BE49-F238E27FC236}">
              <a16:creationId xmlns:a16="http://schemas.microsoft.com/office/drawing/2014/main" id="{CF627AA9-E194-494F-ADBB-4A8E8AF58CBE}"/>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354</xdr:row>
      <xdr:rowOff>0</xdr:rowOff>
    </xdr:from>
    <xdr:ext cx="1921468" cy="195685"/>
    <xdr:sp macro="" textlink="">
      <xdr:nvSpPr>
        <xdr:cNvPr id="3616" name="Drop Down 20" hidden="1">
          <a:extLst>
            <a:ext uri="{63B3BB69-23CF-44E3-9099-C40C66FF867C}">
              <a14:compatExt xmlns:a14="http://schemas.microsoft.com/office/drawing/2010/main" spid="_x0000_s2068"/>
            </a:ext>
            <a:ext uri="{FF2B5EF4-FFF2-40B4-BE49-F238E27FC236}">
              <a16:creationId xmlns:a16="http://schemas.microsoft.com/office/drawing/2014/main" id="{94B79D77-3042-4DB4-90B1-1FAFC850E07B}"/>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617" name="Drop Down 24" hidden="1">
          <a:extLst>
            <a:ext uri="{63B3BB69-23CF-44E3-9099-C40C66FF867C}">
              <a14:compatExt xmlns:a14="http://schemas.microsoft.com/office/drawing/2010/main" spid="_x0000_s2072"/>
            </a:ext>
            <a:ext uri="{FF2B5EF4-FFF2-40B4-BE49-F238E27FC236}">
              <a16:creationId xmlns:a16="http://schemas.microsoft.com/office/drawing/2014/main" id="{75F88F9A-3CDA-4166-9F26-E1C443749DFE}"/>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618" name="Drop Down 4" hidden="1">
          <a:extLst>
            <a:ext uri="{63B3BB69-23CF-44E3-9099-C40C66FF867C}">
              <a14:compatExt xmlns:a14="http://schemas.microsoft.com/office/drawing/2010/main" spid="_x0000_s2052"/>
            </a:ext>
            <a:ext uri="{FF2B5EF4-FFF2-40B4-BE49-F238E27FC236}">
              <a16:creationId xmlns:a16="http://schemas.microsoft.com/office/drawing/2014/main" id="{DF8F3FCA-7070-4AD5-A05A-7148D6E06412}"/>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354</xdr:row>
      <xdr:rowOff>0</xdr:rowOff>
    </xdr:from>
    <xdr:ext cx="2529840" cy="195685"/>
    <xdr:sp macro="" textlink="">
      <xdr:nvSpPr>
        <xdr:cNvPr id="3619" name="Drop Down 4" hidden="1">
          <a:extLst>
            <a:ext uri="{63B3BB69-23CF-44E3-9099-C40C66FF867C}">
              <a14:compatExt xmlns:a14="http://schemas.microsoft.com/office/drawing/2010/main" spid="_x0000_s2052"/>
            </a:ext>
            <a:ext uri="{FF2B5EF4-FFF2-40B4-BE49-F238E27FC236}">
              <a16:creationId xmlns:a16="http://schemas.microsoft.com/office/drawing/2014/main" id="{83663686-B14D-49B6-A86F-2C99FFB1FB50}"/>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620" name="Drop Down 4" hidden="1">
          <a:extLst>
            <a:ext uri="{63B3BB69-23CF-44E3-9099-C40C66FF867C}">
              <a14:compatExt xmlns:a14="http://schemas.microsoft.com/office/drawing/2010/main" spid="_x0000_s2052"/>
            </a:ext>
            <a:ext uri="{FF2B5EF4-FFF2-40B4-BE49-F238E27FC236}">
              <a16:creationId xmlns:a16="http://schemas.microsoft.com/office/drawing/2014/main" id="{B5D60B30-4D1F-45F9-A201-5904E4F1440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354</xdr:row>
      <xdr:rowOff>0</xdr:rowOff>
    </xdr:from>
    <xdr:ext cx="2529840" cy="195685"/>
    <xdr:sp macro="" textlink="">
      <xdr:nvSpPr>
        <xdr:cNvPr id="3621" name="Drop Down 4" hidden="1">
          <a:extLst>
            <a:ext uri="{63B3BB69-23CF-44E3-9099-C40C66FF867C}">
              <a14:compatExt xmlns:a14="http://schemas.microsoft.com/office/drawing/2010/main" spid="_x0000_s2052"/>
            </a:ext>
            <a:ext uri="{FF2B5EF4-FFF2-40B4-BE49-F238E27FC236}">
              <a16:creationId xmlns:a16="http://schemas.microsoft.com/office/drawing/2014/main" id="{F31AB8C9-0DFD-40AE-B17A-EBCF7D4DFFD9}"/>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622" name="Drop Down 4" hidden="1">
          <a:extLst>
            <a:ext uri="{63B3BB69-23CF-44E3-9099-C40C66FF867C}">
              <a14:compatExt xmlns:a14="http://schemas.microsoft.com/office/drawing/2010/main" spid="_x0000_s2052"/>
            </a:ext>
            <a:ext uri="{FF2B5EF4-FFF2-40B4-BE49-F238E27FC236}">
              <a16:creationId xmlns:a16="http://schemas.microsoft.com/office/drawing/2014/main" id="{3C66175F-DCC6-49E6-BD73-42C26C55F23A}"/>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354</xdr:row>
      <xdr:rowOff>0</xdr:rowOff>
    </xdr:from>
    <xdr:ext cx="1921468" cy="195685"/>
    <xdr:sp macro="" textlink="">
      <xdr:nvSpPr>
        <xdr:cNvPr id="3623" name="Drop Down 20" hidden="1">
          <a:extLst>
            <a:ext uri="{63B3BB69-23CF-44E3-9099-C40C66FF867C}">
              <a14:compatExt xmlns:a14="http://schemas.microsoft.com/office/drawing/2010/main" spid="_x0000_s2068"/>
            </a:ext>
            <a:ext uri="{FF2B5EF4-FFF2-40B4-BE49-F238E27FC236}">
              <a16:creationId xmlns:a16="http://schemas.microsoft.com/office/drawing/2014/main" id="{6F3495CE-B333-496E-ADDD-06A062130427}"/>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624" name="Drop Down 24" hidden="1">
          <a:extLst>
            <a:ext uri="{63B3BB69-23CF-44E3-9099-C40C66FF867C}">
              <a14:compatExt xmlns:a14="http://schemas.microsoft.com/office/drawing/2010/main" spid="_x0000_s2072"/>
            </a:ext>
            <a:ext uri="{FF2B5EF4-FFF2-40B4-BE49-F238E27FC236}">
              <a16:creationId xmlns:a16="http://schemas.microsoft.com/office/drawing/2014/main" id="{E32BB22E-4690-418E-B664-200D821F5906}"/>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625" name="Drop Down 4" hidden="1">
          <a:extLst>
            <a:ext uri="{63B3BB69-23CF-44E3-9099-C40C66FF867C}">
              <a14:compatExt xmlns:a14="http://schemas.microsoft.com/office/drawing/2010/main" spid="_x0000_s2052"/>
            </a:ext>
            <a:ext uri="{FF2B5EF4-FFF2-40B4-BE49-F238E27FC236}">
              <a16:creationId xmlns:a16="http://schemas.microsoft.com/office/drawing/2014/main" id="{71B55355-DA7B-4A79-A184-BFE45601602D}"/>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354</xdr:row>
      <xdr:rowOff>0</xdr:rowOff>
    </xdr:from>
    <xdr:ext cx="2529840" cy="195685"/>
    <xdr:sp macro="" textlink="">
      <xdr:nvSpPr>
        <xdr:cNvPr id="3626" name="Drop Down 4" hidden="1">
          <a:extLst>
            <a:ext uri="{63B3BB69-23CF-44E3-9099-C40C66FF867C}">
              <a14:compatExt xmlns:a14="http://schemas.microsoft.com/office/drawing/2010/main" spid="_x0000_s2052"/>
            </a:ext>
            <a:ext uri="{FF2B5EF4-FFF2-40B4-BE49-F238E27FC236}">
              <a16:creationId xmlns:a16="http://schemas.microsoft.com/office/drawing/2014/main" id="{3B72A000-9768-41D0-A958-835EBE4461C8}"/>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627" name="Drop Down 4" hidden="1">
          <a:extLst>
            <a:ext uri="{63B3BB69-23CF-44E3-9099-C40C66FF867C}">
              <a14:compatExt xmlns:a14="http://schemas.microsoft.com/office/drawing/2010/main" spid="_x0000_s2052"/>
            </a:ext>
            <a:ext uri="{FF2B5EF4-FFF2-40B4-BE49-F238E27FC236}">
              <a16:creationId xmlns:a16="http://schemas.microsoft.com/office/drawing/2014/main" id="{B1A9C3F1-3960-4674-A61F-F022E35FA3D9}"/>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354</xdr:row>
      <xdr:rowOff>0</xdr:rowOff>
    </xdr:from>
    <xdr:ext cx="2529840" cy="195685"/>
    <xdr:sp macro="" textlink="">
      <xdr:nvSpPr>
        <xdr:cNvPr id="3628" name="Drop Down 4" hidden="1">
          <a:extLst>
            <a:ext uri="{63B3BB69-23CF-44E3-9099-C40C66FF867C}">
              <a14:compatExt xmlns:a14="http://schemas.microsoft.com/office/drawing/2010/main" spid="_x0000_s2052"/>
            </a:ext>
            <a:ext uri="{FF2B5EF4-FFF2-40B4-BE49-F238E27FC236}">
              <a16:creationId xmlns:a16="http://schemas.microsoft.com/office/drawing/2014/main" id="{B9BECB87-202C-48B8-80A4-D6B7BF44C4BC}"/>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629" name="Drop Down 4" hidden="1">
          <a:extLst>
            <a:ext uri="{63B3BB69-23CF-44E3-9099-C40C66FF867C}">
              <a14:compatExt xmlns:a14="http://schemas.microsoft.com/office/drawing/2010/main" spid="_x0000_s2052"/>
            </a:ext>
            <a:ext uri="{FF2B5EF4-FFF2-40B4-BE49-F238E27FC236}">
              <a16:creationId xmlns:a16="http://schemas.microsoft.com/office/drawing/2014/main" id="{DBAE3625-2D7D-419A-A64F-C8F91BB77E08}"/>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354</xdr:row>
      <xdr:rowOff>0</xdr:rowOff>
    </xdr:from>
    <xdr:ext cx="1921468" cy="195685"/>
    <xdr:sp macro="" textlink="">
      <xdr:nvSpPr>
        <xdr:cNvPr id="3630" name="Drop Down 20" hidden="1">
          <a:extLst>
            <a:ext uri="{63B3BB69-23CF-44E3-9099-C40C66FF867C}">
              <a14:compatExt xmlns:a14="http://schemas.microsoft.com/office/drawing/2010/main" spid="_x0000_s2068"/>
            </a:ext>
            <a:ext uri="{FF2B5EF4-FFF2-40B4-BE49-F238E27FC236}">
              <a16:creationId xmlns:a16="http://schemas.microsoft.com/office/drawing/2014/main" id="{440B7DFA-6C68-496C-961C-E12B1757732A}"/>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631" name="Drop Down 24" hidden="1">
          <a:extLst>
            <a:ext uri="{63B3BB69-23CF-44E3-9099-C40C66FF867C}">
              <a14:compatExt xmlns:a14="http://schemas.microsoft.com/office/drawing/2010/main" spid="_x0000_s2072"/>
            </a:ext>
            <a:ext uri="{FF2B5EF4-FFF2-40B4-BE49-F238E27FC236}">
              <a16:creationId xmlns:a16="http://schemas.microsoft.com/office/drawing/2014/main" id="{6C771374-2E27-4D8A-A2A4-A1638E266958}"/>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632" name="Drop Down 4" hidden="1">
          <a:extLst>
            <a:ext uri="{63B3BB69-23CF-44E3-9099-C40C66FF867C}">
              <a14:compatExt xmlns:a14="http://schemas.microsoft.com/office/drawing/2010/main" spid="_x0000_s2052"/>
            </a:ext>
            <a:ext uri="{FF2B5EF4-FFF2-40B4-BE49-F238E27FC236}">
              <a16:creationId xmlns:a16="http://schemas.microsoft.com/office/drawing/2014/main" id="{62B25E05-02FD-4BCF-99DE-D19A9D301E8B}"/>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354</xdr:row>
      <xdr:rowOff>0</xdr:rowOff>
    </xdr:from>
    <xdr:ext cx="2529840" cy="195685"/>
    <xdr:sp macro="" textlink="">
      <xdr:nvSpPr>
        <xdr:cNvPr id="3633" name="Drop Down 4" hidden="1">
          <a:extLst>
            <a:ext uri="{63B3BB69-23CF-44E3-9099-C40C66FF867C}">
              <a14:compatExt xmlns:a14="http://schemas.microsoft.com/office/drawing/2010/main" spid="_x0000_s2052"/>
            </a:ext>
            <a:ext uri="{FF2B5EF4-FFF2-40B4-BE49-F238E27FC236}">
              <a16:creationId xmlns:a16="http://schemas.microsoft.com/office/drawing/2014/main" id="{4BEB3FF6-24CB-4CD4-A8D4-9B06DD3657E9}"/>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634" name="Drop Down 4" hidden="1">
          <a:extLst>
            <a:ext uri="{63B3BB69-23CF-44E3-9099-C40C66FF867C}">
              <a14:compatExt xmlns:a14="http://schemas.microsoft.com/office/drawing/2010/main" spid="_x0000_s2052"/>
            </a:ext>
            <a:ext uri="{FF2B5EF4-FFF2-40B4-BE49-F238E27FC236}">
              <a16:creationId xmlns:a16="http://schemas.microsoft.com/office/drawing/2014/main" id="{8DC458A4-9298-403F-8ED5-B3F171EE718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354</xdr:row>
      <xdr:rowOff>0</xdr:rowOff>
    </xdr:from>
    <xdr:ext cx="2529840" cy="195685"/>
    <xdr:sp macro="" textlink="">
      <xdr:nvSpPr>
        <xdr:cNvPr id="3635" name="Drop Down 4" hidden="1">
          <a:extLst>
            <a:ext uri="{63B3BB69-23CF-44E3-9099-C40C66FF867C}">
              <a14:compatExt xmlns:a14="http://schemas.microsoft.com/office/drawing/2010/main" spid="_x0000_s2052"/>
            </a:ext>
            <a:ext uri="{FF2B5EF4-FFF2-40B4-BE49-F238E27FC236}">
              <a16:creationId xmlns:a16="http://schemas.microsoft.com/office/drawing/2014/main" id="{DEEFFEE4-159D-476C-B04F-4C70326B1427}"/>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636" name="Drop Down 4" hidden="1">
          <a:extLst>
            <a:ext uri="{63B3BB69-23CF-44E3-9099-C40C66FF867C}">
              <a14:compatExt xmlns:a14="http://schemas.microsoft.com/office/drawing/2010/main" spid="_x0000_s2052"/>
            </a:ext>
            <a:ext uri="{FF2B5EF4-FFF2-40B4-BE49-F238E27FC236}">
              <a16:creationId xmlns:a16="http://schemas.microsoft.com/office/drawing/2014/main" id="{759B2926-7338-4681-9DE9-CB372BD14B1C}"/>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354</xdr:row>
      <xdr:rowOff>0</xdr:rowOff>
    </xdr:from>
    <xdr:ext cx="1921468" cy="195685"/>
    <xdr:sp macro="" textlink="">
      <xdr:nvSpPr>
        <xdr:cNvPr id="3637" name="Drop Down 20" hidden="1">
          <a:extLst>
            <a:ext uri="{63B3BB69-23CF-44E3-9099-C40C66FF867C}">
              <a14:compatExt xmlns:a14="http://schemas.microsoft.com/office/drawing/2010/main" spid="_x0000_s2068"/>
            </a:ext>
            <a:ext uri="{FF2B5EF4-FFF2-40B4-BE49-F238E27FC236}">
              <a16:creationId xmlns:a16="http://schemas.microsoft.com/office/drawing/2014/main" id="{40C1198F-281F-461B-B53E-C96CEA2A0C8C}"/>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638" name="Drop Down 24" hidden="1">
          <a:extLst>
            <a:ext uri="{63B3BB69-23CF-44E3-9099-C40C66FF867C}">
              <a14:compatExt xmlns:a14="http://schemas.microsoft.com/office/drawing/2010/main" spid="_x0000_s2072"/>
            </a:ext>
            <a:ext uri="{FF2B5EF4-FFF2-40B4-BE49-F238E27FC236}">
              <a16:creationId xmlns:a16="http://schemas.microsoft.com/office/drawing/2014/main" id="{9E264186-C807-4974-8F69-4FBF18FBB7CD}"/>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639" name="Drop Down 4" hidden="1">
          <a:extLst>
            <a:ext uri="{63B3BB69-23CF-44E3-9099-C40C66FF867C}">
              <a14:compatExt xmlns:a14="http://schemas.microsoft.com/office/drawing/2010/main" spid="_x0000_s2052"/>
            </a:ext>
            <a:ext uri="{FF2B5EF4-FFF2-40B4-BE49-F238E27FC236}">
              <a16:creationId xmlns:a16="http://schemas.microsoft.com/office/drawing/2014/main" id="{7D6CDA00-EACC-4D53-8177-578F4B8C3867}"/>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354</xdr:row>
      <xdr:rowOff>0</xdr:rowOff>
    </xdr:from>
    <xdr:ext cx="2529840" cy="195685"/>
    <xdr:sp macro="" textlink="">
      <xdr:nvSpPr>
        <xdr:cNvPr id="3640" name="Drop Down 4" hidden="1">
          <a:extLst>
            <a:ext uri="{63B3BB69-23CF-44E3-9099-C40C66FF867C}">
              <a14:compatExt xmlns:a14="http://schemas.microsoft.com/office/drawing/2010/main" spid="_x0000_s2052"/>
            </a:ext>
            <a:ext uri="{FF2B5EF4-FFF2-40B4-BE49-F238E27FC236}">
              <a16:creationId xmlns:a16="http://schemas.microsoft.com/office/drawing/2014/main" id="{22D981F2-C7D2-4F5E-9881-48E24DD89137}"/>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641" name="Drop Down 4" hidden="1">
          <a:extLst>
            <a:ext uri="{63B3BB69-23CF-44E3-9099-C40C66FF867C}">
              <a14:compatExt xmlns:a14="http://schemas.microsoft.com/office/drawing/2010/main" spid="_x0000_s2052"/>
            </a:ext>
            <a:ext uri="{FF2B5EF4-FFF2-40B4-BE49-F238E27FC236}">
              <a16:creationId xmlns:a16="http://schemas.microsoft.com/office/drawing/2014/main" id="{59FDF013-77A3-4590-BBD3-82D2F3798730}"/>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354</xdr:row>
      <xdr:rowOff>0</xdr:rowOff>
    </xdr:from>
    <xdr:ext cx="2529840" cy="195685"/>
    <xdr:sp macro="" textlink="">
      <xdr:nvSpPr>
        <xdr:cNvPr id="3642" name="Drop Down 4" hidden="1">
          <a:extLst>
            <a:ext uri="{63B3BB69-23CF-44E3-9099-C40C66FF867C}">
              <a14:compatExt xmlns:a14="http://schemas.microsoft.com/office/drawing/2010/main" spid="_x0000_s2052"/>
            </a:ext>
            <a:ext uri="{FF2B5EF4-FFF2-40B4-BE49-F238E27FC236}">
              <a16:creationId xmlns:a16="http://schemas.microsoft.com/office/drawing/2014/main" id="{E136A99A-853B-40CD-A5E1-375E796DCC07}"/>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643" name="Drop Down 4" hidden="1">
          <a:extLst>
            <a:ext uri="{63B3BB69-23CF-44E3-9099-C40C66FF867C}">
              <a14:compatExt xmlns:a14="http://schemas.microsoft.com/office/drawing/2010/main" spid="_x0000_s2052"/>
            </a:ext>
            <a:ext uri="{FF2B5EF4-FFF2-40B4-BE49-F238E27FC236}">
              <a16:creationId xmlns:a16="http://schemas.microsoft.com/office/drawing/2014/main" id="{D0869F6F-E414-4786-856B-7EC9122E74EB}"/>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354</xdr:row>
      <xdr:rowOff>0</xdr:rowOff>
    </xdr:from>
    <xdr:ext cx="1921468" cy="195685"/>
    <xdr:sp macro="" textlink="">
      <xdr:nvSpPr>
        <xdr:cNvPr id="3644" name="Drop Down 20" hidden="1">
          <a:extLst>
            <a:ext uri="{63B3BB69-23CF-44E3-9099-C40C66FF867C}">
              <a14:compatExt xmlns:a14="http://schemas.microsoft.com/office/drawing/2010/main" spid="_x0000_s2068"/>
            </a:ext>
            <a:ext uri="{FF2B5EF4-FFF2-40B4-BE49-F238E27FC236}">
              <a16:creationId xmlns:a16="http://schemas.microsoft.com/office/drawing/2014/main" id="{976484EC-2EDF-4778-A36C-2CD560AB5A7D}"/>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645" name="Drop Down 24" hidden="1">
          <a:extLst>
            <a:ext uri="{63B3BB69-23CF-44E3-9099-C40C66FF867C}">
              <a14:compatExt xmlns:a14="http://schemas.microsoft.com/office/drawing/2010/main" spid="_x0000_s2072"/>
            </a:ext>
            <a:ext uri="{FF2B5EF4-FFF2-40B4-BE49-F238E27FC236}">
              <a16:creationId xmlns:a16="http://schemas.microsoft.com/office/drawing/2014/main" id="{B7CC4932-E0ED-49F5-92BA-2F379A17E901}"/>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646" name="Drop Down 4" hidden="1">
          <a:extLst>
            <a:ext uri="{63B3BB69-23CF-44E3-9099-C40C66FF867C}">
              <a14:compatExt xmlns:a14="http://schemas.microsoft.com/office/drawing/2010/main" spid="_x0000_s2052"/>
            </a:ext>
            <a:ext uri="{FF2B5EF4-FFF2-40B4-BE49-F238E27FC236}">
              <a16:creationId xmlns:a16="http://schemas.microsoft.com/office/drawing/2014/main" id="{DAA32D90-B3F9-453F-BF74-A82BCF1C90D5}"/>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354</xdr:row>
      <xdr:rowOff>0</xdr:rowOff>
    </xdr:from>
    <xdr:ext cx="2529840" cy="195685"/>
    <xdr:sp macro="" textlink="">
      <xdr:nvSpPr>
        <xdr:cNvPr id="3647" name="Drop Down 4" hidden="1">
          <a:extLst>
            <a:ext uri="{63B3BB69-23CF-44E3-9099-C40C66FF867C}">
              <a14:compatExt xmlns:a14="http://schemas.microsoft.com/office/drawing/2010/main" spid="_x0000_s2052"/>
            </a:ext>
            <a:ext uri="{FF2B5EF4-FFF2-40B4-BE49-F238E27FC236}">
              <a16:creationId xmlns:a16="http://schemas.microsoft.com/office/drawing/2014/main" id="{CA34E71A-9286-4031-B8CA-CC99E25B76AB}"/>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648" name="Drop Down 4" hidden="1">
          <a:extLst>
            <a:ext uri="{63B3BB69-23CF-44E3-9099-C40C66FF867C}">
              <a14:compatExt xmlns:a14="http://schemas.microsoft.com/office/drawing/2010/main" spid="_x0000_s2052"/>
            </a:ext>
            <a:ext uri="{FF2B5EF4-FFF2-40B4-BE49-F238E27FC236}">
              <a16:creationId xmlns:a16="http://schemas.microsoft.com/office/drawing/2014/main" id="{8D39A245-D77E-46D3-B178-AB0380AD8505}"/>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354</xdr:row>
      <xdr:rowOff>0</xdr:rowOff>
    </xdr:from>
    <xdr:ext cx="2529840" cy="195685"/>
    <xdr:sp macro="" textlink="">
      <xdr:nvSpPr>
        <xdr:cNvPr id="3649" name="Drop Down 4" hidden="1">
          <a:extLst>
            <a:ext uri="{63B3BB69-23CF-44E3-9099-C40C66FF867C}">
              <a14:compatExt xmlns:a14="http://schemas.microsoft.com/office/drawing/2010/main" spid="_x0000_s2052"/>
            </a:ext>
            <a:ext uri="{FF2B5EF4-FFF2-40B4-BE49-F238E27FC236}">
              <a16:creationId xmlns:a16="http://schemas.microsoft.com/office/drawing/2014/main" id="{47E0B170-229E-4305-A78B-ADA3B7B75EBE}"/>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650" name="Drop Down 4" hidden="1">
          <a:extLst>
            <a:ext uri="{63B3BB69-23CF-44E3-9099-C40C66FF867C}">
              <a14:compatExt xmlns:a14="http://schemas.microsoft.com/office/drawing/2010/main" spid="_x0000_s2052"/>
            </a:ext>
            <a:ext uri="{FF2B5EF4-FFF2-40B4-BE49-F238E27FC236}">
              <a16:creationId xmlns:a16="http://schemas.microsoft.com/office/drawing/2014/main" id="{A1776BCA-8D41-4D47-9288-E44EC30812DD}"/>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354</xdr:row>
      <xdr:rowOff>0</xdr:rowOff>
    </xdr:from>
    <xdr:ext cx="1921468" cy="195685"/>
    <xdr:sp macro="" textlink="">
      <xdr:nvSpPr>
        <xdr:cNvPr id="3651" name="Drop Down 20" hidden="1">
          <a:extLst>
            <a:ext uri="{63B3BB69-23CF-44E3-9099-C40C66FF867C}">
              <a14:compatExt xmlns:a14="http://schemas.microsoft.com/office/drawing/2010/main" spid="_x0000_s2068"/>
            </a:ext>
            <a:ext uri="{FF2B5EF4-FFF2-40B4-BE49-F238E27FC236}">
              <a16:creationId xmlns:a16="http://schemas.microsoft.com/office/drawing/2014/main" id="{BC721E42-21CB-4A2A-AEE6-309B25FC2ADC}"/>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652" name="Drop Down 24" hidden="1">
          <a:extLst>
            <a:ext uri="{63B3BB69-23CF-44E3-9099-C40C66FF867C}">
              <a14:compatExt xmlns:a14="http://schemas.microsoft.com/office/drawing/2010/main" spid="_x0000_s2072"/>
            </a:ext>
            <a:ext uri="{FF2B5EF4-FFF2-40B4-BE49-F238E27FC236}">
              <a16:creationId xmlns:a16="http://schemas.microsoft.com/office/drawing/2014/main" id="{DFDA8169-096E-4294-9F54-44D257A6755B}"/>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653" name="Drop Down 4" hidden="1">
          <a:extLst>
            <a:ext uri="{63B3BB69-23CF-44E3-9099-C40C66FF867C}">
              <a14:compatExt xmlns:a14="http://schemas.microsoft.com/office/drawing/2010/main" spid="_x0000_s2052"/>
            </a:ext>
            <a:ext uri="{FF2B5EF4-FFF2-40B4-BE49-F238E27FC236}">
              <a16:creationId xmlns:a16="http://schemas.microsoft.com/office/drawing/2014/main" id="{71418A1E-D6B1-4635-9FC6-1C31B4555A6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354</xdr:row>
      <xdr:rowOff>0</xdr:rowOff>
    </xdr:from>
    <xdr:ext cx="2529840" cy="195685"/>
    <xdr:sp macro="" textlink="">
      <xdr:nvSpPr>
        <xdr:cNvPr id="3654" name="Drop Down 4" hidden="1">
          <a:extLst>
            <a:ext uri="{63B3BB69-23CF-44E3-9099-C40C66FF867C}">
              <a14:compatExt xmlns:a14="http://schemas.microsoft.com/office/drawing/2010/main" spid="_x0000_s2052"/>
            </a:ext>
            <a:ext uri="{FF2B5EF4-FFF2-40B4-BE49-F238E27FC236}">
              <a16:creationId xmlns:a16="http://schemas.microsoft.com/office/drawing/2014/main" id="{9A2D669B-26DB-4BCC-A650-6084E0C47652}"/>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655" name="Drop Down 4" hidden="1">
          <a:extLst>
            <a:ext uri="{63B3BB69-23CF-44E3-9099-C40C66FF867C}">
              <a14:compatExt xmlns:a14="http://schemas.microsoft.com/office/drawing/2010/main" spid="_x0000_s2052"/>
            </a:ext>
            <a:ext uri="{FF2B5EF4-FFF2-40B4-BE49-F238E27FC236}">
              <a16:creationId xmlns:a16="http://schemas.microsoft.com/office/drawing/2014/main" id="{11713339-C3B9-461A-BF0E-29230A35B702}"/>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354</xdr:row>
      <xdr:rowOff>0</xdr:rowOff>
    </xdr:from>
    <xdr:ext cx="2529840" cy="195685"/>
    <xdr:sp macro="" textlink="">
      <xdr:nvSpPr>
        <xdr:cNvPr id="3656" name="Drop Down 4" hidden="1">
          <a:extLst>
            <a:ext uri="{63B3BB69-23CF-44E3-9099-C40C66FF867C}">
              <a14:compatExt xmlns:a14="http://schemas.microsoft.com/office/drawing/2010/main" spid="_x0000_s2052"/>
            </a:ext>
            <a:ext uri="{FF2B5EF4-FFF2-40B4-BE49-F238E27FC236}">
              <a16:creationId xmlns:a16="http://schemas.microsoft.com/office/drawing/2014/main" id="{D43D25CE-8F44-4EE1-BD37-999A5EB86F9D}"/>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657" name="Drop Down 4" hidden="1">
          <a:extLst>
            <a:ext uri="{63B3BB69-23CF-44E3-9099-C40C66FF867C}">
              <a14:compatExt xmlns:a14="http://schemas.microsoft.com/office/drawing/2010/main" spid="_x0000_s2052"/>
            </a:ext>
            <a:ext uri="{FF2B5EF4-FFF2-40B4-BE49-F238E27FC236}">
              <a16:creationId xmlns:a16="http://schemas.microsoft.com/office/drawing/2014/main" id="{425B097D-125B-4D79-B045-8406624C310A}"/>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354</xdr:row>
      <xdr:rowOff>0</xdr:rowOff>
    </xdr:from>
    <xdr:ext cx="1921468" cy="195685"/>
    <xdr:sp macro="" textlink="">
      <xdr:nvSpPr>
        <xdr:cNvPr id="3658" name="Drop Down 20" hidden="1">
          <a:extLst>
            <a:ext uri="{63B3BB69-23CF-44E3-9099-C40C66FF867C}">
              <a14:compatExt xmlns:a14="http://schemas.microsoft.com/office/drawing/2010/main" spid="_x0000_s2068"/>
            </a:ext>
            <a:ext uri="{FF2B5EF4-FFF2-40B4-BE49-F238E27FC236}">
              <a16:creationId xmlns:a16="http://schemas.microsoft.com/office/drawing/2014/main" id="{E50FC41D-A9CD-4CAF-98A0-3E868D32AD0F}"/>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659" name="Drop Down 24" hidden="1">
          <a:extLst>
            <a:ext uri="{63B3BB69-23CF-44E3-9099-C40C66FF867C}">
              <a14:compatExt xmlns:a14="http://schemas.microsoft.com/office/drawing/2010/main" spid="_x0000_s2072"/>
            </a:ext>
            <a:ext uri="{FF2B5EF4-FFF2-40B4-BE49-F238E27FC236}">
              <a16:creationId xmlns:a16="http://schemas.microsoft.com/office/drawing/2014/main" id="{BBAC8E32-D84F-4E9C-8753-5FDADA8C35F5}"/>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660" name="Drop Down 4" hidden="1">
          <a:extLst>
            <a:ext uri="{63B3BB69-23CF-44E3-9099-C40C66FF867C}">
              <a14:compatExt xmlns:a14="http://schemas.microsoft.com/office/drawing/2010/main" spid="_x0000_s2052"/>
            </a:ext>
            <a:ext uri="{FF2B5EF4-FFF2-40B4-BE49-F238E27FC236}">
              <a16:creationId xmlns:a16="http://schemas.microsoft.com/office/drawing/2014/main" id="{0E2D51BE-732B-4854-BA09-58925B1F43E3}"/>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354</xdr:row>
      <xdr:rowOff>0</xdr:rowOff>
    </xdr:from>
    <xdr:ext cx="2529840" cy="195685"/>
    <xdr:sp macro="" textlink="">
      <xdr:nvSpPr>
        <xdr:cNvPr id="3661" name="Drop Down 4" hidden="1">
          <a:extLst>
            <a:ext uri="{63B3BB69-23CF-44E3-9099-C40C66FF867C}">
              <a14:compatExt xmlns:a14="http://schemas.microsoft.com/office/drawing/2010/main" spid="_x0000_s2052"/>
            </a:ext>
            <a:ext uri="{FF2B5EF4-FFF2-40B4-BE49-F238E27FC236}">
              <a16:creationId xmlns:a16="http://schemas.microsoft.com/office/drawing/2014/main" id="{A5EF755F-BB37-4ACE-811D-AC1CDBF8D2B5}"/>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662" name="Drop Down 4" hidden="1">
          <a:extLst>
            <a:ext uri="{63B3BB69-23CF-44E3-9099-C40C66FF867C}">
              <a14:compatExt xmlns:a14="http://schemas.microsoft.com/office/drawing/2010/main" spid="_x0000_s2052"/>
            </a:ext>
            <a:ext uri="{FF2B5EF4-FFF2-40B4-BE49-F238E27FC236}">
              <a16:creationId xmlns:a16="http://schemas.microsoft.com/office/drawing/2014/main" id="{5B93AEF7-EBA3-483B-BA85-07E2442DEDFB}"/>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354</xdr:row>
      <xdr:rowOff>0</xdr:rowOff>
    </xdr:from>
    <xdr:ext cx="2529840" cy="195685"/>
    <xdr:sp macro="" textlink="">
      <xdr:nvSpPr>
        <xdr:cNvPr id="3663" name="Drop Down 4" hidden="1">
          <a:extLst>
            <a:ext uri="{63B3BB69-23CF-44E3-9099-C40C66FF867C}">
              <a14:compatExt xmlns:a14="http://schemas.microsoft.com/office/drawing/2010/main" spid="_x0000_s2052"/>
            </a:ext>
            <a:ext uri="{FF2B5EF4-FFF2-40B4-BE49-F238E27FC236}">
              <a16:creationId xmlns:a16="http://schemas.microsoft.com/office/drawing/2014/main" id="{61830227-4C21-4373-B6D0-9DFB44B1035C}"/>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664" name="Drop Down 4" hidden="1">
          <a:extLst>
            <a:ext uri="{63B3BB69-23CF-44E3-9099-C40C66FF867C}">
              <a14:compatExt xmlns:a14="http://schemas.microsoft.com/office/drawing/2010/main" spid="_x0000_s2052"/>
            </a:ext>
            <a:ext uri="{FF2B5EF4-FFF2-40B4-BE49-F238E27FC236}">
              <a16:creationId xmlns:a16="http://schemas.microsoft.com/office/drawing/2014/main" id="{DE28A94F-68A9-40F5-B43E-098C3ACBC0ED}"/>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354</xdr:row>
      <xdr:rowOff>0</xdr:rowOff>
    </xdr:from>
    <xdr:ext cx="1921468" cy="195685"/>
    <xdr:sp macro="" textlink="">
      <xdr:nvSpPr>
        <xdr:cNvPr id="3665" name="Drop Down 20" hidden="1">
          <a:extLst>
            <a:ext uri="{63B3BB69-23CF-44E3-9099-C40C66FF867C}">
              <a14:compatExt xmlns:a14="http://schemas.microsoft.com/office/drawing/2010/main" spid="_x0000_s2068"/>
            </a:ext>
            <a:ext uri="{FF2B5EF4-FFF2-40B4-BE49-F238E27FC236}">
              <a16:creationId xmlns:a16="http://schemas.microsoft.com/office/drawing/2014/main" id="{8DE0F1DF-5490-4347-933C-FC313057BB1C}"/>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666" name="Drop Down 24" hidden="1">
          <a:extLst>
            <a:ext uri="{63B3BB69-23CF-44E3-9099-C40C66FF867C}">
              <a14:compatExt xmlns:a14="http://schemas.microsoft.com/office/drawing/2010/main" spid="_x0000_s2072"/>
            </a:ext>
            <a:ext uri="{FF2B5EF4-FFF2-40B4-BE49-F238E27FC236}">
              <a16:creationId xmlns:a16="http://schemas.microsoft.com/office/drawing/2014/main" id="{373684F7-9DDA-4034-B567-37532DE8C948}"/>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667" name="Drop Down 4" hidden="1">
          <a:extLst>
            <a:ext uri="{63B3BB69-23CF-44E3-9099-C40C66FF867C}">
              <a14:compatExt xmlns:a14="http://schemas.microsoft.com/office/drawing/2010/main" spid="_x0000_s2052"/>
            </a:ext>
            <a:ext uri="{FF2B5EF4-FFF2-40B4-BE49-F238E27FC236}">
              <a16:creationId xmlns:a16="http://schemas.microsoft.com/office/drawing/2014/main" id="{50416EF5-4BA6-4227-88C5-2D779AD1223D}"/>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354</xdr:row>
      <xdr:rowOff>0</xdr:rowOff>
    </xdr:from>
    <xdr:ext cx="2529840" cy="195685"/>
    <xdr:sp macro="" textlink="">
      <xdr:nvSpPr>
        <xdr:cNvPr id="3668" name="Drop Down 4" hidden="1">
          <a:extLst>
            <a:ext uri="{63B3BB69-23CF-44E3-9099-C40C66FF867C}">
              <a14:compatExt xmlns:a14="http://schemas.microsoft.com/office/drawing/2010/main" spid="_x0000_s2052"/>
            </a:ext>
            <a:ext uri="{FF2B5EF4-FFF2-40B4-BE49-F238E27FC236}">
              <a16:creationId xmlns:a16="http://schemas.microsoft.com/office/drawing/2014/main" id="{05E9AB4B-2FBB-4422-BA9C-81FB4E5A01A5}"/>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669" name="Drop Down 4" hidden="1">
          <a:extLst>
            <a:ext uri="{63B3BB69-23CF-44E3-9099-C40C66FF867C}">
              <a14:compatExt xmlns:a14="http://schemas.microsoft.com/office/drawing/2010/main" spid="_x0000_s2052"/>
            </a:ext>
            <a:ext uri="{FF2B5EF4-FFF2-40B4-BE49-F238E27FC236}">
              <a16:creationId xmlns:a16="http://schemas.microsoft.com/office/drawing/2014/main" id="{72688647-EB56-47AF-8687-E1F3223ADCF9}"/>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354</xdr:row>
      <xdr:rowOff>0</xdr:rowOff>
    </xdr:from>
    <xdr:ext cx="2529840" cy="195685"/>
    <xdr:sp macro="" textlink="">
      <xdr:nvSpPr>
        <xdr:cNvPr id="3670" name="Drop Down 4" hidden="1">
          <a:extLst>
            <a:ext uri="{63B3BB69-23CF-44E3-9099-C40C66FF867C}">
              <a14:compatExt xmlns:a14="http://schemas.microsoft.com/office/drawing/2010/main" spid="_x0000_s2052"/>
            </a:ext>
            <a:ext uri="{FF2B5EF4-FFF2-40B4-BE49-F238E27FC236}">
              <a16:creationId xmlns:a16="http://schemas.microsoft.com/office/drawing/2014/main" id="{DAA0EA0F-E330-4CD5-8973-8DA6F3BB2553}"/>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671" name="Drop Down 4" hidden="1">
          <a:extLst>
            <a:ext uri="{63B3BB69-23CF-44E3-9099-C40C66FF867C}">
              <a14:compatExt xmlns:a14="http://schemas.microsoft.com/office/drawing/2010/main" spid="_x0000_s2052"/>
            </a:ext>
            <a:ext uri="{FF2B5EF4-FFF2-40B4-BE49-F238E27FC236}">
              <a16:creationId xmlns:a16="http://schemas.microsoft.com/office/drawing/2014/main" id="{00C1D5C5-254E-4A52-AC64-1B12ED8CF0EF}"/>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354</xdr:row>
      <xdr:rowOff>0</xdr:rowOff>
    </xdr:from>
    <xdr:ext cx="1921468" cy="195685"/>
    <xdr:sp macro="" textlink="">
      <xdr:nvSpPr>
        <xdr:cNvPr id="3672" name="Drop Down 20" hidden="1">
          <a:extLst>
            <a:ext uri="{63B3BB69-23CF-44E3-9099-C40C66FF867C}">
              <a14:compatExt xmlns:a14="http://schemas.microsoft.com/office/drawing/2010/main" spid="_x0000_s2068"/>
            </a:ext>
            <a:ext uri="{FF2B5EF4-FFF2-40B4-BE49-F238E27FC236}">
              <a16:creationId xmlns:a16="http://schemas.microsoft.com/office/drawing/2014/main" id="{4E198A6C-340E-4808-886C-16283D9C08E7}"/>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673" name="Drop Down 24" hidden="1">
          <a:extLst>
            <a:ext uri="{63B3BB69-23CF-44E3-9099-C40C66FF867C}">
              <a14:compatExt xmlns:a14="http://schemas.microsoft.com/office/drawing/2010/main" spid="_x0000_s2072"/>
            </a:ext>
            <a:ext uri="{FF2B5EF4-FFF2-40B4-BE49-F238E27FC236}">
              <a16:creationId xmlns:a16="http://schemas.microsoft.com/office/drawing/2014/main" id="{58FBAFAC-C58A-4AB5-A81D-6010C324A622}"/>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674" name="Drop Down 4" hidden="1">
          <a:extLst>
            <a:ext uri="{63B3BB69-23CF-44E3-9099-C40C66FF867C}">
              <a14:compatExt xmlns:a14="http://schemas.microsoft.com/office/drawing/2010/main" spid="_x0000_s2052"/>
            </a:ext>
            <a:ext uri="{FF2B5EF4-FFF2-40B4-BE49-F238E27FC236}">
              <a16:creationId xmlns:a16="http://schemas.microsoft.com/office/drawing/2014/main" id="{071D76E5-72BD-42AD-9504-F27F19F3AFB9}"/>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354</xdr:row>
      <xdr:rowOff>0</xdr:rowOff>
    </xdr:from>
    <xdr:ext cx="2529840" cy="195685"/>
    <xdr:sp macro="" textlink="">
      <xdr:nvSpPr>
        <xdr:cNvPr id="3675" name="Drop Down 4" hidden="1">
          <a:extLst>
            <a:ext uri="{63B3BB69-23CF-44E3-9099-C40C66FF867C}">
              <a14:compatExt xmlns:a14="http://schemas.microsoft.com/office/drawing/2010/main" spid="_x0000_s2052"/>
            </a:ext>
            <a:ext uri="{FF2B5EF4-FFF2-40B4-BE49-F238E27FC236}">
              <a16:creationId xmlns:a16="http://schemas.microsoft.com/office/drawing/2014/main" id="{19B87B17-30CC-4B1B-94D9-FD7EFBC28818}"/>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676" name="Drop Down 4" hidden="1">
          <a:extLst>
            <a:ext uri="{63B3BB69-23CF-44E3-9099-C40C66FF867C}">
              <a14:compatExt xmlns:a14="http://schemas.microsoft.com/office/drawing/2010/main" spid="_x0000_s2052"/>
            </a:ext>
            <a:ext uri="{FF2B5EF4-FFF2-40B4-BE49-F238E27FC236}">
              <a16:creationId xmlns:a16="http://schemas.microsoft.com/office/drawing/2014/main" id="{D5510B2F-40A0-4808-8179-BB92C33B606D}"/>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354</xdr:row>
      <xdr:rowOff>0</xdr:rowOff>
    </xdr:from>
    <xdr:ext cx="2529840" cy="195685"/>
    <xdr:sp macro="" textlink="">
      <xdr:nvSpPr>
        <xdr:cNvPr id="3677" name="Drop Down 4" hidden="1">
          <a:extLst>
            <a:ext uri="{63B3BB69-23CF-44E3-9099-C40C66FF867C}">
              <a14:compatExt xmlns:a14="http://schemas.microsoft.com/office/drawing/2010/main" spid="_x0000_s2052"/>
            </a:ext>
            <a:ext uri="{FF2B5EF4-FFF2-40B4-BE49-F238E27FC236}">
              <a16:creationId xmlns:a16="http://schemas.microsoft.com/office/drawing/2014/main" id="{8DC461AF-00AC-47B9-AD66-DE443DEFD855}"/>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678" name="Drop Down 4" hidden="1">
          <a:extLst>
            <a:ext uri="{63B3BB69-23CF-44E3-9099-C40C66FF867C}">
              <a14:compatExt xmlns:a14="http://schemas.microsoft.com/office/drawing/2010/main" spid="_x0000_s2052"/>
            </a:ext>
            <a:ext uri="{FF2B5EF4-FFF2-40B4-BE49-F238E27FC236}">
              <a16:creationId xmlns:a16="http://schemas.microsoft.com/office/drawing/2014/main" id="{B2083236-8297-473B-B257-1AF277D74105}"/>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354</xdr:row>
      <xdr:rowOff>0</xdr:rowOff>
    </xdr:from>
    <xdr:ext cx="1921468" cy="195685"/>
    <xdr:sp macro="" textlink="">
      <xdr:nvSpPr>
        <xdr:cNvPr id="3679" name="Drop Down 20" hidden="1">
          <a:extLst>
            <a:ext uri="{63B3BB69-23CF-44E3-9099-C40C66FF867C}">
              <a14:compatExt xmlns:a14="http://schemas.microsoft.com/office/drawing/2010/main" spid="_x0000_s2068"/>
            </a:ext>
            <a:ext uri="{FF2B5EF4-FFF2-40B4-BE49-F238E27FC236}">
              <a16:creationId xmlns:a16="http://schemas.microsoft.com/office/drawing/2014/main" id="{B6062E6F-54ED-4D95-9789-FB0C2BD33786}"/>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680" name="Drop Down 24" hidden="1">
          <a:extLst>
            <a:ext uri="{63B3BB69-23CF-44E3-9099-C40C66FF867C}">
              <a14:compatExt xmlns:a14="http://schemas.microsoft.com/office/drawing/2010/main" spid="_x0000_s2072"/>
            </a:ext>
            <a:ext uri="{FF2B5EF4-FFF2-40B4-BE49-F238E27FC236}">
              <a16:creationId xmlns:a16="http://schemas.microsoft.com/office/drawing/2014/main" id="{4AA08D27-F1B8-436B-9D1E-251DC43A9CB6}"/>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681" name="Drop Down 4" hidden="1">
          <a:extLst>
            <a:ext uri="{63B3BB69-23CF-44E3-9099-C40C66FF867C}">
              <a14:compatExt xmlns:a14="http://schemas.microsoft.com/office/drawing/2010/main" spid="_x0000_s2052"/>
            </a:ext>
            <a:ext uri="{FF2B5EF4-FFF2-40B4-BE49-F238E27FC236}">
              <a16:creationId xmlns:a16="http://schemas.microsoft.com/office/drawing/2014/main" id="{020EE3F3-E5A6-4C83-82AF-6E10E13BAECC}"/>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354</xdr:row>
      <xdr:rowOff>0</xdr:rowOff>
    </xdr:from>
    <xdr:ext cx="2529840" cy="195685"/>
    <xdr:sp macro="" textlink="">
      <xdr:nvSpPr>
        <xdr:cNvPr id="3682" name="Drop Down 4" hidden="1">
          <a:extLst>
            <a:ext uri="{63B3BB69-23CF-44E3-9099-C40C66FF867C}">
              <a14:compatExt xmlns:a14="http://schemas.microsoft.com/office/drawing/2010/main" spid="_x0000_s2052"/>
            </a:ext>
            <a:ext uri="{FF2B5EF4-FFF2-40B4-BE49-F238E27FC236}">
              <a16:creationId xmlns:a16="http://schemas.microsoft.com/office/drawing/2014/main" id="{BF0F86E5-B751-441B-8B2C-E6599C6592EB}"/>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683" name="Drop Down 4" hidden="1">
          <a:extLst>
            <a:ext uri="{63B3BB69-23CF-44E3-9099-C40C66FF867C}">
              <a14:compatExt xmlns:a14="http://schemas.microsoft.com/office/drawing/2010/main" spid="_x0000_s2052"/>
            </a:ext>
            <a:ext uri="{FF2B5EF4-FFF2-40B4-BE49-F238E27FC236}">
              <a16:creationId xmlns:a16="http://schemas.microsoft.com/office/drawing/2014/main" id="{D0753F7E-44BE-4958-B76E-D0A69CF1FE03}"/>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354</xdr:row>
      <xdr:rowOff>0</xdr:rowOff>
    </xdr:from>
    <xdr:ext cx="2529840" cy="195685"/>
    <xdr:sp macro="" textlink="">
      <xdr:nvSpPr>
        <xdr:cNvPr id="3684" name="Drop Down 4" hidden="1">
          <a:extLst>
            <a:ext uri="{63B3BB69-23CF-44E3-9099-C40C66FF867C}">
              <a14:compatExt xmlns:a14="http://schemas.microsoft.com/office/drawing/2010/main" spid="_x0000_s2052"/>
            </a:ext>
            <a:ext uri="{FF2B5EF4-FFF2-40B4-BE49-F238E27FC236}">
              <a16:creationId xmlns:a16="http://schemas.microsoft.com/office/drawing/2014/main" id="{7C3C1611-E934-4C51-A28B-3CCC89AD2B1D}"/>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685" name="Drop Down 4" hidden="1">
          <a:extLst>
            <a:ext uri="{63B3BB69-23CF-44E3-9099-C40C66FF867C}">
              <a14:compatExt xmlns:a14="http://schemas.microsoft.com/office/drawing/2010/main" spid="_x0000_s2052"/>
            </a:ext>
            <a:ext uri="{FF2B5EF4-FFF2-40B4-BE49-F238E27FC236}">
              <a16:creationId xmlns:a16="http://schemas.microsoft.com/office/drawing/2014/main" id="{937CB03E-76C6-4440-831C-5FD1D6842C48}"/>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354</xdr:row>
      <xdr:rowOff>0</xdr:rowOff>
    </xdr:from>
    <xdr:ext cx="1921468" cy="195685"/>
    <xdr:sp macro="" textlink="">
      <xdr:nvSpPr>
        <xdr:cNvPr id="3686" name="Drop Down 20" hidden="1">
          <a:extLst>
            <a:ext uri="{63B3BB69-23CF-44E3-9099-C40C66FF867C}">
              <a14:compatExt xmlns:a14="http://schemas.microsoft.com/office/drawing/2010/main" spid="_x0000_s2068"/>
            </a:ext>
            <a:ext uri="{FF2B5EF4-FFF2-40B4-BE49-F238E27FC236}">
              <a16:creationId xmlns:a16="http://schemas.microsoft.com/office/drawing/2014/main" id="{741CBDB3-F062-44E7-9A61-B324B58EE607}"/>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687" name="Drop Down 24" hidden="1">
          <a:extLst>
            <a:ext uri="{63B3BB69-23CF-44E3-9099-C40C66FF867C}">
              <a14:compatExt xmlns:a14="http://schemas.microsoft.com/office/drawing/2010/main" spid="_x0000_s2072"/>
            </a:ext>
            <a:ext uri="{FF2B5EF4-FFF2-40B4-BE49-F238E27FC236}">
              <a16:creationId xmlns:a16="http://schemas.microsoft.com/office/drawing/2014/main" id="{E9F54839-2760-404B-8667-13987978AFF8}"/>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688" name="Drop Down 4" hidden="1">
          <a:extLst>
            <a:ext uri="{63B3BB69-23CF-44E3-9099-C40C66FF867C}">
              <a14:compatExt xmlns:a14="http://schemas.microsoft.com/office/drawing/2010/main" spid="_x0000_s2052"/>
            </a:ext>
            <a:ext uri="{FF2B5EF4-FFF2-40B4-BE49-F238E27FC236}">
              <a16:creationId xmlns:a16="http://schemas.microsoft.com/office/drawing/2014/main" id="{958EBEE6-3EE6-42EE-8E21-46B86A8BCD70}"/>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354</xdr:row>
      <xdr:rowOff>0</xdr:rowOff>
    </xdr:from>
    <xdr:ext cx="2529840" cy="195685"/>
    <xdr:sp macro="" textlink="">
      <xdr:nvSpPr>
        <xdr:cNvPr id="3689" name="Drop Down 4" hidden="1">
          <a:extLst>
            <a:ext uri="{63B3BB69-23CF-44E3-9099-C40C66FF867C}">
              <a14:compatExt xmlns:a14="http://schemas.microsoft.com/office/drawing/2010/main" spid="_x0000_s2052"/>
            </a:ext>
            <a:ext uri="{FF2B5EF4-FFF2-40B4-BE49-F238E27FC236}">
              <a16:creationId xmlns:a16="http://schemas.microsoft.com/office/drawing/2014/main" id="{88C74148-192A-4B45-BDA4-6DD4D1C5C000}"/>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690" name="Drop Down 4" hidden="1">
          <a:extLst>
            <a:ext uri="{63B3BB69-23CF-44E3-9099-C40C66FF867C}">
              <a14:compatExt xmlns:a14="http://schemas.microsoft.com/office/drawing/2010/main" spid="_x0000_s2052"/>
            </a:ext>
            <a:ext uri="{FF2B5EF4-FFF2-40B4-BE49-F238E27FC236}">
              <a16:creationId xmlns:a16="http://schemas.microsoft.com/office/drawing/2014/main" id="{F8894D25-53F2-473E-AD4F-E94A6F43EC5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354</xdr:row>
      <xdr:rowOff>0</xdr:rowOff>
    </xdr:from>
    <xdr:ext cx="2529840" cy="195685"/>
    <xdr:sp macro="" textlink="">
      <xdr:nvSpPr>
        <xdr:cNvPr id="3691" name="Drop Down 4" hidden="1">
          <a:extLst>
            <a:ext uri="{63B3BB69-23CF-44E3-9099-C40C66FF867C}">
              <a14:compatExt xmlns:a14="http://schemas.microsoft.com/office/drawing/2010/main" spid="_x0000_s2052"/>
            </a:ext>
            <a:ext uri="{FF2B5EF4-FFF2-40B4-BE49-F238E27FC236}">
              <a16:creationId xmlns:a16="http://schemas.microsoft.com/office/drawing/2014/main" id="{361010FE-41AD-4B85-A55C-25DDC9037835}"/>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692" name="Drop Down 4" hidden="1">
          <a:extLst>
            <a:ext uri="{63B3BB69-23CF-44E3-9099-C40C66FF867C}">
              <a14:compatExt xmlns:a14="http://schemas.microsoft.com/office/drawing/2010/main" spid="_x0000_s2052"/>
            </a:ext>
            <a:ext uri="{FF2B5EF4-FFF2-40B4-BE49-F238E27FC236}">
              <a16:creationId xmlns:a16="http://schemas.microsoft.com/office/drawing/2014/main" id="{284ECBC4-CA75-44F4-8FBB-B2B3D26B0E7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354</xdr:row>
      <xdr:rowOff>0</xdr:rowOff>
    </xdr:from>
    <xdr:ext cx="1921468" cy="195685"/>
    <xdr:sp macro="" textlink="">
      <xdr:nvSpPr>
        <xdr:cNvPr id="3693" name="Drop Down 20" hidden="1">
          <a:extLst>
            <a:ext uri="{63B3BB69-23CF-44E3-9099-C40C66FF867C}">
              <a14:compatExt xmlns:a14="http://schemas.microsoft.com/office/drawing/2010/main" spid="_x0000_s2068"/>
            </a:ext>
            <a:ext uri="{FF2B5EF4-FFF2-40B4-BE49-F238E27FC236}">
              <a16:creationId xmlns:a16="http://schemas.microsoft.com/office/drawing/2014/main" id="{A0290DF3-DBF2-4901-9110-59CAA83E65A1}"/>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354</xdr:row>
      <xdr:rowOff>0</xdr:rowOff>
    </xdr:from>
    <xdr:ext cx="2476500" cy="199970"/>
    <xdr:sp macro="" textlink="">
      <xdr:nvSpPr>
        <xdr:cNvPr id="3694" name="Drop Down 24" hidden="1">
          <a:extLst>
            <a:ext uri="{63B3BB69-23CF-44E3-9099-C40C66FF867C}">
              <a14:compatExt xmlns:a14="http://schemas.microsoft.com/office/drawing/2010/main" spid="_x0000_s2072"/>
            </a:ext>
            <a:ext uri="{FF2B5EF4-FFF2-40B4-BE49-F238E27FC236}">
              <a16:creationId xmlns:a16="http://schemas.microsoft.com/office/drawing/2014/main" id="{E766B51A-71EF-4566-A5F4-655A45EB5EC4}"/>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695" name="Drop Down 4" hidden="1">
          <a:extLst>
            <a:ext uri="{63B3BB69-23CF-44E3-9099-C40C66FF867C}">
              <a14:compatExt xmlns:a14="http://schemas.microsoft.com/office/drawing/2010/main" spid="_x0000_s2052"/>
            </a:ext>
            <a:ext uri="{FF2B5EF4-FFF2-40B4-BE49-F238E27FC236}">
              <a16:creationId xmlns:a16="http://schemas.microsoft.com/office/drawing/2014/main" id="{913CCAD7-700C-470E-AAA3-4EDE0EA77D3A}"/>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354</xdr:row>
      <xdr:rowOff>0</xdr:rowOff>
    </xdr:from>
    <xdr:ext cx="2529840" cy="195685"/>
    <xdr:sp macro="" textlink="">
      <xdr:nvSpPr>
        <xdr:cNvPr id="3696" name="Drop Down 4" hidden="1">
          <a:extLst>
            <a:ext uri="{63B3BB69-23CF-44E3-9099-C40C66FF867C}">
              <a14:compatExt xmlns:a14="http://schemas.microsoft.com/office/drawing/2010/main" spid="_x0000_s2052"/>
            </a:ext>
            <a:ext uri="{FF2B5EF4-FFF2-40B4-BE49-F238E27FC236}">
              <a16:creationId xmlns:a16="http://schemas.microsoft.com/office/drawing/2014/main" id="{667C5991-5D36-4630-8C99-A19528CF73B6}"/>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354</xdr:row>
      <xdr:rowOff>0</xdr:rowOff>
    </xdr:from>
    <xdr:ext cx="2529840" cy="195685"/>
    <xdr:sp macro="" textlink="">
      <xdr:nvSpPr>
        <xdr:cNvPr id="3697" name="Drop Down 4" hidden="1">
          <a:extLst>
            <a:ext uri="{63B3BB69-23CF-44E3-9099-C40C66FF867C}">
              <a14:compatExt xmlns:a14="http://schemas.microsoft.com/office/drawing/2010/main" spid="_x0000_s2052"/>
            </a:ext>
            <a:ext uri="{FF2B5EF4-FFF2-40B4-BE49-F238E27FC236}">
              <a16:creationId xmlns:a16="http://schemas.microsoft.com/office/drawing/2014/main" id="{50AA4909-E2E2-4D3E-90AA-ACF47C57F562}"/>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354</xdr:row>
      <xdr:rowOff>0</xdr:rowOff>
    </xdr:from>
    <xdr:ext cx="2529840" cy="195685"/>
    <xdr:sp macro="" textlink="">
      <xdr:nvSpPr>
        <xdr:cNvPr id="3698" name="Drop Down 4" hidden="1">
          <a:extLst>
            <a:ext uri="{63B3BB69-23CF-44E3-9099-C40C66FF867C}">
              <a14:compatExt xmlns:a14="http://schemas.microsoft.com/office/drawing/2010/main" spid="_x0000_s2052"/>
            </a:ext>
            <a:ext uri="{FF2B5EF4-FFF2-40B4-BE49-F238E27FC236}">
              <a16:creationId xmlns:a16="http://schemas.microsoft.com/office/drawing/2014/main" id="{177536C9-8ADB-481E-B939-760B7C8F14E1}"/>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699" name="Drop Down 4" hidden="1">
          <a:extLst>
            <a:ext uri="{63B3BB69-23CF-44E3-9099-C40C66FF867C}">
              <a14:compatExt xmlns:a14="http://schemas.microsoft.com/office/drawing/2010/main" spid="_x0000_s2052"/>
            </a:ext>
            <a:ext uri="{FF2B5EF4-FFF2-40B4-BE49-F238E27FC236}">
              <a16:creationId xmlns:a16="http://schemas.microsoft.com/office/drawing/2014/main" id="{7B3346E0-97A2-417D-A662-089D00BD0D6C}"/>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121</xdr:row>
      <xdr:rowOff>0</xdr:rowOff>
    </xdr:from>
    <xdr:ext cx="1921468" cy="195685"/>
    <xdr:sp macro="" textlink="">
      <xdr:nvSpPr>
        <xdr:cNvPr id="3700" name="Drop Down 20" hidden="1">
          <a:extLst>
            <a:ext uri="{63B3BB69-23CF-44E3-9099-C40C66FF867C}">
              <a14:compatExt xmlns:a14="http://schemas.microsoft.com/office/drawing/2010/main" spid="_x0000_s2068"/>
            </a:ext>
            <a:ext uri="{FF2B5EF4-FFF2-40B4-BE49-F238E27FC236}">
              <a16:creationId xmlns:a16="http://schemas.microsoft.com/office/drawing/2014/main" id="{44108BC4-D4F3-4BED-93C0-CA3A86F890D7}"/>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121</xdr:row>
      <xdr:rowOff>0</xdr:rowOff>
    </xdr:from>
    <xdr:ext cx="2476500" cy="199970"/>
    <xdr:sp macro="" textlink="">
      <xdr:nvSpPr>
        <xdr:cNvPr id="3701" name="Drop Down 24" hidden="1">
          <a:extLst>
            <a:ext uri="{63B3BB69-23CF-44E3-9099-C40C66FF867C}">
              <a14:compatExt xmlns:a14="http://schemas.microsoft.com/office/drawing/2010/main" spid="_x0000_s2072"/>
            </a:ext>
            <a:ext uri="{FF2B5EF4-FFF2-40B4-BE49-F238E27FC236}">
              <a16:creationId xmlns:a16="http://schemas.microsoft.com/office/drawing/2014/main" id="{96660A4A-49A8-4D02-A4AC-AE5008290D0F}"/>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702" name="Drop Down 4" hidden="1">
          <a:extLst>
            <a:ext uri="{63B3BB69-23CF-44E3-9099-C40C66FF867C}">
              <a14:compatExt xmlns:a14="http://schemas.microsoft.com/office/drawing/2010/main" spid="_x0000_s2052"/>
            </a:ext>
            <a:ext uri="{FF2B5EF4-FFF2-40B4-BE49-F238E27FC236}">
              <a16:creationId xmlns:a16="http://schemas.microsoft.com/office/drawing/2014/main" id="{D703F7E9-DEDA-499E-8C7F-FC9BB48AB18F}"/>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121</xdr:row>
      <xdr:rowOff>0</xdr:rowOff>
    </xdr:from>
    <xdr:ext cx="2529840" cy="195685"/>
    <xdr:sp macro="" textlink="">
      <xdr:nvSpPr>
        <xdr:cNvPr id="3703" name="Drop Down 4" hidden="1">
          <a:extLst>
            <a:ext uri="{63B3BB69-23CF-44E3-9099-C40C66FF867C}">
              <a14:compatExt xmlns:a14="http://schemas.microsoft.com/office/drawing/2010/main" spid="_x0000_s2052"/>
            </a:ext>
            <a:ext uri="{FF2B5EF4-FFF2-40B4-BE49-F238E27FC236}">
              <a16:creationId xmlns:a16="http://schemas.microsoft.com/office/drawing/2014/main" id="{0CD9F869-D395-48D8-8A25-10DA5B814750}"/>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704" name="Drop Down 4" hidden="1">
          <a:extLst>
            <a:ext uri="{63B3BB69-23CF-44E3-9099-C40C66FF867C}">
              <a14:compatExt xmlns:a14="http://schemas.microsoft.com/office/drawing/2010/main" spid="_x0000_s2052"/>
            </a:ext>
            <a:ext uri="{FF2B5EF4-FFF2-40B4-BE49-F238E27FC236}">
              <a16:creationId xmlns:a16="http://schemas.microsoft.com/office/drawing/2014/main" id="{90620935-DD0F-4187-850A-B06996EDEB70}"/>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121</xdr:row>
      <xdr:rowOff>0</xdr:rowOff>
    </xdr:from>
    <xdr:ext cx="2529840" cy="195685"/>
    <xdr:sp macro="" textlink="">
      <xdr:nvSpPr>
        <xdr:cNvPr id="3705" name="Drop Down 4" hidden="1">
          <a:extLst>
            <a:ext uri="{63B3BB69-23CF-44E3-9099-C40C66FF867C}">
              <a14:compatExt xmlns:a14="http://schemas.microsoft.com/office/drawing/2010/main" spid="_x0000_s2052"/>
            </a:ext>
            <a:ext uri="{FF2B5EF4-FFF2-40B4-BE49-F238E27FC236}">
              <a16:creationId xmlns:a16="http://schemas.microsoft.com/office/drawing/2014/main" id="{8DE4EA97-AB79-4A20-BCC2-345648586D1C}"/>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706" name="Drop Down 4" hidden="1">
          <a:extLst>
            <a:ext uri="{63B3BB69-23CF-44E3-9099-C40C66FF867C}">
              <a14:compatExt xmlns:a14="http://schemas.microsoft.com/office/drawing/2010/main" spid="_x0000_s2052"/>
            </a:ext>
            <a:ext uri="{FF2B5EF4-FFF2-40B4-BE49-F238E27FC236}">
              <a16:creationId xmlns:a16="http://schemas.microsoft.com/office/drawing/2014/main" id="{98956965-5331-49FA-B94E-F0C6BDD51F23}"/>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121</xdr:row>
      <xdr:rowOff>0</xdr:rowOff>
    </xdr:from>
    <xdr:ext cx="1921468" cy="195685"/>
    <xdr:sp macro="" textlink="">
      <xdr:nvSpPr>
        <xdr:cNvPr id="3707" name="Drop Down 20" hidden="1">
          <a:extLst>
            <a:ext uri="{63B3BB69-23CF-44E3-9099-C40C66FF867C}">
              <a14:compatExt xmlns:a14="http://schemas.microsoft.com/office/drawing/2010/main" spid="_x0000_s2068"/>
            </a:ext>
            <a:ext uri="{FF2B5EF4-FFF2-40B4-BE49-F238E27FC236}">
              <a16:creationId xmlns:a16="http://schemas.microsoft.com/office/drawing/2014/main" id="{C4E4C965-C5D7-49C0-B583-A225475C5CED}"/>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121</xdr:row>
      <xdr:rowOff>0</xdr:rowOff>
    </xdr:from>
    <xdr:ext cx="2476500" cy="199970"/>
    <xdr:sp macro="" textlink="">
      <xdr:nvSpPr>
        <xdr:cNvPr id="3708" name="Drop Down 24" hidden="1">
          <a:extLst>
            <a:ext uri="{63B3BB69-23CF-44E3-9099-C40C66FF867C}">
              <a14:compatExt xmlns:a14="http://schemas.microsoft.com/office/drawing/2010/main" spid="_x0000_s2072"/>
            </a:ext>
            <a:ext uri="{FF2B5EF4-FFF2-40B4-BE49-F238E27FC236}">
              <a16:creationId xmlns:a16="http://schemas.microsoft.com/office/drawing/2014/main" id="{E976873A-78DA-499A-9728-679D581FAFB8}"/>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709" name="Drop Down 4" hidden="1">
          <a:extLst>
            <a:ext uri="{63B3BB69-23CF-44E3-9099-C40C66FF867C}">
              <a14:compatExt xmlns:a14="http://schemas.microsoft.com/office/drawing/2010/main" spid="_x0000_s2052"/>
            </a:ext>
            <a:ext uri="{FF2B5EF4-FFF2-40B4-BE49-F238E27FC236}">
              <a16:creationId xmlns:a16="http://schemas.microsoft.com/office/drawing/2014/main" id="{31E1EE67-DDBF-4FDF-BEB2-C092E2E1D3D3}"/>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121</xdr:row>
      <xdr:rowOff>0</xdr:rowOff>
    </xdr:from>
    <xdr:ext cx="2529840" cy="195685"/>
    <xdr:sp macro="" textlink="">
      <xdr:nvSpPr>
        <xdr:cNvPr id="3710" name="Drop Down 4" hidden="1">
          <a:extLst>
            <a:ext uri="{63B3BB69-23CF-44E3-9099-C40C66FF867C}">
              <a14:compatExt xmlns:a14="http://schemas.microsoft.com/office/drawing/2010/main" spid="_x0000_s2052"/>
            </a:ext>
            <a:ext uri="{FF2B5EF4-FFF2-40B4-BE49-F238E27FC236}">
              <a16:creationId xmlns:a16="http://schemas.microsoft.com/office/drawing/2014/main" id="{B18FF183-A279-46F8-A7BC-02FE3A627C9C}"/>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711" name="Drop Down 4" hidden="1">
          <a:extLst>
            <a:ext uri="{63B3BB69-23CF-44E3-9099-C40C66FF867C}">
              <a14:compatExt xmlns:a14="http://schemas.microsoft.com/office/drawing/2010/main" spid="_x0000_s2052"/>
            </a:ext>
            <a:ext uri="{FF2B5EF4-FFF2-40B4-BE49-F238E27FC236}">
              <a16:creationId xmlns:a16="http://schemas.microsoft.com/office/drawing/2014/main" id="{0E074337-3FEA-4459-BC6A-183AFBB2496B}"/>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121</xdr:row>
      <xdr:rowOff>0</xdr:rowOff>
    </xdr:from>
    <xdr:ext cx="2529840" cy="195685"/>
    <xdr:sp macro="" textlink="">
      <xdr:nvSpPr>
        <xdr:cNvPr id="3712" name="Drop Down 4" hidden="1">
          <a:extLst>
            <a:ext uri="{63B3BB69-23CF-44E3-9099-C40C66FF867C}">
              <a14:compatExt xmlns:a14="http://schemas.microsoft.com/office/drawing/2010/main" spid="_x0000_s2052"/>
            </a:ext>
            <a:ext uri="{FF2B5EF4-FFF2-40B4-BE49-F238E27FC236}">
              <a16:creationId xmlns:a16="http://schemas.microsoft.com/office/drawing/2014/main" id="{0CD745AD-6FC0-4127-91E8-31E6863F62B5}"/>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713" name="Drop Down 4" hidden="1">
          <a:extLst>
            <a:ext uri="{63B3BB69-23CF-44E3-9099-C40C66FF867C}">
              <a14:compatExt xmlns:a14="http://schemas.microsoft.com/office/drawing/2010/main" spid="_x0000_s2052"/>
            </a:ext>
            <a:ext uri="{FF2B5EF4-FFF2-40B4-BE49-F238E27FC236}">
              <a16:creationId xmlns:a16="http://schemas.microsoft.com/office/drawing/2014/main" id="{CEEE00B9-8DF5-45A0-8CE0-7C4E7C52CAD7}"/>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121</xdr:row>
      <xdr:rowOff>0</xdr:rowOff>
    </xdr:from>
    <xdr:ext cx="1921468" cy="195685"/>
    <xdr:sp macro="" textlink="">
      <xdr:nvSpPr>
        <xdr:cNvPr id="3714" name="Drop Down 20" hidden="1">
          <a:extLst>
            <a:ext uri="{63B3BB69-23CF-44E3-9099-C40C66FF867C}">
              <a14:compatExt xmlns:a14="http://schemas.microsoft.com/office/drawing/2010/main" spid="_x0000_s2068"/>
            </a:ext>
            <a:ext uri="{FF2B5EF4-FFF2-40B4-BE49-F238E27FC236}">
              <a16:creationId xmlns:a16="http://schemas.microsoft.com/office/drawing/2014/main" id="{E93C01D0-9539-4F94-8707-EE371C06630E}"/>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121</xdr:row>
      <xdr:rowOff>0</xdr:rowOff>
    </xdr:from>
    <xdr:ext cx="2476500" cy="199970"/>
    <xdr:sp macro="" textlink="">
      <xdr:nvSpPr>
        <xdr:cNvPr id="3715" name="Drop Down 24" hidden="1">
          <a:extLst>
            <a:ext uri="{63B3BB69-23CF-44E3-9099-C40C66FF867C}">
              <a14:compatExt xmlns:a14="http://schemas.microsoft.com/office/drawing/2010/main" spid="_x0000_s2072"/>
            </a:ext>
            <a:ext uri="{FF2B5EF4-FFF2-40B4-BE49-F238E27FC236}">
              <a16:creationId xmlns:a16="http://schemas.microsoft.com/office/drawing/2014/main" id="{66A49096-A875-40A8-BA23-1B2D4082162B}"/>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716" name="Drop Down 4" hidden="1">
          <a:extLst>
            <a:ext uri="{63B3BB69-23CF-44E3-9099-C40C66FF867C}">
              <a14:compatExt xmlns:a14="http://schemas.microsoft.com/office/drawing/2010/main" spid="_x0000_s2052"/>
            </a:ext>
            <a:ext uri="{FF2B5EF4-FFF2-40B4-BE49-F238E27FC236}">
              <a16:creationId xmlns:a16="http://schemas.microsoft.com/office/drawing/2014/main" id="{1A193F0E-E086-49C4-9B7F-6DB8FF58F511}"/>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121</xdr:row>
      <xdr:rowOff>0</xdr:rowOff>
    </xdr:from>
    <xdr:ext cx="2529840" cy="195685"/>
    <xdr:sp macro="" textlink="">
      <xdr:nvSpPr>
        <xdr:cNvPr id="3717" name="Drop Down 4" hidden="1">
          <a:extLst>
            <a:ext uri="{63B3BB69-23CF-44E3-9099-C40C66FF867C}">
              <a14:compatExt xmlns:a14="http://schemas.microsoft.com/office/drawing/2010/main" spid="_x0000_s2052"/>
            </a:ext>
            <a:ext uri="{FF2B5EF4-FFF2-40B4-BE49-F238E27FC236}">
              <a16:creationId xmlns:a16="http://schemas.microsoft.com/office/drawing/2014/main" id="{15DE98DA-3175-43CC-B3F3-9E8B082358E8}"/>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718" name="Drop Down 4" hidden="1">
          <a:extLst>
            <a:ext uri="{63B3BB69-23CF-44E3-9099-C40C66FF867C}">
              <a14:compatExt xmlns:a14="http://schemas.microsoft.com/office/drawing/2010/main" spid="_x0000_s2052"/>
            </a:ext>
            <a:ext uri="{FF2B5EF4-FFF2-40B4-BE49-F238E27FC236}">
              <a16:creationId xmlns:a16="http://schemas.microsoft.com/office/drawing/2014/main" id="{61F2B271-49ED-4DB0-AB5C-0C05FD7E51CC}"/>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121</xdr:row>
      <xdr:rowOff>0</xdr:rowOff>
    </xdr:from>
    <xdr:ext cx="2529840" cy="195685"/>
    <xdr:sp macro="" textlink="">
      <xdr:nvSpPr>
        <xdr:cNvPr id="3719" name="Drop Down 4" hidden="1">
          <a:extLst>
            <a:ext uri="{63B3BB69-23CF-44E3-9099-C40C66FF867C}">
              <a14:compatExt xmlns:a14="http://schemas.microsoft.com/office/drawing/2010/main" spid="_x0000_s2052"/>
            </a:ext>
            <a:ext uri="{FF2B5EF4-FFF2-40B4-BE49-F238E27FC236}">
              <a16:creationId xmlns:a16="http://schemas.microsoft.com/office/drawing/2014/main" id="{415E8212-64BE-4D7A-9360-D3515494642A}"/>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720" name="Drop Down 4" hidden="1">
          <a:extLst>
            <a:ext uri="{63B3BB69-23CF-44E3-9099-C40C66FF867C}">
              <a14:compatExt xmlns:a14="http://schemas.microsoft.com/office/drawing/2010/main" spid="_x0000_s2052"/>
            </a:ext>
            <a:ext uri="{FF2B5EF4-FFF2-40B4-BE49-F238E27FC236}">
              <a16:creationId xmlns:a16="http://schemas.microsoft.com/office/drawing/2014/main" id="{0DBD41DA-7AD3-453B-B261-F814BCBF5B4F}"/>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121</xdr:row>
      <xdr:rowOff>0</xdr:rowOff>
    </xdr:from>
    <xdr:ext cx="1921468" cy="195685"/>
    <xdr:sp macro="" textlink="">
      <xdr:nvSpPr>
        <xdr:cNvPr id="3721" name="Drop Down 20" hidden="1">
          <a:extLst>
            <a:ext uri="{63B3BB69-23CF-44E3-9099-C40C66FF867C}">
              <a14:compatExt xmlns:a14="http://schemas.microsoft.com/office/drawing/2010/main" spid="_x0000_s2068"/>
            </a:ext>
            <a:ext uri="{FF2B5EF4-FFF2-40B4-BE49-F238E27FC236}">
              <a16:creationId xmlns:a16="http://schemas.microsoft.com/office/drawing/2014/main" id="{8FC08050-5E4E-46EE-A973-2BE06C1979F6}"/>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121</xdr:row>
      <xdr:rowOff>0</xdr:rowOff>
    </xdr:from>
    <xdr:ext cx="2476500" cy="199970"/>
    <xdr:sp macro="" textlink="">
      <xdr:nvSpPr>
        <xdr:cNvPr id="3722" name="Drop Down 24" hidden="1">
          <a:extLst>
            <a:ext uri="{63B3BB69-23CF-44E3-9099-C40C66FF867C}">
              <a14:compatExt xmlns:a14="http://schemas.microsoft.com/office/drawing/2010/main" spid="_x0000_s2072"/>
            </a:ext>
            <a:ext uri="{FF2B5EF4-FFF2-40B4-BE49-F238E27FC236}">
              <a16:creationId xmlns:a16="http://schemas.microsoft.com/office/drawing/2014/main" id="{2D653761-943D-41F2-A8CA-EDC212DA0E97}"/>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723" name="Drop Down 4" hidden="1">
          <a:extLst>
            <a:ext uri="{63B3BB69-23CF-44E3-9099-C40C66FF867C}">
              <a14:compatExt xmlns:a14="http://schemas.microsoft.com/office/drawing/2010/main" spid="_x0000_s2052"/>
            </a:ext>
            <a:ext uri="{FF2B5EF4-FFF2-40B4-BE49-F238E27FC236}">
              <a16:creationId xmlns:a16="http://schemas.microsoft.com/office/drawing/2014/main" id="{84DB6C44-D294-4071-AC81-AC759A1BA042}"/>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121</xdr:row>
      <xdr:rowOff>0</xdr:rowOff>
    </xdr:from>
    <xdr:ext cx="2529840" cy="195685"/>
    <xdr:sp macro="" textlink="">
      <xdr:nvSpPr>
        <xdr:cNvPr id="3724" name="Drop Down 4" hidden="1">
          <a:extLst>
            <a:ext uri="{63B3BB69-23CF-44E3-9099-C40C66FF867C}">
              <a14:compatExt xmlns:a14="http://schemas.microsoft.com/office/drawing/2010/main" spid="_x0000_s2052"/>
            </a:ext>
            <a:ext uri="{FF2B5EF4-FFF2-40B4-BE49-F238E27FC236}">
              <a16:creationId xmlns:a16="http://schemas.microsoft.com/office/drawing/2014/main" id="{3F088C3D-0E47-44AE-AD12-FE113C4A404C}"/>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725" name="Drop Down 4" hidden="1">
          <a:extLst>
            <a:ext uri="{63B3BB69-23CF-44E3-9099-C40C66FF867C}">
              <a14:compatExt xmlns:a14="http://schemas.microsoft.com/office/drawing/2010/main" spid="_x0000_s2052"/>
            </a:ext>
            <a:ext uri="{FF2B5EF4-FFF2-40B4-BE49-F238E27FC236}">
              <a16:creationId xmlns:a16="http://schemas.microsoft.com/office/drawing/2014/main" id="{74930BD8-1C80-499D-BEA2-E3F2C6A23DEB}"/>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121</xdr:row>
      <xdr:rowOff>0</xdr:rowOff>
    </xdr:from>
    <xdr:ext cx="2529840" cy="195685"/>
    <xdr:sp macro="" textlink="">
      <xdr:nvSpPr>
        <xdr:cNvPr id="3726" name="Drop Down 4" hidden="1">
          <a:extLst>
            <a:ext uri="{63B3BB69-23CF-44E3-9099-C40C66FF867C}">
              <a14:compatExt xmlns:a14="http://schemas.microsoft.com/office/drawing/2010/main" spid="_x0000_s2052"/>
            </a:ext>
            <a:ext uri="{FF2B5EF4-FFF2-40B4-BE49-F238E27FC236}">
              <a16:creationId xmlns:a16="http://schemas.microsoft.com/office/drawing/2014/main" id="{CE7725ED-3183-40A2-9821-25193C8C8F74}"/>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727" name="Drop Down 4" hidden="1">
          <a:extLst>
            <a:ext uri="{63B3BB69-23CF-44E3-9099-C40C66FF867C}">
              <a14:compatExt xmlns:a14="http://schemas.microsoft.com/office/drawing/2010/main" spid="_x0000_s2052"/>
            </a:ext>
            <a:ext uri="{FF2B5EF4-FFF2-40B4-BE49-F238E27FC236}">
              <a16:creationId xmlns:a16="http://schemas.microsoft.com/office/drawing/2014/main" id="{1D5CAF54-0DFA-4A18-8455-23434ED6E5B7}"/>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121</xdr:row>
      <xdr:rowOff>0</xdr:rowOff>
    </xdr:from>
    <xdr:ext cx="1921468" cy="195685"/>
    <xdr:sp macro="" textlink="">
      <xdr:nvSpPr>
        <xdr:cNvPr id="3728" name="Drop Down 20" hidden="1">
          <a:extLst>
            <a:ext uri="{63B3BB69-23CF-44E3-9099-C40C66FF867C}">
              <a14:compatExt xmlns:a14="http://schemas.microsoft.com/office/drawing/2010/main" spid="_x0000_s2068"/>
            </a:ext>
            <a:ext uri="{FF2B5EF4-FFF2-40B4-BE49-F238E27FC236}">
              <a16:creationId xmlns:a16="http://schemas.microsoft.com/office/drawing/2014/main" id="{8DF22DE1-11C6-47CD-8EF5-591AF78E6D36}"/>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121</xdr:row>
      <xdr:rowOff>0</xdr:rowOff>
    </xdr:from>
    <xdr:ext cx="2476500" cy="199970"/>
    <xdr:sp macro="" textlink="">
      <xdr:nvSpPr>
        <xdr:cNvPr id="3729" name="Drop Down 24" hidden="1">
          <a:extLst>
            <a:ext uri="{63B3BB69-23CF-44E3-9099-C40C66FF867C}">
              <a14:compatExt xmlns:a14="http://schemas.microsoft.com/office/drawing/2010/main" spid="_x0000_s2072"/>
            </a:ext>
            <a:ext uri="{FF2B5EF4-FFF2-40B4-BE49-F238E27FC236}">
              <a16:creationId xmlns:a16="http://schemas.microsoft.com/office/drawing/2014/main" id="{D21FF4FA-CAE6-4B9F-9172-A9FDDCC4A6BD}"/>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730" name="Drop Down 4" hidden="1">
          <a:extLst>
            <a:ext uri="{63B3BB69-23CF-44E3-9099-C40C66FF867C}">
              <a14:compatExt xmlns:a14="http://schemas.microsoft.com/office/drawing/2010/main" spid="_x0000_s2052"/>
            </a:ext>
            <a:ext uri="{FF2B5EF4-FFF2-40B4-BE49-F238E27FC236}">
              <a16:creationId xmlns:a16="http://schemas.microsoft.com/office/drawing/2014/main" id="{86E55297-D72E-4EC7-90EB-CA710E5E8BDC}"/>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121</xdr:row>
      <xdr:rowOff>0</xdr:rowOff>
    </xdr:from>
    <xdr:ext cx="2529840" cy="195685"/>
    <xdr:sp macro="" textlink="">
      <xdr:nvSpPr>
        <xdr:cNvPr id="3731" name="Drop Down 4" hidden="1">
          <a:extLst>
            <a:ext uri="{63B3BB69-23CF-44E3-9099-C40C66FF867C}">
              <a14:compatExt xmlns:a14="http://schemas.microsoft.com/office/drawing/2010/main" spid="_x0000_s2052"/>
            </a:ext>
            <a:ext uri="{FF2B5EF4-FFF2-40B4-BE49-F238E27FC236}">
              <a16:creationId xmlns:a16="http://schemas.microsoft.com/office/drawing/2014/main" id="{BE930CC6-A76D-4CF9-B6F1-8B00EB7E8B06}"/>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732" name="Drop Down 4" hidden="1">
          <a:extLst>
            <a:ext uri="{63B3BB69-23CF-44E3-9099-C40C66FF867C}">
              <a14:compatExt xmlns:a14="http://schemas.microsoft.com/office/drawing/2010/main" spid="_x0000_s2052"/>
            </a:ext>
            <a:ext uri="{FF2B5EF4-FFF2-40B4-BE49-F238E27FC236}">
              <a16:creationId xmlns:a16="http://schemas.microsoft.com/office/drawing/2014/main" id="{E573248F-215E-47F6-B8DB-442C77B40552}"/>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121</xdr:row>
      <xdr:rowOff>0</xdr:rowOff>
    </xdr:from>
    <xdr:ext cx="2529840" cy="195685"/>
    <xdr:sp macro="" textlink="">
      <xdr:nvSpPr>
        <xdr:cNvPr id="3733" name="Drop Down 4" hidden="1">
          <a:extLst>
            <a:ext uri="{63B3BB69-23CF-44E3-9099-C40C66FF867C}">
              <a14:compatExt xmlns:a14="http://schemas.microsoft.com/office/drawing/2010/main" spid="_x0000_s2052"/>
            </a:ext>
            <a:ext uri="{FF2B5EF4-FFF2-40B4-BE49-F238E27FC236}">
              <a16:creationId xmlns:a16="http://schemas.microsoft.com/office/drawing/2014/main" id="{845A9D97-DB15-4275-82AF-FFA162407BAF}"/>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734" name="Drop Down 4" hidden="1">
          <a:extLst>
            <a:ext uri="{63B3BB69-23CF-44E3-9099-C40C66FF867C}">
              <a14:compatExt xmlns:a14="http://schemas.microsoft.com/office/drawing/2010/main" spid="_x0000_s2052"/>
            </a:ext>
            <a:ext uri="{FF2B5EF4-FFF2-40B4-BE49-F238E27FC236}">
              <a16:creationId xmlns:a16="http://schemas.microsoft.com/office/drawing/2014/main" id="{2A129FC1-B781-49C8-8C10-BF2BB6AC550D}"/>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121</xdr:row>
      <xdr:rowOff>0</xdr:rowOff>
    </xdr:from>
    <xdr:ext cx="1921468" cy="195685"/>
    <xdr:sp macro="" textlink="">
      <xdr:nvSpPr>
        <xdr:cNvPr id="3735" name="Drop Down 20" hidden="1">
          <a:extLst>
            <a:ext uri="{63B3BB69-23CF-44E3-9099-C40C66FF867C}">
              <a14:compatExt xmlns:a14="http://schemas.microsoft.com/office/drawing/2010/main" spid="_x0000_s2068"/>
            </a:ext>
            <a:ext uri="{FF2B5EF4-FFF2-40B4-BE49-F238E27FC236}">
              <a16:creationId xmlns:a16="http://schemas.microsoft.com/office/drawing/2014/main" id="{FDD947C6-BFF7-490A-BB55-A234F5FC7940}"/>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121</xdr:row>
      <xdr:rowOff>0</xdr:rowOff>
    </xdr:from>
    <xdr:ext cx="2476500" cy="199970"/>
    <xdr:sp macro="" textlink="">
      <xdr:nvSpPr>
        <xdr:cNvPr id="3736" name="Drop Down 24" hidden="1">
          <a:extLst>
            <a:ext uri="{63B3BB69-23CF-44E3-9099-C40C66FF867C}">
              <a14:compatExt xmlns:a14="http://schemas.microsoft.com/office/drawing/2010/main" spid="_x0000_s2072"/>
            </a:ext>
            <a:ext uri="{FF2B5EF4-FFF2-40B4-BE49-F238E27FC236}">
              <a16:creationId xmlns:a16="http://schemas.microsoft.com/office/drawing/2014/main" id="{D8D3E304-30A0-4ABF-A34E-B3E780573F40}"/>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737" name="Drop Down 4" hidden="1">
          <a:extLst>
            <a:ext uri="{63B3BB69-23CF-44E3-9099-C40C66FF867C}">
              <a14:compatExt xmlns:a14="http://schemas.microsoft.com/office/drawing/2010/main" spid="_x0000_s2052"/>
            </a:ext>
            <a:ext uri="{FF2B5EF4-FFF2-40B4-BE49-F238E27FC236}">
              <a16:creationId xmlns:a16="http://schemas.microsoft.com/office/drawing/2014/main" id="{AD150277-9B85-4FE0-AD48-C221A9250FA2}"/>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121</xdr:row>
      <xdr:rowOff>0</xdr:rowOff>
    </xdr:from>
    <xdr:ext cx="2529840" cy="195685"/>
    <xdr:sp macro="" textlink="">
      <xdr:nvSpPr>
        <xdr:cNvPr id="3738" name="Drop Down 4" hidden="1">
          <a:extLst>
            <a:ext uri="{63B3BB69-23CF-44E3-9099-C40C66FF867C}">
              <a14:compatExt xmlns:a14="http://schemas.microsoft.com/office/drawing/2010/main" spid="_x0000_s2052"/>
            </a:ext>
            <a:ext uri="{FF2B5EF4-FFF2-40B4-BE49-F238E27FC236}">
              <a16:creationId xmlns:a16="http://schemas.microsoft.com/office/drawing/2014/main" id="{C2959B6A-241A-4934-8F58-AB14A4D8711F}"/>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739" name="Drop Down 4" hidden="1">
          <a:extLst>
            <a:ext uri="{63B3BB69-23CF-44E3-9099-C40C66FF867C}">
              <a14:compatExt xmlns:a14="http://schemas.microsoft.com/office/drawing/2010/main" spid="_x0000_s2052"/>
            </a:ext>
            <a:ext uri="{FF2B5EF4-FFF2-40B4-BE49-F238E27FC236}">
              <a16:creationId xmlns:a16="http://schemas.microsoft.com/office/drawing/2014/main" id="{C391B230-C144-47EA-94D3-369BE5F427C3}"/>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121</xdr:row>
      <xdr:rowOff>0</xdr:rowOff>
    </xdr:from>
    <xdr:ext cx="2529840" cy="195685"/>
    <xdr:sp macro="" textlink="">
      <xdr:nvSpPr>
        <xdr:cNvPr id="3740" name="Drop Down 4" hidden="1">
          <a:extLst>
            <a:ext uri="{63B3BB69-23CF-44E3-9099-C40C66FF867C}">
              <a14:compatExt xmlns:a14="http://schemas.microsoft.com/office/drawing/2010/main" spid="_x0000_s2052"/>
            </a:ext>
            <a:ext uri="{FF2B5EF4-FFF2-40B4-BE49-F238E27FC236}">
              <a16:creationId xmlns:a16="http://schemas.microsoft.com/office/drawing/2014/main" id="{99CADE71-FF48-46EC-A7A1-BA2B9FE882E3}"/>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741" name="Drop Down 4" hidden="1">
          <a:extLst>
            <a:ext uri="{63B3BB69-23CF-44E3-9099-C40C66FF867C}">
              <a14:compatExt xmlns:a14="http://schemas.microsoft.com/office/drawing/2010/main" spid="_x0000_s2052"/>
            </a:ext>
            <a:ext uri="{FF2B5EF4-FFF2-40B4-BE49-F238E27FC236}">
              <a16:creationId xmlns:a16="http://schemas.microsoft.com/office/drawing/2014/main" id="{58D6ADEC-DFEE-4879-8A0D-3D206FC4580C}"/>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121</xdr:row>
      <xdr:rowOff>0</xdr:rowOff>
    </xdr:from>
    <xdr:ext cx="1921468" cy="195685"/>
    <xdr:sp macro="" textlink="">
      <xdr:nvSpPr>
        <xdr:cNvPr id="3742" name="Drop Down 20" hidden="1">
          <a:extLst>
            <a:ext uri="{63B3BB69-23CF-44E3-9099-C40C66FF867C}">
              <a14:compatExt xmlns:a14="http://schemas.microsoft.com/office/drawing/2010/main" spid="_x0000_s2068"/>
            </a:ext>
            <a:ext uri="{FF2B5EF4-FFF2-40B4-BE49-F238E27FC236}">
              <a16:creationId xmlns:a16="http://schemas.microsoft.com/office/drawing/2014/main" id="{0F2BE18F-19C8-4D8B-B54D-E7FE5538FC6C}"/>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121</xdr:row>
      <xdr:rowOff>0</xdr:rowOff>
    </xdr:from>
    <xdr:ext cx="2476500" cy="199970"/>
    <xdr:sp macro="" textlink="">
      <xdr:nvSpPr>
        <xdr:cNvPr id="3743" name="Drop Down 24" hidden="1">
          <a:extLst>
            <a:ext uri="{63B3BB69-23CF-44E3-9099-C40C66FF867C}">
              <a14:compatExt xmlns:a14="http://schemas.microsoft.com/office/drawing/2010/main" spid="_x0000_s2072"/>
            </a:ext>
            <a:ext uri="{FF2B5EF4-FFF2-40B4-BE49-F238E27FC236}">
              <a16:creationId xmlns:a16="http://schemas.microsoft.com/office/drawing/2014/main" id="{4CC1389A-E567-40DB-88F9-5BEA5187AFB1}"/>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744" name="Drop Down 4" hidden="1">
          <a:extLst>
            <a:ext uri="{63B3BB69-23CF-44E3-9099-C40C66FF867C}">
              <a14:compatExt xmlns:a14="http://schemas.microsoft.com/office/drawing/2010/main" spid="_x0000_s2052"/>
            </a:ext>
            <a:ext uri="{FF2B5EF4-FFF2-40B4-BE49-F238E27FC236}">
              <a16:creationId xmlns:a16="http://schemas.microsoft.com/office/drawing/2014/main" id="{B409CE4C-5505-4372-8049-15AD08E1AB82}"/>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121</xdr:row>
      <xdr:rowOff>0</xdr:rowOff>
    </xdr:from>
    <xdr:ext cx="2529840" cy="195685"/>
    <xdr:sp macro="" textlink="">
      <xdr:nvSpPr>
        <xdr:cNvPr id="3745" name="Drop Down 4" hidden="1">
          <a:extLst>
            <a:ext uri="{63B3BB69-23CF-44E3-9099-C40C66FF867C}">
              <a14:compatExt xmlns:a14="http://schemas.microsoft.com/office/drawing/2010/main" spid="_x0000_s2052"/>
            </a:ext>
            <a:ext uri="{FF2B5EF4-FFF2-40B4-BE49-F238E27FC236}">
              <a16:creationId xmlns:a16="http://schemas.microsoft.com/office/drawing/2014/main" id="{2D779EBD-E816-4F20-BE9D-FC48A0EE9199}"/>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746" name="Drop Down 4" hidden="1">
          <a:extLst>
            <a:ext uri="{63B3BB69-23CF-44E3-9099-C40C66FF867C}">
              <a14:compatExt xmlns:a14="http://schemas.microsoft.com/office/drawing/2010/main" spid="_x0000_s2052"/>
            </a:ext>
            <a:ext uri="{FF2B5EF4-FFF2-40B4-BE49-F238E27FC236}">
              <a16:creationId xmlns:a16="http://schemas.microsoft.com/office/drawing/2014/main" id="{DE33D293-06A2-46F5-A822-E6F732BA60D3}"/>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121</xdr:row>
      <xdr:rowOff>0</xdr:rowOff>
    </xdr:from>
    <xdr:ext cx="2529840" cy="195685"/>
    <xdr:sp macro="" textlink="">
      <xdr:nvSpPr>
        <xdr:cNvPr id="3747" name="Drop Down 4" hidden="1">
          <a:extLst>
            <a:ext uri="{63B3BB69-23CF-44E3-9099-C40C66FF867C}">
              <a14:compatExt xmlns:a14="http://schemas.microsoft.com/office/drawing/2010/main" spid="_x0000_s2052"/>
            </a:ext>
            <a:ext uri="{FF2B5EF4-FFF2-40B4-BE49-F238E27FC236}">
              <a16:creationId xmlns:a16="http://schemas.microsoft.com/office/drawing/2014/main" id="{747B7D19-1432-42D6-B658-EAB57B243CB1}"/>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748" name="Drop Down 4" hidden="1">
          <a:extLst>
            <a:ext uri="{63B3BB69-23CF-44E3-9099-C40C66FF867C}">
              <a14:compatExt xmlns:a14="http://schemas.microsoft.com/office/drawing/2010/main" spid="_x0000_s2052"/>
            </a:ext>
            <a:ext uri="{FF2B5EF4-FFF2-40B4-BE49-F238E27FC236}">
              <a16:creationId xmlns:a16="http://schemas.microsoft.com/office/drawing/2014/main" id="{1DA891FF-EC86-49B8-92AB-8270F7C95FE4}"/>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121</xdr:row>
      <xdr:rowOff>0</xdr:rowOff>
    </xdr:from>
    <xdr:ext cx="1921468" cy="195685"/>
    <xdr:sp macro="" textlink="">
      <xdr:nvSpPr>
        <xdr:cNvPr id="3749" name="Drop Down 20" hidden="1">
          <a:extLst>
            <a:ext uri="{63B3BB69-23CF-44E3-9099-C40C66FF867C}">
              <a14:compatExt xmlns:a14="http://schemas.microsoft.com/office/drawing/2010/main" spid="_x0000_s2068"/>
            </a:ext>
            <a:ext uri="{FF2B5EF4-FFF2-40B4-BE49-F238E27FC236}">
              <a16:creationId xmlns:a16="http://schemas.microsoft.com/office/drawing/2014/main" id="{707F9AC0-AA78-4F72-8B38-C4C2CEEE596E}"/>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121</xdr:row>
      <xdr:rowOff>0</xdr:rowOff>
    </xdr:from>
    <xdr:ext cx="2476500" cy="199970"/>
    <xdr:sp macro="" textlink="">
      <xdr:nvSpPr>
        <xdr:cNvPr id="3750" name="Drop Down 24" hidden="1">
          <a:extLst>
            <a:ext uri="{63B3BB69-23CF-44E3-9099-C40C66FF867C}">
              <a14:compatExt xmlns:a14="http://schemas.microsoft.com/office/drawing/2010/main" spid="_x0000_s2072"/>
            </a:ext>
            <a:ext uri="{FF2B5EF4-FFF2-40B4-BE49-F238E27FC236}">
              <a16:creationId xmlns:a16="http://schemas.microsoft.com/office/drawing/2014/main" id="{D311945D-F5B9-4A8F-A189-52840C858247}"/>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751" name="Drop Down 4" hidden="1">
          <a:extLst>
            <a:ext uri="{63B3BB69-23CF-44E3-9099-C40C66FF867C}">
              <a14:compatExt xmlns:a14="http://schemas.microsoft.com/office/drawing/2010/main" spid="_x0000_s2052"/>
            </a:ext>
            <a:ext uri="{FF2B5EF4-FFF2-40B4-BE49-F238E27FC236}">
              <a16:creationId xmlns:a16="http://schemas.microsoft.com/office/drawing/2014/main" id="{0C06870C-C265-4C87-BE1A-E1CD407BEE87}"/>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121</xdr:row>
      <xdr:rowOff>0</xdr:rowOff>
    </xdr:from>
    <xdr:ext cx="2529840" cy="195685"/>
    <xdr:sp macro="" textlink="">
      <xdr:nvSpPr>
        <xdr:cNvPr id="3752" name="Drop Down 4" hidden="1">
          <a:extLst>
            <a:ext uri="{63B3BB69-23CF-44E3-9099-C40C66FF867C}">
              <a14:compatExt xmlns:a14="http://schemas.microsoft.com/office/drawing/2010/main" spid="_x0000_s2052"/>
            </a:ext>
            <a:ext uri="{FF2B5EF4-FFF2-40B4-BE49-F238E27FC236}">
              <a16:creationId xmlns:a16="http://schemas.microsoft.com/office/drawing/2014/main" id="{DAC44599-1503-4FD5-A746-52AC664F4B50}"/>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753" name="Drop Down 4" hidden="1">
          <a:extLst>
            <a:ext uri="{63B3BB69-23CF-44E3-9099-C40C66FF867C}">
              <a14:compatExt xmlns:a14="http://schemas.microsoft.com/office/drawing/2010/main" spid="_x0000_s2052"/>
            </a:ext>
            <a:ext uri="{FF2B5EF4-FFF2-40B4-BE49-F238E27FC236}">
              <a16:creationId xmlns:a16="http://schemas.microsoft.com/office/drawing/2014/main" id="{FB1F703F-8CD5-4065-B61D-7B6499914132}"/>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121</xdr:row>
      <xdr:rowOff>0</xdr:rowOff>
    </xdr:from>
    <xdr:ext cx="2529840" cy="195685"/>
    <xdr:sp macro="" textlink="">
      <xdr:nvSpPr>
        <xdr:cNvPr id="3754" name="Drop Down 4" hidden="1">
          <a:extLst>
            <a:ext uri="{63B3BB69-23CF-44E3-9099-C40C66FF867C}">
              <a14:compatExt xmlns:a14="http://schemas.microsoft.com/office/drawing/2010/main" spid="_x0000_s2052"/>
            </a:ext>
            <a:ext uri="{FF2B5EF4-FFF2-40B4-BE49-F238E27FC236}">
              <a16:creationId xmlns:a16="http://schemas.microsoft.com/office/drawing/2014/main" id="{1739FC4D-A58A-4F16-9F42-8AE2F33105E3}"/>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755" name="Drop Down 4" hidden="1">
          <a:extLst>
            <a:ext uri="{63B3BB69-23CF-44E3-9099-C40C66FF867C}">
              <a14:compatExt xmlns:a14="http://schemas.microsoft.com/office/drawing/2010/main" spid="_x0000_s2052"/>
            </a:ext>
            <a:ext uri="{FF2B5EF4-FFF2-40B4-BE49-F238E27FC236}">
              <a16:creationId xmlns:a16="http://schemas.microsoft.com/office/drawing/2014/main" id="{562694C8-857D-45AA-8B2A-FA0DF9975863}"/>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121</xdr:row>
      <xdr:rowOff>0</xdr:rowOff>
    </xdr:from>
    <xdr:ext cx="1921468" cy="195685"/>
    <xdr:sp macro="" textlink="">
      <xdr:nvSpPr>
        <xdr:cNvPr id="3756" name="Drop Down 20" hidden="1">
          <a:extLst>
            <a:ext uri="{63B3BB69-23CF-44E3-9099-C40C66FF867C}">
              <a14:compatExt xmlns:a14="http://schemas.microsoft.com/office/drawing/2010/main" spid="_x0000_s2068"/>
            </a:ext>
            <a:ext uri="{FF2B5EF4-FFF2-40B4-BE49-F238E27FC236}">
              <a16:creationId xmlns:a16="http://schemas.microsoft.com/office/drawing/2014/main" id="{E3874487-B493-4D84-AA24-F8E763052BAA}"/>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121</xdr:row>
      <xdr:rowOff>0</xdr:rowOff>
    </xdr:from>
    <xdr:ext cx="2476500" cy="199970"/>
    <xdr:sp macro="" textlink="">
      <xdr:nvSpPr>
        <xdr:cNvPr id="3757" name="Drop Down 24" hidden="1">
          <a:extLst>
            <a:ext uri="{63B3BB69-23CF-44E3-9099-C40C66FF867C}">
              <a14:compatExt xmlns:a14="http://schemas.microsoft.com/office/drawing/2010/main" spid="_x0000_s2072"/>
            </a:ext>
            <a:ext uri="{FF2B5EF4-FFF2-40B4-BE49-F238E27FC236}">
              <a16:creationId xmlns:a16="http://schemas.microsoft.com/office/drawing/2014/main" id="{E4401B3C-1E75-4E25-BF2E-6493343F2C6B}"/>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758" name="Drop Down 4" hidden="1">
          <a:extLst>
            <a:ext uri="{63B3BB69-23CF-44E3-9099-C40C66FF867C}">
              <a14:compatExt xmlns:a14="http://schemas.microsoft.com/office/drawing/2010/main" spid="_x0000_s2052"/>
            </a:ext>
            <a:ext uri="{FF2B5EF4-FFF2-40B4-BE49-F238E27FC236}">
              <a16:creationId xmlns:a16="http://schemas.microsoft.com/office/drawing/2014/main" id="{29B572D3-A5E2-46EA-BC57-8FCB0F3DF5EF}"/>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121</xdr:row>
      <xdr:rowOff>0</xdr:rowOff>
    </xdr:from>
    <xdr:ext cx="2529840" cy="195685"/>
    <xdr:sp macro="" textlink="">
      <xdr:nvSpPr>
        <xdr:cNvPr id="3759" name="Drop Down 4" hidden="1">
          <a:extLst>
            <a:ext uri="{63B3BB69-23CF-44E3-9099-C40C66FF867C}">
              <a14:compatExt xmlns:a14="http://schemas.microsoft.com/office/drawing/2010/main" spid="_x0000_s2052"/>
            </a:ext>
            <a:ext uri="{FF2B5EF4-FFF2-40B4-BE49-F238E27FC236}">
              <a16:creationId xmlns:a16="http://schemas.microsoft.com/office/drawing/2014/main" id="{556BD166-641C-4538-9CE4-B9270BFB6297}"/>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760" name="Drop Down 4" hidden="1">
          <a:extLst>
            <a:ext uri="{63B3BB69-23CF-44E3-9099-C40C66FF867C}">
              <a14:compatExt xmlns:a14="http://schemas.microsoft.com/office/drawing/2010/main" spid="_x0000_s2052"/>
            </a:ext>
            <a:ext uri="{FF2B5EF4-FFF2-40B4-BE49-F238E27FC236}">
              <a16:creationId xmlns:a16="http://schemas.microsoft.com/office/drawing/2014/main" id="{7272852E-3CD0-4CF3-BBAB-E063D31F691D}"/>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121</xdr:row>
      <xdr:rowOff>0</xdr:rowOff>
    </xdr:from>
    <xdr:ext cx="2529840" cy="195685"/>
    <xdr:sp macro="" textlink="">
      <xdr:nvSpPr>
        <xdr:cNvPr id="3761" name="Drop Down 4" hidden="1">
          <a:extLst>
            <a:ext uri="{63B3BB69-23CF-44E3-9099-C40C66FF867C}">
              <a14:compatExt xmlns:a14="http://schemas.microsoft.com/office/drawing/2010/main" spid="_x0000_s2052"/>
            </a:ext>
            <a:ext uri="{FF2B5EF4-FFF2-40B4-BE49-F238E27FC236}">
              <a16:creationId xmlns:a16="http://schemas.microsoft.com/office/drawing/2014/main" id="{90D9EECE-FD7B-483A-A68E-4F2FF32479A2}"/>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762" name="Drop Down 4" hidden="1">
          <a:extLst>
            <a:ext uri="{63B3BB69-23CF-44E3-9099-C40C66FF867C}">
              <a14:compatExt xmlns:a14="http://schemas.microsoft.com/office/drawing/2010/main" spid="_x0000_s2052"/>
            </a:ext>
            <a:ext uri="{FF2B5EF4-FFF2-40B4-BE49-F238E27FC236}">
              <a16:creationId xmlns:a16="http://schemas.microsoft.com/office/drawing/2014/main" id="{1087A296-6A68-4694-B253-78A7516A9B37}"/>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121</xdr:row>
      <xdr:rowOff>0</xdr:rowOff>
    </xdr:from>
    <xdr:ext cx="1921468" cy="195685"/>
    <xdr:sp macro="" textlink="">
      <xdr:nvSpPr>
        <xdr:cNvPr id="3763" name="Drop Down 20" hidden="1">
          <a:extLst>
            <a:ext uri="{63B3BB69-23CF-44E3-9099-C40C66FF867C}">
              <a14:compatExt xmlns:a14="http://schemas.microsoft.com/office/drawing/2010/main" spid="_x0000_s2068"/>
            </a:ext>
            <a:ext uri="{FF2B5EF4-FFF2-40B4-BE49-F238E27FC236}">
              <a16:creationId xmlns:a16="http://schemas.microsoft.com/office/drawing/2014/main" id="{FDD1C6CB-7E1A-4F84-8B6B-51C5FAD8FDFE}"/>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121</xdr:row>
      <xdr:rowOff>0</xdr:rowOff>
    </xdr:from>
    <xdr:ext cx="2476500" cy="199970"/>
    <xdr:sp macro="" textlink="">
      <xdr:nvSpPr>
        <xdr:cNvPr id="3764" name="Drop Down 24" hidden="1">
          <a:extLst>
            <a:ext uri="{63B3BB69-23CF-44E3-9099-C40C66FF867C}">
              <a14:compatExt xmlns:a14="http://schemas.microsoft.com/office/drawing/2010/main" spid="_x0000_s2072"/>
            </a:ext>
            <a:ext uri="{FF2B5EF4-FFF2-40B4-BE49-F238E27FC236}">
              <a16:creationId xmlns:a16="http://schemas.microsoft.com/office/drawing/2014/main" id="{907CDA33-490D-4878-8672-8227F3F1A5DA}"/>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765" name="Drop Down 4" hidden="1">
          <a:extLst>
            <a:ext uri="{63B3BB69-23CF-44E3-9099-C40C66FF867C}">
              <a14:compatExt xmlns:a14="http://schemas.microsoft.com/office/drawing/2010/main" spid="_x0000_s2052"/>
            </a:ext>
            <a:ext uri="{FF2B5EF4-FFF2-40B4-BE49-F238E27FC236}">
              <a16:creationId xmlns:a16="http://schemas.microsoft.com/office/drawing/2014/main" id="{93FC0159-4FF4-449B-A599-993EF735995F}"/>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121</xdr:row>
      <xdr:rowOff>0</xdr:rowOff>
    </xdr:from>
    <xdr:ext cx="2529840" cy="195685"/>
    <xdr:sp macro="" textlink="">
      <xdr:nvSpPr>
        <xdr:cNvPr id="3766" name="Drop Down 4" hidden="1">
          <a:extLst>
            <a:ext uri="{63B3BB69-23CF-44E3-9099-C40C66FF867C}">
              <a14:compatExt xmlns:a14="http://schemas.microsoft.com/office/drawing/2010/main" spid="_x0000_s2052"/>
            </a:ext>
            <a:ext uri="{FF2B5EF4-FFF2-40B4-BE49-F238E27FC236}">
              <a16:creationId xmlns:a16="http://schemas.microsoft.com/office/drawing/2014/main" id="{4A7E0E82-0821-49FD-B013-33D1B3764982}"/>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767" name="Drop Down 4" hidden="1">
          <a:extLst>
            <a:ext uri="{63B3BB69-23CF-44E3-9099-C40C66FF867C}">
              <a14:compatExt xmlns:a14="http://schemas.microsoft.com/office/drawing/2010/main" spid="_x0000_s2052"/>
            </a:ext>
            <a:ext uri="{FF2B5EF4-FFF2-40B4-BE49-F238E27FC236}">
              <a16:creationId xmlns:a16="http://schemas.microsoft.com/office/drawing/2014/main" id="{B6070D2E-6BAC-484B-9A42-B87F0B05CB9E}"/>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121</xdr:row>
      <xdr:rowOff>0</xdr:rowOff>
    </xdr:from>
    <xdr:ext cx="2529840" cy="195685"/>
    <xdr:sp macro="" textlink="">
      <xdr:nvSpPr>
        <xdr:cNvPr id="3768" name="Drop Down 4" hidden="1">
          <a:extLst>
            <a:ext uri="{63B3BB69-23CF-44E3-9099-C40C66FF867C}">
              <a14:compatExt xmlns:a14="http://schemas.microsoft.com/office/drawing/2010/main" spid="_x0000_s2052"/>
            </a:ext>
            <a:ext uri="{FF2B5EF4-FFF2-40B4-BE49-F238E27FC236}">
              <a16:creationId xmlns:a16="http://schemas.microsoft.com/office/drawing/2014/main" id="{68D40FEB-D6C9-421C-9450-D96B961DCD6D}"/>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769" name="Drop Down 4" hidden="1">
          <a:extLst>
            <a:ext uri="{63B3BB69-23CF-44E3-9099-C40C66FF867C}">
              <a14:compatExt xmlns:a14="http://schemas.microsoft.com/office/drawing/2010/main" spid="_x0000_s2052"/>
            </a:ext>
            <a:ext uri="{FF2B5EF4-FFF2-40B4-BE49-F238E27FC236}">
              <a16:creationId xmlns:a16="http://schemas.microsoft.com/office/drawing/2014/main" id="{541F6328-599F-4445-BA4D-DF6233651590}"/>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121</xdr:row>
      <xdr:rowOff>0</xdr:rowOff>
    </xdr:from>
    <xdr:ext cx="1921468" cy="195685"/>
    <xdr:sp macro="" textlink="">
      <xdr:nvSpPr>
        <xdr:cNvPr id="3770" name="Drop Down 20" hidden="1">
          <a:extLst>
            <a:ext uri="{63B3BB69-23CF-44E3-9099-C40C66FF867C}">
              <a14:compatExt xmlns:a14="http://schemas.microsoft.com/office/drawing/2010/main" spid="_x0000_s2068"/>
            </a:ext>
            <a:ext uri="{FF2B5EF4-FFF2-40B4-BE49-F238E27FC236}">
              <a16:creationId xmlns:a16="http://schemas.microsoft.com/office/drawing/2014/main" id="{8637AC8C-EF1C-4E5C-98FC-F72E40C188F4}"/>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121</xdr:row>
      <xdr:rowOff>0</xdr:rowOff>
    </xdr:from>
    <xdr:ext cx="2476500" cy="199970"/>
    <xdr:sp macro="" textlink="">
      <xdr:nvSpPr>
        <xdr:cNvPr id="3771" name="Drop Down 24" hidden="1">
          <a:extLst>
            <a:ext uri="{63B3BB69-23CF-44E3-9099-C40C66FF867C}">
              <a14:compatExt xmlns:a14="http://schemas.microsoft.com/office/drawing/2010/main" spid="_x0000_s2072"/>
            </a:ext>
            <a:ext uri="{FF2B5EF4-FFF2-40B4-BE49-F238E27FC236}">
              <a16:creationId xmlns:a16="http://schemas.microsoft.com/office/drawing/2014/main" id="{96D4108B-F9DD-4E23-AE6F-59D4E17D9A24}"/>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772" name="Drop Down 4" hidden="1">
          <a:extLst>
            <a:ext uri="{63B3BB69-23CF-44E3-9099-C40C66FF867C}">
              <a14:compatExt xmlns:a14="http://schemas.microsoft.com/office/drawing/2010/main" spid="_x0000_s2052"/>
            </a:ext>
            <a:ext uri="{FF2B5EF4-FFF2-40B4-BE49-F238E27FC236}">
              <a16:creationId xmlns:a16="http://schemas.microsoft.com/office/drawing/2014/main" id="{654A132C-AED0-4D92-A12D-546B628815F1}"/>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121</xdr:row>
      <xdr:rowOff>0</xdr:rowOff>
    </xdr:from>
    <xdr:ext cx="2529840" cy="195685"/>
    <xdr:sp macro="" textlink="">
      <xdr:nvSpPr>
        <xdr:cNvPr id="3773" name="Drop Down 4" hidden="1">
          <a:extLst>
            <a:ext uri="{63B3BB69-23CF-44E3-9099-C40C66FF867C}">
              <a14:compatExt xmlns:a14="http://schemas.microsoft.com/office/drawing/2010/main" spid="_x0000_s2052"/>
            </a:ext>
            <a:ext uri="{FF2B5EF4-FFF2-40B4-BE49-F238E27FC236}">
              <a16:creationId xmlns:a16="http://schemas.microsoft.com/office/drawing/2014/main" id="{5C91496C-6161-4E95-A76A-5B3E8181CFBB}"/>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774" name="Drop Down 4" hidden="1">
          <a:extLst>
            <a:ext uri="{63B3BB69-23CF-44E3-9099-C40C66FF867C}">
              <a14:compatExt xmlns:a14="http://schemas.microsoft.com/office/drawing/2010/main" spid="_x0000_s2052"/>
            </a:ext>
            <a:ext uri="{FF2B5EF4-FFF2-40B4-BE49-F238E27FC236}">
              <a16:creationId xmlns:a16="http://schemas.microsoft.com/office/drawing/2014/main" id="{6BD12EE6-900A-46E9-BDD6-414856E732E6}"/>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121</xdr:row>
      <xdr:rowOff>0</xdr:rowOff>
    </xdr:from>
    <xdr:ext cx="2529840" cy="195685"/>
    <xdr:sp macro="" textlink="">
      <xdr:nvSpPr>
        <xdr:cNvPr id="3775" name="Drop Down 4" hidden="1">
          <a:extLst>
            <a:ext uri="{63B3BB69-23CF-44E3-9099-C40C66FF867C}">
              <a14:compatExt xmlns:a14="http://schemas.microsoft.com/office/drawing/2010/main" spid="_x0000_s2052"/>
            </a:ext>
            <a:ext uri="{FF2B5EF4-FFF2-40B4-BE49-F238E27FC236}">
              <a16:creationId xmlns:a16="http://schemas.microsoft.com/office/drawing/2014/main" id="{9A894554-CA68-4E59-A23A-3C3E413D07F9}"/>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776" name="Drop Down 4" hidden="1">
          <a:extLst>
            <a:ext uri="{63B3BB69-23CF-44E3-9099-C40C66FF867C}">
              <a14:compatExt xmlns:a14="http://schemas.microsoft.com/office/drawing/2010/main" spid="_x0000_s2052"/>
            </a:ext>
            <a:ext uri="{FF2B5EF4-FFF2-40B4-BE49-F238E27FC236}">
              <a16:creationId xmlns:a16="http://schemas.microsoft.com/office/drawing/2014/main" id="{BB8FF262-536B-4055-A24E-7822462A5F36}"/>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121</xdr:row>
      <xdr:rowOff>0</xdr:rowOff>
    </xdr:from>
    <xdr:ext cx="1921468" cy="195685"/>
    <xdr:sp macro="" textlink="">
      <xdr:nvSpPr>
        <xdr:cNvPr id="3777" name="Drop Down 20" hidden="1">
          <a:extLst>
            <a:ext uri="{63B3BB69-23CF-44E3-9099-C40C66FF867C}">
              <a14:compatExt xmlns:a14="http://schemas.microsoft.com/office/drawing/2010/main" spid="_x0000_s2068"/>
            </a:ext>
            <a:ext uri="{FF2B5EF4-FFF2-40B4-BE49-F238E27FC236}">
              <a16:creationId xmlns:a16="http://schemas.microsoft.com/office/drawing/2014/main" id="{5D318971-9619-40A4-BC32-666C827BEC23}"/>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121</xdr:row>
      <xdr:rowOff>0</xdr:rowOff>
    </xdr:from>
    <xdr:ext cx="2476500" cy="199970"/>
    <xdr:sp macro="" textlink="">
      <xdr:nvSpPr>
        <xdr:cNvPr id="3778" name="Drop Down 24" hidden="1">
          <a:extLst>
            <a:ext uri="{63B3BB69-23CF-44E3-9099-C40C66FF867C}">
              <a14:compatExt xmlns:a14="http://schemas.microsoft.com/office/drawing/2010/main" spid="_x0000_s2072"/>
            </a:ext>
            <a:ext uri="{FF2B5EF4-FFF2-40B4-BE49-F238E27FC236}">
              <a16:creationId xmlns:a16="http://schemas.microsoft.com/office/drawing/2014/main" id="{772A2813-7627-46A6-A32B-FAFA0041570C}"/>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779" name="Drop Down 4" hidden="1">
          <a:extLst>
            <a:ext uri="{63B3BB69-23CF-44E3-9099-C40C66FF867C}">
              <a14:compatExt xmlns:a14="http://schemas.microsoft.com/office/drawing/2010/main" spid="_x0000_s2052"/>
            </a:ext>
            <a:ext uri="{FF2B5EF4-FFF2-40B4-BE49-F238E27FC236}">
              <a16:creationId xmlns:a16="http://schemas.microsoft.com/office/drawing/2014/main" id="{10481369-DB83-450D-B197-C7355E8053F4}"/>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121</xdr:row>
      <xdr:rowOff>0</xdr:rowOff>
    </xdr:from>
    <xdr:ext cx="2529840" cy="195685"/>
    <xdr:sp macro="" textlink="">
      <xdr:nvSpPr>
        <xdr:cNvPr id="3780" name="Drop Down 4" hidden="1">
          <a:extLst>
            <a:ext uri="{63B3BB69-23CF-44E3-9099-C40C66FF867C}">
              <a14:compatExt xmlns:a14="http://schemas.microsoft.com/office/drawing/2010/main" spid="_x0000_s2052"/>
            </a:ext>
            <a:ext uri="{FF2B5EF4-FFF2-40B4-BE49-F238E27FC236}">
              <a16:creationId xmlns:a16="http://schemas.microsoft.com/office/drawing/2014/main" id="{8782BD30-7523-4C87-97E0-78B690CD0E37}"/>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781" name="Drop Down 4" hidden="1">
          <a:extLst>
            <a:ext uri="{63B3BB69-23CF-44E3-9099-C40C66FF867C}">
              <a14:compatExt xmlns:a14="http://schemas.microsoft.com/office/drawing/2010/main" spid="_x0000_s2052"/>
            </a:ext>
            <a:ext uri="{FF2B5EF4-FFF2-40B4-BE49-F238E27FC236}">
              <a16:creationId xmlns:a16="http://schemas.microsoft.com/office/drawing/2014/main" id="{5EE6B5F3-D4F8-4881-8C21-B8427B43F461}"/>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121</xdr:row>
      <xdr:rowOff>0</xdr:rowOff>
    </xdr:from>
    <xdr:ext cx="2529840" cy="195685"/>
    <xdr:sp macro="" textlink="">
      <xdr:nvSpPr>
        <xdr:cNvPr id="3782" name="Drop Down 4" hidden="1">
          <a:extLst>
            <a:ext uri="{63B3BB69-23CF-44E3-9099-C40C66FF867C}">
              <a14:compatExt xmlns:a14="http://schemas.microsoft.com/office/drawing/2010/main" spid="_x0000_s2052"/>
            </a:ext>
            <a:ext uri="{FF2B5EF4-FFF2-40B4-BE49-F238E27FC236}">
              <a16:creationId xmlns:a16="http://schemas.microsoft.com/office/drawing/2014/main" id="{521622A2-6A19-44DA-96B6-446351DBB890}"/>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783" name="Drop Down 4" hidden="1">
          <a:extLst>
            <a:ext uri="{63B3BB69-23CF-44E3-9099-C40C66FF867C}">
              <a14:compatExt xmlns:a14="http://schemas.microsoft.com/office/drawing/2010/main" spid="_x0000_s2052"/>
            </a:ext>
            <a:ext uri="{FF2B5EF4-FFF2-40B4-BE49-F238E27FC236}">
              <a16:creationId xmlns:a16="http://schemas.microsoft.com/office/drawing/2014/main" id="{E7EC257E-66C0-418B-A914-17D2592BD3A9}"/>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121</xdr:row>
      <xdr:rowOff>0</xdr:rowOff>
    </xdr:from>
    <xdr:ext cx="1921468" cy="195685"/>
    <xdr:sp macro="" textlink="">
      <xdr:nvSpPr>
        <xdr:cNvPr id="3784" name="Drop Down 20" hidden="1">
          <a:extLst>
            <a:ext uri="{63B3BB69-23CF-44E3-9099-C40C66FF867C}">
              <a14:compatExt xmlns:a14="http://schemas.microsoft.com/office/drawing/2010/main" spid="_x0000_s2068"/>
            </a:ext>
            <a:ext uri="{FF2B5EF4-FFF2-40B4-BE49-F238E27FC236}">
              <a16:creationId xmlns:a16="http://schemas.microsoft.com/office/drawing/2014/main" id="{B8D40CB9-76D3-4629-8099-9448192EAF62}"/>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121</xdr:row>
      <xdr:rowOff>0</xdr:rowOff>
    </xdr:from>
    <xdr:ext cx="2476500" cy="199970"/>
    <xdr:sp macro="" textlink="">
      <xdr:nvSpPr>
        <xdr:cNvPr id="3785" name="Drop Down 24" hidden="1">
          <a:extLst>
            <a:ext uri="{63B3BB69-23CF-44E3-9099-C40C66FF867C}">
              <a14:compatExt xmlns:a14="http://schemas.microsoft.com/office/drawing/2010/main" spid="_x0000_s2072"/>
            </a:ext>
            <a:ext uri="{FF2B5EF4-FFF2-40B4-BE49-F238E27FC236}">
              <a16:creationId xmlns:a16="http://schemas.microsoft.com/office/drawing/2014/main" id="{6BAC6399-7B34-4CE3-8D87-EB41BC9ED962}"/>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786" name="Drop Down 4" hidden="1">
          <a:extLst>
            <a:ext uri="{63B3BB69-23CF-44E3-9099-C40C66FF867C}">
              <a14:compatExt xmlns:a14="http://schemas.microsoft.com/office/drawing/2010/main" spid="_x0000_s2052"/>
            </a:ext>
            <a:ext uri="{FF2B5EF4-FFF2-40B4-BE49-F238E27FC236}">
              <a16:creationId xmlns:a16="http://schemas.microsoft.com/office/drawing/2014/main" id="{406AE44A-5F08-4C7E-9632-5204AE8E23EF}"/>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121</xdr:row>
      <xdr:rowOff>0</xdr:rowOff>
    </xdr:from>
    <xdr:ext cx="2529840" cy="195685"/>
    <xdr:sp macro="" textlink="">
      <xdr:nvSpPr>
        <xdr:cNvPr id="3787" name="Drop Down 4" hidden="1">
          <a:extLst>
            <a:ext uri="{63B3BB69-23CF-44E3-9099-C40C66FF867C}">
              <a14:compatExt xmlns:a14="http://schemas.microsoft.com/office/drawing/2010/main" spid="_x0000_s2052"/>
            </a:ext>
            <a:ext uri="{FF2B5EF4-FFF2-40B4-BE49-F238E27FC236}">
              <a16:creationId xmlns:a16="http://schemas.microsoft.com/office/drawing/2014/main" id="{6AD922E3-6683-43FB-B44F-80F95CC66B03}"/>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788" name="Drop Down 4" hidden="1">
          <a:extLst>
            <a:ext uri="{63B3BB69-23CF-44E3-9099-C40C66FF867C}">
              <a14:compatExt xmlns:a14="http://schemas.microsoft.com/office/drawing/2010/main" spid="_x0000_s2052"/>
            </a:ext>
            <a:ext uri="{FF2B5EF4-FFF2-40B4-BE49-F238E27FC236}">
              <a16:creationId xmlns:a16="http://schemas.microsoft.com/office/drawing/2014/main" id="{04024910-01C6-4C9B-9DCF-66889547692F}"/>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121</xdr:row>
      <xdr:rowOff>0</xdr:rowOff>
    </xdr:from>
    <xdr:ext cx="2529840" cy="195685"/>
    <xdr:sp macro="" textlink="">
      <xdr:nvSpPr>
        <xdr:cNvPr id="3789" name="Drop Down 4" hidden="1">
          <a:extLst>
            <a:ext uri="{63B3BB69-23CF-44E3-9099-C40C66FF867C}">
              <a14:compatExt xmlns:a14="http://schemas.microsoft.com/office/drawing/2010/main" spid="_x0000_s2052"/>
            </a:ext>
            <a:ext uri="{FF2B5EF4-FFF2-40B4-BE49-F238E27FC236}">
              <a16:creationId xmlns:a16="http://schemas.microsoft.com/office/drawing/2014/main" id="{EA8FD326-73FD-472A-88DA-E2695111F012}"/>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790" name="Drop Down 4" hidden="1">
          <a:extLst>
            <a:ext uri="{63B3BB69-23CF-44E3-9099-C40C66FF867C}">
              <a14:compatExt xmlns:a14="http://schemas.microsoft.com/office/drawing/2010/main" spid="_x0000_s2052"/>
            </a:ext>
            <a:ext uri="{FF2B5EF4-FFF2-40B4-BE49-F238E27FC236}">
              <a16:creationId xmlns:a16="http://schemas.microsoft.com/office/drawing/2014/main" id="{407D5F23-51AE-4883-8F8D-72E2D8B5A0EB}"/>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121</xdr:row>
      <xdr:rowOff>0</xdr:rowOff>
    </xdr:from>
    <xdr:ext cx="1921468" cy="195685"/>
    <xdr:sp macro="" textlink="">
      <xdr:nvSpPr>
        <xdr:cNvPr id="3791" name="Drop Down 20" hidden="1">
          <a:extLst>
            <a:ext uri="{63B3BB69-23CF-44E3-9099-C40C66FF867C}">
              <a14:compatExt xmlns:a14="http://schemas.microsoft.com/office/drawing/2010/main" spid="_x0000_s2068"/>
            </a:ext>
            <a:ext uri="{FF2B5EF4-FFF2-40B4-BE49-F238E27FC236}">
              <a16:creationId xmlns:a16="http://schemas.microsoft.com/office/drawing/2014/main" id="{3C392D5B-B2AF-4986-BC0A-FD61D526CA0B}"/>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121</xdr:row>
      <xdr:rowOff>0</xdr:rowOff>
    </xdr:from>
    <xdr:ext cx="2476500" cy="199970"/>
    <xdr:sp macro="" textlink="">
      <xdr:nvSpPr>
        <xdr:cNvPr id="3792" name="Drop Down 24" hidden="1">
          <a:extLst>
            <a:ext uri="{63B3BB69-23CF-44E3-9099-C40C66FF867C}">
              <a14:compatExt xmlns:a14="http://schemas.microsoft.com/office/drawing/2010/main" spid="_x0000_s2072"/>
            </a:ext>
            <a:ext uri="{FF2B5EF4-FFF2-40B4-BE49-F238E27FC236}">
              <a16:creationId xmlns:a16="http://schemas.microsoft.com/office/drawing/2014/main" id="{57DDB250-AD8D-4364-A430-886DED78B3C2}"/>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793" name="Drop Down 4" hidden="1">
          <a:extLst>
            <a:ext uri="{63B3BB69-23CF-44E3-9099-C40C66FF867C}">
              <a14:compatExt xmlns:a14="http://schemas.microsoft.com/office/drawing/2010/main" spid="_x0000_s2052"/>
            </a:ext>
            <a:ext uri="{FF2B5EF4-FFF2-40B4-BE49-F238E27FC236}">
              <a16:creationId xmlns:a16="http://schemas.microsoft.com/office/drawing/2014/main" id="{00A67C94-B082-4440-BCAF-D7FEB9A1C394}"/>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121</xdr:row>
      <xdr:rowOff>0</xdr:rowOff>
    </xdr:from>
    <xdr:ext cx="2529840" cy="195685"/>
    <xdr:sp macro="" textlink="">
      <xdr:nvSpPr>
        <xdr:cNvPr id="3794" name="Drop Down 4" hidden="1">
          <a:extLst>
            <a:ext uri="{63B3BB69-23CF-44E3-9099-C40C66FF867C}">
              <a14:compatExt xmlns:a14="http://schemas.microsoft.com/office/drawing/2010/main" spid="_x0000_s2052"/>
            </a:ext>
            <a:ext uri="{FF2B5EF4-FFF2-40B4-BE49-F238E27FC236}">
              <a16:creationId xmlns:a16="http://schemas.microsoft.com/office/drawing/2014/main" id="{A9F94F1A-1D1C-45B9-BF4D-FD671ECEB0F7}"/>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795" name="Drop Down 4" hidden="1">
          <a:extLst>
            <a:ext uri="{63B3BB69-23CF-44E3-9099-C40C66FF867C}">
              <a14:compatExt xmlns:a14="http://schemas.microsoft.com/office/drawing/2010/main" spid="_x0000_s2052"/>
            </a:ext>
            <a:ext uri="{FF2B5EF4-FFF2-40B4-BE49-F238E27FC236}">
              <a16:creationId xmlns:a16="http://schemas.microsoft.com/office/drawing/2014/main" id="{FFF90E9D-6BFF-4B5A-B78B-47F826621C4F}"/>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121</xdr:row>
      <xdr:rowOff>0</xdr:rowOff>
    </xdr:from>
    <xdr:ext cx="2529840" cy="195685"/>
    <xdr:sp macro="" textlink="">
      <xdr:nvSpPr>
        <xdr:cNvPr id="3796" name="Drop Down 4" hidden="1">
          <a:extLst>
            <a:ext uri="{63B3BB69-23CF-44E3-9099-C40C66FF867C}">
              <a14:compatExt xmlns:a14="http://schemas.microsoft.com/office/drawing/2010/main" spid="_x0000_s2052"/>
            </a:ext>
            <a:ext uri="{FF2B5EF4-FFF2-40B4-BE49-F238E27FC236}">
              <a16:creationId xmlns:a16="http://schemas.microsoft.com/office/drawing/2014/main" id="{0DA54785-5A09-4968-B3C9-7ADBB68DA9A5}"/>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797" name="Drop Down 4" hidden="1">
          <a:extLst>
            <a:ext uri="{63B3BB69-23CF-44E3-9099-C40C66FF867C}">
              <a14:compatExt xmlns:a14="http://schemas.microsoft.com/office/drawing/2010/main" spid="_x0000_s2052"/>
            </a:ext>
            <a:ext uri="{FF2B5EF4-FFF2-40B4-BE49-F238E27FC236}">
              <a16:creationId xmlns:a16="http://schemas.microsoft.com/office/drawing/2014/main" id="{F795F548-73C7-47BB-8538-AC637E8A4795}"/>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121</xdr:row>
      <xdr:rowOff>0</xdr:rowOff>
    </xdr:from>
    <xdr:ext cx="1921468" cy="195685"/>
    <xdr:sp macro="" textlink="">
      <xdr:nvSpPr>
        <xdr:cNvPr id="3798" name="Drop Down 20" hidden="1">
          <a:extLst>
            <a:ext uri="{63B3BB69-23CF-44E3-9099-C40C66FF867C}">
              <a14:compatExt xmlns:a14="http://schemas.microsoft.com/office/drawing/2010/main" spid="_x0000_s2068"/>
            </a:ext>
            <a:ext uri="{FF2B5EF4-FFF2-40B4-BE49-F238E27FC236}">
              <a16:creationId xmlns:a16="http://schemas.microsoft.com/office/drawing/2014/main" id="{3796CAF8-06E3-47DC-8E86-31DA7E2902F2}"/>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121</xdr:row>
      <xdr:rowOff>0</xdr:rowOff>
    </xdr:from>
    <xdr:ext cx="2476500" cy="199970"/>
    <xdr:sp macro="" textlink="">
      <xdr:nvSpPr>
        <xdr:cNvPr id="3799" name="Drop Down 24" hidden="1">
          <a:extLst>
            <a:ext uri="{63B3BB69-23CF-44E3-9099-C40C66FF867C}">
              <a14:compatExt xmlns:a14="http://schemas.microsoft.com/office/drawing/2010/main" spid="_x0000_s2072"/>
            </a:ext>
            <a:ext uri="{FF2B5EF4-FFF2-40B4-BE49-F238E27FC236}">
              <a16:creationId xmlns:a16="http://schemas.microsoft.com/office/drawing/2014/main" id="{F74A3B1E-4C1F-4B7E-9310-E3E99BDEBF8C}"/>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800" name="Drop Down 4" hidden="1">
          <a:extLst>
            <a:ext uri="{63B3BB69-23CF-44E3-9099-C40C66FF867C}">
              <a14:compatExt xmlns:a14="http://schemas.microsoft.com/office/drawing/2010/main" spid="_x0000_s2052"/>
            </a:ext>
            <a:ext uri="{FF2B5EF4-FFF2-40B4-BE49-F238E27FC236}">
              <a16:creationId xmlns:a16="http://schemas.microsoft.com/office/drawing/2014/main" id="{62D42285-03DA-4231-BA89-A552C82C8F80}"/>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121</xdr:row>
      <xdr:rowOff>0</xdr:rowOff>
    </xdr:from>
    <xdr:ext cx="2529840" cy="195685"/>
    <xdr:sp macro="" textlink="">
      <xdr:nvSpPr>
        <xdr:cNvPr id="3801" name="Drop Down 4" hidden="1">
          <a:extLst>
            <a:ext uri="{63B3BB69-23CF-44E3-9099-C40C66FF867C}">
              <a14:compatExt xmlns:a14="http://schemas.microsoft.com/office/drawing/2010/main" spid="_x0000_s2052"/>
            </a:ext>
            <a:ext uri="{FF2B5EF4-FFF2-40B4-BE49-F238E27FC236}">
              <a16:creationId xmlns:a16="http://schemas.microsoft.com/office/drawing/2014/main" id="{70D5A654-BECD-4E7C-9BAF-E4BDEED66B82}"/>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802" name="Drop Down 4" hidden="1">
          <a:extLst>
            <a:ext uri="{63B3BB69-23CF-44E3-9099-C40C66FF867C}">
              <a14:compatExt xmlns:a14="http://schemas.microsoft.com/office/drawing/2010/main" spid="_x0000_s2052"/>
            </a:ext>
            <a:ext uri="{FF2B5EF4-FFF2-40B4-BE49-F238E27FC236}">
              <a16:creationId xmlns:a16="http://schemas.microsoft.com/office/drawing/2014/main" id="{65858113-99BE-41E9-8407-484FA0226329}"/>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121</xdr:row>
      <xdr:rowOff>0</xdr:rowOff>
    </xdr:from>
    <xdr:ext cx="2529840" cy="195685"/>
    <xdr:sp macro="" textlink="">
      <xdr:nvSpPr>
        <xdr:cNvPr id="3803" name="Drop Down 4" hidden="1">
          <a:extLst>
            <a:ext uri="{63B3BB69-23CF-44E3-9099-C40C66FF867C}">
              <a14:compatExt xmlns:a14="http://schemas.microsoft.com/office/drawing/2010/main" spid="_x0000_s2052"/>
            </a:ext>
            <a:ext uri="{FF2B5EF4-FFF2-40B4-BE49-F238E27FC236}">
              <a16:creationId xmlns:a16="http://schemas.microsoft.com/office/drawing/2014/main" id="{BEA5FB80-09EB-4903-9897-2E2ACFEFC13B}"/>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804" name="Drop Down 4" hidden="1">
          <a:extLst>
            <a:ext uri="{63B3BB69-23CF-44E3-9099-C40C66FF867C}">
              <a14:compatExt xmlns:a14="http://schemas.microsoft.com/office/drawing/2010/main" spid="_x0000_s2052"/>
            </a:ext>
            <a:ext uri="{FF2B5EF4-FFF2-40B4-BE49-F238E27FC236}">
              <a16:creationId xmlns:a16="http://schemas.microsoft.com/office/drawing/2014/main" id="{4A029EC8-C7DF-4AA0-8B5E-5E058CF94AE6}"/>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121</xdr:row>
      <xdr:rowOff>0</xdr:rowOff>
    </xdr:from>
    <xdr:ext cx="1921468" cy="195685"/>
    <xdr:sp macro="" textlink="">
      <xdr:nvSpPr>
        <xdr:cNvPr id="3805" name="Drop Down 20" hidden="1">
          <a:extLst>
            <a:ext uri="{63B3BB69-23CF-44E3-9099-C40C66FF867C}">
              <a14:compatExt xmlns:a14="http://schemas.microsoft.com/office/drawing/2010/main" spid="_x0000_s2068"/>
            </a:ext>
            <a:ext uri="{FF2B5EF4-FFF2-40B4-BE49-F238E27FC236}">
              <a16:creationId xmlns:a16="http://schemas.microsoft.com/office/drawing/2014/main" id="{B5184A88-91A9-449A-9001-C2248091659A}"/>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121</xdr:row>
      <xdr:rowOff>0</xdr:rowOff>
    </xdr:from>
    <xdr:ext cx="2476500" cy="199970"/>
    <xdr:sp macro="" textlink="">
      <xdr:nvSpPr>
        <xdr:cNvPr id="3806" name="Drop Down 24" hidden="1">
          <a:extLst>
            <a:ext uri="{63B3BB69-23CF-44E3-9099-C40C66FF867C}">
              <a14:compatExt xmlns:a14="http://schemas.microsoft.com/office/drawing/2010/main" spid="_x0000_s2072"/>
            </a:ext>
            <a:ext uri="{FF2B5EF4-FFF2-40B4-BE49-F238E27FC236}">
              <a16:creationId xmlns:a16="http://schemas.microsoft.com/office/drawing/2014/main" id="{7A41D7A8-D5ED-48AE-9E68-951041303DEF}"/>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807" name="Drop Down 4" hidden="1">
          <a:extLst>
            <a:ext uri="{63B3BB69-23CF-44E3-9099-C40C66FF867C}">
              <a14:compatExt xmlns:a14="http://schemas.microsoft.com/office/drawing/2010/main" spid="_x0000_s2052"/>
            </a:ext>
            <a:ext uri="{FF2B5EF4-FFF2-40B4-BE49-F238E27FC236}">
              <a16:creationId xmlns:a16="http://schemas.microsoft.com/office/drawing/2014/main" id="{22CFAF50-12A7-447D-B1E4-0C483F92AA23}"/>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121</xdr:row>
      <xdr:rowOff>0</xdr:rowOff>
    </xdr:from>
    <xdr:ext cx="2529840" cy="195685"/>
    <xdr:sp macro="" textlink="">
      <xdr:nvSpPr>
        <xdr:cNvPr id="3808" name="Drop Down 4" hidden="1">
          <a:extLst>
            <a:ext uri="{63B3BB69-23CF-44E3-9099-C40C66FF867C}">
              <a14:compatExt xmlns:a14="http://schemas.microsoft.com/office/drawing/2010/main" spid="_x0000_s2052"/>
            </a:ext>
            <a:ext uri="{FF2B5EF4-FFF2-40B4-BE49-F238E27FC236}">
              <a16:creationId xmlns:a16="http://schemas.microsoft.com/office/drawing/2014/main" id="{FDA6CA17-F5DD-4E5C-9626-84214D1C1160}"/>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809" name="Drop Down 4" hidden="1">
          <a:extLst>
            <a:ext uri="{63B3BB69-23CF-44E3-9099-C40C66FF867C}">
              <a14:compatExt xmlns:a14="http://schemas.microsoft.com/office/drawing/2010/main" spid="_x0000_s2052"/>
            </a:ext>
            <a:ext uri="{FF2B5EF4-FFF2-40B4-BE49-F238E27FC236}">
              <a16:creationId xmlns:a16="http://schemas.microsoft.com/office/drawing/2014/main" id="{60079885-C24C-45D8-AA97-38A3C032EF70}"/>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121</xdr:row>
      <xdr:rowOff>0</xdr:rowOff>
    </xdr:from>
    <xdr:ext cx="2529840" cy="195685"/>
    <xdr:sp macro="" textlink="">
      <xdr:nvSpPr>
        <xdr:cNvPr id="3810" name="Drop Down 4" hidden="1">
          <a:extLst>
            <a:ext uri="{63B3BB69-23CF-44E3-9099-C40C66FF867C}">
              <a14:compatExt xmlns:a14="http://schemas.microsoft.com/office/drawing/2010/main" spid="_x0000_s2052"/>
            </a:ext>
            <a:ext uri="{FF2B5EF4-FFF2-40B4-BE49-F238E27FC236}">
              <a16:creationId xmlns:a16="http://schemas.microsoft.com/office/drawing/2014/main" id="{27B97E98-735E-425E-A412-F8C1F0EA5C1F}"/>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811" name="Drop Down 4" hidden="1">
          <a:extLst>
            <a:ext uri="{63B3BB69-23CF-44E3-9099-C40C66FF867C}">
              <a14:compatExt xmlns:a14="http://schemas.microsoft.com/office/drawing/2010/main" spid="_x0000_s2052"/>
            </a:ext>
            <a:ext uri="{FF2B5EF4-FFF2-40B4-BE49-F238E27FC236}">
              <a16:creationId xmlns:a16="http://schemas.microsoft.com/office/drawing/2014/main" id="{0BF39378-A098-491D-81BE-28DA8970790C}"/>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121</xdr:row>
      <xdr:rowOff>0</xdr:rowOff>
    </xdr:from>
    <xdr:ext cx="1921468" cy="195685"/>
    <xdr:sp macro="" textlink="">
      <xdr:nvSpPr>
        <xdr:cNvPr id="3812" name="Drop Down 20" hidden="1">
          <a:extLst>
            <a:ext uri="{63B3BB69-23CF-44E3-9099-C40C66FF867C}">
              <a14:compatExt xmlns:a14="http://schemas.microsoft.com/office/drawing/2010/main" spid="_x0000_s2068"/>
            </a:ext>
            <a:ext uri="{FF2B5EF4-FFF2-40B4-BE49-F238E27FC236}">
              <a16:creationId xmlns:a16="http://schemas.microsoft.com/office/drawing/2014/main" id="{27ED0109-1FE2-4B85-BA81-5541E561ACE4}"/>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121</xdr:row>
      <xdr:rowOff>0</xdr:rowOff>
    </xdr:from>
    <xdr:ext cx="2476500" cy="199970"/>
    <xdr:sp macro="" textlink="">
      <xdr:nvSpPr>
        <xdr:cNvPr id="3813" name="Drop Down 24" hidden="1">
          <a:extLst>
            <a:ext uri="{63B3BB69-23CF-44E3-9099-C40C66FF867C}">
              <a14:compatExt xmlns:a14="http://schemas.microsoft.com/office/drawing/2010/main" spid="_x0000_s2072"/>
            </a:ext>
            <a:ext uri="{FF2B5EF4-FFF2-40B4-BE49-F238E27FC236}">
              <a16:creationId xmlns:a16="http://schemas.microsoft.com/office/drawing/2014/main" id="{0A6487E1-1B97-4990-97CB-A6B9C980EB07}"/>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814" name="Drop Down 4" hidden="1">
          <a:extLst>
            <a:ext uri="{63B3BB69-23CF-44E3-9099-C40C66FF867C}">
              <a14:compatExt xmlns:a14="http://schemas.microsoft.com/office/drawing/2010/main" spid="_x0000_s2052"/>
            </a:ext>
            <a:ext uri="{FF2B5EF4-FFF2-40B4-BE49-F238E27FC236}">
              <a16:creationId xmlns:a16="http://schemas.microsoft.com/office/drawing/2014/main" id="{B9E304F6-DC97-43A3-9C31-5C94767FD868}"/>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121</xdr:row>
      <xdr:rowOff>0</xdr:rowOff>
    </xdr:from>
    <xdr:ext cx="2529840" cy="195685"/>
    <xdr:sp macro="" textlink="">
      <xdr:nvSpPr>
        <xdr:cNvPr id="3815" name="Drop Down 4" hidden="1">
          <a:extLst>
            <a:ext uri="{63B3BB69-23CF-44E3-9099-C40C66FF867C}">
              <a14:compatExt xmlns:a14="http://schemas.microsoft.com/office/drawing/2010/main" spid="_x0000_s2052"/>
            </a:ext>
            <a:ext uri="{FF2B5EF4-FFF2-40B4-BE49-F238E27FC236}">
              <a16:creationId xmlns:a16="http://schemas.microsoft.com/office/drawing/2014/main" id="{13F23326-FEC7-43BC-941C-5DDDC5DE5B41}"/>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816" name="Drop Down 4" hidden="1">
          <a:extLst>
            <a:ext uri="{63B3BB69-23CF-44E3-9099-C40C66FF867C}">
              <a14:compatExt xmlns:a14="http://schemas.microsoft.com/office/drawing/2010/main" spid="_x0000_s2052"/>
            </a:ext>
            <a:ext uri="{FF2B5EF4-FFF2-40B4-BE49-F238E27FC236}">
              <a16:creationId xmlns:a16="http://schemas.microsoft.com/office/drawing/2014/main" id="{712C68D5-56BA-4E5F-91BE-74067A435357}"/>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121</xdr:row>
      <xdr:rowOff>0</xdr:rowOff>
    </xdr:from>
    <xdr:ext cx="2529840" cy="195685"/>
    <xdr:sp macro="" textlink="">
      <xdr:nvSpPr>
        <xdr:cNvPr id="3817" name="Drop Down 4" hidden="1">
          <a:extLst>
            <a:ext uri="{63B3BB69-23CF-44E3-9099-C40C66FF867C}">
              <a14:compatExt xmlns:a14="http://schemas.microsoft.com/office/drawing/2010/main" spid="_x0000_s2052"/>
            </a:ext>
            <a:ext uri="{FF2B5EF4-FFF2-40B4-BE49-F238E27FC236}">
              <a16:creationId xmlns:a16="http://schemas.microsoft.com/office/drawing/2014/main" id="{8A1EB8F8-DCBF-4DBD-A21D-6E5DFB88F718}"/>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818" name="Drop Down 4" hidden="1">
          <a:extLst>
            <a:ext uri="{63B3BB69-23CF-44E3-9099-C40C66FF867C}">
              <a14:compatExt xmlns:a14="http://schemas.microsoft.com/office/drawing/2010/main" spid="_x0000_s2052"/>
            </a:ext>
            <a:ext uri="{FF2B5EF4-FFF2-40B4-BE49-F238E27FC236}">
              <a16:creationId xmlns:a16="http://schemas.microsoft.com/office/drawing/2014/main" id="{0FD2A3DC-FEA1-4B8F-A119-90DFAC39E4A1}"/>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121</xdr:row>
      <xdr:rowOff>0</xdr:rowOff>
    </xdr:from>
    <xdr:ext cx="1921468" cy="195685"/>
    <xdr:sp macro="" textlink="">
      <xdr:nvSpPr>
        <xdr:cNvPr id="3819" name="Drop Down 20" hidden="1">
          <a:extLst>
            <a:ext uri="{63B3BB69-23CF-44E3-9099-C40C66FF867C}">
              <a14:compatExt xmlns:a14="http://schemas.microsoft.com/office/drawing/2010/main" spid="_x0000_s2068"/>
            </a:ext>
            <a:ext uri="{FF2B5EF4-FFF2-40B4-BE49-F238E27FC236}">
              <a16:creationId xmlns:a16="http://schemas.microsoft.com/office/drawing/2014/main" id="{6C2ABA54-8C3A-4013-BF60-F03BFE7BB7F5}"/>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121</xdr:row>
      <xdr:rowOff>0</xdr:rowOff>
    </xdr:from>
    <xdr:ext cx="2476500" cy="199970"/>
    <xdr:sp macro="" textlink="">
      <xdr:nvSpPr>
        <xdr:cNvPr id="3820" name="Drop Down 24" hidden="1">
          <a:extLst>
            <a:ext uri="{63B3BB69-23CF-44E3-9099-C40C66FF867C}">
              <a14:compatExt xmlns:a14="http://schemas.microsoft.com/office/drawing/2010/main" spid="_x0000_s2072"/>
            </a:ext>
            <a:ext uri="{FF2B5EF4-FFF2-40B4-BE49-F238E27FC236}">
              <a16:creationId xmlns:a16="http://schemas.microsoft.com/office/drawing/2014/main" id="{70D2EE46-EDF4-443F-B1DB-A203ED5920A7}"/>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821" name="Drop Down 4" hidden="1">
          <a:extLst>
            <a:ext uri="{63B3BB69-23CF-44E3-9099-C40C66FF867C}">
              <a14:compatExt xmlns:a14="http://schemas.microsoft.com/office/drawing/2010/main" spid="_x0000_s2052"/>
            </a:ext>
            <a:ext uri="{FF2B5EF4-FFF2-40B4-BE49-F238E27FC236}">
              <a16:creationId xmlns:a16="http://schemas.microsoft.com/office/drawing/2014/main" id="{975D6BF7-1E77-413A-8713-506480C67F46}"/>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121</xdr:row>
      <xdr:rowOff>0</xdr:rowOff>
    </xdr:from>
    <xdr:ext cx="2529840" cy="195685"/>
    <xdr:sp macro="" textlink="">
      <xdr:nvSpPr>
        <xdr:cNvPr id="3822" name="Drop Down 4" hidden="1">
          <a:extLst>
            <a:ext uri="{63B3BB69-23CF-44E3-9099-C40C66FF867C}">
              <a14:compatExt xmlns:a14="http://schemas.microsoft.com/office/drawing/2010/main" spid="_x0000_s2052"/>
            </a:ext>
            <a:ext uri="{FF2B5EF4-FFF2-40B4-BE49-F238E27FC236}">
              <a16:creationId xmlns:a16="http://schemas.microsoft.com/office/drawing/2014/main" id="{13C562EE-9BD2-4BCC-BF79-5A1AFABA2CAC}"/>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823" name="Drop Down 4" hidden="1">
          <a:extLst>
            <a:ext uri="{63B3BB69-23CF-44E3-9099-C40C66FF867C}">
              <a14:compatExt xmlns:a14="http://schemas.microsoft.com/office/drawing/2010/main" spid="_x0000_s2052"/>
            </a:ext>
            <a:ext uri="{FF2B5EF4-FFF2-40B4-BE49-F238E27FC236}">
              <a16:creationId xmlns:a16="http://schemas.microsoft.com/office/drawing/2014/main" id="{025E6AF3-C6A8-45CF-AD01-03E1DD6E405B}"/>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121</xdr:row>
      <xdr:rowOff>0</xdr:rowOff>
    </xdr:from>
    <xdr:ext cx="2529840" cy="195685"/>
    <xdr:sp macro="" textlink="">
      <xdr:nvSpPr>
        <xdr:cNvPr id="3824" name="Drop Down 4" hidden="1">
          <a:extLst>
            <a:ext uri="{63B3BB69-23CF-44E3-9099-C40C66FF867C}">
              <a14:compatExt xmlns:a14="http://schemas.microsoft.com/office/drawing/2010/main" spid="_x0000_s2052"/>
            </a:ext>
            <a:ext uri="{FF2B5EF4-FFF2-40B4-BE49-F238E27FC236}">
              <a16:creationId xmlns:a16="http://schemas.microsoft.com/office/drawing/2014/main" id="{4289959E-60BC-483D-9B91-CA6FA6576720}"/>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825" name="Drop Down 4" hidden="1">
          <a:extLst>
            <a:ext uri="{63B3BB69-23CF-44E3-9099-C40C66FF867C}">
              <a14:compatExt xmlns:a14="http://schemas.microsoft.com/office/drawing/2010/main" spid="_x0000_s2052"/>
            </a:ext>
            <a:ext uri="{FF2B5EF4-FFF2-40B4-BE49-F238E27FC236}">
              <a16:creationId xmlns:a16="http://schemas.microsoft.com/office/drawing/2014/main" id="{7F691251-784B-418D-8E8B-C86B350A6602}"/>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121</xdr:row>
      <xdr:rowOff>0</xdr:rowOff>
    </xdr:from>
    <xdr:ext cx="1921468" cy="195685"/>
    <xdr:sp macro="" textlink="">
      <xdr:nvSpPr>
        <xdr:cNvPr id="3826" name="Drop Down 20" hidden="1">
          <a:extLst>
            <a:ext uri="{63B3BB69-23CF-44E3-9099-C40C66FF867C}">
              <a14:compatExt xmlns:a14="http://schemas.microsoft.com/office/drawing/2010/main" spid="_x0000_s2068"/>
            </a:ext>
            <a:ext uri="{FF2B5EF4-FFF2-40B4-BE49-F238E27FC236}">
              <a16:creationId xmlns:a16="http://schemas.microsoft.com/office/drawing/2014/main" id="{0BAB6D46-19C5-42CE-A349-90B50A3A39A5}"/>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121</xdr:row>
      <xdr:rowOff>0</xdr:rowOff>
    </xdr:from>
    <xdr:ext cx="2476500" cy="199970"/>
    <xdr:sp macro="" textlink="">
      <xdr:nvSpPr>
        <xdr:cNvPr id="3827" name="Drop Down 24" hidden="1">
          <a:extLst>
            <a:ext uri="{63B3BB69-23CF-44E3-9099-C40C66FF867C}">
              <a14:compatExt xmlns:a14="http://schemas.microsoft.com/office/drawing/2010/main" spid="_x0000_s2072"/>
            </a:ext>
            <a:ext uri="{FF2B5EF4-FFF2-40B4-BE49-F238E27FC236}">
              <a16:creationId xmlns:a16="http://schemas.microsoft.com/office/drawing/2014/main" id="{13A13C73-2773-4E91-841A-D9EE33DA3E12}"/>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828" name="Drop Down 4" hidden="1">
          <a:extLst>
            <a:ext uri="{63B3BB69-23CF-44E3-9099-C40C66FF867C}">
              <a14:compatExt xmlns:a14="http://schemas.microsoft.com/office/drawing/2010/main" spid="_x0000_s2052"/>
            </a:ext>
            <a:ext uri="{FF2B5EF4-FFF2-40B4-BE49-F238E27FC236}">
              <a16:creationId xmlns:a16="http://schemas.microsoft.com/office/drawing/2014/main" id="{D4965008-7489-452D-B4EF-C8DA6765DEF1}"/>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121</xdr:row>
      <xdr:rowOff>0</xdr:rowOff>
    </xdr:from>
    <xdr:ext cx="2529840" cy="195685"/>
    <xdr:sp macro="" textlink="">
      <xdr:nvSpPr>
        <xdr:cNvPr id="3829" name="Drop Down 4" hidden="1">
          <a:extLst>
            <a:ext uri="{63B3BB69-23CF-44E3-9099-C40C66FF867C}">
              <a14:compatExt xmlns:a14="http://schemas.microsoft.com/office/drawing/2010/main" spid="_x0000_s2052"/>
            </a:ext>
            <a:ext uri="{FF2B5EF4-FFF2-40B4-BE49-F238E27FC236}">
              <a16:creationId xmlns:a16="http://schemas.microsoft.com/office/drawing/2014/main" id="{FE8E2F41-C04B-43DF-9DB8-CCE32B2E3EB6}"/>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3830" name="Drop Down 4" hidden="1">
          <a:extLst>
            <a:ext uri="{63B3BB69-23CF-44E3-9099-C40C66FF867C}">
              <a14:compatExt xmlns:a14="http://schemas.microsoft.com/office/drawing/2010/main" spid="_x0000_s2052"/>
            </a:ext>
            <a:ext uri="{FF2B5EF4-FFF2-40B4-BE49-F238E27FC236}">
              <a16:creationId xmlns:a16="http://schemas.microsoft.com/office/drawing/2014/main" id="{C68F5A99-DD87-49BB-B01C-1697B5071329}"/>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121</xdr:row>
      <xdr:rowOff>0</xdr:rowOff>
    </xdr:from>
    <xdr:ext cx="2529840" cy="195685"/>
    <xdr:sp macro="" textlink="">
      <xdr:nvSpPr>
        <xdr:cNvPr id="3831" name="Drop Down 4" hidden="1">
          <a:extLst>
            <a:ext uri="{63B3BB69-23CF-44E3-9099-C40C66FF867C}">
              <a14:compatExt xmlns:a14="http://schemas.microsoft.com/office/drawing/2010/main" spid="_x0000_s2052"/>
            </a:ext>
            <a:ext uri="{FF2B5EF4-FFF2-40B4-BE49-F238E27FC236}">
              <a16:creationId xmlns:a16="http://schemas.microsoft.com/office/drawing/2014/main" id="{E8E539B5-49C8-4D13-BFCE-8F89A2D7A88F}"/>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123</xdr:row>
      <xdr:rowOff>0</xdr:rowOff>
    </xdr:from>
    <xdr:ext cx="2529840" cy="195685"/>
    <xdr:sp macro="" textlink="">
      <xdr:nvSpPr>
        <xdr:cNvPr id="3832" name="Drop Down 4" hidden="1">
          <a:extLst>
            <a:ext uri="{63B3BB69-23CF-44E3-9099-C40C66FF867C}">
              <a14:compatExt xmlns:a14="http://schemas.microsoft.com/office/drawing/2010/main" spid="_x0000_s2052"/>
            </a:ext>
            <a:ext uri="{FF2B5EF4-FFF2-40B4-BE49-F238E27FC236}">
              <a16:creationId xmlns:a16="http://schemas.microsoft.com/office/drawing/2014/main" id="{7877297F-953F-44CF-B9BA-D5D9B547247F}"/>
            </a:ext>
          </a:extLst>
        </xdr:cNvPr>
        <xdr:cNvSpPr/>
      </xdr:nvSpPr>
      <xdr:spPr bwMode="auto">
        <a:xfrm>
          <a:off x="5539740" y="18249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123</xdr:row>
      <xdr:rowOff>0</xdr:rowOff>
    </xdr:from>
    <xdr:ext cx="1921468" cy="195685"/>
    <xdr:sp macro="" textlink="">
      <xdr:nvSpPr>
        <xdr:cNvPr id="3833" name="Drop Down 20" hidden="1">
          <a:extLst>
            <a:ext uri="{63B3BB69-23CF-44E3-9099-C40C66FF867C}">
              <a14:compatExt xmlns:a14="http://schemas.microsoft.com/office/drawing/2010/main" spid="_x0000_s2068"/>
            </a:ext>
            <a:ext uri="{FF2B5EF4-FFF2-40B4-BE49-F238E27FC236}">
              <a16:creationId xmlns:a16="http://schemas.microsoft.com/office/drawing/2014/main" id="{830FC3E9-DDEF-4339-ABDF-510E61DA3880}"/>
            </a:ext>
          </a:extLst>
        </xdr:cNvPr>
        <xdr:cNvSpPr/>
      </xdr:nvSpPr>
      <xdr:spPr bwMode="auto">
        <a:xfrm>
          <a:off x="5974080" y="18249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123</xdr:row>
      <xdr:rowOff>0</xdr:rowOff>
    </xdr:from>
    <xdr:ext cx="2476500" cy="199970"/>
    <xdr:sp macro="" textlink="">
      <xdr:nvSpPr>
        <xdr:cNvPr id="3834" name="Drop Down 24" hidden="1">
          <a:extLst>
            <a:ext uri="{63B3BB69-23CF-44E3-9099-C40C66FF867C}">
              <a14:compatExt xmlns:a14="http://schemas.microsoft.com/office/drawing/2010/main" spid="_x0000_s2072"/>
            </a:ext>
            <a:ext uri="{FF2B5EF4-FFF2-40B4-BE49-F238E27FC236}">
              <a16:creationId xmlns:a16="http://schemas.microsoft.com/office/drawing/2014/main" id="{2F6AA47F-2EE9-4778-84F3-62D60AB47849}"/>
            </a:ext>
          </a:extLst>
        </xdr:cNvPr>
        <xdr:cNvSpPr/>
      </xdr:nvSpPr>
      <xdr:spPr bwMode="auto">
        <a:xfrm>
          <a:off x="3901440" y="18249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123</xdr:row>
      <xdr:rowOff>0</xdr:rowOff>
    </xdr:from>
    <xdr:ext cx="2529840" cy="195685"/>
    <xdr:sp macro="" textlink="">
      <xdr:nvSpPr>
        <xdr:cNvPr id="3835" name="Drop Down 4" hidden="1">
          <a:extLst>
            <a:ext uri="{63B3BB69-23CF-44E3-9099-C40C66FF867C}">
              <a14:compatExt xmlns:a14="http://schemas.microsoft.com/office/drawing/2010/main" spid="_x0000_s2052"/>
            </a:ext>
            <a:ext uri="{FF2B5EF4-FFF2-40B4-BE49-F238E27FC236}">
              <a16:creationId xmlns:a16="http://schemas.microsoft.com/office/drawing/2014/main" id="{1AC6318E-040B-4451-BE79-351E80D95028}"/>
            </a:ext>
          </a:extLst>
        </xdr:cNvPr>
        <xdr:cNvSpPr/>
      </xdr:nvSpPr>
      <xdr:spPr bwMode="auto">
        <a:xfrm>
          <a:off x="5539740" y="18249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123</xdr:row>
      <xdr:rowOff>0</xdr:rowOff>
    </xdr:from>
    <xdr:ext cx="2529840" cy="195685"/>
    <xdr:sp macro="" textlink="">
      <xdr:nvSpPr>
        <xdr:cNvPr id="3836" name="Drop Down 4" hidden="1">
          <a:extLst>
            <a:ext uri="{63B3BB69-23CF-44E3-9099-C40C66FF867C}">
              <a14:compatExt xmlns:a14="http://schemas.microsoft.com/office/drawing/2010/main" spid="_x0000_s2052"/>
            </a:ext>
            <a:ext uri="{FF2B5EF4-FFF2-40B4-BE49-F238E27FC236}">
              <a16:creationId xmlns:a16="http://schemas.microsoft.com/office/drawing/2014/main" id="{F83F3E6D-CF14-4E7B-950A-2ED066C67740}"/>
            </a:ext>
          </a:extLst>
        </xdr:cNvPr>
        <xdr:cNvSpPr/>
      </xdr:nvSpPr>
      <xdr:spPr bwMode="auto">
        <a:xfrm>
          <a:off x="5227320" y="18249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123</xdr:row>
      <xdr:rowOff>0</xdr:rowOff>
    </xdr:from>
    <xdr:ext cx="2529840" cy="195685"/>
    <xdr:sp macro="" textlink="">
      <xdr:nvSpPr>
        <xdr:cNvPr id="3837" name="Drop Down 4" hidden="1">
          <a:extLst>
            <a:ext uri="{63B3BB69-23CF-44E3-9099-C40C66FF867C}">
              <a14:compatExt xmlns:a14="http://schemas.microsoft.com/office/drawing/2010/main" spid="_x0000_s2052"/>
            </a:ext>
            <a:ext uri="{FF2B5EF4-FFF2-40B4-BE49-F238E27FC236}">
              <a16:creationId xmlns:a16="http://schemas.microsoft.com/office/drawing/2014/main" id="{7F46D506-91E2-4676-8F74-71E97C7FBA69}"/>
            </a:ext>
          </a:extLst>
        </xdr:cNvPr>
        <xdr:cNvSpPr/>
      </xdr:nvSpPr>
      <xdr:spPr bwMode="auto">
        <a:xfrm>
          <a:off x="5539740" y="18249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123</xdr:row>
      <xdr:rowOff>0</xdr:rowOff>
    </xdr:from>
    <xdr:ext cx="2529840" cy="195685"/>
    <xdr:sp macro="" textlink="">
      <xdr:nvSpPr>
        <xdr:cNvPr id="3838" name="Drop Down 4" hidden="1">
          <a:extLst>
            <a:ext uri="{63B3BB69-23CF-44E3-9099-C40C66FF867C}">
              <a14:compatExt xmlns:a14="http://schemas.microsoft.com/office/drawing/2010/main" spid="_x0000_s2052"/>
            </a:ext>
            <a:ext uri="{FF2B5EF4-FFF2-40B4-BE49-F238E27FC236}">
              <a16:creationId xmlns:a16="http://schemas.microsoft.com/office/drawing/2014/main" id="{C4AB7991-1CF0-42B9-BA32-D3FC66110F89}"/>
            </a:ext>
          </a:extLst>
        </xdr:cNvPr>
        <xdr:cNvSpPr/>
      </xdr:nvSpPr>
      <xdr:spPr bwMode="auto">
        <a:xfrm>
          <a:off x="5227320" y="18249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839" name="Drop Down 4" hidden="1">
          <a:extLst>
            <a:ext uri="{63B3BB69-23CF-44E3-9099-C40C66FF867C}">
              <a14:compatExt xmlns:a14="http://schemas.microsoft.com/office/drawing/2010/main" spid="_x0000_s2052"/>
            </a:ext>
            <a:ext uri="{FF2B5EF4-FFF2-40B4-BE49-F238E27FC236}">
              <a16:creationId xmlns:a16="http://schemas.microsoft.com/office/drawing/2014/main" id="{2316B582-FC09-41B4-9CAA-62D7096069B5}"/>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124</xdr:row>
      <xdr:rowOff>0</xdr:rowOff>
    </xdr:from>
    <xdr:ext cx="1921468" cy="195685"/>
    <xdr:sp macro="" textlink="">
      <xdr:nvSpPr>
        <xdr:cNvPr id="3840" name="Drop Down 20" hidden="1">
          <a:extLst>
            <a:ext uri="{63B3BB69-23CF-44E3-9099-C40C66FF867C}">
              <a14:compatExt xmlns:a14="http://schemas.microsoft.com/office/drawing/2010/main" spid="_x0000_s2068"/>
            </a:ext>
            <a:ext uri="{FF2B5EF4-FFF2-40B4-BE49-F238E27FC236}">
              <a16:creationId xmlns:a16="http://schemas.microsoft.com/office/drawing/2014/main" id="{A357E48C-A618-41F6-81E5-F8C21BBEBB04}"/>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124</xdr:row>
      <xdr:rowOff>0</xdr:rowOff>
    </xdr:from>
    <xdr:ext cx="2476500" cy="199970"/>
    <xdr:sp macro="" textlink="">
      <xdr:nvSpPr>
        <xdr:cNvPr id="3841" name="Drop Down 24" hidden="1">
          <a:extLst>
            <a:ext uri="{63B3BB69-23CF-44E3-9099-C40C66FF867C}">
              <a14:compatExt xmlns:a14="http://schemas.microsoft.com/office/drawing/2010/main" spid="_x0000_s2072"/>
            </a:ext>
            <a:ext uri="{FF2B5EF4-FFF2-40B4-BE49-F238E27FC236}">
              <a16:creationId xmlns:a16="http://schemas.microsoft.com/office/drawing/2014/main" id="{D210AF1B-CFE7-4237-B3A8-43788E3FBBD6}"/>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842" name="Drop Down 4" hidden="1">
          <a:extLst>
            <a:ext uri="{63B3BB69-23CF-44E3-9099-C40C66FF867C}">
              <a14:compatExt xmlns:a14="http://schemas.microsoft.com/office/drawing/2010/main" spid="_x0000_s2052"/>
            </a:ext>
            <a:ext uri="{FF2B5EF4-FFF2-40B4-BE49-F238E27FC236}">
              <a16:creationId xmlns:a16="http://schemas.microsoft.com/office/drawing/2014/main" id="{12DBA1BA-9ADB-4E80-AC82-CD68E7635CA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124</xdr:row>
      <xdr:rowOff>0</xdr:rowOff>
    </xdr:from>
    <xdr:ext cx="2529840" cy="195685"/>
    <xdr:sp macro="" textlink="">
      <xdr:nvSpPr>
        <xdr:cNvPr id="3843" name="Drop Down 4" hidden="1">
          <a:extLst>
            <a:ext uri="{63B3BB69-23CF-44E3-9099-C40C66FF867C}">
              <a14:compatExt xmlns:a14="http://schemas.microsoft.com/office/drawing/2010/main" spid="_x0000_s2052"/>
            </a:ext>
            <a:ext uri="{FF2B5EF4-FFF2-40B4-BE49-F238E27FC236}">
              <a16:creationId xmlns:a16="http://schemas.microsoft.com/office/drawing/2014/main" id="{D3D43A3B-96D8-4C5B-B18F-EE54407D58B2}"/>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844" name="Drop Down 4" hidden="1">
          <a:extLst>
            <a:ext uri="{63B3BB69-23CF-44E3-9099-C40C66FF867C}">
              <a14:compatExt xmlns:a14="http://schemas.microsoft.com/office/drawing/2010/main" spid="_x0000_s2052"/>
            </a:ext>
            <a:ext uri="{FF2B5EF4-FFF2-40B4-BE49-F238E27FC236}">
              <a16:creationId xmlns:a16="http://schemas.microsoft.com/office/drawing/2014/main" id="{9753E433-1265-4DC8-B8F1-08854CFAF8AE}"/>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124</xdr:row>
      <xdr:rowOff>0</xdr:rowOff>
    </xdr:from>
    <xdr:ext cx="2529840" cy="195685"/>
    <xdr:sp macro="" textlink="">
      <xdr:nvSpPr>
        <xdr:cNvPr id="3845" name="Drop Down 4" hidden="1">
          <a:extLst>
            <a:ext uri="{63B3BB69-23CF-44E3-9099-C40C66FF867C}">
              <a14:compatExt xmlns:a14="http://schemas.microsoft.com/office/drawing/2010/main" spid="_x0000_s2052"/>
            </a:ext>
            <a:ext uri="{FF2B5EF4-FFF2-40B4-BE49-F238E27FC236}">
              <a16:creationId xmlns:a16="http://schemas.microsoft.com/office/drawing/2014/main" id="{7332184B-7500-49BE-B25B-71901EA257E0}"/>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846" name="Drop Down 4" hidden="1">
          <a:extLst>
            <a:ext uri="{63B3BB69-23CF-44E3-9099-C40C66FF867C}">
              <a14:compatExt xmlns:a14="http://schemas.microsoft.com/office/drawing/2010/main" spid="_x0000_s2052"/>
            </a:ext>
            <a:ext uri="{FF2B5EF4-FFF2-40B4-BE49-F238E27FC236}">
              <a16:creationId xmlns:a16="http://schemas.microsoft.com/office/drawing/2014/main" id="{BF63EA83-2C33-4A6E-9B45-5AD85311C72F}"/>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124</xdr:row>
      <xdr:rowOff>0</xdr:rowOff>
    </xdr:from>
    <xdr:ext cx="1921468" cy="195685"/>
    <xdr:sp macro="" textlink="">
      <xdr:nvSpPr>
        <xdr:cNvPr id="3847" name="Drop Down 20" hidden="1">
          <a:extLst>
            <a:ext uri="{63B3BB69-23CF-44E3-9099-C40C66FF867C}">
              <a14:compatExt xmlns:a14="http://schemas.microsoft.com/office/drawing/2010/main" spid="_x0000_s2068"/>
            </a:ext>
            <a:ext uri="{FF2B5EF4-FFF2-40B4-BE49-F238E27FC236}">
              <a16:creationId xmlns:a16="http://schemas.microsoft.com/office/drawing/2014/main" id="{0E459C4B-781A-4610-B0D4-6696CE3E129C}"/>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124</xdr:row>
      <xdr:rowOff>0</xdr:rowOff>
    </xdr:from>
    <xdr:ext cx="2476500" cy="199970"/>
    <xdr:sp macro="" textlink="">
      <xdr:nvSpPr>
        <xdr:cNvPr id="3848" name="Drop Down 24" hidden="1">
          <a:extLst>
            <a:ext uri="{63B3BB69-23CF-44E3-9099-C40C66FF867C}">
              <a14:compatExt xmlns:a14="http://schemas.microsoft.com/office/drawing/2010/main" spid="_x0000_s2072"/>
            </a:ext>
            <a:ext uri="{FF2B5EF4-FFF2-40B4-BE49-F238E27FC236}">
              <a16:creationId xmlns:a16="http://schemas.microsoft.com/office/drawing/2014/main" id="{CBC738F4-6D5A-47EA-A8F4-52A7D5B84024}"/>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849" name="Drop Down 4" hidden="1">
          <a:extLst>
            <a:ext uri="{63B3BB69-23CF-44E3-9099-C40C66FF867C}">
              <a14:compatExt xmlns:a14="http://schemas.microsoft.com/office/drawing/2010/main" spid="_x0000_s2052"/>
            </a:ext>
            <a:ext uri="{FF2B5EF4-FFF2-40B4-BE49-F238E27FC236}">
              <a16:creationId xmlns:a16="http://schemas.microsoft.com/office/drawing/2014/main" id="{DE4955EA-4EFC-4B6D-A6D4-B68686571C49}"/>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124</xdr:row>
      <xdr:rowOff>0</xdr:rowOff>
    </xdr:from>
    <xdr:ext cx="2529840" cy="195685"/>
    <xdr:sp macro="" textlink="">
      <xdr:nvSpPr>
        <xdr:cNvPr id="3850" name="Drop Down 4" hidden="1">
          <a:extLst>
            <a:ext uri="{63B3BB69-23CF-44E3-9099-C40C66FF867C}">
              <a14:compatExt xmlns:a14="http://schemas.microsoft.com/office/drawing/2010/main" spid="_x0000_s2052"/>
            </a:ext>
            <a:ext uri="{FF2B5EF4-FFF2-40B4-BE49-F238E27FC236}">
              <a16:creationId xmlns:a16="http://schemas.microsoft.com/office/drawing/2014/main" id="{E0E90516-6F6F-4969-83C3-82D6AC561FED}"/>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851" name="Drop Down 4" hidden="1">
          <a:extLst>
            <a:ext uri="{63B3BB69-23CF-44E3-9099-C40C66FF867C}">
              <a14:compatExt xmlns:a14="http://schemas.microsoft.com/office/drawing/2010/main" spid="_x0000_s2052"/>
            </a:ext>
            <a:ext uri="{FF2B5EF4-FFF2-40B4-BE49-F238E27FC236}">
              <a16:creationId xmlns:a16="http://schemas.microsoft.com/office/drawing/2014/main" id="{2904A3AB-322E-4304-9D47-7DFE52F000C6}"/>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124</xdr:row>
      <xdr:rowOff>0</xdr:rowOff>
    </xdr:from>
    <xdr:ext cx="2529840" cy="195685"/>
    <xdr:sp macro="" textlink="">
      <xdr:nvSpPr>
        <xdr:cNvPr id="3852" name="Drop Down 4" hidden="1">
          <a:extLst>
            <a:ext uri="{63B3BB69-23CF-44E3-9099-C40C66FF867C}">
              <a14:compatExt xmlns:a14="http://schemas.microsoft.com/office/drawing/2010/main" spid="_x0000_s2052"/>
            </a:ext>
            <a:ext uri="{FF2B5EF4-FFF2-40B4-BE49-F238E27FC236}">
              <a16:creationId xmlns:a16="http://schemas.microsoft.com/office/drawing/2014/main" id="{D862B21A-58BC-41F2-9E54-263CDEDDC89E}"/>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853" name="Drop Down 4" hidden="1">
          <a:extLst>
            <a:ext uri="{63B3BB69-23CF-44E3-9099-C40C66FF867C}">
              <a14:compatExt xmlns:a14="http://schemas.microsoft.com/office/drawing/2010/main" spid="_x0000_s2052"/>
            </a:ext>
            <a:ext uri="{FF2B5EF4-FFF2-40B4-BE49-F238E27FC236}">
              <a16:creationId xmlns:a16="http://schemas.microsoft.com/office/drawing/2014/main" id="{E9056ECE-5373-4F86-AD06-507566D60F1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124</xdr:row>
      <xdr:rowOff>0</xdr:rowOff>
    </xdr:from>
    <xdr:ext cx="1921468" cy="195685"/>
    <xdr:sp macro="" textlink="">
      <xdr:nvSpPr>
        <xdr:cNvPr id="3854" name="Drop Down 20" hidden="1">
          <a:extLst>
            <a:ext uri="{63B3BB69-23CF-44E3-9099-C40C66FF867C}">
              <a14:compatExt xmlns:a14="http://schemas.microsoft.com/office/drawing/2010/main" spid="_x0000_s2068"/>
            </a:ext>
            <a:ext uri="{FF2B5EF4-FFF2-40B4-BE49-F238E27FC236}">
              <a16:creationId xmlns:a16="http://schemas.microsoft.com/office/drawing/2014/main" id="{3C7DE8FB-2924-4910-ACEC-6E11D22796FF}"/>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124</xdr:row>
      <xdr:rowOff>0</xdr:rowOff>
    </xdr:from>
    <xdr:ext cx="2476500" cy="199970"/>
    <xdr:sp macro="" textlink="">
      <xdr:nvSpPr>
        <xdr:cNvPr id="3855" name="Drop Down 24" hidden="1">
          <a:extLst>
            <a:ext uri="{63B3BB69-23CF-44E3-9099-C40C66FF867C}">
              <a14:compatExt xmlns:a14="http://schemas.microsoft.com/office/drawing/2010/main" spid="_x0000_s2072"/>
            </a:ext>
            <a:ext uri="{FF2B5EF4-FFF2-40B4-BE49-F238E27FC236}">
              <a16:creationId xmlns:a16="http://schemas.microsoft.com/office/drawing/2014/main" id="{D75DC6C8-22CC-44EE-9B2F-58C1F88A91F9}"/>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856" name="Drop Down 4" hidden="1">
          <a:extLst>
            <a:ext uri="{63B3BB69-23CF-44E3-9099-C40C66FF867C}">
              <a14:compatExt xmlns:a14="http://schemas.microsoft.com/office/drawing/2010/main" spid="_x0000_s2052"/>
            </a:ext>
            <a:ext uri="{FF2B5EF4-FFF2-40B4-BE49-F238E27FC236}">
              <a16:creationId xmlns:a16="http://schemas.microsoft.com/office/drawing/2014/main" id="{784AF537-593C-4804-A7D6-8F95482B812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124</xdr:row>
      <xdr:rowOff>0</xdr:rowOff>
    </xdr:from>
    <xdr:ext cx="2529840" cy="195685"/>
    <xdr:sp macro="" textlink="">
      <xdr:nvSpPr>
        <xdr:cNvPr id="3857" name="Drop Down 4" hidden="1">
          <a:extLst>
            <a:ext uri="{63B3BB69-23CF-44E3-9099-C40C66FF867C}">
              <a14:compatExt xmlns:a14="http://schemas.microsoft.com/office/drawing/2010/main" spid="_x0000_s2052"/>
            </a:ext>
            <a:ext uri="{FF2B5EF4-FFF2-40B4-BE49-F238E27FC236}">
              <a16:creationId xmlns:a16="http://schemas.microsoft.com/office/drawing/2014/main" id="{A4406E4B-E318-4529-8553-236D690F88D8}"/>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858" name="Drop Down 4" hidden="1">
          <a:extLst>
            <a:ext uri="{63B3BB69-23CF-44E3-9099-C40C66FF867C}">
              <a14:compatExt xmlns:a14="http://schemas.microsoft.com/office/drawing/2010/main" spid="_x0000_s2052"/>
            </a:ext>
            <a:ext uri="{FF2B5EF4-FFF2-40B4-BE49-F238E27FC236}">
              <a16:creationId xmlns:a16="http://schemas.microsoft.com/office/drawing/2014/main" id="{D58B7DFE-662A-4E61-862E-2EE8CAA9895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124</xdr:row>
      <xdr:rowOff>0</xdr:rowOff>
    </xdr:from>
    <xdr:ext cx="2529840" cy="195685"/>
    <xdr:sp macro="" textlink="">
      <xdr:nvSpPr>
        <xdr:cNvPr id="3859" name="Drop Down 4" hidden="1">
          <a:extLst>
            <a:ext uri="{63B3BB69-23CF-44E3-9099-C40C66FF867C}">
              <a14:compatExt xmlns:a14="http://schemas.microsoft.com/office/drawing/2010/main" spid="_x0000_s2052"/>
            </a:ext>
            <a:ext uri="{FF2B5EF4-FFF2-40B4-BE49-F238E27FC236}">
              <a16:creationId xmlns:a16="http://schemas.microsoft.com/office/drawing/2014/main" id="{AEE5EC78-0339-4A4F-BC5A-B7C06571692D}"/>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860" name="Drop Down 4" hidden="1">
          <a:extLst>
            <a:ext uri="{63B3BB69-23CF-44E3-9099-C40C66FF867C}">
              <a14:compatExt xmlns:a14="http://schemas.microsoft.com/office/drawing/2010/main" spid="_x0000_s2052"/>
            </a:ext>
            <a:ext uri="{FF2B5EF4-FFF2-40B4-BE49-F238E27FC236}">
              <a16:creationId xmlns:a16="http://schemas.microsoft.com/office/drawing/2014/main" id="{0FE02237-56AA-49B1-8E8A-7DD30CCFD9C5}"/>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124</xdr:row>
      <xdr:rowOff>0</xdr:rowOff>
    </xdr:from>
    <xdr:ext cx="1921468" cy="195685"/>
    <xdr:sp macro="" textlink="">
      <xdr:nvSpPr>
        <xdr:cNvPr id="3861" name="Drop Down 20" hidden="1">
          <a:extLst>
            <a:ext uri="{63B3BB69-23CF-44E3-9099-C40C66FF867C}">
              <a14:compatExt xmlns:a14="http://schemas.microsoft.com/office/drawing/2010/main" spid="_x0000_s2068"/>
            </a:ext>
            <a:ext uri="{FF2B5EF4-FFF2-40B4-BE49-F238E27FC236}">
              <a16:creationId xmlns:a16="http://schemas.microsoft.com/office/drawing/2014/main" id="{EFD53DB9-F88F-429C-B1D1-629E305C92FF}"/>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124</xdr:row>
      <xdr:rowOff>0</xdr:rowOff>
    </xdr:from>
    <xdr:ext cx="2476500" cy="199970"/>
    <xdr:sp macro="" textlink="">
      <xdr:nvSpPr>
        <xdr:cNvPr id="3862" name="Drop Down 24" hidden="1">
          <a:extLst>
            <a:ext uri="{63B3BB69-23CF-44E3-9099-C40C66FF867C}">
              <a14:compatExt xmlns:a14="http://schemas.microsoft.com/office/drawing/2010/main" spid="_x0000_s2072"/>
            </a:ext>
            <a:ext uri="{FF2B5EF4-FFF2-40B4-BE49-F238E27FC236}">
              <a16:creationId xmlns:a16="http://schemas.microsoft.com/office/drawing/2014/main" id="{8228A633-70A9-43DA-BBF9-31FCEDEEE7FC}"/>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863" name="Drop Down 4" hidden="1">
          <a:extLst>
            <a:ext uri="{63B3BB69-23CF-44E3-9099-C40C66FF867C}">
              <a14:compatExt xmlns:a14="http://schemas.microsoft.com/office/drawing/2010/main" spid="_x0000_s2052"/>
            </a:ext>
            <a:ext uri="{FF2B5EF4-FFF2-40B4-BE49-F238E27FC236}">
              <a16:creationId xmlns:a16="http://schemas.microsoft.com/office/drawing/2014/main" id="{38632316-EC60-4BF3-AF13-1285FE636B27}"/>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124</xdr:row>
      <xdr:rowOff>0</xdr:rowOff>
    </xdr:from>
    <xdr:ext cx="2529840" cy="195685"/>
    <xdr:sp macro="" textlink="">
      <xdr:nvSpPr>
        <xdr:cNvPr id="3864" name="Drop Down 4" hidden="1">
          <a:extLst>
            <a:ext uri="{63B3BB69-23CF-44E3-9099-C40C66FF867C}">
              <a14:compatExt xmlns:a14="http://schemas.microsoft.com/office/drawing/2010/main" spid="_x0000_s2052"/>
            </a:ext>
            <a:ext uri="{FF2B5EF4-FFF2-40B4-BE49-F238E27FC236}">
              <a16:creationId xmlns:a16="http://schemas.microsoft.com/office/drawing/2014/main" id="{AA000652-286B-405C-A2D9-2FA497F9A5E2}"/>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865" name="Drop Down 4" hidden="1">
          <a:extLst>
            <a:ext uri="{63B3BB69-23CF-44E3-9099-C40C66FF867C}">
              <a14:compatExt xmlns:a14="http://schemas.microsoft.com/office/drawing/2010/main" spid="_x0000_s2052"/>
            </a:ext>
            <a:ext uri="{FF2B5EF4-FFF2-40B4-BE49-F238E27FC236}">
              <a16:creationId xmlns:a16="http://schemas.microsoft.com/office/drawing/2014/main" id="{DDCE1CB7-3630-4857-BAA4-673447C64A7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124</xdr:row>
      <xdr:rowOff>0</xdr:rowOff>
    </xdr:from>
    <xdr:ext cx="2529840" cy="195685"/>
    <xdr:sp macro="" textlink="">
      <xdr:nvSpPr>
        <xdr:cNvPr id="3866" name="Drop Down 4" hidden="1">
          <a:extLst>
            <a:ext uri="{63B3BB69-23CF-44E3-9099-C40C66FF867C}">
              <a14:compatExt xmlns:a14="http://schemas.microsoft.com/office/drawing/2010/main" spid="_x0000_s2052"/>
            </a:ext>
            <a:ext uri="{FF2B5EF4-FFF2-40B4-BE49-F238E27FC236}">
              <a16:creationId xmlns:a16="http://schemas.microsoft.com/office/drawing/2014/main" id="{AF66A846-30A2-4BA5-A8DD-0B0316E48C92}"/>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867" name="Drop Down 4" hidden="1">
          <a:extLst>
            <a:ext uri="{63B3BB69-23CF-44E3-9099-C40C66FF867C}">
              <a14:compatExt xmlns:a14="http://schemas.microsoft.com/office/drawing/2010/main" spid="_x0000_s2052"/>
            </a:ext>
            <a:ext uri="{FF2B5EF4-FFF2-40B4-BE49-F238E27FC236}">
              <a16:creationId xmlns:a16="http://schemas.microsoft.com/office/drawing/2014/main" id="{ED91EEFC-4FF0-48BA-8E1E-95259C5AFA46}"/>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124</xdr:row>
      <xdr:rowOff>0</xdr:rowOff>
    </xdr:from>
    <xdr:ext cx="1921468" cy="195685"/>
    <xdr:sp macro="" textlink="">
      <xdr:nvSpPr>
        <xdr:cNvPr id="3868" name="Drop Down 20" hidden="1">
          <a:extLst>
            <a:ext uri="{63B3BB69-23CF-44E3-9099-C40C66FF867C}">
              <a14:compatExt xmlns:a14="http://schemas.microsoft.com/office/drawing/2010/main" spid="_x0000_s2068"/>
            </a:ext>
            <a:ext uri="{FF2B5EF4-FFF2-40B4-BE49-F238E27FC236}">
              <a16:creationId xmlns:a16="http://schemas.microsoft.com/office/drawing/2014/main" id="{09DAF3C9-30AE-4B2F-A5CF-ADD954CA725B}"/>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124</xdr:row>
      <xdr:rowOff>0</xdr:rowOff>
    </xdr:from>
    <xdr:ext cx="2476500" cy="199970"/>
    <xdr:sp macro="" textlink="">
      <xdr:nvSpPr>
        <xdr:cNvPr id="3869" name="Drop Down 24" hidden="1">
          <a:extLst>
            <a:ext uri="{63B3BB69-23CF-44E3-9099-C40C66FF867C}">
              <a14:compatExt xmlns:a14="http://schemas.microsoft.com/office/drawing/2010/main" spid="_x0000_s2072"/>
            </a:ext>
            <a:ext uri="{FF2B5EF4-FFF2-40B4-BE49-F238E27FC236}">
              <a16:creationId xmlns:a16="http://schemas.microsoft.com/office/drawing/2014/main" id="{0B376D0A-B8F8-4022-B243-5398AFC9393D}"/>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870" name="Drop Down 4" hidden="1">
          <a:extLst>
            <a:ext uri="{63B3BB69-23CF-44E3-9099-C40C66FF867C}">
              <a14:compatExt xmlns:a14="http://schemas.microsoft.com/office/drawing/2010/main" spid="_x0000_s2052"/>
            </a:ext>
            <a:ext uri="{FF2B5EF4-FFF2-40B4-BE49-F238E27FC236}">
              <a16:creationId xmlns:a16="http://schemas.microsoft.com/office/drawing/2014/main" id="{817140D2-9445-4D15-BF0D-1C3FFF837E73}"/>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124</xdr:row>
      <xdr:rowOff>0</xdr:rowOff>
    </xdr:from>
    <xdr:ext cx="2529840" cy="195685"/>
    <xdr:sp macro="" textlink="">
      <xdr:nvSpPr>
        <xdr:cNvPr id="3871" name="Drop Down 4" hidden="1">
          <a:extLst>
            <a:ext uri="{63B3BB69-23CF-44E3-9099-C40C66FF867C}">
              <a14:compatExt xmlns:a14="http://schemas.microsoft.com/office/drawing/2010/main" spid="_x0000_s2052"/>
            </a:ext>
            <a:ext uri="{FF2B5EF4-FFF2-40B4-BE49-F238E27FC236}">
              <a16:creationId xmlns:a16="http://schemas.microsoft.com/office/drawing/2014/main" id="{45799444-D8B8-4820-B68B-E3BE34B92AA1}"/>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872" name="Drop Down 4" hidden="1">
          <a:extLst>
            <a:ext uri="{63B3BB69-23CF-44E3-9099-C40C66FF867C}">
              <a14:compatExt xmlns:a14="http://schemas.microsoft.com/office/drawing/2010/main" spid="_x0000_s2052"/>
            </a:ext>
            <a:ext uri="{FF2B5EF4-FFF2-40B4-BE49-F238E27FC236}">
              <a16:creationId xmlns:a16="http://schemas.microsoft.com/office/drawing/2014/main" id="{ABF245BB-A7DC-42CC-A65A-4E7305094763}"/>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124</xdr:row>
      <xdr:rowOff>0</xdr:rowOff>
    </xdr:from>
    <xdr:ext cx="2529840" cy="195685"/>
    <xdr:sp macro="" textlink="">
      <xdr:nvSpPr>
        <xdr:cNvPr id="3873" name="Drop Down 4" hidden="1">
          <a:extLst>
            <a:ext uri="{63B3BB69-23CF-44E3-9099-C40C66FF867C}">
              <a14:compatExt xmlns:a14="http://schemas.microsoft.com/office/drawing/2010/main" spid="_x0000_s2052"/>
            </a:ext>
            <a:ext uri="{FF2B5EF4-FFF2-40B4-BE49-F238E27FC236}">
              <a16:creationId xmlns:a16="http://schemas.microsoft.com/office/drawing/2014/main" id="{526F363A-20F5-4D20-BFE5-78E87D37A50E}"/>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874" name="Drop Down 4" hidden="1">
          <a:extLst>
            <a:ext uri="{63B3BB69-23CF-44E3-9099-C40C66FF867C}">
              <a14:compatExt xmlns:a14="http://schemas.microsoft.com/office/drawing/2010/main" spid="_x0000_s2052"/>
            </a:ext>
            <a:ext uri="{FF2B5EF4-FFF2-40B4-BE49-F238E27FC236}">
              <a16:creationId xmlns:a16="http://schemas.microsoft.com/office/drawing/2014/main" id="{8EE25DDD-D3A4-49FE-91FE-F9072DC94EA0}"/>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124</xdr:row>
      <xdr:rowOff>0</xdr:rowOff>
    </xdr:from>
    <xdr:ext cx="1921468" cy="195685"/>
    <xdr:sp macro="" textlink="">
      <xdr:nvSpPr>
        <xdr:cNvPr id="3875" name="Drop Down 20" hidden="1">
          <a:extLst>
            <a:ext uri="{63B3BB69-23CF-44E3-9099-C40C66FF867C}">
              <a14:compatExt xmlns:a14="http://schemas.microsoft.com/office/drawing/2010/main" spid="_x0000_s2068"/>
            </a:ext>
            <a:ext uri="{FF2B5EF4-FFF2-40B4-BE49-F238E27FC236}">
              <a16:creationId xmlns:a16="http://schemas.microsoft.com/office/drawing/2014/main" id="{0092056F-6552-45ED-B615-4F9DFFBA7E69}"/>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124</xdr:row>
      <xdr:rowOff>0</xdr:rowOff>
    </xdr:from>
    <xdr:ext cx="2476500" cy="199970"/>
    <xdr:sp macro="" textlink="">
      <xdr:nvSpPr>
        <xdr:cNvPr id="3876" name="Drop Down 24" hidden="1">
          <a:extLst>
            <a:ext uri="{63B3BB69-23CF-44E3-9099-C40C66FF867C}">
              <a14:compatExt xmlns:a14="http://schemas.microsoft.com/office/drawing/2010/main" spid="_x0000_s2072"/>
            </a:ext>
            <a:ext uri="{FF2B5EF4-FFF2-40B4-BE49-F238E27FC236}">
              <a16:creationId xmlns:a16="http://schemas.microsoft.com/office/drawing/2014/main" id="{B622AA50-279F-4F50-889C-0FAEFB85F67A}"/>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877" name="Drop Down 4" hidden="1">
          <a:extLst>
            <a:ext uri="{63B3BB69-23CF-44E3-9099-C40C66FF867C}">
              <a14:compatExt xmlns:a14="http://schemas.microsoft.com/office/drawing/2010/main" spid="_x0000_s2052"/>
            </a:ext>
            <a:ext uri="{FF2B5EF4-FFF2-40B4-BE49-F238E27FC236}">
              <a16:creationId xmlns:a16="http://schemas.microsoft.com/office/drawing/2014/main" id="{DAA8A49E-A350-4D7E-9979-8243B99DBFA4}"/>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124</xdr:row>
      <xdr:rowOff>0</xdr:rowOff>
    </xdr:from>
    <xdr:ext cx="2529840" cy="195685"/>
    <xdr:sp macro="" textlink="">
      <xdr:nvSpPr>
        <xdr:cNvPr id="3878" name="Drop Down 4" hidden="1">
          <a:extLst>
            <a:ext uri="{63B3BB69-23CF-44E3-9099-C40C66FF867C}">
              <a14:compatExt xmlns:a14="http://schemas.microsoft.com/office/drawing/2010/main" spid="_x0000_s2052"/>
            </a:ext>
            <a:ext uri="{FF2B5EF4-FFF2-40B4-BE49-F238E27FC236}">
              <a16:creationId xmlns:a16="http://schemas.microsoft.com/office/drawing/2014/main" id="{047F851A-6D44-4C91-B3A4-BCFB211E7FDE}"/>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879" name="Drop Down 4" hidden="1">
          <a:extLst>
            <a:ext uri="{63B3BB69-23CF-44E3-9099-C40C66FF867C}">
              <a14:compatExt xmlns:a14="http://schemas.microsoft.com/office/drawing/2010/main" spid="_x0000_s2052"/>
            </a:ext>
            <a:ext uri="{FF2B5EF4-FFF2-40B4-BE49-F238E27FC236}">
              <a16:creationId xmlns:a16="http://schemas.microsoft.com/office/drawing/2014/main" id="{8A81367C-1DE3-4E6F-982D-F8B394D5C1D5}"/>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124</xdr:row>
      <xdr:rowOff>0</xdr:rowOff>
    </xdr:from>
    <xdr:ext cx="2529840" cy="195685"/>
    <xdr:sp macro="" textlink="">
      <xdr:nvSpPr>
        <xdr:cNvPr id="3880" name="Drop Down 4" hidden="1">
          <a:extLst>
            <a:ext uri="{63B3BB69-23CF-44E3-9099-C40C66FF867C}">
              <a14:compatExt xmlns:a14="http://schemas.microsoft.com/office/drawing/2010/main" spid="_x0000_s2052"/>
            </a:ext>
            <a:ext uri="{FF2B5EF4-FFF2-40B4-BE49-F238E27FC236}">
              <a16:creationId xmlns:a16="http://schemas.microsoft.com/office/drawing/2014/main" id="{143D7616-0424-460E-BBD4-0E58E8731C66}"/>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881" name="Drop Down 4" hidden="1">
          <a:extLst>
            <a:ext uri="{63B3BB69-23CF-44E3-9099-C40C66FF867C}">
              <a14:compatExt xmlns:a14="http://schemas.microsoft.com/office/drawing/2010/main" spid="_x0000_s2052"/>
            </a:ext>
            <a:ext uri="{FF2B5EF4-FFF2-40B4-BE49-F238E27FC236}">
              <a16:creationId xmlns:a16="http://schemas.microsoft.com/office/drawing/2014/main" id="{DED33165-46C4-4A5B-8914-C04E4B929761}"/>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124</xdr:row>
      <xdr:rowOff>0</xdr:rowOff>
    </xdr:from>
    <xdr:ext cx="1921468" cy="195685"/>
    <xdr:sp macro="" textlink="">
      <xdr:nvSpPr>
        <xdr:cNvPr id="3882" name="Drop Down 20" hidden="1">
          <a:extLst>
            <a:ext uri="{63B3BB69-23CF-44E3-9099-C40C66FF867C}">
              <a14:compatExt xmlns:a14="http://schemas.microsoft.com/office/drawing/2010/main" spid="_x0000_s2068"/>
            </a:ext>
            <a:ext uri="{FF2B5EF4-FFF2-40B4-BE49-F238E27FC236}">
              <a16:creationId xmlns:a16="http://schemas.microsoft.com/office/drawing/2014/main" id="{1F84F48A-4B2E-496B-9378-78F88D15D32C}"/>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124</xdr:row>
      <xdr:rowOff>0</xdr:rowOff>
    </xdr:from>
    <xdr:ext cx="2476500" cy="199970"/>
    <xdr:sp macro="" textlink="">
      <xdr:nvSpPr>
        <xdr:cNvPr id="3883" name="Drop Down 24" hidden="1">
          <a:extLst>
            <a:ext uri="{63B3BB69-23CF-44E3-9099-C40C66FF867C}">
              <a14:compatExt xmlns:a14="http://schemas.microsoft.com/office/drawing/2010/main" spid="_x0000_s2072"/>
            </a:ext>
            <a:ext uri="{FF2B5EF4-FFF2-40B4-BE49-F238E27FC236}">
              <a16:creationId xmlns:a16="http://schemas.microsoft.com/office/drawing/2014/main" id="{4A13EEFF-A6C7-4A9A-ADA6-4E221660D399}"/>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884" name="Drop Down 4" hidden="1">
          <a:extLst>
            <a:ext uri="{63B3BB69-23CF-44E3-9099-C40C66FF867C}">
              <a14:compatExt xmlns:a14="http://schemas.microsoft.com/office/drawing/2010/main" spid="_x0000_s2052"/>
            </a:ext>
            <a:ext uri="{FF2B5EF4-FFF2-40B4-BE49-F238E27FC236}">
              <a16:creationId xmlns:a16="http://schemas.microsoft.com/office/drawing/2014/main" id="{9EE2DD0A-052C-4011-A681-E72DD008F1D0}"/>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124</xdr:row>
      <xdr:rowOff>0</xdr:rowOff>
    </xdr:from>
    <xdr:ext cx="2529840" cy="195685"/>
    <xdr:sp macro="" textlink="">
      <xdr:nvSpPr>
        <xdr:cNvPr id="3885" name="Drop Down 4" hidden="1">
          <a:extLst>
            <a:ext uri="{63B3BB69-23CF-44E3-9099-C40C66FF867C}">
              <a14:compatExt xmlns:a14="http://schemas.microsoft.com/office/drawing/2010/main" spid="_x0000_s2052"/>
            </a:ext>
            <a:ext uri="{FF2B5EF4-FFF2-40B4-BE49-F238E27FC236}">
              <a16:creationId xmlns:a16="http://schemas.microsoft.com/office/drawing/2014/main" id="{D5FA9D1F-EF36-4EE8-A253-47270574EF92}"/>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886" name="Drop Down 4" hidden="1">
          <a:extLst>
            <a:ext uri="{63B3BB69-23CF-44E3-9099-C40C66FF867C}">
              <a14:compatExt xmlns:a14="http://schemas.microsoft.com/office/drawing/2010/main" spid="_x0000_s2052"/>
            </a:ext>
            <a:ext uri="{FF2B5EF4-FFF2-40B4-BE49-F238E27FC236}">
              <a16:creationId xmlns:a16="http://schemas.microsoft.com/office/drawing/2014/main" id="{636C357E-5F53-4EFB-B057-5502C6E83CAB}"/>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124</xdr:row>
      <xdr:rowOff>0</xdr:rowOff>
    </xdr:from>
    <xdr:ext cx="2529840" cy="195685"/>
    <xdr:sp macro="" textlink="">
      <xdr:nvSpPr>
        <xdr:cNvPr id="3887" name="Drop Down 4" hidden="1">
          <a:extLst>
            <a:ext uri="{63B3BB69-23CF-44E3-9099-C40C66FF867C}">
              <a14:compatExt xmlns:a14="http://schemas.microsoft.com/office/drawing/2010/main" spid="_x0000_s2052"/>
            </a:ext>
            <a:ext uri="{FF2B5EF4-FFF2-40B4-BE49-F238E27FC236}">
              <a16:creationId xmlns:a16="http://schemas.microsoft.com/office/drawing/2014/main" id="{86A084B8-6030-491D-8BC8-742BB3508D21}"/>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888" name="Drop Down 4" hidden="1">
          <a:extLst>
            <a:ext uri="{63B3BB69-23CF-44E3-9099-C40C66FF867C}">
              <a14:compatExt xmlns:a14="http://schemas.microsoft.com/office/drawing/2010/main" spid="_x0000_s2052"/>
            </a:ext>
            <a:ext uri="{FF2B5EF4-FFF2-40B4-BE49-F238E27FC236}">
              <a16:creationId xmlns:a16="http://schemas.microsoft.com/office/drawing/2014/main" id="{01AF8963-62EC-45C7-9AEC-D82C7E664026}"/>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124</xdr:row>
      <xdr:rowOff>0</xdr:rowOff>
    </xdr:from>
    <xdr:ext cx="1921468" cy="195685"/>
    <xdr:sp macro="" textlink="">
      <xdr:nvSpPr>
        <xdr:cNvPr id="3889" name="Drop Down 20" hidden="1">
          <a:extLst>
            <a:ext uri="{63B3BB69-23CF-44E3-9099-C40C66FF867C}">
              <a14:compatExt xmlns:a14="http://schemas.microsoft.com/office/drawing/2010/main" spid="_x0000_s2068"/>
            </a:ext>
            <a:ext uri="{FF2B5EF4-FFF2-40B4-BE49-F238E27FC236}">
              <a16:creationId xmlns:a16="http://schemas.microsoft.com/office/drawing/2014/main" id="{6CC67AC0-2EE0-4EC0-A9D8-C9CA682A7B6E}"/>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124</xdr:row>
      <xdr:rowOff>0</xdr:rowOff>
    </xdr:from>
    <xdr:ext cx="2476500" cy="199970"/>
    <xdr:sp macro="" textlink="">
      <xdr:nvSpPr>
        <xdr:cNvPr id="3890" name="Drop Down 24" hidden="1">
          <a:extLst>
            <a:ext uri="{63B3BB69-23CF-44E3-9099-C40C66FF867C}">
              <a14:compatExt xmlns:a14="http://schemas.microsoft.com/office/drawing/2010/main" spid="_x0000_s2072"/>
            </a:ext>
            <a:ext uri="{FF2B5EF4-FFF2-40B4-BE49-F238E27FC236}">
              <a16:creationId xmlns:a16="http://schemas.microsoft.com/office/drawing/2014/main" id="{7B3DCCCB-AC87-4F9C-91EE-19C5A9DBA376}"/>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891" name="Drop Down 4" hidden="1">
          <a:extLst>
            <a:ext uri="{63B3BB69-23CF-44E3-9099-C40C66FF867C}">
              <a14:compatExt xmlns:a14="http://schemas.microsoft.com/office/drawing/2010/main" spid="_x0000_s2052"/>
            </a:ext>
            <a:ext uri="{FF2B5EF4-FFF2-40B4-BE49-F238E27FC236}">
              <a16:creationId xmlns:a16="http://schemas.microsoft.com/office/drawing/2014/main" id="{8E03A74A-6902-4586-80C8-248BF0022A1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124</xdr:row>
      <xdr:rowOff>0</xdr:rowOff>
    </xdr:from>
    <xdr:ext cx="2529840" cy="195685"/>
    <xdr:sp macro="" textlink="">
      <xdr:nvSpPr>
        <xdr:cNvPr id="3892" name="Drop Down 4" hidden="1">
          <a:extLst>
            <a:ext uri="{63B3BB69-23CF-44E3-9099-C40C66FF867C}">
              <a14:compatExt xmlns:a14="http://schemas.microsoft.com/office/drawing/2010/main" spid="_x0000_s2052"/>
            </a:ext>
            <a:ext uri="{FF2B5EF4-FFF2-40B4-BE49-F238E27FC236}">
              <a16:creationId xmlns:a16="http://schemas.microsoft.com/office/drawing/2014/main" id="{0624E9D7-B432-4A26-836D-5D4B056AEC9F}"/>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893" name="Drop Down 4" hidden="1">
          <a:extLst>
            <a:ext uri="{63B3BB69-23CF-44E3-9099-C40C66FF867C}">
              <a14:compatExt xmlns:a14="http://schemas.microsoft.com/office/drawing/2010/main" spid="_x0000_s2052"/>
            </a:ext>
            <a:ext uri="{FF2B5EF4-FFF2-40B4-BE49-F238E27FC236}">
              <a16:creationId xmlns:a16="http://schemas.microsoft.com/office/drawing/2014/main" id="{4E76AEF9-37DB-4EB8-AE08-DDBD5DED7A97}"/>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124</xdr:row>
      <xdr:rowOff>0</xdr:rowOff>
    </xdr:from>
    <xdr:ext cx="2529840" cy="195685"/>
    <xdr:sp macro="" textlink="">
      <xdr:nvSpPr>
        <xdr:cNvPr id="3894" name="Drop Down 4" hidden="1">
          <a:extLst>
            <a:ext uri="{63B3BB69-23CF-44E3-9099-C40C66FF867C}">
              <a14:compatExt xmlns:a14="http://schemas.microsoft.com/office/drawing/2010/main" spid="_x0000_s2052"/>
            </a:ext>
            <a:ext uri="{FF2B5EF4-FFF2-40B4-BE49-F238E27FC236}">
              <a16:creationId xmlns:a16="http://schemas.microsoft.com/office/drawing/2014/main" id="{31102588-E7BD-4DE6-A5B6-A687AFF7A049}"/>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895" name="Drop Down 4" hidden="1">
          <a:extLst>
            <a:ext uri="{63B3BB69-23CF-44E3-9099-C40C66FF867C}">
              <a14:compatExt xmlns:a14="http://schemas.microsoft.com/office/drawing/2010/main" spid="_x0000_s2052"/>
            </a:ext>
            <a:ext uri="{FF2B5EF4-FFF2-40B4-BE49-F238E27FC236}">
              <a16:creationId xmlns:a16="http://schemas.microsoft.com/office/drawing/2014/main" id="{DF80839F-516E-41A4-BD71-B485E22C8F10}"/>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124</xdr:row>
      <xdr:rowOff>0</xdr:rowOff>
    </xdr:from>
    <xdr:ext cx="1921468" cy="195685"/>
    <xdr:sp macro="" textlink="">
      <xdr:nvSpPr>
        <xdr:cNvPr id="3896" name="Drop Down 20" hidden="1">
          <a:extLst>
            <a:ext uri="{63B3BB69-23CF-44E3-9099-C40C66FF867C}">
              <a14:compatExt xmlns:a14="http://schemas.microsoft.com/office/drawing/2010/main" spid="_x0000_s2068"/>
            </a:ext>
            <a:ext uri="{FF2B5EF4-FFF2-40B4-BE49-F238E27FC236}">
              <a16:creationId xmlns:a16="http://schemas.microsoft.com/office/drawing/2014/main" id="{E5F3FF0E-BC3D-48AE-9633-A8BD8C3EE597}"/>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124</xdr:row>
      <xdr:rowOff>0</xdr:rowOff>
    </xdr:from>
    <xdr:ext cx="2476500" cy="199970"/>
    <xdr:sp macro="" textlink="">
      <xdr:nvSpPr>
        <xdr:cNvPr id="3897" name="Drop Down 24" hidden="1">
          <a:extLst>
            <a:ext uri="{63B3BB69-23CF-44E3-9099-C40C66FF867C}">
              <a14:compatExt xmlns:a14="http://schemas.microsoft.com/office/drawing/2010/main" spid="_x0000_s2072"/>
            </a:ext>
            <a:ext uri="{FF2B5EF4-FFF2-40B4-BE49-F238E27FC236}">
              <a16:creationId xmlns:a16="http://schemas.microsoft.com/office/drawing/2014/main" id="{0BB003AD-FC70-49F5-965C-39D8E0094C7C}"/>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898" name="Drop Down 4" hidden="1">
          <a:extLst>
            <a:ext uri="{63B3BB69-23CF-44E3-9099-C40C66FF867C}">
              <a14:compatExt xmlns:a14="http://schemas.microsoft.com/office/drawing/2010/main" spid="_x0000_s2052"/>
            </a:ext>
            <a:ext uri="{FF2B5EF4-FFF2-40B4-BE49-F238E27FC236}">
              <a16:creationId xmlns:a16="http://schemas.microsoft.com/office/drawing/2014/main" id="{DEF2B26D-ED7A-444F-9403-60E936DE2D84}"/>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124</xdr:row>
      <xdr:rowOff>0</xdr:rowOff>
    </xdr:from>
    <xdr:ext cx="2529840" cy="195685"/>
    <xdr:sp macro="" textlink="">
      <xdr:nvSpPr>
        <xdr:cNvPr id="3899" name="Drop Down 4" hidden="1">
          <a:extLst>
            <a:ext uri="{63B3BB69-23CF-44E3-9099-C40C66FF867C}">
              <a14:compatExt xmlns:a14="http://schemas.microsoft.com/office/drawing/2010/main" spid="_x0000_s2052"/>
            </a:ext>
            <a:ext uri="{FF2B5EF4-FFF2-40B4-BE49-F238E27FC236}">
              <a16:creationId xmlns:a16="http://schemas.microsoft.com/office/drawing/2014/main" id="{6A97E0C3-6D12-4415-B581-F8E65F0C5DB3}"/>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900" name="Drop Down 4" hidden="1">
          <a:extLst>
            <a:ext uri="{63B3BB69-23CF-44E3-9099-C40C66FF867C}">
              <a14:compatExt xmlns:a14="http://schemas.microsoft.com/office/drawing/2010/main" spid="_x0000_s2052"/>
            </a:ext>
            <a:ext uri="{FF2B5EF4-FFF2-40B4-BE49-F238E27FC236}">
              <a16:creationId xmlns:a16="http://schemas.microsoft.com/office/drawing/2014/main" id="{1FAC886A-8856-420B-8BD7-8A3B3DD64285}"/>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124</xdr:row>
      <xdr:rowOff>0</xdr:rowOff>
    </xdr:from>
    <xdr:ext cx="2529840" cy="195685"/>
    <xdr:sp macro="" textlink="">
      <xdr:nvSpPr>
        <xdr:cNvPr id="3901" name="Drop Down 4" hidden="1">
          <a:extLst>
            <a:ext uri="{63B3BB69-23CF-44E3-9099-C40C66FF867C}">
              <a14:compatExt xmlns:a14="http://schemas.microsoft.com/office/drawing/2010/main" spid="_x0000_s2052"/>
            </a:ext>
            <a:ext uri="{FF2B5EF4-FFF2-40B4-BE49-F238E27FC236}">
              <a16:creationId xmlns:a16="http://schemas.microsoft.com/office/drawing/2014/main" id="{9CF0073C-0AB0-4299-8D48-94CCB6FAE797}"/>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902" name="Drop Down 4" hidden="1">
          <a:extLst>
            <a:ext uri="{63B3BB69-23CF-44E3-9099-C40C66FF867C}">
              <a14:compatExt xmlns:a14="http://schemas.microsoft.com/office/drawing/2010/main" spid="_x0000_s2052"/>
            </a:ext>
            <a:ext uri="{FF2B5EF4-FFF2-40B4-BE49-F238E27FC236}">
              <a16:creationId xmlns:a16="http://schemas.microsoft.com/office/drawing/2014/main" id="{609479CD-FAF3-4375-8B5C-99A7B58FCD44}"/>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124</xdr:row>
      <xdr:rowOff>0</xdr:rowOff>
    </xdr:from>
    <xdr:ext cx="1921468" cy="195685"/>
    <xdr:sp macro="" textlink="">
      <xdr:nvSpPr>
        <xdr:cNvPr id="3903" name="Drop Down 20" hidden="1">
          <a:extLst>
            <a:ext uri="{63B3BB69-23CF-44E3-9099-C40C66FF867C}">
              <a14:compatExt xmlns:a14="http://schemas.microsoft.com/office/drawing/2010/main" spid="_x0000_s2068"/>
            </a:ext>
            <a:ext uri="{FF2B5EF4-FFF2-40B4-BE49-F238E27FC236}">
              <a16:creationId xmlns:a16="http://schemas.microsoft.com/office/drawing/2014/main" id="{F49F6E31-151F-45F5-9FF9-D1D0BD2359BA}"/>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124</xdr:row>
      <xdr:rowOff>0</xdr:rowOff>
    </xdr:from>
    <xdr:ext cx="2476500" cy="199970"/>
    <xdr:sp macro="" textlink="">
      <xdr:nvSpPr>
        <xdr:cNvPr id="3904" name="Drop Down 24" hidden="1">
          <a:extLst>
            <a:ext uri="{63B3BB69-23CF-44E3-9099-C40C66FF867C}">
              <a14:compatExt xmlns:a14="http://schemas.microsoft.com/office/drawing/2010/main" spid="_x0000_s2072"/>
            </a:ext>
            <a:ext uri="{FF2B5EF4-FFF2-40B4-BE49-F238E27FC236}">
              <a16:creationId xmlns:a16="http://schemas.microsoft.com/office/drawing/2014/main" id="{9F54BBC9-C189-4F30-B270-4FA0885C22E4}"/>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905" name="Drop Down 4" hidden="1">
          <a:extLst>
            <a:ext uri="{63B3BB69-23CF-44E3-9099-C40C66FF867C}">
              <a14:compatExt xmlns:a14="http://schemas.microsoft.com/office/drawing/2010/main" spid="_x0000_s2052"/>
            </a:ext>
            <a:ext uri="{FF2B5EF4-FFF2-40B4-BE49-F238E27FC236}">
              <a16:creationId xmlns:a16="http://schemas.microsoft.com/office/drawing/2014/main" id="{A5047950-5771-43C3-BD91-2B50FC028DBB}"/>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124</xdr:row>
      <xdr:rowOff>0</xdr:rowOff>
    </xdr:from>
    <xdr:ext cx="2529840" cy="195685"/>
    <xdr:sp macro="" textlink="">
      <xdr:nvSpPr>
        <xdr:cNvPr id="3906" name="Drop Down 4" hidden="1">
          <a:extLst>
            <a:ext uri="{63B3BB69-23CF-44E3-9099-C40C66FF867C}">
              <a14:compatExt xmlns:a14="http://schemas.microsoft.com/office/drawing/2010/main" spid="_x0000_s2052"/>
            </a:ext>
            <a:ext uri="{FF2B5EF4-FFF2-40B4-BE49-F238E27FC236}">
              <a16:creationId xmlns:a16="http://schemas.microsoft.com/office/drawing/2014/main" id="{D402411A-D1F8-4452-B1F9-248E5ADDF584}"/>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907" name="Drop Down 4" hidden="1">
          <a:extLst>
            <a:ext uri="{63B3BB69-23CF-44E3-9099-C40C66FF867C}">
              <a14:compatExt xmlns:a14="http://schemas.microsoft.com/office/drawing/2010/main" spid="_x0000_s2052"/>
            </a:ext>
            <a:ext uri="{FF2B5EF4-FFF2-40B4-BE49-F238E27FC236}">
              <a16:creationId xmlns:a16="http://schemas.microsoft.com/office/drawing/2014/main" id="{307C035A-A170-4F9B-BDF2-CEC95CF927DF}"/>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124</xdr:row>
      <xdr:rowOff>0</xdr:rowOff>
    </xdr:from>
    <xdr:ext cx="2529840" cy="195685"/>
    <xdr:sp macro="" textlink="">
      <xdr:nvSpPr>
        <xdr:cNvPr id="3908" name="Drop Down 4" hidden="1">
          <a:extLst>
            <a:ext uri="{63B3BB69-23CF-44E3-9099-C40C66FF867C}">
              <a14:compatExt xmlns:a14="http://schemas.microsoft.com/office/drawing/2010/main" spid="_x0000_s2052"/>
            </a:ext>
            <a:ext uri="{FF2B5EF4-FFF2-40B4-BE49-F238E27FC236}">
              <a16:creationId xmlns:a16="http://schemas.microsoft.com/office/drawing/2014/main" id="{8B0F2EFA-5A60-4312-A108-888A057AC789}"/>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909" name="Drop Down 4" hidden="1">
          <a:extLst>
            <a:ext uri="{63B3BB69-23CF-44E3-9099-C40C66FF867C}">
              <a14:compatExt xmlns:a14="http://schemas.microsoft.com/office/drawing/2010/main" spid="_x0000_s2052"/>
            </a:ext>
            <a:ext uri="{FF2B5EF4-FFF2-40B4-BE49-F238E27FC236}">
              <a16:creationId xmlns:a16="http://schemas.microsoft.com/office/drawing/2014/main" id="{661D823B-DCE8-486B-8431-0EAC126FF385}"/>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124</xdr:row>
      <xdr:rowOff>0</xdr:rowOff>
    </xdr:from>
    <xdr:ext cx="1921468" cy="195685"/>
    <xdr:sp macro="" textlink="">
      <xdr:nvSpPr>
        <xdr:cNvPr id="3910" name="Drop Down 20" hidden="1">
          <a:extLst>
            <a:ext uri="{63B3BB69-23CF-44E3-9099-C40C66FF867C}">
              <a14:compatExt xmlns:a14="http://schemas.microsoft.com/office/drawing/2010/main" spid="_x0000_s2068"/>
            </a:ext>
            <a:ext uri="{FF2B5EF4-FFF2-40B4-BE49-F238E27FC236}">
              <a16:creationId xmlns:a16="http://schemas.microsoft.com/office/drawing/2014/main" id="{A836E666-72FE-4ED9-9438-12898E46F795}"/>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124</xdr:row>
      <xdr:rowOff>0</xdr:rowOff>
    </xdr:from>
    <xdr:ext cx="2476500" cy="199970"/>
    <xdr:sp macro="" textlink="">
      <xdr:nvSpPr>
        <xdr:cNvPr id="3911" name="Drop Down 24" hidden="1">
          <a:extLst>
            <a:ext uri="{63B3BB69-23CF-44E3-9099-C40C66FF867C}">
              <a14:compatExt xmlns:a14="http://schemas.microsoft.com/office/drawing/2010/main" spid="_x0000_s2072"/>
            </a:ext>
            <a:ext uri="{FF2B5EF4-FFF2-40B4-BE49-F238E27FC236}">
              <a16:creationId xmlns:a16="http://schemas.microsoft.com/office/drawing/2014/main" id="{2726670C-5620-42F1-BA58-D03671E9AF32}"/>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912" name="Drop Down 4" hidden="1">
          <a:extLst>
            <a:ext uri="{63B3BB69-23CF-44E3-9099-C40C66FF867C}">
              <a14:compatExt xmlns:a14="http://schemas.microsoft.com/office/drawing/2010/main" spid="_x0000_s2052"/>
            </a:ext>
            <a:ext uri="{FF2B5EF4-FFF2-40B4-BE49-F238E27FC236}">
              <a16:creationId xmlns:a16="http://schemas.microsoft.com/office/drawing/2014/main" id="{D417CE6F-D7B1-4738-8008-EAC11405EAC5}"/>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124</xdr:row>
      <xdr:rowOff>0</xdr:rowOff>
    </xdr:from>
    <xdr:ext cx="2529840" cy="195685"/>
    <xdr:sp macro="" textlink="">
      <xdr:nvSpPr>
        <xdr:cNvPr id="3913" name="Drop Down 4" hidden="1">
          <a:extLst>
            <a:ext uri="{63B3BB69-23CF-44E3-9099-C40C66FF867C}">
              <a14:compatExt xmlns:a14="http://schemas.microsoft.com/office/drawing/2010/main" spid="_x0000_s2052"/>
            </a:ext>
            <a:ext uri="{FF2B5EF4-FFF2-40B4-BE49-F238E27FC236}">
              <a16:creationId xmlns:a16="http://schemas.microsoft.com/office/drawing/2014/main" id="{59352D86-86F4-4994-89E8-3F5092F1426B}"/>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914" name="Drop Down 4" hidden="1">
          <a:extLst>
            <a:ext uri="{63B3BB69-23CF-44E3-9099-C40C66FF867C}">
              <a14:compatExt xmlns:a14="http://schemas.microsoft.com/office/drawing/2010/main" spid="_x0000_s2052"/>
            </a:ext>
            <a:ext uri="{FF2B5EF4-FFF2-40B4-BE49-F238E27FC236}">
              <a16:creationId xmlns:a16="http://schemas.microsoft.com/office/drawing/2014/main" id="{37C2551D-EFC1-4788-A883-5001145DB4F5}"/>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124</xdr:row>
      <xdr:rowOff>0</xdr:rowOff>
    </xdr:from>
    <xdr:ext cx="2529840" cy="195685"/>
    <xdr:sp macro="" textlink="">
      <xdr:nvSpPr>
        <xdr:cNvPr id="3915" name="Drop Down 4" hidden="1">
          <a:extLst>
            <a:ext uri="{63B3BB69-23CF-44E3-9099-C40C66FF867C}">
              <a14:compatExt xmlns:a14="http://schemas.microsoft.com/office/drawing/2010/main" spid="_x0000_s2052"/>
            </a:ext>
            <a:ext uri="{FF2B5EF4-FFF2-40B4-BE49-F238E27FC236}">
              <a16:creationId xmlns:a16="http://schemas.microsoft.com/office/drawing/2014/main" id="{15DF907E-48A0-4E8D-9161-09651186B9CE}"/>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916" name="Drop Down 4" hidden="1">
          <a:extLst>
            <a:ext uri="{63B3BB69-23CF-44E3-9099-C40C66FF867C}">
              <a14:compatExt xmlns:a14="http://schemas.microsoft.com/office/drawing/2010/main" spid="_x0000_s2052"/>
            </a:ext>
            <a:ext uri="{FF2B5EF4-FFF2-40B4-BE49-F238E27FC236}">
              <a16:creationId xmlns:a16="http://schemas.microsoft.com/office/drawing/2014/main" id="{1A2346B7-CC87-44EF-A782-9DD6E07D7EFF}"/>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124</xdr:row>
      <xdr:rowOff>0</xdr:rowOff>
    </xdr:from>
    <xdr:ext cx="1921468" cy="195685"/>
    <xdr:sp macro="" textlink="">
      <xdr:nvSpPr>
        <xdr:cNvPr id="3917" name="Drop Down 20" hidden="1">
          <a:extLst>
            <a:ext uri="{63B3BB69-23CF-44E3-9099-C40C66FF867C}">
              <a14:compatExt xmlns:a14="http://schemas.microsoft.com/office/drawing/2010/main" spid="_x0000_s2068"/>
            </a:ext>
            <a:ext uri="{FF2B5EF4-FFF2-40B4-BE49-F238E27FC236}">
              <a16:creationId xmlns:a16="http://schemas.microsoft.com/office/drawing/2014/main" id="{C2263620-C1D8-4662-8300-2952514FD4B5}"/>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124</xdr:row>
      <xdr:rowOff>0</xdr:rowOff>
    </xdr:from>
    <xdr:ext cx="2476500" cy="199970"/>
    <xdr:sp macro="" textlink="">
      <xdr:nvSpPr>
        <xdr:cNvPr id="3918" name="Drop Down 24" hidden="1">
          <a:extLst>
            <a:ext uri="{63B3BB69-23CF-44E3-9099-C40C66FF867C}">
              <a14:compatExt xmlns:a14="http://schemas.microsoft.com/office/drawing/2010/main" spid="_x0000_s2072"/>
            </a:ext>
            <a:ext uri="{FF2B5EF4-FFF2-40B4-BE49-F238E27FC236}">
              <a16:creationId xmlns:a16="http://schemas.microsoft.com/office/drawing/2014/main" id="{AEA27A79-8553-43F0-B8F1-2CF1EE7B9191}"/>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919" name="Drop Down 4" hidden="1">
          <a:extLst>
            <a:ext uri="{63B3BB69-23CF-44E3-9099-C40C66FF867C}">
              <a14:compatExt xmlns:a14="http://schemas.microsoft.com/office/drawing/2010/main" spid="_x0000_s2052"/>
            </a:ext>
            <a:ext uri="{FF2B5EF4-FFF2-40B4-BE49-F238E27FC236}">
              <a16:creationId xmlns:a16="http://schemas.microsoft.com/office/drawing/2014/main" id="{A784CAF7-5094-4B55-BE83-420C6485E0BA}"/>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124</xdr:row>
      <xdr:rowOff>0</xdr:rowOff>
    </xdr:from>
    <xdr:ext cx="2529840" cy="195685"/>
    <xdr:sp macro="" textlink="">
      <xdr:nvSpPr>
        <xdr:cNvPr id="3920" name="Drop Down 4" hidden="1">
          <a:extLst>
            <a:ext uri="{63B3BB69-23CF-44E3-9099-C40C66FF867C}">
              <a14:compatExt xmlns:a14="http://schemas.microsoft.com/office/drawing/2010/main" spid="_x0000_s2052"/>
            </a:ext>
            <a:ext uri="{FF2B5EF4-FFF2-40B4-BE49-F238E27FC236}">
              <a16:creationId xmlns:a16="http://schemas.microsoft.com/office/drawing/2014/main" id="{AA337226-0E3B-447D-ACBB-E64714775ABF}"/>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921" name="Drop Down 4" hidden="1">
          <a:extLst>
            <a:ext uri="{63B3BB69-23CF-44E3-9099-C40C66FF867C}">
              <a14:compatExt xmlns:a14="http://schemas.microsoft.com/office/drawing/2010/main" spid="_x0000_s2052"/>
            </a:ext>
            <a:ext uri="{FF2B5EF4-FFF2-40B4-BE49-F238E27FC236}">
              <a16:creationId xmlns:a16="http://schemas.microsoft.com/office/drawing/2014/main" id="{41C108D6-8E92-446A-A6F3-C57B3B68F64B}"/>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124</xdr:row>
      <xdr:rowOff>0</xdr:rowOff>
    </xdr:from>
    <xdr:ext cx="2529840" cy="195685"/>
    <xdr:sp macro="" textlink="">
      <xdr:nvSpPr>
        <xdr:cNvPr id="3922" name="Drop Down 4" hidden="1">
          <a:extLst>
            <a:ext uri="{63B3BB69-23CF-44E3-9099-C40C66FF867C}">
              <a14:compatExt xmlns:a14="http://schemas.microsoft.com/office/drawing/2010/main" spid="_x0000_s2052"/>
            </a:ext>
            <a:ext uri="{FF2B5EF4-FFF2-40B4-BE49-F238E27FC236}">
              <a16:creationId xmlns:a16="http://schemas.microsoft.com/office/drawing/2014/main" id="{19FA931D-720F-4FA6-BB12-2D83DAEFE8C6}"/>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923" name="Drop Down 4" hidden="1">
          <a:extLst>
            <a:ext uri="{63B3BB69-23CF-44E3-9099-C40C66FF867C}">
              <a14:compatExt xmlns:a14="http://schemas.microsoft.com/office/drawing/2010/main" spid="_x0000_s2052"/>
            </a:ext>
            <a:ext uri="{FF2B5EF4-FFF2-40B4-BE49-F238E27FC236}">
              <a16:creationId xmlns:a16="http://schemas.microsoft.com/office/drawing/2014/main" id="{8E026F8C-8678-428B-9B21-E66EE89E81C6}"/>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124</xdr:row>
      <xdr:rowOff>0</xdr:rowOff>
    </xdr:from>
    <xdr:ext cx="1921468" cy="195685"/>
    <xdr:sp macro="" textlink="">
      <xdr:nvSpPr>
        <xdr:cNvPr id="3924" name="Drop Down 20" hidden="1">
          <a:extLst>
            <a:ext uri="{63B3BB69-23CF-44E3-9099-C40C66FF867C}">
              <a14:compatExt xmlns:a14="http://schemas.microsoft.com/office/drawing/2010/main" spid="_x0000_s2068"/>
            </a:ext>
            <a:ext uri="{FF2B5EF4-FFF2-40B4-BE49-F238E27FC236}">
              <a16:creationId xmlns:a16="http://schemas.microsoft.com/office/drawing/2014/main" id="{3134E055-F7F4-4BCC-94F9-93BC7B76F5CF}"/>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124</xdr:row>
      <xdr:rowOff>0</xdr:rowOff>
    </xdr:from>
    <xdr:ext cx="2476500" cy="199970"/>
    <xdr:sp macro="" textlink="">
      <xdr:nvSpPr>
        <xdr:cNvPr id="3925" name="Drop Down 24" hidden="1">
          <a:extLst>
            <a:ext uri="{63B3BB69-23CF-44E3-9099-C40C66FF867C}">
              <a14:compatExt xmlns:a14="http://schemas.microsoft.com/office/drawing/2010/main" spid="_x0000_s2072"/>
            </a:ext>
            <a:ext uri="{FF2B5EF4-FFF2-40B4-BE49-F238E27FC236}">
              <a16:creationId xmlns:a16="http://schemas.microsoft.com/office/drawing/2014/main" id="{A24C9A6F-DF60-4049-93EF-B4E748911D3E}"/>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926" name="Drop Down 4" hidden="1">
          <a:extLst>
            <a:ext uri="{63B3BB69-23CF-44E3-9099-C40C66FF867C}">
              <a14:compatExt xmlns:a14="http://schemas.microsoft.com/office/drawing/2010/main" spid="_x0000_s2052"/>
            </a:ext>
            <a:ext uri="{FF2B5EF4-FFF2-40B4-BE49-F238E27FC236}">
              <a16:creationId xmlns:a16="http://schemas.microsoft.com/office/drawing/2014/main" id="{1ABB846E-4AC6-4562-9B29-42CA831DA74E}"/>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124</xdr:row>
      <xdr:rowOff>0</xdr:rowOff>
    </xdr:from>
    <xdr:ext cx="2529840" cy="195685"/>
    <xdr:sp macro="" textlink="">
      <xdr:nvSpPr>
        <xdr:cNvPr id="3927" name="Drop Down 4" hidden="1">
          <a:extLst>
            <a:ext uri="{63B3BB69-23CF-44E3-9099-C40C66FF867C}">
              <a14:compatExt xmlns:a14="http://schemas.microsoft.com/office/drawing/2010/main" spid="_x0000_s2052"/>
            </a:ext>
            <a:ext uri="{FF2B5EF4-FFF2-40B4-BE49-F238E27FC236}">
              <a16:creationId xmlns:a16="http://schemas.microsoft.com/office/drawing/2014/main" id="{67734C6B-1FD1-499E-9938-9BC9DFFAC7F6}"/>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928" name="Drop Down 4" hidden="1">
          <a:extLst>
            <a:ext uri="{63B3BB69-23CF-44E3-9099-C40C66FF867C}">
              <a14:compatExt xmlns:a14="http://schemas.microsoft.com/office/drawing/2010/main" spid="_x0000_s2052"/>
            </a:ext>
            <a:ext uri="{FF2B5EF4-FFF2-40B4-BE49-F238E27FC236}">
              <a16:creationId xmlns:a16="http://schemas.microsoft.com/office/drawing/2014/main" id="{AADB2E7D-C71E-444F-B7F5-80241116EDFE}"/>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124</xdr:row>
      <xdr:rowOff>0</xdr:rowOff>
    </xdr:from>
    <xdr:ext cx="2529840" cy="195685"/>
    <xdr:sp macro="" textlink="">
      <xdr:nvSpPr>
        <xdr:cNvPr id="3929" name="Drop Down 4" hidden="1">
          <a:extLst>
            <a:ext uri="{63B3BB69-23CF-44E3-9099-C40C66FF867C}">
              <a14:compatExt xmlns:a14="http://schemas.microsoft.com/office/drawing/2010/main" spid="_x0000_s2052"/>
            </a:ext>
            <a:ext uri="{FF2B5EF4-FFF2-40B4-BE49-F238E27FC236}">
              <a16:creationId xmlns:a16="http://schemas.microsoft.com/office/drawing/2014/main" id="{F88DC905-1B5B-4C09-9566-DB3FEA9CE651}"/>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930" name="Drop Down 4" hidden="1">
          <a:extLst>
            <a:ext uri="{63B3BB69-23CF-44E3-9099-C40C66FF867C}">
              <a14:compatExt xmlns:a14="http://schemas.microsoft.com/office/drawing/2010/main" spid="_x0000_s2052"/>
            </a:ext>
            <a:ext uri="{FF2B5EF4-FFF2-40B4-BE49-F238E27FC236}">
              <a16:creationId xmlns:a16="http://schemas.microsoft.com/office/drawing/2014/main" id="{4B74D01A-5248-4A1A-8AA3-A82CB94F670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124</xdr:row>
      <xdr:rowOff>0</xdr:rowOff>
    </xdr:from>
    <xdr:ext cx="1921468" cy="195685"/>
    <xdr:sp macro="" textlink="">
      <xdr:nvSpPr>
        <xdr:cNvPr id="3931" name="Drop Down 20" hidden="1">
          <a:extLst>
            <a:ext uri="{63B3BB69-23CF-44E3-9099-C40C66FF867C}">
              <a14:compatExt xmlns:a14="http://schemas.microsoft.com/office/drawing/2010/main" spid="_x0000_s2068"/>
            </a:ext>
            <a:ext uri="{FF2B5EF4-FFF2-40B4-BE49-F238E27FC236}">
              <a16:creationId xmlns:a16="http://schemas.microsoft.com/office/drawing/2014/main" id="{34CD2E6B-24D6-4CC1-B205-ED4081CC0182}"/>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124</xdr:row>
      <xdr:rowOff>0</xdr:rowOff>
    </xdr:from>
    <xdr:ext cx="2476500" cy="199970"/>
    <xdr:sp macro="" textlink="">
      <xdr:nvSpPr>
        <xdr:cNvPr id="3932" name="Drop Down 24" hidden="1">
          <a:extLst>
            <a:ext uri="{63B3BB69-23CF-44E3-9099-C40C66FF867C}">
              <a14:compatExt xmlns:a14="http://schemas.microsoft.com/office/drawing/2010/main" spid="_x0000_s2072"/>
            </a:ext>
            <a:ext uri="{FF2B5EF4-FFF2-40B4-BE49-F238E27FC236}">
              <a16:creationId xmlns:a16="http://schemas.microsoft.com/office/drawing/2014/main" id="{86EC6832-008D-4D43-8A9C-5C825F232DA6}"/>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933" name="Drop Down 4" hidden="1">
          <a:extLst>
            <a:ext uri="{63B3BB69-23CF-44E3-9099-C40C66FF867C}">
              <a14:compatExt xmlns:a14="http://schemas.microsoft.com/office/drawing/2010/main" spid="_x0000_s2052"/>
            </a:ext>
            <a:ext uri="{FF2B5EF4-FFF2-40B4-BE49-F238E27FC236}">
              <a16:creationId xmlns:a16="http://schemas.microsoft.com/office/drawing/2014/main" id="{ABFD52E1-4318-44E4-8B0A-D8C156265D8F}"/>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124</xdr:row>
      <xdr:rowOff>0</xdr:rowOff>
    </xdr:from>
    <xdr:ext cx="2529840" cy="195685"/>
    <xdr:sp macro="" textlink="">
      <xdr:nvSpPr>
        <xdr:cNvPr id="3934" name="Drop Down 4" hidden="1">
          <a:extLst>
            <a:ext uri="{63B3BB69-23CF-44E3-9099-C40C66FF867C}">
              <a14:compatExt xmlns:a14="http://schemas.microsoft.com/office/drawing/2010/main" spid="_x0000_s2052"/>
            </a:ext>
            <a:ext uri="{FF2B5EF4-FFF2-40B4-BE49-F238E27FC236}">
              <a16:creationId xmlns:a16="http://schemas.microsoft.com/office/drawing/2014/main" id="{FB71421A-330A-4AF7-84C6-F099A71B1DB9}"/>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935" name="Drop Down 4" hidden="1">
          <a:extLst>
            <a:ext uri="{63B3BB69-23CF-44E3-9099-C40C66FF867C}">
              <a14:compatExt xmlns:a14="http://schemas.microsoft.com/office/drawing/2010/main" spid="_x0000_s2052"/>
            </a:ext>
            <a:ext uri="{FF2B5EF4-FFF2-40B4-BE49-F238E27FC236}">
              <a16:creationId xmlns:a16="http://schemas.microsoft.com/office/drawing/2014/main" id="{5CC493B1-48C2-49CE-BB7A-669B5122E99A}"/>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124</xdr:row>
      <xdr:rowOff>0</xdr:rowOff>
    </xdr:from>
    <xdr:ext cx="2529840" cy="195685"/>
    <xdr:sp macro="" textlink="">
      <xdr:nvSpPr>
        <xdr:cNvPr id="3936" name="Drop Down 4" hidden="1">
          <a:extLst>
            <a:ext uri="{63B3BB69-23CF-44E3-9099-C40C66FF867C}">
              <a14:compatExt xmlns:a14="http://schemas.microsoft.com/office/drawing/2010/main" spid="_x0000_s2052"/>
            </a:ext>
            <a:ext uri="{FF2B5EF4-FFF2-40B4-BE49-F238E27FC236}">
              <a16:creationId xmlns:a16="http://schemas.microsoft.com/office/drawing/2014/main" id="{108147FE-2ED0-48F0-8F5B-3C8F773DD781}"/>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937" name="Drop Down 4" hidden="1">
          <a:extLst>
            <a:ext uri="{63B3BB69-23CF-44E3-9099-C40C66FF867C}">
              <a14:compatExt xmlns:a14="http://schemas.microsoft.com/office/drawing/2010/main" spid="_x0000_s2052"/>
            </a:ext>
            <a:ext uri="{FF2B5EF4-FFF2-40B4-BE49-F238E27FC236}">
              <a16:creationId xmlns:a16="http://schemas.microsoft.com/office/drawing/2014/main" id="{51C9A9BB-0C22-4318-8171-CE3A974FCE72}"/>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124</xdr:row>
      <xdr:rowOff>0</xdr:rowOff>
    </xdr:from>
    <xdr:ext cx="1921468" cy="195685"/>
    <xdr:sp macro="" textlink="">
      <xdr:nvSpPr>
        <xdr:cNvPr id="3938" name="Drop Down 20" hidden="1">
          <a:extLst>
            <a:ext uri="{63B3BB69-23CF-44E3-9099-C40C66FF867C}">
              <a14:compatExt xmlns:a14="http://schemas.microsoft.com/office/drawing/2010/main" spid="_x0000_s2068"/>
            </a:ext>
            <a:ext uri="{FF2B5EF4-FFF2-40B4-BE49-F238E27FC236}">
              <a16:creationId xmlns:a16="http://schemas.microsoft.com/office/drawing/2014/main" id="{0BB4C46B-FEA5-478B-9A34-E33ECF3A332F}"/>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124</xdr:row>
      <xdr:rowOff>0</xdr:rowOff>
    </xdr:from>
    <xdr:ext cx="2476500" cy="199970"/>
    <xdr:sp macro="" textlink="">
      <xdr:nvSpPr>
        <xdr:cNvPr id="3939" name="Drop Down 24" hidden="1">
          <a:extLst>
            <a:ext uri="{63B3BB69-23CF-44E3-9099-C40C66FF867C}">
              <a14:compatExt xmlns:a14="http://schemas.microsoft.com/office/drawing/2010/main" spid="_x0000_s2072"/>
            </a:ext>
            <a:ext uri="{FF2B5EF4-FFF2-40B4-BE49-F238E27FC236}">
              <a16:creationId xmlns:a16="http://schemas.microsoft.com/office/drawing/2014/main" id="{C7CE182B-A470-4775-AE27-7890B641C452}"/>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940" name="Drop Down 4" hidden="1">
          <a:extLst>
            <a:ext uri="{63B3BB69-23CF-44E3-9099-C40C66FF867C}">
              <a14:compatExt xmlns:a14="http://schemas.microsoft.com/office/drawing/2010/main" spid="_x0000_s2052"/>
            </a:ext>
            <a:ext uri="{FF2B5EF4-FFF2-40B4-BE49-F238E27FC236}">
              <a16:creationId xmlns:a16="http://schemas.microsoft.com/office/drawing/2014/main" id="{3EDB26C2-D6F9-49AF-B1CB-91F725FE8016}"/>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124</xdr:row>
      <xdr:rowOff>0</xdr:rowOff>
    </xdr:from>
    <xdr:ext cx="2529840" cy="195685"/>
    <xdr:sp macro="" textlink="">
      <xdr:nvSpPr>
        <xdr:cNvPr id="3941" name="Drop Down 4" hidden="1">
          <a:extLst>
            <a:ext uri="{63B3BB69-23CF-44E3-9099-C40C66FF867C}">
              <a14:compatExt xmlns:a14="http://schemas.microsoft.com/office/drawing/2010/main" spid="_x0000_s2052"/>
            </a:ext>
            <a:ext uri="{FF2B5EF4-FFF2-40B4-BE49-F238E27FC236}">
              <a16:creationId xmlns:a16="http://schemas.microsoft.com/office/drawing/2014/main" id="{F2A67454-8041-4646-A174-73E25D02C5CC}"/>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942" name="Drop Down 4" hidden="1">
          <a:extLst>
            <a:ext uri="{63B3BB69-23CF-44E3-9099-C40C66FF867C}">
              <a14:compatExt xmlns:a14="http://schemas.microsoft.com/office/drawing/2010/main" spid="_x0000_s2052"/>
            </a:ext>
            <a:ext uri="{FF2B5EF4-FFF2-40B4-BE49-F238E27FC236}">
              <a16:creationId xmlns:a16="http://schemas.microsoft.com/office/drawing/2014/main" id="{54C24735-F729-4C95-BBBD-9BEB5CA89586}"/>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124</xdr:row>
      <xdr:rowOff>0</xdr:rowOff>
    </xdr:from>
    <xdr:ext cx="2529840" cy="195685"/>
    <xdr:sp macro="" textlink="">
      <xdr:nvSpPr>
        <xdr:cNvPr id="3943" name="Drop Down 4" hidden="1">
          <a:extLst>
            <a:ext uri="{63B3BB69-23CF-44E3-9099-C40C66FF867C}">
              <a14:compatExt xmlns:a14="http://schemas.microsoft.com/office/drawing/2010/main" spid="_x0000_s2052"/>
            </a:ext>
            <a:ext uri="{FF2B5EF4-FFF2-40B4-BE49-F238E27FC236}">
              <a16:creationId xmlns:a16="http://schemas.microsoft.com/office/drawing/2014/main" id="{D9222874-81D0-4651-BCCF-9AC9D01BB6BC}"/>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944" name="Drop Down 4" hidden="1">
          <a:extLst>
            <a:ext uri="{63B3BB69-23CF-44E3-9099-C40C66FF867C}">
              <a14:compatExt xmlns:a14="http://schemas.microsoft.com/office/drawing/2010/main" spid="_x0000_s2052"/>
            </a:ext>
            <a:ext uri="{FF2B5EF4-FFF2-40B4-BE49-F238E27FC236}">
              <a16:creationId xmlns:a16="http://schemas.microsoft.com/office/drawing/2014/main" id="{661BFEDE-3A53-47F3-9F2B-F5A6B5EDFE2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124</xdr:row>
      <xdr:rowOff>0</xdr:rowOff>
    </xdr:from>
    <xdr:ext cx="1921468" cy="195685"/>
    <xdr:sp macro="" textlink="">
      <xdr:nvSpPr>
        <xdr:cNvPr id="3945" name="Drop Down 20" hidden="1">
          <a:extLst>
            <a:ext uri="{63B3BB69-23CF-44E3-9099-C40C66FF867C}">
              <a14:compatExt xmlns:a14="http://schemas.microsoft.com/office/drawing/2010/main" spid="_x0000_s2068"/>
            </a:ext>
            <a:ext uri="{FF2B5EF4-FFF2-40B4-BE49-F238E27FC236}">
              <a16:creationId xmlns:a16="http://schemas.microsoft.com/office/drawing/2014/main" id="{DCCCD7C6-BEE0-4023-AD06-F8A604876D4F}"/>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124</xdr:row>
      <xdr:rowOff>0</xdr:rowOff>
    </xdr:from>
    <xdr:ext cx="2476500" cy="199970"/>
    <xdr:sp macro="" textlink="">
      <xdr:nvSpPr>
        <xdr:cNvPr id="3946" name="Drop Down 24" hidden="1">
          <a:extLst>
            <a:ext uri="{63B3BB69-23CF-44E3-9099-C40C66FF867C}">
              <a14:compatExt xmlns:a14="http://schemas.microsoft.com/office/drawing/2010/main" spid="_x0000_s2072"/>
            </a:ext>
            <a:ext uri="{FF2B5EF4-FFF2-40B4-BE49-F238E27FC236}">
              <a16:creationId xmlns:a16="http://schemas.microsoft.com/office/drawing/2014/main" id="{BA6C9B9A-789A-4ECA-9EED-6F8181653616}"/>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947" name="Drop Down 4" hidden="1">
          <a:extLst>
            <a:ext uri="{63B3BB69-23CF-44E3-9099-C40C66FF867C}">
              <a14:compatExt xmlns:a14="http://schemas.microsoft.com/office/drawing/2010/main" spid="_x0000_s2052"/>
            </a:ext>
            <a:ext uri="{FF2B5EF4-FFF2-40B4-BE49-F238E27FC236}">
              <a16:creationId xmlns:a16="http://schemas.microsoft.com/office/drawing/2014/main" id="{F5693521-E7A8-48B9-8F35-819CDA2C76DB}"/>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124</xdr:row>
      <xdr:rowOff>0</xdr:rowOff>
    </xdr:from>
    <xdr:ext cx="2529840" cy="195685"/>
    <xdr:sp macro="" textlink="">
      <xdr:nvSpPr>
        <xdr:cNvPr id="3948" name="Drop Down 4" hidden="1">
          <a:extLst>
            <a:ext uri="{63B3BB69-23CF-44E3-9099-C40C66FF867C}">
              <a14:compatExt xmlns:a14="http://schemas.microsoft.com/office/drawing/2010/main" spid="_x0000_s2052"/>
            </a:ext>
            <a:ext uri="{FF2B5EF4-FFF2-40B4-BE49-F238E27FC236}">
              <a16:creationId xmlns:a16="http://schemas.microsoft.com/office/drawing/2014/main" id="{A34EF172-BBBD-49C5-9C7D-8EA0765493C3}"/>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949" name="Drop Down 4" hidden="1">
          <a:extLst>
            <a:ext uri="{63B3BB69-23CF-44E3-9099-C40C66FF867C}">
              <a14:compatExt xmlns:a14="http://schemas.microsoft.com/office/drawing/2010/main" spid="_x0000_s2052"/>
            </a:ext>
            <a:ext uri="{FF2B5EF4-FFF2-40B4-BE49-F238E27FC236}">
              <a16:creationId xmlns:a16="http://schemas.microsoft.com/office/drawing/2014/main" id="{CA9EFB1C-53C4-443C-802A-E4C72E477969}"/>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124</xdr:row>
      <xdr:rowOff>0</xdr:rowOff>
    </xdr:from>
    <xdr:ext cx="2529840" cy="195685"/>
    <xdr:sp macro="" textlink="">
      <xdr:nvSpPr>
        <xdr:cNvPr id="3950" name="Drop Down 4" hidden="1">
          <a:extLst>
            <a:ext uri="{63B3BB69-23CF-44E3-9099-C40C66FF867C}">
              <a14:compatExt xmlns:a14="http://schemas.microsoft.com/office/drawing/2010/main" spid="_x0000_s2052"/>
            </a:ext>
            <a:ext uri="{FF2B5EF4-FFF2-40B4-BE49-F238E27FC236}">
              <a16:creationId xmlns:a16="http://schemas.microsoft.com/office/drawing/2014/main" id="{E73DB876-3012-41B1-BA1F-9734579A9127}"/>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951" name="Drop Down 4" hidden="1">
          <a:extLst>
            <a:ext uri="{63B3BB69-23CF-44E3-9099-C40C66FF867C}">
              <a14:compatExt xmlns:a14="http://schemas.microsoft.com/office/drawing/2010/main" spid="_x0000_s2052"/>
            </a:ext>
            <a:ext uri="{FF2B5EF4-FFF2-40B4-BE49-F238E27FC236}">
              <a16:creationId xmlns:a16="http://schemas.microsoft.com/office/drawing/2014/main" id="{6983AA5F-61AA-4032-BC4F-DBCD598B370E}"/>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124</xdr:row>
      <xdr:rowOff>0</xdr:rowOff>
    </xdr:from>
    <xdr:ext cx="1921468" cy="195685"/>
    <xdr:sp macro="" textlink="">
      <xdr:nvSpPr>
        <xdr:cNvPr id="3952" name="Drop Down 20" hidden="1">
          <a:extLst>
            <a:ext uri="{63B3BB69-23CF-44E3-9099-C40C66FF867C}">
              <a14:compatExt xmlns:a14="http://schemas.microsoft.com/office/drawing/2010/main" spid="_x0000_s2068"/>
            </a:ext>
            <a:ext uri="{FF2B5EF4-FFF2-40B4-BE49-F238E27FC236}">
              <a16:creationId xmlns:a16="http://schemas.microsoft.com/office/drawing/2014/main" id="{D95F4465-3548-4508-BBB0-31640D99248F}"/>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124</xdr:row>
      <xdr:rowOff>0</xdr:rowOff>
    </xdr:from>
    <xdr:ext cx="2476500" cy="199970"/>
    <xdr:sp macro="" textlink="">
      <xdr:nvSpPr>
        <xdr:cNvPr id="3953" name="Drop Down 24" hidden="1">
          <a:extLst>
            <a:ext uri="{63B3BB69-23CF-44E3-9099-C40C66FF867C}">
              <a14:compatExt xmlns:a14="http://schemas.microsoft.com/office/drawing/2010/main" spid="_x0000_s2072"/>
            </a:ext>
            <a:ext uri="{FF2B5EF4-FFF2-40B4-BE49-F238E27FC236}">
              <a16:creationId xmlns:a16="http://schemas.microsoft.com/office/drawing/2014/main" id="{C932EEEB-D73A-4819-8D49-C30C282180D9}"/>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954" name="Drop Down 4" hidden="1">
          <a:extLst>
            <a:ext uri="{63B3BB69-23CF-44E3-9099-C40C66FF867C}">
              <a14:compatExt xmlns:a14="http://schemas.microsoft.com/office/drawing/2010/main" spid="_x0000_s2052"/>
            </a:ext>
            <a:ext uri="{FF2B5EF4-FFF2-40B4-BE49-F238E27FC236}">
              <a16:creationId xmlns:a16="http://schemas.microsoft.com/office/drawing/2014/main" id="{C62B0703-7F8C-45B6-8127-329ABD2F5882}"/>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124</xdr:row>
      <xdr:rowOff>0</xdr:rowOff>
    </xdr:from>
    <xdr:ext cx="2529840" cy="195685"/>
    <xdr:sp macro="" textlink="">
      <xdr:nvSpPr>
        <xdr:cNvPr id="3955" name="Drop Down 4" hidden="1">
          <a:extLst>
            <a:ext uri="{63B3BB69-23CF-44E3-9099-C40C66FF867C}">
              <a14:compatExt xmlns:a14="http://schemas.microsoft.com/office/drawing/2010/main" spid="_x0000_s2052"/>
            </a:ext>
            <a:ext uri="{FF2B5EF4-FFF2-40B4-BE49-F238E27FC236}">
              <a16:creationId xmlns:a16="http://schemas.microsoft.com/office/drawing/2014/main" id="{B6C9CFA8-3D64-4EF9-827B-31A60CCA73DA}"/>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956" name="Drop Down 4" hidden="1">
          <a:extLst>
            <a:ext uri="{63B3BB69-23CF-44E3-9099-C40C66FF867C}">
              <a14:compatExt xmlns:a14="http://schemas.microsoft.com/office/drawing/2010/main" spid="_x0000_s2052"/>
            </a:ext>
            <a:ext uri="{FF2B5EF4-FFF2-40B4-BE49-F238E27FC236}">
              <a16:creationId xmlns:a16="http://schemas.microsoft.com/office/drawing/2014/main" id="{48C019C0-8300-43DB-861F-BE99FF7C746B}"/>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124</xdr:row>
      <xdr:rowOff>0</xdr:rowOff>
    </xdr:from>
    <xdr:ext cx="2529840" cy="195685"/>
    <xdr:sp macro="" textlink="">
      <xdr:nvSpPr>
        <xdr:cNvPr id="3957" name="Drop Down 4" hidden="1">
          <a:extLst>
            <a:ext uri="{63B3BB69-23CF-44E3-9099-C40C66FF867C}">
              <a14:compatExt xmlns:a14="http://schemas.microsoft.com/office/drawing/2010/main" spid="_x0000_s2052"/>
            </a:ext>
            <a:ext uri="{FF2B5EF4-FFF2-40B4-BE49-F238E27FC236}">
              <a16:creationId xmlns:a16="http://schemas.microsoft.com/office/drawing/2014/main" id="{487F5558-4772-437A-A44A-15CCA905EDD0}"/>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958" name="Drop Down 4" hidden="1">
          <a:extLst>
            <a:ext uri="{63B3BB69-23CF-44E3-9099-C40C66FF867C}">
              <a14:compatExt xmlns:a14="http://schemas.microsoft.com/office/drawing/2010/main" spid="_x0000_s2052"/>
            </a:ext>
            <a:ext uri="{FF2B5EF4-FFF2-40B4-BE49-F238E27FC236}">
              <a16:creationId xmlns:a16="http://schemas.microsoft.com/office/drawing/2014/main" id="{F2CC516C-0BAE-43E0-9A42-2FD938AA1277}"/>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124</xdr:row>
      <xdr:rowOff>0</xdr:rowOff>
    </xdr:from>
    <xdr:ext cx="1921468" cy="195685"/>
    <xdr:sp macro="" textlink="">
      <xdr:nvSpPr>
        <xdr:cNvPr id="3959" name="Drop Down 20" hidden="1">
          <a:extLst>
            <a:ext uri="{63B3BB69-23CF-44E3-9099-C40C66FF867C}">
              <a14:compatExt xmlns:a14="http://schemas.microsoft.com/office/drawing/2010/main" spid="_x0000_s2068"/>
            </a:ext>
            <a:ext uri="{FF2B5EF4-FFF2-40B4-BE49-F238E27FC236}">
              <a16:creationId xmlns:a16="http://schemas.microsoft.com/office/drawing/2014/main" id="{B8A1C06A-9069-4999-9136-B18E8CA73688}"/>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124</xdr:row>
      <xdr:rowOff>0</xdr:rowOff>
    </xdr:from>
    <xdr:ext cx="2476500" cy="199970"/>
    <xdr:sp macro="" textlink="">
      <xdr:nvSpPr>
        <xdr:cNvPr id="3960" name="Drop Down 24" hidden="1">
          <a:extLst>
            <a:ext uri="{63B3BB69-23CF-44E3-9099-C40C66FF867C}">
              <a14:compatExt xmlns:a14="http://schemas.microsoft.com/office/drawing/2010/main" spid="_x0000_s2072"/>
            </a:ext>
            <a:ext uri="{FF2B5EF4-FFF2-40B4-BE49-F238E27FC236}">
              <a16:creationId xmlns:a16="http://schemas.microsoft.com/office/drawing/2014/main" id="{29889680-D62B-4AA7-8C39-DEF4CDC9E531}"/>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961" name="Drop Down 4" hidden="1">
          <a:extLst>
            <a:ext uri="{63B3BB69-23CF-44E3-9099-C40C66FF867C}">
              <a14:compatExt xmlns:a14="http://schemas.microsoft.com/office/drawing/2010/main" spid="_x0000_s2052"/>
            </a:ext>
            <a:ext uri="{FF2B5EF4-FFF2-40B4-BE49-F238E27FC236}">
              <a16:creationId xmlns:a16="http://schemas.microsoft.com/office/drawing/2014/main" id="{2A91DB0E-5C0B-46BC-AA1D-73C5036A4B81}"/>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124</xdr:row>
      <xdr:rowOff>0</xdr:rowOff>
    </xdr:from>
    <xdr:ext cx="2529840" cy="195685"/>
    <xdr:sp macro="" textlink="">
      <xdr:nvSpPr>
        <xdr:cNvPr id="3962" name="Drop Down 4" hidden="1">
          <a:extLst>
            <a:ext uri="{63B3BB69-23CF-44E3-9099-C40C66FF867C}">
              <a14:compatExt xmlns:a14="http://schemas.microsoft.com/office/drawing/2010/main" spid="_x0000_s2052"/>
            </a:ext>
            <a:ext uri="{FF2B5EF4-FFF2-40B4-BE49-F238E27FC236}">
              <a16:creationId xmlns:a16="http://schemas.microsoft.com/office/drawing/2014/main" id="{785FC896-3280-4BB8-BF4E-FC5D34D1C459}"/>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963" name="Drop Down 4" hidden="1">
          <a:extLst>
            <a:ext uri="{63B3BB69-23CF-44E3-9099-C40C66FF867C}">
              <a14:compatExt xmlns:a14="http://schemas.microsoft.com/office/drawing/2010/main" spid="_x0000_s2052"/>
            </a:ext>
            <a:ext uri="{FF2B5EF4-FFF2-40B4-BE49-F238E27FC236}">
              <a16:creationId xmlns:a16="http://schemas.microsoft.com/office/drawing/2014/main" id="{46FC7D71-97B9-404A-8BA5-E49B1747A71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124</xdr:row>
      <xdr:rowOff>0</xdr:rowOff>
    </xdr:from>
    <xdr:ext cx="2529840" cy="195685"/>
    <xdr:sp macro="" textlink="">
      <xdr:nvSpPr>
        <xdr:cNvPr id="3964" name="Drop Down 4" hidden="1">
          <a:extLst>
            <a:ext uri="{63B3BB69-23CF-44E3-9099-C40C66FF867C}">
              <a14:compatExt xmlns:a14="http://schemas.microsoft.com/office/drawing/2010/main" spid="_x0000_s2052"/>
            </a:ext>
            <a:ext uri="{FF2B5EF4-FFF2-40B4-BE49-F238E27FC236}">
              <a16:creationId xmlns:a16="http://schemas.microsoft.com/office/drawing/2014/main" id="{1A38C80D-CC9E-4698-A780-27510A877F0C}"/>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965" name="Drop Down 4" hidden="1">
          <a:extLst>
            <a:ext uri="{63B3BB69-23CF-44E3-9099-C40C66FF867C}">
              <a14:compatExt xmlns:a14="http://schemas.microsoft.com/office/drawing/2010/main" spid="_x0000_s2052"/>
            </a:ext>
            <a:ext uri="{FF2B5EF4-FFF2-40B4-BE49-F238E27FC236}">
              <a16:creationId xmlns:a16="http://schemas.microsoft.com/office/drawing/2014/main" id="{E1CE4260-8662-4B43-BFCE-576BC3FDD351}"/>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124</xdr:row>
      <xdr:rowOff>0</xdr:rowOff>
    </xdr:from>
    <xdr:ext cx="1921468" cy="195685"/>
    <xdr:sp macro="" textlink="">
      <xdr:nvSpPr>
        <xdr:cNvPr id="3966" name="Drop Down 20" hidden="1">
          <a:extLst>
            <a:ext uri="{63B3BB69-23CF-44E3-9099-C40C66FF867C}">
              <a14:compatExt xmlns:a14="http://schemas.microsoft.com/office/drawing/2010/main" spid="_x0000_s2068"/>
            </a:ext>
            <a:ext uri="{FF2B5EF4-FFF2-40B4-BE49-F238E27FC236}">
              <a16:creationId xmlns:a16="http://schemas.microsoft.com/office/drawing/2014/main" id="{6E4FC391-1FBF-4587-9415-9A4842EB023B}"/>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124</xdr:row>
      <xdr:rowOff>0</xdr:rowOff>
    </xdr:from>
    <xdr:ext cx="2476500" cy="199970"/>
    <xdr:sp macro="" textlink="">
      <xdr:nvSpPr>
        <xdr:cNvPr id="3967" name="Drop Down 24" hidden="1">
          <a:extLst>
            <a:ext uri="{63B3BB69-23CF-44E3-9099-C40C66FF867C}">
              <a14:compatExt xmlns:a14="http://schemas.microsoft.com/office/drawing/2010/main" spid="_x0000_s2072"/>
            </a:ext>
            <a:ext uri="{FF2B5EF4-FFF2-40B4-BE49-F238E27FC236}">
              <a16:creationId xmlns:a16="http://schemas.microsoft.com/office/drawing/2014/main" id="{E681B087-91F2-4949-AF7A-695E1F1A7B5E}"/>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968" name="Drop Down 4" hidden="1">
          <a:extLst>
            <a:ext uri="{63B3BB69-23CF-44E3-9099-C40C66FF867C}">
              <a14:compatExt xmlns:a14="http://schemas.microsoft.com/office/drawing/2010/main" spid="_x0000_s2052"/>
            </a:ext>
            <a:ext uri="{FF2B5EF4-FFF2-40B4-BE49-F238E27FC236}">
              <a16:creationId xmlns:a16="http://schemas.microsoft.com/office/drawing/2014/main" id="{4711BFDC-EDC6-4EFC-8B59-53FF48A8F520}"/>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124</xdr:row>
      <xdr:rowOff>0</xdr:rowOff>
    </xdr:from>
    <xdr:ext cx="2529840" cy="195685"/>
    <xdr:sp macro="" textlink="">
      <xdr:nvSpPr>
        <xdr:cNvPr id="3969" name="Drop Down 4" hidden="1">
          <a:extLst>
            <a:ext uri="{63B3BB69-23CF-44E3-9099-C40C66FF867C}">
              <a14:compatExt xmlns:a14="http://schemas.microsoft.com/office/drawing/2010/main" spid="_x0000_s2052"/>
            </a:ext>
            <a:ext uri="{FF2B5EF4-FFF2-40B4-BE49-F238E27FC236}">
              <a16:creationId xmlns:a16="http://schemas.microsoft.com/office/drawing/2014/main" id="{5A3AB125-5475-411B-95EC-3CA512FF99CE}"/>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970" name="Drop Down 4" hidden="1">
          <a:extLst>
            <a:ext uri="{63B3BB69-23CF-44E3-9099-C40C66FF867C}">
              <a14:compatExt xmlns:a14="http://schemas.microsoft.com/office/drawing/2010/main" spid="_x0000_s2052"/>
            </a:ext>
            <a:ext uri="{FF2B5EF4-FFF2-40B4-BE49-F238E27FC236}">
              <a16:creationId xmlns:a16="http://schemas.microsoft.com/office/drawing/2014/main" id="{2C2E94A4-196C-4DFC-919A-B996839734FA}"/>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124</xdr:row>
      <xdr:rowOff>0</xdr:rowOff>
    </xdr:from>
    <xdr:ext cx="2529840" cy="195685"/>
    <xdr:sp macro="" textlink="">
      <xdr:nvSpPr>
        <xdr:cNvPr id="3971" name="Drop Down 4" hidden="1">
          <a:extLst>
            <a:ext uri="{63B3BB69-23CF-44E3-9099-C40C66FF867C}">
              <a14:compatExt xmlns:a14="http://schemas.microsoft.com/office/drawing/2010/main" spid="_x0000_s2052"/>
            </a:ext>
            <a:ext uri="{FF2B5EF4-FFF2-40B4-BE49-F238E27FC236}">
              <a16:creationId xmlns:a16="http://schemas.microsoft.com/office/drawing/2014/main" id="{2F0C60E1-3EDE-4BD8-912E-AA33DC70F20A}"/>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126</xdr:row>
      <xdr:rowOff>0</xdr:rowOff>
    </xdr:from>
    <xdr:ext cx="2529840" cy="195685"/>
    <xdr:sp macro="" textlink="">
      <xdr:nvSpPr>
        <xdr:cNvPr id="3972" name="Drop Down 4" hidden="1">
          <a:extLst>
            <a:ext uri="{63B3BB69-23CF-44E3-9099-C40C66FF867C}">
              <a14:compatExt xmlns:a14="http://schemas.microsoft.com/office/drawing/2010/main" spid="_x0000_s2052"/>
            </a:ext>
            <a:ext uri="{FF2B5EF4-FFF2-40B4-BE49-F238E27FC236}">
              <a16:creationId xmlns:a16="http://schemas.microsoft.com/office/drawing/2014/main" id="{A4ED814B-6C5B-4D98-84EC-E7EC425CD190}"/>
            </a:ext>
          </a:extLst>
        </xdr:cNvPr>
        <xdr:cNvSpPr/>
      </xdr:nvSpPr>
      <xdr:spPr bwMode="auto">
        <a:xfrm>
          <a:off x="5539740" y="187223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126</xdr:row>
      <xdr:rowOff>0</xdr:rowOff>
    </xdr:from>
    <xdr:ext cx="1921468" cy="195685"/>
    <xdr:sp macro="" textlink="">
      <xdr:nvSpPr>
        <xdr:cNvPr id="3973" name="Drop Down 20" hidden="1">
          <a:extLst>
            <a:ext uri="{63B3BB69-23CF-44E3-9099-C40C66FF867C}">
              <a14:compatExt xmlns:a14="http://schemas.microsoft.com/office/drawing/2010/main" spid="_x0000_s2068"/>
            </a:ext>
            <a:ext uri="{FF2B5EF4-FFF2-40B4-BE49-F238E27FC236}">
              <a16:creationId xmlns:a16="http://schemas.microsoft.com/office/drawing/2014/main" id="{E3558C99-A508-41DA-B11F-5B431002D5AE}"/>
            </a:ext>
          </a:extLst>
        </xdr:cNvPr>
        <xdr:cNvSpPr/>
      </xdr:nvSpPr>
      <xdr:spPr bwMode="auto">
        <a:xfrm>
          <a:off x="5974080" y="187223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126</xdr:row>
      <xdr:rowOff>0</xdr:rowOff>
    </xdr:from>
    <xdr:ext cx="2476500" cy="199970"/>
    <xdr:sp macro="" textlink="">
      <xdr:nvSpPr>
        <xdr:cNvPr id="3974" name="Drop Down 24" hidden="1">
          <a:extLst>
            <a:ext uri="{63B3BB69-23CF-44E3-9099-C40C66FF867C}">
              <a14:compatExt xmlns:a14="http://schemas.microsoft.com/office/drawing/2010/main" spid="_x0000_s2072"/>
            </a:ext>
            <a:ext uri="{FF2B5EF4-FFF2-40B4-BE49-F238E27FC236}">
              <a16:creationId xmlns:a16="http://schemas.microsoft.com/office/drawing/2014/main" id="{04E4B096-1C69-4989-BC6A-6C2EE785016F}"/>
            </a:ext>
          </a:extLst>
        </xdr:cNvPr>
        <xdr:cNvSpPr/>
      </xdr:nvSpPr>
      <xdr:spPr bwMode="auto">
        <a:xfrm>
          <a:off x="3901440" y="187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126</xdr:row>
      <xdr:rowOff>0</xdr:rowOff>
    </xdr:from>
    <xdr:ext cx="2529840" cy="195685"/>
    <xdr:sp macro="" textlink="">
      <xdr:nvSpPr>
        <xdr:cNvPr id="3975" name="Drop Down 4" hidden="1">
          <a:extLst>
            <a:ext uri="{63B3BB69-23CF-44E3-9099-C40C66FF867C}">
              <a14:compatExt xmlns:a14="http://schemas.microsoft.com/office/drawing/2010/main" spid="_x0000_s2052"/>
            </a:ext>
            <a:ext uri="{FF2B5EF4-FFF2-40B4-BE49-F238E27FC236}">
              <a16:creationId xmlns:a16="http://schemas.microsoft.com/office/drawing/2014/main" id="{1B6389A6-36F0-4A3D-B840-4548CCB643C3}"/>
            </a:ext>
          </a:extLst>
        </xdr:cNvPr>
        <xdr:cNvSpPr/>
      </xdr:nvSpPr>
      <xdr:spPr bwMode="auto">
        <a:xfrm>
          <a:off x="5539740" y="187223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126</xdr:row>
      <xdr:rowOff>0</xdr:rowOff>
    </xdr:from>
    <xdr:ext cx="2529840" cy="195685"/>
    <xdr:sp macro="" textlink="">
      <xdr:nvSpPr>
        <xdr:cNvPr id="3976" name="Drop Down 4" hidden="1">
          <a:extLst>
            <a:ext uri="{63B3BB69-23CF-44E3-9099-C40C66FF867C}">
              <a14:compatExt xmlns:a14="http://schemas.microsoft.com/office/drawing/2010/main" spid="_x0000_s2052"/>
            </a:ext>
            <a:ext uri="{FF2B5EF4-FFF2-40B4-BE49-F238E27FC236}">
              <a16:creationId xmlns:a16="http://schemas.microsoft.com/office/drawing/2014/main" id="{0C757414-C1B0-40D1-B06F-881A2C2FF5E5}"/>
            </a:ext>
          </a:extLst>
        </xdr:cNvPr>
        <xdr:cNvSpPr/>
      </xdr:nvSpPr>
      <xdr:spPr bwMode="auto">
        <a:xfrm>
          <a:off x="5227320" y="187223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126</xdr:row>
      <xdr:rowOff>0</xdr:rowOff>
    </xdr:from>
    <xdr:ext cx="2529840" cy="195685"/>
    <xdr:sp macro="" textlink="">
      <xdr:nvSpPr>
        <xdr:cNvPr id="3977" name="Drop Down 4" hidden="1">
          <a:extLst>
            <a:ext uri="{63B3BB69-23CF-44E3-9099-C40C66FF867C}">
              <a14:compatExt xmlns:a14="http://schemas.microsoft.com/office/drawing/2010/main" spid="_x0000_s2052"/>
            </a:ext>
            <a:ext uri="{FF2B5EF4-FFF2-40B4-BE49-F238E27FC236}">
              <a16:creationId xmlns:a16="http://schemas.microsoft.com/office/drawing/2014/main" id="{9A64AB05-4DC1-4167-82FA-913D2D6B4BBC}"/>
            </a:ext>
          </a:extLst>
        </xdr:cNvPr>
        <xdr:cNvSpPr/>
      </xdr:nvSpPr>
      <xdr:spPr bwMode="auto">
        <a:xfrm>
          <a:off x="5539740" y="187223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126</xdr:row>
      <xdr:rowOff>0</xdr:rowOff>
    </xdr:from>
    <xdr:ext cx="2529840" cy="195685"/>
    <xdr:sp macro="" textlink="">
      <xdr:nvSpPr>
        <xdr:cNvPr id="3978" name="Drop Down 4" hidden="1">
          <a:extLst>
            <a:ext uri="{63B3BB69-23CF-44E3-9099-C40C66FF867C}">
              <a14:compatExt xmlns:a14="http://schemas.microsoft.com/office/drawing/2010/main" spid="_x0000_s2052"/>
            </a:ext>
            <a:ext uri="{FF2B5EF4-FFF2-40B4-BE49-F238E27FC236}">
              <a16:creationId xmlns:a16="http://schemas.microsoft.com/office/drawing/2014/main" id="{B6D81EFD-1D1A-4BF7-BF5C-24FE4862D59D}"/>
            </a:ext>
          </a:extLst>
        </xdr:cNvPr>
        <xdr:cNvSpPr/>
      </xdr:nvSpPr>
      <xdr:spPr bwMode="auto">
        <a:xfrm>
          <a:off x="5227320" y="187223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3979" name="Drop Down 4" hidden="1">
          <a:extLst>
            <a:ext uri="{63B3BB69-23CF-44E3-9099-C40C66FF867C}">
              <a14:compatExt xmlns:a14="http://schemas.microsoft.com/office/drawing/2010/main" spid="_x0000_s2052"/>
            </a:ext>
            <a:ext uri="{FF2B5EF4-FFF2-40B4-BE49-F238E27FC236}">
              <a16:creationId xmlns:a16="http://schemas.microsoft.com/office/drawing/2014/main" id="{B06E792C-E541-4438-949D-4F4AEF331728}"/>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127</xdr:row>
      <xdr:rowOff>0</xdr:rowOff>
    </xdr:from>
    <xdr:ext cx="1921468" cy="195685"/>
    <xdr:sp macro="" textlink="">
      <xdr:nvSpPr>
        <xdr:cNvPr id="3980" name="Drop Down 20" hidden="1">
          <a:extLst>
            <a:ext uri="{63B3BB69-23CF-44E3-9099-C40C66FF867C}">
              <a14:compatExt xmlns:a14="http://schemas.microsoft.com/office/drawing/2010/main" spid="_x0000_s2068"/>
            </a:ext>
            <a:ext uri="{FF2B5EF4-FFF2-40B4-BE49-F238E27FC236}">
              <a16:creationId xmlns:a16="http://schemas.microsoft.com/office/drawing/2014/main" id="{5A658B17-3EBF-4CAC-8933-5FF735EBDF07}"/>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127</xdr:row>
      <xdr:rowOff>0</xdr:rowOff>
    </xdr:from>
    <xdr:ext cx="2476500" cy="199970"/>
    <xdr:sp macro="" textlink="">
      <xdr:nvSpPr>
        <xdr:cNvPr id="3981" name="Drop Down 24" hidden="1">
          <a:extLst>
            <a:ext uri="{63B3BB69-23CF-44E3-9099-C40C66FF867C}">
              <a14:compatExt xmlns:a14="http://schemas.microsoft.com/office/drawing/2010/main" spid="_x0000_s2072"/>
            </a:ext>
            <a:ext uri="{FF2B5EF4-FFF2-40B4-BE49-F238E27FC236}">
              <a16:creationId xmlns:a16="http://schemas.microsoft.com/office/drawing/2014/main" id="{8B5C07FA-D87E-4E58-A118-97D8F517D12A}"/>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3982" name="Drop Down 4" hidden="1">
          <a:extLst>
            <a:ext uri="{63B3BB69-23CF-44E3-9099-C40C66FF867C}">
              <a14:compatExt xmlns:a14="http://schemas.microsoft.com/office/drawing/2010/main" spid="_x0000_s2052"/>
            </a:ext>
            <a:ext uri="{FF2B5EF4-FFF2-40B4-BE49-F238E27FC236}">
              <a16:creationId xmlns:a16="http://schemas.microsoft.com/office/drawing/2014/main" id="{FD3BD041-47BE-4CF4-B8D7-C1878B19566C}"/>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127</xdr:row>
      <xdr:rowOff>0</xdr:rowOff>
    </xdr:from>
    <xdr:ext cx="2529840" cy="195685"/>
    <xdr:sp macro="" textlink="">
      <xdr:nvSpPr>
        <xdr:cNvPr id="3983" name="Drop Down 4" hidden="1">
          <a:extLst>
            <a:ext uri="{63B3BB69-23CF-44E3-9099-C40C66FF867C}">
              <a14:compatExt xmlns:a14="http://schemas.microsoft.com/office/drawing/2010/main" spid="_x0000_s2052"/>
            </a:ext>
            <a:ext uri="{FF2B5EF4-FFF2-40B4-BE49-F238E27FC236}">
              <a16:creationId xmlns:a16="http://schemas.microsoft.com/office/drawing/2014/main" id="{54602565-0C98-4B2C-8F9A-80B269488309}"/>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3984" name="Drop Down 4" hidden="1">
          <a:extLst>
            <a:ext uri="{63B3BB69-23CF-44E3-9099-C40C66FF867C}">
              <a14:compatExt xmlns:a14="http://schemas.microsoft.com/office/drawing/2010/main" spid="_x0000_s2052"/>
            </a:ext>
            <a:ext uri="{FF2B5EF4-FFF2-40B4-BE49-F238E27FC236}">
              <a16:creationId xmlns:a16="http://schemas.microsoft.com/office/drawing/2014/main" id="{38FE9D32-D55A-44ED-922B-415693C4A212}"/>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127</xdr:row>
      <xdr:rowOff>0</xdr:rowOff>
    </xdr:from>
    <xdr:ext cx="2529840" cy="195685"/>
    <xdr:sp macro="" textlink="">
      <xdr:nvSpPr>
        <xdr:cNvPr id="3985" name="Drop Down 4" hidden="1">
          <a:extLst>
            <a:ext uri="{63B3BB69-23CF-44E3-9099-C40C66FF867C}">
              <a14:compatExt xmlns:a14="http://schemas.microsoft.com/office/drawing/2010/main" spid="_x0000_s2052"/>
            </a:ext>
            <a:ext uri="{FF2B5EF4-FFF2-40B4-BE49-F238E27FC236}">
              <a16:creationId xmlns:a16="http://schemas.microsoft.com/office/drawing/2014/main" id="{DF349A28-3B69-4BF7-878E-D88E4D1CD083}"/>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3986" name="Drop Down 4" hidden="1">
          <a:extLst>
            <a:ext uri="{63B3BB69-23CF-44E3-9099-C40C66FF867C}">
              <a14:compatExt xmlns:a14="http://schemas.microsoft.com/office/drawing/2010/main" spid="_x0000_s2052"/>
            </a:ext>
            <a:ext uri="{FF2B5EF4-FFF2-40B4-BE49-F238E27FC236}">
              <a16:creationId xmlns:a16="http://schemas.microsoft.com/office/drawing/2014/main" id="{36A3A686-3B83-46FA-B233-A439372CD865}"/>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127</xdr:row>
      <xdr:rowOff>0</xdr:rowOff>
    </xdr:from>
    <xdr:ext cx="1921468" cy="195685"/>
    <xdr:sp macro="" textlink="">
      <xdr:nvSpPr>
        <xdr:cNvPr id="3987" name="Drop Down 20" hidden="1">
          <a:extLst>
            <a:ext uri="{63B3BB69-23CF-44E3-9099-C40C66FF867C}">
              <a14:compatExt xmlns:a14="http://schemas.microsoft.com/office/drawing/2010/main" spid="_x0000_s2068"/>
            </a:ext>
            <a:ext uri="{FF2B5EF4-FFF2-40B4-BE49-F238E27FC236}">
              <a16:creationId xmlns:a16="http://schemas.microsoft.com/office/drawing/2014/main" id="{BC7F1F7F-5EC3-4F46-83A2-4263F9C82221}"/>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127</xdr:row>
      <xdr:rowOff>0</xdr:rowOff>
    </xdr:from>
    <xdr:ext cx="2476500" cy="199970"/>
    <xdr:sp macro="" textlink="">
      <xdr:nvSpPr>
        <xdr:cNvPr id="3988" name="Drop Down 24" hidden="1">
          <a:extLst>
            <a:ext uri="{63B3BB69-23CF-44E3-9099-C40C66FF867C}">
              <a14:compatExt xmlns:a14="http://schemas.microsoft.com/office/drawing/2010/main" spid="_x0000_s2072"/>
            </a:ext>
            <a:ext uri="{FF2B5EF4-FFF2-40B4-BE49-F238E27FC236}">
              <a16:creationId xmlns:a16="http://schemas.microsoft.com/office/drawing/2014/main" id="{E895EEB2-86D7-4048-93A6-5F0A974916B8}"/>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3989" name="Drop Down 4" hidden="1">
          <a:extLst>
            <a:ext uri="{63B3BB69-23CF-44E3-9099-C40C66FF867C}">
              <a14:compatExt xmlns:a14="http://schemas.microsoft.com/office/drawing/2010/main" spid="_x0000_s2052"/>
            </a:ext>
            <a:ext uri="{FF2B5EF4-FFF2-40B4-BE49-F238E27FC236}">
              <a16:creationId xmlns:a16="http://schemas.microsoft.com/office/drawing/2014/main" id="{8CC7601C-A714-414F-91D9-056ADE3A1117}"/>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127</xdr:row>
      <xdr:rowOff>0</xdr:rowOff>
    </xdr:from>
    <xdr:ext cx="2529840" cy="195685"/>
    <xdr:sp macro="" textlink="">
      <xdr:nvSpPr>
        <xdr:cNvPr id="3990" name="Drop Down 4" hidden="1">
          <a:extLst>
            <a:ext uri="{63B3BB69-23CF-44E3-9099-C40C66FF867C}">
              <a14:compatExt xmlns:a14="http://schemas.microsoft.com/office/drawing/2010/main" spid="_x0000_s2052"/>
            </a:ext>
            <a:ext uri="{FF2B5EF4-FFF2-40B4-BE49-F238E27FC236}">
              <a16:creationId xmlns:a16="http://schemas.microsoft.com/office/drawing/2014/main" id="{DBB2EA78-31D1-4C74-AC97-643903A12DE1}"/>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3991" name="Drop Down 4" hidden="1">
          <a:extLst>
            <a:ext uri="{63B3BB69-23CF-44E3-9099-C40C66FF867C}">
              <a14:compatExt xmlns:a14="http://schemas.microsoft.com/office/drawing/2010/main" spid="_x0000_s2052"/>
            </a:ext>
            <a:ext uri="{FF2B5EF4-FFF2-40B4-BE49-F238E27FC236}">
              <a16:creationId xmlns:a16="http://schemas.microsoft.com/office/drawing/2014/main" id="{57B1598E-5A69-4C02-819D-C3888D2CBE4D}"/>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127</xdr:row>
      <xdr:rowOff>0</xdr:rowOff>
    </xdr:from>
    <xdr:ext cx="2529840" cy="195685"/>
    <xdr:sp macro="" textlink="">
      <xdr:nvSpPr>
        <xdr:cNvPr id="3992" name="Drop Down 4" hidden="1">
          <a:extLst>
            <a:ext uri="{63B3BB69-23CF-44E3-9099-C40C66FF867C}">
              <a14:compatExt xmlns:a14="http://schemas.microsoft.com/office/drawing/2010/main" spid="_x0000_s2052"/>
            </a:ext>
            <a:ext uri="{FF2B5EF4-FFF2-40B4-BE49-F238E27FC236}">
              <a16:creationId xmlns:a16="http://schemas.microsoft.com/office/drawing/2014/main" id="{92A704C8-1B47-45DC-A477-A096DE33CD08}"/>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3993" name="Drop Down 4" hidden="1">
          <a:extLst>
            <a:ext uri="{63B3BB69-23CF-44E3-9099-C40C66FF867C}">
              <a14:compatExt xmlns:a14="http://schemas.microsoft.com/office/drawing/2010/main" spid="_x0000_s2052"/>
            </a:ext>
            <a:ext uri="{FF2B5EF4-FFF2-40B4-BE49-F238E27FC236}">
              <a16:creationId xmlns:a16="http://schemas.microsoft.com/office/drawing/2014/main" id="{83F41A71-9AE5-4E5B-B914-A16B28DCEA49}"/>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127</xdr:row>
      <xdr:rowOff>0</xdr:rowOff>
    </xdr:from>
    <xdr:ext cx="1921468" cy="195685"/>
    <xdr:sp macro="" textlink="">
      <xdr:nvSpPr>
        <xdr:cNvPr id="3994" name="Drop Down 20" hidden="1">
          <a:extLst>
            <a:ext uri="{63B3BB69-23CF-44E3-9099-C40C66FF867C}">
              <a14:compatExt xmlns:a14="http://schemas.microsoft.com/office/drawing/2010/main" spid="_x0000_s2068"/>
            </a:ext>
            <a:ext uri="{FF2B5EF4-FFF2-40B4-BE49-F238E27FC236}">
              <a16:creationId xmlns:a16="http://schemas.microsoft.com/office/drawing/2014/main" id="{65750CA0-A637-4932-B4DC-FF97B545BC12}"/>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127</xdr:row>
      <xdr:rowOff>0</xdr:rowOff>
    </xdr:from>
    <xdr:ext cx="2476500" cy="199970"/>
    <xdr:sp macro="" textlink="">
      <xdr:nvSpPr>
        <xdr:cNvPr id="3995" name="Drop Down 24" hidden="1">
          <a:extLst>
            <a:ext uri="{63B3BB69-23CF-44E3-9099-C40C66FF867C}">
              <a14:compatExt xmlns:a14="http://schemas.microsoft.com/office/drawing/2010/main" spid="_x0000_s2072"/>
            </a:ext>
            <a:ext uri="{FF2B5EF4-FFF2-40B4-BE49-F238E27FC236}">
              <a16:creationId xmlns:a16="http://schemas.microsoft.com/office/drawing/2014/main" id="{2639A0A6-8DC3-4373-ACD5-5795C8BF2B1C}"/>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3996" name="Drop Down 4" hidden="1">
          <a:extLst>
            <a:ext uri="{63B3BB69-23CF-44E3-9099-C40C66FF867C}">
              <a14:compatExt xmlns:a14="http://schemas.microsoft.com/office/drawing/2010/main" spid="_x0000_s2052"/>
            </a:ext>
            <a:ext uri="{FF2B5EF4-FFF2-40B4-BE49-F238E27FC236}">
              <a16:creationId xmlns:a16="http://schemas.microsoft.com/office/drawing/2014/main" id="{0CEA66AF-A3BC-4388-BB5B-19F132535C42}"/>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127</xdr:row>
      <xdr:rowOff>0</xdr:rowOff>
    </xdr:from>
    <xdr:ext cx="2529840" cy="195685"/>
    <xdr:sp macro="" textlink="">
      <xdr:nvSpPr>
        <xdr:cNvPr id="3997" name="Drop Down 4" hidden="1">
          <a:extLst>
            <a:ext uri="{63B3BB69-23CF-44E3-9099-C40C66FF867C}">
              <a14:compatExt xmlns:a14="http://schemas.microsoft.com/office/drawing/2010/main" spid="_x0000_s2052"/>
            </a:ext>
            <a:ext uri="{FF2B5EF4-FFF2-40B4-BE49-F238E27FC236}">
              <a16:creationId xmlns:a16="http://schemas.microsoft.com/office/drawing/2014/main" id="{718203F8-7CDA-4FCB-9DB3-A250DCA2AB24}"/>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3998" name="Drop Down 4" hidden="1">
          <a:extLst>
            <a:ext uri="{63B3BB69-23CF-44E3-9099-C40C66FF867C}">
              <a14:compatExt xmlns:a14="http://schemas.microsoft.com/office/drawing/2010/main" spid="_x0000_s2052"/>
            </a:ext>
            <a:ext uri="{FF2B5EF4-FFF2-40B4-BE49-F238E27FC236}">
              <a16:creationId xmlns:a16="http://schemas.microsoft.com/office/drawing/2014/main" id="{E3D9E1A4-94DD-4DC3-A47A-2BF644CFFEA1}"/>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127</xdr:row>
      <xdr:rowOff>0</xdr:rowOff>
    </xdr:from>
    <xdr:ext cx="2529840" cy="195685"/>
    <xdr:sp macro="" textlink="">
      <xdr:nvSpPr>
        <xdr:cNvPr id="3999" name="Drop Down 4" hidden="1">
          <a:extLst>
            <a:ext uri="{63B3BB69-23CF-44E3-9099-C40C66FF867C}">
              <a14:compatExt xmlns:a14="http://schemas.microsoft.com/office/drawing/2010/main" spid="_x0000_s2052"/>
            </a:ext>
            <a:ext uri="{FF2B5EF4-FFF2-40B4-BE49-F238E27FC236}">
              <a16:creationId xmlns:a16="http://schemas.microsoft.com/office/drawing/2014/main" id="{1F96C667-A187-451A-8852-520BCE3FEAC0}"/>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4000" name="Drop Down 4" hidden="1">
          <a:extLst>
            <a:ext uri="{63B3BB69-23CF-44E3-9099-C40C66FF867C}">
              <a14:compatExt xmlns:a14="http://schemas.microsoft.com/office/drawing/2010/main" spid="_x0000_s2052"/>
            </a:ext>
            <a:ext uri="{FF2B5EF4-FFF2-40B4-BE49-F238E27FC236}">
              <a16:creationId xmlns:a16="http://schemas.microsoft.com/office/drawing/2014/main" id="{2B9836E2-1EEE-4238-BB74-25E0D62D9C44}"/>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127</xdr:row>
      <xdr:rowOff>0</xdr:rowOff>
    </xdr:from>
    <xdr:ext cx="1921468" cy="195685"/>
    <xdr:sp macro="" textlink="">
      <xdr:nvSpPr>
        <xdr:cNvPr id="4001" name="Drop Down 20" hidden="1">
          <a:extLst>
            <a:ext uri="{63B3BB69-23CF-44E3-9099-C40C66FF867C}">
              <a14:compatExt xmlns:a14="http://schemas.microsoft.com/office/drawing/2010/main" spid="_x0000_s2068"/>
            </a:ext>
            <a:ext uri="{FF2B5EF4-FFF2-40B4-BE49-F238E27FC236}">
              <a16:creationId xmlns:a16="http://schemas.microsoft.com/office/drawing/2014/main" id="{FB8D6F9A-11EB-4625-80F3-F010C4C58E76}"/>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127</xdr:row>
      <xdr:rowOff>0</xdr:rowOff>
    </xdr:from>
    <xdr:ext cx="2476500" cy="199970"/>
    <xdr:sp macro="" textlink="">
      <xdr:nvSpPr>
        <xdr:cNvPr id="4002" name="Drop Down 24" hidden="1">
          <a:extLst>
            <a:ext uri="{63B3BB69-23CF-44E3-9099-C40C66FF867C}">
              <a14:compatExt xmlns:a14="http://schemas.microsoft.com/office/drawing/2010/main" spid="_x0000_s2072"/>
            </a:ext>
            <a:ext uri="{FF2B5EF4-FFF2-40B4-BE49-F238E27FC236}">
              <a16:creationId xmlns:a16="http://schemas.microsoft.com/office/drawing/2014/main" id="{B679FCD5-B0D6-4CD4-B407-F76AF7E3B7FE}"/>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4003" name="Drop Down 4" hidden="1">
          <a:extLst>
            <a:ext uri="{63B3BB69-23CF-44E3-9099-C40C66FF867C}">
              <a14:compatExt xmlns:a14="http://schemas.microsoft.com/office/drawing/2010/main" spid="_x0000_s2052"/>
            </a:ext>
            <a:ext uri="{FF2B5EF4-FFF2-40B4-BE49-F238E27FC236}">
              <a16:creationId xmlns:a16="http://schemas.microsoft.com/office/drawing/2014/main" id="{6130B26B-A98C-4A8D-8DD8-EFF13A17C45A}"/>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127</xdr:row>
      <xdr:rowOff>0</xdr:rowOff>
    </xdr:from>
    <xdr:ext cx="2529840" cy="195685"/>
    <xdr:sp macro="" textlink="">
      <xdr:nvSpPr>
        <xdr:cNvPr id="4004" name="Drop Down 4" hidden="1">
          <a:extLst>
            <a:ext uri="{63B3BB69-23CF-44E3-9099-C40C66FF867C}">
              <a14:compatExt xmlns:a14="http://schemas.microsoft.com/office/drawing/2010/main" spid="_x0000_s2052"/>
            </a:ext>
            <a:ext uri="{FF2B5EF4-FFF2-40B4-BE49-F238E27FC236}">
              <a16:creationId xmlns:a16="http://schemas.microsoft.com/office/drawing/2014/main" id="{2CC77624-8185-41D5-B228-747AF5FE9440}"/>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4005" name="Drop Down 4" hidden="1">
          <a:extLst>
            <a:ext uri="{63B3BB69-23CF-44E3-9099-C40C66FF867C}">
              <a14:compatExt xmlns:a14="http://schemas.microsoft.com/office/drawing/2010/main" spid="_x0000_s2052"/>
            </a:ext>
            <a:ext uri="{FF2B5EF4-FFF2-40B4-BE49-F238E27FC236}">
              <a16:creationId xmlns:a16="http://schemas.microsoft.com/office/drawing/2014/main" id="{96B77B71-D1FD-4A23-988F-605A5219CAEF}"/>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127</xdr:row>
      <xdr:rowOff>0</xdr:rowOff>
    </xdr:from>
    <xdr:ext cx="2529840" cy="195685"/>
    <xdr:sp macro="" textlink="">
      <xdr:nvSpPr>
        <xdr:cNvPr id="4006" name="Drop Down 4" hidden="1">
          <a:extLst>
            <a:ext uri="{63B3BB69-23CF-44E3-9099-C40C66FF867C}">
              <a14:compatExt xmlns:a14="http://schemas.microsoft.com/office/drawing/2010/main" spid="_x0000_s2052"/>
            </a:ext>
            <a:ext uri="{FF2B5EF4-FFF2-40B4-BE49-F238E27FC236}">
              <a16:creationId xmlns:a16="http://schemas.microsoft.com/office/drawing/2014/main" id="{48BC519B-DDFF-4FF1-8B62-E33521782B0B}"/>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4007" name="Drop Down 4" hidden="1">
          <a:extLst>
            <a:ext uri="{63B3BB69-23CF-44E3-9099-C40C66FF867C}">
              <a14:compatExt xmlns:a14="http://schemas.microsoft.com/office/drawing/2010/main" spid="_x0000_s2052"/>
            </a:ext>
            <a:ext uri="{FF2B5EF4-FFF2-40B4-BE49-F238E27FC236}">
              <a16:creationId xmlns:a16="http://schemas.microsoft.com/office/drawing/2014/main" id="{083D2155-EF51-478F-927D-F75ABE098792}"/>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127</xdr:row>
      <xdr:rowOff>0</xdr:rowOff>
    </xdr:from>
    <xdr:ext cx="1921468" cy="195685"/>
    <xdr:sp macro="" textlink="">
      <xdr:nvSpPr>
        <xdr:cNvPr id="4008" name="Drop Down 20" hidden="1">
          <a:extLst>
            <a:ext uri="{63B3BB69-23CF-44E3-9099-C40C66FF867C}">
              <a14:compatExt xmlns:a14="http://schemas.microsoft.com/office/drawing/2010/main" spid="_x0000_s2068"/>
            </a:ext>
            <a:ext uri="{FF2B5EF4-FFF2-40B4-BE49-F238E27FC236}">
              <a16:creationId xmlns:a16="http://schemas.microsoft.com/office/drawing/2014/main" id="{52DC98DE-1E2B-4465-B09D-57FD1DCF06BB}"/>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127</xdr:row>
      <xdr:rowOff>0</xdr:rowOff>
    </xdr:from>
    <xdr:ext cx="2476500" cy="199970"/>
    <xdr:sp macro="" textlink="">
      <xdr:nvSpPr>
        <xdr:cNvPr id="4009" name="Drop Down 24" hidden="1">
          <a:extLst>
            <a:ext uri="{63B3BB69-23CF-44E3-9099-C40C66FF867C}">
              <a14:compatExt xmlns:a14="http://schemas.microsoft.com/office/drawing/2010/main" spid="_x0000_s2072"/>
            </a:ext>
            <a:ext uri="{FF2B5EF4-FFF2-40B4-BE49-F238E27FC236}">
              <a16:creationId xmlns:a16="http://schemas.microsoft.com/office/drawing/2014/main" id="{3BBB2FDB-7EC4-436F-8F33-4FB55EEDB87A}"/>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4010" name="Drop Down 4" hidden="1">
          <a:extLst>
            <a:ext uri="{63B3BB69-23CF-44E3-9099-C40C66FF867C}">
              <a14:compatExt xmlns:a14="http://schemas.microsoft.com/office/drawing/2010/main" spid="_x0000_s2052"/>
            </a:ext>
            <a:ext uri="{FF2B5EF4-FFF2-40B4-BE49-F238E27FC236}">
              <a16:creationId xmlns:a16="http://schemas.microsoft.com/office/drawing/2014/main" id="{B16FB479-9619-49D5-91DE-566202411464}"/>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127</xdr:row>
      <xdr:rowOff>0</xdr:rowOff>
    </xdr:from>
    <xdr:ext cx="2529840" cy="195685"/>
    <xdr:sp macro="" textlink="">
      <xdr:nvSpPr>
        <xdr:cNvPr id="4011" name="Drop Down 4" hidden="1">
          <a:extLst>
            <a:ext uri="{63B3BB69-23CF-44E3-9099-C40C66FF867C}">
              <a14:compatExt xmlns:a14="http://schemas.microsoft.com/office/drawing/2010/main" spid="_x0000_s2052"/>
            </a:ext>
            <a:ext uri="{FF2B5EF4-FFF2-40B4-BE49-F238E27FC236}">
              <a16:creationId xmlns:a16="http://schemas.microsoft.com/office/drawing/2014/main" id="{DE522155-6025-4D17-B73E-D32745326C20}"/>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4012" name="Drop Down 4" hidden="1">
          <a:extLst>
            <a:ext uri="{63B3BB69-23CF-44E3-9099-C40C66FF867C}">
              <a14:compatExt xmlns:a14="http://schemas.microsoft.com/office/drawing/2010/main" spid="_x0000_s2052"/>
            </a:ext>
            <a:ext uri="{FF2B5EF4-FFF2-40B4-BE49-F238E27FC236}">
              <a16:creationId xmlns:a16="http://schemas.microsoft.com/office/drawing/2014/main" id="{B9F364E5-FCA8-4C15-8B52-808905F8CAE1}"/>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127</xdr:row>
      <xdr:rowOff>0</xdr:rowOff>
    </xdr:from>
    <xdr:ext cx="2529840" cy="195685"/>
    <xdr:sp macro="" textlink="">
      <xdr:nvSpPr>
        <xdr:cNvPr id="4013" name="Drop Down 4" hidden="1">
          <a:extLst>
            <a:ext uri="{63B3BB69-23CF-44E3-9099-C40C66FF867C}">
              <a14:compatExt xmlns:a14="http://schemas.microsoft.com/office/drawing/2010/main" spid="_x0000_s2052"/>
            </a:ext>
            <a:ext uri="{FF2B5EF4-FFF2-40B4-BE49-F238E27FC236}">
              <a16:creationId xmlns:a16="http://schemas.microsoft.com/office/drawing/2014/main" id="{4C948B70-DF46-4B3F-A4B3-2BC585F1AC77}"/>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4014" name="Drop Down 4" hidden="1">
          <a:extLst>
            <a:ext uri="{63B3BB69-23CF-44E3-9099-C40C66FF867C}">
              <a14:compatExt xmlns:a14="http://schemas.microsoft.com/office/drawing/2010/main" spid="_x0000_s2052"/>
            </a:ext>
            <a:ext uri="{FF2B5EF4-FFF2-40B4-BE49-F238E27FC236}">
              <a16:creationId xmlns:a16="http://schemas.microsoft.com/office/drawing/2014/main" id="{0BEC0A53-C107-412A-B4CF-573F98F448E2}"/>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127</xdr:row>
      <xdr:rowOff>0</xdr:rowOff>
    </xdr:from>
    <xdr:ext cx="1921468" cy="195685"/>
    <xdr:sp macro="" textlink="">
      <xdr:nvSpPr>
        <xdr:cNvPr id="4015" name="Drop Down 20" hidden="1">
          <a:extLst>
            <a:ext uri="{63B3BB69-23CF-44E3-9099-C40C66FF867C}">
              <a14:compatExt xmlns:a14="http://schemas.microsoft.com/office/drawing/2010/main" spid="_x0000_s2068"/>
            </a:ext>
            <a:ext uri="{FF2B5EF4-FFF2-40B4-BE49-F238E27FC236}">
              <a16:creationId xmlns:a16="http://schemas.microsoft.com/office/drawing/2014/main" id="{E4037205-95D3-4C80-8C97-61E254EBDE7D}"/>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127</xdr:row>
      <xdr:rowOff>0</xdr:rowOff>
    </xdr:from>
    <xdr:ext cx="2476500" cy="199970"/>
    <xdr:sp macro="" textlink="">
      <xdr:nvSpPr>
        <xdr:cNvPr id="4016" name="Drop Down 24" hidden="1">
          <a:extLst>
            <a:ext uri="{63B3BB69-23CF-44E3-9099-C40C66FF867C}">
              <a14:compatExt xmlns:a14="http://schemas.microsoft.com/office/drawing/2010/main" spid="_x0000_s2072"/>
            </a:ext>
            <a:ext uri="{FF2B5EF4-FFF2-40B4-BE49-F238E27FC236}">
              <a16:creationId xmlns:a16="http://schemas.microsoft.com/office/drawing/2014/main" id="{E93B44A8-A77D-4F41-BF7A-419FAE9F8AD9}"/>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4017" name="Drop Down 4" hidden="1">
          <a:extLst>
            <a:ext uri="{63B3BB69-23CF-44E3-9099-C40C66FF867C}">
              <a14:compatExt xmlns:a14="http://schemas.microsoft.com/office/drawing/2010/main" spid="_x0000_s2052"/>
            </a:ext>
            <a:ext uri="{FF2B5EF4-FFF2-40B4-BE49-F238E27FC236}">
              <a16:creationId xmlns:a16="http://schemas.microsoft.com/office/drawing/2014/main" id="{44A7DAD1-96B2-46E9-80B1-96DCA7BC4A2D}"/>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127</xdr:row>
      <xdr:rowOff>0</xdr:rowOff>
    </xdr:from>
    <xdr:ext cx="2529840" cy="195685"/>
    <xdr:sp macro="" textlink="">
      <xdr:nvSpPr>
        <xdr:cNvPr id="4018" name="Drop Down 4" hidden="1">
          <a:extLst>
            <a:ext uri="{63B3BB69-23CF-44E3-9099-C40C66FF867C}">
              <a14:compatExt xmlns:a14="http://schemas.microsoft.com/office/drawing/2010/main" spid="_x0000_s2052"/>
            </a:ext>
            <a:ext uri="{FF2B5EF4-FFF2-40B4-BE49-F238E27FC236}">
              <a16:creationId xmlns:a16="http://schemas.microsoft.com/office/drawing/2014/main" id="{D6B0A60D-7E15-4F47-84F7-395A36A77932}"/>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4019" name="Drop Down 4" hidden="1">
          <a:extLst>
            <a:ext uri="{63B3BB69-23CF-44E3-9099-C40C66FF867C}">
              <a14:compatExt xmlns:a14="http://schemas.microsoft.com/office/drawing/2010/main" spid="_x0000_s2052"/>
            </a:ext>
            <a:ext uri="{FF2B5EF4-FFF2-40B4-BE49-F238E27FC236}">
              <a16:creationId xmlns:a16="http://schemas.microsoft.com/office/drawing/2014/main" id="{2A532FBC-736B-4C0A-9083-090C0C414A9F}"/>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127</xdr:row>
      <xdr:rowOff>0</xdr:rowOff>
    </xdr:from>
    <xdr:ext cx="2529840" cy="195685"/>
    <xdr:sp macro="" textlink="">
      <xdr:nvSpPr>
        <xdr:cNvPr id="4020" name="Drop Down 4" hidden="1">
          <a:extLst>
            <a:ext uri="{63B3BB69-23CF-44E3-9099-C40C66FF867C}">
              <a14:compatExt xmlns:a14="http://schemas.microsoft.com/office/drawing/2010/main" spid="_x0000_s2052"/>
            </a:ext>
            <a:ext uri="{FF2B5EF4-FFF2-40B4-BE49-F238E27FC236}">
              <a16:creationId xmlns:a16="http://schemas.microsoft.com/office/drawing/2014/main" id="{6F90F0F7-03ED-49BB-AB87-AB8400461D94}"/>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4021" name="Drop Down 4" hidden="1">
          <a:extLst>
            <a:ext uri="{63B3BB69-23CF-44E3-9099-C40C66FF867C}">
              <a14:compatExt xmlns:a14="http://schemas.microsoft.com/office/drawing/2010/main" spid="_x0000_s2052"/>
            </a:ext>
            <a:ext uri="{FF2B5EF4-FFF2-40B4-BE49-F238E27FC236}">
              <a16:creationId xmlns:a16="http://schemas.microsoft.com/office/drawing/2014/main" id="{46D850CE-3473-4F46-BA53-2976A559F9F9}"/>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127</xdr:row>
      <xdr:rowOff>0</xdr:rowOff>
    </xdr:from>
    <xdr:ext cx="1921468" cy="195685"/>
    <xdr:sp macro="" textlink="">
      <xdr:nvSpPr>
        <xdr:cNvPr id="4022" name="Drop Down 20" hidden="1">
          <a:extLst>
            <a:ext uri="{63B3BB69-23CF-44E3-9099-C40C66FF867C}">
              <a14:compatExt xmlns:a14="http://schemas.microsoft.com/office/drawing/2010/main" spid="_x0000_s2068"/>
            </a:ext>
            <a:ext uri="{FF2B5EF4-FFF2-40B4-BE49-F238E27FC236}">
              <a16:creationId xmlns:a16="http://schemas.microsoft.com/office/drawing/2014/main" id="{F21D0979-54AD-460D-92F6-DD2A25FB3B6A}"/>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127</xdr:row>
      <xdr:rowOff>0</xdr:rowOff>
    </xdr:from>
    <xdr:ext cx="2476500" cy="199970"/>
    <xdr:sp macro="" textlink="">
      <xdr:nvSpPr>
        <xdr:cNvPr id="4023" name="Drop Down 24" hidden="1">
          <a:extLst>
            <a:ext uri="{63B3BB69-23CF-44E3-9099-C40C66FF867C}">
              <a14:compatExt xmlns:a14="http://schemas.microsoft.com/office/drawing/2010/main" spid="_x0000_s2072"/>
            </a:ext>
            <a:ext uri="{FF2B5EF4-FFF2-40B4-BE49-F238E27FC236}">
              <a16:creationId xmlns:a16="http://schemas.microsoft.com/office/drawing/2014/main" id="{F439921E-997E-404A-86D6-1C26B9EBFD9D}"/>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4024" name="Drop Down 4" hidden="1">
          <a:extLst>
            <a:ext uri="{63B3BB69-23CF-44E3-9099-C40C66FF867C}">
              <a14:compatExt xmlns:a14="http://schemas.microsoft.com/office/drawing/2010/main" spid="_x0000_s2052"/>
            </a:ext>
            <a:ext uri="{FF2B5EF4-FFF2-40B4-BE49-F238E27FC236}">
              <a16:creationId xmlns:a16="http://schemas.microsoft.com/office/drawing/2014/main" id="{DEE71398-DF55-4314-B7DB-A7F42DCFAB1B}"/>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127</xdr:row>
      <xdr:rowOff>0</xdr:rowOff>
    </xdr:from>
    <xdr:ext cx="2529840" cy="195685"/>
    <xdr:sp macro="" textlink="">
      <xdr:nvSpPr>
        <xdr:cNvPr id="4025" name="Drop Down 4" hidden="1">
          <a:extLst>
            <a:ext uri="{63B3BB69-23CF-44E3-9099-C40C66FF867C}">
              <a14:compatExt xmlns:a14="http://schemas.microsoft.com/office/drawing/2010/main" spid="_x0000_s2052"/>
            </a:ext>
            <a:ext uri="{FF2B5EF4-FFF2-40B4-BE49-F238E27FC236}">
              <a16:creationId xmlns:a16="http://schemas.microsoft.com/office/drawing/2014/main" id="{EB09FC26-8FAC-4F04-8870-0990CCC04A75}"/>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4026" name="Drop Down 4" hidden="1">
          <a:extLst>
            <a:ext uri="{63B3BB69-23CF-44E3-9099-C40C66FF867C}">
              <a14:compatExt xmlns:a14="http://schemas.microsoft.com/office/drawing/2010/main" spid="_x0000_s2052"/>
            </a:ext>
            <a:ext uri="{FF2B5EF4-FFF2-40B4-BE49-F238E27FC236}">
              <a16:creationId xmlns:a16="http://schemas.microsoft.com/office/drawing/2014/main" id="{4AF76ADA-E0D0-4CF8-B0AA-0242C66E0D49}"/>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127</xdr:row>
      <xdr:rowOff>0</xdr:rowOff>
    </xdr:from>
    <xdr:ext cx="2529840" cy="195685"/>
    <xdr:sp macro="" textlink="">
      <xdr:nvSpPr>
        <xdr:cNvPr id="4027" name="Drop Down 4" hidden="1">
          <a:extLst>
            <a:ext uri="{63B3BB69-23CF-44E3-9099-C40C66FF867C}">
              <a14:compatExt xmlns:a14="http://schemas.microsoft.com/office/drawing/2010/main" spid="_x0000_s2052"/>
            </a:ext>
            <a:ext uri="{FF2B5EF4-FFF2-40B4-BE49-F238E27FC236}">
              <a16:creationId xmlns:a16="http://schemas.microsoft.com/office/drawing/2014/main" id="{53A1F2FF-7092-442C-8441-44CEF329692B}"/>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4028" name="Drop Down 4" hidden="1">
          <a:extLst>
            <a:ext uri="{63B3BB69-23CF-44E3-9099-C40C66FF867C}">
              <a14:compatExt xmlns:a14="http://schemas.microsoft.com/office/drawing/2010/main" spid="_x0000_s2052"/>
            </a:ext>
            <a:ext uri="{FF2B5EF4-FFF2-40B4-BE49-F238E27FC236}">
              <a16:creationId xmlns:a16="http://schemas.microsoft.com/office/drawing/2014/main" id="{D628C875-2413-4A66-9151-6878AB6F1357}"/>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127</xdr:row>
      <xdr:rowOff>0</xdr:rowOff>
    </xdr:from>
    <xdr:ext cx="1921468" cy="195685"/>
    <xdr:sp macro="" textlink="">
      <xdr:nvSpPr>
        <xdr:cNvPr id="4029" name="Drop Down 20" hidden="1">
          <a:extLst>
            <a:ext uri="{63B3BB69-23CF-44E3-9099-C40C66FF867C}">
              <a14:compatExt xmlns:a14="http://schemas.microsoft.com/office/drawing/2010/main" spid="_x0000_s2068"/>
            </a:ext>
            <a:ext uri="{FF2B5EF4-FFF2-40B4-BE49-F238E27FC236}">
              <a16:creationId xmlns:a16="http://schemas.microsoft.com/office/drawing/2014/main" id="{C784E358-1A94-48B5-A5A4-8C8B9D0E71F1}"/>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127</xdr:row>
      <xdr:rowOff>0</xdr:rowOff>
    </xdr:from>
    <xdr:ext cx="2476500" cy="199970"/>
    <xdr:sp macro="" textlink="">
      <xdr:nvSpPr>
        <xdr:cNvPr id="4030" name="Drop Down 24" hidden="1">
          <a:extLst>
            <a:ext uri="{63B3BB69-23CF-44E3-9099-C40C66FF867C}">
              <a14:compatExt xmlns:a14="http://schemas.microsoft.com/office/drawing/2010/main" spid="_x0000_s2072"/>
            </a:ext>
            <a:ext uri="{FF2B5EF4-FFF2-40B4-BE49-F238E27FC236}">
              <a16:creationId xmlns:a16="http://schemas.microsoft.com/office/drawing/2014/main" id="{89E183E2-4688-496E-83B5-47A0114D337A}"/>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4031" name="Drop Down 4" hidden="1">
          <a:extLst>
            <a:ext uri="{63B3BB69-23CF-44E3-9099-C40C66FF867C}">
              <a14:compatExt xmlns:a14="http://schemas.microsoft.com/office/drawing/2010/main" spid="_x0000_s2052"/>
            </a:ext>
            <a:ext uri="{FF2B5EF4-FFF2-40B4-BE49-F238E27FC236}">
              <a16:creationId xmlns:a16="http://schemas.microsoft.com/office/drawing/2014/main" id="{4E0D8CBA-17DB-4D40-9A50-0D5B7447C7EC}"/>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127</xdr:row>
      <xdr:rowOff>0</xdr:rowOff>
    </xdr:from>
    <xdr:ext cx="2529840" cy="195685"/>
    <xdr:sp macro="" textlink="">
      <xdr:nvSpPr>
        <xdr:cNvPr id="4032" name="Drop Down 4" hidden="1">
          <a:extLst>
            <a:ext uri="{63B3BB69-23CF-44E3-9099-C40C66FF867C}">
              <a14:compatExt xmlns:a14="http://schemas.microsoft.com/office/drawing/2010/main" spid="_x0000_s2052"/>
            </a:ext>
            <a:ext uri="{FF2B5EF4-FFF2-40B4-BE49-F238E27FC236}">
              <a16:creationId xmlns:a16="http://schemas.microsoft.com/office/drawing/2014/main" id="{D91BB281-F748-4C01-BA72-D6EB5AD9850A}"/>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4033" name="Drop Down 4" hidden="1">
          <a:extLst>
            <a:ext uri="{63B3BB69-23CF-44E3-9099-C40C66FF867C}">
              <a14:compatExt xmlns:a14="http://schemas.microsoft.com/office/drawing/2010/main" spid="_x0000_s2052"/>
            </a:ext>
            <a:ext uri="{FF2B5EF4-FFF2-40B4-BE49-F238E27FC236}">
              <a16:creationId xmlns:a16="http://schemas.microsoft.com/office/drawing/2014/main" id="{21AC82FD-70D3-4D5C-AA08-358462D8EC28}"/>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127</xdr:row>
      <xdr:rowOff>0</xdr:rowOff>
    </xdr:from>
    <xdr:ext cx="2529840" cy="195685"/>
    <xdr:sp macro="" textlink="">
      <xdr:nvSpPr>
        <xdr:cNvPr id="4034" name="Drop Down 4" hidden="1">
          <a:extLst>
            <a:ext uri="{63B3BB69-23CF-44E3-9099-C40C66FF867C}">
              <a14:compatExt xmlns:a14="http://schemas.microsoft.com/office/drawing/2010/main" spid="_x0000_s2052"/>
            </a:ext>
            <a:ext uri="{FF2B5EF4-FFF2-40B4-BE49-F238E27FC236}">
              <a16:creationId xmlns:a16="http://schemas.microsoft.com/office/drawing/2014/main" id="{4D02EF27-D8F3-403F-8E65-005D7C95B4DD}"/>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4035" name="Drop Down 4" hidden="1">
          <a:extLst>
            <a:ext uri="{63B3BB69-23CF-44E3-9099-C40C66FF867C}">
              <a14:compatExt xmlns:a14="http://schemas.microsoft.com/office/drawing/2010/main" spid="_x0000_s2052"/>
            </a:ext>
            <a:ext uri="{FF2B5EF4-FFF2-40B4-BE49-F238E27FC236}">
              <a16:creationId xmlns:a16="http://schemas.microsoft.com/office/drawing/2014/main" id="{3B9C222B-F6B0-40A5-A585-AC833848B60E}"/>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127</xdr:row>
      <xdr:rowOff>0</xdr:rowOff>
    </xdr:from>
    <xdr:ext cx="1921468" cy="195685"/>
    <xdr:sp macro="" textlink="">
      <xdr:nvSpPr>
        <xdr:cNvPr id="4036" name="Drop Down 20" hidden="1">
          <a:extLst>
            <a:ext uri="{63B3BB69-23CF-44E3-9099-C40C66FF867C}">
              <a14:compatExt xmlns:a14="http://schemas.microsoft.com/office/drawing/2010/main" spid="_x0000_s2068"/>
            </a:ext>
            <a:ext uri="{FF2B5EF4-FFF2-40B4-BE49-F238E27FC236}">
              <a16:creationId xmlns:a16="http://schemas.microsoft.com/office/drawing/2014/main" id="{15EDF530-4A4D-4D81-B795-07BE6D0DFE51}"/>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127</xdr:row>
      <xdr:rowOff>0</xdr:rowOff>
    </xdr:from>
    <xdr:ext cx="2476500" cy="199970"/>
    <xdr:sp macro="" textlink="">
      <xdr:nvSpPr>
        <xdr:cNvPr id="4037" name="Drop Down 24" hidden="1">
          <a:extLst>
            <a:ext uri="{63B3BB69-23CF-44E3-9099-C40C66FF867C}">
              <a14:compatExt xmlns:a14="http://schemas.microsoft.com/office/drawing/2010/main" spid="_x0000_s2072"/>
            </a:ext>
            <a:ext uri="{FF2B5EF4-FFF2-40B4-BE49-F238E27FC236}">
              <a16:creationId xmlns:a16="http://schemas.microsoft.com/office/drawing/2014/main" id="{33F0A6DA-D5EF-4BE1-BC86-AA7AB24E6B18}"/>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4038" name="Drop Down 4" hidden="1">
          <a:extLst>
            <a:ext uri="{63B3BB69-23CF-44E3-9099-C40C66FF867C}">
              <a14:compatExt xmlns:a14="http://schemas.microsoft.com/office/drawing/2010/main" spid="_x0000_s2052"/>
            </a:ext>
            <a:ext uri="{FF2B5EF4-FFF2-40B4-BE49-F238E27FC236}">
              <a16:creationId xmlns:a16="http://schemas.microsoft.com/office/drawing/2014/main" id="{61073E6F-5DC2-4D7F-B903-6BCAE0BDF644}"/>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127</xdr:row>
      <xdr:rowOff>0</xdr:rowOff>
    </xdr:from>
    <xdr:ext cx="2529840" cy="195685"/>
    <xdr:sp macro="" textlink="">
      <xdr:nvSpPr>
        <xdr:cNvPr id="4039" name="Drop Down 4" hidden="1">
          <a:extLst>
            <a:ext uri="{63B3BB69-23CF-44E3-9099-C40C66FF867C}">
              <a14:compatExt xmlns:a14="http://schemas.microsoft.com/office/drawing/2010/main" spid="_x0000_s2052"/>
            </a:ext>
            <a:ext uri="{FF2B5EF4-FFF2-40B4-BE49-F238E27FC236}">
              <a16:creationId xmlns:a16="http://schemas.microsoft.com/office/drawing/2014/main" id="{44C1E99D-02D6-4644-BC04-0395D74618E9}"/>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4040" name="Drop Down 4" hidden="1">
          <a:extLst>
            <a:ext uri="{63B3BB69-23CF-44E3-9099-C40C66FF867C}">
              <a14:compatExt xmlns:a14="http://schemas.microsoft.com/office/drawing/2010/main" spid="_x0000_s2052"/>
            </a:ext>
            <a:ext uri="{FF2B5EF4-FFF2-40B4-BE49-F238E27FC236}">
              <a16:creationId xmlns:a16="http://schemas.microsoft.com/office/drawing/2014/main" id="{E614E1BA-4750-4991-8C4F-2DFA3DAF3FFC}"/>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127</xdr:row>
      <xdr:rowOff>0</xdr:rowOff>
    </xdr:from>
    <xdr:ext cx="2529840" cy="195685"/>
    <xdr:sp macro="" textlink="">
      <xdr:nvSpPr>
        <xdr:cNvPr id="4041" name="Drop Down 4" hidden="1">
          <a:extLst>
            <a:ext uri="{63B3BB69-23CF-44E3-9099-C40C66FF867C}">
              <a14:compatExt xmlns:a14="http://schemas.microsoft.com/office/drawing/2010/main" spid="_x0000_s2052"/>
            </a:ext>
            <a:ext uri="{FF2B5EF4-FFF2-40B4-BE49-F238E27FC236}">
              <a16:creationId xmlns:a16="http://schemas.microsoft.com/office/drawing/2014/main" id="{2621791C-B702-438C-B7A4-0174CD5B0E13}"/>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4042" name="Drop Down 4" hidden="1">
          <a:extLst>
            <a:ext uri="{63B3BB69-23CF-44E3-9099-C40C66FF867C}">
              <a14:compatExt xmlns:a14="http://schemas.microsoft.com/office/drawing/2010/main" spid="_x0000_s2052"/>
            </a:ext>
            <a:ext uri="{FF2B5EF4-FFF2-40B4-BE49-F238E27FC236}">
              <a16:creationId xmlns:a16="http://schemas.microsoft.com/office/drawing/2014/main" id="{1B67DAA2-9CB2-477D-9293-7CD7A8600CE3}"/>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127</xdr:row>
      <xdr:rowOff>0</xdr:rowOff>
    </xdr:from>
    <xdr:ext cx="1921468" cy="195685"/>
    <xdr:sp macro="" textlink="">
      <xdr:nvSpPr>
        <xdr:cNvPr id="4043" name="Drop Down 20" hidden="1">
          <a:extLst>
            <a:ext uri="{63B3BB69-23CF-44E3-9099-C40C66FF867C}">
              <a14:compatExt xmlns:a14="http://schemas.microsoft.com/office/drawing/2010/main" spid="_x0000_s2068"/>
            </a:ext>
            <a:ext uri="{FF2B5EF4-FFF2-40B4-BE49-F238E27FC236}">
              <a16:creationId xmlns:a16="http://schemas.microsoft.com/office/drawing/2014/main" id="{62B07E92-C77B-4EE7-A909-FC7E19B46BCD}"/>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127</xdr:row>
      <xdr:rowOff>0</xdr:rowOff>
    </xdr:from>
    <xdr:ext cx="2476500" cy="199970"/>
    <xdr:sp macro="" textlink="">
      <xdr:nvSpPr>
        <xdr:cNvPr id="4044" name="Drop Down 24" hidden="1">
          <a:extLst>
            <a:ext uri="{63B3BB69-23CF-44E3-9099-C40C66FF867C}">
              <a14:compatExt xmlns:a14="http://schemas.microsoft.com/office/drawing/2010/main" spid="_x0000_s2072"/>
            </a:ext>
            <a:ext uri="{FF2B5EF4-FFF2-40B4-BE49-F238E27FC236}">
              <a16:creationId xmlns:a16="http://schemas.microsoft.com/office/drawing/2014/main" id="{BFB448F9-9EA1-4810-9F75-CC3E377132DC}"/>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4045" name="Drop Down 4" hidden="1">
          <a:extLst>
            <a:ext uri="{63B3BB69-23CF-44E3-9099-C40C66FF867C}">
              <a14:compatExt xmlns:a14="http://schemas.microsoft.com/office/drawing/2010/main" spid="_x0000_s2052"/>
            </a:ext>
            <a:ext uri="{FF2B5EF4-FFF2-40B4-BE49-F238E27FC236}">
              <a16:creationId xmlns:a16="http://schemas.microsoft.com/office/drawing/2014/main" id="{3E19A099-AB49-4BEA-B51D-09AE4FA5C5AC}"/>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127</xdr:row>
      <xdr:rowOff>0</xdr:rowOff>
    </xdr:from>
    <xdr:ext cx="2529840" cy="195685"/>
    <xdr:sp macro="" textlink="">
      <xdr:nvSpPr>
        <xdr:cNvPr id="4046" name="Drop Down 4" hidden="1">
          <a:extLst>
            <a:ext uri="{63B3BB69-23CF-44E3-9099-C40C66FF867C}">
              <a14:compatExt xmlns:a14="http://schemas.microsoft.com/office/drawing/2010/main" spid="_x0000_s2052"/>
            </a:ext>
            <a:ext uri="{FF2B5EF4-FFF2-40B4-BE49-F238E27FC236}">
              <a16:creationId xmlns:a16="http://schemas.microsoft.com/office/drawing/2014/main" id="{CFEF406F-177C-40E1-928D-23BBE8A49C91}"/>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4047" name="Drop Down 4" hidden="1">
          <a:extLst>
            <a:ext uri="{63B3BB69-23CF-44E3-9099-C40C66FF867C}">
              <a14:compatExt xmlns:a14="http://schemas.microsoft.com/office/drawing/2010/main" spid="_x0000_s2052"/>
            </a:ext>
            <a:ext uri="{FF2B5EF4-FFF2-40B4-BE49-F238E27FC236}">
              <a16:creationId xmlns:a16="http://schemas.microsoft.com/office/drawing/2014/main" id="{9EEF2A40-9A78-4975-A867-65DF552440FF}"/>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127</xdr:row>
      <xdr:rowOff>0</xdr:rowOff>
    </xdr:from>
    <xdr:ext cx="2529840" cy="195685"/>
    <xdr:sp macro="" textlink="">
      <xdr:nvSpPr>
        <xdr:cNvPr id="4048" name="Drop Down 4" hidden="1">
          <a:extLst>
            <a:ext uri="{63B3BB69-23CF-44E3-9099-C40C66FF867C}">
              <a14:compatExt xmlns:a14="http://schemas.microsoft.com/office/drawing/2010/main" spid="_x0000_s2052"/>
            </a:ext>
            <a:ext uri="{FF2B5EF4-FFF2-40B4-BE49-F238E27FC236}">
              <a16:creationId xmlns:a16="http://schemas.microsoft.com/office/drawing/2014/main" id="{966392AA-709C-4B31-BC3F-55BF21AB1253}"/>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4049" name="Drop Down 4" hidden="1">
          <a:extLst>
            <a:ext uri="{63B3BB69-23CF-44E3-9099-C40C66FF867C}">
              <a14:compatExt xmlns:a14="http://schemas.microsoft.com/office/drawing/2010/main" spid="_x0000_s2052"/>
            </a:ext>
            <a:ext uri="{FF2B5EF4-FFF2-40B4-BE49-F238E27FC236}">
              <a16:creationId xmlns:a16="http://schemas.microsoft.com/office/drawing/2014/main" id="{E5EE5EC3-58F2-469B-AE3E-028F864C8C07}"/>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127</xdr:row>
      <xdr:rowOff>0</xdr:rowOff>
    </xdr:from>
    <xdr:ext cx="1921468" cy="195685"/>
    <xdr:sp macro="" textlink="">
      <xdr:nvSpPr>
        <xdr:cNvPr id="4050" name="Drop Down 20" hidden="1">
          <a:extLst>
            <a:ext uri="{63B3BB69-23CF-44E3-9099-C40C66FF867C}">
              <a14:compatExt xmlns:a14="http://schemas.microsoft.com/office/drawing/2010/main" spid="_x0000_s2068"/>
            </a:ext>
            <a:ext uri="{FF2B5EF4-FFF2-40B4-BE49-F238E27FC236}">
              <a16:creationId xmlns:a16="http://schemas.microsoft.com/office/drawing/2014/main" id="{40AC7D7D-6D91-4001-803D-536D4C97EC53}"/>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127</xdr:row>
      <xdr:rowOff>0</xdr:rowOff>
    </xdr:from>
    <xdr:ext cx="2476500" cy="199970"/>
    <xdr:sp macro="" textlink="">
      <xdr:nvSpPr>
        <xdr:cNvPr id="4051" name="Drop Down 24" hidden="1">
          <a:extLst>
            <a:ext uri="{63B3BB69-23CF-44E3-9099-C40C66FF867C}">
              <a14:compatExt xmlns:a14="http://schemas.microsoft.com/office/drawing/2010/main" spid="_x0000_s2072"/>
            </a:ext>
            <a:ext uri="{FF2B5EF4-FFF2-40B4-BE49-F238E27FC236}">
              <a16:creationId xmlns:a16="http://schemas.microsoft.com/office/drawing/2014/main" id="{DE7FBF0A-AD14-4B5A-81C2-EC4B0C1B9E84}"/>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4052" name="Drop Down 4" hidden="1">
          <a:extLst>
            <a:ext uri="{63B3BB69-23CF-44E3-9099-C40C66FF867C}">
              <a14:compatExt xmlns:a14="http://schemas.microsoft.com/office/drawing/2010/main" spid="_x0000_s2052"/>
            </a:ext>
            <a:ext uri="{FF2B5EF4-FFF2-40B4-BE49-F238E27FC236}">
              <a16:creationId xmlns:a16="http://schemas.microsoft.com/office/drawing/2014/main" id="{E2C542AD-56D7-4B2D-9C49-6FC08FDCC858}"/>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127</xdr:row>
      <xdr:rowOff>0</xdr:rowOff>
    </xdr:from>
    <xdr:ext cx="2529840" cy="195685"/>
    <xdr:sp macro="" textlink="">
      <xdr:nvSpPr>
        <xdr:cNvPr id="4053" name="Drop Down 4" hidden="1">
          <a:extLst>
            <a:ext uri="{63B3BB69-23CF-44E3-9099-C40C66FF867C}">
              <a14:compatExt xmlns:a14="http://schemas.microsoft.com/office/drawing/2010/main" spid="_x0000_s2052"/>
            </a:ext>
            <a:ext uri="{FF2B5EF4-FFF2-40B4-BE49-F238E27FC236}">
              <a16:creationId xmlns:a16="http://schemas.microsoft.com/office/drawing/2014/main" id="{B36CCF91-CE0D-409C-A20F-52C497DA39B4}"/>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4054" name="Drop Down 4" hidden="1">
          <a:extLst>
            <a:ext uri="{63B3BB69-23CF-44E3-9099-C40C66FF867C}">
              <a14:compatExt xmlns:a14="http://schemas.microsoft.com/office/drawing/2010/main" spid="_x0000_s2052"/>
            </a:ext>
            <a:ext uri="{FF2B5EF4-FFF2-40B4-BE49-F238E27FC236}">
              <a16:creationId xmlns:a16="http://schemas.microsoft.com/office/drawing/2014/main" id="{BEFBA125-6F32-4F79-989D-9D57793D737F}"/>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127</xdr:row>
      <xdr:rowOff>0</xdr:rowOff>
    </xdr:from>
    <xdr:ext cx="2529840" cy="195685"/>
    <xdr:sp macro="" textlink="">
      <xdr:nvSpPr>
        <xdr:cNvPr id="4055" name="Drop Down 4" hidden="1">
          <a:extLst>
            <a:ext uri="{63B3BB69-23CF-44E3-9099-C40C66FF867C}">
              <a14:compatExt xmlns:a14="http://schemas.microsoft.com/office/drawing/2010/main" spid="_x0000_s2052"/>
            </a:ext>
            <a:ext uri="{FF2B5EF4-FFF2-40B4-BE49-F238E27FC236}">
              <a16:creationId xmlns:a16="http://schemas.microsoft.com/office/drawing/2014/main" id="{6CBB8C35-F3A6-4D5D-AAB6-76C228F54693}"/>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4056" name="Drop Down 4" hidden="1">
          <a:extLst>
            <a:ext uri="{63B3BB69-23CF-44E3-9099-C40C66FF867C}">
              <a14:compatExt xmlns:a14="http://schemas.microsoft.com/office/drawing/2010/main" spid="_x0000_s2052"/>
            </a:ext>
            <a:ext uri="{FF2B5EF4-FFF2-40B4-BE49-F238E27FC236}">
              <a16:creationId xmlns:a16="http://schemas.microsoft.com/office/drawing/2014/main" id="{D25DEAE9-D146-40E7-9AEC-9F0B8F38F71A}"/>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127</xdr:row>
      <xdr:rowOff>0</xdr:rowOff>
    </xdr:from>
    <xdr:ext cx="1921468" cy="195685"/>
    <xdr:sp macro="" textlink="">
      <xdr:nvSpPr>
        <xdr:cNvPr id="4057" name="Drop Down 20" hidden="1">
          <a:extLst>
            <a:ext uri="{63B3BB69-23CF-44E3-9099-C40C66FF867C}">
              <a14:compatExt xmlns:a14="http://schemas.microsoft.com/office/drawing/2010/main" spid="_x0000_s2068"/>
            </a:ext>
            <a:ext uri="{FF2B5EF4-FFF2-40B4-BE49-F238E27FC236}">
              <a16:creationId xmlns:a16="http://schemas.microsoft.com/office/drawing/2014/main" id="{6B476031-82BE-4B6E-889C-5ABDBE286726}"/>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127</xdr:row>
      <xdr:rowOff>0</xdr:rowOff>
    </xdr:from>
    <xdr:ext cx="2476500" cy="199970"/>
    <xdr:sp macro="" textlink="">
      <xdr:nvSpPr>
        <xdr:cNvPr id="4058" name="Drop Down 24" hidden="1">
          <a:extLst>
            <a:ext uri="{63B3BB69-23CF-44E3-9099-C40C66FF867C}">
              <a14:compatExt xmlns:a14="http://schemas.microsoft.com/office/drawing/2010/main" spid="_x0000_s2072"/>
            </a:ext>
            <a:ext uri="{FF2B5EF4-FFF2-40B4-BE49-F238E27FC236}">
              <a16:creationId xmlns:a16="http://schemas.microsoft.com/office/drawing/2014/main" id="{3A7AAA80-EF6B-4835-AC03-E7699BE8D00E}"/>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4059" name="Drop Down 4" hidden="1">
          <a:extLst>
            <a:ext uri="{63B3BB69-23CF-44E3-9099-C40C66FF867C}">
              <a14:compatExt xmlns:a14="http://schemas.microsoft.com/office/drawing/2010/main" spid="_x0000_s2052"/>
            </a:ext>
            <a:ext uri="{FF2B5EF4-FFF2-40B4-BE49-F238E27FC236}">
              <a16:creationId xmlns:a16="http://schemas.microsoft.com/office/drawing/2014/main" id="{324F187C-EFFF-46EC-B201-75FB7C148E9B}"/>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127</xdr:row>
      <xdr:rowOff>0</xdr:rowOff>
    </xdr:from>
    <xdr:ext cx="2529840" cy="195685"/>
    <xdr:sp macro="" textlink="">
      <xdr:nvSpPr>
        <xdr:cNvPr id="4060" name="Drop Down 4" hidden="1">
          <a:extLst>
            <a:ext uri="{63B3BB69-23CF-44E3-9099-C40C66FF867C}">
              <a14:compatExt xmlns:a14="http://schemas.microsoft.com/office/drawing/2010/main" spid="_x0000_s2052"/>
            </a:ext>
            <a:ext uri="{FF2B5EF4-FFF2-40B4-BE49-F238E27FC236}">
              <a16:creationId xmlns:a16="http://schemas.microsoft.com/office/drawing/2014/main" id="{ED244411-52EB-44C9-AC88-11D21A48150B}"/>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4061" name="Drop Down 4" hidden="1">
          <a:extLst>
            <a:ext uri="{63B3BB69-23CF-44E3-9099-C40C66FF867C}">
              <a14:compatExt xmlns:a14="http://schemas.microsoft.com/office/drawing/2010/main" spid="_x0000_s2052"/>
            </a:ext>
            <a:ext uri="{FF2B5EF4-FFF2-40B4-BE49-F238E27FC236}">
              <a16:creationId xmlns:a16="http://schemas.microsoft.com/office/drawing/2014/main" id="{456725B3-D4D4-473A-9E99-58AAE6637C01}"/>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127</xdr:row>
      <xdr:rowOff>0</xdr:rowOff>
    </xdr:from>
    <xdr:ext cx="2529840" cy="195685"/>
    <xdr:sp macro="" textlink="">
      <xdr:nvSpPr>
        <xdr:cNvPr id="4062" name="Drop Down 4" hidden="1">
          <a:extLst>
            <a:ext uri="{63B3BB69-23CF-44E3-9099-C40C66FF867C}">
              <a14:compatExt xmlns:a14="http://schemas.microsoft.com/office/drawing/2010/main" spid="_x0000_s2052"/>
            </a:ext>
            <a:ext uri="{FF2B5EF4-FFF2-40B4-BE49-F238E27FC236}">
              <a16:creationId xmlns:a16="http://schemas.microsoft.com/office/drawing/2014/main" id="{BED528B5-AB78-4AB6-BBB1-3C2E22312EBB}"/>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4063" name="Drop Down 4" hidden="1">
          <a:extLst>
            <a:ext uri="{63B3BB69-23CF-44E3-9099-C40C66FF867C}">
              <a14:compatExt xmlns:a14="http://schemas.microsoft.com/office/drawing/2010/main" spid="_x0000_s2052"/>
            </a:ext>
            <a:ext uri="{FF2B5EF4-FFF2-40B4-BE49-F238E27FC236}">
              <a16:creationId xmlns:a16="http://schemas.microsoft.com/office/drawing/2014/main" id="{7F67170A-45CB-443B-9858-2DC3ECF50195}"/>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127</xdr:row>
      <xdr:rowOff>0</xdr:rowOff>
    </xdr:from>
    <xdr:ext cx="1921468" cy="195685"/>
    <xdr:sp macro="" textlink="">
      <xdr:nvSpPr>
        <xdr:cNvPr id="4064" name="Drop Down 20" hidden="1">
          <a:extLst>
            <a:ext uri="{63B3BB69-23CF-44E3-9099-C40C66FF867C}">
              <a14:compatExt xmlns:a14="http://schemas.microsoft.com/office/drawing/2010/main" spid="_x0000_s2068"/>
            </a:ext>
            <a:ext uri="{FF2B5EF4-FFF2-40B4-BE49-F238E27FC236}">
              <a16:creationId xmlns:a16="http://schemas.microsoft.com/office/drawing/2014/main" id="{B735D23E-F54E-4249-A0D1-F9BAFC57DC12}"/>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127</xdr:row>
      <xdr:rowOff>0</xdr:rowOff>
    </xdr:from>
    <xdr:ext cx="2476500" cy="199970"/>
    <xdr:sp macro="" textlink="">
      <xdr:nvSpPr>
        <xdr:cNvPr id="4065" name="Drop Down 24" hidden="1">
          <a:extLst>
            <a:ext uri="{63B3BB69-23CF-44E3-9099-C40C66FF867C}">
              <a14:compatExt xmlns:a14="http://schemas.microsoft.com/office/drawing/2010/main" spid="_x0000_s2072"/>
            </a:ext>
            <a:ext uri="{FF2B5EF4-FFF2-40B4-BE49-F238E27FC236}">
              <a16:creationId xmlns:a16="http://schemas.microsoft.com/office/drawing/2014/main" id="{8DB0F81D-542A-4663-AC0F-AF82FF76A9D2}"/>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4066" name="Drop Down 4" hidden="1">
          <a:extLst>
            <a:ext uri="{63B3BB69-23CF-44E3-9099-C40C66FF867C}">
              <a14:compatExt xmlns:a14="http://schemas.microsoft.com/office/drawing/2010/main" spid="_x0000_s2052"/>
            </a:ext>
            <a:ext uri="{FF2B5EF4-FFF2-40B4-BE49-F238E27FC236}">
              <a16:creationId xmlns:a16="http://schemas.microsoft.com/office/drawing/2014/main" id="{92C9424E-F589-436E-A2ED-C6EC0775EA89}"/>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127</xdr:row>
      <xdr:rowOff>0</xdr:rowOff>
    </xdr:from>
    <xdr:ext cx="2529840" cy="195685"/>
    <xdr:sp macro="" textlink="">
      <xdr:nvSpPr>
        <xdr:cNvPr id="4067" name="Drop Down 4" hidden="1">
          <a:extLst>
            <a:ext uri="{63B3BB69-23CF-44E3-9099-C40C66FF867C}">
              <a14:compatExt xmlns:a14="http://schemas.microsoft.com/office/drawing/2010/main" spid="_x0000_s2052"/>
            </a:ext>
            <a:ext uri="{FF2B5EF4-FFF2-40B4-BE49-F238E27FC236}">
              <a16:creationId xmlns:a16="http://schemas.microsoft.com/office/drawing/2014/main" id="{10A0A015-3938-48B0-A270-155A761AF868}"/>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4068" name="Drop Down 4" hidden="1">
          <a:extLst>
            <a:ext uri="{63B3BB69-23CF-44E3-9099-C40C66FF867C}">
              <a14:compatExt xmlns:a14="http://schemas.microsoft.com/office/drawing/2010/main" spid="_x0000_s2052"/>
            </a:ext>
            <a:ext uri="{FF2B5EF4-FFF2-40B4-BE49-F238E27FC236}">
              <a16:creationId xmlns:a16="http://schemas.microsoft.com/office/drawing/2014/main" id="{FA0F7425-1456-46B8-8AE0-5FD987923A87}"/>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127</xdr:row>
      <xdr:rowOff>0</xdr:rowOff>
    </xdr:from>
    <xdr:ext cx="2529840" cy="195685"/>
    <xdr:sp macro="" textlink="">
      <xdr:nvSpPr>
        <xdr:cNvPr id="4069" name="Drop Down 4" hidden="1">
          <a:extLst>
            <a:ext uri="{63B3BB69-23CF-44E3-9099-C40C66FF867C}">
              <a14:compatExt xmlns:a14="http://schemas.microsoft.com/office/drawing/2010/main" spid="_x0000_s2052"/>
            </a:ext>
            <a:ext uri="{FF2B5EF4-FFF2-40B4-BE49-F238E27FC236}">
              <a16:creationId xmlns:a16="http://schemas.microsoft.com/office/drawing/2014/main" id="{A19FD301-C86F-49F2-9BF6-FA29B3AC45BF}"/>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4070" name="Drop Down 4" hidden="1">
          <a:extLst>
            <a:ext uri="{63B3BB69-23CF-44E3-9099-C40C66FF867C}">
              <a14:compatExt xmlns:a14="http://schemas.microsoft.com/office/drawing/2010/main" spid="_x0000_s2052"/>
            </a:ext>
            <a:ext uri="{FF2B5EF4-FFF2-40B4-BE49-F238E27FC236}">
              <a16:creationId xmlns:a16="http://schemas.microsoft.com/office/drawing/2014/main" id="{B6F7700C-2B4A-4E1F-AD37-8A57730D0364}"/>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127</xdr:row>
      <xdr:rowOff>0</xdr:rowOff>
    </xdr:from>
    <xdr:ext cx="1921468" cy="195685"/>
    <xdr:sp macro="" textlink="">
      <xdr:nvSpPr>
        <xdr:cNvPr id="4071" name="Drop Down 20" hidden="1">
          <a:extLst>
            <a:ext uri="{63B3BB69-23CF-44E3-9099-C40C66FF867C}">
              <a14:compatExt xmlns:a14="http://schemas.microsoft.com/office/drawing/2010/main" spid="_x0000_s2068"/>
            </a:ext>
            <a:ext uri="{FF2B5EF4-FFF2-40B4-BE49-F238E27FC236}">
              <a16:creationId xmlns:a16="http://schemas.microsoft.com/office/drawing/2014/main" id="{5A58EC4D-D3F1-4E55-A203-44BE3A56DD55}"/>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127</xdr:row>
      <xdr:rowOff>0</xdr:rowOff>
    </xdr:from>
    <xdr:ext cx="2476500" cy="199970"/>
    <xdr:sp macro="" textlink="">
      <xdr:nvSpPr>
        <xdr:cNvPr id="4072" name="Drop Down 24" hidden="1">
          <a:extLst>
            <a:ext uri="{63B3BB69-23CF-44E3-9099-C40C66FF867C}">
              <a14:compatExt xmlns:a14="http://schemas.microsoft.com/office/drawing/2010/main" spid="_x0000_s2072"/>
            </a:ext>
            <a:ext uri="{FF2B5EF4-FFF2-40B4-BE49-F238E27FC236}">
              <a16:creationId xmlns:a16="http://schemas.microsoft.com/office/drawing/2014/main" id="{A5EDA1D0-7119-4FEC-B20E-2C01239FCBB4}"/>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4073" name="Drop Down 4" hidden="1">
          <a:extLst>
            <a:ext uri="{63B3BB69-23CF-44E3-9099-C40C66FF867C}">
              <a14:compatExt xmlns:a14="http://schemas.microsoft.com/office/drawing/2010/main" spid="_x0000_s2052"/>
            </a:ext>
            <a:ext uri="{FF2B5EF4-FFF2-40B4-BE49-F238E27FC236}">
              <a16:creationId xmlns:a16="http://schemas.microsoft.com/office/drawing/2014/main" id="{6B3CE433-CD13-4C92-A4DB-EAB994F24D88}"/>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127</xdr:row>
      <xdr:rowOff>0</xdr:rowOff>
    </xdr:from>
    <xdr:ext cx="2529840" cy="195685"/>
    <xdr:sp macro="" textlink="">
      <xdr:nvSpPr>
        <xdr:cNvPr id="4074" name="Drop Down 4" hidden="1">
          <a:extLst>
            <a:ext uri="{63B3BB69-23CF-44E3-9099-C40C66FF867C}">
              <a14:compatExt xmlns:a14="http://schemas.microsoft.com/office/drawing/2010/main" spid="_x0000_s2052"/>
            </a:ext>
            <a:ext uri="{FF2B5EF4-FFF2-40B4-BE49-F238E27FC236}">
              <a16:creationId xmlns:a16="http://schemas.microsoft.com/office/drawing/2014/main" id="{E3E9FFCC-4646-457C-A806-57E07C3A7E7D}"/>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4075" name="Drop Down 4" hidden="1">
          <a:extLst>
            <a:ext uri="{63B3BB69-23CF-44E3-9099-C40C66FF867C}">
              <a14:compatExt xmlns:a14="http://schemas.microsoft.com/office/drawing/2010/main" spid="_x0000_s2052"/>
            </a:ext>
            <a:ext uri="{FF2B5EF4-FFF2-40B4-BE49-F238E27FC236}">
              <a16:creationId xmlns:a16="http://schemas.microsoft.com/office/drawing/2014/main" id="{81AD7750-A954-4AF2-8CBA-94A5BAEF8AF1}"/>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127</xdr:row>
      <xdr:rowOff>0</xdr:rowOff>
    </xdr:from>
    <xdr:ext cx="2529840" cy="195685"/>
    <xdr:sp macro="" textlink="">
      <xdr:nvSpPr>
        <xdr:cNvPr id="4076" name="Drop Down 4" hidden="1">
          <a:extLst>
            <a:ext uri="{63B3BB69-23CF-44E3-9099-C40C66FF867C}">
              <a14:compatExt xmlns:a14="http://schemas.microsoft.com/office/drawing/2010/main" spid="_x0000_s2052"/>
            </a:ext>
            <a:ext uri="{FF2B5EF4-FFF2-40B4-BE49-F238E27FC236}">
              <a16:creationId xmlns:a16="http://schemas.microsoft.com/office/drawing/2014/main" id="{37565B8F-6935-4262-BF1C-1D207D8CA76A}"/>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4077" name="Drop Down 4" hidden="1">
          <a:extLst>
            <a:ext uri="{63B3BB69-23CF-44E3-9099-C40C66FF867C}">
              <a14:compatExt xmlns:a14="http://schemas.microsoft.com/office/drawing/2010/main" spid="_x0000_s2052"/>
            </a:ext>
            <a:ext uri="{FF2B5EF4-FFF2-40B4-BE49-F238E27FC236}">
              <a16:creationId xmlns:a16="http://schemas.microsoft.com/office/drawing/2014/main" id="{1B6D6227-74AC-4AAC-B4C5-8AFB5D3E1D59}"/>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127</xdr:row>
      <xdr:rowOff>0</xdr:rowOff>
    </xdr:from>
    <xdr:ext cx="1921468" cy="195685"/>
    <xdr:sp macro="" textlink="">
      <xdr:nvSpPr>
        <xdr:cNvPr id="4078" name="Drop Down 20" hidden="1">
          <a:extLst>
            <a:ext uri="{63B3BB69-23CF-44E3-9099-C40C66FF867C}">
              <a14:compatExt xmlns:a14="http://schemas.microsoft.com/office/drawing/2010/main" spid="_x0000_s2068"/>
            </a:ext>
            <a:ext uri="{FF2B5EF4-FFF2-40B4-BE49-F238E27FC236}">
              <a16:creationId xmlns:a16="http://schemas.microsoft.com/office/drawing/2014/main" id="{895B6598-2BDE-411E-970D-95DA0D6B4D79}"/>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127</xdr:row>
      <xdr:rowOff>0</xdr:rowOff>
    </xdr:from>
    <xdr:ext cx="2476500" cy="199970"/>
    <xdr:sp macro="" textlink="">
      <xdr:nvSpPr>
        <xdr:cNvPr id="4079" name="Drop Down 24" hidden="1">
          <a:extLst>
            <a:ext uri="{63B3BB69-23CF-44E3-9099-C40C66FF867C}">
              <a14:compatExt xmlns:a14="http://schemas.microsoft.com/office/drawing/2010/main" spid="_x0000_s2072"/>
            </a:ext>
            <a:ext uri="{FF2B5EF4-FFF2-40B4-BE49-F238E27FC236}">
              <a16:creationId xmlns:a16="http://schemas.microsoft.com/office/drawing/2014/main" id="{5B8DCE18-B76E-415D-AFA6-1473C3A048B9}"/>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4080" name="Drop Down 4" hidden="1">
          <a:extLst>
            <a:ext uri="{63B3BB69-23CF-44E3-9099-C40C66FF867C}">
              <a14:compatExt xmlns:a14="http://schemas.microsoft.com/office/drawing/2010/main" spid="_x0000_s2052"/>
            </a:ext>
            <a:ext uri="{FF2B5EF4-FFF2-40B4-BE49-F238E27FC236}">
              <a16:creationId xmlns:a16="http://schemas.microsoft.com/office/drawing/2014/main" id="{5285B00B-1F3B-4DDD-8C8D-5BE9BA8CA2E2}"/>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127</xdr:row>
      <xdr:rowOff>0</xdr:rowOff>
    </xdr:from>
    <xdr:ext cx="2529840" cy="195685"/>
    <xdr:sp macro="" textlink="">
      <xdr:nvSpPr>
        <xdr:cNvPr id="4081" name="Drop Down 4" hidden="1">
          <a:extLst>
            <a:ext uri="{63B3BB69-23CF-44E3-9099-C40C66FF867C}">
              <a14:compatExt xmlns:a14="http://schemas.microsoft.com/office/drawing/2010/main" spid="_x0000_s2052"/>
            </a:ext>
            <a:ext uri="{FF2B5EF4-FFF2-40B4-BE49-F238E27FC236}">
              <a16:creationId xmlns:a16="http://schemas.microsoft.com/office/drawing/2014/main" id="{E950C62B-DB71-4435-9316-39C2093D420E}"/>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4082" name="Drop Down 4" hidden="1">
          <a:extLst>
            <a:ext uri="{63B3BB69-23CF-44E3-9099-C40C66FF867C}">
              <a14:compatExt xmlns:a14="http://schemas.microsoft.com/office/drawing/2010/main" spid="_x0000_s2052"/>
            </a:ext>
            <a:ext uri="{FF2B5EF4-FFF2-40B4-BE49-F238E27FC236}">
              <a16:creationId xmlns:a16="http://schemas.microsoft.com/office/drawing/2014/main" id="{A7F90CB3-1EE4-44BC-B52D-B7D973EE3E3F}"/>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127</xdr:row>
      <xdr:rowOff>0</xdr:rowOff>
    </xdr:from>
    <xdr:ext cx="2529840" cy="195685"/>
    <xdr:sp macro="" textlink="">
      <xdr:nvSpPr>
        <xdr:cNvPr id="4083" name="Drop Down 4" hidden="1">
          <a:extLst>
            <a:ext uri="{63B3BB69-23CF-44E3-9099-C40C66FF867C}">
              <a14:compatExt xmlns:a14="http://schemas.microsoft.com/office/drawing/2010/main" spid="_x0000_s2052"/>
            </a:ext>
            <a:ext uri="{FF2B5EF4-FFF2-40B4-BE49-F238E27FC236}">
              <a16:creationId xmlns:a16="http://schemas.microsoft.com/office/drawing/2014/main" id="{8079AF45-5892-4317-A100-63780E1C96CC}"/>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4084" name="Drop Down 4" hidden="1">
          <a:extLst>
            <a:ext uri="{63B3BB69-23CF-44E3-9099-C40C66FF867C}">
              <a14:compatExt xmlns:a14="http://schemas.microsoft.com/office/drawing/2010/main" spid="_x0000_s2052"/>
            </a:ext>
            <a:ext uri="{FF2B5EF4-FFF2-40B4-BE49-F238E27FC236}">
              <a16:creationId xmlns:a16="http://schemas.microsoft.com/office/drawing/2014/main" id="{C088124D-10DB-4155-A611-6E6E2DF658C5}"/>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127</xdr:row>
      <xdr:rowOff>0</xdr:rowOff>
    </xdr:from>
    <xdr:ext cx="1921468" cy="195685"/>
    <xdr:sp macro="" textlink="">
      <xdr:nvSpPr>
        <xdr:cNvPr id="4085" name="Drop Down 20" hidden="1">
          <a:extLst>
            <a:ext uri="{63B3BB69-23CF-44E3-9099-C40C66FF867C}">
              <a14:compatExt xmlns:a14="http://schemas.microsoft.com/office/drawing/2010/main" spid="_x0000_s2068"/>
            </a:ext>
            <a:ext uri="{FF2B5EF4-FFF2-40B4-BE49-F238E27FC236}">
              <a16:creationId xmlns:a16="http://schemas.microsoft.com/office/drawing/2014/main" id="{C4E11C92-A44D-4572-8B5C-80DAEE03BD6A}"/>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127</xdr:row>
      <xdr:rowOff>0</xdr:rowOff>
    </xdr:from>
    <xdr:ext cx="2476500" cy="199970"/>
    <xdr:sp macro="" textlink="">
      <xdr:nvSpPr>
        <xdr:cNvPr id="4086" name="Drop Down 24" hidden="1">
          <a:extLst>
            <a:ext uri="{63B3BB69-23CF-44E3-9099-C40C66FF867C}">
              <a14:compatExt xmlns:a14="http://schemas.microsoft.com/office/drawing/2010/main" spid="_x0000_s2072"/>
            </a:ext>
            <a:ext uri="{FF2B5EF4-FFF2-40B4-BE49-F238E27FC236}">
              <a16:creationId xmlns:a16="http://schemas.microsoft.com/office/drawing/2014/main" id="{3554A521-6275-49B9-A9B8-C2D671244269}"/>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4087" name="Drop Down 4" hidden="1">
          <a:extLst>
            <a:ext uri="{63B3BB69-23CF-44E3-9099-C40C66FF867C}">
              <a14:compatExt xmlns:a14="http://schemas.microsoft.com/office/drawing/2010/main" spid="_x0000_s2052"/>
            </a:ext>
            <a:ext uri="{FF2B5EF4-FFF2-40B4-BE49-F238E27FC236}">
              <a16:creationId xmlns:a16="http://schemas.microsoft.com/office/drawing/2014/main" id="{27836888-43CB-4746-B632-D3C3BC779611}"/>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127</xdr:row>
      <xdr:rowOff>0</xdr:rowOff>
    </xdr:from>
    <xdr:ext cx="2529840" cy="195685"/>
    <xdr:sp macro="" textlink="">
      <xdr:nvSpPr>
        <xdr:cNvPr id="4088" name="Drop Down 4" hidden="1">
          <a:extLst>
            <a:ext uri="{63B3BB69-23CF-44E3-9099-C40C66FF867C}">
              <a14:compatExt xmlns:a14="http://schemas.microsoft.com/office/drawing/2010/main" spid="_x0000_s2052"/>
            </a:ext>
            <a:ext uri="{FF2B5EF4-FFF2-40B4-BE49-F238E27FC236}">
              <a16:creationId xmlns:a16="http://schemas.microsoft.com/office/drawing/2014/main" id="{04369EEB-2B16-4AC4-B01D-03755E58848E}"/>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4089" name="Drop Down 4" hidden="1">
          <a:extLst>
            <a:ext uri="{63B3BB69-23CF-44E3-9099-C40C66FF867C}">
              <a14:compatExt xmlns:a14="http://schemas.microsoft.com/office/drawing/2010/main" spid="_x0000_s2052"/>
            </a:ext>
            <a:ext uri="{FF2B5EF4-FFF2-40B4-BE49-F238E27FC236}">
              <a16:creationId xmlns:a16="http://schemas.microsoft.com/office/drawing/2014/main" id="{F88E1474-4C64-4C28-A0BA-A56A778919C8}"/>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127</xdr:row>
      <xdr:rowOff>0</xdr:rowOff>
    </xdr:from>
    <xdr:ext cx="2529840" cy="195685"/>
    <xdr:sp macro="" textlink="">
      <xdr:nvSpPr>
        <xdr:cNvPr id="4090" name="Drop Down 4" hidden="1">
          <a:extLst>
            <a:ext uri="{63B3BB69-23CF-44E3-9099-C40C66FF867C}">
              <a14:compatExt xmlns:a14="http://schemas.microsoft.com/office/drawing/2010/main" spid="_x0000_s2052"/>
            </a:ext>
            <a:ext uri="{FF2B5EF4-FFF2-40B4-BE49-F238E27FC236}">
              <a16:creationId xmlns:a16="http://schemas.microsoft.com/office/drawing/2014/main" id="{29B924A6-73B2-4B8F-9722-E196F6928BF3}"/>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4091" name="Drop Down 4" hidden="1">
          <a:extLst>
            <a:ext uri="{63B3BB69-23CF-44E3-9099-C40C66FF867C}">
              <a14:compatExt xmlns:a14="http://schemas.microsoft.com/office/drawing/2010/main" spid="_x0000_s2052"/>
            </a:ext>
            <a:ext uri="{FF2B5EF4-FFF2-40B4-BE49-F238E27FC236}">
              <a16:creationId xmlns:a16="http://schemas.microsoft.com/office/drawing/2014/main" id="{88169AD0-2C46-43EC-8B30-2E6463A898E5}"/>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127</xdr:row>
      <xdr:rowOff>0</xdr:rowOff>
    </xdr:from>
    <xdr:ext cx="1921468" cy="195685"/>
    <xdr:sp macro="" textlink="">
      <xdr:nvSpPr>
        <xdr:cNvPr id="4092" name="Drop Down 20" hidden="1">
          <a:extLst>
            <a:ext uri="{63B3BB69-23CF-44E3-9099-C40C66FF867C}">
              <a14:compatExt xmlns:a14="http://schemas.microsoft.com/office/drawing/2010/main" spid="_x0000_s2068"/>
            </a:ext>
            <a:ext uri="{FF2B5EF4-FFF2-40B4-BE49-F238E27FC236}">
              <a16:creationId xmlns:a16="http://schemas.microsoft.com/office/drawing/2014/main" id="{7E5A30E9-FFB9-4CFA-91CD-CC6FCA69828A}"/>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127</xdr:row>
      <xdr:rowOff>0</xdr:rowOff>
    </xdr:from>
    <xdr:ext cx="2476500" cy="199970"/>
    <xdr:sp macro="" textlink="">
      <xdr:nvSpPr>
        <xdr:cNvPr id="4093" name="Drop Down 24" hidden="1">
          <a:extLst>
            <a:ext uri="{63B3BB69-23CF-44E3-9099-C40C66FF867C}">
              <a14:compatExt xmlns:a14="http://schemas.microsoft.com/office/drawing/2010/main" spid="_x0000_s2072"/>
            </a:ext>
            <a:ext uri="{FF2B5EF4-FFF2-40B4-BE49-F238E27FC236}">
              <a16:creationId xmlns:a16="http://schemas.microsoft.com/office/drawing/2014/main" id="{AF269222-C6AD-4ADA-AECE-B0346D8A4857}"/>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4094" name="Drop Down 4" hidden="1">
          <a:extLst>
            <a:ext uri="{63B3BB69-23CF-44E3-9099-C40C66FF867C}">
              <a14:compatExt xmlns:a14="http://schemas.microsoft.com/office/drawing/2010/main" spid="_x0000_s2052"/>
            </a:ext>
            <a:ext uri="{FF2B5EF4-FFF2-40B4-BE49-F238E27FC236}">
              <a16:creationId xmlns:a16="http://schemas.microsoft.com/office/drawing/2014/main" id="{93E1B6CE-5A40-410D-B9CA-EA6F7B1D2B45}"/>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127</xdr:row>
      <xdr:rowOff>0</xdr:rowOff>
    </xdr:from>
    <xdr:ext cx="2529840" cy="195685"/>
    <xdr:sp macro="" textlink="">
      <xdr:nvSpPr>
        <xdr:cNvPr id="4095" name="Drop Down 4" hidden="1">
          <a:extLst>
            <a:ext uri="{63B3BB69-23CF-44E3-9099-C40C66FF867C}">
              <a14:compatExt xmlns:a14="http://schemas.microsoft.com/office/drawing/2010/main" spid="_x0000_s2052"/>
            </a:ext>
            <a:ext uri="{FF2B5EF4-FFF2-40B4-BE49-F238E27FC236}">
              <a16:creationId xmlns:a16="http://schemas.microsoft.com/office/drawing/2014/main" id="{3BAD1F17-64EE-43B3-B0D8-C29990F45FCC}"/>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4096" name="Drop Down 4" hidden="1">
          <a:extLst>
            <a:ext uri="{63B3BB69-23CF-44E3-9099-C40C66FF867C}">
              <a14:compatExt xmlns:a14="http://schemas.microsoft.com/office/drawing/2010/main" spid="_x0000_s2052"/>
            </a:ext>
            <a:ext uri="{FF2B5EF4-FFF2-40B4-BE49-F238E27FC236}">
              <a16:creationId xmlns:a16="http://schemas.microsoft.com/office/drawing/2014/main" id="{4F4411A1-F562-437A-BCCA-22A573C520DA}"/>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127</xdr:row>
      <xdr:rowOff>0</xdr:rowOff>
    </xdr:from>
    <xdr:ext cx="2529840" cy="195685"/>
    <xdr:sp macro="" textlink="">
      <xdr:nvSpPr>
        <xdr:cNvPr id="4097" name="Drop Down 4" hidden="1">
          <a:extLst>
            <a:ext uri="{63B3BB69-23CF-44E3-9099-C40C66FF867C}">
              <a14:compatExt xmlns:a14="http://schemas.microsoft.com/office/drawing/2010/main" spid="_x0000_s2052"/>
            </a:ext>
            <a:ext uri="{FF2B5EF4-FFF2-40B4-BE49-F238E27FC236}">
              <a16:creationId xmlns:a16="http://schemas.microsoft.com/office/drawing/2014/main" id="{AA608BFF-8FA4-4DCD-90FA-14485FF9AA01}"/>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4098" name="Drop Down 4" hidden="1">
          <a:extLst>
            <a:ext uri="{63B3BB69-23CF-44E3-9099-C40C66FF867C}">
              <a14:compatExt xmlns:a14="http://schemas.microsoft.com/office/drawing/2010/main" spid="_x0000_s2052"/>
            </a:ext>
            <a:ext uri="{FF2B5EF4-FFF2-40B4-BE49-F238E27FC236}">
              <a16:creationId xmlns:a16="http://schemas.microsoft.com/office/drawing/2014/main" id="{75D9BF26-C562-4B29-BCB5-BA285DD68262}"/>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127</xdr:row>
      <xdr:rowOff>0</xdr:rowOff>
    </xdr:from>
    <xdr:ext cx="1921468" cy="195685"/>
    <xdr:sp macro="" textlink="">
      <xdr:nvSpPr>
        <xdr:cNvPr id="4099" name="Drop Down 20" hidden="1">
          <a:extLst>
            <a:ext uri="{63B3BB69-23CF-44E3-9099-C40C66FF867C}">
              <a14:compatExt xmlns:a14="http://schemas.microsoft.com/office/drawing/2010/main" spid="_x0000_s2068"/>
            </a:ext>
            <a:ext uri="{FF2B5EF4-FFF2-40B4-BE49-F238E27FC236}">
              <a16:creationId xmlns:a16="http://schemas.microsoft.com/office/drawing/2014/main" id="{0FF295A5-93B9-48DA-B0B8-D39CC9952267}"/>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127</xdr:row>
      <xdr:rowOff>0</xdr:rowOff>
    </xdr:from>
    <xdr:ext cx="2476500" cy="199970"/>
    <xdr:sp macro="" textlink="">
      <xdr:nvSpPr>
        <xdr:cNvPr id="4100" name="Drop Down 24" hidden="1">
          <a:extLst>
            <a:ext uri="{63B3BB69-23CF-44E3-9099-C40C66FF867C}">
              <a14:compatExt xmlns:a14="http://schemas.microsoft.com/office/drawing/2010/main" spid="_x0000_s2072"/>
            </a:ext>
            <a:ext uri="{FF2B5EF4-FFF2-40B4-BE49-F238E27FC236}">
              <a16:creationId xmlns:a16="http://schemas.microsoft.com/office/drawing/2014/main" id="{77A65BD1-CE19-4BFE-BDF4-4AC3D0C18815}"/>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4101" name="Drop Down 4" hidden="1">
          <a:extLst>
            <a:ext uri="{63B3BB69-23CF-44E3-9099-C40C66FF867C}">
              <a14:compatExt xmlns:a14="http://schemas.microsoft.com/office/drawing/2010/main" spid="_x0000_s2052"/>
            </a:ext>
            <a:ext uri="{FF2B5EF4-FFF2-40B4-BE49-F238E27FC236}">
              <a16:creationId xmlns:a16="http://schemas.microsoft.com/office/drawing/2014/main" id="{8BEE8991-5F1B-4467-BE97-647BCC7F3F6E}"/>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127</xdr:row>
      <xdr:rowOff>0</xdr:rowOff>
    </xdr:from>
    <xdr:ext cx="2529840" cy="195685"/>
    <xdr:sp macro="" textlink="">
      <xdr:nvSpPr>
        <xdr:cNvPr id="4102" name="Drop Down 4" hidden="1">
          <a:extLst>
            <a:ext uri="{63B3BB69-23CF-44E3-9099-C40C66FF867C}">
              <a14:compatExt xmlns:a14="http://schemas.microsoft.com/office/drawing/2010/main" spid="_x0000_s2052"/>
            </a:ext>
            <a:ext uri="{FF2B5EF4-FFF2-40B4-BE49-F238E27FC236}">
              <a16:creationId xmlns:a16="http://schemas.microsoft.com/office/drawing/2014/main" id="{38CDB139-D91E-4142-9F34-75210A7D5592}"/>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4103" name="Drop Down 4" hidden="1">
          <a:extLst>
            <a:ext uri="{63B3BB69-23CF-44E3-9099-C40C66FF867C}">
              <a14:compatExt xmlns:a14="http://schemas.microsoft.com/office/drawing/2010/main" spid="_x0000_s2052"/>
            </a:ext>
            <a:ext uri="{FF2B5EF4-FFF2-40B4-BE49-F238E27FC236}">
              <a16:creationId xmlns:a16="http://schemas.microsoft.com/office/drawing/2014/main" id="{78B99E7E-16FA-451A-B800-4B9D9621402A}"/>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127</xdr:row>
      <xdr:rowOff>0</xdr:rowOff>
    </xdr:from>
    <xdr:ext cx="2529840" cy="195685"/>
    <xdr:sp macro="" textlink="">
      <xdr:nvSpPr>
        <xdr:cNvPr id="4104" name="Drop Down 4" hidden="1">
          <a:extLst>
            <a:ext uri="{63B3BB69-23CF-44E3-9099-C40C66FF867C}">
              <a14:compatExt xmlns:a14="http://schemas.microsoft.com/office/drawing/2010/main" spid="_x0000_s2052"/>
            </a:ext>
            <a:ext uri="{FF2B5EF4-FFF2-40B4-BE49-F238E27FC236}">
              <a16:creationId xmlns:a16="http://schemas.microsoft.com/office/drawing/2014/main" id="{DE17CB0C-3B0E-4001-B472-564664232A6C}"/>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4105" name="Drop Down 4" hidden="1">
          <a:extLst>
            <a:ext uri="{63B3BB69-23CF-44E3-9099-C40C66FF867C}">
              <a14:compatExt xmlns:a14="http://schemas.microsoft.com/office/drawing/2010/main" spid="_x0000_s2052"/>
            </a:ext>
            <a:ext uri="{FF2B5EF4-FFF2-40B4-BE49-F238E27FC236}">
              <a16:creationId xmlns:a16="http://schemas.microsoft.com/office/drawing/2014/main" id="{1CFC4728-DEC5-4DBD-A901-9301BE277A8F}"/>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127</xdr:row>
      <xdr:rowOff>0</xdr:rowOff>
    </xdr:from>
    <xdr:ext cx="1921468" cy="195685"/>
    <xdr:sp macro="" textlink="">
      <xdr:nvSpPr>
        <xdr:cNvPr id="4106" name="Drop Down 20" hidden="1">
          <a:extLst>
            <a:ext uri="{63B3BB69-23CF-44E3-9099-C40C66FF867C}">
              <a14:compatExt xmlns:a14="http://schemas.microsoft.com/office/drawing/2010/main" spid="_x0000_s2068"/>
            </a:ext>
            <a:ext uri="{FF2B5EF4-FFF2-40B4-BE49-F238E27FC236}">
              <a16:creationId xmlns:a16="http://schemas.microsoft.com/office/drawing/2014/main" id="{15F3A965-B6B3-4EA9-80E4-A42E4132EE16}"/>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127</xdr:row>
      <xdr:rowOff>0</xdr:rowOff>
    </xdr:from>
    <xdr:ext cx="2476500" cy="199970"/>
    <xdr:sp macro="" textlink="">
      <xdr:nvSpPr>
        <xdr:cNvPr id="4107" name="Drop Down 24" hidden="1">
          <a:extLst>
            <a:ext uri="{63B3BB69-23CF-44E3-9099-C40C66FF867C}">
              <a14:compatExt xmlns:a14="http://schemas.microsoft.com/office/drawing/2010/main" spid="_x0000_s2072"/>
            </a:ext>
            <a:ext uri="{FF2B5EF4-FFF2-40B4-BE49-F238E27FC236}">
              <a16:creationId xmlns:a16="http://schemas.microsoft.com/office/drawing/2014/main" id="{126FD716-AA5F-4D7B-90F5-9700D05E78A8}"/>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4108" name="Drop Down 4" hidden="1">
          <a:extLst>
            <a:ext uri="{63B3BB69-23CF-44E3-9099-C40C66FF867C}">
              <a14:compatExt xmlns:a14="http://schemas.microsoft.com/office/drawing/2010/main" spid="_x0000_s2052"/>
            </a:ext>
            <a:ext uri="{FF2B5EF4-FFF2-40B4-BE49-F238E27FC236}">
              <a16:creationId xmlns:a16="http://schemas.microsoft.com/office/drawing/2014/main" id="{35C003ED-7FAD-4FB7-8016-09716D9C4003}"/>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127</xdr:row>
      <xdr:rowOff>0</xdr:rowOff>
    </xdr:from>
    <xdr:ext cx="2529840" cy="195685"/>
    <xdr:sp macro="" textlink="">
      <xdr:nvSpPr>
        <xdr:cNvPr id="4109" name="Drop Down 4" hidden="1">
          <a:extLst>
            <a:ext uri="{63B3BB69-23CF-44E3-9099-C40C66FF867C}">
              <a14:compatExt xmlns:a14="http://schemas.microsoft.com/office/drawing/2010/main" spid="_x0000_s2052"/>
            </a:ext>
            <a:ext uri="{FF2B5EF4-FFF2-40B4-BE49-F238E27FC236}">
              <a16:creationId xmlns:a16="http://schemas.microsoft.com/office/drawing/2014/main" id="{5E09F49A-836A-4564-95DD-A2BB3350F956}"/>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4110" name="Drop Down 4" hidden="1">
          <a:extLst>
            <a:ext uri="{63B3BB69-23CF-44E3-9099-C40C66FF867C}">
              <a14:compatExt xmlns:a14="http://schemas.microsoft.com/office/drawing/2010/main" spid="_x0000_s2052"/>
            </a:ext>
            <a:ext uri="{FF2B5EF4-FFF2-40B4-BE49-F238E27FC236}">
              <a16:creationId xmlns:a16="http://schemas.microsoft.com/office/drawing/2014/main" id="{145BA737-C70B-4223-9545-AB117745237E}"/>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127</xdr:row>
      <xdr:rowOff>0</xdr:rowOff>
    </xdr:from>
    <xdr:ext cx="2529840" cy="195685"/>
    <xdr:sp macro="" textlink="">
      <xdr:nvSpPr>
        <xdr:cNvPr id="4111" name="Drop Down 4" hidden="1">
          <a:extLst>
            <a:ext uri="{63B3BB69-23CF-44E3-9099-C40C66FF867C}">
              <a14:compatExt xmlns:a14="http://schemas.microsoft.com/office/drawing/2010/main" spid="_x0000_s2052"/>
            </a:ext>
            <a:ext uri="{FF2B5EF4-FFF2-40B4-BE49-F238E27FC236}">
              <a16:creationId xmlns:a16="http://schemas.microsoft.com/office/drawing/2014/main" id="{28E722DE-ECF3-484B-8986-66F1FB13AD48}"/>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129</xdr:row>
      <xdr:rowOff>0</xdr:rowOff>
    </xdr:from>
    <xdr:ext cx="2529840" cy="195685"/>
    <xdr:sp macro="" textlink="">
      <xdr:nvSpPr>
        <xdr:cNvPr id="4112" name="Drop Down 4" hidden="1">
          <a:extLst>
            <a:ext uri="{63B3BB69-23CF-44E3-9099-C40C66FF867C}">
              <a14:compatExt xmlns:a14="http://schemas.microsoft.com/office/drawing/2010/main" spid="_x0000_s2052"/>
            </a:ext>
            <a:ext uri="{FF2B5EF4-FFF2-40B4-BE49-F238E27FC236}">
              <a16:creationId xmlns:a16="http://schemas.microsoft.com/office/drawing/2014/main" id="{2B4F0CFA-2F79-43D1-B60F-AAF3F24F2338}"/>
            </a:ext>
          </a:extLst>
        </xdr:cNvPr>
        <xdr:cNvSpPr/>
      </xdr:nvSpPr>
      <xdr:spPr bwMode="auto">
        <a:xfrm>
          <a:off x="5539740" y="19194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129</xdr:row>
      <xdr:rowOff>0</xdr:rowOff>
    </xdr:from>
    <xdr:ext cx="1921468" cy="195685"/>
    <xdr:sp macro="" textlink="">
      <xdr:nvSpPr>
        <xdr:cNvPr id="4113" name="Drop Down 20" hidden="1">
          <a:extLst>
            <a:ext uri="{63B3BB69-23CF-44E3-9099-C40C66FF867C}">
              <a14:compatExt xmlns:a14="http://schemas.microsoft.com/office/drawing/2010/main" spid="_x0000_s2068"/>
            </a:ext>
            <a:ext uri="{FF2B5EF4-FFF2-40B4-BE49-F238E27FC236}">
              <a16:creationId xmlns:a16="http://schemas.microsoft.com/office/drawing/2014/main" id="{F7629066-8081-487C-A34A-FCBAABACBB46}"/>
            </a:ext>
          </a:extLst>
        </xdr:cNvPr>
        <xdr:cNvSpPr/>
      </xdr:nvSpPr>
      <xdr:spPr bwMode="auto">
        <a:xfrm>
          <a:off x="5974080" y="19194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129</xdr:row>
      <xdr:rowOff>0</xdr:rowOff>
    </xdr:from>
    <xdr:ext cx="2476500" cy="199970"/>
    <xdr:sp macro="" textlink="">
      <xdr:nvSpPr>
        <xdr:cNvPr id="4114" name="Drop Down 24" hidden="1">
          <a:extLst>
            <a:ext uri="{63B3BB69-23CF-44E3-9099-C40C66FF867C}">
              <a14:compatExt xmlns:a14="http://schemas.microsoft.com/office/drawing/2010/main" spid="_x0000_s2072"/>
            </a:ext>
            <a:ext uri="{FF2B5EF4-FFF2-40B4-BE49-F238E27FC236}">
              <a16:creationId xmlns:a16="http://schemas.microsoft.com/office/drawing/2014/main" id="{7286C58E-022E-44DC-A9B2-122F53567A18}"/>
            </a:ext>
          </a:extLst>
        </xdr:cNvPr>
        <xdr:cNvSpPr/>
      </xdr:nvSpPr>
      <xdr:spPr bwMode="auto">
        <a:xfrm>
          <a:off x="3901440" y="1919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129</xdr:row>
      <xdr:rowOff>0</xdr:rowOff>
    </xdr:from>
    <xdr:ext cx="2529840" cy="195685"/>
    <xdr:sp macro="" textlink="">
      <xdr:nvSpPr>
        <xdr:cNvPr id="4115" name="Drop Down 4" hidden="1">
          <a:extLst>
            <a:ext uri="{63B3BB69-23CF-44E3-9099-C40C66FF867C}">
              <a14:compatExt xmlns:a14="http://schemas.microsoft.com/office/drawing/2010/main" spid="_x0000_s2052"/>
            </a:ext>
            <a:ext uri="{FF2B5EF4-FFF2-40B4-BE49-F238E27FC236}">
              <a16:creationId xmlns:a16="http://schemas.microsoft.com/office/drawing/2014/main" id="{A2BFCDF1-8E83-4A59-B4D9-0C61A6897F29}"/>
            </a:ext>
          </a:extLst>
        </xdr:cNvPr>
        <xdr:cNvSpPr/>
      </xdr:nvSpPr>
      <xdr:spPr bwMode="auto">
        <a:xfrm>
          <a:off x="5539740" y="19194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129</xdr:row>
      <xdr:rowOff>0</xdr:rowOff>
    </xdr:from>
    <xdr:ext cx="2529840" cy="195685"/>
    <xdr:sp macro="" textlink="">
      <xdr:nvSpPr>
        <xdr:cNvPr id="4116" name="Drop Down 4" hidden="1">
          <a:extLst>
            <a:ext uri="{63B3BB69-23CF-44E3-9099-C40C66FF867C}">
              <a14:compatExt xmlns:a14="http://schemas.microsoft.com/office/drawing/2010/main" spid="_x0000_s2052"/>
            </a:ext>
            <a:ext uri="{FF2B5EF4-FFF2-40B4-BE49-F238E27FC236}">
              <a16:creationId xmlns:a16="http://schemas.microsoft.com/office/drawing/2014/main" id="{8C9FD95D-2A07-463E-A952-BE3EF0A9394F}"/>
            </a:ext>
          </a:extLst>
        </xdr:cNvPr>
        <xdr:cNvSpPr/>
      </xdr:nvSpPr>
      <xdr:spPr bwMode="auto">
        <a:xfrm>
          <a:off x="5227320" y="19194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129</xdr:row>
      <xdr:rowOff>0</xdr:rowOff>
    </xdr:from>
    <xdr:ext cx="2529840" cy="195685"/>
    <xdr:sp macro="" textlink="">
      <xdr:nvSpPr>
        <xdr:cNvPr id="4117" name="Drop Down 4" hidden="1">
          <a:extLst>
            <a:ext uri="{63B3BB69-23CF-44E3-9099-C40C66FF867C}">
              <a14:compatExt xmlns:a14="http://schemas.microsoft.com/office/drawing/2010/main" spid="_x0000_s2052"/>
            </a:ext>
            <a:ext uri="{FF2B5EF4-FFF2-40B4-BE49-F238E27FC236}">
              <a16:creationId xmlns:a16="http://schemas.microsoft.com/office/drawing/2014/main" id="{82F2813E-F43F-4589-8149-7EEAEBFBC5A9}"/>
            </a:ext>
          </a:extLst>
        </xdr:cNvPr>
        <xdr:cNvSpPr/>
      </xdr:nvSpPr>
      <xdr:spPr bwMode="auto">
        <a:xfrm>
          <a:off x="5539740" y="19194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129</xdr:row>
      <xdr:rowOff>0</xdr:rowOff>
    </xdr:from>
    <xdr:ext cx="2529840" cy="195685"/>
    <xdr:sp macro="" textlink="">
      <xdr:nvSpPr>
        <xdr:cNvPr id="4118" name="Drop Down 4" hidden="1">
          <a:extLst>
            <a:ext uri="{63B3BB69-23CF-44E3-9099-C40C66FF867C}">
              <a14:compatExt xmlns:a14="http://schemas.microsoft.com/office/drawing/2010/main" spid="_x0000_s2052"/>
            </a:ext>
            <a:ext uri="{FF2B5EF4-FFF2-40B4-BE49-F238E27FC236}">
              <a16:creationId xmlns:a16="http://schemas.microsoft.com/office/drawing/2014/main" id="{F0647EDD-A98F-458A-A214-1D01C0AA8BE4}"/>
            </a:ext>
          </a:extLst>
        </xdr:cNvPr>
        <xdr:cNvSpPr/>
      </xdr:nvSpPr>
      <xdr:spPr bwMode="auto">
        <a:xfrm>
          <a:off x="5227320" y="19194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119" name="Drop Down 4" hidden="1">
          <a:extLst>
            <a:ext uri="{63B3BB69-23CF-44E3-9099-C40C66FF867C}">
              <a14:compatExt xmlns:a14="http://schemas.microsoft.com/office/drawing/2010/main" spid="_x0000_s2052"/>
            </a:ext>
            <a:ext uri="{FF2B5EF4-FFF2-40B4-BE49-F238E27FC236}">
              <a16:creationId xmlns:a16="http://schemas.microsoft.com/office/drawing/2014/main" id="{4DBFA00B-8267-4D73-BB69-55477AFE5FEF}"/>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130</xdr:row>
      <xdr:rowOff>0</xdr:rowOff>
    </xdr:from>
    <xdr:ext cx="1921468" cy="195685"/>
    <xdr:sp macro="" textlink="">
      <xdr:nvSpPr>
        <xdr:cNvPr id="4120" name="Drop Down 20" hidden="1">
          <a:extLst>
            <a:ext uri="{63B3BB69-23CF-44E3-9099-C40C66FF867C}">
              <a14:compatExt xmlns:a14="http://schemas.microsoft.com/office/drawing/2010/main" spid="_x0000_s2068"/>
            </a:ext>
            <a:ext uri="{FF2B5EF4-FFF2-40B4-BE49-F238E27FC236}">
              <a16:creationId xmlns:a16="http://schemas.microsoft.com/office/drawing/2014/main" id="{5FEEE7C9-DE9E-4234-BA83-3B53361CB970}"/>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130</xdr:row>
      <xdr:rowOff>0</xdr:rowOff>
    </xdr:from>
    <xdr:ext cx="2476500" cy="199970"/>
    <xdr:sp macro="" textlink="">
      <xdr:nvSpPr>
        <xdr:cNvPr id="4121" name="Drop Down 24" hidden="1">
          <a:extLst>
            <a:ext uri="{63B3BB69-23CF-44E3-9099-C40C66FF867C}">
              <a14:compatExt xmlns:a14="http://schemas.microsoft.com/office/drawing/2010/main" spid="_x0000_s2072"/>
            </a:ext>
            <a:ext uri="{FF2B5EF4-FFF2-40B4-BE49-F238E27FC236}">
              <a16:creationId xmlns:a16="http://schemas.microsoft.com/office/drawing/2014/main" id="{34320BD7-70D6-49E1-95DD-46119A544870}"/>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122" name="Drop Down 4" hidden="1">
          <a:extLst>
            <a:ext uri="{63B3BB69-23CF-44E3-9099-C40C66FF867C}">
              <a14:compatExt xmlns:a14="http://schemas.microsoft.com/office/drawing/2010/main" spid="_x0000_s2052"/>
            </a:ext>
            <a:ext uri="{FF2B5EF4-FFF2-40B4-BE49-F238E27FC236}">
              <a16:creationId xmlns:a16="http://schemas.microsoft.com/office/drawing/2014/main" id="{CEEC3143-E788-4858-AE38-4BB46DFB3206}"/>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130</xdr:row>
      <xdr:rowOff>0</xdr:rowOff>
    </xdr:from>
    <xdr:ext cx="2529840" cy="195685"/>
    <xdr:sp macro="" textlink="">
      <xdr:nvSpPr>
        <xdr:cNvPr id="4123" name="Drop Down 4" hidden="1">
          <a:extLst>
            <a:ext uri="{63B3BB69-23CF-44E3-9099-C40C66FF867C}">
              <a14:compatExt xmlns:a14="http://schemas.microsoft.com/office/drawing/2010/main" spid="_x0000_s2052"/>
            </a:ext>
            <a:ext uri="{FF2B5EF4-FFF2-40B4-BE49-F238E27FC236}">
              <a16:creationId xmlns:a16="http://schemas.microsoft.com/office/drawing/2014/main" id="{0BC25B35-3877-4E5B-B3BE-24AB4F477E22}"/>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124" name="Drop Down 4" hidden="1">
          <a:extLst>
            <a:ext uri="{63B3BB69-23CF-44E3-9099-C40C66FF867C}">
              <a14:compatExt xmlns:a14="http://schemas.microsoft.com/office/drawing/2010/main" spid="_x0000_s2052"/>
            </a:ext>
            <a:ext uri="{FF2B5EF4-FFF2-40B4-BE49-F238E27FC236}">
              <a16:creationId xmlns:a16="http://schemas.microsoft.com/office/drawing/2014/main" id="{D19B0D64-067D-4C73-A1BA-84D30B4914A3}"/>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130</xdr:row>
      <xdr:rowOff>0</xdr:rowOff>
    </xdr:from>
    <xdr:ext cx="2529840" cy="195685"/>
    <xdr:sp macro="" textlink="">
      <xdr:nvSpPr>
        <xdr:cNvPr id="4125" name="Drop Down 4" hidden="1">
          <a:extLst>
            <a:ext uri="{63B3BB69-23CF-44E3-9099-C40C66FF867C}">
              <a14:compatExt xmlns:a14="http://schemas.microsoft.com/office/drawing/2010/main" spid="_x0000_s2052"/>
            </a:ext>
            <a:ext uri="{FF2B5EF4-FFF2-40B4-BE49-F238E27FC236}">
              <a16:creationId xmlns:a16="http://schemas.microsoft.com/office/drawing/2014/main" id="{765A07C9-9207-4A82-A102-34B70E3B4C5B}"/>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126" name="Drop Down 4" hidden="1">
          <a:extLst>
            <a:ext uri="{63B3BB69-23CF-44E3-9099-C40C66FF867C}">
              <a14:compatExt xmlns:a14="http://schemas.microsoft.com/office/drawing/2010/main" spid="_x0000_s2052"/>
            </a:ext>
            <a:ext uri="{FF2B5EF4-FFF2-40B4-BE49-F238E27FC236}">
              <a16:creationId xmlns:a16="http://schemas.microsoft.com/office/drawing/2014/main" id="{E26F36B9-39A2-4009-8335-0472E66C66F5}"/>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130</xdr:row>
      <xdr:rowOff>0</xdr:rowOff>
    </xdr:from>
    <xdr:ext cx="1921468" cy="195685"/>
    <xdr:sp macro="" textlink="">
      <xdr:nvSpPr>
        <xdr:cNvPr id="4127" name="Drop Down 20" hidden="1">
          <a:extLst>
            <a:ext uri="{63B3BB69-23CF-44E3-9099-C40C66FF867C}">
              <a14:compatExt xmlns:a14="http://schemas.microsoft.com/office/drawing/2010/main" spid="_x0000_s2068"/>
            </a:ext>
            <a:ext uri="{FF2B5EF4-FFF2-40B4-BE49-F238E27FC236}">
              <a16:creationId xmlns:a16="http://schemas.microsoft.com/office/drawing/2014/main" id="{B57563AD-4C0B-40D2-BA1E-1ACFAF130855}"/>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130</xdr:row>
      <xdr:rowOff>0</xdr:rowOff>
    </xdr:from>
    <xdr:ext cx="2476500" cy="199970"/>
    <xdr:sp macro="" textlink="">
      <xdr:nvSpPr>
        <xdr:cNvPr id="4128" name="Drop Down 24" hidden="1">
          <a:extLst>
            <a:ext uri="{63B3BB69-23CF-44E3-9099-C40C66FF867C}">
              <a14:compatExt xmlns:a14="http://schemas.microsoft.com/office/drawing/2010/main" spid="_x0000_s2072"/>
            </a:ext>
            <a:ext uri="{FF2B5EF4-FFF2-40B4-BE49-F238E27FC236}">
              <a16:creationId xmlns:a16="http://schemas.microsoft.com/office/drawing/2014/main" id="{AE4F9769-37D4-4F82-8D00-8059E2E135B0}"/>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129" name="Drop Down 4" hidden="1">
          <a:extLst>
            <a:ext uri="{63B3BB69-23CF-44E3-9099-C40C66FF867C}">
              <a14:compatExt xmlns:a14="http://schemas.microsoft.com/office/drawing/2010/main" spid="_x0000_s2052"/>
            </a:ext>
            <a:ext uri="{FF2B5EF4-FFF2-40B4-BE49-F238E27FC236}">
              <a16:creationId xmlns:a16="http://schemas.microsoft.com/office/drawing/2014/main" id="{458C61DE-82C0-4DC1-B773-DBDF366E1F03}"/>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130</xdr:row>
      <xdr:rowOff>0</xdr:rowOff>
    </xdr:from>
    <xdr:ext cx="2529840" cy="195685"/>
    <xdr:sp macro="" textlink="">
      <xdr:nvSpPr>
        <xdr:cNvPr id="4130" name="Drop Down 4" hidden="1">
          <a:extLst>
            <a:ext uri="{63B3BB69-23CF-44E3-9099-C40C66FF867C}">
              <a14:compatExt xmlns:a14="http://schemas.microsoft.com/office/drawing/2010/main" spid="_x0000_s2052"/>
            </a:ext>
            <a:ext uri="{FF2B5EF4-FFF2-40B4-BE49-F238E27FC236}">
              <a16:creationId xmlns:a16="http://schemas.microsoft.com/office/drawing/2014/main" id="{7CDD7ADE-629C-48A8-BAF7-FF0F7EC0D53C}"/>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131" name="Drop Down 4" hidden="1">
          <a:extLst>
            <a:ext uri="{63B3BB69-23CF-44E3-9099-C40C66FF867C}">
              <a14:compatExt xmlns:a14="http://schemas.microsoft.com/office/drawing/2010/main" spid="_x0000_s2052"/>
            </a:ext>
            <a:ext uri="{FF2B5EF4-FFF2-40B4-BE49-F238E27FC236}">
              <a16:creationId xmlns:a16="http://schemas.microsoft.com/office/drawing/2014/main" id="{487ABC5D-0CC8-483D-9325-5D8155B2FFA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130</xdr:row>
      <xdr:rowOff>0</xdr:rowOff>
    </xdr:from>
    <xdr:ext cx="2529840" cy="195685"/>
    <xdr:sp macro="" textlink="">
      <xdr:nvSpPr>
        <xdr:cNvPr id="4132" name="Drop Down 4" hidden="1">
          <a:extLst>
            <a:ext uri="{63B3BB69-23CF-44E3-9099-C40C66FF867C}">
              <a14:compatExt xmlns:a14="http://schemas.microsoft.com/office/drawing/2010/main" spid="_x0000_s2052"/>
            </a:ext>
            <a:ext uri="{FF2B5EF4-FFF2-40B4-BE49-F238E27FC236}">
              <a16:creationId xmlns:a16="http://schemas.microsoft.com/office/drawing/2014/main" id="{D09206C7-F7D0-4120-9C3D-B1E9FDAB6C4A}"/>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133" name="Drop Down 4" hidden="1">
          <a:extLst>
            <a:ext uri="{63B3BB69-23CF-44E3-9099-C40C66FF867C}">
              <a14:compatExt xmlns:a14="http://schemas.microsoft.com/office/drawing/2010/main" spid="_x0000_s2052"/>
            </a:ext>
            <a:ext uri="{FF2B5EF4-FFF2-40B4-BE49-F238E27FC236}">
              <a16:creationId xmlns:a16="http://schemas.microsoft.com/office/drawing/2014/main" id="{A46E8BAF-5195-49B4-9483-B67A82A35B53}"/>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130</xdr:row>
      <xdr:rowOff>0</xdr:rowOff>
    </xdr:from>
    <xdr:ext cx="1921468" cy="195685"/>
    <xdr:sp macro="" textlink="">
      <xdr:nvSpPr>
        <xdr:cNvPr id="4134" name="Drop Down 20" hidden="1">
          <a:extLst>
            <a:ext uri="{63B3BB69-23CF-44E3-9099-C40C66FF867C}">
              <a14:compatExt xmlns:a14="http://schemas.microsoft.com/office/drawing/2010/main" spid="_x0000_s2068"/>
            </a:ext>
            <a:ext uri="{FF2B5EF4-FFF2-40B4-BE49-F238E27FC236}">
              <a16:creationId xmlns:a16="http://schemas.microsoft.com/office/drawing/2014/main" id="{562812AC-4C1A-46F1-B5CB-55646847FE9A}"/>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130</xdr:row>
      <xdr:rowOff>0</xdr:rowOff>
    </xdr:from>
    <xdr:ext cx="2476500" cy="199970"/>
    <xdr:sp macro="" textlink="">
      <xdr:nvSpPr>
        <xdr:cNvPr id="4135" name="Drop Down 24" hidden="1">
          <a:extLst>
            <a:ext uri="{63B3BB69-23CF-44E3-9099-C40C66FF867C}">
              <a14:compatExt xmlns:a14="http://schemas.microsoft.com/office/drawing/2010/main" spid="_x0000_s2072"/>
            </a:ext>
            <a:ext uri="{FF2B5EF4-FFF2-40B4-BE49-F238E27FC236}">
              <a16:creationId xmlns:a16="http://schemas.microsoft.com/office/drawing/2014/main" id="{4B4B8333-36E6-40F3-9101-97A59521C7DB}"/>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136" name="Drop Down 4" hidden="1">
          <a:extLst>
            <a:ext uri="{63B3BB69-23CF-44E3-9099-C40C66FF867C}">
              <a14:compatExt xmlns:a14="http://schemas.microsoft.com/office/drawing/2010/main" spid="_x0000_s2052"/>
            </a:ext>
            <a:ext uri="{FF2B5EF4-FFF2-40B4-BE49-F238E27FC236}">
              <a16:creationId xmlns:a16="http://schemas.microsoft.com/office/drawing/2014/main" id="{238E4D1F-7CBF-43DA-AADB-64D9DFFCE55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130</xdr:row>
      <xdr:rowOff>0</xdr:rowOff>
    </xdr:from>
    <xdr:ext cx="2529840" cy="195685"/>
    <xdr:sp macro="" textlink="">
      <xdr:nvSpPr>
        <xdr:cNvPr id="4137" name="Drop Down 4" hidden="1">
          <a:extLst>
            <a:ext uri="{63B3BB69-23CF-44E3-9099-C40C66FF867C}">
              <a14:compatExt xmlns:a14="http://schemas.microsoft.com/office/drawing/2010/main" spid="_x0000_s2052"/>
            </a:ext>
            <a:ext uri="{FF2B5EF4-FFF2-40B4-BE49-F238E27FC236}">
              <a16:creationId xmlns:a16="http://schemas.microsoft.com/office/drawing/2014/main" id="{03DC4051-7AE0-4543-826C-6E80CB06EBED}"/>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138" name="Drop Down 4" hidden="1">
          <a:extLst>
            <a:ext uri="{63B3BB69-23CF-44E3-9099-C40C66FF867C}">
              <a14:compatExt xmlns:a14="http://schemas.microsoft.com/office/drawing/2010/main" spid="_x0000_s2052"/>
            </a:ext>
            <a:ext uri="{FF2B5EF4-FFF2-40B4-BE49-F238E27FC236}">
              <a16:creationId xmlns:a16="http://schemas.microsoft.com/office/drawing/2014/main" id="{787E140E-9D3F-4B85-8D41-E79839D47EFC}"/>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130</xdr:row>
      <xdr:rowOff>0</xdr:rowOff>
    </xdr:from>
    <xdr:ext cx="2529840" cy="195685"/>
    <xdr:sp macro="" textlink="">
      <xdr:nvSpPr>
        <xdr:cNvPr id="4139" name="Drop Down 4" hidden="1">
          <a:extLst>
            <a:ext uri="{63B3BB69-23CF-44E3-9099-C40C66FF867C}">
              <a14:compatExt xmlns:a14="http://schemas.microsoft.com/office/drawing/2010/main" spid="_x0000_s2052"/>
            </a:ext>
            <a:ext uri="{FF2B5EF4-FFF2-40B4-BE49-F238E27FC236}">
              <a16:creationId xmlns:a16="http://schemas.microsoft.com/office/drawing/2014/main" id="{AF101671-8C48-4614-AB17-241AAAB53623}"/>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140" name="Drop Down 4" hidden="1">
          <a:extLst>
            <a:ext uri="{63B3BB69-23CF-44E3-9099-C40C66FF867C}">
              <a14:compatExt xmlns:a14="http://schemas.microsoft.com/office/drawing/2010/main" spid="_x0000_s2052"/>
            </a:ext>
            <a:ext uri="{FF2B5EF4-FFF2-40B4-BE49-F238E27FC236}">
              <a16:creationId xmlns:a16="http://schemas.microsoft.com/office/drawing/2014/main" id="{0C06F2E7-41AB-42A9-B964-45FAB09D8D4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130</xdr:row>
      <xdr:rowOff>0</xdr:rowOff>
    </xdr:from>
    <xdr:ext cx="1921468" cy="195685"/>
    <xdr:sp macro="" textlink="">
      <xdr:nvSpPr>
        <xdr:cNvPr id="4141" name="Drop Down 20" hidden="1">
          <a:extLst>
            <a:ext uri="{63B3BB69-23CF-44E3-9099-C40C66FF867C}">
              <a14:compatExt xmlns:a14="http://schemas.microsoft.com/office/drawing/2010/main" spid="_x0000_s2068"/>
            </a:ext>
            <a:ext uri="{FF2B5EF4-FFF2-40B4-BE49-F238E27FC236}">
              <a16:creationId xmlns:a16="http://schemas.microsoft.com/office/drawing/2014/main" id="{16AE479E-7A60-4EE4-9583-4F685E7EE931}"/>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130</xdr:row>
      <xdr:rowOff>0</xdr:rowOff>
    </xdr:from>
    <xdr:ext cx="2476500" cy="199970"/>
    <xdr:sp macro="" textlink="">
      <xdr:nvSpPr>
        <xdr:cNvPr id="4142" name="Drop Down 24" hidden="1">
          <a:extLst>
            <a:ext uri="{63B3BB69-23CF-44E3-9099-C40C66FF867C}">
              <a14:compatExt xmlns:a14="http://schemas.microsoft.com/office/drawing/2010/main" spid="_x0000_s2072"/>
            </a:ext>
            <a:ext uri="{FF2B5EF4-FFF2-40B4-BE49-F238E27FC236}">
              <a16:creationId xmlns:a16="http://schemas.microsoft.com/office/drawing/2014/main" id="{5F99FD96-A49F-4F4B-9AF4-DFEECEF61EB3}"/>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143" name="Drop Down 4" hidden="1">
          <a:extLst>
            <a:ext uri="{63B3BB69-23CF-44E3-9099-C40C66FF867C}">
              <a14:compatExt xmlns:a14="http://schemas.microsoft.com/office/drawing/2010/main" spid="_x0000_s2052"/>
            </a:ext>
            <a:ext uri="{FF2B5EF4-FFF2-40B4-BE49-F238E27FC236}">
              <a16:creationId xmlns:a16="http://schemas.microsoft.com/office/drawing/2014/main" id="{C10A4918-332D-456A-B13E-D505332F7DC4}"/>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130</xdr:row>
      <xdr:rowOff>0</xdr:rowOff>
    </xdr:from>
    <xdr:ext cx="2529840" cy="195685"/>
    <xdr:sp macro="" textlink="">
      <xdr:nvSpPr>
        <xdr:cNvPr id="4144" name="Drop Down 4" hidden="1">
          <a:extLst>
            <a:ext uri="{63B3BB69-23CF-44E3-9099-C40C66FF867C}">
              <a14:compatExt xmlns:a14="http://schemas.microsoft.com/office/drawing/2010/main" spid="_x0000_s2052"/>
            </a:ext>
            <a:ext uri="{FF2B5EF4-FFF2-40B4-BE49-F238E27FC236}">
              <a16:creationId xmlns:a16="http://schemas.microsoft.com/office/drawing/2014/main" id="{54EAEC42-2FCC-41D9-BFC4-C31888ED0D3A}"/>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145" name="Drop Down 4" hidden="1">
          <a:extLst>
            <a:ext uri="{63B3BB69-23CF-44E3-9099-C40C66FF867C}">
              <a14:compatExt xmlns:a14="http://schemas.microsoft.com/office/drawing/2010/main" spid="_x0000_s2052"/>
            </a:ext>
            <a:ext uri="{FF2B5EF4-FFF2-40B4-BE49-F238E27FC236}">
              <a16:creationId xmlns:a16="http://schemas.microsoft.com/office/drawing/2014/main" id="{20C268ED-206B-4B99-BD1F-3FA61791D9E8}"/>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130</xdr:row>
      <xdr:rowOff>0</xdr:rowOff>
    </xdr:from>
    <xdr:ext cx="2529840" cy="195685"/>
    <xdr:sp macro="" textlink="">
      <xdr:nvSpPr>
        <xdr:cNvPr id="4146" name="Drop Down 4" hidden="1">
          <a:extLst>
            <a:ext uri="{63B3BB69-23CF-44E3-9099-C40C66FF867C}">
              <a14:compatExt xmlns:a14="http://schemas.microsoft.com/office/drawing/2010/main" spid="_x0000_s2052"/>
            </a:ext>
            <a:ext uri="{FF2B5EF4-FFF2-40B4-BE49-F238E27FC236}">
              <a16:creationId xmlns:a16="http://schemas.microsoft.com/office/drawing/2014/main" id="{2D6DBC0F-A8E4-417F-86C0-21467A5AAA01}"/>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147" name="Drop Down 4" hidden="1">
          <a:extLst>
            <a:ext uri="{63B3BB69-23CF-44E3-9099-C40C66FF867C}">
              <a14:compatExt xmlns:a14="http://schemas.microsoft.com/office/drawing/2010/main" spid="_x0000_s2052"/>
            </a:ext>
            <a:ext uri="{FF2B5EF4-FFF2-40B4-BE49-F238E27FC236}">
              <a16:creationId xmlns:a16="http://schemas.microsoft.com/office/drawing/2014/main" id="{1130CF28-4E45-4F6F-99C6-341219E2AC5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130</xdr:row>
      <xdr:rowOff>0</xdr:rowOff>
    </xdr:from>
    <xdr:ext cx="1921468" cy="195685"/>
    <xdr:sp macro="" textlink="">
      <xdr:nvSpPr>
        <xdr:cNvPr id="4148" name="Drop Down 20" hidden="1">
          <a:extLst>
            <a:ext uri="{63B3BB69-23CF-44E3-9099-C40C66FF867C}">
              <a14:compatExt xmlns:a14="http://schemas.microsoft.com/office/drawing/2010/main" spid="_x0000_s2068"/>
            </a:ext>
            <a:ext uri="{FF2B5EF4-FFF2-40B4-BE49-F238E27FC236}">
              <a16:creationId xmlns:a16="http://schemas.microsoft.com/office/drawing/2014/main" id="{276C9232-8B8A-425A-B2D0-05503CE4E3C3}"/>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130</xdr:row>
      <xdr:rowOff>0</xdr:rowOff>
    </xdr:from>
    <xdr:ext cx="2476500" cy="199970"/>
    <xdr:sp macro="" textlink="">
      <xdr:nvSpPr>
        <xdr:cNvPr id="4149" name="Drop Down 24" hidden="1">
          <a:extLst>
            <a:ext uri="{63B3BB69-23CF-44E3-9099-C40C66FF867C}">
              <a14:compatExt xmlns:a14="http://schemas.microsoft.com/office/drawing/2010/main" spid="_x0000_s2072"/>
            </a:ext>
            <a:ext uri="{FF2B5EF4-FFF2-40B4-BE49-F238E27FC236}">
              <a16:creationId xmlns:a16="http://schemas.microsoft.com/office/drawing/2014/main" id="{5958B26C-8DC6-49DC-874D-515C4A056956}"/>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150" name="Drop Down 4" hidden="1">
          <a:extLst>
            <a:ext uri="{63B3BB69-23CF-44E3-9099-C40C66FF867C}">
              <a14:compatExt xmlns:a14="http://schemas.microsoft.com/office/drawing/2010/main" spid="_x0000_s2052"/>
            </a:ext>
            <a:ext uri="{FF2B5EF4-FFF2-40B4-BE49-F238E27FC236}">
              <a16:creationId xmlns:a16="http://schemas.microsoft.com/office/drawing/2014/main" id="{7912F6FD-31C9-479C-A19C-C31D677AED3C}"/>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130</xdr:row>
      <xdr:rowOff>0</xdr:rowOff>
    </xdr:from>
    <xdr:ext cx="2529840" cy="195685"/>
    <xdr:sp macro="" textlink="">
      <xdr:nvSpPr>
        <xdr:cNvPr id="4151" name="Drop Down 4" hidden="1">
          <a:extLst>
            <a:ext uri="{63B3BB69-23CF-44E3-9099-C40C66FF867C}">
              <a14:compatExt xmlns:a14="http://schemas.microsoft.com/office/drawing/2010/main" spid="_x0000_s2052"/>
            </a:ext>
            <a:ext uri="{FF2B5EF4-FFF2-40B4-BE49-F238E27FC236}">
              <a16:creationId xmlns:a16="http://schemas.microsoft.com/office/drawing/2014/main" id="{7FA7BBC6-90A5-4774-834E-7CF28F5A14B9}"/>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152" name="Drop Down 4" hidden="1">
          <a:extLst>
            <a:ext uri="{63B3BB69-23CF-44E3-9099-C40C66FF867C}">
              <a14:compatExt xmlns:a14="http://schemas.microsoft.com/office/drawing/2010/main" spid="_x0000_s2052"/>
            </a:ext>
            <a:ext uri="{FF2B5EF4-FFF2-40B4-BE49-F238E27FC236}">
              <a16:creationId xmlns:a16="http://schemas.microsoft.com/office/drawing/2014/main" id="{FB2BE7E5-98AE-4453-889A-076BDBAE7B66}"/>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130</xdr:row>
      <xdr:rowOff>0</xdr:rowOff>
    </xdr:from>
    <xdr:ext cx="2529840" cy="195685"/>
    <xdr:sp macro="" textlink="">
      <xdr:nvSpPr>
        <xdr:cNvPr id="4153" name="Drop Down 4" hidden="1">
          <a:extLst>
            <a:ext uri="{63B3BB69-23CF-44E3-9099-C40C66FF867C}">
              <a14:compatExt xmlns:a14="http://schemas.microsoft.com/office/drawing/2010/main" spid="_x0000_s2052"/>
            </a:ext>
            <a:ext uri="{FF2B5EF4-FFF2-40B4-BE49-F238E27FC236}">
              <a16:creationId xmlns:a16="http://schemas.microsoft.com/office/drawing/2014/main" id="{5EC62FCF-323B-411A-82CA-6AE7097067BC}"/>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154" name="Drop Down 4" hidden="1">
          <a:extLst>
            <a:ext uri="{63B3BB69-23CF-44E3-9099-C40C66FF867C}">
              <a14:compatExt xmlns:a14="http://schemas.microsoft.com/office/drawing/2010/main" spid="_x0000_s2052"/>
            </a:ext>
            <a:ext uri="{FF2B5EF4-FFF2-40B4-BE49-F238E27FC236}">
              <a16:creationId xmlns:a16="http://schemas.microsoft.com/office/drawing/2014/main" id="{0CCAED90-5075-4831-94D6-459A987F4020}"/>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130</xdr:row>
      <xdr:rowOff>0</xdr:rowOff>
    </xdr:from>
    <xdr:ext cx="1921468" cy="195685"/>
    <xdr:sp macro="" textlink="">
      <xdr:nvSpPr>
        <xdr:cNvPr id="4155" name="Drop Down 20" hidden="1">
          <a:extLst>
            <a:ext uri="{63B3BB69-23CF-44E3-9099-C40C66FF867C}">
              <a14:compatExt xmlns:a14="http://schemas.microsoft.com/office/drawing/2010/main" spid="_x0000_s2068"/>
            </a:ext>
            <a:ext uri="{FF2B5EF4-FFF2-40B4-BE49-F238E27FC236}">
              <a16:creationId xmlns:a16="http://schemas.microsoft.com/office/drawing/2014/main" id="{608E355B-20E2-412C-89E5-A1C0EA69AF29}"/>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130</xdr:row>
      <xdr:rowOff>0</xdr:rowOff>
    </xdr:from>
    <xdr:ext cx="2476500" cy="199970"/>
    <xdr:sp macro="" textlink="">
      <xdr:nvSpPr>
        <xdr:cNvPr id="4156" name="Drop Down 24" hidden="1">
          <a:extLst>
            <a:ext uri="{63B3BB69-23CF-44E3-9099-C40C66FF867C}">
              <a14:compatExt xmlns:a14="http://schemas.microsoft.com/office/drawing/2010/main" spid="_x0000_s2072"/>
            </a:ext>
            <a:ext uri="{FF2B5EF4-FFF2-40B4-BE49-F238E27FC236}">
              <a16:creationId xmlns:a16="http://schemas.microsoft.com/office/drawing/2014/main" id="{FCF0886C-AB1D-4869-B696-00F228EA319F}"/>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157" name="Drop Down 4" hidden="1">
          <a:extLst>
            <a:ext uri="{63B3BB69-23CF-44E3-9099-C40C66FF867C}">
              <a14:compatExt xmlns:a14="http://schemas.microsoft.com/office/drawing/2010/main" spid="_x0000_s2052"/>
            </a:ext>
            <a:ext uri="{FF2B5EF4-FFF2-40B4-BE49-F238E27FC236}">
              <a16:creationId xmlns:a16="http://schemas.microsoft.com/office/drawing/2014/main" id="{ACC391DA-FF95-4563-BD6E-63D18417581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130</xdr:row>
      <xdr:rowOff>0</xdr:rowOff>
    </xdr:from>
    <xdr:ext cx="2529840" cy="195685"/>
    <xdr:sp macro="" textlink="">
      <xdr:nvSpPr>
        <xdr:cNvPr id="4158" name="Drop Down 4" hidden="1">
          <a:extLst>
            <a:ext uri="{63B3BB69-23CF-44E3-9099-C40C66FF867C}">
              <a14:compatExt xmlns:a14="http://schemas.microsoft.com/office/drawing/2010/main" spid="_x0000_s2052"/>
            </a:ext>
            <a:ext uri="{FF2B5EF4-FFF2-40B4-BE49-F238E27FC236}">
              <a16:creationId xmlns:a16="http://schemas.microsoft.com/office/drawing/2014/main" id="{9D2FFE5A-E4C6-435D-A620-D48A82E517DE}"/>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159" name="Drop Down 4" hidden="1">
          <a:extLst>
            <a:ext uri="{63B3BB69-23CF-44E3-9099-C40C66FF867C}">
              <a14:compatExt xmlns:a14="http://schemas.microsoft.com/office/drawing/2010/main" spid="_x0000_s2052"/>
            </a:ext>
            <a:ext uri="{FF2B5EF4-FFF2-40B4-BE49-F238E27FC236}">
              <a16:creationId xmlns:a16="http://schemas.microsoft.com/office/drawing/2014/main" id="{6A3904D1-6525-4B44-BA03-CD56A56D350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130</xdr:row>
      <xdr:rowOff>0</xdr:rowOff>
    </xdr:from>
    <xdr:ext cx="2529840" cy="195685"/>
    <xdr:sp macro="" textlink="">
      <xdr:nvSpPr>
        <xdr:cNvPr id="4160" name="Drop Down 4" hidden="1">
          <a:extLst>
            <a:ext uri="{63B3BB69-23CF-44E3-9099-C40C66FF867C}">
              <a14:compatExt xmlns:a14="http://schemas.microsoft.com/office/drawing/2010/main" spid="_x0000_s2052"/>
            </a:ext>
            <a:ext uri="{FF2B5EF4-FFF2-40B4-BE49-F238E27FC236}">
              <a16:creationId xmlns:a16="http://schemas.microsoft.com/office/drawing/2014/main" id="{F07FAC21-CC2F-41C0-8CDA-28FE57C0831D}"/>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161" name="Drop Down 4" hidden="1">
          <a:extLst>
            <a:ext uri="{63B3BB69-23CF-44E3-9099-C40C66FF867C}">
              <a14:compatExt xmlns:a14="http://schemas.microsoft.com/office/drawing/2010/main" spid="_x0000_s2052"/>
            </a:ext>
            <a:ext uri="{FF2B5EF4-FFF2-40B4-BE49-F238E27FC236}">
              <a16:creationId xmlns:a16="http://schemas.microsoft.com/office/drawing/2014/main" id="{2133BC1D-98FA-4719-88C3-48BA9EC9B1E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130</xdr:row>
      <xdr:rowOff>0</xdr:rowOff>
    </xdr:from>
    <xdr:ext cx="1921468" cy="195685"/>
    <xdr:sp macro="" textlink="">
      <xdr:nvSpPr>
        <xdr:cNvPr id="4162" name="Drop Down 20" hidden="1">
          <a:extLst>
            <a:ext uri="{63B3BB69-23CF-44E3-9099-C40C66FF867C}">
              <a14:compatExt xmlns:a14="http://schemas.microsoft.com/office/drawing/2010/main" spid="_x0000_s2068"/>
            </a:ext>
            <a:ext uri="{FF2B5EF4-FFF2-40B4-BE49-F238E27FC236}">
              <a16:creationId xmlns:a16="http://schemas.microsoft.com/office/drawing/2014/main" id="{43493A65-8EDB-4768-86E6-B701DF744FAC}"/>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130</xdr:row>
      <xdr:rowOff>0</xdr:rowOff>
    </xdr:from>
    <xdr:ext cx="2476500" cy="199970"/>
    <xdr:sp macro="" textlink="">
      <xdr:nvSpPr>
        <xdr:cNvPr id="4163" name="Drop Down 24" hidden="1">
          <a:extLst>
            <a:ext uri="{63B3BB69-23CF-44E3-9099-C40C66FF867C}">
              <a14:compatExt xmlns:a14="http://schemas.microsoft.com/office/drawing/2010/main" spid="_x0000_s2072"/>
            </a:ext>
            <a:ext uri="{FF2B5EF4-FFF2-40B4-BE49-F238E27FC236}">
              <a16:creationId xmlns:a16="http://schemas.microsoft.com/office/drawing/2014/main" id="{C2B237DA-5EBC-4E43-95F4-3AAD88CA1A09}"/>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164" name="Drop Down 4" hidden="1">
          <a:extLst>
            <a:ext uri="{63B3BB69-23CF-44E3-9099-C40C66FF867C}">
              <a14:compatExt xmlns:a14="http://schemas.microsoft.com/office/drawing/2010/main" spid="_x0000_s2052"/>
            </a:ext>
            <a:ext uri="{FF2B5EF4-FFF2-40B4-BE49-F238E27FC236}">
              <a16:creationId xmlns:a16="http://schemas.microsoft.com/office/drawing/2014/main" id="{6AA55A32-5016-4CCC-A3C7-8065BA421767}"/>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130</xdr:row>
      <xdr:rowOff>0</xdr:rowOff>
    </xdr:from>
    <xdr:ext cx="2529840" cy="195685"/>
    <xdr:sp macro="" textlink="">
      <xdr:nvSpPr>
        <xdr:cNvPr id="4165" name="Drop Down 4" hidden="1">
          <a:extLst>
            <a:ext uri="{63B3BB69-23CF-44E3-9099-C40C66FF867C}">
              <a14:compatExt xmlns:a14="http://schemas.microsoft.com/office/drawing/2010/main" spid="_x0000_s2052"/>
            </a:ext>
            <a:ext uri="{FF2B5EF4-FFF2-40B4-BE49-F238E27FC236}">
              <a16:creationId xmlns:a16="http://schemas.microsoft.com/office/drawing/2014/main" id="{BF8FC26B-5F4C-44D1-9943-4051258E1E1B}"/>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166" name="Drop Down 4" hidden="1">
          <a:extLst>
            <a:ext uri="{63B3BB69-23CF-44E3-9099-C40C66FF867C}">
              <a14:compatExt xmlns:a14="http://schemas.microsoft.com/office/drawing/2010/main" spid="_x0000_s2052"/>
            </a:ext>
            <a:ext uri="{FF2B5EF4-FFF2-40B4-BE49-F238E27FC236}">
              <a16:creationId xmlns:a16="http://schemas.microsoft.com/office/drawing/2014/main" id="{57BDFC26-E88F-476F-8DED-662229D9B1E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130</xdr:row>
      <xdr:rowOff>0</xdr:rowOff>
    </xdr:from>
    <xdr:ext cx="2529840" cy="195685"/>
    <xdr:sp macro="" textlink="">
      <xdr:nvSpPr>
        <xdr:cNvPr id="4167" name="Drop Down 4" hidden="1">
          <a:extLst>
            <a:ext uri="{63B3BB69-23CF-44E3-9099-C40C66FF867C}">
              <a14:compatExt xmlns:a14="http://schemas.microsoft.com/office/drawing/2010/main" spid="_x0000_s2052"/>
            </a:ext>
            <a:ext uri="{FF2B5EF4-FFF2-40B4-BE49-F238E27FC236}">
              <a16:creationId xmlns:a16="http://schemas.microsoft.com/office/drawing/2014/main" id="{3C0E874A-89DD-4232-A320-5C91A05B540A}"/>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168" name="Drop Down 4" hidden="1">
          <a:extLst>
            <a:ext uri="{63B3BB69-23CF-44E3-9099-C40C66FF867C}">
              <a14:compatExt xmlns:a14="http://schemas.microsoft.com/office/drawing/2010/main" spid="_x0000_s2052"/>
            </a:ext>
            <a:ext uri="{FF2B5EF4-FFF2-40B4-BE49-F238E27FC236}">
              <a16:creationId xmlns:a16="http://schemas.microsoft.com/office/drawing/2014/main" id="{26A1A133-DD88-4F3A-AC69-E4CE07EA8F7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130</xdr:row>
      <xdr:rowOff>0</xdr:rowOff>
    </xdr:from>
    <xdr:ext cx="1921468" cy="195685"/>
    <xdr:sp macro="" textlink="">
      <xdr:nvSpPr>
        <xdr:cNvPr id="4169" name="Drop Down 20" hidden="1">
          <a:extLst>
            <a:ext uri="{63B3BB69-23CF-44E3-9099-C40C66FF867C}">
              <a14:compatExt xmlns:a14="http://schemas.microsoft.com/office/drawing/2010/main" spid="_x0000_s2068"/>
            </a:ext>
            <a:ext uri="{FF2B5EF4-FFF2-40B4-BE49-F238E27FC236}">
              <a16:creationId xmlns:a16="http://schemas.microsoft.com/office/drawing/2014/main" id="{780BBCEC-B63C-457F-B953-EBCD9BB2F502}"/>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130</xdr:row>
      <xdr:rowOff>0</xdr:rowOff>
    </xdr:from>
    <xdr:ext cx="2476500" cy="199970"/>
    <xdr:sp macro="" textlink="">
      <xdr:nvSpPr>
        <xdr:cNvPr id="4170" name="Drop Down 24" hidden="1">
          <a:extLst>
            <a:ext uri="{63B3BB69-23CF-44E3-9099-C40C66FF867C}">
              <a14:compatExt xmlns:a14="http://schemas.microsoft.com/office/drawing/2010/main" spid="_x0000_s2072"/>
            </a:ext>
            <a:ext uri="{FF2B5EF4-FFF2-40B4-BE49-F238E27FC236}">
              <a16:creationId xmlns:a16="http://schemas.microsoft.com/office/drawing/2014/main" id="{2E03A0DC-D020-49EE-8A4B-D5821D34991E}"/>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171" name="Drop Down 4" hidden="1">
          <a:extLst>
            <a:ext uri="{63B3BB69-23CF-44E3-9099-C40C66FF867C}">
              <a14:compatExt xmlns:a14="http://schemas.microsoft.com/office/drawing/2010/main" spid="_x0000_s2052"/>
            </a:ext>
            <a:ext uri="{FF2B5EF4-FFF2-40B4-BE49-F238E27FC236}">
              <a16:creationId xmlns:a16="http://schemas.microsoft.com/office/drawing/2014/main" id="{87B21869-98EC-4CB2-A121-F7B064EC5553}"/>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130</xdr:row>
      <xdr:rowOff>0</xdr:rowOff>
    </xdr:from>
    <xdr:ext cx="2529840" cy="195685"/>
    <xdr:sp macro="" textlink="">
      <xdr:nvSpPr>
        <xdr:cNvPr id="4172" name="Drop Down 4" hidden="1">
          <a:extLst>
            <a:ext uri="{63B3BB69-23CF-44E3-9099-C40C66FF867C}">
              <a14:compatExt xmlns:a14="http://schemas.microsoft.com/office/drawing/2010/main" spid="_x0000_s2052"/>
            </a:ext>
            <a:ext uri="{FF2B5EF4-FFF2-40B4-BE49-F238E27FC236}">
              <a16:creationId xmlns:a16="http://schemas.microsoft.com/office/drawing/2014/main" id="{13FE9AEF-D813-4AFC-94C5-7A7C0AED5DA0}"/>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173" name="Drop Down 4" hidden="1">
          <a:extLst>
            <a:ext uri="{63B3BB69-23CF-44E3-9099-C40C66FF867C}">
              <a14:compatExt xmlns:a14="http://schemas.microsoft.com/office/drawing/2010/main" spid="_x0000_s2052"/>
            </a:ext>
            <a:ext uri="{FF2B5EF4-FFF2-40B4-BE49-F238E27FC236}">
              <a16:creationId xmlns:a16="http://schemas.microsoft.com/office/drawing/2014/main" id="{B60577C3-C5E7-4340-859B-78BCFEB4714F}"/>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130</xdr:row>
      <xdr:rowOff>0</xdr:rowOff>
    </xdr:from>
    <xdr:ext cx="2529840" cy="195685"/>
    <xdr:sp macro="" textlink="">
      <xdr:nvSpPr>
        <xdr:cNvPr id="4174" name="Drop Down 4" hidden="1">
          <a:extLst>
            <a:ext uri="{63B3BB69-23CF-44E3-9099-C40C66FF867C}">
              <a14:compatExt xmlns:a14="http://schemas.microsoft.com/office/drawing/2010/main" spid="_x0000_s2052"/>
            </a:ext>
            <a:ext uri="{FF2B5EF4-FFF2-40B4-BE49-F238E27FC236}">
              <a16:creationId xmlns:a16="http://schemas.microsoft.com/office/drawing/2014/main" id="{1A8D605D-67BF-4243-9D52-7A0EC244AFD8}"/>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175" name="Drop Down 4" hidden="1">
          <a:extLst>
            <a:ext uri="{63B3BB69-23CF-44E3-9099-C40C66FF867C}">
              <a14:compatExt xmlns:a14="http://schemas.microsoft.com/office/drawing/2010/main" spid="_x0000_s2052"/>
            </a:ext>
            <a:ext uri="{FF2B5EF4-FFF2-40B4-BE49-F238E27FC236}">
              <a16:creationId xmlns:a16="http://schemas.microsoft.com/office/drawing/2014/main" id="{B66364B0-50D9-4119-A7B0-DA161CEDB162}"/>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130</xdr:row>
      <xdr:rowOff>0</xdr:rowOff>
    </xdr:from>
    <xdr:ext cx="1921468" cy="195685"/>
    <xdr:sp macro="" textlink="">
      <xdr:nvSpPr>
        <xdr:cNvPr id="4176" name="Drop Down 20" hidden="1">
          <a:extLst>
            <a:ext uri="{63B3BB69-23CF-44E3-9099-C40C66FF867C}">
              <a14:compatExt xmlns:a14="http://schemas.microsoft.com/office/drawing/2010/main" spid="_x0000_s2068"/>
            </a:ext>
            <a:ext uri="{FF2B5EF4-FFF2-40B4-BE49-F238E27FC236}">
              <a16:creationId xmlns:a16="http://schemas.microsoft.com/office/drawing/2014/main" id="{CD2B4F3D-C534-4D93-A178-806E88E1ECE9}"/>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130</xdr:row>
      <xdr:rowOff>0</xdr:rowOff>
    </xdr:from>
    <xdr:ext cx="2476500" cy="199970"/>
    <xdr:sp macro="" textlink="">
      <xdr:nvSpPr>
        <xdr:cNvPr id="4177" name="Drop Down 24" hidden="1">
          <a:extLst>
            <a:ext uri="{63B3BB69-23CF-44E3-9099-C40C66FF867C}">
              <a14:compatExt xmlns:a14="http://schemas.microsoft.com/office/drawing/2010/main" spid="_x0000_s2072"/>
            </a:ext>
            <a:ext uri="{FF2B5EF4-FFF2-40B4-BE49-F238E27FC236}">
              <a16:creationId xmlns:a16="http://schemas.microsoft.com/office/drawing/2014/main" id="{6FF5EBAD-8495-4CE3-8C56-C13DFADF381D}"/>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178" name="Drop Down 4" hidden="1">
          <a:extLst>
            <a:ext uri="{63B3BB69-23CF-44E3-9099-C40C66FF867C}">
              <a14:compatExt xmlns:a14="http://schemas.microsoft.com/office/drawing/2010/main" spid="_x0000_s2052"/>
            </a:ext>
            <a:ext uri="{FF2B5EF4-FFF2-40B4-BE49-F238E27FC236}">
              <a16:creationId xmlns:a16="http://schemas.microsoft.com/office/drawing/2014/main" id="{F15BC103-96A0-4970-B08C-D714F7338DA6}"/>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130</xdr:row>
      <xdr:rowOff>0</xdr:rowOff>
    </xdr:from>
    <xdr:ext cx="2529840" cy="195685"/>
    <xdr:sp macro="" textlink="">
      <xdr:nvSpPr>
        <xdr:cNvPr id="4179" name="Drop Down 4" hidden="1">
          <a:extLst>
            <a:ext uri="{63B3BB69-23CF-44E3-9099-C40C66FF867C}">
              <a14:compatExt xmlns:a14="http://schemas.microsoft.com/office/drawing/2010/main" spid="_x0000_s2052"/>
            </a:ext>
            <a:ext uri="{FF2B5EF4-FFF2-40B4-BE49-F238E27FC236}">
              <a16:creationId xmlns:a16="http://schemas.microsoft.com/office/drawing/2014/main" id="{79856AA8-7EB9-49D8-8AD7-0C64DDE3E3B1}"/>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180" name="Drop Down 4" hidden="1">
          <a:extLst>
            <a:ext uri="{63B3BB69-23CF-44E3-9099-C40C66FF867C}">
              <a14:compatExt xmlns:a14="http://schemas.microsoft.com/office/drawing/2010/main" spid="_x0000_s2052"/>
            </a:ext>
            <a:ext uri="{FF2B5EF4-FFF2-40B4-BE49-F238E27FC236}">
              <a16:creationId xmlns:a16="http://schemas.microsoft.com/office/drawing/2014/main" id="{74074B29-A74C-4822-BBC2-F39957F9DD08}"/>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130</xdr:row>
      <xdr:rowOff>0</xdr:rowOff>
    </xdr:from>
    <xdr:ext cx="2529840" cy="195685"/>
    <xdr:sp macro="" textlink="">
      <xdr:nvSpPr>
        <xdr:cNvPr id="4181" name="Drop Down 4" hidden="1">
          <a:extLst>
            <a:ext uri="{63B3BB69-23CF-44E3-9099-C40C66FF867C}">
              <a14:compatExt xmlns:a14="http://schemas.microsoft.com/office/drawing/2010/main" spid="_x0000_s2052"/>
            </a:ext>
            <a:ext uri="{FF2B5EF4-FFF2-40B4-BE49-F238E27FC236}">
              <a16:creationId xmlns:a16="http://schemas.microsoft.com/office/drawing/2014/main" id="{1FE80425-E6A0-44A7-8F97-8FD706978F0A}"/>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182" name="Drop Down 4" hidden="1">
          <a:extLst>
            <a:ext uri="{63B3BB69-23CF-44E3-9099-C40C66FF867C}">
              <a14:compatExt xmlns:a14="http://schemas.microsoft.com/office/drawing/2010/main" spid="_x0000_s2052"/>
            </a:ext>
            <a:ext uri="{FF2B5EF4-FFF2-40B4-BE49-F238E27FC236}">
              <a16:creationId xmlns:a16="http://schemas.microsoft.com/office/drawing/2014/main" id="{21FAA772-E135-435F-AB70-AE6738F67F3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130</xdr:row>
      <xdr:rowOff>0</xdr:rowOff>
    </xdr:from>
    <xdr:ext cx="1921468" cy="195685"/>
    <xdr:sp macro="" textlink="">
      <xdr:nvSpPr>
        <xdr:cNvPr id="4183" name="Drop Down 20" hidden="1">
          <a:extLst>
            <a:ext uri="{63B3BB69-23CF-44E3-9099-C40C66FF867C}">
              <a14:compatExt xmlns:a14="http://schemas.microsoft.com/office/drawing/2010/main" spid="_x0000_s2068"/>
            </a:ext>
            <a:ext uri="{FF2B5EF4-FFF2-40B4-BE49-F238E27FC236}">
              <a16:creationId xmlns:a16="http://schemas.microsoft.com/office/drawing/2014/main" id="{943DC37D-10FE-4C15-93F5-FE0C1FB39A0F}"/>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130</xdr:row>
      <xdr:rowOff>0</xdr:rowOff>
    </xdr:from>
    <xdr:ext cx="2476500" cy="199970"/>
    <xdr:sp macro="" textlink="">
      <xdr:nvSpPr>
        <xdr:cNvPr id="4184" name="Drop Down 24" hidden="1">
          <a:extLst>
            <a:ext uri="{63B3BB69-23CF-44E3-9099-C40C66FF867C}">
              <a14:compatExt xmlns:a14="http://schemas.microsoft.com/office/drawing/2010/main" spid="_x0000_s2072"/>
            </a:ext>
            <a:ext uri="{FF2B5EF4-FFF2-40B4-BE49-F238E27FC236}">
              <a16:creationId xmlns:a16="http://schemas.microsoft.com/office/drawing/2014/main" id="{46535E53-E531-4872-A402-D69C139EF1B3}"/>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185" name="Drop Down 4" hidden="1">
          <a:extLst>
            <a:ext uri="{63B3BB69-23CF-44E3-9099-C40C66FF867C}">
              <a14:compatExt xmlns:a14="http://schemas.microsoft.com/office/drawing/2010/main" spid="_x0000_s2052"/>
            </a:ext>
            <a:ext uri="{FF2B5EF4-FFF2-40B4-BE49-F238E27FC236}">
              <a16:creationId xmlns:a16="http://schemas.microsoft.com/office/drawing/2014/main" id="{3D01531C-8C84-487A-A9AE-C6E75AFBE948}"/>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130</xdr:row>
      <xdr:rowOff>0</xdr:rowOff>
    </xdr:from>
    <xdr:ext cx="2529840" cy="195685"/>
    <xdr:sp macro="" textlink="">
      <xdr:nvSpPr>
        <xdr:cNvPr id="4186" name="Drop Down 4" hidden="1">
          <a:extLst>
            <a:ext uri="{63B3BB69-23CF-44E3-9099-C40C66FF867C}">
              <a14:compatExt xmlns:a14="http://schemas.microsoft.com/office/drawing/2010/main" spid="_x0000_s2052"/>
            </a:ext>
            <a:ext uri="{FF2B5EF4-FFF2-40B4-BE49-F238E27FC236}">
              <a16:creationId xmlns:a16="http://schemas.microsoft.com/office/drawing/2014/main" id="{6456C782-7407-4430-BBE0-7EC575A40691}"/>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187" name="Drop Down 4" hidden="1">
          <a:extLst>
            <a:ext uri="{63B3BB69-23CF-44E3-9099-C40C66FF867C}">
              <a14:compatExt xmlns:a14="http://schemas.microsoft.com/office/drawing/2010/main" spid="_x0000_s2052"/>
            </a:ext>
            <a:ext uri="{FF2B5EF4-FFF2-40B4-BE49-F238E27FC236}">
              <a16:creationId xmlns:a16="http://schemas.microsoft.com/office/drawing/2014/main" id="{597B1CBE-D9D2-4998-8048-901EB04CD261}"/>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130</xdr:row>
      <xdr:rowOff>0</xdr:rowOff>
    </xdr:from>
    <xdr:ext cx="2529840" cy="195685"/>
    <xdr:sp macro="" textlink="">
      <xdr:nvSpPr>
        <xdr:cNvPr id="4188" name="Drop Down 4" hidden="1">
          <a:extLst>
            <a:ext uri="{63B3BB69-23CF-44E3-9099-C40C66FF867C}">
              <a14:compatExt xmlns:a14="http://schemas.microsoft.com/office/drawing/2010/main" spid="_x0000_s2052"/>
            </a:ext>
            <a:ext uri="{FF2B5EF4-FFF2-40B4-BE49-F238E27FC236}">
              <a16:creationId xmlns:a16="http://schemas.microsoft.com/office/drawing/2014/main" id="{0A030955-2DAC-4218-8936-EEC152587914}"/>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189" name="Drop Down 4" hidden="1">
          <a:extLst>
            <a:ext uri="{63B3BB69-23CF-44E3-9099-C40C66FF867C}">
              <a14:compatExt xmlns:a14="http://schemas.microsoft.com/office/drawing/2010/main" spid="_x0000_s2052"/>
            </a:ext>
            <a:ext uri="{FF2B5EF4-FFF2-40B4-BE49-F238E27FC236}">
              <a16:creationId xmlns:a16="http://schemas.microsoft.com/office/drawing/2014/main" id="{FD550B04-9C3E-4AC4-AF39-0656627025C8}"/>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130</xdr:row>
      <xdr:rowOff>0</xdr:rowOff>
    </xdr:from>
    <xdr:ext cx="1921468" cy="195685"/>
    <xdr:sp macro="" textlink="">
      <xdr:nvSpPr>
        <xdr:cNvPr id="4190" name="Drop Down 20" hidden="1">
          <a:extLst>
            <a:ext uri="{63B3BB69-23CF-44E3-9099-C40C66FF867C}">
              <a14:compatExt xmlns:a14="http://schemas.microsoft.com/office/drawing/2010/main" spid="_x0000_s2068"/>
            </a:ext>
            <a:ext uri="{FF2B5EF4-FFF2-40B4-BE49-F238E27FC236}">
              <a16:creationId xmlns:a16="http://schemas.microsoft.com/office/drawing/2014/main" id="{845A17E4-A52B-4458-AB01-9E420A89EB64}"/>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130</xdr:row>
      <xdr:rowOff>0</xdr:rowOff>
    </xdr:from>
    <xdr:ext cx="2476500" cy="199970"/>
    <xdr:sp macro="" textlink="">
      <xdr:nvSpPr>
        <xdr:cNvPr id="4191" name="Drop Down 24" hidden="1">
          <a:extLst>
            <a:ext uri="{63B3BB69-23CF-44E3-9099-C40C66FF867C}">
              <a14:compatExt xmlns:a14="http://schemas.microsoft.com/office/drawing/2010/main" spid="_x0000_s2072"/>
            </a:ext>
            <a:ext uri="{FF2B5EF4-FFF2-40B4-BE49-F238E27FC236}">
              <a16:creationId xmlns:a16="http://schemas.microsoft.com/office/drawing/2014/main" id="{B5262382-6294-4EA5-8352-EDF7D4914830}"/>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192" name="Drop Down 4" hidden="1">
          <a:extLst>
            <a:ext uri="{63B3BB69-23CF-44E3-9099-C40C66FF867C}">
              <a14:compatExt xmlns:a14="http://schemas.microsoft.com/office/drawing/2010/main" spid="_x0000_s2052"/>
            </a:ext>
            <a:ext uri="{FF2B5EF4-FFF2-40B4-BE49-F238E27FC236}">
              <a16:creationId xmlns:a16="http://schemas.microsoft.com/office/drawing/2014/main" id="{789BE358-3BEE-4141-B1C9-19038746443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130</xdr:row>
      <xdr:rowOff>0</xdr:rowOff>
    </xdr:from>
    <xdr:ext cx="2529840" cy="195685"/>
    <xdr:sp macro="" textlink="">
      <xdr:nvSpPr>
        <xdr:cNvPr id="4193" name="Drop Down 4" hidden="1">
          <a:extLst>
            <a:ext uri="{63B3BB69-23CF-44E3-9099-C40C66FF867C}">
              <a14:compatExt xmlns:a14="http://schemas.microsoft.com/office/drawing/2010/main" spid="_x0000_s2052"/>
            </a:ext>
            <a:ext uri="{FF2B5EF4-FFF2-40B4-BE49-F238E27FC236}">
              <a16:creationId xmlns:a16="http://schemas.microsoft.com/office/drawing/2014/main" id="{C6B7DF61-ECC7-43C7-A06B-F78963974684}"/>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194" name="Drop Down 4" hidden="1">
          <a:extLst>
            <a:ext uri="{63B3BB69-23CF-44E3-9099-C40C66FF867C}">
              <a14:compatExt xmlns:a14="http://schemas.microsoft.com/office/drawing/2010/main" spid="_x0000_s2052"/>
            </a:ext>
            <a:ext uri="{FF2B5EF4-FFF2-40B4-BE49-F238E27FC236}">
              <a16:creationId xmlns:a16="http://schemas.microsoft.com/office/drawing/2014/main" id="{CF973D77-300D-4601-92C4-B5B6021859DF}"/>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130</xdr:row>
      <xdr:rowOff>0</xdr:rowOff>
    </xdr:from>
    <xdr:ext cx="2529840" cy="195685"/>
    <xdr:sp macro="" textlink="">
      <xdr:nvSpPr>
        <xdr:cNvPr id="4195" name="Drop Down 4" hidden="1">
          <a:extLst>
            <a:ext uri="{63B3BB69-23CF-44E3-9099-C40C66FF867C}">
              <a14:compatExt xmlns:a14="http://schemas.microsoft.com/office/drawing/2010/main" spid="_x0000_s2052"/>
            </a:ext>
            <a:ext uri="{FF2B5EF4-FFF2-40B4-BE49-F238E27FC236}">
              <a16:creationId xmlns:a16="http://schemas.microsoft.com/office/drawing/2014/main" id="{A811310E-0C79-4345-BB98-70ED6F9AF545}"/>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196" name="Drop Down 4" hidden="1">
          <a:extLst>
            <a:ext uri="{63B3BB69-23CF-44E3-9099-C40C66FF867C}">
              <a14:compatExt xmlns:a14="http://schemas.microsoft.com/office/drawing/2010/main" spid="_x0000_s2052"/>
            </a:ext>
            <a:ext uri="{FF2B5EF4-FFF2-40B4-BE49-F238E27FC236}">
              <a16:creationId xmlns:a16="http://schemas.microsoft.com/office/drawing/2014/main" id="{8B1F4118-0AA2-4708-835E-8DBDDCAE5A1F}"/>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130</xdr:row>
      <xdr:rowOff>0</xdr:rowOff>
    </xdr:from>
    <xdr:ext cx="1921468" cy="195685"/>
    <xdr:sp macro="" textlink="">
      <xdr:nvSpPr>
        <xdr:cNvPr id="4197" name="Drop Down 20" hidden="1">
          <a:extLst>
            <a:ext uri="{63B3BB69-23CF-44E3-9099-C40C66FF867C}">
              <a14:compatExt xmlns:a14="http://schemas.microsoft.com/office/drawing/2010/main" spid="_x0000_s2068"/>
            </a:ext>
            <a:ext uri="{FF2B5EF4-FFF2-40B4-BE49-F238E27FC236}">
              <a16:creationId xmlns:a16="http://schemas.microsoft.com/office/drawing/2014/main" id="{AB527030-0F7C-4E40-9D2C-71D71F886E9D}"/>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130</xdr:row>
      <xdr:rowOff>0</xdr:rowOff>
    </xdr:from>
    <xdr:ext cx="2476500" cy="199970"/>
    <xdr:sp macro="" textlink="">
      <xdr:nvSpPr>
        <xdr:cNvPr id="4198" name="Drop Down 24" hidden="1">
          <a:extLst>
            <a:ext uri="{63B3BB69-23CF-44E3-9099-C40C66FF867C}">
              <a14:compatExt xmlns:a14="http://schemas.microsoft.com/office/drawing/2010/main" spid="_x0000_s2072"/>
            </a:ext>
            <a:ext uri="{FF2B5EF4-FFF2-40B4-BE49-F238E27FC236}">
              <a16:creationId xmlns:a16="http://schemas.microsoft.com/office/drawing/2014/main" id="{CD3685E2-6506-4D89-826E-ED958E58530A}"/>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199" name="Drop Down 4" hidden="1">
          <a:extLst>
            <a:ext uri="{63B3BB69-23CF-44E3-9099-C40C66FF867C}">
              <a14:compatExt xmlns:a14="http://schemas.microsoft.com/office/drawing/2010/main" spid="_x0000_s2052"/>
            </a:ext>
            <a:ext uri="{FF2B5EF4-FFF2-40B4-BE49-F238E27FC236}">
              <a16:creationId xmlns:a16="http://schemas.microsoft.com/office/drawing/2014/main" id="{2DA2571F-BCAC-41AE-983A-14229E196DBC}"/>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130</xdr:row>
      <xdr:rowOff>0</xdr:rowOff>
    </xdr:from>
    <xdr:ext cx="2529840" cy="195685"/>
    <xdr:sp macro="" textlink="">
      <xdr:nvSpPr>
        <xdr:cNvPr id="4200" name="Drop Down 4" hidden="1">
          <a:extLst>
            <a:ext uri="{63B3BB69-23CF-44E3-9099-C40C66FF867C}">
              <a14:compatExt xmlns:a14="http://schemas.microsoft.com/office/drawing/2010/main" spid="_x0000_s2052"/>
            </a:ext>
            <a:ext uri="{FF2B5EF4-FFF2-40B4-BE49-F238E27FC236}">
              <a16:creationId xmlns:a16="http://schemas.microsoft.com/office/drawing/2014/main" id="{163BDFAB-E0E0-4300-87EF-DA4E4B640B07}"/>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201" name="Drop Down 4" hidden="1">
          <a:extLst>
            <a:ext uri="{63B3BB69-23CF-44E3-9099-C40C66FF867C}">
              <a14:compatExt xmlns:a14="http://schemas.microsoft.com/office/drawing/2010/main" spid="_x0000_s2052"/>
            </a:ext>
            <a:ext uri="{FF2B5EF4-FFF2-40B4-BE49-F238E27FC236}">
              <a16:creationId xmlns:a16="http://schemas.microsoft.com/office/drawing/2014/main" id="{D3AF469C-B2C9-4B45-8872-386460056D3B}"/>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130</xdr:row>
      <xdr:rowOff>0</xdr:rowOff>
    </xdr:from>
    <xdr:ext cx="2529840" cy="195685"/>
    <xdr:sp macro="" textlink="">
      <xdr:nvSpPr>
        <xdr:cNvPr id="4202" name="Drop Down 4" hidden="1">
          <a:extLst>
            <a:ext uri="{63B3BB69-23CF-44E3-9099-C40C66FF867C}">
              <a14:compatExt xmlns:a14="http://schemas.microsoft.com/office/drawing/2010/main" spid="_x0000_s2052"/>
            </a:ext>
            <a:ext uri="{FF2B5EF4-FFF2-40B4-BE49-F238E27FC236}">
              <a16:creationId xmlns:a16="http://schemas.microsoft.com/office/drawing/2014/main" id="{931CAFA7-F0D9-4D6C-8017-49F41954D24E}"/>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203" name="Drop Down 4" hidden="1">
          <a:extLst>
            <a:ext uri="{63B3BB69-23CF-44E3-9099-C40C66FF867C}">
              <a14:compatExt xmlns:a14="http://schemas.microsoft.com/office/drawing/2010/main" spid="_x0000_s2052"/>
            </a:ext>
            <a:ext uri="{FF2B5EF4-FFF2-40B4-BE49-F238E27FC236}">
              <a16:creationId xmlns:a16="http://schemas.microsoft.com/office/drawing/2014/main" id="{C2134B24-0795-44A5-BC1C-5501B9624C54}"/>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130</xdr:row>
      <xdr:rowOff>0</xdr:rowOff>
    </xdr:from>
    <xdr:ext cx="1921468" cy="195685"/>
    <xdr:sp macro="" textlink="">
      <xdr:nvSpPr>
        <xdr:cNvPr id="4204" name="Drop Down 20" hidden="1">
          <a:extLst>
            <a:ext uri="{63B3BB69-23CF-44E3-9099-C40C66FF867C}">
              <a14:compatExt xmlns:a14="http://schemas.microsoft.com/office/drawing/2010/main" spid="_x0000_s2068"/>
            </a:ext>
            <a:ext uri="{FF2B5EF4-FFF2-40B4-BE49-F238E27FC236}">
              <a16:creationId xmlns:a16="http://schemas.microsoft.com/office/drawing/2014/main" id="{3D0D09DD-A38E-4804-A313-B31FBF5B9A17}"/>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130</xdr:row>
      <xdr:rowOff>0</xdr:rowOff>
    </xdr:from>
    <xdr:ext cx="2476500" cy="199970"/>
    <xdr:sp macro="" textlink="">
      <xdr:nvSpPr>
        <xdr:cNvPr id="4205" name="Drop Down 24" hidden="1">
          <a:extLst>
            <a:ext uri="{63B3BB69-23CF-44E3-9099-C40C66FF867C}">
              <a14:compatExt xmlns:a14="http://schemas.microsoft.com/office/drawing/2010/main" spid="_x0000_s2072"/>
            </a:ext>
            <a:ext uri="{FF2B5EF4-FFF2-40B4-BE49-F238E27FC236}">
              <a16:creationId xmlns:a16="http://schemas.microsoft.com/office/drawing/2014/main" id="{A557E8B7-1257-44B7-AF84-09956199E80E}"/>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206" name="Drop Down 4" hidden="1">
          <a:extLst>
            <a:ext uri="{63B3BB69-23CF-44E3-9099-C40C66FF867C}">
              <a14:compatExt xmlns:a14="http://schemas.microsoft.com/office/drawing/2010/main" spid="_x0000_s2052"/>
            </a:ext>
            <a:ext uri="{FF2B5EF4-FFF2-40B4-BE49-F238E27FC236}">
              <a16:creationId xmlns:a16="http://schemas.microsoft.com/office/drawing/2014/main" id="{24BA4D78-DB3F-45F0-A33E-202BC4EAD627}"/>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130</xdr:row>
      <xdr:rowOff>0</xdr:rowOff>
    </xdr:from>
    <xdr:ext cx="2529840" cy="195685"/>
    <xdr:sp macro="" textlink="">
      <xdr:nvSpPr>
        <xdr:cNvPr id="4207" name="Drop Down 4" hidden="1">
          <a:extLst>
            <a:ext uri="{63B3BB69-23CF-44E3-9099-C40C66FF867C}">
              <a14:compatExt xmlns:a14="http://schemas.microsoft.com/office/drawing/2010/main" spid="_x0000_s2052"/>
            </a:ext>
            <a:ext uri="{FF2B5EF4-FFF2-40B4-BE49-F238E27FC236}">
              <a16:creationId xmlns:a16="http://schemas.microsoft.com/office/drawing/2014/main" id="{171F4FB6-BA3F-4078-87EF-5B74CB66E4A6}"/>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208" name="Drop Down 4" hidden="1">
          <a:extLst>
            <a:ext uri="{63B3BB69-23CF-44E3-9099-C40C66FF867C}">
              <a14:compatExt xmlns:a14="http://schemas.microsoft.com/office/drawing/2010/main" spid="_x0000_s2052"/>
            </a:ext>
            <a:ext uri="{FF2B5EF4-FFF2-40B4-BE49-F238E27FC236}">
              <a16:creationId xmlns:a16="http://schemas.microsoft.com/office/drawing/2014/main" id="{33CF449C-FC45-480E-9DE9-0B6FC7BD3363}"/>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130</xdr:row>
      <xdr:rowOff>0</xdr:rowOff>
    </xdr:from>
    <xdr:ext cx="2529840" cy="195685"/>
    <xdr:sp macro="" textlink="">
      <xdr:nvSpPr>
        <xdr:cNvPr id="4209" name="Drop Down 4" hidden="1">
          <a:extLst>
            <a:ext uri="{63B3BB69-23CF-44E3-9099-C40C66FF867C}">
              <a14:compatExt xmlns:a14="http://schemas.microsoft.com/office/drawing/2010/main" spid="_x0000_s2052"/>
            </a:ext>
            <a:ext uri="{FF2B5EF4-FFF2-40B4-BE49-F238E27FC236}">
              <a16:creationId xmlns:a16="http://schemas.microsoft.com/office/drawing/2014/main" id="{BAB5BE3E-582D-45F6-B40F-7016AEBFBB0F}"/>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210" name="Drop Down 4" hidden="1">
          <a:extLst>
            <a:ext uri="{63B3BB69-23CF-44E3-9099-C40C66FF867C}">
              <a14:compatExt xmlns:a14="http://schemas.microsoft.com/office/drawing/2010/main" spid="_x0000_s2052"/>
            </a:ext>
            <a:ext uri="{FF2B5EF4-FFF2-40B4-BE49-F238E27FC236}">
              <a16:creationId xmlns:a16="http://schemas.microsoft.com/office/drawing/2014/main" id="{681EA814-3FC1-4025-BCC4-E10146C49B3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130</xdr:row>
      <xdr:rowOff>0</xdr:rowOff>
    </xdr:from>
    <xdr:ext cx="1921468" cy="195685"/>
    <xdr:sp macro="" textlink="">
      <xdr:nvSpPr>
        <xdr:cNvPr id="4211" name="Drop Down 20" hidden="1">
          <a:extLst>
            <a:ext uri="{63B3BB69-23CF-44E3-9099-C40C66FF867C}">
              <a14:compatExt xmlns:a14="http://schemas.microsoft.com/office/drawing/2010/main" spid="_x0000_s2068"/>
            </a:ext>
            <a:ext uri="{FF2B5EF4-FFF2-40B4-BE49-F238E27FC236}">
              <a16:creationId xmlns:a16="http://schemas.microsoft.com/office/drawing/2014/main" id="{476C1DB3-A931-4391-A4C0-D0C5AF13041E}"/>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130</xdr:row>
      <xdr:rowOff>0</xdr:rowOff>
    </xdr:from>
    <xdr:ext cx="2476500" cy="199970"/>
    <xdr:sp macro="" textlink="">
      <xdr:nvSpPr>
        <xdr:cNvPr id="4212" name="Drop Down 24" hidden="1">
          <a:extLst>
            <a:ext uri="{63B3BB69-23CF-44E3-9099-C40C66FF867C}">
              <a14:compatExt xmlns:a14="http://schemas.microsoft.com/office/drawing/2010/main" spid="_x0000_s2072"/>
            </a:ext>
            <a:ext uri="{FF2B5EF4-FFF2-40B4-BE49-F238E27FC236}">
              <a16:creationId xmlns:a16="http://schemas.microsoft.com/office/drawing/2014/main" id="{C2AEB73E-DD56-418E-8EF6-9ED2E5742992}"/>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213" name="Drop Down 4" hidden="1">
          <a:extLst>
            <a:ext uri="{63B3BB69-23CF-44E3-9099-C40C66FF867C}">
              <a14:compatExt xmlns:a14="http://schemas.microsoft.com/office/drawing/2010/main" spid="_x0000_s2052"/>
            </a:ext>
            <a:ext uri="{FF2B5EF4-FFF2-40B4-BE49-F238E27FC236}">
              <a16:creationId xmlns:a16="http://schemas.microsoft.com/office/drawing/2014/main" id="{9A10E815-9E1A-44CB-A6A1-D2F8CF8980D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130</xdr:row>
      <xdr:rowOff>0</xdr:rowOff>
    </xdr:from>
    <xdr:ext cx="2529840" cy="195685"/>
    <xdr:sp macro="" textlink="">
      <xdr:nvSpPr>
        <xdr:cNvPr id="4214" name="Drop Down 4" hidden="1">
          <a:extLst>
            <a:ext uri="{63B3BB69-23CF-44E3-9099-C40C66FF867C}">
              <a14:compatExt xmlns:a14="http://schemas.microsoft.com/office/drawing/2010/main" spid="_x0000_s2052"/>
            </a:ext>
            <a:ext uri="{FF2B5EF4-FFF2-40B4-BE49-F238E27FC236}">
              <a16:creationId xmlns:a16="http://schemas.microsoft.com/office/drawing/2014/main" id="{9115E6EC-E149-4C9F-BE45-92D80D8EB47C}"/>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215" name="Drop Down 4" hidden="1">
          <a:extLst>
            <a:ext uri="{63B3BB69-23CF-44E3-9099-C40C66FF867C}">
              <a14:compatExt xmlns:a14="http://schemas.microsoft.com/office/drawing/2010/main" spid="_x0000_s2052"/>
            </a:ext>
            <a:ext uri="{FF2B5EF4-FFF2-40B4-BE49-F238E27FC236}">
              <a16:creationId xmlns:a16="http://schemas.microsoft.com/office/drawing/2014/main" id="{051B841A-2031-423C-9466-0F3A9FAA07A5}"/>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130</xdr:row>
      <xdr:rowOff>0</xdr:rowOff>
    </xdr:from>
    <xdr:ext cx="2529840" cy="195685"/>
    <xdr:sp macro="" textlink="">
      <xdr:nvSpPr>
        <xdr:cNvPr id="4216" name="Drop Down 4" hidden="1">
          <a:extLst>
            <a:ext uri="{63B3BB69-23CF-44E3-9099-C40C66FF867C}">
              <a14:compatExt xmlns:a14="http://schemas.microsoft.com/office/drawing/2010/main" spid="_x0000_s2052"/>
            </a:ext>
            <a:ext uri="{FF2B5EF4-FFF2-40B4-BE49-F238E27FC236}">
              <a16:creationId xmlns:a16="http://schemas.microsoft.com/office/drawing/2014/main" id="{B9C48E1B-D211-4904-B41D-135F6D9967EE}"/>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217" name="Drop Down 4" hidden="1">
          <a:extLst>
            <a:ext uri="{63B3BB69-23CF-44E3-9099-C40C66FF867C}">
              <a14:compatExt xmlns:a14="http://schemas.microsoft.com/office/drawing/2010/main" spid="_x0000_s2052"/>
            </a:ext>
            <a:ext uri="{FF2B5EF4-FFF2-40B4-BE49-F238E27FC236}">
              <a16:creationId xmlns:a16="http://schemas.microsoft.com/office/drawing/2014/main" id="{A7C6490D-4F8B-4C0A-A308-67DC35A97C35}"/>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130</xdr:row>
      <xdr:rowOff>0</xdr:rowOff>
    </xdr:from>
    <xdr:ext cx="1921468" cy="195685"/>
    <xdr:sp macro="" textlink="">
      <xdr:nvSpPr>
        <xdr:cNvPr id="4218" name="Drop Down 20" hidden="1">
          <a:extLst>
            <a:ext uri="{63B3BB69-23CF-44E3-9099-C40C66FF867C}">
              <a14:compatExt xmlns:a14="http://schemas.microsoft.com/office/drawing/2010/main" spid="_x0000_s2068"/>
            </a:ext>
            <a:ext uri="{FF2B5EF4-FFF2-40B4-BE49-F238E27FC236}">
              <a16:creationId xmlns:a16="http://schemas.microsoft.com/office/drawing/2014/main" id="{81808DE9-7B3C-4A5C-9E6F-B3F76B99435B}"/>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130</xdr:row>
      <xdr:rowOff>0</xdr:rowOff>
    </xdr:from>
    <xdr:ext cx="2476500" cy="199970"/>
    <xdr:sp macro="" textlink="">
      <xdr:nvSpPr>
        <xdr:cNvPr id="4219" name="Drop Down 24" hidden="1">
          <a:extLst>
            <a:ext uri="{63B3BB69-23CF-44E3-9099-C40C66FF867C}">
              <a14:compatExt xmlns:a14="http://schemas.microsoft.com/office/drawing/2010/main" spid="_x0000_s2072"/>
            </a:ext>
            <a:ext uri="{FF2B5EF4-FFF2-40B4-BE49-F238E27FC236}">
              <a16:creationId xmlns:a16="http://schemas.microsoft.com/office/drawing/2014/main" id="{D3EDEE02-AB2B-4B3D-9D97-3D672DFE37F9}"/>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220" name="Drop Down 4" hidden="1">
          <a:extLst>
            <a:ext uri="{63B3BB69-23CF-44E3-9099-C40C66FF867C}">
              <a14:compatExt xmlns:a14="http://schemas.microsoft.com/office/drawing/2010/main" spid="_x0000_s2052"/>
            </a:ext>
            <a:ext uri="{FF2B5EF4-FFF2-40B4-BE49-F238E27FC236}">
              <a16:creationId xmlns:a16="http://schemas.microsoft.com/office/drawing/2014/main" id="{E8DD0B2C-F9B4-4779-ABC6-246254B03E9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130</xdr:row>
      <xdr:rowOff>0</xdr:rowOff>
    </xdr:from>
    <xdr:ext cx="2529840" cy="195685"/>
    <xdr:sp macro="" textlink="">
      <xdr:nvSpPr>
        <xdr:cNvPr id="4221" name="Drop Down 4" hidden="1">
          <a:extLst>
            <a:ext uri="{63B3BB69-23CF-44E3-9099-C40C66FF867C}">
              <a14:compatExt xmlns:a14="http://schemas.microsoft.com/office/drawing/2010/main" spid="_x0000_s2052"/>
            </a:ext>
            <a:ext uri="{FF2B5EF4-FFF2-40B4-BE49-F238E27FC236}">
              <a16:creationId xmlns:a16="http://schemas.microsoft.com/office/drawing/2014/main" id="{DA087BBD-439A-4143-93EB-3C1C714326D4}"/>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222" name="Drop Down 4" hidden="1">
          <a:extLst>
            <a:ext uri="{63B3BB69-23CF-44E3-9099-C40C66FF867C}">
              <a14:compatExt xmlns:a14="http://schemas.microsoft.com/office/drawing/2010/main" spid="_x0000_s2052"/>
            </a:ext>
            <a:ext uri="{FF2B5EF4-FFF2-40B4-BE49-F238E27FC236}">
              <a16:creationId xmlns:a16="http://schemas.microsoft.com/office/drawing/2014/main" id="{E7BF7208-C86D-4BBE-A881-D3653FCB93F5}"/>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130</xdr:row>
      <xdr:rowOff>0</xdr:rowOff>
    </xdr:from>
    <xdr:ext cx="2529840" cy="195685"/>
    <xdr:sp macro="" textlink="">
      <xdr:nvSpPr>
        <xdr:cNvPr id="4223" name="Drop Down 4" hidden="1">
          <a:extLst>
            <a:ext uri="{63B3BB69-23CF-44E3-9099-C40C66FF867C}">
              <a14:compatExt xmlns:a14="http://schemas.microsoft.com/office/drawing/2010/main" spid="_x0000_s2052"/>
            </a:ext>
            <a:ext uri="{FF2B5EF4-FFF2-40B4-BE49-F238E27FC236}">
              <a16:creationId xmlns:a16="http://schemas.microsoft.com/office/drawing/2014/main" id="{E5DE7577-B616-41D2-B63D-A49DC12DC7DA}"/>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224" name="Drop Down 4" hidden="1">
          <a:extLst>
            <a:ext uri="{63B3BB69-23CF-44E3-9099-C40C66FF867C}">
              <a14:compatExt xmlns:a14="http://schemas.microsoft.com/office/drawing/2010/main" spid="_x0000_s2052"/>
            </a:ext>
            <a:ext uri="{FF2B5EF4-FFF2-40B4-BE49-F238E27FC236}">
              <a16:creationId xmlns:a16="http://schemas.microsoft.com/office/drawing/2014/main" id="{8F134FF6-B401-45A8-8C07-634063472B5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130</xdr:row>
      <xdr:rowOff>0</xdr:rowOff>
    </xdr:from>
    <xdr:ext cx="1921468" cy="195685"/>
    <xdr:sp macro="" textlink="">
      <xdr:nvSpPr>
        <xdr:cNvPr id="4225" name="Drop Down 20" hidden="1">
          <a:extLst>
            <a:ext uri="{63B3BB69-23CF-44E3-9099-C40C66FF867C}">
              <a14:compatExt xmlns:a14="http://schemas.microsoft.com/office/drawing/2010/main" spid="_x0000_s2068"/>
            </a:ext>
            <a:ext uri="{FF2B5EF4-FFF2-40B4-BE49-F238E27FC236}">
              <a16:creationId xmlns:a16="http://schemas.microsoft.com/office/drawing/2014/main" id="{233863D7-47E1-4408-B4AC-B1E2ECA42DD7}"/>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130</xdr:row>
      <xdr:rowOff>0</xdr:rowOff>
    </xdr:from>
    <xdr:ext cx="2476500" cy="199970"/>
    <xdr:sp macro="" textlink="">
      <xdr:nvSpPr>
        <xdr:cNvPr id="4226" name="Drop Down 24" hidden="1">
          <a:extLst>
            <a:ext uri="{63B3BB69-23CF-44E3-9099-C40C66FF867C}">
              <a14:compatExt xmlns:a14="http://schemas.microsoft.com/office/drawing/2010/main" spid="_x0000_s2072"/>
            </a:ext>
            <a:ext uri="{FF2B5EF4-FFF2-40B4-BE49-F238E27FC236}">
              <a16:creationId xmlns:a16="http://schemas.microsoft.com/office/drawing/2014/main" id="{71FE1856-41F7-4BB6-B9FC-8EDCD2443356}"/>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227" name="Drop Down 4" hidden="1">
          <a:extLst>
            <a:ext uri="{63B3BB69-23CF-44E3-9099-C40C66FF867C}">
              <a14:compatExt xmlns:a14="http://schemas.microsoft.com/office/drawing/2010/main" spid="_x0000_s2052"/>
            </a:ext>
            <a:ext uri="{FF2B5EF4-FFF2-40B4-BE49-F238E27FC236}">
              <a16:creationId xmlns:a16="http://schemas.microsoft.com/office/drawing/2014/main" id="{4CD34697-A27A-4182-984C-AE9876C9E5B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130</xdr:row>
      <xdr:rowOff>0</xdr:rowOff>
    </xdr:from>
    <xdr:ext cx="2529840" cy="195685"/>
    <xdr:sp macro="" textlink="">
      <xdr:nvSpPr>
        <xdr:cNvPr id="4228" name="Drop Down 4" hidden="1">
          <a:extLst>
            <a:ext uri="{63B3BB69-23CF-44E3-9099-C40C66FF867C}">
              <a14:compatExt xmlns:a14="http://schemas.microsoft.com/office/drawing/2010/main" spid="_x0000_s2052"/>
            </a:ext>
            <a:ext uri="{FF2B5EF4-FFF2-40B4-BE49-F238E27FC236}">
              <a16:creationId xmlns:a16="http://schemas.microsoft.com/office/drawing/2014/main" id="{C7907474-9B85-4A7A-A8BB-DADD1E565E56}"/>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229" name="Drop Down 4" hidden="1">
          <a:extLst>
            <a:ext uri="{63B3BB69-23CF-44E3-9099-C40C66FF867C}">
              <a14:compatExt xmlns:a14="http://schemas.microsoft.com/office/drawing/2010/main" spid="_x0000_s2052"/>
            </a:ext>
            <a:ext uri="{FF2B5EF4-FFF2-40B4-BE49-F238E27FC236}">
              <a16:creationId xmlns:a16="http://schemas.microsoft.com/office/drawing/2014/main" id="{E69A187B-9164-4CCD-9F73-BA10B88296D5}"/>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130</xdr:row>
      <xdr:rowOff>0</xdr:rowOff>
    </xdr:from>
    <xdr:ext cx="2529840" cy="195685"/>
    <xdr:sp macro="" textlink="">
      <xdr:nvSpPr>
        <xdr:cNvPr id="4230" name="Drop Down 4" hidden="1">
          <a:extLst>
            <a:ext uri="{63B3BB69-23CF-44E3-9099-C40C66FF867C}">
              <a14:compatExt xmlns:a14="http://schemas.microsoft.com/office/drawing/2010/main" spid="_x0000_s2052"/>
            </a:ext>
            <a:ext uri="{FF2B5EF4-FFF2-40B4-BE49-F238E27FC236}">
              <a16:creationId xmlns:a16="http://schemas.microsoft.com/office/drawing/2014/main" id="{8B925571-31A4-41A0-8CBC-483B46E42EFE}"/>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231" name="Drop Down 4" hidden="1">
          <a:extLst>
            <a:ext uri="{63B3BB69-23CF-44E3-9099-C40C66FF867C}">
              <a14:compatExt xmlns:a14="http://schemas.microsoft.com/office/drawing/2010/main" spid="_x0000_s2052"/>
            </a:ext>
            <a:ext uri="{FF2B5EF4-FFF2-40B4-BE49-F238E27FC236}">
              <a16:creationId xmlns:a16="http://schemas.microsoft.com/office/drawing/2014/main" id="{68C4B3F1-7BEF-4FEA-8F3F-A03908663E37}"/>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130</xdr:row>
      <xdr:rowOff>0</xdr:rowOff>
    </xdr:from>
    <xdr:ext cx="1921468" cy="195685"/>
    <xdr:sp macro="" textlink="">
      <xdr:nvSpPr>
        <xdr:cNvPr id="4232" name="Drop Down 20" hidden="1">
          <a:extLst>
            <a:ext uri="{63B3BB69-23CF-44E3-9099-C40C66FF867C}">
              <a14:compatExt xmlns:a14="http://schemas.microsoft.com/office/drawing/2010/main" spid="_x0000_s2068"/>
            </a:ext>
            <a:ext uri="{FF2B5EF4-FFF2-40B4-BE49-F238E27FC236}">
              <a16:creationId xmlns:a16="http://schemas.microsoft.com/office/drawing/2014/main" id="{50EF41F4-BDF1-4994-B4C5-0DA4E9F42687}"/>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130</xdr:row>
      <xdr:rowOff>0</xdr:rowOff>
    </xdr:from>
    <xdr:ext cx="2476500" cy="199970"/>
    <xdr:sp macro="" textlink="">
      <xdr:nvSpPr>
        <xdr:cNvPr id="4233" name="Drop Down 24" hidden="1">
          <a:extLst>
            <a:ext uri="{63B3BB69-23CF-44E3-9099-C40C66FF867C}">
              <a14:compatExt xmlns:a14="http://schemas.microsoft.com/office/drawing/2010/main" spid="_x0000_s2072"/>
            </a:ext>
            <a:ext uri="{FF2B5EF4-FFF2-40B4-BE49-F238E27FC236}">
              <a16:creationId xmlns:a16="http://schemas.microsoft.com/office/drawing/2014/main" id="{7F8470D8-06A9-469E-BCDD-2AC934F68866}"/>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234" name="Drop Down 4" hidden="1">
          <a:extLst>
            <a:ext uri="{63B3BB69-23CF-44E3-9099-C40C66FF867C}">
              <a14:compatExt xmlns:a14="http://schemas.microsoft.com/office/drawing/2010/main" spid="_x0000_s2052"/>
            </a:ext>
            <a:ext uri="{FF2B5EF4-FFF2-40B4-BE49-F238E27FC236}">
              <a16:creationId xmlns:a16="http://schemas.microsoft.com/office/drawing/2014/main" id="{FCEC6546-FB11-402C-8673-A9979355D454}"/>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130</xdr:row>
      <xdr:rowOff>0</xdr:rowOff>
    </xdr:from>
    <xdr:ext cx="2529840" cy="195685"/>
    <xdr:sp macro="" textlink="">
      <xdr:nvSpPr>
        <xdr:cNvPr id="4235" name="Drop Down 4" hidden="1">
          <a:extLst>
            <a:ext uri="{63B3BB69-23CF-44E3-9099-C40C66FF867C}">
              <a14:compatExt xmlns:a14="http://schemas.microsoft.com/office/drawing/2010/main" spid="_x0000_s2052"/>
            </a:ext>
            <a:ext uri="{FF2B5EF4-FFF2-40B4-BE49-F238E27FC236}">
              <a16:creationId xmlns:a16="http://schemas.microsoft.com/office/drawing/2014/main" id="{4A78DF0E-E9F1-4F84-A024-06EDFB9EA445}"/>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236" name="Drop Down 4" hidden="1">
          <a:extLst>
            <a:ext uri="{63B3BB69-23CF-44E3-9099-C40C66FF867C}">
              <a14:compatExt xmlns:a14="http://schemas.microsoft.com/office/drawing/2010/main" spid="_x0000_s2052"/>
            </a:ext>
            <a:ext uri="{FF2B5EF4-FFF2-40B4-BE49-F238E27FC236}">
              <a16:creationId xmlns:a16="http://schemas.microsoft.com/office/drawing/2014/main" id="{6660AC4D-6EC0-45F0-8BD6-7E6203BDFC69}"/>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130</xdr:row>
      <xdr:rowOff>0</xdr:rowOff>
    </xdr:from>
    <xdr:ext cx="2529840" cy="195685"/>
    <xdr:sp macro="" textlink="">
      <xdr:nvSpPr>
        <xdr:cNvPr id="4237" name="Drop Down 4" hidden="1">
          <a:extLst>
            <a:ext uri="{63B3BB69-23CF-44E3-9099-C40C66FF867C}">
              <a14:compatExt xmlns:a14="http://schemas.microsoft.com/office/drawing/2010/main" spid="_x0000_s2052"/>
            </a:ext>
            <a:ext uri="{FF2B5EF4-FFF2-40B4-BE49-F238E27FC236}">
              <a16:creationId xmlns:a16="http://schemas.microsoft.com/office/drawing/2014/main" id="{76B394F1-5AE6-436B-93AC-CAE4719E9329}"/>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238" name="Drop Down 4" hidden="1">
          <a:extLst>
            <a:ext uri="{63B3BB69-23CF-44E3-9099-C40C66FF867C}">
              <a14:compatExt xmlns:a14="http://schemas.microsoft.com/office/drawing/2010/main" spid="_x0000_s2052"/>
            </a:ext>
            <a:ext uri="{FF2B5EF4-FFF2-40B4-BE49-F238E27FC236}">
              <a16:creationId xmlns:a16="http://schemas.microsoft.com/office/drawing/2014/main" id="{1D8D77ED-66BD-49CD-948F-694964091344}"/>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130</xdr:row>
      <xdr:rowOff>0</xdr:rowOff>
    </xdr:from>
    <xdr:ext cx="1921468" cy="195685"/>
    <xdr:sp macro="" textlink="">
      <xdr:nvSpPr>
        <xdr:cNvPr id="4239" name="Drop Down 20" hidden="1">
          <a:extLst>
            <a:ext uri="{63B3BB69-23CF-44E3-9099-C40C66FF867C}">
              <a14:compatExt xmlns:a14="http://schemas.microsoft.com/office/drawing/2010/main" spid="_x0000_s2068"/>
            </a:ext>
            <a:ext uri="{FF2B5EF4-FFF2-40B4-BE49-F238E27FC236}">
              <a16:creationId xmlns:a16="http://schemas.microsoft.com/office/drawing/2014/main" id="{C3FB6A3F-7C09-4EC4-989C-B519AE626098}"/>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130</xdr:row>
      <xdr:rowOff>0</xdr:rowOff>
    </xdr:from>
    <xdr:ext cx="2476500" cy="199970"/>
    <xdr:sp macro="" textlink="">
      <xdr:nvSpPr>
        <xdr:cNvPr id="4240" name="Drop Down 24" hidden="1">
          <a:extLst>
            <a:ext uri="{63B3BB69-23CF-44E3-9099-C40C66FF867C}">
              <a14:compatExt xmlns:a14="http://schemas.microsoft.com/office/drawing/2010/main" spid="_x0000_s2072"/>
            </a:ext>
            <a:ext uri="{FF2B5EF4-FFF2-40B4-BE49-F238E27FC236}">
              <a16:creationId xmlns:a16="http://schemas.microsoft.com/office/drawing/2014/main" id="{49DF8125-4F82-41AD-878C-B1E7AFDFEF37}"/>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241" name="Drop Down 4" hidden="1">
          <a:extLst>
            <a:ext uri="{63B3BB69-23CF-44E3-9099-C40C66FF867C}">
              <a14:compatExt xmlns:a14="http://schemas.microsoft.com/office/drawing/2010/main" spid="_x0000_s2052"/>
            </a:ext>
            <a:ext uri="{FF2B5EF4-FFF2-40B4-BE49-F238E27FC236}">
              <a16:creationId xmlns:a16="http://schemas.microsoft.com/office/drawing/2014/main" id="{12D3FB32-8BFA-4AD0-9438-D3E6BD5BFA00}"/>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130</xdr:row>
      <xdr:rowOff>0</xdr:rowOff>
    </xdr:from>
    <xdr:ext cx="2529840" cy="195685"/>
    <xdr:sp macro="" textlink="">
      <xdr:nvSpPr>
        <xdr:cNvPr id="4242" name="Drop Down 4" hidden="1">
          <a:extLst>
            <a:ext uri="{63B3BB69-23CF-44E3-9099-C40C66FF867C}">
              <a14:compatExt xmlns:a14="http://schemas.microsoft.com/office/drawing/2010/main" spid="_x0000_s2052"/>
            </a:ext>
            <a:ext uri="{FF2B5EF4-FFF2-40B4-BE49-F238E27FC236}">
              <a16:creationId xmlns:a16="http://schemas.microsoft.com/office/drawing/2014/main" id="{35046EC3-6D8B-4CBA-928C-F3A5A6223229}"/>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243" name="Drop Down 4" hidden="1">
          <a:extLst>
            <a:ext uri="{63B3BB69-23CF-44E3-9099-C40C66FF867C}">
              <a14:compatExt xmlns:a14="http://schemas.microsoft.com/office/drawing/2010/main" spid="_x0000_s2052"/>
            </a:ext>
            <a:ext uri="{FF2B5EF4-FFF2-40B4-BE49-F238E27FC236}">
              <a16:creationId xmlns:a16="http://schemas.microsoft.com/office/drawing/2014/main" id="{018A4E3C-9FB4-47A8-98CF-F18560DF8A34}"/>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130</xdr:row>
      <xdr:rowOff>0</xdr:rowOff>
    </xdr:from>
    <xdr:ext cx="2529840" cy="195685"/>
    <xdr:sp macro="" textlink="">
      <xdr:nvSpPr>
        <xdr:cNvPr id="4244" name="Drop Down 4" hidden="1">
          <a:extLst>
            <a:ext uri="{63B3BB69-23CF-44E3-9099-C40C66FF867C}">
              <a14:compatExt xmlns:a14="http://schemas.microsoft.com/office/drawing/2010/main" spid="_x0000_s2052"/>
            </a:ext>
            <a:ext uri="{FF2B5EF4-FFF2-40B4-BE49-F238E27FC236}">
              <a16:creationId xmlns:a16="http://schemas.microsoft.com/office/drawing/2014/main" id="{A8C6BA7B-972E-4280-9915-EF0A7586D912}"/>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245" name="Drop Down 4" hidden="1">
          <a:extLst>
            <a:ext uri="{63B3BB69-23CF-44E3-9099-C40C66FF867C}">
              <a14:compatExt xmlns:a14="http://schemas.microsoft.com/office/drawing/2010/main" spid="_x0000_s2052"/>
            </a:ext>
            <a:ext uri="{FF2B5EF4-FFF2-40B4-BE49-F238E27FC236}">
              <a16:creationId xmlns:a16="http://schemas.microsoft.com/office/drawing/2014/main" id="{92075F7C-9113-40FB-A1FE-19084A9CA7A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130</xdr:row>
      <xdr:rowOff>0</xdr:rowOff>
    </xdr:from>
    <xdr:ext cx="1921468" cy="195685"/>
    <xdr:sp macro="" textlink="">
      <xdr:nvSpPr>
        <xdr:cNvPr id="4246" name="Drop Down 20" hidden="1">
          <a:extLst>
            <a:ext uri="{63B3BB69-23CF-44E3-9099-C40C66FF867C}">
              <a14:compatExt xmlns:a14="http://schemas.microsoft.com/office/drawing/2010/main" spid="_x0000_s2068"/>
            </a:ext>
            <a:ext uri="{FF2B5EF4-FFF2-40B4-BE49-F238E27FC236}">
              <a16:creationId xmlns:a16="http://schemas.microsoft.com/office/drawing/2014/main" id="{281C7CD1-CF1D-4F4B-9146-034528055B4F}"/>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130</xdr:row>
      <xdr:rowOff>0</xdr:rowOff>
    </xdr:from>
    <xdr:ext cx="2476500" cy="199970"/>
    <xdr:sp macro="" textlink="">
      <xdr:nvSpPr>
        <xdr:cNvPr id="4247" name="Drop Down 24" hidden="1">
          <a:extLst>
            <a:ext uri="{63B3BB69-23CF-44E3-9099-C40C66FF867C}">
              <a14:compatExt xmlns:a14="http://schemas.microsoft.com/office/drawing/2010/main" spid="_x0000_s2072"/>
            </a:ext>
            <a:ext uri="{FF2B5EF4-FFF2-40B4-BE49-F238E27FC236}">
              <a16:creationId xmlns:a16="http://schemas.microsoft.com/office/drawing/2014/main" id="{0440A784-0253-40F7-9F0A-AE764CE3F813}"/>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248" name="Drop Down 4" hidden="1">
          <a:extLst>
            <a:ext uri="{63B3BB69-23CF-44E3-9099-C40C66FF867C}">
              <a14:compatExt xmlns:a14="http://schemas.microsoft.com/office/drawing/2010/main" spid="_x0000_s2052"/>
            </a:ext>
            <a:ext uri="{FF2B5EF4-FFF2-40B4-BE49-F238E27FC236}">
              <a16:creationId xmlns:a16="http://schemas.microsoft.com/office/drawing/2014/main" id="{A3741115-8DE6-464A-9CA5-C910254C16B9}"/>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130</xdr:row>
      <xdr:rowOff>0</xdr:rowOff>
    </xdr:from>
    <xdr:ext cx="2529840" cy="195685"/>
    <xdr:sp macro="" textlink="">
      <xdr:nvSpPr>
        <xdr:cNvPr id="4249" name="Drop Down 4" hidden="1">
          <a:extLst>
            <a:ext uri="{63B3BB69-23CF-44E3-9099-C40C66FF867C}">
              <a14:compatExt xmlns:a14="http://schemas.microsoft.com/office/drawing/2010/main" spid="_x0000_s2052"/>
            </a:ext>
            <a:ext uri="{FF2B5EF4-FFF2-40B4-BE49-F238E27FC236}">
              <a16:creationId xmlns:a16="http://schemas.microsoft.com/office/drawing/2014/main" id="{9E6238B3-3728-442B-9351-3A224AAA90AE}"/>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250" name="Drop Down 4" hidden="1">
          <a:extLst>
            <a:ext uri="{63B3BB69-23CF-44E3-9099-C40C66FF867C}">
              <a14:compatExt xmlns:a14="http://schemas.microsoft.com/office/drawing/2010/main" spid="_x0000_s2052"/>
            </a:ext>
            <a:ext uri="{FF2B5EF4-FFF2-40B4-BE49-F238E27FC236}">
              <a16:creationId xmlns:a16="http://schemas.microsoft.com/office/drawing/2014/main" id="{2CCD1CAD-C32B-4253-AA42-85FD01BAED26}"/>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130</xdr:row>
      <xdr:rowOff>0</xdr:rowOff>
    </xdr:from>
    <xdr:ext cx="2529840" cy="195685"/>
    <xdr:sp macro="" textlink="">
      <xdr:nvSpPr>
        <xdr:cNvPr id="4251" name="Drop Down 4" hidden="1">
          <a:extLst>
            <a:ext uri="{63B3BB69-23CF-44E3-9099-C40C66FF867C}">
              <a14:compatExt xmlns:a14="http://schemas.microsoft.com/office/drawing/2010/main" spid="_x0000_s2052"/>
            </a:ext>
            <a:ext uri="{FF2B5EF4-FFF2-40B4-BE49-F238E27FC236}">
              <a16:creationId xmlns:a16="http://schemas.microsoft.com/office/drawing/2014/main" id="{A43DBBE8-7B8C-45C3-A800-879DC559015D}"/>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132</xdr:row>
      <xdr:rowOff>0</xdr:rowOff>
    </xdr:from>
    <xdr:ext cx="2529840" cy="195685"/>
    <xdr:sp macro="" textlink="">
      <xdr:nvSpPr>
        <xdr:cNvPr id="4252" name="Drop Down 4" hidden="1">
          <a:extLst>
            <a:ext uri="{63B3BB69-23CF-44E3-9099-C40C66FF867C}">
              <a14:compatExt xmlns:a14="http://schemas.microsoft.com/office/drawing/2010/main" spid="_x0000_s2052"/>
            </a:ext>
            <a:ext uri="{FF2B5EF4-FFF2-40B4-BE49-F238E27FC236}">
              <a16:creationId xmlns:a16="http://schemas.microsoft.com/office/drawing/2014/main" id="{DD866AE1-F27C-4CAC-895F-C3356DF2D1A2}"/>
            </a:ext>
          </a:extLst>
        </xdr:cNvPr>
        <xdr:cNvSpPr/>
      </xdr:nvSpPr>
      <xdr:spPr bwMode="auto">
        <a:xfrm>
          <a:off x="5539740" y="196672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132</xdr:row>
      <xdr:rowOff>0</xdr:rowOff>
    </xdr:from>
    <xdr:ext cx="1921468" cy="195685"/>
    <xdr:sp macro="" textlink="">
      <xdr:nvSpPr>
        <xdr:cNvPr id="4253" name="Drop Down 20" hidden="1">
          <a:extLst>
            <a:ext uri="{63B3BB69-23CF-44E3-9099-C40C66FF867C}">
              <a14:compatExt xmlns:a14="http://schemas.microsoft.com/office/drawing/2010/main" spid="_x0000_s2068"/>
            </a:ext>
            <a:ext uri="{FF2B5EF4-FFF2-40B4-BE49-F238E27FC236}">
              <a16:creationId xmlns:a16="http://schemas.microsoft.com/office/drawing/2014/main" id="{3EF9A1D5-4B48-4305-AA58-039092C45944}"/>
            </a:ext>
          </a:extLst>
        </xdr:cNvPr>
        <xdr:cNvSpPr/>
      </xdr:nvSpPr>
      <xdr:spPr bwMode="auto">
        <a:xfrm>
          <a:off x="5974080" y="196672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132</xdr:row>
      <xdr:rowOff>0</xdr:rowOff>
    </xdr:from>
    <xdr:ext cx="2476500" cy="199970"/>
    <xdr:sp macro="" textlink="">
      <xdr:nvSpPr>
        <xdr:cNvPr id="4254" name="Drop Down 24" hidden="1">
          <a:extLst>
            <a:ext uri="{63B3BB69-23CF-44E3-9099-C40C66FF867C}">
              <a14:compatExt xmlns:a14="http://schemas.microsoft.com/office/drawing/2010/main" spid="_x0000_s2072"/>
            </a:ext>
            <a:ext uri="{FF2B5EF4-FFF2-40B4-BE49-F238E27FC236}">
              <a16:creationId xmlns:a16="http://schemas.microsoft.com/office/drawing/2014/main" id="{31790E2B-095A-4543-B6D0-D035B69E6C7C}"/>
            </a:ext>
          </a:extLst>
        </xdr:cNvPr>
        <xdr:cNvSpPr/>
      </xdr:nvSpPr>
      <xdr:spPr bwMode="auto">
        <a:xfrm>
          <a:off x="3901440" y="196672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132</xdr:row>
      <xdr:rowOff>0</xdr:rowOff>
    </xdr:from>
    <xdr:ext cx="2529840" cy="195685"/>
    <xdr:sp macro="" textlink="">
      <xdr:nvSpPr>
        <xdr:cNvPr id="4255" name="Drop Down 4" hidden="1">
          <a:extLst>
            <a:ext uri="{63B3BB69-23CF-44E3-9099-C40C66FF867C}">
              <a14:compatExt xmlns:a14="http://schemas.microsoft.com/office/drawing/2010/main" spid="_x0000_s2052"/>
            </a:ext>
            <a:ext uri="{FF2B5EF4-FFF2-40B4-BE49-F238E27FC236}">
              <a16:creationId xmlns:a16="http://schemas.microsoft.com/office/drawing/2014/main" id="{2070E706-84AC-4958-8FB0-920F0A4A51E0}"/>
            </a:ext>
          </a:extLst>
        </xdr:cNvPr>
        <xdr:cNvSpPr/>
      </xdr:nvSpPr>
      <xdr:spPr bwMode="auto">
        <a:xfrm>
          <a:off x="5539740" y="196672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132</xdr:row>
      <xdr:rowOff>0</xdr:rowOff>
    </xdr:from>
    <xdr:ext cx="2529840" cy="195685"/>
    <xdr:sp macro="" textlink="">
      <xdr:nvSpPr>
        <xdr:cNvPr id="4256" name="Drop Down 4" hidden="1">
          <a:extLst>
            <a:ext uri="{63B3BB69-23CF-44E3-9099-C40C66FF867C}">
              <a14:compatExt xmlns:a14="http://schemas.microsoft.com/office/drawing/2010/main" spid="_x0000_s2052"/>
            </a:ext>
            <a:ext uri="{FF2B5EF4-FFF2-40B4-BE49-F238E27FC236}">
              <a16:creationId xmlns:a16="http://schemas.microsoft.com/office/drawing/2014/main" id="{FDAB94EE-800B-4878-833C-3BCF853E4EAB}"/>
            </a:ext>
          </a:extLst>
        </xdr:cNvPr>
        <xdr:cNvSpPr/>
      </xdr:nvSpPr>
      <xdr:spPr bwMode="auto">
        <a:xfrm>
          <a:off x="5227320" y="196672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132</xdr:row>
      <xdr:rowOff>0</xdr:rowOff>
    </xdr:from>
    <xdr:ext cx="2529840" cy="195685"/>
    <xdr:sp macro="" textlink="">
      <xdr:nvSpPr>
        <xdr:cNvPr id="4257" name="Drop Down 4" hidden="1">
          <a:extLst>
            <a:ext uri="{63B3BB69-23CF-44E3-9099-C40C66FF867C}">
              <a14:compatExt xmlns:a14="http://schemas.microsoft.com/office/drawing/2010/main" spid="_x0000_s2052"/>
            </a:ext>
            <a:ext uri="{FF2B5EF4-FFF2-40B4-BE49-F238E27FC236}">
              <a16:creationId xmlns:a16="http://schemas.microsoft.com/office/drawing/2014/main" id="{A0152A0A-66DE-492C-8294-2233C3EDE419}"/>
            </a:ext>
          </a:extLst>
        </xdr:cNvPr>
        <xdr:cNvSpPr/>
      </xdr:nvSpPr>
      <xdr:spPr bwMode="auto">
        <a:xfrm>
          <a:off x="5539740" y="196672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132</xdr:row>
      <xdr:rowOff>0</xdr:rowOff>
    </xdr:from>
    <xdr:ext cx="2529840" cy="195685"/>
    <xdr:sp macro="" textlink="">
      <xdr:nvSpPr>
        <xdr:cNvPr id="4258" name="Drop Down 4" hidden="1">
          <a:extLst>
            <a:ext uri="{63B3BB69-23CF-44E3-9099-C40C66FF867C}">
              <a14:compatExt xmlns:a14="http://schemas.microsoft.com/office/drawing/2010/main" spid="_x0000_s2052"/>
            </a:ext>
            <a:ext uri="{FF2B5EF4-FFF2-40B4-BE49-F238E27FC236}">
              <a16:creationId xmlns:a16="http://schemas.microsoft.com/office/drawing/2014/main" id="{3016B82C-1282-4FEE-9F5D-D24821365CB5}"/>
            </a:ext>
          </a:extLst>
        </xdr:cNvPr>
        <xdr:cNvSpPr/>
      </xdr:nvSpPr>
      <xdr:spPr bwMode="auto">
        <a:xfrm>
          <a:off x="5227320" y="196672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259" name="Drop Down 4" hidden="1">
          <a:extLst>
            <a:ext uri="{63B3BB69-23CF-44E3-9099-C40C66FF867C}">
              <a14:compatExt xmlns:a14="http://schemas.microsoft.com/office/drawing/2010/main" spid="_x0000_s2052"/>
            </a:ext>
            <a:ext uri="{FF2B5EF4-FFF2-40B4-BE49-F238E27FC236}">
              <a16:creationId xmlns:a16="http://schemas.microsoft.com/office/drawing/2014/main" id="{8FB8F35E-AB0F-4543-A80D-1FDA262F393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133</xdr:row>
      <xdr:rowOff>0</xdr:rowOff>
    </xdr:from>
    <xdr:ext cx="1921468" cy="195685"/>
    <xdr:sp macro="" textlink="">
      <xdr:nvSpPr>
        <xdr:cNvPr id="4260" name="Drop Down 20" hidden="1">
          <a:extLst>
            <a:ext uri="{63B3BB69-23CF-44E3-9099-C40C66FF867C}">
              <a14:compatExt xmlns:a14="http://schemas.microsoft.com/office/drawing/2010/main" spid="_x0000_s2068"/>
            </a:ext>
            <a:ext uri="{FF2B5EF4-FFF2-40B4-BE49-F238E27FC236}">
              <a16:creationId xmlns:a16="http://schemas.microsoft.com/office/drawing/2014/main" id="{05F54B27-B8D6-4D8F-8290-0776C6B87A9A}"/>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133</xdr:row>
      <xdr:rowOff>0</xdr:rowOff>
    </xdr:from>
    <xdr:ext cx="2476500" cy="199970"/>
    <xdr:sp macro="" textlink="">
      <xdr:nvSpPr>
        <xdr:cNvPr id="4261" name="Drop Down 24" hidden="1">
          <a:extLst>
            <a:ext uri="{63B3BB69-23CF-44E3-9099-C40C66FF867C}">
              <a14:compatExt xmlns:a14="http://schemas.microsoft.com/office/drawing/2010/main" spid="_x0000_s2072"/>
            </a:ext>
            <a:ext uri="{FF2B5EF4-FFF2-40B4-BE49-F238E27FC236}">
              <a16:creationId xmlns:a16="http://schemas.microsoft.com/office/drawing/2014/main" id="{7A6455ED-EB8D-4B35-876F-C69F702AEFD5}"/>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262" name="Drop Down 4" hidden="1">
          <a:extLst>
            <a:ext uri="{63B3BB69-23CF-44E3-9099-C40C66FF867C}">
              <a14:compatExt xmlns:a14="http://schemas.microsoft.com/office/drawing/2010/main" spid="_x0000_s2052"/>
            </a:ext>
            <a:ext uri="{FF2B5EF4-FFF2-40B4-BE49-F238E27FC236}">
              <a16:creationId xmlns:a16="http://schemas.microsoft.com/office/drawing/2014/main" id="{33E97C06-0669-4FE6-BA0A-5D4768FA3E88}"/>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133</xdr:row>
      <xdr:rowOff>0</xdr:rowOff>
    </xdr:from>
    <xdr:ext cx="2529840" cy="195685"/>
    <xdr:sp macro="" textlink="">
      <xdr:nvSpPr>
        <xdr:cNvPr id="4263" name="Drop Down 4" hidden="1">
          <a:extLst>
            <a:ext uri="{63B3BB69-23CF-44E3-9099-C40C66FF867C}">
              <a14:compatExt xmlns:a14="http://schemas.microsoft.com/office/drawing/2010/main" spid="_x0000_s2052"/>
            </a:ext>
            <a:ext uri="{FF2B5EF4-FFF2-40B4-BE49-F238E27FC236}">
              <a16:creationId xmlns:a16="http://schemas.microsoft.com/office/drawing/2014/main" id="{88C1AFF8-03D9-4A93-98D0-7EC4514AA926}"/>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264" name="Drop Down 4" hidden="1">
          <a:extLst>
            <a:ext uri="{63B3BB69-23CF-44E3-9099-C40C66FF867C}">
              <a14:compatExt xmlns:a14="http://schemas.microsoft.com/office/drawing/2010/main" spid="_x0000_s2052"/>
            </a:ext>
            <a:ext uri="{FF2B5EF4-FFF2-40B4-BE49-F238E27FC236}">
              <a16:creationId xmlns:a16="http://schemas.microsoft.com/office/drawing/2014/main" id="{4F135F6B-5D96-4840-841A-E1AA6DF10A53}"/>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133</xdr:row>
      <xdr:rowOff>0</xdr:rowOff>
    </xdr:from>
    <xdr:ext cx="2529840" cy="195685"/>
    <xdr:sp macro="" textlink="">
      <xdr:nvSpPr>
        <xdr:cNvPr id="4265" name="Drop Down 4" hidden="1">
          <a:extLst>
            <a:ext uri="{63B3BB69-23CF-44E3-9099-C40C66FF867C}">
              <a14:compatExt xmlns:a14="http://schemas.microsoft.com/office/drawing/2010/main" spid="_x0000_s2052"/>
            </a:ext>
            <a:ext uri="{FF2B5EF4-FFF2-40B4-BE49-F238E27FC236}">
              <a16:creationId xmlns:a16="http://schemas.microsoft.com/office/drawing/2014/main" id="{CC9561F1-2167-4B85-B96E-5473B58B6E07}"/>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266" name="Drop Down 4" hidden="1">
          <a:extLst>
            <a:ext uri="{63B3BB69-23CF-44E3-9099-C40C66FF867C}">
              <a14:compatExt xmlns:a14="http://schemas.microsoft.com/office/drawing/2010/main" spid="_x0000_s2052"/>
            </a:ext>
            <a:ext uri="{FF2B5EF4-FFF2-40B4-BE49-F238E27FC236}">
              <a16:creationId xmlns:a16="http://schemas.microsoft.com/office/drawing/2014/main" id="{E660E261-C861-4AE4-A992-C08BBE0AA944}"/>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133</xdr:row>
      <xdr:rowOff>0</xdr:rowOff>
    </xdr:from>
    <xdr:ext cx="1921468" cy="195685"/>
    <xdr:sp macro="" textlink="">
      <xdr:nvSpPr>
        <xdr:cNvPr id="4267" name="Drop Down 20" hidden="1">
          <a:extLst>
            <a:ext uri="{63B3BB69-23CF-44E3-9099-C40C66FF867C}">
              <a14:compatExt xmlns:a14="http://schemas.microsoft.com/office/drawing/2010/main" spid="_x0000_s2068"/>
            </a:ext>
            <a:ext uri="{FF2B5EF4-FFF2-40B4-BE49-F238E27FC236}">
              <a16:creationId xmlns:a16="http://schemas.microsoft.com/office/drawing/2014/main" id="{488D6AC5-75BF-473B-ACE2-7E199A086573}"/>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133</xdr:row>
      <xdr:rowOff>0</xdr:rowOff>
    </xdr:from>
    <xdr:ext cx="2476500" cy="199970"/>
    <xdr:sp macro="" textlink="">
      <xdr:nvSpPr>
        <xdr:cNvPr id="4268" name="Drop Down 24" hidden="1">
          <a:extLst>
            <a:ext uri="{63B3BB69-23CF-44E3-9099-C40C66FF867C}">
              <a14:compatExt xmlns:a14="http://schemas.microsoft.com/office/drawing/2010/main" spid="_x0000_s2072"/>
            </a:ext>
            <a:ext uri="{FF2B5EF4-FFF2-40B4-BE49-F238E27FC236}">
              <a16:creationId xmlns:a16="http://schemas.microsoft.com/office/drawing/2014/main" id="{C400BCD2-E581-41EA-9DD7-1902DB00C377}"/>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269" name="Drop Down 4" hidden="1">
          <a:extLst>
            <a:ext uri="{63B3BB69-23CF-44E3-9099-C40C66FF867C}">
              <a14:compatExt xmlns:a14="http://schemas.microsoft.com/office/drawing/2010/main" spid="_x0000_s2052"/>
            </a:ext>
            <a:ext uri="{FF2B5EF4-FFF2-40B4-BE49-F238E27FC236}">
              <a16:creationId xmlns:a16="http://schemas.microsoft.com/office/drawing/2014/main" id="{5B8B9652-055A-4D0E-B0AE-C3633E979FC7}"/>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133</xdr:row>
      <xdr:rowOff>0</xdr:rowOff>
    </xdr:from>
    <xdr:ext cx="2529840" cy="195685"/>
    <xdr:sp macro="" textlink="">
      <xdr:nvSpPr>
        <xdr:cNvPr id="4270" name="Drop Down 4" hidden="1">
          <a:extLst>
            <a:ext uri="{63B3BB69-23CF-44E3-9099-C40C66FF867C}">
              <a14:compatExt xmlns:a14="http://schemas.microsoft.com/office/drawing/2010/main" spid="_x0000_s2052"/>
            </a:ext>
            <a:ext uri="{FF2B5EF4-FFF2-40B4-BE49-F238E27FC236}">
              <a16:creationId xmlns:a16="http://schemas.microsoft.com/office/drawing/2014/main" id="{9B200636-66D5-4C1A-84B9-8E9BCDF2D731}"/>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271" name="Drop Down 4" hidden="1">
          <a:extLst>
            <a:ext uri="{63B3BB69-23CF-44E3-9099-C40C66FF867C}">
              <a14:compatExt xmlns:a14="http://schemas.microsoft.com/office/drawing/2010/main" spid="_x0000_s2052"/>
            </a:ext>
            <a:ext uri="{FF2B5EF4-FFF2-40B4-BE49-F238E27FC236}">
              <a16:creationId xmlns:a16="http://schemas.microsoft.com/office/drawing/2014/main" id="{041C4776-DD15-404F-9CB4-822FD32B6B3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133</xdr:row>
      <xdr:rowOff>0</xdr:rowOff>
    </xdr:from>
    <xdr:ext cx="2529840" cy="195685"/>
    <xdr:sp macro="" textlink="">
      <xdr:nvSpPr>
        <xdr:cNvPr id="4272" name="Drop Down 4" hidden="1">
          <a:extLst>
            <a:ext uri="{63B3BB69-23CF-44E3-9099-C40C66FF867C}">
              <a14:compatExt xmlns:a14="http://schemas.microsoft.com/office/drawing/2010/main" spid="_x0000_s2052"/>
            </a:ext>
            <a:ext uri="{FF2B5EF4-FFF2-40B4-BE49-F238E27FC236}">
              <a16:creationId xmlns:a16="http://schemas.microsoft.com/office/drawing/2014/main" id="{C1A148C5-4E10-4141-AB21-49AF109C027B}"/>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273" name="Drop Down 4" hidden="1">
          <a:extLst>
            <a:ext uri="{63B3BB69-23CF-44E3-9099-C40C66FF867C}">
              <a14:compatExt xmlns:a14="http://schemas.microsoft.com/office/drawing/2010/main" spid="_x0000_s2052"/>
            </a:ext>
            <a:ext uri="{FF2B5EF4-FFF2-40B4-BE49-F238E27FC236}">
              <a16:creationId xmlns:a16="http://schemas.microsoft.com/office/drawing/2014/main" id="{324513EF-A7DB-482A-8729-7DB4DB3F4631}"/>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133</xdr:row>
      <xdr:rowOff>0</xdr:rowOff>
    </xdr:from>
    <xdr:ext cx="1921468" cy="195685"/>
    <xdr:sp macro="" textlink="">
      <xdr:nvSpPr>
        <xdr:cNvPr id="4274" name="Drop Down 20" hidden="1">
          <a:extLst>
            <a:ext uri="{63B3BB69-23CF-44E3-9099-C40C66FF867C}">
              <a14:compatExt xmlns:a14="http://schemas.microsoft.com/office/drawing/2010/main" spid="_x0000_s2068"/>
            </a:ext>
            <a:ext uri="{FF2B5EF4-FFF2-40B4-BE49-F238E27FC236}">
              <a16:creationId xmlns:a16="http://schemas.microsoft.com/office/drawing/2014/main" id="{7BDD2B5F-96FF-4C2C-B1C3-216CD4CA4C2D}"/>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133</xdr:row>
      <xdr:rowOff>0</xdr:rowOff>
    </xdr:from>
    <xdr:ext cx="2476500" cy="199970"/>
    <xdr:sp macro="" textlink="">
      <xdr:nvSpPr>
        <xdr:cNvPr id="4275" name="Drop Down 24" hidden="1">
          <a:extLst>
            <a:ext uri="{63B3BB69-23CF-44E3-9099-C40C66FF867C}">
              <a14:compatExt xmlns:a14="http://schemas.microsoft.com/office/drawing/2010/main" spid="_x0000_s2072"/>
            </a:ext>
            <a:ext uri="{FF2B5EF4-FFF2-40B4-BE49-F238E27FC236}">
              <a16:creationId xmlns:a16="http://schemas.microsoft.com/office/drawing/2014/main" id="{0122D2EB-C406-411B-AD19-34785E801958}"/>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276" name="Drop Down 4" hidden="1">
          <a:extLst>
            <a:ext uri="{63B3BB69-23CF-44E3-9099-C40C66FF867C}">
              <a14:compatExt xmlns:a14="http://schemas.microsoft.com/office/drawing/2010/main" spid="_x0000_s2052"/>
            </a:ext>
            <a:ext uri="{FF2B5EF4-FFF2-40B4-BE49-F238E27FC236}">
              <a16:creationId xmlns:a16="http://schemas.microsoft.com/office/drawing/2014/main" id="{D3491653-0438-4455-9CF0-44F23E2EC4AE}"/>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133</xdr:row>
      <xdr:rowOff>0</xdr:rowOff>
    </xdr:from>
    <xdr:ext cx="2529840" cy="195685"/>
    <xdr:sp macro="" textlink="">
      <xdr:nvSpPr>
        <xdr:cNvPr id="4277" name="Drop Down 4" hidden="1">
          <a:extLst>
            <a:ext uri="{63B3BB69-23CF-44E3-9099-C40C66FF867C}">
              <a14:compatExt xmlns:a14="http://schemas.microsoft.com/office/drawing/2010/main" spid="_x0000_s2052"/>
            </a:ext>
            <a:ext uri="{FF2B5EF4-FFF2-40B4-BE49-F238E27FC236}">
              <a16:creationId xmlns:a16="http://schemas.microsoft.com/office/drawing/2014/main" id="{459B879D-5CFB-48A8-88E4-FC67BB561A46}"/>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278" name="Drop Down 4" hidden="1">
          <a:extLst>
            <a:ext uri="{63B3BB69-23CF-44E3-9099-C40C66FF867C}">
              <a14:compatExt xmlns:a14="http://schemas.microsoft.com/office/drawing/2010/main" spid="_x0000_s2052"/>
            </a:ext>
            <a:ext uri="{FF2B5EF4-FFF2-40B4-BE49-F238E27FC236}">
              <a16:creationId xmlns:a16="http://schemas.microsoft.com/office/drawing/2014/main" id="{C17CF15A-51B0-4F3F-AA77-4426FD59A891}"/>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133</xdr:row>
      <xdr:rowOff>0</xdr:rowOff>
    </xdr:from>
    <xdr:ext cx="2529840" cy="195685"/>
    <xdr:sp macro="" textlink="">
      <xdr:nvSpPr>
        <xdr:cNvPr id="4279" name="Drop Down 4" hidden="1">
          <a:extLst>
            <a:ext uri="{63B3BB69-23CF-44E3-9099-C40C66FF867C}">
              <a14:compatExt xmlns:a14="http://schemas.microsoft.com/office/drawing/2010/main" spid="_x0000_s2052"/>
            </a:ext>
            <a:ext uri="{FF2B5EF4-FFF2-40B4-BE49-F238E27FC236}">
              <a16:creationId xmlns:a16="http://schemas.microsoft.com/office/drawing/2014/main" id="{51E2DB12-AD54-4476-9D12-AFA3275F0400}"/>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280" name="Drop Down 4" hidden="1">
          <a:extLst>
            <a:ext uri="{63B3BB69-23CF-44E3-9099-C40C66FF867C}">
              <a14:compatExt xmlns:a14="http://schemas.microsoft.com/office/drawing/2010/main" spid="_x0000_s2052"/>
            </a:ext>
            <a:ext uri="{FF2B5EF4-FFF2-40B4-BE49-F238E27FC236}">
              <a16:creationId xmlns:a16="http://schemas.microsoft.com/office/drawing/2014/main" id="{5A64F99B-A35F-40C5-A855-8A2EDB1CB360}"/>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133</xdr:row>
      <xdr:rowOff>0</xdr:rowOff>
    </xdr:from>
    <xdr:ext cx="1921468" cy="195685"/>
    <xdr:sp macro="" textlink="">
      <xdr:nvSpPr>
        <xdr:cNvPr id="4281" name="Drop Down 20" hidden="1">
          <a:extLst>
            <a:ext uri="{63B3BB69-23CF-44E3-9099-C40C66FF867C}">
              <a14:compatExt xmlns:a14="http://schemas.microsoft.com/office/drawing/2010/main" spid="_x0000_s2068"/>
            </a:ext>
            <a:ext uri="{FF2B5EF4-FFF2-40B4-BE49-F238E27FC236}">
              <a16:creationId xmlns:a16="http://schemas.microsoft.com/office/drawing/2014/main" id="{9EFC83BF-F6D9-473A-90A4-E7E6457A2E29}"/>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133</xdr:row>
      <xdr:rowOff>0</xdr:rowOff>
    </xdr:from>
    <xdr:ext cx="2476500" cy="199970"/>
    <xdr:sp macro="" textlink="">
      <xdr:nvSpPr>
        <xdr:cNvPr id="4282" name="Drop Down 24" hidden="1">
          <a:extLst>
            <a:ext uri="{63B3BB69-23CF-44E3-9099-C40C66FF867C}">
              <a14:compatExt xmlns:a14="http://schemas.microsoft.com/office/drawing/2010/main" spid="_x0000_s2072"/>
            </a:ext>
            <a:ext uri="{FF2B5EF4-FFF2-40B4-BE49-F238E27FC236}">
              <a16:creationId xmlns:a16="http://schemas.microsoft.com/office/drawing/2014/main" id="{88A2B7F0-5BA9-42B6-9E59-E70A02BDF3E2}"/>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283" name="Drop Down 4" hidden="1">
          <a:extLst>
            <a:ext uri="{63B3BB69-23CF-44E3-9099-C40C66FF867C}">
              <a14:compatExt xmlns:a14="http://schemas.microsoft.com/office/drawing/2010/main" spid="_x0000_s2052"/>
            </a:ext>
            <a:ext uri="{FF2B5EF4-FFF2-40B4-BE49-F238E27FC236}">
              <a16:creationId xmlns:a16="http://schemas.microsoft.com/office/drawing/2014/main" id="{33687E07-E68A-4093-84F0-2F561493CCF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133</xdr:row>
      <xdr:rowOff>0</xdr:rowOff>
    </xdr:from>
    <xdr:ext cx="2529840" cy="195685"/>
    <xdr:sp macro="" textlink="">
      <xdr:nvSpPr>
        <xdr:cNvPr id="4284" name="Drop Down 4" hidden="1">
          <a:extLst>
            <a:ext uri="{63B3BB69-23CF-44E3-9099-C40C66FF867C}">
              <a14:compatExt xmlns:a14="http://schemas.microsoft.com/office/drawing/2010/main" spid="_x0000_s2052"/>
            </a:ext>
            <a:ext uri="{FF2B5EF4-FFF2-40B4-BE49-F238E27FC236}">
              <a16:creationId xmlns:a16="http://schemas.microsoft.com/office/drawing/2014/main" id="{448CFB69-2EE8-4B15-9554-D3B14755FFB4}"/>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285" name="Drop Down 4" hidden="1">
          <a:extLst>
            <a:ext uri="{63B3BB69-23CF-44E3-9099-C40C66FF867C}">
              <a14:compatExt xmlns:a14="http://schemas.microsoft.com/office/drawing/2010/main" spid="_x0000_s2052"/>
            </a:ext>
            <a:ext uri="{FF2B5EF4-FFF2-40B4-BE49-F238E27FC236}">
              <a16:creationId xmlns:a16="http://schemas.microsoft.com/office/drawing/2014/main" id="{520289ED-BDA6-4C47-84B4-4F3368D2A4D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133</xdr:row>
      <xdr:rowOff>0</xdr:rowOff>
    </xdr:from>
    <xdr:ext cx="2529840" cy="195685"/>
    <xdr:sp macro="" textlink="">
      <xdr:nvSpPr>
        <xdr:cNvPr id="4286" name="Drop Down 4" hidden="1">
          <a:extLst>
            <a:ext uri="{63B3BB69-23CF-44E3-9099-C40C66FF867C}">
              <a14:compatExt xmlns:a14="http://schemas.microsoft.com/office/drawing/2010/main" spid="_x0000_s2052"/>
            </a:ext>
            <a:ext uri="{FF2B5EF4-FFF2-40B4-BE49-F238E27FC236}">
              <a16:creationId xmlns:a16="http://schemas.microsoft.com/office/drawing/2014/main" id="{12BBA3A5-BB2A-410C-B464-5805038B1B10}"/>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287" name="Drop Down 4" hidden="1">
          <a:extLst>
            <a:ext uri="{63B3BB69-23CF-44E3-9099-C40C66FF867C}">
              <a14:compatExt xmlns:a14="http://schemas.microsoft.com/office/drawing/2010/main" spid="_x0000_s2052"/>
            </a:ext>
            <a:ext uri="{FF2B5EF4-FFF2-40B4-BE49-F238E27FC236}">
              <a16:creationId xmlns:a16="http://schemas.microsoft.com/office/drawing/2014/main" id="{729168F6-BFB0-4CA7-9F29-3628D22ACDEB}"/>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133</xdr:row>
      <xdr:rowOff>0</xdr:rowOff>
    </xdr:from>
    <xdr:ext cx="1921468" cy="195685"/>
    <xdr:sp macro="" textlink="">
      <xdr:nvSpPr>
        <xdr:cNvPr id="4288" name="Drop Down 20" hidden="1">
          <a:extLst>
            <a:ext uri="{63B3BB69-23CF-44E3-9099-C40C66FF867C}">
              <a14:compatExt xmlns:a14="http://schemas.microsoft.com/office/drawing/2010/main" spid="_x0000_s2068"/>
            </a:ext>
            <a:ext uri="{FF2B5EF4-FFF2-40B4-BE49-F238E27FC236}">
              <a16:creationId xmlns:a16="http://schemas.microsoft.com/office/drawing/2014/main" id="{6F5B90CF-AAB8-4858-A73A-8B568F57D16A}"/>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133</xdr:row>
      <xdr:rowOff>0</xdr:rowOff>
    </xdr:from>
    <xdr:ext cx="2476500" cy="199970"/>
    <xdr:sp macro="" textlink="">
      <xdr:nvSpPr>
        <xdr:cNvPr id="4289" name="Drop Down 24" hidden="1">
          <a:extLst>
            <a:ext uri="{63B3BB69-23CF-44E3-9099-C40C66FF867C}">
              <a14:compatExt xmlns:a14="http://schemas.microsoft.com/office/drawing/2010/main" spid="_x0000_s2072"/>
            </a:ext>
            <a:ext uri="{FF2B5EF4-FFF2-40B4-BE49-F238E27FC236}">
              <a16:creationId xmlns:a16="http://schemas.microsoft.com/office/drawing/2014/main" id="{2B4D99AB-A269-493E-9DB8-0629287E0E10}"/>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290" name="Drop Down 4" hidden="1">
          <a:extLst>
            <a:ext uri="{63B3BB69-23CF-44E3-9099-C40C66FF867C}">
              <a14:compatExt xmlns:a14="http://schemas.microsoft.com/office/drawing/2010/main" spid="_x0000_s2052"/>
            </a:ext>
            <a:ext uri="{FF2B5EF4-FFF2-40B4-BE49-F238E27FC236}">
              <a16:creationId xmlns:a16="http://schemas.microsoft.com/office/drawing/2014/main" id="{C9A99CB8-8046-478A-A073-61E7D546B075}"/>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133</xdr:row>
      <xdr:rowOff>0</xdr:rowOff>
    </xdr:from>
    <xdr:ext cx="2529840" cy="195685"/>
    <xdr:sp macro="" textlink="">
      <xdr:nvSpPr>
        <xdr:cNvPr id="4291" name="Drop Down 4" hidden="1">
          <a:extLst>
            <a:ext uri="{63B3BB69-23CF-44E3-9099-C40C66FF867C}">
              <a14:compatExt xmlns:a14="http://schemas.microsoft.com/office/drawing/2010/main" spid="_x0000_s2052"/>
            </a:ext>
            <a:ext uri="{FF2B5EF4-FFF2-40B4-BE49-F238E27FC236}">
              <a16:creationId xmlns:a16="http://schemas.microsoft.com/office/drawing/2014/main" id="{CAC3EA2C-DA3B-4B39-BD7E-62079228675B}"/>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292" name="Drop Down 4" hidden="1">
          <a:extLst>
            <a:ext uri="{63B3BB69-23CF-44E3-9099-C40C66FF867C}">
              <a14:compatExt xmlns:a14="http://schemas.microsoft.com/office/drawing/2010/main" spid="_x0000_s2052"/>
            </a:ext>
            <a:ext uri="{FF2B5EF4-FFF2-40B4-BE49-F238E27FC236}">
              <a16:creationId xmlns:a16="http://schemas.microsoft.com/office/drawing/2014/main" id="{2449D4B7-EB3B-4618-98EE-3807F23B4475}"/>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133</xdr:row>
      <xdr:rowOff>0</xdr:rowOff>
    </xdr:from>
    <xdr:ext cx="2529840" cy="195685"/>
    <xdr:sp macro="" textlink="">
      <xdr:nvSpPr>
        <xdr:cNvPr id="4293" name="Drop Down 4" hidden="1">
          <a:extLst>
            <a:ext uri="{63B3BB69-23CF-44E3-9099-C40C66FF867C}">
              <a14:compatExt xmlns:a14="http://schemas.microsoft.com/office/drawing/2010/main" spid="_x0000_s2052"/>
            </a:ext>
            <a:ext uri="{FF2B5EF4-FFF2-40B4-BE49-F238E27FC236}">
              <a16:creationId xmlns:a16="http://schemas.microsoft.com/office/drawing/2014/main" id="{7726A868-841D-4B67-B984-C72D7C98D140}"/>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294" name="Drop Down 4" hidden="1">
          <a:extLst>
            <a:ext uri="{63B3BB69-23CF-44E3-9099-C40C66FF867C}">
              <a14:compatExt xmlns:a14="http://schemas.microsoft.com/office/drawing/2010/main" spid="_x0000_s2052"/>
            </a:ext>
            <a:ext uri="{FF2B5EF4-FFF2-40B4-BE49-F238E27FC236}">
              <a16:creationId xmlns:a16="http://schemas.microsoft.com/office/drawing/2014/main" id="{90768C1E-0264-453A-B614-C587A8250F77}"/>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133</xdr:row>
      <xdr:rowOff>0</xdr:rowOff>
    </xdr:from>
    <xdr:ext cx="1921468" cy="195685"/>
    <xdr:sp macro="" textlink="">
      <xdr:nvSpPr>
        <xdr:cNvPr id="4295" name="Drop Down 20" hidden="1">
          <a:extLst>
            <a:ext uri="{63B3BB69-23CF-44E3-9099-C40C66FF867C}">
              <a14:compatExt xmlns:a14="http://schemas.microsoft.com/office/drawing/2010/main" spid="_x0000_s2068"/>
            </a:ext>
            <a:ext uri="{FF2B5EF4-FFF2-40B4-BE49-F238E27FC236}">
              <a16:creationId xmlns:a16="http://schemas.microsoft.com/office/drawing/2014/main" id="{147ACC8F-1477-4185-AA3B-EDF1219088F4}"/>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133</xdr:row>
      <xdr:rowOff>0</xdr:rowOff>
    </xdr:from>
    <xdr:ext cx="2476500" cy="199970"/>
    <xdr:sp macro="" textlink="">
      <xdr:nvSpPr>
        <xdr:cNvPr id="4296" name="Drop Down 24" hidden="1">
          <a:extLst>
            <a:ext uri="{63B3BB69-23CF-44E3-9099-C40C66FF867C}">
              <a14:compatExt xmlns:a14="http://schemas.microsoft.com/office/drawing/2010/main" spid="_x0000_s2072"/>
            </a:ext>
            <a:ext uri="{FF2B5EF4-FFF2-40B4-BE49-F238E27FC236}">
              <a16:creationId xmlns:a16="http://schemas.microsoft.com/office/drawing/2014/main" id="{E3544AFB-44BC-4328-B47C-0AF12DA0441E}"/>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297" name="Drop Down 4" hidden="1">
          <a:extLst>
            <a:ext uri="{63B3BB69-23CF-44E3-9099-C40C66FF867C}">
              <a14:compatExt xmlns:a14="http://schemas.microsoft.com/office/drawing/2010/main" spid="_x0000_s2052"/>
            </a:ext>
            <a:ext uri="{FF2B5EF4-FFF2-40B4-BE49-F238E27FC236}">
              <a16:creationId xmlns:a16="http://schemas.microsoft.com/office/drawing/2014/main" id="{975C9B6E-7B49-47BD-B291-56BD9506C7ED}"/>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133</xdr:row>
      <xdr:rowOff>0</xdr:rowOff>
    </xdr:from>
    <xdr:ext cx="2529840" cy="195685"/>
    <xdr:sp macro="" textlink="">
      <xdr:nvSpPr>
        <xdr:cNvPr id="4298" name="Drop Down 4" hidden="1">
          <a:extLst>
            <a:ext uri="{63B3BB69-23CF-44E3-9099-C40C66FF867C}">
              <a14:compatExt xmlns:a14="http://schemas.microsoft.com/office/drawing/2010/main" spid="_x0000_s2052"/>
            </a:ext>
            <a:ext uri="{FF2B5EF4-FFF2-40B4-BE49-F238E27FC236}">
              <a16:creationId xmlns:a16="http://schemas.microsoft.com/office/drawing/2014/main" id="{31B77C74-E095-47EA-A3C1-7EDAF4F0AA13}"/>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299" name="Drop Down 4" hidden="1">
          <a:extLst>
            <a:ext uri="{63B3BB69-23CF-44E3-9099-C40C66FF867C}">
              <a14:compatExt xmlns:a14="http://schemas.microsoft.com/office/drawing/2010/main" spid="_x0000_s2052"/>
            </a:ext>
            <a:ext uri="{FF2B5EF4-FFF2-40B4-BE49-F238E27FC236}">
              <a16:creationId xmlns:a16="http://schemas.microsoft.com/office/drawing/2014/main" id="{4F59941F-19E9-441E-9807-EAB71110748C}"/>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133</xdr:row>
      <xdr:rowOff>0</xdr:rowOff>
    </xdr:from>
    <xdr:ext cx="2529840" cy="195685"/>
    <xdr:sp macro="" textlink="">
      <xdr:nvSpPr>
        <xdr:cNvPr id="4300" name="Drop Down 4" hidden="1">
          <a:extLst>
            <a:ext uri="{63B3BB69-23CF-44E3-9099-C40C66FF867C}">
              <a14:compatExt xmlns:a14="http://schemas.microsoft.com/office/drawing/2010/main" spid="_x0000_s2052"/>
            </a:ext>
            <a:ext uri="{FF2B5EF4-FFF2-40B4-BE49-F238E27FC236}">
              <a16:creationId xmlns:a16="http://schemas.microsoft.com/office/drawing/2014/main" id="{4089D43D-B30F-469C-993A-C271E37FC0AA}"/>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301" name="Drop Down 4" hidden="1">
          <a:extLst>
            <a:ext uri="{63B3BB69-23CF-44E3-9099-C40C66FF867C}">
              <a14:compatExt xmlns:a14="http://schemas.microsoft.com/office/drawing/2010/main" spid="_x0000_s2052"/>
            </a:ext>
            <a:ext uri="{FF2B5EF4-FFF2-40B4-BE49-F238E27FC236}">
              <a16:creationId xmlns:a16="http://schemas.microsoft.com/office/drawing/2014/main" id="{8EC1084D-431E-4AA6-86DA-9CC5C8A2480C}"/>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133</xdr:row>
      <xdr:rowOff>0</xdr:rowOff>
    </xdr:from>
    <xdr:ext cx="1921468" cy="195685"/>
    <xdr:sp macro="" textlink="">
      <xdr:nvSpPr>
        <xdr:cNvPr id="4302" name="Drop Down 20" hidden="1">
          <a:extLst>
            <a:ext uri="{63B3BB69-23CF-44E3-9099-C40C66FF867C}">
              <a14:compatExt xmlns:a14="http://schemas.microsoft.com/office/drawing/2010/main" spid="_x0000_s2068"/>
            </a:ext>
            <a:ext uri="{FF2B5EF4-FFF2-40B4-BE49-F238E27FC236}">
              <a16:creationId xmlns:a16="http://schemas.microsoft.com/office/drawing/2014/main" id="{3716ABB1-B88D-4CC7-98FC-A73A9637DA3B}"/>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133</xdr:row>
      <xdr:rowOff>0</xdr:rowOff>
    </xdr:from>
    <xdr:ext cx="2476500" cy="199970"/>
    <xdr:sp macro="" textlink="">
      <xdr:nvSpPr>
        <xdr:cNvPr id="4303" name="Drop Down 24" hidden="1">
          <a:extLst>
            <a:ext uri="{63B3BB69-23CF-44E3-9099-C40C66FF867C}">
              <a14:compatExt xmlns:a14="http://schemas.microsoft.com/office/drawing/2010/main" spid="_x0000_s2072"/>
            </a:ext>
            <a:ext uri="{FF2B5EF4-FFF2-40B4-BE49-F238E27FC236}">
              <a16:creationId xmlns:a16="http://schemas.microsoft.com/office/drawing/2014/main" id="{9C4C3033-5E12-4222-A129-6B47D027CEB9}"/>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304" name="Drop Down 4" hidden="1">
          <a:extLst>
            <a:ext uri="{63B3BB69-23CF-44E3-9099-C40C66FF867C}">
              <a14:compatExt xmlns:a14="http://schemas.microsoft.com/office/drawing/2010/main" spid="_x0000_s2052"/>
            </a:ext>
            <a:ext uri="{FF2B5EF4-FFF2-40B4-BE49-F238E27FC236}">
              <a16:creationId xmlns:a16="http://schemas.microsoft.com/office/drawing/2014/main" id="{3DA4A54E-694E-4A35-8202-A7DE4EC3F425}"/>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133</xdr:row>
      <xdr:rowOff>0</xdr:rowOff>
    </xdr:from>
    <xdr:ext cx="2529840" cy="195685"/>
    <xdr:sp macro="" textlink="">
      <xdr:nvSpPr>
        <xdr:cNvPr id="4305" name="Drop Down 4" hidden="1">
          <a:extLst>
            <a:ext uri="{63B3BB69-23CF-44E3-9099-C40C66FF867C}">
              <a14:compatExt xmlns:a14="http://schemas.microsoft.com/office/drawing/2010/main" spid="_x0000_s2052"/>
            </a:ext>
            <a:ext uri="{FF2B5EF4-FFF2-40B4-BE49-F238E27FC236}">
              <a16:creationId xmlns:a16="http://schemas.microsoft.com/office/drawing/2014/main" id="{0BD7E4A5-55C1-461B-B7B4-684AA40C803B}"/>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306" name="Drop Down 4" hidden="1">
          <a:extLst>
            <a:ext uri="{63B3BB69-23CF-44E3-9099-C40C66FF867C}">
              <a14:compatExt xmlns:a14="http://schemas.microsoft.com/office/drawing/2010/main" spid="_x0000_s2052"/>
            </a:ext>
            <a:ext uri="{FF2B5EF4-FFF2-40B4-BE49-F238E27FC236}">
              <a16:creationId xmlns:a16="http://schemas.microsoft.com/office/drawing/2014/main" id="{BF3B759B-AB84-423E-8F93-EAFA5023DA14}"/>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133</xdr:row>
      <xdr:rowOff>0</xdr:rowOff>
    </xdr:from>
    <xdr:ext cx="2529840" cy="195685"/>
    <xdr:sp macro="" textlink="">
      <xdr:nvSpPr>
        <xdr:cNvPr id="4307" name="Drop Down 4" hidden="1">
          <a:extLst>
            <a:ext uri="{63B3BB69-23CF-44E3-9099-C40C66FF867C}">
              <a14:compatExt xmlns:a14="http://schemas.microsoft.com/office/drawing/2010/main" spid="_x0000_s2052"/>
            </a:ext>
            <a:ext uri="{FF2B5EF4-FFF2-40B4-BE49-F238E27FC236}">
              <a16:creationId xmlns:a16="http://schemas.microsoft.com/office/drawing/2014/main" id="{CC79C25A-D5A9-4AC7-B535-3F3F654E7971}"/>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308" name="Drop Down 4" hidden="1">
          <a:extLst>
            <a:ext uri="{63B3BB69-23CF-44E3-9099-C40C66FF867C}">
              <a14:compatExt xmlns:a14="http://schemas.microsoft.com/office/drawing/2010/main" spid="_x0000_s2052"/>
            </a:ext>
            <a:ext uri="{FF2B5EF4-FFF2-40B4-BE49-F238E27FC236}">
              <a16:creationId xmlns:a16="http://schemas.microsoft.com/office/drawing/2014/main" id="{A68724C6-EABF-4957-AB1D-E4DDA3C9BC4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133</xdr:row>
      <xdr:rowOff>0</xdr:rowOff>
    </xdr:from>
    <xdr:ext cx="1921468" cy="195685"/>
    <xdr:sp macro="" textlink="">
      <xdr:nvSpPr>
        <xdr:cNvPr id="4309" name="Drop Down 20" hidden="1">
          <a:extLst>
            <a:ext uri="{63B3BB69-23CF-44E3-9099-C40C66FF867C}">
              <a14:compatExt xmlns:a14="http://schemas.microsoft.com/office/drawing/2010/main" spid="_x0000_s2068"/>
            </a:ext>
            <a:ext uri="{FF2B5EF4-FFF2-40B4-BE49-F238E27FC236}">
              <a16:creationId xmlns:a16="http://schemas.microsoft.com/office/drawing/2014/main" id="{257220FD-C0C3-44A3-9B06-601270369DFA}"/>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133</xdr:row>
      <xdr:rowOff>0</xdr:rowOff>
    </xdr:from>
    <xdr:ext cx="2476500" cy="199970"/>
    <xdr:sp macro="" textlink="">
      <xdr:nvSpPr>
        <xdr:cNvPr id="4310" name="Drop Down 24" hidden="1">
          <a:extLst>
            <a:ext uri="{63B3BB69-23CF-44E3-9099-C40C66FF867C}">
              <a14:compatExt xmlns:a14="http://schemas.microsoft.com/office/drawing/2010/main" spid="_x0000_s2072"/>
            </a:ext>
            <a:ext uri="{FF2B5EF4-FFF2-40B4-BE49-F238E27FC236}">
              <a16:creationId xmlns:a16="http://schemas.microsoft.com/office/drawing/2014/main" id="{17C3FE5E-1FBF-4C95-B75E-0C1E28161E79}"/>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311" name="Drop Down 4" hidden="1">
          <a:extLst>
            <a:ext uri="{63B3BB69-23CF-44E3-9099-C40C66FF867C}">
              <a14:compatExt xmlns:a14="http://schemas.microsoft.com/office/drawing/2010/main" spid="_x0000_s2052"/>
            </a:ext>
            <a:ext uri="{FF2B5EF4-FFF2-40B4-BE49-F238E27FC236}">
              <a16:creationId xmlns:a16="http://schemas.microsoft.com/office/drawing/2014/main" id="{442F3205-2A1F-45B4-B4A2-684BA0413261}"/>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133</xdr:row>
      <xdr:rowOff>0</xdr:rowOff>
    </xdr:from>
    <xdr:ext cx="2529840" cy="195685"/>
    <xdr:sp macro="" textlink="">
      <xdr:nvSpPr>
        <xdr:cNvPr id="4312" name="Drop Down 4" hidden="1">
          <a:extLst>
            <a:ext uri="{63B3BB69-23CF-44E3-9099-C40C66FF867C}">
              <a14:compatExt xmlns:a14="http://schemas.microsoft.com/office/drawing/2010/main" spid="_x0000_s2052"/>
            </a:ext>
            <a:ext uri="{FF2B5EF4-FFF2-40B4-BE49-F238E27FC236}">
              <a16:creationId xmlns:a16="http://schemas.microsoft.com/office/drawing/2014/main" id="{F2EDA376-D810-46BD-92C7-1EFD439EF48C}"/>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313" name="Drop Down 4" hidden="1">
          <a:extLst>
            <a:ext uri="{63B3BB69-23CF-44E3-9099-C40C66FF867C}">
              <a14:compatExt xmlns:a14="http://schemas.microsoft.com/office/drawing/2010/main" spid="_x0000_s2052"/>
            </a:ext>
            <a:ext uri="{FF2B5EF4-FFF2-40B4-BE49-F238E27FC236}">
              <a16:creationId xmlns:a16="http://schemas.microsoft.com/office/drawing/2014/main" id="{FFCEF926-F0AC-4050-ACA8-0EA2C683C3A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133</xdr:row>
      <xdr:rowOff>0</xdr:rowOff>
    </xdr:from>
    <xdr:ext cx="2529840" cy="195685"/>
    <xdr:sp macro="" textlink="">
      <xdr:nvSpPr>
        <xdr:cNvPr id="4314" name="Drop Down 4" hidden="1">
          <a:extLst>
            <a:ext uri="{63B3BB69-23CF-44E3-9099-C40C66FF867C}">
              <a14:compatExt xmlns:a14="http://schemas.microsoft.com/office/drawing/2010/main" spid="_x0000_s2052"/>
            </a:ext>
            <a:ext uri="{FF2B5EF4-FFF2-40B4-BE49-F238E27FC236}">
              <a16:creationId xmlns:a16="http://schemas.microsoft.com/office/drawing/2014/main" id="{55068AD0-1962-43A3-950A-2CCE18124702}"/>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315" name="Drop Down 4" hidden="1">
          <a:extLst>
            <a:ext uri="{63B3BB69-23CF-44E3-9099-C40C66FF867C}">
              <a14:compatExt xmlns:a14="http://schemas.microsoft.com/office/drawing/2010/main" spid="_x0000_s2052"/>
            </a:ext>
            <a:ext uri="{FF2B5EF4-FFF2-40B4-BE49-F238E27FC236}">
              <a16:creationId xmlns:a16="http://schemas.microsoft.com/office/drawing/2014/main" id="{A941774A-CF16-4E1B-AB73-562A6E3AC5B4}"/>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133</xdr:row>
      <xdr:rowOff>0</xdr:rowOff>
    </xdr:from>
    <xdr:ext cx="1921468" cy="195685"/>
    <xdr:sp macro="" textlink="">
      <xdr:nvSpPr>
        <xdr:cNvPr id="4316" name="Drop Down 20" hidden="1">
          <a:extLst>
            <a:ext uri="{63B3BB69-23CF-44E3-9099-C40C66FF867C}">
              <a14:compatExt xmlns:a14="http://schemas.microsoft.com/office/drawing/2010/main" spid="_x0000_s2068"/>
            </a:ext>
            <a:ext uri="{FF2B5EF4-FFF2-40B4-BE49-F238E27FC236}">
              <a16:creationId xmlns:a16="http://schemas.microsoft.com/office/drawing/2014/main" id="{162851AD-89A0-4977-B1FC-37541F6640FE}"/>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133</xdr:row>
      <xdr:rowOff>0</xdr:rowOff>
    </xdr:from>
    <xdr:ext cx="2476500" cy="199970"/>
    <xdr:sp macro="" textlink="">
      <xdr:nvSpPr>
        <xdr:cNvPr id="4317" name="Drop Down 24" hidden="1">
          <a:extLst>
            <a:ext uri="{63B3BB69-23CF-44E3-9099-C40C66FF867C}">
              <a14:compatExt xmlns:a14="http://schemas.microsoft.com/office/drawing/2010/main" spid="_x0000_s2072"/>
            </a:ext>
            <a:ext uri="{FF2B5EF4-FFF2-40B4-BE49-F238E27FC236}">
              <a16:creationId xmlns:a16="http://schemas.microsoft.com/office/drawing/2014/main" id="{EFB6F8B0-18D3-4D22-A4CA-C8505277AFCD}"/>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318" name="Drop Down 4" hidden="1">
          <a:extLst>
            <a:ext uri="{63B3BB69-23CF-44E3-9099-C40C66FF867C}">
              <a14:compatExt xmlns:a14="http://schemas.microsoft.com/office/drawing/2010/main" spid="_x0000_s2052"/>
            </a:ext>
            <a:ext uri="{FF2B5EF4-FFF2-40B4-BE49-F238E27FC236}">
              <a16:creationId xmlns:a16="http://schemas.microsoft.com/office/drawing/2014/main" id="{5F4B8115-5CF3-41E4-965A-701582625E35}"/>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133</xdr:row>
      <xdr:rowOff>0</xdr:rowOff>
    </xdr:from>
    <xdr:ext cx="2529840" cy="195685"/>
    <xdr:sp macro="" textlink="">
      <xdr:nvSpPr>
        <xdr:cNvPr id="4319" name="Drop Down 4" hidden="1">
          <a:extLst>
            <a:ext uri="{63B3BB69-23CF-44E3-9099-C40C66FF867C}">
              <a14:compatExt xmlns:a14="http://schemas.microsoft.com/office/drawing/2010/main" spid="_x0000_s2052"/>
            </a:ext>
            <a:ext uri="{FF2B5EF4-FFF2-40B4-BE49-F238E27FC236}">
              <a16:creationId xmlns:a16="http://schemas.microsoft.com/office/drawing/2014/main" id="{16DF5B9F-D6D9-45DD-A0B2-892D72C99F62}"/>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320" name="Drop Down 4" hidden="1">
          <a:extLst>
            <a:ext uri="{63B3BB69-23CF-44E3-9099-C40C66FF867C}">
              <a14:compatExt xmlns:a14="http://schemas.microsoft.com/office/drawing/2010/main" spid="_x0000_s2052"/>
            </a:ext>
            <a:ext uri="{FF2B5EF4-FFF2-40B4-BE49-F238E27FC236}">
              <a16:creationId xmlns:a16="http://schemas.microsoft.com/office/drawing/2014/main" id="{39E18DEA-2CF7-482B-9B6D-AA8A7D028422}"/>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133</xdr:row>
      <xdr:rowOff>0</xdr:rowOff>
    </xdr:from>
    <xdr:ext cx="2529840" cy="195685"/>
    <xdr:sp macro="" textlink="">
      <xdr:nvSpPr>
        <xdr:cNvPr id="4321" name="Drop Down 4" hidden="1">
          <a:extLst>
            <a:ext uri="{63B3BB69-23CF-44E3-9099-C40C66FF867C}">
              <a14:compatExt xmlns:a14="http://schemas.microsoft.com/office/drawing/2010/main" spid="_x0000_s2052"/>
            </a:ext>
            <a:ext uri="{FF2B5EF4-FFF2-40B4-BE49-F238E27FC236}">
              <a16:creationId xmlns:a16="http://schemas.microsoft.com/office/drawing/2014/main" id="{45DC0C32-B8EF-42AD-8A45-7979C5758E79}"/>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322" name="Drop Down 4" hidden="1">
          <a:extLst>
            <a:ext uri="{63B3BB69-23CF-44E3-9099-C40C66FF867C}">
              <a14:compatExt xmlns:a14="http://schemas.microsoft.com/office/drawing/2010/main" spid="_x0000_s2052"/>
            </a:ext>
            <a:ext uri="{FF2B5EF4-FFF2-40B4-BE49-F238E27FC236}">
              <a16:creationId xmlns:a16="http://schemas.microsoft.com/office/drawing/2014/main" id="{C27AF36B-8F79-43DB-86B2-20AD35698093}"/>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133</xdr:row>
      <xdr:rowOff>0</xdr:rowOff>
    </xdr:from>
    <xdr:ext cx="1921468" cy="195685"/>
    <xdr:sp macro="" textlink="">
      <xdr:nvSpPr>
        <xdr:cNvPr id="4323" name="Drop Down 20" hidden="1">
          <a:extLst>
            <a:ext uri="{63B3BB69-23CF-44E3-9099-C40C66FF867C}">
              <a14:compatExt xmlns:a14="http://schemas.microsoft.com/office/drawing/2010/main" spid="_x0000_s2068"/>
            </a:ext>
            <a:ext uri="{FF2B5EF4-FFF2-40B4-BE49-F238E27FC236}">
              <a16:creationId xmlns:a16="http://schemas.microsoft.com/office/drawing/2014/main" id="{A3E5D1E6-4E9F-42E1-A2B6-AD32548FF2C5}"/>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133</xdr:row>
      <xdr:rowOff>0</xdr:rowOff>
    </xdr:from>
    <xdr:ext cx="2476500" cy="199970"/>
    <xdr:sp macro="" textlink="">
      <xdr:nvSpPr>
        <xdr:cNvPr id="4324" name="Drop Down 24" hidden="1">
          <a:extLst>
            <a:ext uri="{63B3BB69-23CF-44E3-9099-C40C66FF867C}">
              <a14:compatExt xmlns:a14="http://schemas.microsoft.com/office/drawing/2010/main" spid="_x0000_s2072"/>
            </a:ext>
            <a:ext uri="{FF2B5EF4-FFF2-40B4-BE49-F238E27FC236}">
              <a16:creationId xmlns:a16="http://schemas.microsoft.com/office/drawing/2014/main" id="{910B1CE6-2A3F-45E0-A935-666BBEAE90C2}"/>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325" name="Drop Down 4" hidden="1">
          <a:extLst>
            <a:ext uri="{63B3BB69-23CF-44E3-9099-C40C66FF867C}">
              <a14:compatExt xmlns:a14="http://schemas.microsoft.com/office/drawing/2010/main" spid="_x0000_s2052"/>
            </a:ext>
            <a:ext uri="{FF2B5EF4-FFF2-40B4-BE49-F238E27FC236}">
              <a16:creationId xmlns:a16="http://schemas.microsoft.com/office/drawing/2014/main" id="{4E377DB9-B40E-4C76-A3E8-D64A98D31F52}"/>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133</xdr:row>
      <xdr:rowOff>0</xdr:rowOff>
    </xdr:from>
    <xdr:ext cx="2529840" cy="195685"/>
    <xdr:sp macro="" textlink="">
      <xdr:nvSpPr>
        <xdr:cNvPr id="4326" name="Drop Down 4" hidden="1">
          <a:extLst>
            <a:ext uri="{63B3BB69-23CF-44E3-9099-C40C66FF867C}">
              <a14:compatExt xmlns:a14="http://schemas.microsoft.com/office/drawing/2010/main" spid="_x0000_s2052"/>
            </a:ext>
            <a:ext uri="{FF2B5EF4-FFF2-40B4-BE49-F238E27FC236}">
              <a16:creationId xmlns:a16="http://schemas.microsoft.com/office/drawing/2014/main" id="{955BFABE-5B54-47FB-9566-C1249728B0F7}"/>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327" name="Drop Down 4" hidden="1">
          <a:extLst>
            <a:ext uri="{63B3BB69-23CF-44E3-9099-C40C66FF867C}">
              <a14:compatExt xmlns:a14="http://schemas.microsoft.com/office/drawing/2010/main" spid="_x0000_s2052"/>
            </a:ext>
            <a:ext uri="{FF2B5EF4-FFF2-40B4-BE49-F238E27FC236}">
              <a16:creationId xmlns:a16="http://schemas.microsoft.com/office/drawing/2014/main" id="{25F9E91A-A3B0-4B18-9E3B-8F07E985DEC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133</xdr:row>
      <xdr:rowOff>0</xdr:rowOff>
    </xdr:from>
    <xdr:ext cx="2529840" cy="195685"/>
    <xdr:sp macro="" textlink="">
      <xdr:nvSpPr>
        <xdr:cNvPr id="4328" name="Drop Down 4" hidden="1">
          <a:extLst>
            <a:ext uri="{63B3BB69-23CF-44E3-9099-C40C66FF867C}">
              <a14:compatExt xmlns:a14="http://schemas.microsoft.com/office/drawing/2010/main" spid="_x0000_s2052"/>
            </a:ext>
            <a:ext uri="{FF2B5EF4-FFF2-40B4-BE49-F238E27FC236}">
              <a16:creationId xmlns:a16="http://schemas.microsoft.com/office/drawing/2014/main" id="{E2DBED34-DB61-4198-A636-672884E7FDA0}"/>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329" name="Drop Down 4" hidden="1">
          <a:extLst>
            <a:ext uri="{63B3BB69-23CF-44E3-9099-C40C66FF867C}">
              <a14:compatExt xmlns:a14="http://schemas.microsoft.com/office/drawing/2010/main" spid="_x0000_s2052"/>
            </a:ext>
            <a:ext uri="{FF2B5EF4-FFF2-40B4-BE49-F238E27FC236}">
              <a16:creationId xmlns:a16="http://schemas.microsoft.com/office/drawing/2014/main" id="{00F9903D-7A45-412D-B7CB-41BB61440C1D}"/>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133</xdr:row>
      <xdr:rowOff>0</xdr:rowOff>
    </xdr:from>
    <xdr:ext cx="1921468" cy="195685"/>
    <xdr:sp macro="" textlink="">
      <xdr:nvSpPr>
        <xdr:cNvPr id="4330" name="Drop Down 20" hidden="1">
          <a:extLst>
            <a:ext uri="{63B3BB69-23CF-44E3-9099-C40C66FF867C}">
              <a14:compatExt xmlns:a14="http://schemas.microsoft.com/office/drawing/2010/main" spid="_x0000_s2068"/>
            </a:ext>
            <a:ext uri="{FF2B5EF4-FFF2-40B4-BE49-F238E27FC236}">
              <a16:creationId xmlns:a16="http://schemas.microsoft.com/office/drawing/2014/main" id="{3C0A8FF3-DD7A-4E87-85D1-9684FF4C9D35}"/>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133</xdr:row>
      <xdr:rowOff>0</xdr:rowOff>
    </xdr:from>
    <xdr:ext cx="2476500" cy="199970"/>
    <xdr:sp macro="" textlink="">
      <xdr:nvSpPr>
        <xdr:cNvPr id="4331" name="Drop Down 24" hidden="1">
          <a:extLst>
            <a:ext uri="{63B3BB69-23CF-44E3-9099-C40C66FF867C}">
              <a14:compatExt xmlns:a14="http://schemas.microsoft.com/office/drawing/2010/main" spid="_x0000_s2072"/>
            </a:ext>
            <a:ext uri="{FF2B5EF4-FFF2-40B4-BE49-F238E27FC236}">
              <a16:creationId xmlns:a16="http://schemas.microsoft.com/office/drawing/2014/main" id="{5ED80343-21FF-42E9-9BD8-AB2878761DC1}"/>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332" name="Drop Down 4" hidden="1">
          <a:extLst>
            <a:ext uri="{63B3BB69-23CF-44E3-9099-C40C66FF867C}">
              <a14:compatExt xmlns:a14="http://schemas.microsoft.com/office/drawing/2010/main" spid="_x0000_s2052"/>
            </a:ext>
            <a:ext uri="{FF2B5EF4-FFF2-40B4-BE49-F238E27FC236}">
              <a16:creationId xmlns:a16="http://schemas.microsoft.com/office/drawing/2014/main" id="{7A3F19F1-56D8-41EA-803E-AEF0F8944898}"/>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133</xdr:row>
      <xdr:rowOff>0</xdr:rowOff>
    </xdr:from>
    <xdr:ext cx="2529840" cy="195685"/>
    <xdr:sp macro="" textlink="">
      <xdr:nvSpPr>
        <xdr:cNvPr id="4333" name="Drop Down 4" hidden="1">
          <a:extLst>
            <a:ext uri="{63B3BB69-23CF-44E3-9099-C40C66FF867C}">
              <a14:compatExt xmlns:a14="http://schemas.microsoft.com/office/drawing/2010/main" spid="_x0000_s2052"/>
            </a:ext>
            <a:ext uri="{FF2B5EF4-FFF2-40B4-BE49-F238E27FC236}">
              <a16:creationId xmlns:a16="http://schemas.microsoft.com/office/drawing/2014/main" id="{F96C6334-0405-478B-BC5C-81557BC1F55B}"/>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334" name="Drop Down 4" hidden="1">
          <a:extLst>
            <a:ext uri="{63B3BB69-23CF-44E3-9099-C40C66FF867C}">
              <a14:compatExt xmlns:a14="http://schemas.microsoft.com/office/drawing/2010/main" spid="_x0000_s2052"/>
            </a:ext>
            <a:ext uri="{FF2B5EF4-FFF2-40B4-BE49-F238E27FC236}">
              <a16:creationId xmlns:a16="http://schemas.microsoft.com/office/drawing/2014/main" id="{0265229D-D2ED-41A3-8B27-94BED322B458}"/>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133</xdr:row>
      <xdr:rowOff>0</xdr:rowOff>
    </xdr:from>
    <xdr:ext cx="2529840" cy="195685"/>
    <xdr:sp macro="" textlink="">
      <xdr:nvSpPr>
        <xdr:cNvPr id="4335" name="Drop Down 4" hidden="1">
          <a:extLst>
            <a:ext uri="{63B3BB69-23CF-44E3-9099-C40C66FF867C}">
              <a14:compatExt xmlns:a14="http://schemas.microsoft.com/office/drawing/2010/main" spid="_x0000_s2052"/>
            </a:ext>
            <a:ext uri="{FF2B5EF4-FFF2-40B4-BE49-F238E27FC236}">
              <a16:creationId xmlns:a16="http://schemas.microsoft.com/office/drawing/2014/main" id="{83A4B14A-3CCD-4868-A844-ED4E80DBA324}"/>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336" name="Drop Down 4" hidden="1">
          <a:extLst>
            <a:ext uri="{63B3BB69-23CF-44E3-9099-C40C66FF867C}">
              <a14:compatExt xmlns:a14="http://schemas.microsoft.com/office/drawing/2010/main" spid="_x0000_s2052"/>
            </a:ext>
            <a:ext uri="{FF2B5EF4-FFF2-40B4-BE49-F238E27FC236}">
              <a16:creationId xmlns:a16="http://schemas.microsoft.com/office/drawing/2014/main" id="{6FF48695-5864-401D-B00E-F32E3235BC08}"/>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133</xdr:row>
      <xdr:rowOff>0</xdr:rowOff>
    </xdr:from>
    <xdr:ext cx="1921468" cy="195685"/>
    <xdr:sp macro="" textlink="">
      <xdr:nvSpPr>
        <xdr:cNvPr id="4337" name="Drop Down 20" hidden="1">
          <a:extLst>
            <a:ext uri="{63B3BB69-23CF-44E3-9099-C40C66FF867C}">
              <a14:compatExt xmlns:a14="http://schemas.microsoft.com/office/drawing/2010/main" spid="_x0000_s2068"/>
            </a:ext>
            <a:ext uri="{FF2B5EF4-FFF2-40B4-BE49-F238E27FC236}">
              <a16:creationId xmlns:a16="http://schemas.microsoft.com/office/drawing/2014/main" id="{E181C4C5-F8CE-44D4-8A1C-CACD0EBF1180}"/>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133</xdr:row>
      <xdr:rowOff>0</xdr:rowOff>
    </xdr:from>
    <xdr:ext cx="2476500" cy="199970"/>
    <xdr:sp macro="" textlink="">
      <xdr:nvSpPr>
        <xdr:cNvPr id="4338" name="Drop Down 24" hidden="1">
          <a:extLst>
            <a:ext uri="{63B3BB69-23CF-44E3-9099-C40C66FF867C}">
              <a14:compatExt xmlns:a14="http://schemas.microsoft.com/office/drawing/2010/main" spid="_x0000_s2072"/>
            </a:ext>
            <a:ext uri="{FF2B5EF4-FFF2-40B4-BE49-F238E27FC236}">
              <a16:creationId xmlns:a16="http://schemas.microsoft.com/office/drawing/2014/main" id="{4E0EAA65-70A4-44B3-8A24-5554E42D58BE}"/>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339" name="Drop Down 4" hidden="1">
          <a:extLst>
            <a:ext uri="{63B3BB69-23CF-44E3-9099-C40C66FF867C}">
              <a14:compatExt xmlns:a14="http://schemas.microsoft.com/office/drawing/2010/main" spid="_x0000_s2052"/>
            </a:ext>
            <a:ext uri="{FF2B5EF4-FFF2-40B4-BE49-F238E27FC236}">
              <a16:creationId xmlns:a16="http://schemas.microsoft.com/office/drawing/2014/main" id="{1098AE68-8189-4172-A0F7-A69374BFF8D3}"/>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133</xdr:row>
      <xdr:rowOff>0</xdr:rowOff>
    </xdr:from>
    <xdr:ext cx="2529840" cy="195685"/>
    <xdr:sp macro="" textlink="">
      <xdr:nvSpPr>
        <xdr:cNvPr id="4340" name="Drop Down 4" hidden="1">
          <a:extLst>
            <a:ext uri="{63B3BB69-23CF-44E3-9099-C40C66FF867C}">
              <a14:compatExt xmlns:a14="http://schemas.microsoft.com/office/drawing/2010/main" spid="_x0000_s2052"/>
            </a:ext>
            <a:ext uri="{FF2B5EF4-FFF2-40B4-BE49-F238E27FC236}">
              <a16:creationId xmlns:a16="http://schemas.microsoft.com/office/drawing/2014/main" id="{8C64C419-882D-4711-9825-57A0CDBC346A}"/>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341" name="Drop Down 4" hidden="1">
          <a:extLst>
            <a:ext uri="{63B3BB69-23CF-44E3-9099-C40C66FF867C}">
              <a14:compatExt xmlns:a14="http://schemas.microsoft.com/office/drawing/2010/main" spid="_x0000_s2052"/>
            </a:ext>
            <a:ext uri="{FF2B5EF4-FFF2-40B4-BE49-F238E27FC236}">
              <a16:creationId xmlns:a16="http://schemas.microsoft.com/office/drawing/2014/main" id="{10FC1814-E596-45CC-8677-A7AF6F936BB4}"/>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133</xdr:row>
      <xdr:rowOff>0</xdr:rowOff>
    </xdr:from>
    <xdr:ext cx="2529840" cy="195685"/>
    <xdr:sp macro="" textlink="">
      <xdr:nvSpPr>
        <xdr:cNvPr id="4342" name="Drop Down 4" hidden="1">
          <a:extLst>
            <a:ext uri="{63B3BB69-23CF-44E3-9099-C40C66FF867C}">
              <a14:compatExt xmlns:a14="http://schemas.microsoft.com/office/drawing/2010/main" spid="_x0000_s2052"/>
            </a:ext>
            <a:ext uri="{FF2B5EF4-FFF2-40B4-BE49-F238E27FC236}">
              <a16:creationId xmlns:a16="http://schemas.microsoft.com/office/drawing/2014/main" id="{B151725A-7E0D-4F9A-A390-7176E398C455}"/>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343" name="Drop Down 4" hidden="1">
          <a:extLst>
            <a:ext uri="{63B3BB69-23CF-44E3-9099-C40C66FF867C}">
              <a14:compatExt xmlns:a14="http://schemas.microsoft.com/office/drawing/2010/main" spid="_x0000_s2052"/>
            </a:ext>
            <a:ext uri="{FF2B5EF4-FFF2-40B4-BE49-F238E27FC236}">
              <a16:creationId xmlns:a16="http://schemas.microsoft.com/office/drawing/2014/main" id="{59DEE4F3-EDF5-4C1A-B985-1BDE33C5841F}"/>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133</xdr:row>
      <xdr:rowOff>0</xdr:rowOff>
    </xdr:from>
    <xdr:ext cx="1921468" cy="195685"/>
    <xdr:sp macro="" textlink="">
      <xdr:nvSpPr>
        <xdr:cNvPr id="4344" name="Drop Down 20" hidden="1">
          <a:extLst>
            <a:ext uri="{63B3BB69-23CF-44E3-9099-C40C66FF867C}">
              <a14:compatExt xmlns:a14="http://schemas.microsoft.com/office/drawing/2010/main" spid="_x0000_s2068"/>
            </a:ext>
            <a:ext uri="{FF2B5EF4-FFF2-40B4-BE49-F238E27FC236}">
              <a16:creationId xmlns:a16="http://schemas.microsoft.com/office/drawing/2014/main" id="{E079C6AC-1593-4B33-A3F9-FE430F2853B6}"/>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133</xdr:row>
      <xdr:rowOff>0</xdr:rowOff>
    </xdr:from>
    <xdr:ext cx="2476500" cy="199970"/>
    <xdr:sp macro="" textlink="">
      <xdr:nvSpPr>
        <xdr:cNvPr id="4345" name="Drop Down 24" hidden="1">
          <a:extLst>
            <a:ext uri="{63B3BB69-23CF-44E3-9099-C40C66FF867C}">
              <a14:compatExt xmlns:a14="http://schemas.microsoft.com/office/drawing/2010/main" spid="_x0000_s2072"/>
            </a:ext>
            <a:ext uri="{FF2B5EF4-FFF2-40B4-BE49-F238E27FC236}">
              <a16:creationId xmlns:a16="http://schemas.microsoft.com/office/drawing/2014/main" id="{ACB4DB6B-C5A1-4AC9-925D-4061BA664AC6}"/>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346" name="Drop Down 4" hidden="1">
          <a:extLst>
            <a:ext uri="{63B3BB69-23CF-44E3-9099-C40C66FF867C}">
              <a14:compatExt xmlns:a14="http://schemas.microsoft.com/office/drawing/2010/main" spid="_x0000_s2052"/>
            </a:ext>
            <a:ext uri="{FF2B5EF4-FFF2-40B4-BE49-F238E27FC236}">
              <a16:creationId xmlns:a16="http://schemas.microsoft.com/office/drawing/2014/main" id="{69D6B93C-EB9A-4505-955A-879687007560}"/>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133</xdr:row>
      <xdr:rowOff>0</xdr:rowOff>
    </xdr:from>
    <xdr:ext cx="2529840" cy="195685"/>
    <xdr:sp macro="" textlink="">
      <xdr:nvSpPr>
        <xdr:cNvPr id="4347" name="Drop Down 4" hidden="1">
          <a:extLst>
            <a:ext uri="{63B3BB69-23CF-44E3-9099-C40C66FF867C}">
              <a14:compatExt xmlns:a14="http://schemas.microsoft.com/office/drawing/2010/main" spid="_x0000_s2052"/>
            </a:ext>
            <a:ext uri="{FF2B5EF4-FFF2-40B4-BE49-F238E27FC236}">
              <a16:creationId xmlns:a16="http://schemas.microsoft.com/office/drawing/2014/main" id="{C440F18C-DDEB-44A1-A0F6-C794B8A99054}"/>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348" name="Drop Down 4" hidden="1">
          <a:extLst>
            <a:ext uri="{63B3BB69-23CF-44E3-9099-C40C66FF867C}">
              <a14:compatExt xmlns:a14="http://schemas.microsoft.com/office/drawing/2010/main" spid="_x0000_s2052"/>
            </a:ext>
            <a:ext uri="{FF2B5EF4-FFF2-40B4-BE49-F238E27FC236}">
              <a16:creationId xmlns:a16="http://schemas.microsoft.com/office/drawing/2014/main" id="{FEBDA51F-6442-4980-9A5D-D1CC2D9BB93C}"/>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133</xdr:row>
      <xdr:rowOff>0</xdr:rowOff>
    </xdr:from>
    <xdr:ext cx="2529840" cy="195685"/>
    <xdr:sp macro="" textlink="">
      <xdr:nvSpPr>
        <xdr:cNvPr id="4349" name="Drop Down 4" hidden="1">
          <a:extLst>
            <a:ext uri="{63B3BB69-23CF-44E3-9099-C40C66FF867C}">
              <a14:compatExt xmlns:a14="http://schemas.microsoft.com/office/drawing/2010/main" spid="_x0000_s2052"/>
            </a:ext>
            <a:ext uri="{FF2B5EF4-FFF2-40B4-BE49-F238E27FC236}">
              <a16:creationId xmlns:a16="http://schemas.microsoft.com/office/drawing/2014/main" id="{9ED7784D-3709-4887-8DA3-7C0CFC6B3E97}"/>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350" name="Drop Down 4" hidden="1">
          <a:extLst>
            <a:ext uri="{63B3BB69-23CF-44E3-9099-C40C66FF867C}">
              <a14:compatExt xmlns:a14="http://schemas.microsoft.com/office/drawing/2010/main" spid="_x0000_s2052"/>
            </a:ext>
            <a:ext uri="{FF2B5EF4-FFF2-40B4-BE49-F238E27FC236}">
              <a16:creationId xmlns:a16="http://schemas.microsoft.com/office/drawing/2014/main" id="{9529EE50-BE5E-47A8-825D-20F1AC2BB7B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133</xdr:row>
      <xdr:rowOff>0</xdr:rowOff>
    </xdr:from>
    <xdr:ext cx="1921468" cy="195685"/>
    <xdr:sp macro="" textlink="">
      <xdr:nvSpPr>
        <xdr:cNvPr id="4351" name="Drop Down 20" hidden="1">
          <a:extLst>
            <a:ext uri="{63B3BB69-23CF-44E3-9099-C40C66FF867C}">
              <a14:compatExt xmlns:a14="http://schemas.microsoft.com/office/drawing/2010/main" spid="_x0000_s2068"/>
            </a:ext>
            <a:ext uri="{FF2B5EF4-FFF2-40B4-BE49-F238E27FC236}">
              <a16:creationId xmlns:a16="http://schemas.microsoft.com/office/drawing/2014/main" id="{FEA25C56-F1AA-4569-9973-7C0497D15797}"/>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133</xdr:row>
      <xdr:rowOff>0</xdr:rowOff>
    </xdr:from>
    <xdr:ext cx="2476500" cy="199970"/>
    <xdr:sp macro="" textlink="">
      <xdr:nvSpPr>
        <xdr:cNvPr id="4352" name="Drop Down 24" hidden="1">
          <a:extLst>
            <a:ext uri="{63B3BB69-23CF-44E3-9099-C40C66FF867C}">
              <a14:compatExt xmlns:a14="http://schemas.microsoft.com/office/drawing/2010/main" spid="_x0000_s2072"/>
            </a:ext>
            <a:ext uri="{FF2B5EF4-FFF2-40B4-BE49-F238E27FC236}">
              <a16:creationId xmlns:a16="http://schemas.microsoft.com/office/drawing/2014/main" id="{80190431-29CE-4D02-90EA-AFBA64D7885C}"/>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353" name="Drop Down 4" hidden="1">
          <a:extLst>
            <a:ext uri="{63B3BB69-23CF-44E3-9099-C40C66FF867C}">
              <a14:compatExt xmlns:a14="http://schemas.microsoft.com/office/drawing/2010/main" spid="_x0000_s2052"/>
            </a:ext>
            <a:ext uri="{FF2B5EF4-FFF2-40B4-BE49-F238E27FC236}">
              <a16:creationId xmlns:a16="http://schemas.microsoft.com/office/drawing/2014/main" id="{87DF48D4-96D9-47D4-987F-A307E42BD335}"/>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133</xdr:row>
      <xdr:rowOff>0</xdr:rowOff>
    </xdr:from>
    <xdr:ext cx="2529840" cy="195685"/>
    <xdr:sp macro="" textlink="">
      <xdr:nvSpPr>
        <xdr:cNvPr id="4354" name="Drop Down 4" hidden="1">
          <a:extLst>
            <a:ext uri="{63B3BB69-23CF-44E3-9099-C40C66FF867C}">
              <a14:compatExt xmlns:a14="http://schemas.microsoft.com/office/drawing/2010/main" spid="_x0000_s2052"/>
            </a:ext>
            <a:ext uri="{FF2B5EF4-FFF2-40B4-BE49-F238E27FC236}">
              <a16:creationId xmlns:a16="http://schemas.microsoft.com/office/drawing/2014/main" id="{83A71447-ACC9-4294-A115-8B70F22C4873}"/>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355" name="Drop Down 4" hidden="1">
          <a:extLst>
            <a:ext uri="{63B3BB69-23CF-44E3-9099-C40C66FF867C}">
              <a14:compatExt xmlns:a14="http://schemas.microsoft.com/office/drawing/2010/main" spid="_x0000_s2052"/>
            </a:ext>
            <a:ext uri="{FF2B5EF4-FFF2-40B4-BE49-F238E27FC236}">
              <a16:creationId xmlns:a16="http://schemas.microsoft.com/office/drawing/2014/main" id="{33F7E7EA-EC59-45AD-9522-6DB1A11F5B3E}"/>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133</xdr:row>
      <xdr:rowOff>0</xdr:rowOff>
    </xdr:from>
    <xdr:ext cx="2529840" cy="195685"/>
    <xdr:sp macro="" textlink="">
      <xdr:nvSpPr>
        <xdr:cNvPr id="4356" name="Drop Down 4" hidden="1">
          <a:extLst>
            <a:ext uri="{63B3BB69-23CF-44E3-9099-C40C66FF867C}">
              <a14:compatExt xmlns:a14="http://schemas.microsoft.com/office/drawing/2010/main" spid="_x0000_s2052"/>
            </a:ext>
            <a:ext uri="{FF2B5EF4-FFF2-40B4-BE49-F238E27FC236}">
              <a16:creationId xmlns:a16="http://schemas.microsoft.com/office/drawing/2014/main" id="{0531D07E-B1C9-4391-8D01-346322E603A6}"/>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357" name="Drop Down 4" hidden="1">
          <a:extLst>
            <a:ext uri="{63B3BB69-23CF-44E3-9099-C40C66FF867C}">
              <a14:compatExt xmlns:a14="http://schemas.microsoft.com/office/drawing/2010/main" spid="_x0000_s2052"/>
            </a:ext>
            <a:ext uri="{FF2B5EF4-FFF2-40B4-BE49-F238E27FC236}">
              <a16:creationId xmlns:a16="http://schemas.microsoft.com/office/drawing/2014/main" id="{1EBCF143-DCBB-4C54-BC03-5F77628F3CBE}"/>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133</xdr:row>
      <xdr:rowOff>0</xdr:rowOff>
    </xdr:from>
    <xdr:ext cx="1921468" cy="195685"/>
    <xdr:sp macro="" textlink="">
      <xdr:nvSpPr>
        <xdr:cNvPr id="4358" name="Drop Down 20" hidden="1">
          <a:extLst>
            <a:ext uri="{63B3BB69-23CF-44E3-9099-C40C66FF867C}">
              <a14:compatExt xmlns:a14="http://schemas.microsoft.com/office/drawing/2010/main" spid="_x0000_s2068"/>
            </a:ext>
            <a:ext uri="{FF2B5EF4-FFF2-40B4-BE49-F238E27FC236}">
              <a16:creationId xmlns:a16="http://schemas.microsoft.com/office/drawing/2014/main" id="{61C18436-34B5-42E3-949C-7741EFC13B52}"/>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133</xdr:row>
      <xdr:rowOff>0</xdr:rowOff>
    </xdr:from>
    <xdr:ext cx="2476500" cy="199970"/>
    <xdr:sp macro="" textlink="">
      <xdr:nvSpPr>
        <xdr:cNvPr id="4359" name="Drop Down 24" hidden="1">
          <a:extLst>
            <a:ext uri="{63B3BB69-23CF-44E3-9099-C40C66FF867C}">
              <a14:compatExt xmlns:a14="http://schemas.microsoft.com/office/drawing/2010/main" spid="_x0000_s2072"/>
            </a:ext>
            <a:ext uri="{FF2B5EF4-FFF2-40B4-BE49-F238E27FC236}">
              <a16:creationId xmlns:a16="http://schemas.microsoft.com/office/drawing/2014/main" id="{E1430C1C-934C-40CF-8FBD-A76FF4A25A80}"/>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360" name="Drop Down 4" hidden="1">
          <a:extLst>
            <a:ext uri="{63B3BB69-23CF-44E3-9099-C40C66FF867C}">
              <a14:compatExt xmlns:a14="http://schemas.microsoft.com/office/drawing/2010/main" spid="_x0000_s2052"/>
            </a:ext>
            <a:ext uri="{FF2B5EF4-FFF2-40B4-BE49-F238E27FC236}">
              <a16:creationId xmlns:a16="http://schemas.microsoft.com/office/drawing/2014/main" id="{71675E1D-24A4-4B24-99EE-6F68B1B9EE25}"/>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133</xdr:row>
      <xdr:rowOff>0</xdr:rowOff>
    </xdr:from>
    <xdr:ext cx="2529840" cy="195685"/>
    <xdr:sp macro="" textlink="">
      <xdr:nvSpPr>
        <xdr:cNvPr id="4361" name="Drop Down 4" hidden="1">
          <a:extLst>
            <a:ext uri="{63B3BB69-23CF-44E3-9099-C40C66FF867C}">
              <a14:compatExt xmlns:a14="http://schemas.microsoft.com/office/drawing/2010/main" spid="_x0000_s2052"/>
            </a:ext>
            <a:ext uri="{FF2B5EF4-FFF2-40B4-BE49-F238E27FC236}">
              <a16:creationId xmlns:a16="http://schemas.microsoft.com/office/drawing/2014/main" id="{D4CF6EFB-32CB-4F0F-8417-559D53B315F4}"/>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362" name="Drop Down 4" hidden="1">
          <a:extLst>
            <a:ext uri="{63B3BB69-23CF-44E3-9099-C40C66FF867C}">
              <a14:compatExt xmlns:a14="http://schemas.microsoft.com/office/drawing/2010/main" spid="_x0000_s2052"/>
            </a:ext>
            <a:ext uri="{FF2B5EF4-FFF2-40B4-BE49-F238E27FC236}">
              <a16:creationId xmlns:a16="http://schemas.microsoft.com/office/drawing/2014/main" id="{DF4E6B08-9FD7-409E-9DD8-374DAE471103}"/>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133</xdr:row>
      <xdr:rowOff>0</xdr:rowOff>
    </xdr:from>
    <xdr:ext cx="2529840" cy="195685"/>
    <xdr:sp macro="" textlink="">
      <xdr:nvSpPr>
        <xdr:cNvPr id="4363" name="Drop Down 4" hidden="1">
          <a:extLst>
            <a:ext uri="{63B3BB69-23CF-44E3-9099-C40C66FF867C}">
              <a14:compatExt xmlns:a14="http://schemas.microsoft.com/office/drawing/2010/main" spid="_x0000_s2052"/>
            </a:ext>
            <a:ext uri="{FF2B5EF4-FFF2-40B4-BE49-F238E27FC236}">
              <a16:creationId xmlns:a16="http://schemas.microsoft.com/office/drawing/2014/main" id="{6D32B3EA-D42E-43D9-AACA-63B07E48B645}"/>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364" name="Drop Down 4" hidden="1">
          <a:extLst>
            <a:ext uri="{63B3BB69-23CF-44E3-9099-C40C66FF867C}">
              <a14:compatExt xmlns:a14="http://schemas.microsoft.com/office/drawing/2010/main" spid="_x0000_s2052"/>
            </a:ext>
            <a:ext uri="{FF2B5EF4-FFF2-40B4-BE49-F238E27FC236}">
              <a16:creationId xmlns:a16="http://schemas.microsoft.com/office/drawing/2014/main" id="{E99F3524-D6CF-4868-A5CE-9EB97863BDEC}"/>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133</xdr:row>
      <xdr:rowOff>0</xdr:rowOff>
    </xdr:from>
    <xdr:ext cx="1921468" cy="195685"/>
    <xdr:sp macro="" textlink="">
      <xdr:nvSpPr>
        <xdr:cNvPr id="4365" name="Drop Down 20" hidden="1">
          <a:extLst>
            <a:ext uri="{63B3BB69-23CF-44E3-9099-C40C66FF867C}">
              <a14:compatExt xmlns:a14="http://schemas.microsoft.com/office/drawing/2010/main" spid="_x0000_s2068"/>
            </a:ext>
            <a:ext uri="{FF2B5EF4-FFF2-40B4-BE49-F238E27FC236}">
              <a16:creationId xmlns:a16="http://schemas.microsoft.com/office/drawing/2014/main" id="{3FF6CEDD-5AEC-4A9F-835F-6199F2B4F1F0}"/>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133</xdr:row>
      <xdr:rowOff>0</xdr:rowOff>
    </xdr:from>
    <xdr:ext cx="2476500" cy="199970"/>
    <xdr:sp macro="" textlink="">
      <xdr:nvSpPr>
        <xdr:cNvPr id="4366" name="Drop Down 24" hidden="1">
          <a:extLst>
            <a:ext uri="{63B3BB69-23CF-44E3-9099-C40C66FF867C}">
              <a14:compatExt xmlns:a14="http://schemas.microsoft.com/office/drawing/2010/main" spid="_x0000_s2072"/>
            </a:ext>
            <a:ext uri="{FF2B5EF4-FFF2-40B4-BE49-F238E27FC236}">
              <a16:creationId xmlns:a16="http://schemas.microsoft.com/office/drawing/2014/main" id="{927A1130-2389-4CCC-8139-8218FD86F734}"/>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367" name="Drop Down 4" hidden="1">
          <a:extLst>
            <a:ext uri="{63B3BB69-23CF-44E3-9099-C40C66FF867C}">
              <a14:compatExt xmlns:a14="http://schemas.microsoft.com/office/drawing/2010/main" spid="_x0000_s2052"/>
            </a:ext>
            <a:ext uri="{FF2B5EF4-FFF2-40B4-BE49-F238E27FC236}">
              <a16:creationId xmlns:a16="http://schemas.microsoft.com/office/drawing/2014/main" id="{50A92DF2-49A5-4663-9F71-B85D70992805}"/>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133</xdr:row>
      <xdr:rowOff>0</xdr:rowOff>
    </xdr:from>
    <xdr:ext cx="2529840" cy="195685"/>
    <xdr:sp macro="" textlink="">
      <xdr:nvSpPr>
        <xdr:cNvPr id="4368" name="Drop Down 4" hidden="1">
          <a:extLst>
            <a:ext uri="{63B3BB69-23CF-44E3-9099-C40C66FF867C}">
              <a14:compatExt xmlns:a14="http://schemas.microsoft.com/office/drawing/2010/main" spid="_x0000_s2052"/>
            </a:ext>
            <a:ext uri="{FF2B5EF4-FFF2-40B4-BE49-F238E27FC236}">
              <a16:creationId xmlns:a16="http://schemas.microsoft.com/office/drawing/2014/main" id="{C4CFCE5B-6EA0-4929-8026-CA43C8DCAAD8}"/>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369" name="Drop Down 4" hidden="1">
          <a:extLst>
            <a:ext uri="{63B3BB69-23CF-44E3-9099-C40C66FF867C}">
              <a14:compatExt xmlns:a14="http://schemas.microsoft.com/office/drawing/2010/main" spid="_x0000_s2052"/>
            </a:ext>
            <a:ext uri="{FF2B5EF4-FFF2-40B4-BE49-F238E27FC236}">
              <a16:creationId xmlns:a16="http://schemas.microsoft.com/office/drawing/2014/main" id="{E3C890C6-1AFB-42D7-BB8F-17F04B0086A9}"/>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133</xdr:row>
      <xdr:rowOff>0</xdr:rowOff>
    </xdr:from>
    <xdr:ext cx="2529840" cy="195685"/>
    <xdr:sp macro="" textlink="">
      <xdr:nvSpPr>
        <xdr:cNvPr id="4370" name="Drop Down 4" hidden="1">
          <a:extLst>
            <a:ext uri="{63B3BB69-23CF-44E3-9099-C40C66FF867C}">
              <a14:compatExt xmlns:a14="http://schemas.microsoft.com/office/drawing/2010/main" spid="_x0000_s2052"/>
            </a:ext>
            <a:ext uri="{FF2B5EF4-FFF2-40B4-BE49-F238E27FC236}">
              <a16:creationId xmlns:a16="http://schemas.microsoft.com/office/drawing/2014/main" id="{60123F4D-7F03-4623-AA74-773D29301BB5}"/>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371" name="Drop Down 4" hidden="1">
          <a:extLst>
            <a:ext uri="{63B3BB69-23CF-44E3-9099-C40C66FF867C}">
              <a14:compatExt xmlns:a14="http://schemas.microsoft.com/office/drawing/2010/main" spid="_x0000_s2052"/>
            </a:ext>
            <a:ext uri="{FF2B5EF4-FFF2-40B4-BE49-F238E27FC236}">
              <a16:creationId xmlns:a16="http://schemas.microsoft.com/office/drawing/2014/main" id="{12A6E862-14C9-468C-B9C6-97EC1DE7A8B2}"/>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133</xdr:row>
      <xdr:rowOff>0</xdr:rowOff>
    </xdr:from>
    <xdr:ext cx="1921468" cy="195685"/>
    <xdr:sp macro="" textlink="">
      <xdr:nvSpPr>
        <xdr:cNvPr id="4372" name="Drop Down 20" hidden="1">
          <a:extLst>
            <a:ext uri="{63B3BB69-23CF-44E3-9099-C40C66FF867C}">
              <a14:compatExt xmlns:a14="http://schemas.microsoft.com/office/drawing/2010/main" spid="_x0000_s2068"/>
            </a:ext>
            <a:ext uri="{FF2B5EF4-FFF2-40B4-BE49-F238E27FC236}">
              <a16:creationId xmlns:a16="http://schemas.microsoft.com/office/drawing/2014/main" id="{EB41C497-1C43-4E26-954B-0137561F21EE}"/>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133</xdr:row>
      <xdr:rowOff>0</xdr:rowOff>
    </xdr:from>
    <xdr:ext cx="2476500" cy="199970"/>
    <xdr:sp macro="" textlink="">
      <xdr:nvSpPr>
        <xdr:cNvPr id="4373" name="Drop Down 24" hidden="1">
          <a:extLst>
            <a:ext uri="{63B3BB69-23CF-44E3-9099-C40C66FF867C}">
              <a14:compatExt xmlns:a14="http://schemas.microsoft.com/office/drawing/2010/main" spid="_x0000_s2072"/>
            </a:ext>
            <a:ext uri="{FF2B5EF4-FFF2-40B4-BE49-F238E27FC236}">
              <a16:creationId xmlns:a16="http://schemas.microsoft.com/office/drawing/2014/main" id="{7906E4EF-3FDD-4E79-8EC2-7591FCFC373D}"/>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374" name="Drop Down 4" hidden="1">
          <a:extLst>
            <a:ext uri="{63B3BB69-23CF-44E3-9099-C40C66FF867C}">
              <a14:compatExt xmlns:a14="http://schemas.microsoft.com/office/drawing/2010/main" spid="_x0000_s2052"/>
            </a:ext>
            <a:ext uri="{FF2B5EF4-FFF2-40B4-BE49-F238E27FC236}">
              <a16:creationId xmlns:a16="http://schemas.microsoft.com/office/drawing/2014/main" id="{BCDDF473-0DBB-427F-A588-08E9020BBFE9}"/>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133</xdr:row>
      <xdr:rowOff>0</xdr:rowOff>
    </xdr:from>
    <xdr:ext cx="2529840" cy="195685"/>
    <xdr:sp macro="" textlink="">
      <xdr:nvSpPr>
        <xdr:cNvPr id="4375" name="Drop Down 4" hidden="1">
          <a:extLst>
            <a:ext uri="{63B3BB69-23CF-44E3-9099-C40C66FF867C}">
              <a14:compatExt xmlns:a14="http://schemas.microsoft.com/office/drawing/2010/main" spid="_x0000_s2052"/>
            </a:ext>
            <a:ext uri="{FF2B5EF4-FFF2-40B4-BE49-F238E27FC236}">
              <a16:creationId xmlns:a16="http://schemas.microsoft.com/office/drawing/2014/main" id="{1171F074-904C-4B3C-B5D2-1D64EA332C39}"/>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376" name="Drop Down 4" hidden="1">
          <a:extLst>
            <a:ext uri="{63B3BB69-23CF-44E3-9099-C40C66FF867C}">
              <a14:compatExt xmlns:a14="http://schemas.microsoft.com/office/drawing/2010/main" spid="_x0000_s2052"/>
            </a:ext>
            <a:ext uri="{FF2B5EF4-FFF2-40B4-BE49-F238E27FC236}">
              <a16:creationId xmlns:a16="http://schemas.microsoft.com/office/drawing/2014/main" id="{395EF570-1597-49D8-A1EF-BBEAD464F41A}"/>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133</xdr:row>
      <xdr:rowOff>0</xdr:rowOff>
    </xdr:from>
    <xdr:ext cx="2529840" cy="195685"/>
    <xdr:sp macro="" textlink="">
      <xdr:nvSpPr>
        <xdr:cNvPr id="4377" name="Drop Down 4" hidden="1">
          <a:extLst>
            <a:ext uri="{63B3BB69-23CF-44E3-9099-C40C66FF867C}">
              <a14:compatExt xmlns:a14="http://schemas.microsoft.com/office/drawing/2010/main" spid="_x0000_s2052"/>
            </a:ext>
            <a:ext uri="{FF2B5EF4-FFF2-40B4-BE49-F238E27FC236}">
              <a16:creationId xmlns:a16="http://schemas.microsoft.com/office/drawing/2014/main" id="{3239EAED-8BF6-42CD-AB35-E563A51BCDDB}"/>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378" name="Drop Down 4" hidden="1">
          <a:extLst>
            <a:ext uri="{63B3BB69-23CF-44E3-9099-C40C66FF867C}">
              <a14:compatExt xmlns:a14="http://schemas.microsoft.com/office/drawing/2010/main" spid="_x0000_s2052"/>
            </a:ext>
            <a:ext uri="{FF2B5EF4-FFF2-40B4-BE49-F238E27FC236}">
              <a16:creationId xmlns:a16="http://schemas.microsoft.com/office/drawing/2014/main" id="{6DFB366E-9523-4D60-B0BC-9FF02DDEACF0}"/>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133</xdr:row>
      <xdr:rowOff>0</xdr:rowOff>
    </xdr:from>
    <xdr:ext cx="1921468" cy="195685"/>
    <xdr:sp macro="" textlink="">
      <xdr:nvSpPr>
        <xdr:cNvPr id="4379" name="Drop Down 20" hidden="1">
          <a:extLst>
            <a:ext uri="{63B3BB69-23CF-44E3-9099-C40C66FF867C}">
              <a14:compatExt xmlns:a14="http://schemas.microsoft.com/office/drawing/2010/main" spid="_x0000_s2068"/>
            </a:ext>
            <a:ext uri="{FF2B5EF4-FFF2-40B4-BE49-F238E27FC236}">
              <a16:creationId xmlns:a16="http://schemas.microsoft.com/office/drawing/2014/main" id="{6DE0B602-D7CE-4122-8078-AB387EF05901}"/>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133</xdr:row>
      <xdr:rowOff>0</xdr:rowOff>
    </xdr:from>
    <xdr:ext cx="2476500" cy="199970"/>
    <xdr:sp macro="" textlink="">
      <xdr:nvSpPr>
        <xdr:cNvPr id="4380" name="Drop Down 24" hidden="1">
          <a:extLst>
            <a:ext uri="{63B3BB69-23CF-44E3-9099-C40C66FF867C}">
              <a14:compatExt xmlns:a14="http://schemas.microsoft.com/office/drawing/2010/main" spid="_x0000_s2072"/>
            </a:ext>
            <a:ext uri="{FF2B5EF4-FFF2-40B4-BE49-F238E27FC236}">
              <a16:creationId xmlns:a16="http://schemas.microsoft.com/office/drawing/2014/main" id="{74BD93B8-972D-429A-B3A8-9E15A5BB1202}"/>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381" name="Drop Down 4" hidden="1">
          <a:extLst>
            <a:ext uri="{63B3BB69-23CF-44E3-9099-C40C66FF867C}">
              <a14:compatExt xmlns:a14="http://schemas.microsoft.com/office/drawing/2010/main" spid="_x0000_s2052"/>
            </a:ext>
            <a:ext uri="{FF2B5EF4-FFF2-40B4-BE49-F238E27FC236}">
              <a16:creationId xmlns:a16="http://schemas.microsoft.com/office/drawing/2014/main" id="{B8C619BE-5277-41CF-B3EF-C7135CC77CE0}"/>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133</xdr:row>
      <xdr:rowOff>0</xdr:rowOff>
    </xdr:from>
    <xdr:ext cx="2529840" cy="195685"/>
    <xdr:sp macro="" textlink="">
      <xdr:nvSpPr>
        <xdr:cNvPr id="4382" name="Drop Down 4" hidden="1">
          <a:extLst>
            <a:ext uri="{63B3BB69-23CF-44E3-9099-C40C66FF867C}">
              <a14:compatExt xmlns:a14="http://schemas.microsoft.com/office/drawing/2010/main" spid="_x0000_s2052"/>
            </a:ext>
            <a:ext uri="{FF2B5EF4-FFF2-40B4-BE49-F238E27FC236}">
              <a16:creationId xmlns:a16="http://schemas.microsoft.com/office/drawing/2014/main" id="{3F6365E3-B867-4873-8ABC-36ED9F748452}"/>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383" name="Drop Down 4" hidden="1">
          <a:extLst>
            <a:ext uri="{63B3BB69-23CF-44E3-9099-C40C66FF867C}">
              <a14:compatExt xmlns:a14="http://schemas.microsoft.com/office/drawing/2010/main" spid="_x0000_s2052"/>
            </a:ext>
            <a:ext uri="{FF2B5EF4-FFF2-40B4-BE49-F238E27FC236}">
              <a16:creationId xmlns:a16="http://schemas.microsoft.com/office/drawing/2014/main" id="{7B8B1D22-9ED4-4397-8DB7-A16C9AD55F6A}"/>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133</xdr:row>
      <xdr:rowOff>0</xdr:rowOff>
    </xdr:from>
    <xdr:ext cx="2529840" cy="195685"/>
    <xdr:sp macro="" textlink="">
      <xdr:nvSpPr>
        <xdr:cNvPr id="4384" name="Drop Down 4" hidden="1">
          <a:extLst>
            <a:ext uri="{63B3BB69-23CF-44E3-9099-C40C66FF867C}">
              <a14:compatExt xmlns:a14="http://schemas.microsoft.com/office/drawing/2010/main" spid="_x0000_s2052"/>
            </a:ext>
            <a:ext uri="{FF2B5EF4-FFF2-40B4-BE49-F238E27FC236}">
              <a16:creationId xmlns:a16="http://schemas.microsoft.com/office/drawing/2014/main" id="{91835A60-738A-4041-BAA4-F3A3ACF9BD72}"/>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385" name="Drop Down 4" hidden="1">
          <a:extLst>
            <a:ext uri="{63B3BB69-23CF-44E3-9099-C40C66FF867C}">
              <a14:compatExt xmlns:a14="http://schemas.microsoft.com/office/drawing/2010/main" spid="_x0000_s2052"/>
            </a:ext>
            <a:ext uri="{FF2B5EF4-FFF2-40B4-BE49-F238E27FC236}">
              <a16:creationId xmlns:a16="http://schemas.microsoft.com/office/drawing/2014/main" id="{EFB1817D-D5E9-4E8D-8D54-DC3E6B7B0B79}"/>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133</xdr:row>
      <xdr:rowOff>0</xdr:rowOff>
    </xdr:from>
    <xdr:ext cx="1921468" cy="195685"/>
    <xdr:sp macro="" textlink="">
      <xdr:nvSpPr>
        <xdr:cNvPr id="4386" name="Drop Down 20" hidden="1">
          <a:extLst>
            <a:ext uri="{63B3BB69-23CF-44E3-9099-C40C66FF867C}">
              <a14:compatExt xmlns:a14="http://schemas.microsoft.com/office/drawing/2010/main" spid="_x0000_s2068"/>
            </a:ext>
            <a:ext uri="{FF2B5EF4-FFF2-40B4-BE49-F238E27FC236}">
              <a16:creationId xmlns:a16="http://schemas.microsoft.com/office/drawing/2014/main" id="{C86E36FA-8898-421D-A4AD-736C37B2271B}"/>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133</xdr:row>
      <xdr:rowOff>0</xdr:rowOff>
    </xdr:from>
    <xdr:ext cx="2476500" cy="199970"/>
    <xdr:sp macro="" textlink="">
      <xdr:nvSpPr>
        <xdr:cNvPr id="4387" name="Drop Down 24" hidden="1">
          <a:extLst>
            <a:ext uri="{63B3BB69-23CF-44E3-9099-C40C66FF867C}">
              <a14:compatExt xmlns:a14="http://schemas.microsoft.com/office/drawing/2010/main" spid="_x0000_s2072"/>
            </a:ext>
            <a:ext uri="{FF2B5EF4-FFF2-40B4-BE49-F238E27FC236}">
              <a16:creationId xmlns:a16="http://schemas.microsoft.com/office/drawing/2014/main" id="{7F561087-C340-46D0-9122-102F3A0F3D0C}"/>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388" name="Drop Down 4" hidden="1">
          <a:extLst>
            <a:ext uri="{63B3BB69-23CF-44E3-9099-C40C66FF867C}">
              <a14:compatExt xmlns:a14="http://schemas.microsoft.com/office/drawing/2010/main" spid="_x0000_s2052"/>
            </a:ext>
            <a:ext uri="{FF2B5EF4-FFF2-40B4-BE49-F238E27FC236}">
              <a16:creationId xmlns:a16="http://schemas.microsoft.com/office/drawing/2014/main" id="{19284D9B-780B-4B28-B564-48C28D19D3CD}"/>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133</xdr:row>
      <xdr:rowOff>0</xdr:rowOff>
    </xdr:from>
    <xdr:ext cx="2529840" cy="195685"/>
    <xdr:sp macro="" textlink="">
      <xdr:nvSpPr>
        <xdr:cNvPr id="4389" name="Drop Down 4" hidden="1">
          <a:extLst>
            <a:ext uri="{63B3BB69-23CF-44E3-9099-C40C66FF867C}">
              <a14:compatExt xmlns:a14="http://schemas.microsoft.com/office/drawing/2010/main" spid="_x0000_s2052"/>
            </a:ext>
            <a:ext uri="{FF2B5EF4-FFF2-40B4-BE49-F238E27FC236}">
              <a16:creationId xmlns:a16="http://schemas.microsoft.com/office/drawing/2014/main" id="{4AF41C8A-1B31-4EE1-9A2D-78C59ACDDD9E}"/>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390" name="Drop Down 4" hidden="1">
          <a:extLst>
            <a:ext uri="{63B3BB69-23CF-44E3-9099-C40C66FF867C}">
              <a14:compatExt xmlns:a14="http://schemas.microsoft.com/office/drawing/2010/main" spid="_x0000_s2052"/>
            </a:ext>
            <a:ext uri="{FF2B5EF4-FFF2-40B4-BE49-F238E27FC236}">
              <a16:creationId xmlns:a16="http://schemas.microsoft.com/office/drawing/2014/main" id="{AA2722D6-4843-4FA1-9ED9-2B13D7DE144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133</xdr:row>
      <xdr:rowOff>0</xdr:rowOff>
    </xdr:from>
    <xdr:ext cx="2529840" cy="195685"/>
    <xdr:sp macro="" textlink="">
      <xdr:nvSpPr>
        <xdr:cNvPr id="4391" name="Drop Down 4" hidden="1">
          <a:extLst>
            <a:ext uri="{63B3BB69-23CF-44E3-9099-C40C66FF867C}">
              <a14:compatExt xmlns:a14="http://schemas.microsoft.com/office/drawing/2010/main" spid="_x0000_s2052"/>
            </a:ext>
            <a:ext uri="{FF2B5EF4-FFF2-40B4-BE49-F238E27FC236}">
              <a16:creationId xmlns:a16="http://schemas.microsoft.com/office/drawing/2014/main" id="{84DF2640-B4FA-4A67-ABD7-CFB512B4EF12}"/>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143</xdr:row>
      <xdr:rowOff>0</xdr:rowOff>
    </xdr:from>
    <xdr:ext cx="2476500" cy="199970"/>
    <xdr:sp macro="" textlink="">
      <xdr:nvSpPr>
        <xdr:cNvPr id="4392" name="Drop Down 24" hidden="1">
          <a:extLst>
            <a:ext uri="{63B3BB69-23CF-44E3-9099-C40C66FF867C}">
              <a14:compatExt xmlns:a14="http://schemas.microsoft.com/office/drawing/2010/main" spid="_x0000_s2072"/>
            </a:ext>
            <a:ext uri="{FF2B5EF4-FFF2-40B4-BE49-F238E27FC236}">
              <a16:creationId xmlns:a16="http://schemas.microsoft.com/office/drawing/2014/main" id="{F4261D42-9C12-45D5-8D7A-EE4C5A9B2ADF}"/>
            </a:ext>
          </a:extLst>
        </xdr:cNvPr>
        <xdr:cNvSpPr/>
      </xdr:nvSpPr>
      <xdr:spPr bwMode="auto">
        <a:xfrm>
          <a:off x="3901440" y="4104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143</xdr:row>
      <xdr:rowOff>0</xdr:rowOff>
    </xdr:from>
    <xdr:ext cx="2476500" cy="199970"/>
    <xdr:sp macro="" textlink="">
      <xdr:nvSpPr>
        <xdr:cNvPr id="4393" name="Drop Down 24" hidden="1">
          <a:extLst>
            <a:ext uri="{63B3BB69-23CF-44E3-9099-C40C66FF867C}">
              <a14:compatExt xmlns:a14="http://schemas.microsoft.com/office/drawing/2010/main" spid="_x0000_s2072"/>
            </a:ext>
            <a:ext uri="{FF2B5EF4-FFF2-40B4-BE49-F238E27FC236}">
              <a16:creationId xmlns:a16="http://schemas.microsoft.com/office/drawing/2014/main" id="{B99506D3-1379-40F6-B699-9679344D6904}"/>
            </a:ext>
          </a:extLst>
        </xdr:cNvPr>
        <xdr:cNvSpPr/>
      </xdr:nvSpPr>
      <xdr:spPr bwMode="auto">
        <a:xfrm>
          <a:off x="3901440" y="4104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143</xdr:row>
      <xdr:rowOff>0</xdr:rowOff>
    </xdr:from>
    <xdr:ext cx="2476500" cy="199970"/>
    <xdr:sp macro="" textlink="">
      <xdr:nvSpPr>
        <xdr:cNvPr id="4394" name="Drop Down 24" hidden="1">
          <a:extLst>
            <a:ext uri="{63B3BB69-23CF-44E3-9099-C40C66FF867C}">
              <a14:compatExt xmlns:a14="http://schemas.microsoft.com/office/drawing/2010/main" spid="_x0000_s2072"/>
            </a:ext>
            <a:ext uri="{FF2B5EF4-FFF2-40B4-BE49-F238E27FC236}">
              <a16:creationId xmlns:a16="http://schemas.microsoft.com/office/drawing/2014/main" id="{AD0C3C0D-76B9-4010-B922-17594A16DD62}"/>
            </a:ext>
          </a:extLst>
        </xdr:cNvPr>
        <xdr:cNvSpPr/>
      </xdr:nvSpPr>
      <xdr:spPr bwMode="auto">
        <a:xfrm>
          <a:off x="3901440" y="4104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143</xdr:row>
      <xdr:rowOff>0</xdr:rowOff>
    </xdr:from>
    <xdr:ext cx="2529840" cy="195685"/>
    <xdr:sp macro="" textlink="">
      <xdr:nvSpPr>
        <xdr:cNvPr id="4395" name="Drop Down 4" hidden="1">
          <a:extLst>
            <a:ext uri="{63B3BB69-23CF-44E3-9099-C40C66FF867C}">
              <a14:compatExt xmlns:a14="http://schemas.microsoft.com/office/drawing/2010/main" spid="_x0000_s2052"/>
            </a:ext>
            <a:ext uri="{FF2B5EF4-FFF2-40B4-BE49-F238E27FC236}">
              <a16:creationId xmlns:a16="http://schemas.microsoft.com/office/drawing/2014/main" id="{9D92A6F2-9D71-4359-9150-7C6BBECAAE47}"/>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143</xdr:row>
      <xdr:rowOff>0</xdr:rowOff>
    </xdr:from>
    <xdr:ext cx="1921468" cy="195685"/>
    <xdr:sp macro="" textlink="">
      <xdr:nvSpPr>
        <xdr:cNvPr id="4396" name="Drop Down 20" hidden="1">
          <a:extLst>
            <a:ext uri="{63B3BB69-23CF-44E3-9099-C40C66FF867C}">
              <a14:compatExt xmlns:a14="http://schemas.microsoft.com/office/drawing/2010/main" spid="_x0000_s2068"/>
            </a:ext>
            <a:ext uri="{FF2B5EF4-FFF2-40B4-BE49-F238E27FC236}">
              <a16:creationId xmlns:a16="http://schemas.microsoft.com/office/drawing/2014/main" id="{B7FD5F8B-4FE6-4FEC-8F43-A4F1E1EA2011}"/>
            </a:ext>
          </a:extLst>
        </xdr:cNvPr>
        <xdr:cNvSpPr/>
      </xdr:nvSpPr>
      <xdr:spPr bwMode="auto">
        <a:xfrm>
          <a:off x="5974080" y="41041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143</xdr:row>
      <xdr:rowOff>0</xdr:rowOff>
    </xdr:from>
    <xdr:ext cx="2476500" cy="199970"/>
    <xdr:sp macro="" textlink="">
      <xdr:nvSpPr>
        <xdr:cNvPr id="4397" name="Drop Down 24" hidden="1">
          <a:extLst>
            <a:ext uri="{63B3BB69-23CF-44E3-9099-C40C66FF867C}">
              <a14:compatExt xmlns:a14="http://schemas.microsoft.com/office/drawing/2010/main" spid="_x0000_s2072"/>
            </a:ext>
            <a:ext uri="{FF2B5EF4-FFF2-40B4-BE49-F238E27FC236}">
              <a16:creationId xmlns:a16="http://schemas.microsoft.com/office/drawing/2014/main" id="{B736A353-94F0-4522-9166-A3C955D70091}"/>
            </a:ext>
          </a:extLst>
        </xdr:cNvPr>
        <xdr:cNvSpPr/>
      </xdr:nvSpPr>
      <xdr:spPr bwMode="auto">
        <a:xfrm>
          <a:off x="3901440" y="4104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143</xdr:row>
      <xdr:rowOff>0</xdr:rowOff>
    </xdr:from>
    <xdr:ext cx="2529840" cy="195685"/>
    <xdr:sp macro="" textlink="">
      <xdr:nvSpPr>
        <xdr:cNvPr id="4398" name="Drop Down 4" hidden="1">
          <a:extLst>
            <a:ext uri="{63B3BB69-23CF-44E3-9099-C40C66FF867C}">
              <a14:compatExt xmlns:a14="http://schemas.microsoft.com/office/drawing/2010/main" spid="_x0000_s2052"/>
            </a:ext>
            <a:ext uri="{FF2B5EF4-FFF2-40B4-BE49-F238E27FC236}">
              <a16:creationId xmlns:a16="http://schemas.microsoft.com/office/drawing/2014/main" id="{27F4DD74-211A-4C87-A1C1-2121CB4D687A}"/>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143</xdr:row>
      <xdr:rowOff>0</xdr:rowOff>
    </xdr:from>
    <xdr:ext cx="2529840" cy="195685"/>
    <xdr:sp macro="" textlink="">
      <xdr:nvSpPr>
        <xdr:cNvPr id="4399" name="Drop Down 4" hidden="1">
          <a:extLst>
            <a:ext uri="{63B3BB69-23CF-44E3-9099-C40C66FF867C}">
              <a14:compatExt xmlns:a14="http://schemas.microsoft.com/office/drawing/2010/main" spid="_x0000_s2052"/>
            </a:ext>
            <a:ext uri="{FF2B5EF4-FFF2-40B4-BE49-F238E27FC236}">
              <a16:creationId xmlns:a16="http://schemas.microsoft.com/office/drawing/2014/main" id="{96283DED-EF0E-4D06-8FEB-BE13442A145B}"/>
            </a:ext>
          </a:extLst>
        </xdr:cNvPr>
        <xdr:cNvSpPr/>
      </xdr:nvSpPr>
      <xdr:spPr bwMode="auto">
        <a:xfrm>
          <a:off x="522732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143</xdr:row>
      <xdr:rowOff>0</xdr:rowOff>
    </xdr:from>
    <xdr:ext cx="2529840" cy="195685"/>
    <xdr:sp macro="" textlink="">
      <xdr:nvSpPr>
        <xdr:cNvPr id="4400" name="Drop Down 4" hidden="1">
          <a:extLst>
            <a:ext uri="{63B3BB69-23CF-44E3-9099-C40C66FF867C}">
              <a14:compatExt xmlns:a14="http://schemas.microsoft.com/office/drawing/2010/main" spid="_x0000_s2052"/>
            </a:ext>
            <a:ext uri="{FF2B5EF4-FFF2-40B4-BE49-F238E27FC236}">
              <a16:creationId xmlns:a16="http://schemas.microsoft.com/office/drawing/2014/main" id="{010776B2-BBD3-40FA-BA57-645D7981E967}"/>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143</xdr:row>
      <xdr:rowOff>0</xdr:rowOff>
    </xdr:from>
    <xdr:ext cx="2529840" cy="195685"/>
    <xdr:sp macro="" textlink="">
      <xdr:nvSpPr>
        <xdr:cNvPr id="4401" name="Drop Down 4" hidden="1">
          <a:extLst>
            <a:ext uri="{63B3BB69-23CF-44E3-9099-C40C66FF867C}">
              <a14:compatExt xmlns:a14="http://schemas.microsoft.com/office/drawing/2010/main" spid="_x0000_s2052"/>
            </a:ext>
            <a:ext uri="{FF2B5EF4-FFF2-40B4-BE49-F238E27FC236}">
              <a16:creationId xmlns:a16="http://schemas.microsoft.com/office/drawing/2014/main" id="{11CEAF93-73A1-4135-9EF2-2B49631A1ACB}"/>
            </a:ext>
          </a:extLst>
        </xdr:cNvPr>
        <xdr:cNvSpPr/>
      </xdr:nvSpPr>
      <xdr:spPr bwMode="auto">
        <a:xfrm>
          <a:off x="522732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143</xdr:row>
      <xdr:rowOff>0</xdr:rowOff>
    </xdr:from>
    <xdr:ext cx="2529840" cy="195685"/>
    <xdr:sp macro="" textlink="">
      <xdr:nvSpPr>
        <xdr:cNvPr id="4402" name="Drop Down 4" hidden="1">
          <a:extLst>
            <a:ext uri="{63B3BB69-23CF-44E3-9099-C40C66FF867C}">
              <a14:compatExt xmlns:a14="http://schemas.microsoft.com/office/drawing/2010/main" spid="_x0000_s2052"/>
            </a:ext>
            <a:ext uri="{FF2B5EF4-FFF2-40B4-BE49-F238E27FC236}">
              <a16:creationId xmlns:a16="http://schemas.microsoft.com/office/drawing/2014/main" id="{E7CCB40B-3FB8-428A-9B72-AF4AA6CB2011}"/>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143</xdr:row>
      <xdr:rowOff>0</xdr:rowOff>
    </xdr:from>
    <xdr:ext cx="1921468" cy="195685"/>
    <xdr:sp macro="" textlink="">
      <xdr:nvSpPr>
        <xdr:cNvPr id="4403" name="Drop Down 20" hidden="1">
          <a:extLst>
            <a:ext uri="{63B3BB69-23CF-44E3-9099-C40C66FF867C}">
              <a14:compatExt xmlns:a14="http://schemas.microsoft.com/office/drawing/2010/main" spid="_x0000_s2068"/>
            </a:ext>
            <a:ext uri="{FF2B5EF4-FFF2-40B4-BE49-F238E27FC236}">
              <a16:creationId xmlns:a16="http://schemas.microsoft.com/office/drawing/2014/main" id="{FDD10983-F3D7-473D-9B28-3B926EDD6EED}"/>
            </a:ext>
          </a:extLst>
        </xdr:cNvPr>
        <xdr:cNvSpPr/>
      </xdr:nvSpPr>
      <xdr:spPr bwMode="auto">
        <a:xfrm>
          <a:off x="5974080" y="41041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143</xdr:row>
      <xdr:rowOff>0</xdr:rowOff>
    </xdr:from>
    <xdr:ext cx="2476500" cy="199970"/>
    <xdr:sp macro="" textlink="">
      <xdr:nvSpPr>
        <xdr:cNvPr id="4404" name="Drop Down 24" hidden="1">
          <a:extLst>
            <a:ext uri="{63B3BB69-23CF-44E3-9099-C40C66FF867C}">
              <a14:compatExt xmlns:a14="http://schemas.microsoft.com/office/drawing/2010/main" spid="_x0000_s2072"/>
            </a:ext>
            <a:ext uri="{FF2B5EF4-FFF2-40B4-BE49-F238E27FC236}">
              <a16:creationId xmlns:a16="http://schemas.microsoft.com/office/drawing/2014/main" id="{7BB749E1-F876-4DF1-A162-4293418492CC}"/>
            </a:ext>
          </a:extLst>
        </xdr:cNvPr>
        <xdr:cNvSpPr/>
      </xdr:nvSpPr>
      <xdr:spPr bwMode="auto">
        <a:xfrm>
          <a:off x="3901440" y="4104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143</xdr:row>
      <xdr:rowOff>0</xdr:rowOff>
    </xdr:from>
    <xdr:ext cx="2529840" cy="195685"/>
    <xdr:sp macro="" textlink="">
      <xdr:nvSpPr>
        <xdr:cNvPr id="4405" name="Drop Down 4" hidden="1">
          <a:extLst>
            <a:ext uri="{63B3BB69-23CF-44E3-9099-C40C66FF867C}">
              <a14:compatExt xmlns:a14="http://schemas.microsoft.com/office/drawing/2010/main" spid="_x0000_s2052"/>
            </a:ext>
            <a:ext uri="{FF2B5EF4-FFF2-40B4-BE49-F238E27FC236}">
              <a16:creationId xmlns:a16="http://schemas.microsoft.com/office/drawing/2014/main" id="{F4FD830B-56B9-4269-9CF9-7FF9AD39CFA8}"/>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143</xdr:row>
      <xdr:rowOff>0</xdr:rowOff>
    </xdr:from>
    <xdr:ext cx="2529840" cy="195685"/>
    <xdr:sp macro="" textlink="">
      <xdr:nvSpPr>
        <xdr:cNvPr id="4406" name="Drop Down 4" hidden="1">
          <a:extLst>
            <a:ext uri="{63B3BB69-23CF-44E3-9099-C40C66FF867C}">
              <a14:compatExt xmlns:a14="http://schemas.microsoft.com/office/drawing/2010/main" spid="_x0000_s2052"/>
            </a:ext>
            <a:ext uri="{FF2B5EF4-FFF2-40B4-BE49-F238E27FC236}">
              <a16:creationId xmlns:a16="http://schemas.microsoft.com/office/drawing/2014/main" id="{C90D0888-8822-42CF-B236-35BB4CABCCAF}"/>
            </a:ext>
          </a:extLst>
        </xdr:cNvPr>
        <xdr:cNvSpPr/>
      </xdr:nvSpPr>
      <xdr:spPr bwMode="auto">
        <a:xfrm>
          <a:off x="522732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143</xdr:row>
      <xdr:rowOff>0</xdr:rowOff>
    </xdr:from>
    <xdr:ext cx="2529840" cy="195685"/>
    <xdr:sp macro="" textlink="">
      <xdr:nvSpPr>
        <xdr:cNvPr id="4407" name="Drop Down 4" hidden="1">
          <a:extLst>
            <a:ext uri="{63B3BB69-23CF-44E3-9099-C40C66FF867C}">
              <a14:compatExt xmlns:a14="http://schemas.microsoft.com/office/drawing/2010/main" spid="_x0000_s2052"/>
            </a:ext>
            <a:ext uri="{FF2B5EF4-FFF2-40B4-BE49-F238E27FC236}">
              <a16:creationId xmlns:a16="http://schemas.microsoft.com/office/drawing/2014/main" id="{3CDB56BD-0EAC-4511-8571-BB2BB151E58B}"/>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143</xdr:row>
      <xdr:rowOff>0</xdr:rowOff>
    </xdr:from>
    <xdr:ext cx="2529840" cy="195685"/>
    <xdr:sp macro="" textlink="">
      <xdr:nvSpPr>
        <xdr:cNvPr id="4408" name="Drop Down 4" hidden="1">
          <a:extLst>
            <a:ext uri="{63B3BB69-23CF-44E3-9099-C40C66FF867C}">
              <a14:compatExt xmlns:a14="http://schemas.microsoft.com/office/drawing/2010/main" spid="_x0000_s2052"/>
            </a:ext>
            <a:ext uri="{FF2B5EF4-FFF2-40B4-BE49-F238E27FC236}">
              <a16:creationId xmlns:a16="http://schemas.microsoft.com/office/drawing/2014/main" id="{65611E9A-BEFE-4950-811F-B9F47ED5AD2E}"/>
            </a:ext>
          </a:extLst>
        </xdr:cNvPr>
        <xdr:cNvSpPr/>
      </xdr:nvSpPr>
      <xdr:spPr bwMode="auto">
        <a:xfrm>
          <a:off x="522732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143</xdr:row>
      <xdr:rowOff>0</xdr:rowOff>
    </xdr:from>
    <xdr:ext cx="2529840" cy="195685"/>
    <xdr:sp macro="" textlink="">
      <xdr:nvSpPr>
        <xdr:cNvPr id="4409" name="Drop Down 4" hidden="1">
          <a:extLst>
            <a:ext uri="{63B3BB69-23CF-44E3-9099-C40C66FF867C}">
              <a14:compatExt xmlns:a14="http://schemas.microsoft.com/office/drawing/2010/main" spid="_x0000_s2052"/>
            </a:ext>
            <a:ext uri="{FF2B5EF4-FFF2-40B4-BE49-F238E27FC236}">
              <a16:creationId xmlns:a16="http://schemas.microsoft.com/office/drawing/2014/main" id="{3B5DD0E8-5767-4301-9F9A-27E2F2AE7C35}"/>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143</xdr:row>
      <xdr:rowOff>0</xdr:rowOff>
    </xdr:from>
    <xdr:ext cx="1921468" cy="195685"/>
    <xdr:sp macro="" textlink="">
      <xdr:nvSpPr>
        <xdr:cNvPr id="4410" name="Drop Down 20" hidden="1">
          <a:extLst>
            <a:ext uri="{63B3BB69-23CF-44E3-9099-C40C66FF867C}">
              <a14:compatExt xmlns:a14="http://schemas.microsoft.com/office/drawing/2010/main" spid="_x0000_s2068"/>
            </a:ext>
            <a:ext uri="{FF2B5EF4-FFF2-40B4-BE49-F238E27FC236}">
              <a16:creationId xmlns:a16="http://schemas.microsoft.com/office/drawing/2014/main" id="{65C4033C-185B-444E-AEE8-2676032E5832}"/>
            </a:ext>
          </a:extLst>
        </xdr:cNvPr>
        <xdr:cNvSpPr/>
      </xdr:nvSpPr>
      <xdr:spPr bwMode="auto">
        <a:xfrm>
          <a:off x="5974080" y="41041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143</xdr:row>
      <xdr:rowOff>0</xdr:rowOff>
    </xdr:from>
    <xdr:ext cx="2476500" cy="199970"/>
    <xdr:sp macro="" textlink="">
      <xdr:nvSpPr>
        <xdr:cNvPr id="4411" name="Drop Down 24" hidden="1">
          <a:extLst>
            <a:ext uri="{63B3BB69-23CF-44E3-9099-C40C66FF867C}">
              <a14:compatExt xmlns:a14="http://schemas.microsoft.com/office/drawing/2010/main" spid="_x0000_s2072"/>
            </a:ext>
            <a:ext uri="{FF2B5EF4-FFF2-40B4-BE49-F238E27FC236}">
              <a16:creationId xmlns:a16="http://schemas.microsoft.com/office/drawing/2014/main" id="{8991918E-8C1E-4117-95C1-F4EA358C8E23}"/>
            </a:ext>
          </a:extLst>
        </xdr:cNvPr>
        <xdr:cNvSpPr/>
      </xdr:nvSpPr>
      <xdr:spPr bwMode="auto">
        <a:xfrm>
          <a:off x="3901440" y="4104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143</xdr:row>
      <xdr:rowOff>0</xdr:rowOff>
    </xdr:from>
    <xdr:ext cx="2529840" cy="195685"/>
    <xdr:sp macro="" textlink="">
      <xdr:nvSpPr>
        <xdr:cNvPr id="4412" name="Drop Down 4" hidden="1">
          <a:extLst>
            <a:ext uri="{63B3BB69-23CF-44E3-9099-C40C66FF867C}">
              <a14:compatExt xmlns:a14="http://schemas.microsoft.com/office/drawing/2010/main" spid="_x0000_s2052"/>
            </a:ext>
            <a:ext uri="{FF2B5EF4-FFF2-40B4-BE49-F238E27FC236}">
              <a16:creationId xmlns:a16="http://schemas.microsoft.com/office/drawing/2014/main" id="{D1004814-738B-44B9-A610-53C672BCA667}"/>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143</xdr:row>
      <xdr:rowOff>0</xdr:rowOff>
    </xdr:from>
    <xdr:ext cx="2529840" cy="195685"/>
    <xdr:sp macro="" textlink="">
      <xdr:nvSpPr>
        <xdr:cNvPr id="4413" name="Drop Down 4" hidden="1">
          <a:extLst>
            <a:ext uri="{63B3BB69-23CF-44E3-9099-C40C66FF867C}">
              <a14:compatExt xmlns:a14="http://schemas.microsoft.com/office/drawing/2010/main" spid="_x0000_s2052"/>
            </a:ext>
            <a:ext uri="{FF2B5EF4-FFF2-40B4-BE49-F238E27FC236}">
              <a16:creationId xmlns:a16="http://schemas.microsoft.com/office/drawing/2014/main" id="{248E14B5-441A-44D9-BB43-093311D903D0}"/>
            </a:ext>
          </a:extLst>
        </xdr:cNvPr>
        <xdr:cNvSpPr/>
      </xdr:nvSpPr>
      <xdr:spPr bwMode="auto">
        <a:xfrm>
          <a:off x="522732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143</xdr:row>
      <xdr:rowOff>0</xdr:rowOff>
    </xdr:from>
    <xdr:ext cx="2529840" cy="195685"/>
    <xdr:sp macro="" textlink="">
      <xdr:nvSpPr>
        <xdr:cNvPr id="4414" name="Drop Down 4" hidden="1">
          <a:extLst>
            <a:ext uri="{63B3BB69-23CF-44E3-9099-C40C66FF867C}">
              <a14:compatExt xmlns:a14="http://schemas.microsoft.com/office/drawing/2010/main" spid="_x0000_s2052"/>
            </a:ext>
            <a:ext uri="{FF2B5EF4-FFF2-40B4-BE49-F238E27FC236}">
              <a16:creationId xmlns:a16="http://schemas.microsoft.com/office/drawing/2014/main" id="{CEC1AB8C-81F0-4C02-BB4D-0F8EBDDB0DBB}"/>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143</xdr:row>
      <xdr:rowOff>0</xdr:rowOff>
    </xdr:from>
    <xdr:ext cx="2529840" cy="195685"/>
    <xdr:sp macro="" textlink="">
      <xdr:nvSpPr>
        <xdr:cNvPr id="4415" name="Drop Down 4" hidden="1">
          <a:extLst>
            <a:ext uri="{63B3BB69-23CF-44E3-9099-C40C66FF867C}">
              <a14:compatExt xmlns:a14="http://schemas.microsoft.com/office/drawing/2010/main" spid="_x0000_s2052"/>
            </a:ext>
            <a:ext uri="{FF2B5EF4-FFF2-40B4-BE49-F238E27FC236}">
              <a16:creationId xmlns:a16="http://schemas.microsoft.com/office/drawing/2014/main" id="{7A4653A0-5D66-4A7B-B035-79181B8303AF}"/>
            </a:ext>
          </a:extLst>
        </xdr:cNvPr>
        <xdr:cNvSpPr/>
      </xdr:nvSpPr>
      <xdr:spPr bwMode="auto">
        <a:xfrm>
          <a:off x="522732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417" name="Drop Down 4" hidden="1">
          <a:extLst>
            <a:ext uri="{63B3BB69-23CF-44E3-9099-C40C66FF867C}">
              <a14:compatExt xmlns:a14="http://schemas.microsoft.com/office/drawing/2010/main" spid="_x0000_s2052"/>
            </a:ext>
            <a:ext uri="{FF2B5EF4-FFF2-40B4-BE49-F238E27FC236}">
              <a16:creationId xmlns:a16="http://schemas.microsoft.com/office/drawing/2014/main" id="{601F5C56-6435-4BAA-8DEA-2A5535EF305B}"/>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287</xdr:row>
      <xdr:rowOff>0</xdr:rowOff>
    </xdr:from>
    <xdr:ext cx="1921468" cy="195685"/>
    <xdr:sp macro="" textlink="">
      <xdr:nvSpPr>
        <xdr:cNvPr id="4418" name="Drop Down 20" hidden="1">
          <a:extLst>
            <a:ext uri="{63B3BB69-23CF-44E3-9099-C40C66FF867C}">
              <a14:compatExt xmlns:a14="http://schemas.microsoft.com/office/drawing/2010/main" spid="_x0000_s2068"/>
            </a:ext>
            <a:ext uri="{FF2B5EF4-FFF2-40B4-BE49-F238E27FC236}">
              <a16:creationId xmlns:a16="http://schemas.microsoft.com/office/drawing/2014/main" id="{85B116F9-017B-4DA6-A101-329B07E77462}"/>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287</xdr:row>
      <xdr:rowOff>0</xdr:rowOff>
    </xdr:from>
    <xdr:ext cx="2476500" cy="199970"/>
    <xdr:sp macro="" textlink="">
      <xdr:nvSpPr>
        <xdr:cNvPr id="4419" name="Drop Down 24" hidden="1">
          <a:extLst>
            <a:ext uri="{63B3BB69-23CF-44E3-9099-C40C66FF867C}">
              <a14:compatExt xmlns:a14="http://schemas.microsoft.com/office/drawing/2010/main" spid="_x0000_s2072"/>
            </a:ext>
            <a:ext uri="{FF2B5EF4-FFF2-40B4-BE49-F238E27FC236}">
              <a16:creationId xmlns:a16="http://schemas.microsoft.com/office/drawing/2014/main" id="{B457F5AF-F565-4205-86D1-19B4D1DEE084}"/>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420" name="Drop Down 4" hidden="1">
          <a:extLst>
            <a:ext uri="{63B3BB69-23CF-44E3-9099-C40C66FF867C}">
              <a14:compatExt xmlns:a14="http://schemas.microsoft.com/office/drawing/2010/main" spid="_x0000_s2052"/>
            </a:ext>
            <a:ext uri="{FF2B5EF4-FFF2-40B4-BE49-F238E27FC236}">
              <a16:creationId xmlns:a16="http://schemas.microsoft.com/office/drawing/2014/main" id="{1DB1E5D9-3A96-4E2D-ACFD-6AE95A1636FF}"/>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4421" name="Drop Down 4" hidden="1">
          <a:extLst>
            <a:ext uri="{63B3BB69-23CF-44E3-9099-C40C66FF867C}">
              <a14:compatExt xmlns:a14="http://schemas.microsoft.com/office/drawing/2010/main" spid="_x0000_s2052"/>
            </a:ext>
            <a:ext uri="{FF2B5EF4-FFF2-40B4-BE49-F238E27FC236}">
              <a16:creationId xmlns:a16="http://schemas.microsoft.com/office/drawing/2014/main" id="{D6678409-4CBD-45DB-A13C-63E28C124318}"/>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422" name="Drop Down 4" hidden="1">
          <a:extLst>
            <a:ext uri="{63B3BB69-23CF-44E3-9099-C40C66FF867C}">
              <a14:compatExt xmlns:a14="http://schemas.microsoft.com/office/drawing/2010/main" spid="_x0000_s2052"/>
            </a:ext>
            <a:ext uri="{FF2B5EF4-FFF2-40B4-BE49-F238E27FC236}">
              <a16:creationId xmlns:a16="http://schemas.microsoft.com/office/drawing/2014/main" id="{FCFB0568-A50E-49FA-B3FD-FE9059E89911}"/>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4423" name="Drop Down 4" hidden="1">
          <a:extLst>
            <a:ext uri="{63B3BB69-23CF-44E3-9099-C40C66FF867C}">
              <a14:compatExt xmlns:a14="http://schemas.microsoft.com/office/drawing/2010/main" spid="_x0000_s2052"/>
            </a:ext>
            <a:ext uri="{FF2B5EF4-FFF2-40B4-BE49-F238E27FC236}">
              <a16:creationId xmlns:a16="http://schemas.microsoft.com/office/drawing/2014/main" id="{BD068750-4064-40BD-8B1B-F9BEC0B82005}"/>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424" name="Drop Down 4" hidden="1">
          <a:extLst>
            <a:ext uri="{63B3BB69-23CF-44E3-9099-C40C66FF867C}">
              <a14:compatExt xmlns:a14="http://schemas.microsoft.com/office/drawing/2010/main" spid="_x0000_s2052"/>
            </a:ext>
            <a:ext uri="{FF2B5EF4-FFF2-40B4-BE49-F238E27FC236}">
              <a16:creationId xmlns:a16="http://schemas.microsoft.com/office/drawing/2014/main" id="{715EC32B-BA28-464A-AE9D-121D56CF3A13}"/>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287</xdr:row>
      <xdr:rowOff>0</xdr:rowOff>
    </xdr:from>
    <xdr:ext cx="1921468" cy="195685"/>
    <xdr:sp macro="" textlink="">
      <xdr:nvSpPr>
        <xdr:cNvPr id="4425" name="Drop Down 20" hidden="1">
          <a:extLst>
            <a:ext uri="{63B3BB69-23CF-44E3-9099-C40C66FF867C}">
              <a14:compatExt xmlns:a14="http://schemas.microsoft.com/office/drawing/2010/main" spid="_x0000_s2068"/>
            </a:ext>
            <a:ext uri="{FF2B5EF4-FFF2-40B4-BE49-F238E27FC236}">
              <a16:creationId xmlns:a16="http://schemas.microsoft.com/office/drawing/2014/main" id="{F5B3B36B-5BDF-43E8-A1B8-7805BC7C05E2}"/>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287</xdr:row>
      <xdr:rowOff>0</xdr:rowOff>
    </xdr:from>
    <xdr:ext cx="2476500" cy="199970"/>
    <xdr:sp macro="" textlink="">
      <xdr:nvSpPr>
        <xdr:cNvPr id="4426" name="Drop Down 24" hidden="1">
          <a:extLst>
            <a:ext uri="{63B3BB69-23CF-44E3-9099-C40C66FF867C}">
              <a14:compatExt xmlns:a14="http://schemas.microsoft.com/office/drawing/2010/main" spid="_x0000_s2072"/>
            </a:ext>
            <a:ext uri="{FF2B5EF4-FFF2-40B4-BE49-F238E27FC236}">
              <a16:creationId xmlns:a16="http://schemas.microsoft.com/office/drawing/2014/main" id="{765686E2-1BAA-497B-BCEC-7F66A5556A36}"/>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427" name="Drop Down 4" hidden="1">
          <a:extLst>
            <a:ext uri="{63B3BB69-23CF-44E3-9099-C40C66FF867C}">
              <a14:compatExt xmlns:a14="http://schemas.microsoft.com/office/drawing/2010/main" spid="_x0000_s2052"/>
            </a:ext>
            <a:ext uri="{FF2B5EF4-FFF2-40B4-BE49-F238E27FC236}">
              <a16:creationId xmlns:a16="http://schemas.microsoft.com/office/drawing/2014/main" id="{E5FAA921-D0A8-4EE9-983A-6CDDF0FE947A}"/>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4428" name="Drop Down 4" hidden="1">
          <a:extLst>
            <a:ext uri="{63B3BB69-23CF-44E3-9099-C40C66FF867C}">
              <a14:compatExt xmlns:a14="http://schemas.microsoft.com/office/drawing/2010/main" spid="_x0000_s2052"/>
            </a:ext>
            <a:ext uri="{FF2B5EF4-FFF2-40B4-BE49-F238E27FC236}">
              <a16:creationId xmlns:a16="http://schemas.microsoft.com/office/drawing/2014/main" id="{4F7FD62A-327B-413B-A7AE-B118AF845AAD}"/>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429" name="Drop Down 4" hidden="1">
          <a:extLst>
            <a:ext uri="{63B3BB69-23CF-44E3-9099-C40C66FF867C}">
              <a14:compatExt xmlns:a14="http://schemas.microsoft.com/office/drawing/2010/main" spid="_x0000_s2052"/>
            </a:ext>
            <a:ext uri="{FF2B5EF4-FFF2-40B4-BE49-F238E27FC236}">
              <a16:creationId xmlns:a16="http://schemas.microsoft.com/office/drawing/2014/main" id="{1681FB83-EA6B-4D1A-AFBF-E14C997D6958}"/>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4430" name="Drop Down 4" hidden="1">
          <a:extLst>
            <a:ext uri="{63B3BB69-23CF-44E3-9099-C40C66FF867C}">
              <a14:compatExt xmlns:a14="http://schemas.microsoft.com/office/drawing/2010/main" spid="_x0000_s2052"/>
            </a:ext>
            <a:ext uri="{FF2B5EF4-FFF2-40B4-BE49-F238E27FC236}">
              <a16:creationId xmlns:a16="http://schemas.microsoft.com/office/drawing/2014/main" id="{DF71E299-7C7E-4708-B0FA-82BA33630FD7}"/>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431" name="Drop Down 4" hidden="1">
          <a:extLst>
            <a:ext uri="{63B3BB69-23CF-44E3-9099-C40C66FF867C}">
              <a14:compatExt xmlns:a14="http://schemas.microsoft.com/office/drawing/2010/main" spid="_x0000_s2052"/>
            </a:ext>
            <a:ext uri="{FF2B5EF4-FFF2-40B4-BE49-F238E27FC236}">
              <a16:creationId xmlns:a16="http://schemas.microsoft.com/office/drawing/2014/main" id="{DBCC5212-54F3-4587-8298-B69802E5E8B8}"/>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287</xdr:row>
      <xdr:rowOff>0</xdr:rowOff>
    </xdr:from>
    <xdr:ext cx="1921468" cy="195685"/>
    <xdr:sp macro="" textlink="">
      <xdr:nvSpPr>
        <xdr:cNvPr id="4432" name="Drop Down 20" hidden="1">
          <a:extLst>
            <a:ext uri="{63B3BB69-23CF-44E3-9099-C40C66FF867C}">
              <a14:compatExt xmlns:a14="http://schemas.microsoft.com/office/drawing/2010/main" spid="_x0000_s2068"/>
            </a:ext>
            <a:ext uri="{FF2B5EF4-FFF2-40B4-BE49-F238E27FC236}">
              <a16:creationId xmlns:a16="http://schemas.microsoft.com/office/drawing/2014/main" id="{6E2B5980-044C-425F-B4C2-F85D6FA149CF}"/>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287</xdr:row>
      <xdr:rowOff>0</xdr:rowOff>
    </xdr:from>
    <xdr:ext cx="2476500" cy="199970"/>
    <xdr:sp macro="" textlink="">
      <xdr:nvSpPr>
        <xdr:cNvPr id="4433" name="Drop Down 24" hidden="1">
          <a:extLst>
            <a:ext uri="{63B3BB69-23CF-44E3-9099-C40C66FF867C}">
              <a14:compatExt xmlns:a14="http://schemas.microsoft.com/office/drawing/2010/main" spid="_x0000_s2072"/>
            </a:ext>
            <a:ext uri="{FF2B5EF4-FFF2-40B4-BE49-F238E27FC236}">
              <a16:creationId xmlns:a16="http://schemas.microsoft.com/office/drawing/2014/main" id="{FD4A3EC6-B3DE-4DA5-B649-B52CD1473142}"/>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434" name="Drop Down 4" hidden="1">
          <a:extLst>
            <a:ext uri="{63B3BB69-23CF-44E3-9099-C40C66FF867C}">
              <a14:compatExt xmlns:a14="http://schemas.microsoft.com/office/drawing/2010/main" spid="_x0000_s2052"/>
            </a:ext>
            <a:ext uri="{FF2B5EF4-FFF2-40B4-BE49-F238E27FC236}">
              <a16:creationId xmlns:a16="http://schemas.microsoft.com/office/drawing/2014/main" id="{BB79D4A5-302E-4DDE-914A-098408C70638}"/>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4435" name="Drop Down 4" hidden="1">
          <a:extLst>
            <a:ext uri="{63B3BB69-23CF-44E3-9099-C40C66FF867C}">
              <a14:compatExt xmlns:a14="http://schemas.microsoft.com/office/drawing/2010/main" spid="_x0000_s2052"/>
            </a:ext>
            <a:ext uri="{FF2B5EF4-FFF2-40B4-BE49-F238E27FC236}">
              <a16:creationId xmlns:a16="http://schemas.microsoft.com/office/drawing/2014/main" id="{48B46F73-A80B-4DD0-A760-6A3BFA61FE47}"/>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436" name="Drop Down 4" hidden="1">
          <a:extLst>
            <a:ext uri="{63B3BB69-23CF-44E3-9099-C40C66FF867C}">
              <a14:compatExt xmlns:a14="http://schemas.microsoft.com/office/drawing/2010/main" spid="_x0000_s2052"/>
            </a:ext>
            <a:ext uri="{FF2B5EF4-FFF2-40B4-BE49-F238E27FC236}">
              <a16:creationId xmlns:a16="http://schemas.microsoft.com/office/drawing/2014/main" id="{53248669-C491-4147-97C0-596B784D630A}"/>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4437" name="Drop Down 4" hidden="1">
          <a:extLst>
            <a:ext uri="{63B3BB69-23CF-44E3-9099-C40C66FF867C}">
              <a14:compatExt xmlns:a14="http://schemas.microsoft.com/office/drawing/2010/main" spid="_x0000_s2052"/>
            </a:ext>
            <a:ext uri="{FF2B5EF4-FFF2-40B4-BE49-F238E27FC236}">
              <a16:creationId xmlns:a16="http://schemas.microsoft.com/office/drawing/2014/main" id="{278F8374-F11C-400A-A7F5-1A025A94A53D}"/>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438" name="Drop Down 4" hidden="1">
          <a:extLst>
            <a:ext uri="{63B3BB69-23CF-44E3-9099-C40C66FF867C}">
              <a14:compatExt xmlns:a14="http://schemas.microsoft.com/office/drawing/2010/main" spid="_x0000_s2052"/>
            </a:ext>
            <a:ext uri="{FF2B5EF4-FFF2-40B4-BE49-F238E27FC236}">
              <a16:creationId xmlns:a16="http://schemas.microsoft.com/office/drawing/2014/main" id="{9C61AB0D-AC49-47CF-884D-6AA82B9C6A25}"/>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287</xdr:row>
      <xdr:rowOff>0</xdr:rowOff>
    </xdr:from>
    <xdr:ext cx="1921468" cy="195685"/>
    <xdr:sp macro="" textlink="">
      <xdr:nvSpPr>
        <xdr:cNvPr id="4439" name="Drop Down 20" hidden="1">
          <a:extLst>
            <a:ext uri="{63B3BB69-23CF-44E3-9099-C40C66FF867C}">
              <a14:compatExt xmlns:a14="http://schemas.microsoft.com/office/drawing/2010/main" spid="_x0000_s2068"/>
            </a:ext>
            <a:ext uri="{FF2B5EF4-FFF2-40B4-BE49-F238E27FC236}">
              <a16:creationId xmlns:a16="http://schemas.microsoft.com/office/drawing/2014/main" id="{E7BFA144-5289-4EA8-AC0F-B875309DBE4B}"/>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287</xdr:row>
      <xdr:rowOff>0</xdr:rowOff>
    </xdr:from>
    <xdr:ext cx="2476500" cy="199970"/>
    <xdr:sp macro="" textlink="">
      <xdr:nvSpPr>
        <xdr:cNvPr id="4440" name="Drop Down 24" hidden="1">
          <a:extLst>
            <a:ext uri="{63B3BB69-23CF-44E3-9099-C40C66FF867C}">
              <a14:compatExt xmlns:a14="http://schemas.microsoft.com/office/drawing/2010/main" spid="_x0000_s2072"/>
            </a:ext>
            <a:ext uri="{FF2B5EF4-FFF2-40B4-BE49-F238E27FC236}">
              <a16:creationId xmlns:a16="http://schemas.microsoft.com/office/drawing/2014/main" id="{92724D42-6F4A-4FA2-8FEA-47155782F3DA}"/>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441" name="Drop Down 4" hidden="1">
          <a:extLst>
            <a:ext uri="{63B3BB69-23CF-44E3-9099-C40C66FF867C}">
              <a14:compatExt xmlns:a14="http://schemas.microsoft.com/office/drawing/2010/main" spid="_x0000_s2052"/>
            </a:ext>
            <a:ext uri="{FF2B5EF4-FFF2-40B4-BE49-F238E27FC236}">
              <a16:creationId xmlns:a16="http://schemas.microsoft.com/office/drawing/2014/main" id="{E448BA06-259D-4B40-91C2-DE6956E75F0E}"/>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4442" name="Drop Down 4" hidden="1">
          <a:extLst>
            <a:ext uri="{63B3BB69-23CF-44E3-9099-C40C66FF867C}">
              <a14:compatExt xmlns:a14="http://schemas.microsoft.com/office/drawing/2010/main" spid="_x0000_s2052"/>
            </a:ext>
            <a:ext uri="{FF2B5EF4-FFF2-40B4-BE49-F238E27FC236}">
              <a16:creationId xmlns:a16="http://schemas.microsoft.com/office/drawing/2014/main" id="{576BB0A4-B5AE-4784-A27C-4B0445F7E0B4}"/>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443" name="Drop Down 4" hidden="1">
          <a:extLst>
            <a:ext uri="{63B3BB69-23CF-44E3-9099-C40C66FF867C}">
              <a14:compatExt xmlns:a14="http://schemas.microsoft.com/office/drawing/2010/main" spid="_x0000_s2052"/>
            </a:ext>
            <a:ext uri="{FF2B5EF4-FFF2-40B4-BE49-F238E27FC236}">
              <a16:creationId xmlns:a16="http://schemas.microsoft.com/office/drawing/2014/main" id="{FF937E53-0C60-4389-A930-2497CDB4B24A}"/>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4444" name="Drop Down 4" hidden="1">
          <a:extLst>
            <a:ext uri="{63B3BB69-23CF-44E3-9099-C40C66FF867C}">
              <a14:compatExt xmlns:a14="http://schemas.microsoft.com/office/drawing/2010/main" spid="_x0000_s2052"/>
            </a:ext>
            <a:ext uri="{FF2B5EF4-FFF2-40B4-BE49-F238E27FC236}">
              <a16:creationId xmlns:a16="http://schemas.microsoft.com/office/drawing/2014/main" id="{6A0F85A4-B373-442B-B2E8-3F96F102EAE8}"/>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445" name="Drop Down 4" hidden="1">
          <a:extLst>
            <a:ext uri="{63B3BB69-23CF-44E3-9099-C40C66FF867C}">
              <a14:compatExt xmlns:a14="http://schemas.microsoft.com/office/drawing/2010/main" spid="_x0000_s2052"/>
            </a:ext>
            <a:ext uri="{FF2B5EF4-FFF2-40B4-BE49-F238E27FC236}">
              <a16:creationId xmlns:a16="http://schemas.microsoft.com/office/drawing/2014/main" id="{07E5529D-0823-4068-A41A-64B1FFAB22CF}"/>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287</xdr:row>
      <xdr:rowOff>0</xdr:rowOff>
    </xdr:from>
    <xdr:ext cx="1921468" cy="195685"/>
    <xdr:sp macro="" textlink="">
      <xdr:nvSpPr>
        <xdr:cNvPr id="4446" name="Drop Down 20" hidden="1">
          <a:extLst>
            <a:ext uri="{63B3BB69-23CF-44E3-9099-C40C66FF867C}">
              <a14:compatExt xmlns:a14="http://schemas.microsoft.com/office/drawing/2010/main" spid="_x0000_s2068"/>
            </a:ext>
            <a:ext uri="{FF2B5EF4-FFF2-40B4-BE49-F238E27FC236}">
              <a16:creationId xmlns:a16="http://schemas.microsoft.com/office/drawing/2014/main" id="{F38561B6-3B3F-4376-94EC-4655C50B5CE7}"/>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287</xdr:row>
      <xdr:rowOff>0</xdr:rowOff>
    </xdr:from>
    <xdr:ext cx="2476500" cy="199970"/>
    <xdr:sp macro="" textlink="">
      <xdr:nvSpPr>
        <xdr:cNvPr id="4447" name="Drop Down 24" hidden="1">
          <a:extLst>
            <a:ext uri="{63B3BB69-23CF-44E3-9099-C40C66FF867C}">
              <a14:compatExt xmlns:a14="http://schemas.microsoft.com/office/drawing/2010/main" spid="_x0000_s2072"/>
            </a:ext>
            <a:ext uri="{FF2B5EF4-FFF2-40B4-BE49-F238E27FC236}">
              <a16:creationId xmlns:a16="http://schemas.microsoft.com/office/drawing/2014/main" id="{5593C9AE-DDF6-4C03-A6E9-1128C9226887}"/>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448" name="Drop Down 4" hidden="1">
          <a:extLst>
            <a:ext uri="{63B3BB69-23CF-44E3-9099-C40C66FF867C}">
              <a14:compatExt xmlns:a14="http://schemas.microsoft.com/office/drawing/2010/main" spid="_x0000_s2052"/>
            </a:ext>
            <a:ext uri="{FF2B5EF4-FFF2-40B4-BE49-F238E27FC236}">
              <a16:creationId xmlns:a16="http://schemas.microsoft.com/office/drawing/2014/main" id="{7776DC10-8762-4594-A52B-8148C99C9109}"/>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4449" name="Drop Down 4" hidden="1">
          <a:extLst>
            <a:ext uri="{63B3BB69-23CF-44E3-9099-C40C66FF867C}">
              <a14:compatExt xmlns:a14="http://schemas.microsoft.com/office/drawing/2010/main" spid="_x0000_s2052"/>
            </a:ext>
            <a:ext uri="{FF2B5EF4-FFF2-40B4-BE49-F238E27FC236}">
              <a16:creationId xmlns:a16="http://schemas.microsoft.com/office/drawing/2014/main" id="{BBFC4F53-5DA8-448F-A75A-C67A2051DC6A}"/>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450" name="Drop Down 4" hidden="1">
          <a:extLst>
            <a:ext uri="{63B3BB69-23CF-44E3-9099-C40C66FF867C}">
              <a14:compatExt xmlns:a14="http://schemas.microsoft.com/office/drawing/2010/main" spid="_x0000_s2052"/>
            </a:ext>
            <a:ext uri="{FF2B5EF4-FFF2-40B4-BE49-F238E27FC236}">
              <a16:creationId xmlns:a16="http://schemas.microsoft.com/office/drawing/2014/main" id="{17B632B5-B3AF-4CBB-A221-C9BD3F463B3B}"/>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4451" name="Drop Down 4" hidden="1">
          <a:extLst>
            <a:ext uri="{63B3BB69-23CF-44E3-9099-C40C66FF867C}">
              <a14:compatExt xmlns:a14="http://schemas.microsoft.com/office/drawing/2010/main" spid="_x0000_s2052"/>
            </a:ext>
            <a:ext uri="{FF2B5EF4-FFF2-40B4-BE49-F238E27FC236}">
              <a16:creationId xmlns:a16="http://schemas.microsoft.com/office/drawing/2014/main" id="{4805AB39-5009-491C-9EB0-478984A1635B}"/>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452" name="Drop Down 4" hidden="1">
          <a:extLst>
            <a:ext uri="{63B3BB69-23CF-44E3-9099-C40C66FF867C}">
              <a14:compatExt xmlns:a14="http://schemas.microsoft.com/office/drawing/2010/main" spid="_x0000_s2052"/>
            </a:ext>
            <a:ext uri="{FF2B5EF4-FFF2-40B4-BE49-F238E27FC236}">
              <a16:creationId xmlns:a16="http://schemas.microsoft.com/office/drawing/2014/main" id="{24146C09-D6CD-4F7A-88C4-43DC0A063EBE}"/>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287</xdr:row>
      <xdr:rowOff>0</xdr:rowOff>
    </xdr:from>
    <xdr:ext cx="1921468" cy="195685"/>
    <xdr:sp macro="" textlink="">
      <xdr:nvSpPr>
        <xdr:cNvPr id="4453" name="Drop Down 20" hidden="1">
          <a:extLst>
            <a:ext uri="{63B3BB69-23CF-44E3-9099-C40C66FF867C}">
              <a14:compatExt xmlns:a14="http://schemas.microsoft.com/office/drawing/2010/main" spid="_x0000_s2068"/>
            </a:ext>
            <a:ext uri="{FF2B5EF4-FFF2-40B4-BE49-F238E27FC236}">
              <a16:creationId xmlns:a16="http://schemas.microsoft.com/office/drawing/2014/main" id="{E7F9A721-875A-4BCA-87CF-C3C0A8D97D35}"/>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287</xdr:row>
      <xdr:rowOff>0</xdr:rowOff>
    </xdr:from>
    <xdr:ext cx="2476500" cy="199970"/>
    <xdr:sp macro="" textlink="">
      <xdr:nvSpPr>
        <xdr:cNvPr id="4454" name="Drop Down 24" hidden="1">
          <a:extLst>
            <a:ext uri="{63B3BB69-23CF-44E3-9099-C40C66FF867C}">
              <a14:compatExt xmlns:a14="http://schemas.microsoft.com/office/drawing/2010/main" spid="_x0000_s2072"/>
            </a:ext>
            <a:ext uri="{FF2B5EF4-FFF2-40B4-BE49-F238E27FC236}">
              <a16:creationId xmlns:a16="http://schemas.microsoft.com/office/drawing/2014/main" id="{EEF424EA-C3F7-4677-A3DE-0D584A573DBC}"/>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455" name="Drop Down 4" hidden="1">
          <a:extLst>
            <a:ext uri="{63B3BB69-23CF-44E3-9099-C40C66FF867C}">
              <a14:compatExt xmlns:a14="http://schemas.microsoft.com/office/drawing/2010/main" spid="_x0000_s2052"/>
            </a:ext>
            <a:ext uri="{FF2B5EF4-FFF2-40B4-BE49-F238E27FC236}">
              <a16:creationId xmlns:a16="http://schemas.microsoft.com/office/drawing/2014/main" id="{9F4E15D6-9C03-4D8F-A956-1C5B876963B6}"/>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4456" name="Drop Down 4" hidden="1">
          <a:extLst>
            <a:ext uri="{63B3BB69-23CF-44E3-9099-C40C66FF867C}">
              <a14:compatExt xmlns:a14="http://schemas.microsoft.com/office/drawing/2010/main" spid="_x0000_s2052"/>
            </a:ext>
            <a:ext uri="{FF2B5EF4-FFF2-40B4-BE49-F238E27FC236}">
              <a16:creationId xmlns:a16="http://schemas.microsoft.com/office/drawing/2014/main" id="{718AC4D9-BABD-4A65-915B-76339F495433}"/>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457" name="Drop Down 4" hidden="1">
          <a:extLst>
            <a:ext uri="{63B3BB69-23CF-44E3-9099-C40C66FF867C}">
              <a14:compatExt xmlns:a14="http://schemas.microsoft.com/office/drawing/2010/main" spid="_x0000_s2052"/>
            </a:ext>
            <a:ext uri="{FF2B5EF4-FFF2-40B4-BE49-F238E27FC236}">
              <a16:creationId xmlns:a16="http://schemas.microsoft.com/office/drawing/2014/main" id="{19FCB31D-5062-4D82-A89E-0505028ED19C}"/>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4458" name="Drop Down 4" hidden="1">
          <a:extLst>
            <a:ext uri="{63B3BB69-23CF-44E3-9099-C40C66FF867C}">
              <a14:compatExt xmlns:a14="http://schemas.microsoft.com/office/drawing/2010/main" spid="_x0000_s2052"/>
            </a:ext>
            <a:ext uri="{FF2B5EF4-FFF2-40B4-BE49-F238E27FC236}">
              <a16:creationId xmlns:a16="http://schemas.microsoft.com/office/drawing/2014/main" id="{81EF1454-726F-477B-8F07-530630E8BFFE}"/>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459" name="Drop Down 4" hidden="1">
          <a:extLst>
            <a:ext uri="{63B3BB69-23CF-44E3-9099-C40C66FF867C}">
              <a14:compatExt xmlns:a14="http://schemas.microsoft.com/office/drawing/2010/main" spid="_x0000_s2052"/>
            </a:ext>
            <a:ext uri="{FF2B5EF4-FFF2-40B4-BE49-F238E27FC236}">
              <a16:creationId xmlns:a16="http://schemas.microsoft.com/office/drawing/2014/main" id="{05693212-3191-463F-88D5-DC8C23455260}"/>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287</xdr:row>
      <xdr:rowOff>0</xdr:rowOff>
    </xdr:from>
    <xdr:ext cx="1921468" cy="195685"/>
    <xdr:sp macro="" textlink="">
      <xdr:nvSpPr>
        <xdr:cNvPr id="4460" name="Drop Down 20" hidden="1">
          <a:extLst>
            <a:ext uri="{63B3BB69-23CF-44E3-9099-C40C66FF867C}">
              <a14:compatExt xmlns:a14="http://schemas.microsoft.com/office/drawing/2010/main" spid="_x0000_s2068"/>
            </a:ext>
            <a:ext uri="{FF2B5EF4-FFF2-40B4-BE49-F238E27FC236}">
              <a16:creationId xmlns:a16="http://schemas.microsoft.com/office/drawing/2014/main" id="{9962D21D-9701-4AC0-B2EB-3733FF2858E3}"/>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287</xdr:row>
      <xdr:rowOff>0</xdr:rowOff>
    </xdr:from>
    <xdr:ext cx="2476500" cy="199970"/>
    <xdr:sp macro="" textlink="">
      <xdr:nvSpPr>
        <xdr:cNvPr id="4461" name="Drop Down 24" hidden="1">
          <a:extLst>
            <a:ext uri="{63B3BB69-23CF-44E3-9099-C40C66FF867C}">
              <a14:compatExt xmlns:a14="http://schemas.microsoft.com/office/drawing/2010/main" spid="_x0000_s2072"/>
            </a:ext>
            <a:ext uri="{FF2B5EF4-FFF2-40B4-BE49-F238E27FC236}">
              <a16:creationId xmlns:a16="http://schemas.microsoft.com/office/drawing/2014/main" id="{E6FCDBF7-BD30-4FC8-91B8-39123285A2A0}"/>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462" name="Drop Down 4" hidden="1">
          <a:extLst>
            <a:ext uri="{63B3BB69-23CF-44E3-9099-C40C66FF867C}">
              <a14:compatExt xmlns:a14="http://schemas.microsoft.com/office/drawing/2010/main" spid="_x0000_s2052"/>
            </a:ext>
            <a:ext uri="{FF2B5EF4-FFF2-40B4-BE49-F238E27FC236}">
              <a16:creationId xmlns:a16="http://schemas.microsoft.com/office/drawing/2014/main" id="{EA8F47B9-281B-40B8-91DA-FFE269806713}"/>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4463" name="Drop Down 4" hidden="1">
          <a:extLst>
            <a:ext uri="{63B3BB69-23CF-44E3-9099-C40C66FF867C}">
              <a14:compatExt xmlns:a14="http://schemas.microsoft.com/office/drawing/2010/main" spid="_x0000_s2052"/>
            </a:ext>
            <a:ext uri="{FF2B5EF4-FFF2-40B4-BE49-F238E27FC236}">
              <a16:creationId xmlns:a16="http://schemas.microsoft.com/office/drawing/2014/main" id="{07DAFAC3-12EB-4111-A540-0C93D1EACD00}"/>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464" name="Drop Down 4" hidden="1">
          <a:extLst>
            <a:ext uri="{63B3BB69-23CF-44E3-9099-C40C66FF867C}">
              <a14:compatExt xmlns:a14="http://schemas.microsoft.com/office/drawing/2010/main" spid="_x0000_s2052"/>
            </a:ext>
            <a:ext uri="{FF2B5EF4-FFF2-40B4-BE49-F238E27FC236}">
              <a16:creationId xmlns:a16="http://schemas.microsoft.com/office/drawing/2014/main" id="{A87708CF-145A-4381-ACFD-BCE485742C02}"/>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4465" name="Drop Down 4" hidden="1">
          <a:extLst>
            <a:ext uri="{63B3BB69-23CF-44E3-9099-C40C66FF867C}">
              <a14:compatExt xmlns:a14="http://schemas.microsoft.com/office/drawing/2010/main" spid="_x0000_s2052"/>
            </a:ext>
            <a:ext uri="{FF2B5EF4-FFF2-40B4-BE49-F238E27FC236}">
              <a16:creationId xmlns:a16="http://schemas.microsoft.com/office/drawing/2014/main" id="{D3AF6F32-9B53-4E1D-9B96-456D97C4097D}"/>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466" name="Drop Down 4" hidden="1">
          <a:extLst>
            <a:ext uri="{63B3BB69-23CF-44E3-9099-C40C66FF867C}">
              <a14:compatExt xmlns:a14="http://schemas.microsoft.com/office/drawing/2010/main" spid="_x0000_s2052"/>
            </a:ext>
            <a:ext uri="{FF2B5EF4-FFF2-40B4-BE49-F238E27FC236}">
              <a16:creationId xmlns:a16="http://schemas.microsoft.com/office/drawing/2014/main" id="{5388A58E-2994-4D42-8147-56FA3EE3DF7C}"/>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287</xdr:row>
      <xdr:rowOff>0</xdr:rowOff>
    </xdr:from>
    <xdr:ext cx="1921468" cy="195685"/>
    <xdr:sp macro="" textlink="">
      <xdr:nvSpPr>
        <xdr:cNvPr id="4467" name="Drop Down 20" hidden="1">
          <a:extLst>
            <a:ext uri="{63B3BB69-23CF-44E3-9099-C40C66FF867C}">
              <a14:compatExt xmlns:a14="http://schemas.microsoft.com/office/drawing/2010/main" spid="_x0000_s2068"/>
            </a:ext>
            <a:ext uri="{FF2B5EF4-FFF2-40B4-BE49-F238E27FC236}">
              <a16:creationId xmlns:a16="http://schemas.microsoft.com/office/drawing/2014/main" id="{8889A03F-2851-471B-87BB-66D9CEAF6842}"/>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287</xdr:row>
      <xdr:rowOff>0</xdr:rowOff>
    </xdr:from>
    <xdr:ext cx="2476500" cy="199970"/>
    <xdr:sp macro="" textlink="">
      <xdr:nvSpPr>
        <xdr:cNvPr id="4468" name="Drop Down 24" hidden="1">
          <a:extLst>
            <a:ext uri="{63B3BB69-23CF-44E3-9099-C40C66FF867C}">
              <a14:compatExt xmlns:a14="http://schemas.microsoft.com/office/drawing/2010/main" spid="_x0000_s2072"/>
            </a:ext>
            <a:ext uri="{FF2B5EF4-FFF2-40B4-BE49-F238E27FC236}">
              <a16:creationId xmlns:a16="http://schemas.microsoft.com/office/drawing/2014/main" id="{23C2DEB7-796B-4318-B03B-72A82AF01F94}"/>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469" name="Drop Down 4" hidden="1">
          <a:extLst>
            <a:ext uri="{63B3BB69-23CF-44E3-9099-C40C66FF867C}">
              <a14:compatExt xmlns:a14="http://schemas.microsoft.com/office/drawing/2010/main" spid="_x0000_s2052"/>
            </a:ext>
            <a:ext uri="{FF2B5EF4-FFF2-40B4-BE49-F238E27FC236}">
              <a16:creationId xmlns:a16="http://schemas.microsoft.com/office/drawing/2014/main" id="{C9E327DD-6B4F-4330-AF52-FAAA415F5AF4}"/>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4470" name="Drop Down 4" hidden="1">
          <a:extLst>
            <a:ext uri="{63B3BB69-23CF-44E3-9099-C40C66FF867C}">
              <a14:compatExt xmlns:a14="http://schemas.microsoft.com/office/drawing/2010/main" spid="_x0000_s2052"/>
            </a:ext>
            <a:ext uri="{FF2B5EF4-FFF2-40B4-BE49-F238E27FC236}">
              <a16:creationId xmlns:a16="http://schemas.microsoft.com/office/drawing/2014/main" id="{C7A16564-260D-45BE-B97E-DBE654E78D43}"/>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471" name="Drop Down 4" hidden="1">
          <a:extLst>
            <a:ext uri="{63B3BB69-23CF-44E3-9099-C40C66FF867C}">
              <a14:compatExt xmlns:a14="http://schemas.microsoft.com/office/drawing/2010/main" spid="_x0000_s2052"/>
            </a:ext>
            <a:ext uri="{FF2B5EF4-FFF2-40B4-BE49-F238E27FC236}">
              <a16:creationId xmlns:a16="http://schemas.microsoft.com/office/drawing/2014/main" id="{41D60340-64E5-4099-A12B-702C9FA6B2C1}"/>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4472" name="Drop Down 4" hidden="1">
          <a:extLst>
            <a:ext uri="{63B3BB69-23CF-44E3-9099-C40C66FF867C}">
              <a14:compatExt xmlns:a14="http://schemas.microsoft.com/office/drawing/2010/main" spid="_x0000_s2052"/>
            </a:ext>
            <a:ext uri="{FF2B5EF4-FFF2-40B4-BE49-F238E27FC236}">
              <a16:creationId xmlns:a16="http://schemas.microsoft.com/office/drawing/2014/main" id="{7FF66B83-6B16-427A-A989-94D2ED65D77A}"/>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473" name="Drop Down 4" hidden="1">
          <a:extLst>
            <a:ext uri="{63B3BB69-23CF-44E3-9099-C40C66FF867C}">
              <a14:compatExt xmlns:a14="http://schemas.microsoft.com/office/drawing/2010/main" spid="_x0000_s2052"/>
            </a:ext>
            <a:ext uri="{FF2B5EF4-FFF2-40B4-BE49-F238E27FC236}">
              <a16:creationId xmlns:a16="http://schemas.microsoft.com/office/drawing/2014/main" id="{434C2B8B-638C-47BD-B064-7525BF53D0F2}"/>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287</xdr:row>
      <xdr:rowOff>0</xdr:rowOff>
    </xdr:from>
    <xdr:ext cx="1921468" cy="195685"/>
    <xdr:sp macro="" textlink="">
      <xdr:nvSpPr>
        <xdr:cNvPr id="4474" name="Drop Down 20" hidden="1">
          <a:extLst>
            <a:ext uri="{63B3BB69-23CF-44E3-9099-C40C66FF867C}">
              <a14:compatExt xmlns:a14="http://schemas.microsoft.com/office/drawing/2010/main" spid="_x0000_s2068"/>
            </a:ext>
            <a:ext uri="{FF2B5EF4-FFF2-40B4-BE49-F238E27FC236}">
              <a16:creationId xmlns:a16="http://schemas.microsoft.com/office/drawing/2014/main" id="{8326D3A5-2476-4C72-8FC0-69167E2BC0D6}"/>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287</xdr:row>
      <xdr:rowOff>0</xdr:rowOff>
    </xdr:from>
    <xdr:ext cx="2476500" cy="199970"/>
    <xdr:sp macro="" textlink="">
      <xdr:nvSpPr>
        <xdr:cNvPr id="4475" name="Drop Down 24" hidden="1">
          <a:extLst>
            <a:ext uri="{63B3BB69-23CF-44E3-9099-C40C66FF867C}">
              <a14:compatExt xmlns:a14="http://schemas.microsoft.com/office/drawing/2010/main" spid="_x0000_s2072"/>
            </a:ext>
            <a:ext uri="{FF2B5EF4-FFF2-40B4-BE49-F238E27FC236}">
              <a16:creationId xmlns:a16="http://schemas.microsoft.com/office/drawing/2014/main" id="{457559AD-E70E-4179-90B5-AE87BFCB5AFA}"/>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476" name="Drop Down 4" hidden="1">
          <a:extLst>
            <a:ext uri="{63B3BB69-23CF-44E3-9099-C40C66FF867C}">
              <a14:compatExt xmlns:a14="http://schemas.microsoft.com/office/drawing/2010/main" spid="_x0000_s2052"/>
            </a:ext>
            <a:ext uri="{FF2B5EF4-FFF2-40B4-BE49-F238E27FC236}">
              <a16:creationId xmlns:a16="http://schemas.microsoft.com/office/drawing/2014/main" id="{3C837A1D-147B-4B77-8B17-25395EC665A6}"/>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4477" name="Drop Down 4" hidden="1">
          <a:extLst>
            <a:ext uri="{63B3BB69-23CF-44E3-9099-C40C66FF867C}">
              <a14:compatExt xmlns:a14="http://schemas.microsoft.com/office/drawing/2010/main" spid="_x0000_s2052"/>
            </a:ext>
            <a:ext uri="{FF2B5EF4-FFF2-40B4-BE49-F238E27FC236}">
              <a16:creationId xmlns:a16="http://schemas.microsoft.com/office/drawing/2014/main" id="{E4227BB1-4430-445B-A617-7BD289B6658C}"/>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478" name="Drop Down 4" hidden="1">
          <a:extLst>
            <a:ext uri="{63B3BB69-23CF-44E3-9099-C40C66FF867C}">
              <a14:compatExt xmlns:a14="http://schemas.microsoft.com/office/drawing/2010/main" spid="_x0000_s2052"/>
            </a:ext>
            <a:ext uri="{FF2B5EF4-FFF2-40B4-BE49-F238E27FC236}">
              <a16:creationId xmlns:a16="http://schemas.microsoft.com/office/drawing/2014/main" id="{8B4CAD9B-658D-42E9-974A-BF9217E48289}"/>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4479" name="Drop Down 4" hidden="1">
          <a:extLst>
            <a:ext uri="{63B3BB69-23CF-44E3-9099-C40C66FF867C}">
              <a14:compatExt xmlns:a14="http://schemas.microsoft.com/office/drawing/2010/main" spid="_x0000_s2052"/>
            </a:ext>
            <a:ext uri="{FF2B5EF4-FFF2-40B4-BE49-F238E27FC236}">
              <a16:creationId xmlns:a16="http://schemas.microsoft.com/office/drawing/2014/main" id="{B6077EEA-0A50-45BE-A6DB-DA3A2AD625EF}"/>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480" name="Drop Down 4" hidden="1">
          <a:extLst>
            <a:ext uri="{63B3BB69-23CF-44E3-9099-C40C66FF867C}">
              <a14:compatExt xmlns:a14="http://schemas.microsoft.com/office/drawing/2010/main" spid="_x0000_s2052"/>
            </a:ext>
            <a:ext uri="{FF2B5EF4-FFF2-40B4-BE49-F238E27FC236}">
              <a16:creationId xmlns:a16="http://schemas.microsoft.com/office/drawing/2014/main" id="{5FA7908C-774C-4511-93A4-D5459A41CFFB}"/>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287</xdr:row>
      <xdr:rowOff>0</xdr:rowOff>
    </xdr:from>
    <xdr:ext cx="1921468" cy="195685"/>
    <xdr:sp macro="" textlink="">
      <xdr:nvSpPr>
        <xdr:cNvPr id="4481" name="Drop Down 20" hidden="1">
          <a:extLst>
            <a:ext uri="{63B3BB69-23CF-44E3-9099-C40C66FF867C}">
              <a14:compatExt xmlns:a14="http://schemas.microsoft.com/office/drawing/2010/main" spid="_x0000_s2068"/>
            </a:ext>
            <a:ext uri="{FF2B5EF4-FFF2-40B4-BE49-F238E27FC236}">
              <a16:creationId xmlns:a16="http://schemas.microsoft.com/office/drawing/2014/main" id="{0846EFAF-D28B-4DE0-966F-F54F00A0A307}"/>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287</xdr:row>
      <xdr:rowOff>0</xdr:rowOff>
    </xdr:from>
    <xdr:ext cx="2476500" cy="199970"/>
    <xdr:sp macro="" textlink="">
      <xdr:nvSpPr>
        <xdr:cNvPr id="4482" name="Drop Down 24" hidden="1">
          <a:extLst>
            <a:ext uri="{63B3BB69-23CF-44E3-9099-C40C66FF867C}">
              <a14:compatExt xmlns:a14="http://schemas.microsoft.com/office/drawing/2010/main" spid="_x0000_s2072"/>
            </a:ext>
            <a:ext uri="{FF2B5EF4-FFF2-40B4-BE49-F238E27FC236}">
              <a16:creationId xmlns:a16="http://schemas.microsoft.com/office/drawing/2014/main" id="{DCF75AE2-56BA-4887-B97E-91C268D054DE}"/>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483" name="Drop Down 4" hidden="1">
          <a:extLst>
            <a:ext uri="{63B3BB69-23CF-44E3-9099-C40C66FF867C}">
              <a14:compatExt xmlns:a14="http://schemas.microsoft.com/office/drawing/2010/main" spid="_x0000_s2052"/>
            </a:ext>
            <a:ext uri="{FF2B5EF4-FFF2-40B4-BE49-F238E27FC236}">
              <a16:creationId xmlns:a16="http://schemas.microsoft.com/office/drawing/2014/main" id="{E8A59B40-5383-4E7F-B674-49A85DE4B9D4}"/>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4484" name="Drop Down 4" hidden="1">
          <a:extLst>
            <a:ext uri="{63B3BB69-23CF-44E3-9099-C40C66FF867C}">
              <a14:compatExt xmlns:a14="http://schemas.microsoft.com/office/drawing/2010/main" spid="_x0000_s2052"/>
            </a:ext>
            <a:ext uri="{FF2B5EF4-FFF2-40B4-BE49-F238E27FC236}">
              <a16:creationId xmlns:a16="http://schemas.microsoft.com/office/drawing/2014/main" id="{9C39DE82-09E3-4E9E-9152-DCD62DEA8946}"/>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485" name="Drop Down 4" hidden="1">
          <a:extLst>
            <a:ext uri="{63B3BB69-23CF-44E3-9099-C40C66FF867C}">
              <a14:compatExt xmlns:a14="http://schemas.microsoft.com/office/drawing/2010/main" spid="_x0000_s2052"/>
            </a:ext>
            <a:ext uri="{FF2B5EF4-FFF2-40B4-BE49-F238E27FC236}">
              <a16:creationId xmlns:a16="http://schemas.microsoft.com/office/drawing/2014/main" id="{1ECCF78A-A859-4350-8299-89AB1562A376}"/>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4486" name="Drop Down 4" hidden="1">
          <a:extLst>
            <a:ext uri="{63B3BB69-23CF-44E3-9099-C40C66FF867C}">
              <a14:compatExt xmlns:a14="http://schemas.microsoft.com/office/drawing/2010/main" spid="_x0000_s2052"/>
            </a:ext>
            <a:ext uri="{FF2B5EF4-FFF2-40B4-BE49-F238E27FC236}">
              <a16:creationId xmlns:a16="http://schemas.microsoft.com/office/drawing/2014/main" id="{6263C376-AE5D-4CC8-A42F-2F1B195A8DEE}"/>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487" name="Drop Down 4" hidden="1">
          <a:extLst>
            <a:ext uri="{63B3BB69-23CF-44E3-9099-C40C66FF867C}">
              <a14:compatExt xmlns:a14="http://schemas.microsoft.com/office/drawing/2010/main" spid="_x0000_s2052"/>
            </a:ext>
            <a:ext uri="{FF2B5EF4-FFF2-40B4-BE49-F238E27FC236}">
              <a16:creationId xmlns:a16="http://schemas.microsoft.com/office/drawing/2014/main" id="{9540EED7-B63C-48E7-842D-F78EC8350F6D}"/>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287</xdr:row>
      <xdr:rowOff>0</xdr:rowOff>
    </xdr:from>
    <xdr:ext cx="1921468" cy="195685"/>
    <xdr:sp macro="" textlink="">
      <xdr:nvSpPr>
        <xdr:cNvPr id="4488" name="Drop Down 20" hidden="1">
          <a:extLst>
            <a:ext uri="{63B3BB69-23CF-44E3-9099-C40C66FF867C}">
              <a14:compatExt xmlns:a14="http://schemas.microsoft.com/office/drawing/2010/main" spid="_x0000_s2068"/>
            </a:ext>
            <a:ext uri="{FF2B5EF4-FFF2-40B4-BE49-F238E27FC236}">
              <a16:creationId xmlns:a16="http://schemas.microsoft.com/office/drawing/2014/main" id="{352E16B3-B68F-4679-9F3F-538F08FF9CC0}"/>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287</xdr:row>
      <xdr:rowOff>0</xdr:rowOff>
    </xdr:from>
    <xdr:ext cx="2476500" cy="199970"/>
    <xdr:sp macro="" textlink="">
      <xdr:nvSpPr>
        <xdr:cNvPr id="4489" name="Drop Down 24" hidden="1">
          <a:extLst>
            <a:ext uri="{63B3BB69-23CF-44E3-9099-C40C66FF867C}">
              <a14:compatExt xmlns:a14="http://schemas.microsoft.com/office/drawing/2010/main" spid="_x0000_s2072"/>
            </a:ext>
            <a:ext uri="{FF2B5EF4-FFF2-40B4-BE49-F238E27FC236}">
              <a16:creationId xmlns:a16="http://schemas.microsoft.com/office/drawing/2014/main" id="{848F10E2-73ED-4D30-9061-2F7F72FD738B}"/>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490" name="Drop Down 4" hidden="1">
          <a:extLst>
            <a:ext uri="{63B3BB69-23CF-44E3-9099-C40C66FF867C}">
              <a14:compatExt xmlns:a14="http://schemas.microsoft.com/office/drawing/2010/main" spid="_x0000_s2052"/>
            </a:ext>
            <a:ext uri="{FF2B5EF4-FFF2-40B4-BE49-F238E27FC236}">
              <a16:creationId xmlns:a16="http://schemas.microsoft.com/office/drawing/2014/main" id="{00B10607-34D9-40B5-9961-F0DB2DE2B2D2}"/>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4491" name="Drop Down 4" hidden="1">
          <a:extLst>
            <a:ext uri="{63B3BB69-23CF-44E3-9099-C40C66FF867C}">
              <a14:compatExt xmlns:a14="http://schemas.microsoft.com/office/drawing/2010/main" spid="_x0000_s2052"/>
            </a:ext>
            <a:ext uri="{FF2B5EF4-FFF2-40B4-BE49-F238E27FC236}">
              <a16:creationId xmlns:a16="http://schemas.microsoft.com/office/drawing/2014/main" id="{2DC7689F-8B5F-4928-A104-7159C439F6CF}"/>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492" name="Drop Down 4" hidden="1">
          <a:extLst>
            <a:ext uri="{63B3BB69-23CF-44E3-9099-C40C66FF867C}">
              <a14:compatExt xmlns:a14="http://schemas.microsoft.com/office/drawing/2010/main" spid="_x0000_s2052"/>
            </a:ext>
            <a:ext uri="{FF2B5EF4-FFF2-40B4-BE49-F238E27FC236}">
              <a16:creationId xmlns:a16="http://schemas.microsoft.com/office/drawing/2014/main" id="{CEFDE9B4-103F-400F-A995-7F53EF77A575}"/>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4493" name="Drop Down 4" hidden="1">
          <a:extLst>
            <a:ext uri="{63B3BB69-23CF-44E3-9099-C40C66FF867C}">
              <a14:compatExt xmlns:a14="http://schemas.microsoft.com/office/drawing/2010/main" spid="_x0000_s2052"/>
            </a:ext>
            <a:ext uri="{FF2B5EF4-FFF2-40B4-BE49-F238E27FC236}">
              <a16:creationId xmlns:a16="http://schemas.microsoft.com/office/drawing/2014/main" id="{1C030685-8587-4BDD-A51C-FCDAABE1BF86}"/>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494" name="Drop Down 4" hidden="1">
          <a:extLst>
            <a:ext uri="{63B3BB69-23CF-44E3-9099-C40C66FF867C}">
              <a14:compatExt xmlns:a14="http://schemas.microsoft.com/office/drawing/2010/main" spid="_x0000_s2052"/>
            </a:ext>
            <a:ext uri="{FF2B5EF4-FFF2-40B4-BE49-F238E27FC236}">
              <a16:creationId xmlns:a16="http://schemas.microsoft.com/office/drawing/2014/main" id="{B3C8ADA5-1990-4184-AB1B-BB2392B84ABE}"/>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287</xdr:row>
      <xdr:rowOff>0</xdr:rowOff>
    </xdr:from>
    <xdr:ext cx="1921468" cy="195685"/>
    <xdr:sp macro="" textlink="">
      <xdr:nvSpPr>
        <xdr:cNvPr id="4495" name="Drop Down 20" hidden="1">
          <a:extLst>
            <a:ext uri="{63B3BB69-23CF-44E3-9099-C40C66FF867C}">
              <a14:compatExt xmlns:a14="http://schemas.microsoft.com/office/drawing/2010/main" spid="_x0000_s2068"/>
            </a:ext>
            <a:ext uri="{FF2B5EF4-FFF2-40B4-BE49-F238E27FC236}">
              <a16:creationId xmlns:a16="http://schemas.microsoft.com/office/drawing/2014/main" id="{D03C90E2-4009-4C36-9CEA-DBC30C3A0DD5}"/>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287</xdr:row>
      <xdr:rowOff>0</xdr:rowOff>
    </xdr:from>
    <xdr:ext cx="2476500" cy="199970"/>
    <xdr:sp macro="" textlink="">
      <xdr:nvSpPr>
        <xdr:cNvPr id="4496" name="Drop Down 24" hidden="1">
          <a:extLst>
            <a:ext uri="{63B3BB69-23CF-44E3-9099-C40C66FF867C}">
              <a14:compatExt xmlns:a14="http://schemas.microsoft.com/office/drawing/2010/main" spid="_x0000_s2072"/>
            </a:ext>
            <a:ext uri="{FF2B5EF4-FFF2-40B4-BE49-F238E27FC236}">
              <a16:creationId xmlns:a16="http://schemas.microsoft.com/office/drawing/2014/main" id="{3321F2DE-24BA-4CBA-9AE8-63FA7AE9FC01}"/>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497" name="Drop Down 4" hidden="1">
          <a:extLst>
            <a:ext uri="{63B3BB69-23CF-44E3-9099-C40C66FF867C}">
              <a14:compatExt xmlns:a14="http://schemas.microsoft.com/office/drawing/2010/main" spid="_x0000_s2052"/>
            </a:ext>
            <a:ext uri="{FF2B5EF4-FFF2-40B4-BE49-F238E27FC236}">
              <a16:creationId xmlns:a16="http://schemas.microsoft.com/office/drawing/2014/main" id="{85848172-D4E8-44A2-8FB2-C9EAE197DED3}"/>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4498" name="Drop Down 4" hidden="1">
          <a:extLst>
            <a:ext uri="{63B3BB69-23CF-44E3-9099-C40C66FF867C}">
              <a14:compatExt xmlns:a14="http://schemas.microsoft.com/office/drawing/2010/main" spid="_x0000_s2052"/>
            </a:ext>
            <a:ext uri="{FF2B5EF4-FFF2-40B4-BE49-F238E27FC236}">
              <a16:creationId xmlns:a16="http://schemas.microsoft.com/office/drawing/2014/main" id="{E39992D1-B9AC-4E8A-B962-C3B0F3CCE9BC}"/>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499" name="Drop Down 4" hidden="1">
          <a:extLst>
            <a:ext uri="{63B3BB69-23CF-44E3-9099-C40C66FF867C}">
              <a14:compatExt xmlns:a14="http://schemas.microsoft.com/office/drawing/2010/main" spid="_x0000_s2052"/>
            </a:ext>
            <a:ext uri="{FF2B5EF4-FFF2-40B4-BE49-F238E27FC236}">
              <a16:creationId xmlns:a16="http://schemas.microsoft.com/office/drawing/2014/main" id="{2009564E-AFFE-4CA8-B516-5D0046802BD9}"/>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4500" name="Drop Down 4" hidden="1">
          <a:extLst>
            <a:ext uri="{63B3BB69-23CF-44E3-9099-C40C66FF867C}">
              <a14:compatExt xmlns:a14="http://schemas.microsoft.com/office/drawing/2010/main" spid="_x0000_s2052"/>
            </a:ext>
            <a:ext uri="{FF2B5EF4-FFF2-40B4-BE49-F238E27FC236}">
              <a16:creationId xmlns:a16="http://schemas.microsoft.com/office/drawing/2014/main" id="{F51A33FD-811C-44FB-80BE-704D682DEBFE}"/>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501" name="Drop Down 4" hidden="1">
          <a:extLst>
            <a:ext uri="{63B3BB69-23CF-44E3-9099-C40C66FF867C}">
              <a14:compatExt xmlns:a14="http://schemas.microsoft.com/office/drawing/2010/main" spid="_x0000_s2052"/>
            </a:ext>
            <a:ext uri="{FF2B5EF4-FFF2-40B4-BE49-F238E27FC236}">
              <a16:creationId xmlns:a16="http://schemas.microsoft.com/office/drawing/2014/main" id="{ECFF4B84-D73B-49DC-89FF-0DEDEA7AF774}"/>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287</xdr:row>
      <xdr:rowOff>0</xdr:rowOff>
    </xdr:from>
    <xdr:ext cx="1921468" cy="195685"/>
    <xdr:sp macro="" textlink="">
      <xdr:nvSpPr>
        <xdr:cNvPr id="4502" name="Drop Down 20" hidden="1">
          <a:extLst>
            <a:ext uri="{63B3BB69-23CF-44E3-9099-C40C66FF867C}">
              <a14:compatExt xmlns:a14="http://schemas.microsoft.com/office/drawing/2010/main" spid="_x0000_s2068"/>
            </a:ext>
            <a:ext uri="{FF2B5EF4-FFF2-40B4-BE49-F238E27FC236}">
              <a16:creationId xmlns:a16="http://schemas.microsoft.com/office/drawing/2014/main" id="{DBDFDD55-1E53-4053-B910-64F8125AB54F}"/>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287</xdr:row>
      <xdr:rowOff>0</xdr:rowOff>
    </xdr:from>
    <xdr:ext cx="2476500" cy="199970"/>
    <xdr:sp macro="" textlink="">
      <xdr:nvSpPr>
        <xdr:cNvPr id="4503" name="Drop Down 24" hidden="1">
          <a:extLst>
            <a:ext uri="{63B3BB69-23CF-44E3-9099-C40C66FF867C}">
              <a14:compatExt xmlns:a14="http://schemas.microsoft.com/office/drawing/2010/main" spid="_x0000_s2072"/>
            </a:ext>
            <a:ext uri="{FF2B5EF4-FFF2-40B4-BE49-F238E27FC236}">
              <a16:creationId xmlns:a16="http://schemas.microsoft.com/office/drawing/2014/main" id="{BB06858C-026E-4CAF-BE9A-F6EF0AB570C3}"/>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504" name="Drop Down 4" hidden="1">
          <a:extLst>
            <a:ext uri="{63B3BB69-23CF-44E3-9099-C40C66FF867C}">
              <a14:compatExt xmlns:a14="http://schemas.microsoft.com/office/drawing/2010/main" spid="_x0000_s2052"/>
            </a:ext>
            <a:ext uri="{FF2B5EF4-FFF2-40B4-BE49-F238E27FC236}">
              <a16:creationId xmlns:a16="http://schemas.microsoft.com/office/drawing/2014/main" id="{CCE7E3E9-456E-47A0-941B-9EF26CC785D2}"/>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4505" name="Drop Down 4" hidden="1">
          <a:extLst>
            <a:ext uri="{63B3BB69-23CF-44E3-9099-C40C66FF867C}">
              <a14:compatExt xmlns:a14="http://schemas.microsoft.com/office/drawing/2010/main" spid="_x0000_s2052"/>
            </a:ext>
            <a:ext uri="{FF2B5EF4-FFF2-40B4-BE49-F238E27FC236}">
              <a16:creationId xmlns:a16="http://schemas.microsoft.com/office/drawing/2014/main" id="{0D40BFFB-01C9-481D-BB7A-CABEBDA3C65D}"/>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506" name="Drop Down 4" hidden="1">
          <a:extLst>
            <a:ext uri="{63B3BB69-23CF-44E3-9099-C40C66FF867C}">
              <a14:compatExt xmlns:a14="http://schemas.microsoft.com/office/drawing/2010/main" spid="_x0000_s2052"/>
            </a:ext>
            <a:ext uri="{FF2B5EF4-FFF2-40B4-BE49-F238E27FC236}">
              <a16:creationId xmlns:a16="http://schemas.microsoft.com/office/drawing/2014/main" id="{27BD11C1-7ACD-4E12-9B28-3C7A029D9C60}"/>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4507" name="Drop Down 4" hidden="1">
          <a:extLst>
            <a:ext uri="{63B3BB69-23CF-44E3-9099-C40C66FF867C}">
              <a14:compatExt xmlns:a14="http://schemas.microsoft.com/office/drawing/2010/main" spid="_x0000_s2052"/>
            </a:ext>
            <a:ext uri="{FF2B5EF4-FFF2-40B4-BE49-F238E27FC236}">
              <a16:creationId xmlns:a16="http://schemas.microsoft.com/office/drawing/2014/main" id="{0C800434-B291-45F9-9E64-B800873DDD8D}"/>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508" name="Drop Down 4" hidden="1">
          <a:extLst>
            <a:ext uri="{63B3BB69-23CF-44E3-9099-C40C66FF867C}">
              <a14:compatExt xmlns:a14="http://schemas.microsoft.com/office/drawing/2010/main" spid="_x0000_s2052"/>
            </a:ext>
            <a:ext uri="{FF2B5EF4-FFF2-40B4-BE49-F238E27FC236}">
              <a16:creationId xmlns:a16="http://schemas.microsoft.com/office/drawing/2014/main" id="{43D10E4A-D746-4D99-8442-E5FC89FFBB81}"/>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287</xdr:row>
      <xdr:rowOff>0</xdr:rowOff>
    </xdr:from>
    <xdr:ext cx="1921468" cy="195685"/>
    <xdr:sp macro="" textlink="">
      <xdr:nvSpPr>
        <xdr:cNvPr id="4509" name="Drop Down 20" hidden="1">
          <a:extLst>
            <a:ext uri="{63B3BB69-23CF-44E3-9099-C40C66FF867C}">
              <a14:compatExt xmlns:a14="http://schemas.microsoft.com/office/drawing/2010/main" spid="_x0000_s2068"/>
            </a:ext>
            <a:ext uri="{FF2B5EF4-FFF2-40B4-BE49-F238E27FC236}">
              <a16:creationId xmlns:a16="http://schemas.microsoft.com/office/drawing/2014/main" id="{B96B4697-866A-49E9-9D71-15F5E3452EBD}"/>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287</xdr:row>
      <xdr:rowOff>0</xdr:rowOff>
    </xdr:from>
    <xdr:ext cx="2476500" cy="199970"/>
    <xdr:sp macro="" textlink="">
      <xdr:nvSpPr>
        <xdr:cNvPr id="4510" name="Drop Down 24" hidden="1">
          <a:extLst>
            <a:ext uri="{63B3BB69-23CF-44E3-9099-C40C66FF867C}">
              <a14:compatExt xmlns:a14="http://schemas.microsoft.com/office/drawing/2010/main" spid="_x0000_s2072"/>
            </a:ext>
            <a:ext uri="{FF2B5EF4-FFF2-40B4-BE49-F238E27FC236}">
              <a16:creationId xmlns:a16="http://schemas.microsoft.com/office/drawing/2014/main" id="{4D7B7B4F-C272-4A04-829B-079E43EC31BA}"/>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511" name="Drop Down 4" hidden="1">
          <a:extLst>
            <a:ext uri="{63B3BB69-23CF-44E3-9099-C40C66FF867C}">
              <a14:compatExt xmlns:a14="http://schemas.microsoft.com/office/drawing/2010/main" spid="_x0000_s2052"/>
            </a:ext>
            <a:ext uri="{FF2B5EF4-FFF2-40B4-BE49-F238E27FC236}">
              <a16:creationId xmlns:a16="http://schemas.microsoft.com/office/drawing/2014/main" id="{86A1CAAA-3478-4366-A25A-C5F388ED9174}"/>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4512" name="Drop Down 4" hidden="1">
          <a:extLst>
            <a:ext uri="{63B3BB69-23CF-44E3-9099-C40C66FF867C}">
              <a14:compatExt xmlns:a14="http://schemas.microsoft.com/office/drawing/2010/main" spid="_x0000_s2052"/>
            </a:ext>
            <a:ext uri="{FF2B5EF4-FFF2-40B4-BE49-F238E27FC236}">
              <a16:creationId xmlns:a16="http://schemas.microsoft.com/office/drawing/2014/main" id="{70C70B19-831B-4075-B908-BC2CF635CD03}"/>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513" name="Drop Down 4" hidden="1">
          <a:extLst>
            <a:ext uri="{63B3BB69-23CF-44E3-9099-C40C66FF867C}">
              <a14:compatExt xmlns:a14="http://schemas.microsoft.com/office/drawing/2010/main" spid="_x0000_s2052"/>
            </a:ext>
            <a:ext uri="{FF2B5EF4-FFF2-40B4-BE49-F238E27FC236}">
              <a16:creationId xmlns:a16="http://schemas.microsoft.com/office/drawing/2014/main" id="{69C4BBBB-87CE-4202-A542-2A55773C0CCD}"/>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4514" name="Drop Down 4" hidden="1">
          <a:extLst>
            <a:ext uri="{63B3BB69-23CF-44E3-9099-C40C66FF867C}">
              <a14:compatExt xmlns:a14="http://schemas.microsoft.com/office/drawing/2010/main" spid="_x0000_s2052"/>
            </a:ext>
            <a:ext uri="{FF2B5EF4-FFF2-40B4-BE49-F238E27FC236}">
              <a16:creationId xmlns:a16="http://schemas.microsoft.com/office/drawing/2014/main" id="{3639D910-2499-4F53-A40D-F685173AC5F9}"/>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515" name="Drop Down 4" hidden="1">
          <a:extLst>
            <a:ext uri="{63B3BB69-23CF-44E3-9099-C40C66FF867C}">
              <a14:compatExt xmlns:a14="http://schemas.microsoft.com/office/drawing/2010/main" spid="_x0000_s2052"/>
            </a:ext>
            <a:ext uri="{FF2B5EF4-FFF2-40B4-BE49-F238E27FC236}">
              <a16:creationId xmlns:a16="http://schemas.microsoft.com/office/drawing/2014/main" id="{3D5C438B-6863-4562-B59E-144F7A133143}"/>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287</xdr:row>
      <xdr:rowOff>0</xdr:rowOff>
    </xdr:from>
    <xdr:ext cx="1921468" cy="195685"/>
    <xdr:sp macro="" textlink="">
      <xdr:nvSpPr>
        <xdr:cNvPr id="4516" name="Drop Down 20" hidden="1">
          <a:extLst>
            <a:ext uri="{63B3BB69-23CF-44E3-9099-C40C66FF867C}">
              <a14:compatExt xmlns:a14="http://schemas.microsoft.com/office/drawing/2010/main" spid="_x0000_s2068"/>
            </a:ext>
            <a:ext uri="{FF2B5EF4-FFF2-40B4-BE49-F238E27FC236}">
              <a16:creationId xmlns:a16="http://schemas.microsoft.com/office/drawing/2014/main" id="{B3CFDE2B-ED05-475E-A0F2-8B96AAF333C8}"/>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287</xdr:row>
      <xdr:rowOff>0</xdr:rowOff>
    </xdr:from>
    <xdr:ext cx="2476500" cy="199970"/>
    <xdr:sp macro="" textlink="">
      <xdr:nvSpPr>
        <xdr:cNvPr id="4517" name="Drop Down 24" hidden="1">
          <a:extLst>
            <a:ext uri="{63B3BB69-23CF-44E3-9099-C40C66FF867C}">
              <a14:compatExt xmlns:a14="http://schemas.microsoft.com/office/drawing/2010/main" spid="_x0000_s2072"/>
            </a:ext>
            <a:ext uri="{FF2B5EF4-FFF2-40B4-BE49-F238E27FC236}">
              <a16:creationId xmlns:a16="http://schemas.microsoft.com/office/drawing/2014/main" id="{7432E389-B273-4B35-A000-12E71FC66FFA}"/>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518" name="Drop Down 4" hidden="1">
          <a:extLst>
            <a:ext uri="{63B3BB69-23CF-44E3-9099-C40C66FF867C}">
              <a14:compatExt xmlns:a14="http://schemas.microsoft.com/office/drawing/2010/main" spid="_x0000_s2052"/>
            </a:ext>
            <a:ext uri="{FF2B5EF4-FFF2-40B4-BE49-F238E27FC236}">
              <a16:creationId xmlns:a16="http://schemas.microsoft.com/office/drawing/2014/main" id="{00FDB30C-8ED4-452A-928A-97AAD4E49F4E}"/>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4519" name="Drop Down 4" hidden="1">
          <a:extLst>
            <a:ext uri="{63B3BB69-23CF-44E3-9099-C40C66FF867C}">
              <a14:compatExt xmlns:a14="http://schemas.microsoft.com/office/drawing/2010/main" spid="_x0000_s2052"/>
            </a:ext>
            <a:ext uri="{FF2B5EF4-FFF2-40B4-BE49-F238E27FC236}">
              <a16:creationId xmlns:a16="http://schemas.microsoft.com/office/drawing/2014/main" id="{DC797564-EDBA-4389-8747-7B9FDF794F73}"/>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520" name="Drop Down 4" hidden="1">
          <a:extLst>
            <a:ext uri="{63B3BB69-23CF-44E3-9099-C40C66FF867C}">
              <a14:compatExt xmlns:a14="http://schemas.microsoft.com/office/drawing/2010/main" spid="_x0000_s2052"/>
            </a:ext>
            <a:ext uri="{FF2B5EF4-FFF2-40B4-BE49-F238E27FC236}">
              <a16:creationId xmlns:a16="http://schemas.microsoft.com/office/drawing/2014/main" id="{3F25A408-95BC-4F28-BDD4-8BE724CF0DAC}"/>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4521" name="Drop Down 4" hidden="1">
          <a:extLst>
            <a:ext uri="{63B3BB69-23CF-44E3-9099-C40C66FF867C}">
              <a14:compatExt xmlns:a14="http://schemas.microsoft.com/office/drawing/2010/main" spid="_x0000_s2052"/>
            </a:ext>
            <a:ext uri="{FF2B5EF4-FFF2-40B4-BE49-F238E27FC236}">
              <a16:creationId xmlns:a16="http://schemas.microsoft.com/office/drawing/2014/main" id="{5115F090-4734-4D6C-ABDC-1FFD7D28CCFA}"/>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522" name="Drop Down 4" hidden="1">
          <a:extLst>
            <a:ext uri="{63B3BB69-23CF-44E3-9099-C40C66FF867C}">
              <a14:compatExt xmlns:a14="http://schemas.microsoft.com/office/drawing/2010/main" spid="_x0000_s2052"/>
            </a:ext>
            <a:ext uri="{FF2B5EF4-FFF2-40B4-BE49-F238E27FC236}">
              <a16:creationId xmlns:a16="http://schemas.microsoft.com/office/drawing/2014/main" id="{3B686678-20F3-46C4-8B41-7DD0F82549E1}"/>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287</xdr:row>
      <xdr:rowOff>0</xdr:rowOff>
    </xdr:from>
    <xdr:ext cx="1921468" cy="195685"/>
    <xdr:sp macro="" textlink="">
      <xdr:nvSpPr>
        <xdr:cNvPr id="4523" name="Drop Down 20" hidden="1">
          <a:extLst>
            <a:ext uri="{63B3BB69-23CF-44E3-9099-C40C66FF867C}">
              <a14:compatExt xmlns:a14="http://schemas.microsoft.com/office/drawing/2010/main" spid="_x0000_s2068"/>
            </a:ext>
            <a:ext uri="{FF2B5EF4-FFF2-40B4-BE49-F238E27FC236}">
              <a16:creationId xmlns:a16="http://schemas.microsoft.com/office/drawing/2014/main" id="{6787D801-F5AE-49CC-B3E8-5FE6792C6F4D}"/>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287</xdr:row>
      <xdr:rowOff>0</xdr:rowOff>
    </xdr:from>
    <xdr:ext cx="2476500" cy="199970"/>
    <xdr:sp macro="" textlink="">
      <xdr:nvSpPr>
        <xdr:cNvPr id="4524" name="Drop Down 24" hidden="1">
          <a:extLst>
            <a:ext uri="{63B3BB69-23CF-44E3-9099-C40C66FF867C}">
              <a14:compatExt xmlns:a14="http://schemas.microsoft.com/office/drawing/2010/main" spid="_x0000_s2072"/>
            </a:ext>
            <a:ext uri="{FF2B5EF4-FFF2-40B4-BE49-F238E27FC236}">
              <a16:creationId xmlns:a16="http://schemas.microsoft.com/office/drawing/2014/main" id="{8D5568F2-DAB3-45E4-B736-BA95A3B57835}"/>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525" name="Drop Down 4" hidden="1">
          <a:extLst>
            <a:ext uri="{63B3BB69-23CF-44E3-9099-C40C66FF867C}">
              <a14:compatExt xmlns:a14="http://schemas.microsoft.com/office/drawing/2010/main" spid="_x0000_s2052"/>
            </a:ext>
            <a:ext uri="{FF2B5EF4-FFF2-40B4-BE49-F238E27FC236}">
              <a16:creationId xmlns:a16="http://schemas.microsoft.com/office/drawing/2014/main" id="{7E66820D-E5FD-4280-9BCC-DD3B4C419EFC}"/>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4526" name="Drop Down 4" hidden="1">
          <a:extLst>
            <a:ext uri="{63B3BB69-23CF-44E3-9099-C40C66FF867C}">
              <a14:compatExt xmlns:a14="http://schemas.microsoft.com/office/drawing/2010/main" spid="_x0000_s2052"/>
            </a:ext>
            <a:ext uri="{FF2B5EF4-FFF2-40B4-BE49-F238E27FC236}">
              <a16:creationId xmlns:a16="http://schemas.microsoft.com/office/drawing/2014/main" id="{B6BFA5EF-C120-43B0-AD0D-8C38481C597F}"/>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527" name="Drop Down 4" hidden="1">
          <a:extLst>
            <a:ext uri="{63B3BB69-23CF-44E3-9099-C40C66FF867C}">
              <a14:compatExt xmlns:a14="http://schemas.microsoft.com/office/drawing/2010/main" spid="_x0000_s2052"/>
            </a:ext>
            <a:ext uri="{FF2B5EF4-FFF2-40B4-BE49-F238E27FC236}">
              <a16:creationId xmlns:a16="http://schemas.microsoft.com/office/drawing/2014/main" id="{9D532E41-2C59-4332-A695-F5DA84A4DF54}"/>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4528" name="Drop Down 4" hidden="1">
          <a:extLst>
            <a:ext uri="{63B3BB69-23CF-44E3-9099-C40C66FF867C}">
              <a14:compatExt xmlns:a14="http://schemas.microsoft.com/office/drawing/2010/main" spid="_x0000_s2052"/>
            </a:ext>
            <a:ext uri="{FF2B5EF4-FFF2-40B4-BE49-F238E27FC236}">
              <a16:creationId xmlns:a16="http://schemas.microsoft.com/office/drawing/2014/main" id="{9068C0B1-6A33-4AC1-B22B-106F52C38236}"/>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529" name="Drop Down 4" hidden="1">
          <a:extLst>
            <a:ext uri="{63B3BB69-23CF-44E3-9099-C40C66FF867C}">
              <a14:compatExt xmlns:a14="http://schemas.microsoft.com/office/drawing/2010/main" spid="_x0000_s2052"/>
            </a:ext>
            <a:ext uri="{FF2B5EF4-FFF2-40B4-BE49-F238E27FC236}">
              <a16:creationId xmlns:a16="http://schemas.microsoft.com/office/drawing/2014/main" id="{B54E277E-E27C-4CA0-9104-DFF57C845A77}"/>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287</xdr:row>
      <xdr:rowOff>0</xdr:rowOff>
    </xdr:from>
    <xdr:ext cx="1921468" cy="195685"/>
    <xdr:sp macro="" textlink="">
      <xdr:nvSpPr>
        <xdr:cNvPr id="4530" name="Drop Down 20" hidden="1">
          <a:extLst>
            <a:ext uri="{63B3BB69-23CF-44E3-9099-C40C66FF867C}">
              <a14:compatExt xmlns:a14="http://schemas.microsoft.com/office/drawing/2010/main" spid="_x0000_s2068"/>
            </a:ext>
            <a:ext uri="{FF2B5EF4-FFF2-40B4-BE49-F238E27FC236}">
              <a16:creationId xmlns:a16="http://schemas.microsoft.com/office/drawing/2014/main" id="{C70600B8-EB18-48B7-922A-38C0E17985EC}"/>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287</xdr:row>
      <xdr:rowOff>0</xdr:rowOff>
    </xdr:from>
    <xdr:ext cx="2476500" cy="199970"/>
    <xdr:sp macro="" textlink="">
      <xdr:nvSpPr>
        <xdr:cNvPr id="4531" name="Drop Down 24" hidden="1">
          <a:extLst>
            <a:ext uri="{63B3BB69-23CF-44E3-9099-C40C66FF867C}">
              <a14:compatExt xmlns:a14="http://schemas.microsoft.com/office/drawing/2010/main" spid="_x0000_s2072"/>
            </a:ext>
            <a:ext uri="{FF2B5EF4-FFF2-40B4-BE49-F238E27FC236}">
              <a16:creationId xmlns:a16="http://schemas.microsoft.com/office/drawing/2014/main" id="{CC66D4F6-B124-416F-B555-B52EB2629139}"/>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532" name="Drop Down 4" hidden="1">
          <a:extLst>
            <a:ext uri="{63B3BB69-23CF-44E3-9099-C40C66FF867C}">
              <a14:compatExt xmlns:a14="http://schemas.microsoft.com/office/drawing/2010/main" spid="_x0000_s2052"/>
            </a:ext>
            <a:ext uri="{FF2B5EF4-FFF2-40B4-BE49-F238E27FC236}">
              <a16:creationId xmlns:a16="http://schemas.microsoft.com/office/drawing/2014/main" id="{48FE58AD-4DA3-4234-A778-2426CDA9491B}"/>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4533" name="Drop Down 4" hidden="1">
          <a:extLst>
            <a:ext uri="{63B3BB69-23CF-44E3-9099-C40C66FF867C}">
              <a14:compatExt xmlns:a14="http://schemas.microsoft.com/office/drawing/2010/main" spid="_x0000_s2052"/>
            </a:ext>
            <a:ext uri="{FF2B5EF4-FFF2-40B4-BE49-F238E27FC236}">
              <a16:creationId xmlns:a16="http://schemas.microsoft.com/office/drawing/2014/main" id="{7C265FA0-5791-41D9-9257-162AE1B9F580}"/>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534" name="Drop Down 4" hidden="1">
          <a:extLst>
            <a:ext uri="{63B3BB69-23CF-44E3-9099-C40C66FF867C}">
              <a14:compatExt xmlns:a14="http://schemas.microsoft.com/office/drawing/2010/main" spid="_x0000_s2052"/>
            </a:ext>
            <a:ext uri="{FF2B5EF4-FFF2-40B4-BE49-F238E27FC236}">
              <a16:creationId xmlns:a16="http://schemas.microsoft.com/office/drawing/2014/main" id="{4A13A4BB-13FA-46D0-8DFB-64ECBB53DEE5}"/>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4535" name="Drop Down 4" hidden="1">
          <a:extLst>
            <a:ext uri="{63B3BB69-23CF-44E3-9099-C40C66FF867C}">
              <a14:compatExt xmlns:a14="http://schemas.microsoft.com/office/drawing/2010/main" spid="_x0000_s2052"/>
            </a:ext>
            <a:ext uri="{FF2B5EF4-FFF2-40B4-BE49-F238E27FC236}">
              <a16:creationId xmlns:a16="http://schemas.microsoft.com/office/drawing/2014/main" id="{8A8BB18C-74C8-4C08-8774-99FE3BCFBC73}"/>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536" name="Drop Down 4" hidden="1">
          <a:extLst>
            <a:ext uri="{63B3BB69-23CF-44E3-9099-C40C66FF867C}">
              <a14:compatExt xmlns:a14="http://schemas.microsoft.com/office/drawing/2010/main" spid="_x0000_s2052"/>
            </a:ext>
            <a:ext uri="{FF2B5EF4-FFF2-40B4-BE49-F238E27FC236}">
              <a16:creationId xmlns:a16="http://schemas.microsoft.com/office/drawing/2014/main" id="{78AEC18E-7A9A-40D6-87C6-DC7BABA0C58C}"/>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287</xdr:row>
      <xdr:rowOff>0</xdr:rowOff>
    </xdr:from>
    <xdr:ext cx="1921468" cy="195685"/>
    <xdr:sp macro="" textlink="">
      <xdr:nvSpPr>
        <xdr:cNvPr id="4537" name="Drop Down 20" hidden="1">
          <a:extLst>
            <a:ext uri="{63B3BB69-23CF-44E3-9099-C40C66FF867C}">
              <a14:compatExt xmlns:a14="http://schemas.microsoft.com/office/drawing/2010/main" spid="_x0000_s2068"/>
            </a:ext>
            <a:ext uri="{FF2B5EF4-FFF2-40B4-BE49-F238E27FC236}">
              <a16:creationId xmlns:a16="http://schemas.microsoft.com/office/drawing/2014/main" id="{0DC46EBF-54C0-47D5-8954-6BB03206C3D4}"/>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287</xdr:row>
      <xdr:rowOff>0</xdr:rowOff>
    </xdr:from>
    <xdr:ext cx="2476500" cy="199970"/>
    <xdr:sp macro="" textlink="">
      <xdr:nvSpPr>
        <xdr:cNvPr id="4538" name="Drop Down 24" hidden="1">
          <a:extLst>
            <a:ext uri="{63B3BB69-23CF-44E3-9099-C40C66FF867C}">
              <a14:compatExt xmlns:a14="http://schemas.microsoft.com/office/drawing/2010/main" spid="_x0000_s2072"/>
            </a:ext>
            <a:ext uri="{FF2B5EF4-FFF2-40B4-BE49-F238E27FC236}">
              <a16:creationId xmlns:a16="http://schemas.microsoft.com/office/drawing/2014/main" id="{997DF704-6A86-4ADB-A3CF-6DD0BD44A0C1}"/>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539" name="Drop Down 4" hidden="1">
          <a:extLst>
            <a:ext uri="{63B3BB69-23CF-44E3-9099-C40C66FF867C}">
              <a14:compatExt xmlns:a14="http://schemas.microsoft.com/office/drawing/2010/main" spid="_x0000_s2052"/>
            </a:ext>
            <a:ext uri="{FF2B5EF4-FFF2-40B4-BE49-F238E27FC236}">
              <a16:creationId xmlns:a16="http://schemas.microsoft.com/office/drawing/2014/main" id="{208205EC-AE42-46F0-846A-AD0E2BBD6D49}"/>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4540" name="Drop Down 4" hidden="1">
          <a:extLst>
            <a:ext uri="{63B3BB69-23CF-44E3-9099-C40C66FF867C}">
              <a14:compatExt xmlns:a14="http://schemas.microsoft.com/office/drawing/2010/main" spid="_x0000_s2052"/>
            </a:ext>
            <a:ext uri="{FF2B5EF4-FFF2-40B4-BE49-F238E27FC236}">
              <a16:creationId xmlns:a16="http://schemas.microsoft.com/office/drawing/2014/main" id="{CD3E02BC-ADAC-4B99-AA07-23D13ECB84BE}"/>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541" name="Drop Down 4" hidden="1">
          <a:extLst>
            <a:ext uri="{63B3BB69-23CF-44E3-9099-C40C66FF867C}">
              <a14:compatExt xmlns:a14="http://schemas.microsoft.com/office/drawing/2010/main" spid="_x0000_s2052"/>
            </a:ext>
            <a:ext uri="{FF2B5EF4-FFF2-40B4-BE49-F238E27FC236}">
              <a16:creationId xmlns:a16="http://schemas.microsoft.com/office/drawing/2014/main" id="{B15125D3-BACB-4C1A-9448-3871999631B2}"/>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4542" name="Drop Down 4" hidden="1">
          <a:extLst>
            <a:ext uri="{63B3BB69-23CF-44E3-9099-C40C66FF867C}">
              <a14:compatExt xmlns:a14="http://schemas.microsoft.com/office/drawing/2010/main" spid="_x0000_s2052"/>
            </a:ext>
            <a:ext uri="{FF2B5EF4-FFF2-40B4-BE49-F238E27FC236}">
              <a16:creationId xmlns:a16="http://schemas.microsoft.com/office/drawing/2014/main" id="{66AF3587-1A0A-4E17-9B12-F32AD25162CD}"/>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543" name="Drop Down 4" hidden="1">
          <a:extLst>
            <a:ext uri="{63B3BB69-23CF-44E3-9099-C40C66FF867C}">
              <a14:compatExt xmlns:a14="http://schemas.microsoft.com/office/drawing/2010/main" spid="_x0000_s2052"/>
            </a:ext>
            <a:ext uri="{FF2B5EF4-FFF2-40B4-BE49-F238E27FC236}">
              <a16:creationId xmlns:a16="http://schemas.microsoft.com/office/drawing/2014/main" id="{EEF36DC9-F0FA-445C-AAFB-3B5E4659D208}"/>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287</xdr:row>
      <xdr:rowOff>0</xdr:rowOff>
    </xdr:from>
    <xdr:ext cx="1921468" cy="195685"/>
    <xdr:sp macro="" textlink="">
      <xdr:nvSpPr>
        <xdr:cNvPr id="4544" name="Drop Down 20" hidden="1">
          <a:extLst>
            <a:ext uri="{63B3BB69-23CF-44E3-9099-C40C66FF867C}">
              <a14:compatExt xmlns:a14="http://schemas.microsoft.com/office/drawing/2010/main" spid="_x0000_s2068"/>
            </a:ext>
            <a:ext uri="{FF2B5EF4-FFF2-40B4-BE49-F238E27FC236}">
              <a16:creationId xmlns:a16="http://schemas.microsoft.com/office/drawing/2014/main" id="{1C13D4B4-76FF-4437-B06E-6266E3EFD929}"/>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287</xdr:row>
      <xdr:rowOff>0</xdr:rowOff>
    </xdr:from>
    <xdr:ext cx="2476500" cy="199970"/>
    <xdr:sp macro="" textlink="">
      <xdr:nvSpPr>
        <xdr:cNvPr id="4545" name="Drop Down 24" hidden="1">
          <a:extLst>
            <a:ext uri="{63B3BB69-23CF-44E3-9099-C40C66FF867C}">
              <a14:compatExt xmlns:a14="http://schemas.microsoft.com/office/drawing/2010/main" spid="_x0000_s2072"/>
            </a:ext>
            <a:ext uri="{FF2B5EF4-FFF2-40B4-BE49-F238E27FC236}">
              <a16:creationId xmlns:a16="http://schemas.microsoft.com/office/drawing/2014/main" id="{18F5AC63-5F26-4D20-A917-0CDAA4186618}"/>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546" name="Drop Down 4" hidden="1">
          <a:extLst>
            <a:ext uri="{63B3BB69-23CF-44E3-9099-C40C66FF867C}">
              <a14:compatExt xmlns:a14="http://schemas.microsoft.com/office/drawing/2010/main" spid="_x0000_s2052"/>
            </a:ext>
            <a:ext uri="{FF2B5EF4-FFF2-40B4-BE49-F238E27FC236}">
              <a16:creationId xmlns:a16="http://schemas.microsoft.com/office/drawing/2014/main" id="{59114A9E-88DC-46CB-9B1B-70F44B0414BE}"/>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4547" name="Drop Down 4" hidden="1">
          <a:extLst>
            <a:ext uri="{63B3BB69-23CF-44E3-9099-C40C66FF867C}">
              <a14:compatExt xmlns:a14="http://schemas.microsoft.com/office/drawing/2010/main" spid="_x0000_s2052"/>
            </a:ext>
            <a:ext uri="{FF2B5EF4-FFF2-40B4-BE49-F238E27FC236}">
              <a16:creationId xmlns:a16="http://schemas.microsoft.com/office/drawing/2014/main" id="{5EBA5F21-D5DF-4E38-BD31-691F7EE8DBBD}"/>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287</xdr:row>
      <xdr:rowOff>0</xdr:rowOff>
    </xdr:from>
    <xdr:ext cx="2529840" cy="195685"/>
    <xdr:sp macro="" textlink="">
      <xdr:nvSpPr>
        <xdr:cNvPr id="4548" name="Drop Down 4" hidden="1">
          <a:extLst>
            <a:ext uri="{63B3BB69-23CF-44E3-9099-C40C66FF867C}">
              <a14:compatExt xmlns:a14="http://schemas.microsoft.com/office/drawing/2010/main" spid="_x0000_s2052"/>
            </a:ext>
            <a:ext uri="{FF2B5EF4-FFF2-40B4-BE49-F238E27FC236}">
              <a16:creationId xmlns:a16="http://schemas.microsoft.com/office/drawing/2014/main" id="{4DB8D4FF-870A-43B1-B87C-8D23C79C07C2}"/>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287</xdr:row>
      <xdr:rowOff>0</xdr:rowOff>
    </xdr:from>
    <xdr:ext cx="2529840" cy="195685"/>
    <xdr:sp macro="" textlink="">
      <xdr:nvSpPr>
        <xdr:cNvPr id="4549" name="Drop Down 4" hidden="1">
          <a:extLst>
            <a:ext uri="{63B3BB69-23CF-44E3-9099-C40C66FF867C}">
              <a14:compatExt xmlns:a14="http://schemas.microsoft.com/office/drawing/2010/main" spid="_x0000_s2052"/>
            </a:ext>
            <a:ext uri="{FF2B5EF4-FFF2-40B4-BE49-F238E27FC236}">
              <a16:creationId xmlns:a16="http://schemas.microsoft.com/office/drawing/2014/main" id="{86E3810A-0EC1-489A-9A49-DA81DFC62A78}"/>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082" name="Drop Down 4" hidden="1">
          <a:extLst>
            <a:ext uri="{63B3BB69-23CF-44E3-9099-C40C66FF867C}">
              <a14:compatExt xmlns:a14="http://schemas.microsoft.com/office/drawing/2010/main" spid="_x0000_s2052"/>
            </a:ext>
            <a:ext uri="{FF2B5EF4-FFF2-40B4-BE49-F238E27FC236}">
              <a16:creationId xmlns:a16="http://schemas.microsoft.com/office/drawing/2014/main" id="{7E28E25A-EB8E-4F1C-9423-4842D00A438D}"/>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310</xdr:row>
      <xdr:rowOff>0</xdr:rowOff>
    </xdr:from>
    <xdr:ext cx="1921468" cy="195685"/>
    <xdr:sp macro="" textlink="">
      <xdr:nvSpPr>
        <xdr:cNvPr id="5083" name="Drop Down 20" hidden="1">
          <a:extLst>
            <a:ext uri="{63B3BB69-23CF-44E3-9099-C40C66FF867C}">
              <a14:compatExt xmlns:a14="http://schemas.microsoft.com/office/drawing/2010/main" spid="_x0000_s2068"/>
            </a:ext>
            <a:ext uri="{FF2B5EF4-FFF2-40B4-BE49-F238E27FC236}">
              <a16:creationId xmlns:a16="http://schemas.microsoft.com/office/drawing/2014/main" id="{A348DD3E-B239-4757-97DA-18BB1D19B142}"/>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310</xdr:row>
      <xdr:rowOff>0</xdr:rowOff>
    </xdr:from>
    <xdr:ext cx="2476500" cy="199970"/>
    <xdr:sp macro="" textlink="">
      <xdr:nvSpPr>
        <xdr:cNvPr id="5084" name="Drop Down 24" hidden="1">
          <a:extLst>
            <a:ext uri="{63B3BB69-23CF-44E3-9099-C40C66FF867C}">
              <a14:compatExt xmlns:a14="http://schemas.microsoft.com/office/drawing/2010/main" spid="_x0000_s2072"/>
            </a:ext>
            <a:ext uri="{FF2B5EF4-FFF2-40B4-BE49-F238E27FC236}">
              <a16:creationId xmlns:a16="http://schemas.microsoft.com/office/drawing/2014/main" id="{AA7220BC-3D90-4030-82FB-58A18A6B63A3}"/>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085" name="Drop Down 4" hidden="1">
          <a:extLst>
            <a:ext uri="{63B3BB69-23CF-44E3-9099-C40C66FF867C}">
              <a14:compatExt xmlns:a14="http://schemas.microsoft.com/office/drawing/2010/main" spid="_x0000_s2052"/>
            </a:ext>
            <a:ext uri="{FF2B5EF4-FFF2-40B4-BE49-F238E27FC236}">
              <a16:creationId xmlns:a16="http://schemas.microsoft.com/office/drawing/2014/main" id="{2E3A286E-E855-450F-8DE8-8B8A5B6BE228}"/>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086" name="Drop Down 4" hidden="1">
          <a:extLst>
            <a:ext uri="{63B3BB69-23CF-44E3-9099-C40C66FF867C}">
              <a14:compatExt xmlns:a14="http://schemas.microsoft.com/office/drawing/2010/main" spid="_x0000_s2052"/>
            </a:ext>
            <a:ext uri="{FF2B5EF4-FFF2-40B4-BE49-F238E27FC236}">
              <a16:creationId xmlns:a16="http://schemas.microsoft.com/office/drawing/2014/main" id="{BB6DE115-DC40-40FB-85C1-ABDBCFA47E6B}"/>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087" name="Drop Down 4" hidden="1">
          <a:extLst>
            <a:ext uri="{63B3BB69-23CF-44E3-9099-C40C66FF867C}">
              <a14:compatExt xmlns:a14="http://schemas.microsoft.com/office/drawing/2010/main" spid="_x0000_s2052"/>
            </a:ext>
            <a:ext uri="{FF2B5EF4-FFF2-40B4-BE49-F238E27FC236}">
              <a16:creationId xmlns:a16="http://schemas.microsoft.com/office/drawing/2014/main" id="{2027FA8F-F20F-4682-9014-F024D6DFB318}"/>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088" name="Drop Down 4" hidden="1">
          <a:extLst>
            <a:ext uri="{63B3BB69-23CF-44E3-9099-C40C66FF867C}">
              <a14:compatExt xmlns:a14="http://schemas.microsoft.com/office/drawing/2010/main" spid="_x0000_s2052"/>
            </a:ext>
            <a:ext uri="{FF2B5EF4-FFF2-40B4-BE49-F238E27FC236}">
              <a16:creationId xmlns:a16="http://schemas.microsoft.com/office/drawing/2014/main" id="{E4D34C87-AC7D-4604-B322-4753217D71AC}"/>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089" name="Drop Down 4" hidden="1">
          <a:extLst>
            <a:ext uri="{63B3BB69-23CF-44E3-9099-C40C66FF867C}">
              <a14:compatExt xmlns:a14="http://schemas.microsoft.com/office/drawing/2010/main" spid="_x0000_s2052"/>
            </a:ext>
            <a:ext uri="{FF2B5EF4-FFF2-40B4-BE49-F238E27FC236}">
              <a16:creationId xmlns:a16="http://schemas.microsoft.com/office/drawing/2014/main" id="{C5672395-9921-42AD-AA71-0AF2DA722269}"/>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310</xdr:row>
      <xdr:rowOff>0</xdr:rowOff>
    </xdr:from>
    <xdr:ext cx="1921468" cy="195685"/>
    <xdr:sp macro="" textlink="">
      <xdr:nvSpPr>
        <xdr:cNvPr id="5090" name="Drop Down 20" hidden="1">
          <a:extLst>
            <a:ext uri="{63B3BB69-23CF-44E3-9099-C40C66FF867C}">
              <a14:compatExt xmlns:a14="http://schemas.microsoft.com/office/drawing/2010/main" spid="_x0000_s2068"/>
            </a:ext>
            <a:ext uri="{FF2B5EF4-FFF2-40B4-BE49-F238E27FC236}">
              <a16:creationId xmlns:a16="http://schemas.microsoft.com/office/drawing/2014/main" id="{6CD5CF6B-EB89-4BCB-A7E9-F700852DBF2C}"/>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310</xdr:row>
      <xdr:rowOff>0</xdr:rowOff>
    </xdr:from>
    <xdr:ext cx="2476500" cy="199970"/>
    <xdr:sp macro="" textlink="">
      <xdr:nvSpPr>
        <xdr:cNvPr id="5091" name="Drop Down 24" hidden="1">
          <a:extLst>
            <a:ext uri="{63B3BB69-23CF-44E3-9099-C40C66FF867C}">
              <a14:compatExt xmlns:a14="http://schemas.microsoft.com/office/drawing/2010/main" spid="_x0000_s2072"/>
            </a:ext>
            <a:ext uri="{FF2B5EF4-FFF2-40B4-BE49-F238E27FC236}">
              <a16:creationId xmlns:a16="http://schemas.microsoft.com/office/drawing/2014/main" id="{24628F7F-8CFB-4768-B813-6CEDF1AD60C2}"/>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092" name="Drop Down 4" hidden="1">
          <a:extLst>
            <a:ext uri="{63B3BB69-23CF-44E3-9099-C40C66FF867C}">
              <a14:compatExt xmlns:a14="http://schemas.microsoft.com/office/drawing/2010/main" spid="_x0000_s2052"/>
            </a:ext>
            <a:ext uri="{FF2B5EF4-FFF2-40B4-BE49-F238E27FC236}">
              <a16:creationId xmlns:a16="http://schemas.microsoft.com/office/drawing/2014/main" id="{052F1595-300C-40B6-90C6-D346352241A6}"/>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093" name="Drop Down 4" hidden="1">
          <a:extLst>
            <a:ext uri="{63B3BB69-23CF-44E3-9099-C40C66FF867C}">
              <a14:compatExt xmlns:a14="http://schemas.microsoft.com/office/drawing/2010/main" spid="_x0000_s2052"/>
            </a:ext>
            <a:ext uri="{FF2B5EF4-FFF2-40B4-BE49-F238E27FC236}">
              <a16:creationId xmlns:a16="http://schemas.microsoft.com/office/drawing/2014/main" id="{85A79051-EA12-4527-AE5A-0198636F63B5}"/>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094" name="Drop Down 4" hidden="1">
          <a:extLst>
            <a:ext uri="{63B3BB69-23CF-44E3-9099-C40C66FF867C}">
              <a14:compatExt xmlns:a14="http://schemas.microsoft.com/office/drawing/2010/main" spid="_x0000_s2052"/>
            </a:ext>
            <a:ext uri="{FF2B5EF4-FFF2-40B4-BE49-F238E27FC236}">
              <a16:creationId xmlns:a16="http://schemas.microsoft.com/office/drawing/2014/main" id="{A8986465-B5DB-4012-8EDA-2F5C117EA62E}"/>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095" name="Drop Down 4" hidden="1">
          <a:extLst>
            <a:ext uri="{63B3BB69-23CF-44E3-9099-C40C66FF867C}">
              <a14:compatExt xmlns:a14="http://schemas.microsoft.com/office/drawing/2010/main" spid="_x0000_s2052"/>
            </a:ext>
            <a:ext uri="{FF2B5EF4-FFF2-40B4-BE49-F238E27FC236}">
              <a16:creationId xmlns:a16="http://schemas.microsoft.com/office/drawing/2014/main" id="{16DA04AC-2639-415F-A86B-6461D4121AFC}"/>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096" name="Drop Down 4" hidden="1">
          <a:extLst>
            <a:ext uri="{63B3BB69-23CF-44E3-9099-C40C66FF867C}">
              <a14:compatExt xmlns:a14="http://schemas.microsoft.com/office/drawing/2010/main" spid="_x0000_s2052"/>
            </a:ext>
            <a:ext uri="{FF2B5EF4-FFF2-40B4-BE49-F238E27FC236}">
              <a16:creationId xmlns:a16="http://schemas.microsoft.com/office/drawing/2014/main" id="{BE298362-58E7-405C-9753-C57FCC3405C7}"/>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310</xdr:row>
      <xdr:rowOff>0</xdr:rowOff>
    </xdr:from>
    <xdr:ext cx="1921468" cy="195685"/>
    <xdr:sp macro="" textlink="">
      <xdr:nvSpPr>
        <xdr:cNvPr id="5097" name="Drop Down 20" hidden="1">
          <a:extLst>
            <a:ext uri="{63B3BB69-23CF-44E3-9099-C40C66FF867C}">
              <a14:compatExt xmlns:a14="http://schemas.microsoft.com/office/drawing/2010/main" spid="_x0000_s2068"/>
            </a:ext>
            <a:ext uri="{FF2B5EF4-FFF2-40B4-BE49-F238E27FC236}">
              <a16:creationId xmlns:a16="http://schemas.microsoft.com/office/drawing/2014/main" id="{65691115-C39D-46EC-8B64-A45B1EC0974B}"/>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310</xdr:row>
      <xdr:rowOff>0</xdr:rowOff>
    </xdr:from>
    <xdr:ext cx="2476500" cy="199970"/>
    <xdr:sp macro="" textlink="">
      <xdr:nvSpPr>
        <xdr:cNvPr id="5098" name="Drop Down 24" hidden="1">
          <a:extLst>
            <a:ext uri="{63B3BB69-23CF-44E3-9099-C40C66FF867C}">
              <a14:compatExt xmlns:a14="http://schemas.microsoft.com/office/drawing/2010/main" spid="_x0000_s2072"/>
            </a:ext>
            <a:ext uri="{FF2B5EF4-FFF2-40B4-BE49-F238E27FC236}">
              <a16:creationId xmlns:a16="http://schemas.microsoft.com/office/drawing/2014/main" id="{15B5CB54-6F9F-44DC-9D8F-159A1AB75A16}"/>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099" name="Drop Down 4" hidden="1">
          <a:extLst>
            <a:ext uri="{63B3BB69-23CF-44E3-9099-C40C66FF867C}">
              <a14:compatExt xmlns:a14="http://schemas.microsoft.com/office/drawing/2010/main" spid="_x0000_s2052"/>
            </a:ext>
            <a:ext uri="{FF2B5EF4-FFF2-40B4-BE49-F238E27FC236}">
              <a16:creationId xmlns:a16="http://schemas.microsoft.com/office/drawing/2014/main" id="{F79D725A-E36F-4898-B0DA-99BA66B16756}"/>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100" name="Drop Down 4" hidden="1">
          <a:extLst>
            <a:ext uri="{63B3BB69-23CF-44E3-9099-C40C66FF867C}">
              <a14:compatExt xmlns:a14="http://schemas.microsoft.com/office/drawing/2010/main" spid="_x0000_s2052"/>
            </a:ext>
            <a:ext uri="{FF2B5EF4-FFF2-40B4-BE49-F238E27FC236}">
              <a16:creationId xmlns:a16="http://schemas.microsoft.com/office/drawing/2014/main" id="{25905D65-8291-4B25-A5E5-9FEE84199A8D}"/>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101" name="Drop Down 4" hidden="1">
          <a:extLst>
            <a:ext uri="{63B3BB69-23CF-44E3-9099-C40C66FF867C}">
              <a14:compatExt xmlns:a14="http://schemas.microsoft.com/office/drawing/2010/main" spid="_x0000_s2052"/>
            </a:ext>
            <a:ext uri="{FF2B5EF4-FFF2-40B4-BE49-F238E27FC236}">
              <a16:creationId xmlns:a16="http://schemas.microsoft.com/office/drawing/2014/main" id="{9DB76393-3A2D-47EF-A041-1CDEBAA5EFA3}"/>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102" name="Drop Down 4" hidden="1">
          <a:extLst>
            <a:ext uri="{63B3BB69-23CF-44E3-9099-C40C66FF867C}">
              <a14:compatExt xmlns:a14="http://schemas.microsoft.com/office/drawing/2010/main" spid="_x0000_s2052"/>
            </a:ext>
            <a:ext uri="{FF2B5EF4-FFF2-40B4-BE49-F238E27FC236}">
              <a16:creationId xmlns:a16="http://schemas.microsoft.com/office/drawing/2014/main" id="{A92B6CDF-C717-492E-AEA4-C9B75F4F8F60}"/>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103" name="Drop Down 4" hidden="1">
          <a:extLst>
            <a:ext uri="{63B3BB69-23CF-44E3-9099-C40C66FF867C}">
              <a14:compatExt xmlns:a14="http://schemas.microsoft.com/office/drawing/2010/main" spid="_x0000_s2052"/>
            </a:ext>
            <a:ext uri="{FF2B5EF4-FFF2-40B4-BE49-F238E27FC236}">
              <a16:creationId xmlns:a16="http://schemas.microsoft.com/office/drawing/2014/main" id="{E094D468-FA3B-4167-A2F9-2C27E6FF34C1}"/>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310</xdr:row>
      <xdr:rowOff>0</xdr:rowOff>
    </xdr:from>
    <xdr:ext cx="1921468" cy="195685"/>
    <xdr:sp macro="" textlink="">
      <xdr:nvSpPr>
        <xdr:cNvPr id="5104" name="Drop Down 20" hidden="1">
          <a:extLst>
            <a:ext uri="{63B3BB69-23CF-44E3-9099-C40C66FF867C}">
              <a14:compatExt xmlns:a14="http://schemas.microsoft.com/office/drawing/2010/main" spid="_x0000_s2068"/>
            </a:ext>
            <a:ext uri="{FF2B5EF4-FFF2-40B4-BE49-F238E27FC236}">
              <a16:creationId xmlns:a16="http://schemas.microsoft.com/office/drawing/2014/main" id="{D9433C29-15F4-425D-9D74-452ED9B0BA3B}"/>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310</xdr:row>
      <xdr:rowOff>0</xdr:rowOff>
    </xdr:from>
    <xdr:ext cx="2476500" cy="199970"/>
    <xdr:sp macro="" textlink="">
      <xdr:nvSpPr>
        <xdr:cNvPr id="5105" name="Drop Down 24" hidden="1">
          <a:extLst>
            <a:ext uri="{63B3BB69-23CF-44E3-9099-C40C66FF867C}">
              <a14:compatExt xmlns:a14="http://schemas.microsoft.com/office/drawing/2010/main" spid="_x0000_s2072"/>
            </a:ext>
            <a:ext uri="{FF2B5EF4-FFF2-40B4-BE49-F238E27FC236}">
              <a16:creationId xmlns:a16="http://schemas.microsoft.com/office/drawing/2014/main" id="{4B30915A-9F1B-4B49-9883-8362526A322B}"/>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106" name="Drop Down 4" hidden="1">
          <a:extLst>
            <a:ext uri="{63B3BB69-23CF-44E3-9099-C40C66FF867C}">
              <a14:compatExt xmlns:a14="http://schemas.microsoft.com/office/drawing/2010/main" spid="_x0000_s2052"/>
            </a:ext>
            <a:ext uri="{FF2B5EF4-FFF2-40B4-BE49-F238E27FC236}">
              <a16:creationId xmlns:a16="http://schemas.microsoft.com/office/drawing/2014/main" id="{1E277A38-2DF6-4036-9BB3-9AF37DE4BBDB}"/>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107" name="Drop Down 4" hidden="1">
          <a:extLst>
            <a:ext uri="{63B3BB69-23CF-44E3-9099-C40C66FF867C}">
              <a14:compatExt xmlns:a14="http://schemas.microsoft.com/office/drawing/2010/main" spid="_x0000_s2052"/>
            </a:ext>
            <a:ext uri="{FF2B5EF4-FFF2-40B4-BE49-F238E27FC236}">
              <a16:creationId xmlns:a16="http://schemas.microsoft.com/office/drawing/2014/main" id="{2EA027B8-5C7E-4BA4-A343-49BD1346231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108" name="Drop Down 4" hidden="1">
          <a:extLst>
            <a:ext uri="{63B3BB69-23CF-44E3-9099-C40C66FF867C}">
              <a14:compatExt xmlns:a14="http://schemas.microsoft.com/office/drawing/2010/main" spid="_x0000_s2052"/>
            </a:ext>
            <a:ext uri="{FF2B5EF4-FFF2-40B4-BE49-F238E27FC236}">
              <a16:creationId xmlns:a16="http://schemas.microsoft.com/office/drawing/2014/main" id="{17F3339F-D95E-4CA2-BEDB-629FDFCD5513}"/>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109" name="Drop Down 4" hidden="1">
          <a:extLst>
            <a:ext uri="{63B3BB69-23CF-44E3-9099-C40C66FF867C}">
              <a14:compatExt xmlns:a14="http://schemas.microsoft.com/office/drawing/2010/main" spid="_x0000_s2052"/>
            </a:ext>
            <a:ext uri="{FF2B5EF4-FFF2-40B4-BE49-F238E27FC236}">
              <a16:creationId xmlns:a16="http://schemas.microsoft.com/office/drawing/2014/main" id="{3B2D7D5B-63D8-4A78-A1C9-B36C0D678B22}"/>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110" name="Drop Down 4" hidden="1">
          <a:extLst>
            <a:ext uri="{63B3BB69-23CF-44E3-9099-C40C66FF867C}">
              <a14:compatExt xmlns:a14="http://schemas.microsoft.com/office/drawing/2010/main" spid="_x0000_s2052"/>
            </a:ext>
            <a:ext uri="{FF2B5EF4-FFF2-40B4-BE49-F238E27FC236}">
              <a16:creationId xmlns:a16="http://schemas.microsoft.com/office/drawing/2014/main" id="{B646C8CC-4F2A-4A13-A21E-EDC9ED6BBD28}"/>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310</xdr:row>
      <xdr:rowOff>0</xdr:rowOff>
    </xdr:from>
    <xdr:ext cx="1921468" cy="195685"/>
    <xdr:sp macro="" textlink="">
      <xdr:nvSpPr>
        <xdr:cNvPr id="5111" name="Drop Down 20" hidden="1">
          <a:extLst>
            <a:ext uri="{63B3BB69-23CF-44E3-9099-C40C66FF867C}">
              <a14:compatExt xmlns:a14="http://schemas.microsoft.com/office/drawing/2010/main" spid="_x0000_s2068"/>
            </a:ext>
            <a:ext uri="{FF2B5EF4-FFF2-40B4-BE49-F238E27FC236}">
              <a16:creationId xmlns:a16="http://schemas.microsoft.com/office/drawing/2014/main" id="{06E3C5A9-C645-4C01-BE17-173ADF2FB301}"/>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310</xdr:row>
      <xdr:rowOff>0</xdr:rowOff>
    </xdr:from>
    <xdr:ext cx="2476500" cy="199970"/>
    <xdr:sp macro="" textlink="">
      <xdr:nvSpPr>
        <xdr:cNvPr id="5112" name="Drop Down 24" hidden="1">
          <a:extLst>
            <a:ext uri="{63B3BB69-23CF-44E3-9099-C40C66FF867C}">
              <a14:compatExt xmlns:a14="http://schemas.microsoft.com/office/drawing/2010/main" spid="_x0000_s2072"/>
            </a:ext>
            <a:ext uri="{FF2B5EF4-FFF2-40B4-BE49-F238E27FC236}">
              <a16:creationId xmlns:a16="http://schemas.microsoft.com/office/drawing/2014/main" id="{8121B31D-67B1-4FC0-A14C-F7142564E043}"/>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113" name="Drop Down 4" hidden="1">
          <a:extLst>
            <a:ext uri="{63B3BB69-23CF-44E3-9099-C40C66FF867C}">
              <a14:compatExt xmlns:a14="http://schemas.microsoft.com/office/drawing/2010/main" spid="_x0000_s2052"/>
            </a:ext>
            <a:ext uri="{FF2B5EF4-FFF2-40B4-BE49-F238E27FC236}">
              <a16:creationId xmlns:a16="http://schemas.microsoft.com/office/drawing/2014/main" id="{0B7B168B-0D84-493F-84AB-E510F5FCAD27}"/>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114" name="Drop Down 4" hidden="1">
          <a:extLst>
            <a:ext uri="{63B3BB69-23CF-44E3-9099-C40C66FF867C}">
              <a14:compatExt xmlns:a14="http://schemas.microsoft.com/office/drawing/2010/main" spid="_x0000_s2052"/>
            </a:ext>
            <a:ext uri="{FF2B5EF4-FFF2-40B4-BE49-F238E27FC236}">
              <a16:creationId xmlns:a16="http://schemas.microsoft.com/office/drawing/2014/main" id="{2B765F14-D71E-4D1C-8F4C-DA4CB72E233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115" name="Drop Down 4" hidden="1">
          <a:extLst>
            <a:ext uri="{63B3BB69-23CF-44E3-9099-C40C66FF867C}">
              <a14:compatExt xmlns:a14="http://schemas.microsoft.com/office/drawing/2010/main" spid="_x0000_s2052"/>
            </a:ext>
            <a:ext uri="{FF2B5EF4-FFF2-40B4-BE49-F238E27FC236}">
              <a16:creationId xmlns:a16="http://schemas.microsoft.com/office/drawing/2014/main" id="{641EBFC7-707D-4E8F-A51B-8142D9062A76}"/>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116" name="Drop Down 4" hidden="1">
          <a:extLst>
            <a:ext uri="{63B3BB69-23CF-44E3-9099-C40C66FF867C}">
              <a14:compatExt xmlns:a14="http://schemas.microsoft.com/office/drawing/2010/main" spid="_x0000_s2052"/>
            </a:ext>
            <a:ext uri="{FF2B5EF4-FFF2-40B4-BE49-F238E27FC236}">
              <a16:creationId xmlns:a16="http://schemas.microsoft.com/office/drawing/2014/main" id="{706F8E41-E09A-428B-A8D9-309E4DAF3D45}"/>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117" name="Drop Down 4" hidden="1">
          <a:extLst>
            <a:ext uri="{63B3BB69-23CF-44E3-9099-C40C66FF867C}">
              <a14:compatExt xmlns:a14="http://schemas.microsoft.com/office/drawing/2010/main" spid="_x0000_s2052"/>
            </a:ext>
            <a:ext uri="{FF2B5EF4-FFF2-40B4-BE49-F238E27FC236}">
              <a16:creationId xmlns:a16="http://schemas.microsoft.com/office/drawing/2014/main" id="{4E11D6EE-FF0B-4111-83D3-EDC36467A9C7}"/>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310</xdr:row>
      <xdr:rowOff>0</xdr:rowOff>
    </xdr:from>
    <xdr:ext cx="1921468" cy="195685"/>
    <xdr:sp macro="" textlink="">
      <xdr:nvSpPr>
        <xdr:cNvPr id="5118" name="Drop Down 20" hidden="1">
          <a:extLst>
            <a:ext uri="{63B3BB69-23CF-44E3-9099-C40C66FF867C}">
              <a14:compatExt xmlns:a14="http://schemas.microsoft.com/office/drawing/2010/main" spid="_x0000_s2068"/>
            </a:ext>
            <a:ext uri="{FF2B5EF4-FFF2-40B4-BE49-F238E27FC236}">
              <a16:creationId xmlns:a16="http://schemas.microsoft.com/office/drawing/2014/main" id="{97A79AAC-7C6D-4B40-B1A6-0CAAB816809F}"/>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310</xdr:row>
      <xdr:rowOff>0</xdr:rowOff>
    </xdr:from>
    <xdr:ext cx="2476500" cy="199970"/>
    <xdr:sp macro="" textlink="">
      <xdr:nvSpPr>
        <xdr:cNvPr id="5119" name="Drop Down 24" hidden="1">
          <a:extLst>
            <a:ext uri="{63B3BB69-23CF-44E3-9099-C40C66FF867C}">
              <a14:compatExt xmlns:a14="http://schemas.microsoft.com/office/drawing/2010/main" spid="_x0000_s2072"/>
            </a:ext>
            <a:ext uri="{FF2B5EF4-FFF2-40B4-BE49-F238E27FC236}">
              <a16:creationId xmlns:a16="http://schemas.microsoft.com/office/drawing/2014/main" id="{8D408328-1D00-4EEF-9E3A-BD78C97AA9EB}"/>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120" name="Drop Down 4" hidden="1">
          <a:extLst>
            <a:ext uri="{63B3BB69-23CF-44E3-9099-C40C66FF867C}">
              <a14:compatExt xmlns:a14="http://schemas.microsoft.com/office/drawing/2010/main" spid="_x0000_s2052"/>
            </a:ext>
            <a:ext uri="{FF2B5EF4-FFF2-40B4-BE49-F238E27FC236}">
              <a16:creationId xmlns:a16="http://schemas.microsoft.com/office/drawing/2014/main" id="{F11CA1E9-29F7-459B-85BA-F64C84B063E6}"/>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121" name="Drop Down 4" hidden="1">
          <a:extLst>
            <a:ext uri="{63B3BB69-23CF-44E3-9099-C40C66FF867C}">
              <a14:compatExt xmlns:a14="http://schemas.microsoft.com/office/drawing/2010/main" spid="_x0000_s2052"/>
            </a:ext>
            <a:ext uri="{FF2B5EF4-FFF2-40B4-BE49-F238E27FC236}">
              <a16:creationId xmlns:a16="http://schemas.microsoft.com/office/drawing/2014/main" id="{74A1B0E4-9FC6-4F53-97EF-6E18AA604FA2}"/>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122" name="Drop Down 4" hidden="1">
          <a:extLst>
            <a:ext uri="{63B3BB69-23CF-44E3-9099-C40C66FF867C}">
              <a14:compatExt xmlns:a14="http://schemas.microsoft.com/office/drawing/2010/main" spid="_x0000_s2052"/>
            </a:ext>
            <a:ext uri="{FF2B5EF4-FFF2-40B4-BE49-F238E27FC236}">
              <a16:creationId xmlns:a16="http://schemas.microsoft.com/office/drawing/2014/main" id="{2654D6F5-9357-4CC6-9065-CD64B35F7426}"/>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123" name="Drop Down 4" hidden="1">
          <a:extLst>
            <a:ext uri="{63B3BB69-23CF-44E3-9099-C40C66FF867C}">
              <a14:compatExt xmlns:a14="http://schemas.microsoft.com/office/drawing/2010/main" spid="_x0000_s2052"/>
            </a:ext>
            <a:ext uri="{FF2B5EF4-FFF2-40B4-BE49-F238E27FC236}">
              <a16:creationId xmlns:a16="http://schemas.microsoft.com/office/drawing/2014/main" id="{C764F8D4-6767-449F-99FF-87016C935F05}"/>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124" name="Drop Down 4" hidden="1">
          <a:extLst>
            <a:ext uri="{63B3BB69-23CF-44E3-9099-C40C66FF867C}">
              <a14:compatExt xmlns:a14="http://schemas.microsoft.com/office/drawing/2010/main" spid="_x0000_s2052"/>
            </a:ext>
            <a:ext uri="{FF2B5EF4-FFF2-40B4-BE49-F238E27FC236}">
              <a16:creationId xmlns:a16="http://schemas.microsoft.com/office/drawing/2014/main" id="{4B3C248F-2F81-4233-867C-A52FFA301AD1}"/>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310</xdr:row>
      <xdr:rowOff>0</xdr:rowOff>
    </xdr:from>
    <xdr:ext cx="1921468" cy="195685"/>
    <xdr:sp macro="" textlink="">
      <xdr:nvSpPr>
        <xdr:cNvPr id="5125" name="Drop Down 20" hidden="1">
          <a:extLst>
            <a:ext uri="{63B3BB69-23CF-44E3-9099-C40C66FF867C}">
              <a14:compatExt xmlns:a14="http://schemas.microsoft.com/office/drawing/2010/main" spid="_x0000_s2068"/>
            </a:ext>
            <a:ext uri="{FF2B5EF4-FFF2-40B4-BE49-F238E27FC236}">
              <a16:creationId xmlns:a16="http://schemas.microsoft.com/office/drawing/2014/main" id="{4BFF1251-B35D-4AF6-8233-275DD011D29C}"/>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310</xdr:row>
      <xdr:rowOff>0</xdr:rowOff>
    </xdr:from>
    <xdr:ext cx="2476500" cy="199970"/>
    <xdr:sp macro="" textlink="">
      <xdr:nvSpPr>
        <xdr:cNvPr id="5126" name="Drop Down 24" hidden="1">
          <a:extLst>
            <a:ext uri="{63B3BB69-23CF-44E3-9099-C40C66FF867C}">
              <a14:compatExt xmlns:a14="http://schemas.microsoft.com/office/drawing/2010/main" spid="_x0000_s2072"/>
            </a:ext>
            <a:ext uri="{FF2B5EF4-FFF2-40B4-BE49-F238E27FC236}">
              <a16:creationId xmlns:a16="http://schemas.microsoft.com/office/drawing/2014/main" id="{68FC1076-DC56-44D2-8E64-E793C2D2903C}"/>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127" name="Drop Down 4" hidden="1">
          <a:extLst>
            <a:ext uri="{63B3BB69-23CF-44E3-9099-C40C66FF867C}">
              <a14:compatExt xmlns:a14="http://schemas.microsoft.com/office/drawing/2010/main" spid="_x0000_s2052"/>
            </a:ext>
            <a:ext uri="{FF2B5EF4-FFF2-40B4-BE49-F238E27FC236}">
              <a16:creationId xmlns:a16="http://schemas.microsoft.com/office/drawing/2014/main" id="{ADE2C952-811E-497A-A479-A4F1D2A4947D}"/>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128" name="Drop Down 4" hidden="1">
          <a:extLst>
            <a:ext uri="{63B3BB69-23CF-44E3-9099-C40C66FF867C}">
              <a14:compatExt xmlns:a14="http://schemas.microsoft.com/office/drawing/2010/main" spid="_x0000_s2052"/>
            </a:ext>
            <a:ext uri="{FF2B5EF4-FFF2-40B4-BE49-F238E27FC236}">
              <a16:creationId xmlns:a16="http://schemas.microsoft.com/office/drawing/2014/main" id="{CB715E02-DAC4-4A45-A462-CF91F5CEB98B}"/>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129" name="Drop Down 4" hidden="1">
          <a:extLst>
            <a:ext uri="{63B3BB69-23CF-44E3-9099-C40C66FF867C}">
              <a14:compatExt xmlns:a14="http://schemas.microsoft.com/office/drawing/2010/main" spid="_x0000_s2052"/>
            </a:ext>
            <a:ext uri="{FF2B5EF4-FFF2-40B4-BE49-F238E27FC236}">
              <a16:creationId xmlns:a16="http://schemas.microsoft.com/office/drawing/2014/main" id="{DAC3B643-63B8-45C1-9928-582F9C7F99AD}"/>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130" name="Drop Down 4" hidden="1">
          <a:extLst>
            <a:ext uri="{63B3BB69-23CF-44E3-9099-C40C66FF867C}">
              <a14:compatExt xmlns:a14="http://schemas.microsoft.com/office/drawing/2010/main" spid="_x0000_s2052"/>
            </a:ext>
            <a:ext uri="{FF2B5EF4-FFF2-40B4-BE49-F238E27FC236}">
              <a16:creationId xmlns:a16="http://schemas.microsoft.com/office/drawing/2014/main" id="{EC61849F-9F0B-49F5-9D6B-1F62D224A1B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131" name="Drop Down 4" hidden="1">
          <a:extLst>
            <a:ext uri="{63B3BB69-23CF-44E3-9099-C40C66FF867C}">
              <a14:compatExt xmlns:a14="http://schemas.microsoft.com/office/drawing/2010/main" spid="_x0000_s2052"/>
            </a:ext>
            <a:ext uri="{FF2B5EF4-FFF2-40B4-BE49-F238E27FC236}">
              <a16:creationId xmlns:a16="http://schemas.microsoft.com/office/drawing/2014/main" id="{AD6E3249-E961-4994-882B-7084C6CADCBA}"/>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310</xdr:row>
      <xdr:rowOff>0</xdr:rowOff>
    </xdr:from>
    <xdr:ext cx="1921468" cy="195685"/>
    <xdr:sp macro="" textlink="">
      <xdr:nvSpPr>
        <xdr:cNvPr id="5132" name="Drop Down 20" hidden="1">
          <a:extLst>
            <a:ext uri="{63B3BB69-23CF-44E3-9099-C40C66FF867C}">
              <a14:compatExt xmlns:a14="http://schemas.microsoft.com/office/drawing/2010/main" spid="_x0000_s2068"/>
            </a:ext>
            <a:ext uri="{FF2B5EF4-FFF2-40B4-BE49-F238E27FC236}">
              <a16:creationId xmlns:a16="http://schemas.microsoft.com/office/drawing/2014/main" id="{C87D113C-5882-4110-BE62-32C6605E61F1}"/>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310</xdr:row>
      <xdr:rowOff>0</xdr:rowOff>
    </xdr:from>
    <xdr:ext cx="2476500" cy="199970"/>
    <xdr:sp macro="" textlink="">
      <xdr:nvSpPr>
        <xdr:cNvPr id="5133" name="Drop Down 24" hidden="1">
          <a:extLst>
            <a:ext uri="{63B3BB69-23CF-44E3-9099-C40C66FF867C}">
              <a14:compatExt xmlns:a14="http://schemas.microsoft.com/office/drawing/2010/main" spid="_x0000_s2072"/>
            </a:ext>
            <a:ext uri="{FF2B5EF4-FFF2-40B4-BE49-F238E27FC236}">
              <a16:creationId xmlns:a16="http://schemas.microsoft.com/office/drawing/2014/main" id="{A4D5E6DE-93B1-498C-9613-1BE540940CAD}"/>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134" name="Drop Down 4" hidden="1">
          <a:extLst>
            <a:ext uri="{63B3BB69-23CF-44E3-9099-C40C66FF867C}">
              <a14:compatExt xmlns:a14="http://schemas.microsoft.com/office/drawing/2010/main" spid="_x0000_s2052"/>
            </a:ext>
            <a:ext uri="{FF2B5EF4-FFF2-40B4-BE49-F238E27FC236}">
              <a16:creationId xmlns:a16="http://schemas.microsoft.com/office/drawing/2014/main" id="{5D779E96-61D9-4047-B59E-D7E637BB5853}"/>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135" name="Drop Down 4" hidden="1">
          <a:extLst>
            <a:ext uri="{63B3BB69-23CF-44E3-9099-C40C66FF867C}">
              <a14:compatExt xmlns:a14="http://schemas.microsoft.com/office/drawing/2010/main" spid="_x0000_s2052"/>
            </a:ext>
            <a:ext uri="{FF2B5EF4-FFF2-40B4-BE49-F238E27FC236}">
              <a16:creationId xmlns:a16="http://schemas.microsoft.com/office/drawing/2014/main" id="{6F9F5E28-1FE3-4D9C-BF66-BE6C2B0A384B}"/>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136" name="Drop Down 4" hidden="1">
          <a:extLst>
            <a:ext uri="{63B3BB69-23CF-44E3-9099-C40C66FF867C}">
              <a14:compatExt xmlns:a14="http://schemas.microsoft.com/office/drawing/2010/main" spid="_x0000_s2052"/>
            </a:ext>
            <a:ext uri="{FF2B5EF4-FFF2-40B4-BE49-F238E27FC236}">
              <a16:creationId xmlns:a16="http://schemas.microsoft.com/office/drawing/2014/main" id="{5AC9AE41-5E9D-414C-9034-86B5E8177EA1}"/>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137" name="Drop Down 4" hidden="1">
          <a:extLst>
            <a:ext uri="{63B3BB69-23CF-44E3-9099-C40C66FF867C}">
              <a14:compatExt xmlns:a14="http://schemas.microsoft.com/office/drawing/2010/main" spid="_x0000_s2052"/>
            </a:ext>
            <a:ext uri="{FF2B5EF4-FFF2-40B4-BE49-F238E27FC236}">
              <a16:creationId xmlns:a16="http://schemas.microsoft.com/office/drawing/2014/main" id="{45E28C8B-D189-4F15-9E3A-9C36E431C657}"/>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138" name="Drop Down 4" hidden="1">
          <a:extLst>
            <a:ext uri="{63B3BB69-23CF-44E3-9099-C40C66FF867C}">
              <a14:compatExt xmlns:a14="http://schemas.microsoft.com/office/drawing/2010/main" spid="_x0000_s2052"/>
            </a:ext>
            <a:ext uri="{FF2B5EF4-FFF2-40B4-BE49-F238E27FC236}">
              <a16:creationId xmlns:a16="http://schemas.microsoft.com/office/drawing/2014/main" id="{00708F7F-0DCF-4C10-8CD4-23F18DD81C7F}"/>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310</xdr:row>
      <xdr:rowOff>0</xdr:rowOff>
    </xdr:from>
    <xdr:ext cx="1921468" cy="195685"/>
    <xdr:sp macro="" textlink="">
      <xdr:nvSpPr>
        <xdr:cNvPr id="5139" name="Drop Down 20" hidden="1">
          <a:extLst>
            <a:ext uri="{63B3BB69-23CF-44E3-9099-C40C66FF867C}">
              <a14:compatExt xmlns:a14="http://schemas.microsoft.com/office/drawing/2010/main" spid="_x0000_s2068"/>
            </a:ext>
            <a:ext uri="{FF2B5EF4-FFF2-40B4-BE49-F238E27FC236}">
              <a16:creationId xmlns:a16="http://schemas.microsoft.com/office/drawing/2014/main" id="{7EFE267D-F9E6-4898-8869-956E33EFAD29}"/>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310</xdr:row>
      <xdr:rowOff>0</xdr:rowOff>
    </xdr:from>
    <xdr:ext cx="2476500" cy="199970"/>
    <xdr:sp macro="" textlink="">
      <xdr:nvSpPr>
        <xdr:cNvPr id="5140" name="Drop Down 24" hidden="1">
          <a:extLst>
            <a:ext uri="{63B3BB69-23CF-44E3-9099-C40C66FF867C}">
              <a14:compatExt xmlns:a14="http://schemas.microsoft.com/office/drawing/2010/main" spid="_x0000_s2072"/>
            </a:ext>
            <a:ext uri="{FF2B5EF4-FFF2-40B4-BE49-F238E27FC236}">
              <a16:creationId xmlns:a16="http://schemas.microsoft.com/office/drawing/2014/main" id="{B27E62B4-781A-47CF-B0D8-517A817E921C}"/>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141" name="Drop Down 4" hidden="1">
          <a:extLst>
            <a:ext uri="{63B3BB69-23CF-44E3-9099-C40C66FF867C}">
              <a14:compatExt xmlns:a14="http://schemas.microsoft.com/office/drawing/2010/main" spid="_x0000_s2052"/>
            </a:ext>
            <a:ext uri="{FF2B5EF4-FFF2-40B4-BE49-F238E27FC236}">
              <a16:creationId xmlns:a16="http://schemas.microsoft.com/office/drawing/2014/main" id="{64A13BB7-8FBB-4C6A-A971-FF614FEFB8EC}"/>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142" name="Drop Down 4" hidden="1">
          <a:extLst>
            <a:ext uri="{63B3BB69-23CF-44E3-9099-C40C66FF867C}">
              <a14:compatExt xmlns:a14="http://schemas.microsoft.com/office/drawing/2010/main" spid="_x0000_s2052"/>
            </a:ext>
            <a:ext uri="{FF2B5EF4-FFF2-40B4-BE49-F238E27FC236}">
              <a16:creationId xmlns:a16="http://schemas.microsoft.com/office/drawing/2014/main" id="{4E14822A-96CE-4DC5-B1E3-691CC04479AD}"/>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143" name="Drop Down 4" hidden="1">
          <a:extLst>
            <a:ext uri="{63B3BB69-23CF-44E3-9099-C40C66FF867C}">
              <a14:compatExt xmlns:a14="http://schemas.microsoft.com/office/drawing/2010/main" spid="_x0000_s2052"/>
            </a:ext>
            <a:ext uri="{FF2B5EF4-FFF2-40B4-BE49-F238E27FC236}">
              <a16:creationId xmlns:a16="http://schemas.microsoft.com/office/drawing/2014/main" id="{91A6D463-B62E-483A-A8B0-3CD96B350773}"/>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144" name="Drop Down 4" hidden="1">
          <a:extLst>
            <a:ext uri="{63B3BB69-23CF-44E3-9099-C40C66FF867C}">
              <a14:compatExt xmlns:a14="http://schemas.microsoft.com/office/drawing/2010/main" spid="_x0000_s2052"/>
            </a:ext>
            <a:ext uri="{FF2B5EF4-FFF2-40B4-BE49-F238E27FC236}">
              <a16:creationId xmlns:a16="http://schemas.microsoft.com/office/drawing/2014/main" id="{1CA2B4B9-0E1E-45E7-AF0C-504A67FC3B1D}"/>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145" name="Drop Down 4" hidden="1">
          <a:extLst>
            <a:ext uri="{63B3BB69-23CF-44E3-9099-C40C66FF867C}">
              <a14:compatExt xmlns:a14="http://schemas.microsoft.com/office/drawing/2010/main" spid="_x0000_s2052"/>
            </a:ext>
            <a:ext uri="{FF2B5EF4-FFF2-40B4-BE49-F238E27FC236}">
              <a16:creationId xmlns:a16="http://schemas.microsoft.com/office/drawing/2014/main" id="{92D9DFA7-3604-448C-8B0D-AE9D90D7CCA5}"/>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310</xdr:row>
      <xdr:rowOff>0</xdr:rowOff>
    </xdr:from>
    <xdr:ext cx="1921468" cy="195685"/>
    <xdr:sp macro="" textlink="">
      <xdr:nvSpPr>
        <xdr:cNvPr id="5146" name="Drop Down 20" hidden="1">
          <a:extLst>
            <a:ext uri="{63B3BB69-23CF-44E3-9099-C40C66FF867C}">
              <a14:compatExt xmlns:a14="http://schemas.microsoft.com/office/drawing/2010/main" spid="_x0000_s2068"/>
            </a:ext>
            <a:ext uri="{FF2B5EF4-FFF2-40B4-BE49-F238E27FC236}">
              <a16:creationId xmlns:a16="http://schemas.microsoft.com/office/drawing/2014/main" id="{91CBB7AE-429B-4B0B-8669-EF0BF7296822}"/>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310</xdr:row>
      <xdr:rowOff>0</xdr:rowOff>
    </xdr:from>
    <xdr:ext cx="2476500" cy="199970"/>
    <xdr:sp macro="" textlink="">
      <xdr:nvSpPr>
        <xdr:cNvPr id="5147" name="Drop Down 24" hidden="1">
          <a:extLst>
            <a:ext uri="{63B3BB69-23CF-44E3-9099-C40C66FF867C}">
              <a14:compatExt xmlns:a14="http://schemas.microsoft.com/office/drawing/2010/main" spid="_x0000_s2072"/>
            </a:ext>
            <a:ext uri="{FF2B5EF4-FFF2-40B4-BE49-F238E27FC236}">
              <a16:creationId xmlns:a16="http://schemas.microsoft.com/office/drawing/2014/main" id="{54701170-3F58-4D99-9701-A7B0EB2F02DA}"/>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148" name="Drop Down 4" hidden="1">
          <a:extLst>
            <a:ext uri="{63B3BB69-23CF-44E3-9099-C40C66FF867C}">
              <a14:compatExt xmlns:a14="http://schemas.microsoft.com/office/drawing/2010/main" spid="_x0000_s2052"/>
            </a:ext>
            <a:ext uri="{FF2B5EF4-FFF2-40B4-BE49-F238E27FC236}">
              <a16:creationId xmlns:a16="http://schemas.microsoft.com/office/drawing/2014/main" id="{D686E736-C018-4710-A37B-D31D6273E271}"/>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149" name="Drop Down 4" hidden="1">
          <a:extLst>
            <a:ext uri="{63B3BB69-23CF-44E3-9099-C40C66FF867C}">
              <a14:compatExt xmlns:a14="http://schemas.microsoft.com/office/drawing/2010/main" spid="_x0000_s2052"/>
            </a:ext>
            <a:ext uri="{FF2B5EF4-FFF2-40B4-BE49-F238E27FC236}">
              <a16:creationId xmlns:a16="http://schemas.microsoft.com/office/drawing/2014/main" id="{FF893A71-41C6-4E1A-97F7-48B71F39175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150" name="Drop Down 4" hidden="1">
          <a:extLst>
            <a:ext uri="{63B3BB69-23CF-44E3-9099-C40C66FF867C}">
              <a14:compatExt xmlns:a14="http://schemas.microsoft.com/office/drawing/2010/main" spid="_x0000_s2052"/>
            </a:ext>
            <a:ext uri="{FF2B5EF4-FFF2-40B4-BE49-F238E27FC236}">
              <a16:creationId xmlns:a16="http://schemas.microsoft.com/office/drawing/2014/main" id="{3AD75A7A-53D3-4FF0-9BE9-8712FA3D2585}"/>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151" name="Drop Down 4" hidden="1">
          <a:extLst>
            <a:ext uri="{63B3BB69-23CF-44E3-9099-C40C66FF867C}">
              <a14:compatExt xmlns:a14="http://schemas.microsoft.com/office/drawing/2010/main" spid="_x0000_s2052"/>
            </a:ext>
            <a:ext uri="{FF2B5EF4-FFF2-40B4-BE49-F238E27FC236}">
              <a16:creationId xmlns:a16="http://schemas.microsoft.com/office/drawing/2014/main" id="{6265FDF0-9216-4F5F-B73F-960F6A314FBE}"/>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152" name="Drop Down 4" hidden="1">
          <a:extLst>
            <a:ext uri="{63B3BB69-23CF-44E3-9099-C40C66FF867C}">
              <a14:compatExt xmlns:a14="http://schemas.microsoft.com/office/drawing/2010/main" spid="_x0000_s2052"/>
            </a:ext>
            <a:ext uri="{FF2B5EF4-FFF2-40B4-BE49-F238E27FC236}">
              <a16:creationId xmlns:a16="http://schemas.microsoft.com/office/drawing/2014/main" id="{0CC4AACC-AB91-4B8D-B39A-BCF2DAE6C224}"/>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310</xdr:row>
      <xdr:rowOff>0</xdr:rowOff>
    </xdr:from>
    <xdr:ext cx="1921468" cy="195685"/>
    <xdr:sp macro="" textlink="">
      <xdr:nvSpPr>
        <xdr:cNvPr id="5153" name="Drop Down 20" hidden="1">
          <a:extLst>
            <a:ext uri="{63B3BB69-23CF-44E3-9099-C40C66FF867C}">
              <a14:compatExt xmlns:a14="http://schemas.microsoft.com/office/drawing/2010/main" spid="_x0000_s2068"/>
            </a:ext>
            <a:ext uri="{FF2B5EF4-FFF2-40B4-BE49-F238E27FC236}">
              <a16:creationId xmlns:a16="http://schemas.microsoft.com/office/drawing/2014/main" id="{6581B7A4-2A0F-4ACF-8048-72696406C5B6}"/>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310</xdr:row>
      <xdr:rowOff>0</xdr:rowOff>
    </xdr:from>
    <xdr:ext cx="2476500" cy="199970"/>
    <xdr:sp macro="" textlink="">
      <xdr:nvSpPr>
        <xdr:cNvPr id="5154" name="Drop Down 24" hidden="1">
          <a:extLst>
            <a:ext uri="{63B3BB69-23CF-44E3-9099-C40C66FF867C}">
              <a14:compatExt xmlns:a14="http://schemas.microsoft.com/office/drawing/2010/main" spid="_x0000_s2072"/>
            </a:ext>
            <a:ext uri="{FF2B5EF4-FFF2-40B4-BE49-F238E27FC236}">
              <a16:creationId xmlns:a16="http://schemas.microsoft.com/office/drawing/2014/main" id="{CF464C37-88FE-45B9-9A76-9ABC605CE691}"/>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155" name="Drop Down 4" hidden="1">
          <a:extLst>
            <a:ext uri="{63B3BB69-23CF-44E3-9099-C40C66FF867C}">
              <a14:compatExt xmlns:a14="http://schemas.microsoft.com/office/drawing/2010/main" spid="_x0000_s2052"/>
            </a:ext>
            <a:ext uri="{FF2B5EF4-FFF2-40B4-BE49-F238E27FC236}">
              <a16:creationId xmlns:a16="http://schemas.microsoft.com/office/drawing/2014/main" id="{7880E51D-F804-48E8-A5A5-6D425E5820B6}"/>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156" name="Drop Down 4" hidden="1">
          <a:extLst>
            <a:ext uri="{63B3BB69-23CF-44E3-9099-C40C66FF867C}">
              <a14:compatExt xmlns:a14="http://schemas.microsoft.com/office/drawing/2010/main" spid="_x0000_s2052"/>
            </a:ext>
            <a:ext uri="{FF2B5EF4-FFF2-40B4-BE49-F238E27FC236}">
              <a16:creationId xmlns:a16="http://schemas.microsoft.com/office/drawing/2014/main" id="{3EAA4133-CD66-4B64-8B25-F0C2A24032F7}"/>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157" name="Drop Down 4" hidden="1">
          <a:extLst>
            <a:ext uri="{63B3BB69-23CF-44E3-9099-C40C66FF867C}">
              <a14:compatExt xmlns:a14="http://schemas.microsoft.com/office/drawing/2010/main" spid="_x0000_s2052"/>
            </a:ext>
            <a:ext uri="{FF2B5EF4-FFF2-40B4-BE49-F238E27FC236}">
              <a16:creationId xmlns:a16="http://schemas.microsoft.com/office/drawing/2014/main" id="{B4C1DDF6-AA0F-4DBB-8E18-D870FF9A5502}"/>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158" name="Drop Down 4" hidden="1">
          <a:extLst>
            <a:ext uri="{63B3BB69-23CF-44E3-9099-C40C66FF867C}">
              <a14:compatExt xmlns:a14="http://schemas.microsoft.com/office/drawing/2010/main" spid="_x0000_s2052"/>
            </a:ext>
            <a:ext uri="{FF2B5EF4-FFF2-40B4-BE49-F238E27FC236}">
              <a16:creationId xmlns:a16="http://schemas.microsoft.com/office/drawing/2014/main" id="{F86EFFBF-EBD5-4ADA-B9D9-A3B114463AD2}"/>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159" name="Drop Down 4" hidden="1">
          <a:extLst>
            <a:ext uri="{63B3BB69-23CF-44E3-9099-C40C66FF867C}">
              <a14:compatExt xmlns:a14="http://schemas.microsoft.com/office/drawing/2010/main" spid="_x0000_s2052"/>
            </a:ext>
            <a:ext uri="{FF2B5EF4-FFF2-40B4-BE49-F238E27FC236}">
              <a16:creationId xmlns:a16="http://schemas.microsoft.com/office/drawing/2014/main" id="{525E04B8-0A15-4E3C-98F5-3049D18E585F}"/>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310</xdr:row>
      <xdr:rowOff>0</xdr:rowOff>
    </xdr:from>
    <xdr:ext cx="1921468" cy="195685"/>
    <xdr:sp macro="" textlink="">
      <xdr:nvSpPr>
        <xdr:cNvPr id="5160" name="Drop Down 20" hidden="1">
          <a:extLst>
            <a:ext uri="{63B3BB69-23CF-44E3-9099-C40C66FF867C}">
              <a14:compatExt xmlns:a14="http://schemas.microsoft.com/office/drawing/2010/main" spid="_x0000_s2068"/>
            </a:ext>
            <a:ext uri="{FF2B5EF4-FFF2-40B4-BE49-F238E27FC236}">
              <a16:creationId xmlns:a16="http://schemas.microsoft.com/office/drawing/2014/main" id="{1732AA7B-F091-4AA8-828B-B008F608C1C1}"/>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310</xdr:row>
      <xdr:rowOff>0</xdr:rowOff>
    </xdr:from>
    <xdr:ext cx="2476500" cy="199970"/>
    <xdr:sp macro="" textlink="">
      <xdr:nvSpPr>
        <xdr:cNvPr id="5161" name="Drop Down 24" hidden="1">
          <a:extLst>
            <a:ext uri="{63B3BB69-23CF-44E3-9099-C40C66FF867C}">
              <a14:compatExt xmlns:a14="http://schemas.microsoft.com/office/drawing/2010/main" spid="_x0000_s2072"/>
            </a:ext>
            <a:ext uri="{FF2B5EF4-FFF2-40B4-BE49-F238E27FC236}">
              <a16:creationId xmlns:a16="http://schemas.microsoft.com/office/drawing/2014/main" id="{A0388C94-7254-406A-81CD-38AD39FE9D4A}"/>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162" name="Drop Down 4" hidden="1">
          <a:extLst>
            <a:ext uri="{63B3BB69-23CF-44E3-9099-C40C66FF867C}">
              <a14:compatExt xmlns:a14="http://schemas.microsoft.com/office/drawing/2010/main" spid="_x0000_s2052"/>
            </a:ext>
            <a:ext uri="{FF2B5EF4-FFF2-40B4-BE49-F238E27FC236}">
              <a16:creationId xmlns:a16="http://schemas.microsoft.com/office/drawing/2014/main" id="{100BAB1F-1D02-45FC-A0B1-F97E21A58712}"/>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163" name="Drop Down 4" hidden="1">
          <a:extLst>
            <a:ext uri="{63B3BB69-23CF-44E3-9099-C40C66FF867C}">
              <a14:compatExt xmlns:a14="http://schemas.microsoft.com/office/drawing/2010/main" spid="_x0000_s2052"/>
            </a:ext>
            <a:ext uri="{FF2B5EF4-FFF2-40B4-BE49-F238E27FC236}">
              <a16:creationId xmlns:a16="http://schemas.microsoft.com/office/drawing/2014/main" id="{ACB4F431-BADB-4774-BC6B-2365984E827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164" name="Drop Down 4" hidden="1">
          <a:extLst>
            <a:ext uri="{63B3BB69-23CF-44E3-9099-C40C66FF867C}">
              <a14:compatExt xmlns:a14="http://schemas.microsoft.com/office/drawing/2010/main" spid="_x0000_s2052"/>
            </a:ext>
            <a:ext uri="{FF2B5EF4-FFF2-40B4-BE49-F238E27FC236}">
              <a16:creationId xmlns:a16="http://schemas.microsoft.com/office/drawing/2014/main" id="{38D81C7F-54DC-42A3-8A8F-CDCF4B47A1B3}"/>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165" name="Drop Down 4" hidden="1">
          <a:extLst>
            <a:ext uri="{63B3BB69-23CF-44E3-9099-C40C66FF867C}">
              <a14:compatExt xmlns:a14="http://schemas.microsoft.com/office/drawing/2010/main" spid="_x0000_s2052"/>
            </a:ext>
            <a:ext uri="{FF2B5EF4-FFF2-40B4-BE49-F238E27FC236}">
              <a16:creationId xmlns:a16="http://schemas.microsoft.com/office/drawing/2014/main" id="{5AEBD104-47BC-40BF-90AB-646121227DCB}"/>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166" name="Drop Down 4" hidden="1">
          <a:extLst>
            <a:ext uri="{63B3BB69-23CF-44E3-9099-C40C66FF867C}">
              <a14:compatExt xmlns:a14="http://schemas.microsoft.com/office/drawing/2010/main" spid="_x0000_s2052"/>
            </a:ext>
            <a:ext uri="{FF2B5EF4-FFF2-40B4-BE49-F238E27FC236}">
              <a16:creationId xmlns:a16="http://schemas.microsoft.com/office/drawing/2014/main" id="{4B7F46D4-958D-403A-874E-AAB78BC53778}"/>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310</xdr:row>
      <xdr:rowOff>0</xdr:rowOff>
    </xdr:from>
    <xdr:ext cx="1921468" cy="195685"/>
    <xdr:sp macro="" textlink="">
      <xdr:nvSpPr>
        <xdr:cNvPr id="5167" name="Drop Down 20" hidden="1">
          <a:extLst>
            <a:ext uri="{63B3BB69-23CF-44E3-9099-C40C66FF867C}">
              <a14:compatExt xmlns:a14="http://schemas.microsoft.com/office/drawing/2010/main" spid="_x0000_s2068"/>
            </a:ext>
            <a:ext uri="{FF2B5EF4-FFF2-40B4-BE49-F238E27FC236}">
              <a16:creationId xmlns:a16="http://schemas.microsoft.com/office/drawing/2014/main" id="{F7E57EF4-5558-4C53-88F2-CEABAC6A2A7F}"/>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310</xdr:row>
      <xdr:rowOff>0</xdr:rowOff>
    </xdr:from>
    <xdr:ext cx="2476500" cy="199970"/>
    <xdr:sp macro="" textlink="">
      <xdr:nvSpPr>
        <xdr:cNvPr id="5168" name="Drop Down 24" hidden="1">
          <a:extLst>
            <a:ext uri="{63B3BB69-23CF-44E3-9099-C40C66FF867C}">
              <a14:compatExt xmlns:a14="http://schemas.microsoft.com/office/drawing/2010/main" spid="_x0000_s2072"/>
            </a:ext>
            <a:ext uri="{FF2B5EF4-FFF2-40B4-BE49-F238E27FC236}">
              <a16:creationId xmlns:a16="http://schemas.microsoft.com/office/drawing/2014/main" id="{C4FE7AC2-EA9B-406F-BAEC-A52A4752E6DF}"/>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169" name="Drop Down 4" hidden="1">
          <a:extLst>
            <a:ext uri="{63B3BB69-23CF-44E3-9099-C40C66FF867C}">
              <a14:compatExt xmlns:a14="http://schemas.microsoft.com/office/drawing/2010/main" spid="_x0000_s2052"/>
            </a:ext>
            <a:ext uri="{FF2B5EF4-FFF2-40B4-BE49-F238E27FC236}">
              <a16:creationId xmlns:a16="http://schemas.microsoft.com/office/drawing/2014/main" id="{226C92B9-E4C8-4DA7-9AFD-FAE6899D0CC0}"/>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170" name="Drop Down 4" hidden="1">
          <a:extLst>
            <a:ext uri="{63B3BB69-23CF-44E3-9099-C40C66FF867C}">
              <a14:compatExt xmlns:a14="http://schemas.microsoft.com/office/drawing/2010/main" spid="_x0000_s2052"/>
            </a:ext>
            <a:ext uri="{FF2B5EF4-FFF2-40B4-BE49-F238E27FC236}">
              <a16:creationId xmlns:a16="http://schemas.microsoft.com/office/drawing/2014/main" id="{AD0578B7-61D3-4CF5-B34E-1D61E8D76323}"/>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171" name="Drop Down 4" hidden="1">
          <a:extLst>
            <a:ext uri="{63B3BB69-23CF-44E3-9099-C40C66FF867C}">
              <a14:compatExt xmlns:a14="http://schemas.microsoft.com/office/drawing/2010/main" spid="_x0000_s2052"/>
            </a:ext>
            <a:ext uri="{FF2B5EF4-FFF2-40B4-BE49-F238E27FC236}">
              <a16:creationId xmlns:a16="http://schemas.microsoft.com/office/drawing/2014/main" id="{BB5030FF-00F5-4DE3-93C3-EFD9F2E04392}"/>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172" name="Drop Down 4" hidden="1">
          <a:extLst>
            <a:ext uri="{63B3BB69-23CF-44E3-9099-C40C66FF867C}">
              <a14:compatExt xmlns:a14="http://schemas.microsoft.com/office/drawing/2010/main" spid="_x0000_s2052"/>
            </a:ext>
            <a:ext uri="{FF2B5EF4-FFF2-40B4-BE49-F238E27FC236}">
              <a16:creationId xmlns:a16="http://schemas.microsoft.com/office/drawing/2014/main" id="{4A3EBFBF-E16B-423D-9FE0-13FD73C7E344}"/>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173" name="Drop Down 4" hidden="1">
          <a:extLst>
            <a:ext uri="{63B3BB69-23CF-44E3-9099-C40C66FF867C}">
              <a14:compatExt xmlns:a14="http://schemas.microsoft.com/office/drawing/2010/main" spid="_x0000_s2052"/>
            </a:ext>
            <a:ext uri="{FF2B5EF4-FFF2-40B4-BE49-F238E27FC236}">
              <a16:creationId xmlns:a16="http://schemas.microsoft.com/office/drawing/2014/main" id="{191CEEEA-1DBE-48C9-A370-1384D5E0D53F}"/>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310</xdr:row>
      <xdr:rowOff>0</xdr:rowOff>
    </xdr:from>
    <xdr:ext cx="1921468" cy="195685"/>
    <xdr:sp macro="" textlink="">
      <xdr:nvSpPr>
        <xdr:cNvPr id="5174" name="Drop Down 20" hidden="1">
          <a:extLst>
            <a:ext uri="{63B3BB69-23CF-44E3-9099-C40C66FF867C}">
              <a14:compatExt xmlns:a14="http://schemas.microsoft.com/office/drawing/2010/main" spid="_x0000_s2068"/>
            </a:ext>
            <a:ext uri="{FF2B5EF4-FFF2-40B4-BE49-F238E27FC236}">
              <a16:creationId xmlns:a16="http://schemas.microsoft.com/office/drawing/2014/main" id="{0A8536A4-8C28-41F4-8DD3-08CC476F7D20}"/>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310</xdr:row>
      <xdr:rowOff>0</xdr:rowOff>
    </xdr:from>
    <xdr:ext cx="2476500" cy="199970"/>
    <xdr:sp macro="" textlink="">
      <xdr:nvSpPr>
        <xdr:cNvPr id="5175" name="Drop Down 24" hidden="1">
          <a:extLst>
            <a:ext uri="{63B3BB69-23CF-44E3-9099-C40C66FF867C}">
              <a14:compatExt xmlns:a14="http://schemas.microsoft.com/office/drawing/2010/main" spid="_x0000_s2072"/>
            </a:ext>
            <a:ext uri="{FF2B5EF4-FFF2-40B4-BE49-F238E27FC236}">
              <a16:creationId xmlns:a16="http://schemas.microsoft.com/office/drawing/2014/main" id="{22606E24-1EF0-42A5-91F9-D4D1AA351F55}"/>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176" name="Drop Down 4" hidden="1">
          <a:extLst>
            <a:ext uri="{63B3BB69-23CF-44E3-9099-C40C66FF867C}">
              <a14:compatExt xmlns:a14="http://schemas.microsoft.com/office/drawing/2010/main" spid="_x0000_s2052"/>
            </a:ext>
            <a:ext uri="{FF2B5EF4-FFF2-40B4-BE49-F238E27FC236}">
              <a16:creationId xmlns:a16="http://schemas.microsoft.com/office/drawing/2014/main" id="{07354AE4-0167-4B67-8EA7-74BCB4CE625E}"/>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177" name="Drop Down 4" hidden="1">
          <a:extLst>
            <a:ext uri="{63B3BB69-23CF-44E3-9099-C40C66FF867C}">
              <a14:compatExt xmlns:a14="http://schemas.microsoft.com/office/drawing/2010/main" spid="_x0000_s2052"/>
            </a:ext>
            <a:ext uri="{FF2B5EF4-FFF2-40B4-BE49-F238E27FC236}">
              <a16:creationId xmlns:a16="http://schemas.microsoft.com/office/drawing/2014/main" id="{81E3CC43-76EF-42AB-B336-C4AB5B836D27}"/>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178" name="Drop Down 4" hidden="1">
          <a:extLst>
            <a:ext uri="{63B3BB69-23CF-44E3-9099-C40C66FF867C}">
              <a14:compatExt xmlns:a14="http://schemas.microsoft.com/office/drawing/2010/main" spid="_x0000_s2052"/>
            </a:ext>
            <a:ext uri="{FF2B5EF4-FFF2-40B4-BE49-F238E27FC236}">
              <a16:creationId xmlns:a16="http://schemas.microsoft.com/office/drawing/2014/main" id="{914CE0E0-EBB8-437E-97D1-349647B10313}"/>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179" name="Drop Down 4" hidden="1">
          <a:extLst>
            <a:ext uri="{63B3BB69-23CF-44E3-9099-C40C66FF867C}">
              <a14:compatExt xmlns:a14="http://schemas.microsoft.com/office/drawing/2010/main" spid="_x0000_s2052"/>
            </a:ext>
            <a:ext uri="{FF2B5EF4-FFF2-40B4-BE49-F238E27FC236}">
              <a16:creationId xmlns:a16="http://schemas.microsoft.com/office/drawing/2014/main" id="{55081CCD-ED99-4340-AF1D-68DA3FA61F51}"/>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180" name="Drop Down 4" hidden="1">
          <a:extLst>
            <a:ext uri="{63B3BB69-23CF-44E3-9099-C40C66FF867C}">
              <a14:compatExt xmlns:a14="http://schemas.microsoft.com/office/drawing/2010/main" spid="_x0000_s2052"/>
            </a:ext>
            <a:ext uri="{FF2B5EF4-FFF2-40B4-BE49-F238E27FC236}">
              <a16:creationId xmlns:a16="http://schemas.microsoft.com/office/drawing/2014/main" id="{3B201D2F-EE00-41D3-B7B4-B190AC65ADBE}"/>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310</xdr:row>
      <xdr:rowOff>0</xdr:rowOff>
    </xdr:from>
    <xdr:ext cx="1921468" cy="195685"/>
    <xdr:sp macro="" textlink="">
      <xdr:nvSpPr>
        <xdr:cNvPr id="5181" name="Drop Down 20" hidden="1">
          <a:extLst>
            <a:ext uri="{63B3BB69-23CF-44E3-9099-C40C66FF867C}">
              <a14:compatExt xmlns:a14="http://schemas.microsoft.com/office/drawing/2010/main" spid="_x0000_s2068"/>
            </a:ext>
            <a:ext uri="{FF2B5EF4-FFF2-40B4-BE49-F238E27FC236}">
              <a16:creationId xmlns:a16="http://schemas.microsoft.com/office/drawing/2014/main" id="{8CE50E8D-DE8B-448A-933E-A5D8233E9947}"/>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310</xdr:row>
      <xdr:rowOff>0</xdr:rowOff>
    </xdr:from>
    <xdr:ext cx="2476500" cy="199970"/>
    <xdr:sp macro="" textlink="">
      <xdr:nvSpPr>
        <xdr:cNvPr id="5182" name="Drop Down 24" hidden="1">
          <a:extLst>
            <a:ext uri="{63B3BB69-23CF-44E3-9099-C40C66FF867C}">
              <a14:compatExt xmlns:a14="http://schemas.microsoft.com/office/drawing/2010/main" spid="_x0000_s2072"/>
            </a:ext>
            <a:ext uri="{FF2B5EF4-FFF2-40B4-BE49-F238E27FC236}">
              <a16:creationId xmlns:a16="http://schemas.microsoft.com/office/drawing/2014/main" id="{5B2C95A0-F29A-4DDD-A058-1D904901E95A}"/>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183" name="Drop Down 4" hidden="1">
          <a:extLst>
            <a:ext uri="{63B3BB69-23CF-44E3-9099-C40C66FF867C}">
              <a14:compatExt xmlns:a14="http://schemas.microsoft.com/office/drawing/2010/main" spid="_x0000_s2052"/>
            </a:ext>
            <a:ext uri="{FF2B5EF4-FFF2-40B4-BE49-F238E27FC236}">
              <a16:creationId xmlns:a16="http://schemas.microsoft.com/office/drawing/2014/main" id="{560FD2F5-4430-41AF-8228-D271D6035446}"/>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184" name="Drop Down 4" hidden="1">
          <a:extLst>
            <a:ext uri="{63B3BB69-23CF-44E3-9099-C40C66FF867C}">
              <a14:compatExt xmlns:a14="http://schemas.microsoft.com/office/drawing/2010/main" spid="_x0000_s2052"/>
            </a:ext>
            <a:ext uri="{FF2B5EF4-FFF2-40B4-BE49-F238E27FC236}">
              <a16:creationId xmlns:a16="http://schemas.microsoft.com/office/drawing/2014/main" id="{1D43811D-1FC4-4D52-80B2-082543469FE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185" name="Drop Down 4" hidden="1">
          <a:extLst>
            <a:ext uri="{63B3BB69-23CF-44E3-9099-C40C66FF867C}">
              <a14:compatExt xmlns:a14="http://schemas.microsoft.com/office/drawing/2010/main" spid="_x0000_s2052"/>
            </a:ext>
            <a:ext uri="{FF2B5EF4-FFF2-40B4-BE49-F238E27FC236}">
              <a16:creationId xmlns:a16="http://schemas.microsoft.com/office/drawing/2014/main" id="{F1BF3026-C444-4E67-B033-6210AE7DD14B}"/>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186" name="Drop Down 4" hidden="1">
          <a:extLst>
            <a:ext uri="{63B3BB69-23CF-44E3-9099-C40C66FF867C}">
              <a14:compatExt xmlns:a14="http://schemas.microsoft.com/office/drawing/2010/main" spid="_x0000_s2052"/>
            </a:ext>
            <a:ext uri="{FF2B5EF4-FFF2-40B4-BE49-F238E27FC236}">
              <a16:creationId xmlns:a16="http://schemas.microsoft.com/office/drawing/2014/main" id="{72548F14-490B-4438-B192-0B0C2D2EB9C3}"/>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187" name="Drop Down 4" hidden="1">
          <a:extLst>
            <a:ext uri="{63B3BB69-23CF-44E3-9099-C40C66FF867C}">
              <a14:compatExt xmlns:a14="http://schemas.microsoft.com/office/drawing/2010/main" spid="_x0000_s2052"/>
            </a:ext>
            <a:ext uri="{FF2B5EF4-FFF2-40B4-BE49-F238E27FC236}">
              <a16:creationId xmlns:a16="http://schemas.microsoft.com/office/drawing/2014/main" id="{B5D850B5-4132-4437-B8E6-26D6CF4FD6CA}"/>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310</xdr:row>
      <xdr:rowOff>0</xdr:rowOff>
    </xdr:from>
    <xdr:ext cx="1921468" cy="195685"/>
    <xdr:sp macro="" textlink="">
      <xdr:nvSpPr>
        <xdr:cNvPr id="5188" name="Drop Down 20" hidden="1">
          <a:extLst>
            <a:ext uri="{63B3BB69-23CF-44E3-9099-C40C66FF867C}">
              <a14:compatExt xmlns:a14="http://schemas.microsoft.com/office/drawing/2010/main" spid="_x0000_s2068"/>
            </a:ext>
            <a:ext uri="{FF2B5EF4-FFF2-40B4-BE49-F238E27FC236}">
              <a16:creationId xmlns:a16="http://schemas.microsoft.com/office/drawing/2014/main" id="{A578AD79-F166-4040-9850-7027D9B4EAC4}"/>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310</xdr:row>
      <xdr:rowOff>0</xdr:rowOff>
    </xdr:from>
    <xdr:ext cx="2476500" cy="199970"/>
    <xdr:sp macro="" textlink="">
      <xdr:nvSpPr>
        <xdr:cNvPr id="5189" name="Drop Down 24" hidden="1">
          <a:extLst>
            <a:ext uri="{63B3BB69-23CF-44E3-9099-C40C66FF867C}">
              <a14:compatExt xmlns:a14="http://schemas.microsoft.com/office/drawing/2010/main" spid="_x0000_s2072"/>
            </a:ext>
            <a:ext uri="{FF2B5EF4-FFF2-40B4-BE49-F238E27FC236}">
              <a16:creationId xmlns:a16="http://schemas.microsoft.com/office/drawing/2014/main" id="{F45EFFE2-6A75-4FEE-A801-845475AE4E23}"/>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190" name="Drop Down 4" hidden="1">
          <a:extLst>
            <a:ext uri="{63B3BB69-23CF-44E3-9099-C40C66FF867C}">
              <a14:compatExt xmlns:a14="http://schemas.microsoft.com/office/drawing/2010/main" spid="_x0000_s2052"/>
            </a:ext>
            <a:ext uri="{FF2B5EF4-FFF2-40B4-BE49-F238E27FC236}">
              <a16:creationId xmlns:a16="http://schemas.microsoft.com/office/drawing/2014/main" id="{EC0FB1DF-BC01-4B64-80DF-2F061ECB06F7}"/>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191" name="Drop Down 4" hidden="1">
          <a:extLst>
            <a:ext uri="{63B3BB69-23CF-44E3-9099-C40C66FF867C}">
              <a14:compatExt xmlns:a14="http://schemas.microsoft.com/office/drawing/2010/main" spid="_x0000_s2052"/>
            </a:ext>
            <a:ext uri="{FF2B5EF4-FFF2-40B4-BE49-F238E27FC236}">
              <a16:creationId xmlns:a16="http://schemas.microsoft.com/office/drawing/2014/main" id="{A6261CA7-E0F8-465D-8D4A-9DC6EE6B45EC}"/>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192" name="Drop Down 4" hidden="1">
          <a:extLst>
            <a:ext uri="{63B3BB69-23CF-44E3-9099-C40C66FF867C}">
              <a14:compatExt xmlns:a14="http://schemas.microsoft.com/office/drawing/2010/main" spid="_x0000_s2052"/>
            </a:ext>
            <a:ext uri="{FF2B5EF4-FFF2-40B4-BE49-F238E27FC236}">
              <a16:creationId xmlns:a16="http://schemas.microsoft.com/office/drawing/2014/main" id="{09AC6202-2E64-4D5C-A46F-3B1A45720263}"/>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193" name="Drop Down 4" hidden="1">
          <a:extLst>
            <a:ext uri="{63B3BB69-23CF-44E3-9099-C40C66FF867C}">
              <a14:compatExt xmlns:a14="http://schemas.microsoft.com/office/drawing/2010/main" spid="_x0000_s2052"/>
            </a:ext>
            <a:ext uri="{FF2B5EF4-FFF2-40B4-BE49-F238E27FC236}">
              <a16:creationId xmlns:a16="http://schemas.microsoft.com/office/drawing/2014/main" id="{B4C3CCAD-012B-4FDA-990A-D1A2564BB00B}"/>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194" name="Drop Down 4" hidden="1">
          <a:extLst>
            <a:ext uri="{63B3BB69-23CF-44E3-9099-C40C66FF867C}">
              <a14:compatExt xmlns:a14="http://schemas.microsoft.com/office/drawing/2010/main" spid="_x0000_s2052"/>
            </a:ext>
            <a:ext uri="{FF2B5EF4-FFF2-40B4-BE49-F238E27FC236}">
              <a16:creationId xmlns:a16="http://schemas.microsoft.com/office/drawing/2014/main" id="{ADBF9BD9-5E5E-41D4-A994-54820A6D835B}"/>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310</xdr:row>
      <xdr:rowOff>0</xdr:rowOff>
    </xdr:from>
    <xdr:ext cx="1921468" cy="195685"/>
    <xdr:sp macro="" textlink="">
      <xdr:nvSpPr>
        <xdr:cNvPr id="5195" name="Drop Down 20" hidden="1">
          <a:extLst>
            <a:ext uri="{63B3BB69-23CF-44E3-9099-C40C66FF867C}">
              <a14:compatExt xmlns:a14="http://schemas.microsoft.com/office/drawing/2010/main" spid="_x0000_s2068"/>
            </a:ext>
            <a:ext uri="{FF2B5EF4-FFF2-40B4-BE49-F238E27FC236}">
              <a16:creationId xmlns:a16="http://schemas.microsoft.com/office/drawing/2014/main" id="{BDCB2E7E-708C-40EE-816D-60EC7974F921}"/>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310</xdr:row>
      <xdr:rowOff>0</xdr:rowOff>
    </xdr:from>
    <xdr:ext cx="2476500" cy="199970"/>
    <xdr:sp macro="" textlink="">
      <xdr:nvSpPr>
        <xdr:cNvPr id="5196" name="Drop Down 24" hidden="1">
          <a:extLst>
            <a:ext uri="{63B3BB69-23CF-44E3-9099-C40C66FF867C}">
              <a14:compatExt xmlns:a14="http://schemas.microsoft.com/office/drawing/2010/main" spid="_x0000_s2072"/>
            </a:ext>
            <a:ext uri="{FF2B5EF4-FFF2-40B4-BE49-F238E27FC236}">
              <a16:creationId xmlns:a16="http://schemas.microsoft.com/office/drawing/2014/main" id="{8ACCE273-376B-4847-8102-15782EB4F834}"/>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197" name="Drop Down 4" hidden="1">
          <a:extLst>
            <a:ext uri="{63B3BB69-23CF-44E3-9099-C40C66FF867C}">
              <a14:compatExt xmlns:a14="http://schemas.microsoft.com/office/drawing/2010/main" spid="_x0000_s2052"/>
            </a:ext>
            <a:ext uri="{FF2B5EF4-FFF2-40B4-BE49-F238E27FC236}">
              <a16:creationId xmlns:a16="http://schemas.microsoft.com/office/drawing/2014/main" id="{B3B851DB-6742-4F64-9B8C-DC0A0163ED0D}"/>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198" name="Drop Down 4" hidden="1">
          <a:extLst>
            <a:ext uri="{63B3BB69-23CF-44E3-9099-C40C66FF867C}">
              <a14:compatExt xmlns:a14="http://schemas.microsoft.com/office/drawing/2010/main" spid="_x0000_s2052"/>
            </a:ext>
            <a:ext uri="{FF2B5EF4-FFF2-40B4-BE49-F238E27FC236}">
              <a16:creationId xmlns:a16="http://schemas.microsoft.com/office/drawing/2014/main" id="{81B6EA85-F136-4576-8CE6-C4F8819FDD6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199" name="Drop Down 4" hidden="1">
          <a:extLst>
            <a:ext uri="{63B3BB69-23CF-44E3-9099-C40C66FF867C}">
              <a14:compatExt xmlns:a14="http://schemas.microsoft.com/office/drawing/2010/main" spid="_x0000_s2052"/>
            </a:ext>
            <a:ext uri="{FF2B5EF4-FFF2-40B4-BE49-F238E27FC236}">
              <a16:creationId xmlns:a16="http://schemas.microsoft.com/office/drawing/2014/main" id="{5075CD56-EA19-42A9-8B2C-64D8A9FD2DA9}"/>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200" name="Drop Down 4" hidden="1">
          <a:extLst>
            <a:ext uri="{63B3BB69-23CF-44E3-9099-C40C66FF867C}">
              <a14:compatExt xmlns:a14="http://schemas.microsoft.com/office/drawing/2010/main" spid="_x0000_s2052"/>
            </a:ext>
            <a:ext uri="{FF2B5EF4-FFF2-40B4-BE49-F238E27FC236}">
              <a16:creationId xmlns:a16="http://schemas.microsoft.com/office/drawing/2014/main" id="{BCE7DF73-C6B6-461A-814C-9715FEF3B98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201" name="Drop Down 4" hidden="1">
          <a:extLst>
            <a:ext uri="{63B3BB69-23CF-44E3-9099-C40C66FF867C}">
              <a14:compatExt xmlns:a14="http://schemas.microsoft.com/office/drawing/2010/main" spid="_x0000_s2052"/>
            </a:ext>
            <a:ext uri="{FF2B5EF4-FFF2-40B4-BE49-F238E27FC236}">
              <a16:creationId xmlns:a16="http://schemas.microsoft.com/office/drawing/2014/main" id="{BEE4FED7-EBAC-4A84-B2B2-64075B55223B}"/>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310</xdr:row>
      <xdr:rowOff>0</xdr:rowOff>
    </xdr:from>
    <xdr:ext cx="1921468" cy="195685"/>
    <xdr:sp macro="" textlink="">
      <xdr:nvSpPr>
        <xdr:cNvPr id="5202" name="Drop Down 20" hidden="1">
          <a:extLst>
            <a:ext uri="{63B3BB69-23CF-44E3-9099-C40C66FF867C}">
              <a14:compatExt xmlns:a14="http://schemas.microsoft.com/office/drawing/2010/main" spid="_x0000_s2068"/>
            </a:ext>
            <a:ext uri="{FF2B5EF4-FFF2-40B4-BE49-F238E27FC236}">
              <a16:creationId xmlns:a16="http://schemas.microsoft.com/office/drawing/2014/main" id="{FC591DA3-EB91-4D17-AEBE-7126C8F94EA7}"/>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310</xdr:row>
      <xdr:rowOff>0</xdr:rowOff>
    </xdr:from>
    <xdr:ext cx="2476500" cy="199970"/>
    <xdr:sp macro="" textlink="">
      <xdr:nvSpPr>
        <xdr:cNvPr id="5203" name="Drop Down 24" hidden="1">
          <a:extLst>
            <a:ext uri="{63B3BB69-23CF-44E3-9099-C40C66FF867C}">
              <a14:compatExt xmlns:a14="http://schemas.microsoft.com/office/drawing/2010/main" spid="_x0000_s2072"/>
            </a:ext>
            <a:ext uri="{FF2B5EF4-FFF2-40B4-BE49-F238E27FC236}">
              <a16:creationId xmlns:a16="http://schemas.microsoft.com/office/drawing/2014/main" id="{432AD0DB-F2A0-41AA-B545-EC7E756BB9A3}"/>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204" name="Drop Down 4" hidden="1">
          <a:extLst>
            <a:ext uri="{63B3BB69-23CF-44E3-9099-C40C66FF867C}">
              <a14:compatExt xmlns:a14="http://schemas.microsoft.com/office/drawing/2010/main" spid="_x0000_s2052"/>
            </a:ext>
            <a:ext uri="{FF2B5EF4-FFF2-40B4-BE49-F238E27FC236}">
              <a16:creationId xmlns:a16="http://schemas.microsoft.com/office/drawing/2014/main" id="{0EA4B1CB-A9A9-4571-A31B-F8F4A668A63C}"/>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205" name="Drop Down 4" hidden="1">
          <a:extLst>
            <a:ext uri="{63B3BB69-23CF-44E3-9099-C40C66FF867C}">
              <a14:compatExt xmlns:a14="http://schemas.microsoft.com/office/drawing/2010/main" spid="_x0000_s2052"/>
            </a:ext>
            <a:ext uri="{FF2B5EF4-FFF2-40B4-BE49-F238E27FC236}">
              <a16:creationId xmlns:a16="http://schemas.microsoft.com/office/drawing/2014/main" id="{B9126114-CFEE-4145-AAF7-AEBE480920CF}"/>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206" name="Drop Down 4" hidden="1">
          <a:extLst>
            <a:ext uri="{63B3BB69-23CF-44E3-9099-C40C66FF867C}">
              <a14:compatExt xmlns:a14="http://schemas.microsoft.com/office/drawing/2010/main" spid="_x0000_s2052"/>
            </a:ext>
            <a:ext uri="{FF2B5EF4-FFF2-40B4-BE49-F238E27FC236}">
              <a16:creationId xmlns:a16="http://schemas.microsoft.com/office/drawing/2014/main" id="{DF8FEA9A-2C68-401A-863F-DA8664107B0A}"/>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207" name="Drop Down 4" hidden="1">
          <a:extLst>
            <a:ext uri="{63B3BB69-23CF-44E3-9099-C40C66FF867C}">
              <a14:compatExt xmlns:a14="http://schemas.microsoft.com/office/drawing/2010/main" spid="_x0000_s2052"/>
            </a:ext>
            <a:ext uri="{FF2B5EF4-FFF2-40B4-BE49-F238E27FC236}">
              <a16:creationId xmlns:a16="http://schemas.microsoft.com/office/drawing/2014/main" id="{897B0BE4-704A-4674-9060-988E2947BFD8}"/>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208" name="Drop Down 4" hidden="1">
          <a:extLst>
            <a:ext uri="{63B3BB69-23CF-44E3-9099-C40C66FF867C}">
              <a14:compatExt xmlns:a14="http://schemas.microsoft.com/office/drawing/2010/main" spid="_x0000_s2052"/>
            </a:ext>
            <a:ext uri="{FF2B5EF4-FFF2-40B4-BE49-F238E27FC236}">
              <a16:creationId xmlns:a16="http://schemas.microsoft.com/office/drawing/2014/main" id="{4538E006-47E1-45B3-9DE8-D20F4A97961C}"/>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310</xdr:row>
      <xdr:rowOff>0</xdr:rowOff>
    </xdr:from>
    <xdr:ext cx="1921468" cy="195685"/>
    <xdr:sp macro="" textlink="">
      <xdr:nvSpPr>
        <xdr:cNvPr id="5209" name="Drop Down 20" hidden="1">
          <a:extLst>
            <a:ext uri="{63B3BB69-23CF-44E3-9099-C40C66FF867C}">
              <a14:compatExt xmlns:a14="http://schemas.microsoft.com/office/drawing/2010/main" spid="_x0000_s2068"/>
            </a:ext>
            <a:ext uri="{FF2B5EF4-FFF2-40B4-BE49-F238E27FC236}">
              <a16:creationId xmlns:a16="http://schemas.microsoft.com/office/drawing/2014/main" id="{92A3BFA7-E9F8-4DA4-B7BC-20C9C2FE0C94}"/>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310</xdr:row>
      <xdr:rowOff>0</xdr:rowOff>
    </xdr:from>
    <xdr:ext cx="2476500" cy="199970"/>
    <xdr:sp macro="" textlink="">
      <xdr:nvSpPr>
        <xdr:cNvPr id="5210" name="Drop Down 24" hidden="1">
          <a:extLst>
            <a:ext uri="{63B3BB69-23CF-44E3-9099-C40C66FF867C}">
              <a14:compatExt xmlns:a14="http://schemas.microsoft.com/office/drawing/2010/main" spid="_x0000_s2072"/>
            </a:ext>
            <a:ext uri="{FF2B5EF4-FFF2-40B4-BE49-F238E27FC236}">
              <a16:creationId xmlns:a16="http://schemas.microsoft.com/office/drawing/2014/main" id="{CD4B74B5-E320-4CAA-9F30-82A35415574F}"/>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211" name="Drop Down 4" hidden="1">
          <a:extLst>
            <a:ext uri="{63B3BB69-23CF-44E3-9099-C40C66FF867C}">
              <a14:compatExt xmlns:a14="http://schemas.microsoft.com/office/drawing/2010/main" spid="_x0000_s2052"/>
            </a:ext>
            <a:ext uri="{FF2B5EF4-FFF2-40B4-BE49-F238E27FC236}">
              <a16:creationId xmlns:a16="http://schemas.microsoft.com/office/drawing/2014/main" id="{712FA22A-E6B3-4C7B-AA8F-541A81ECC975}"/>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212" name="Drop Down 4" hidden="1">
          <a:extLst>
            <a:ext uri="{63B3BB69-23CF-44E3-9099-C40C66FF867C}">
              <a14:compatExt xmlns:a14="http://schemas.microsoft.com/office/drawing/2010/main" spid="_x0000_s2052"/>
            </a:ext>
            <a:ext uri="{FF2B5EF4-FFF2-40B4-BE49-F238E27FC236}">
              <a16:creationId xmlns:a16="http://schemas.microsoft.com/office/drawing/2014/main" id="{88A404E8-FBD4-4950-8F87-52B6EBBDEEAC}"/>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213" name="Drop Down 4" hidden="1">
          <a:extLst>
            <a:ext uri="{63B3BB69-23CF-44E3-9099-C40C66FF867C}">
              <a14:compatExt xmlns:a14="http://schemas.microsoft.com/office/drawing/2010/main" spid="_x0000_s2052"/>
            </a:ext>
            <a:ext uri="{FF2B5EF4-FFF2-40B4-BE49-F238E27FC236}">
              <a16:creationId xmlns:a16="http://schemas.microsoft.com/office/drawing/2014/main" id="{E049870F-B3E5-4DB7-B5B1-24F218A27B71}"/>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214" name="Drop Down 4" hidden="1">
          <a:extLst>
            <a:ext uri="{63B3BB69-23CF-44E3-9099-C40C66FF867C}">
              <a14:compatExt xmlns:a14="http://schemas.microsoft.com/office/drawing/2010/main" spid="_x0000_s2052"/>
            </a:ext>
            <a:ext uri="{FF2B5EF4-FFF2-40B4-BE49-F238E27FC236}">
              <a16:creationId xmlns:a16="http://schemas.microsoft.com/office/drawing/2014/main" id="{0A96000C-54FE-49C8-8AC8-C36F7D9BEABF}"/>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215" name="Drop Down 4" hidden="1">
          <a:extLst>
            <a:ext uri="{63B3BB69-23CF-44E3-9099-C40C66FF867C}">
              <a14:compatExt xmlns:a14="http://schemas.microsoft.com/office/drawing/2010/main" spid="_x0000_s2052"/>
            </a:ext>
            <a:ext uri="{FF2B5EF4-FFF2-40B4-BE49-F238E27FC236}">
              <a16:creationId xmlns:a16="http://schemas.microsoft.com/office/drawing/2014/main" id="{47FB82D1-3611-4B8F-B0A2-424074B0C17C}"/>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310</xdr:row>
      <xdr:rowOff>0</xdr:rowOff>
    </xdr:from>
    <xdr:ext cx="1921468" cy="195685"/>
    <xdr:sp macro="" textlink="">
      <xdr:nvSpPr>
        <xdr:cNvPr id="5216" name="Drop Down 20" hidden="1">
          <a:extLst>
            <a:ext uri="{63B3BB69-23CF-44E3-9099-C40C66FF867C}">
              <a14:compatExt xmlns:a14="http://schemas.microsoft.com/office/drawing/2010/main" spid="_x0000_s2068"/>
            </a:ext>
            <a:ext uri="{FF2B5EF4-FFF2-40B4-BE49-F238E27FC236}">
              <a16:creationId xmlns:a16="http://schemas.microsoft.com/office/drawing/2014/main" id="{07DCDC4E-F957-493D-B6D2-484514569852}"/>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310</xdr:row>
      <xdr:rowOff>0</xdr:rowOff>
    </xdr:from>
    <xdr:ext cx="2476500" cy="199970"/>
    <xdr:sp macro="" textlink="">
      <xdr:nvSpPr>
        <xdr:cNvPr id="5217" name="Drop Down 24" hidden="1">
          <a:extLst>
            <a:ext uri="{63B3BB69-23CF-44E3-9099-C40C66FF867C}">
              <a14:compatExt xmlns:a14="http://schemas.microsoft.com/office/drawing/2010/main" spid="_x0000_s2072"/>
            </a:ext>
            <a:ext uri="{FF2B5EF4-FFF2-40B4-BE49-F238E27FC236}">
              <a16:creationId xmlns:a16="http://schemas.microsoft.com/office/drawing/2014/main" id="{6C8727E2-9A06-45C0-98F5-0B89EEC4599E}"/>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218" name="Drop Down 4" hidden="1">
          <a:extLst>
            <a:ext uri="{63B3BB69-23CF-44E3-9099-C40C66FF867C}">
              <a14:compatExt xmlns:a14="http://schemas.microsoft.com/office/drawing/2010/main" spid="_x0000_s2052"/>
            </a:ext>
            <a:ext uri="{FF2B5EF4-FFF2-40B4-BE49-F238E27FC236}">
              <a16:creationId xmlns:a16="http://schemas.microsoft.com/office/drawing/2014/main" id="{A6F95C28-F9FB-4197-AE0D-4705BDC470AA}"/>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219" name="Drop Down 4" hidden="1">
          <a:extLst>
            <a:ext uri="{63B3BB69-23CF-44E3-9099-C40C66FF867C}">
              <a14:compatExt xmlns:a14="http://schemas.microsoft.com/office/drawing/2010/main" spid="_x0000_s2052"/>
            </a:ext>
            <a:ext uri="{FF2B5EF4-FFF2-40B4-BE49-F238E27FC236}">
              <a16:creationId xmlns:a16="http://schemas.microsoft.com/office/drawing/2014/main" id="{6556026D-EA36-484E-840F-B1B38A70714F}"/>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220" name="Drop Down 4" hidden="1">
          <a:extLst>
            <a:ext uri="{63B3BB69-23CF-44E3-9099-C40C66FF867C}">
              <a14:compatExt xmlns:a14="http://schemas.microsoft.com/office/drawing/2010/main" spid="_x0000_s2052"/>
            </a:ext>
            <a:ext uri="{FF2B5EF4-FFF2-40B4-BE49-F238E27FC236}">
              <a16:creationId xmlns:a16="http://schemas.microsoft.com/office/drawing/2014/main" id="{61D1B1AB-8A25-4F43-84BA-CC32BB64C036}"/>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221" name="Drop Down 4" hidden="1">
          <a:extLst>
            <a:ext uri="{63B3BB69-23CF-44E3-9099-C40C66FF867C}">
              <a14:compatExt xmlns:a14="http://schemas.microsoft.com/office/drawing/2010/main" spid="_x0000_s2052"/>
            </a:ext>
            <a:ext uri="{FF2B5EF4-FFF2-40B4-BE49-F238E27FC236}">
              <a16:creationId xmlns:a16="http://schemas.microsoft.com/office/drawing/2014/main" id="{8D729407-540D-4820-943A-6CC598C18E16}"/>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222" name="Drop Down 4" hidden="1">
          <a:extLst>
            <a:ext uri="{63B3BB69-23CF-44E3-9099-C40C66FF867C}">
              <a14:compatExt xmlns:a14="http://schemas.microsoft.com/office/drawing/2010/main" spid="_x0000_s2052"/>
            </a:ext>
            <a:ext uri="{FF2B5EF4-FFF2-40B4-BE49-F238E27FC236}">
              <a16:creationId xmlns:a16="http://schemas.microsoft.com/office/drawing/2014/main" id="{17CD5F46-BEE3-4F94-96CD-524C7B66DB80}"/>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310</xdr:row>
      <xdr:rowOff>0</xdr:rowOff>
    </xdr:from>
    <xdr:ext cx="1921468" cy="195685"/>
    <xdr:sp macro="" textlink="">
      <xdr:nvSpPr>
        <xdr:cNvPr id="5223" name="Drop Down 20" hidden="1">
          <a:extLst>
            <a:ext uri="{63B3BB69-23CF-44E3-9099-C40C66FF867C}">
              <a14:compatExt xmlns:a14="http://schemas.microsoft.com/office/drawing/2010/main" spid="_x0000_s2068"/>
            </a:ext>
            <a:ext uri="{FF2B5EF4-FFF2-40B4-BE49-F238E27FC236}">
              <a16:creationId xmlns:a16="http://schemas.microsoft.com/office/drawing/2014/main" id="{8A36DB10-288A-4D8D-8B5B-9DF13408A960}"/>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310</xdr:row>
      <xdr:rowOff>0</xdr:rowOff>
    </xdr:from>
    <xdr:ext cx="2476500" cy="199970"/>
    <xdr:sp macro="" textlink="">
      <xdr:nvSpPr>
        <xdr:cNvPr id="5224" name="Drop Down 24" hidden="1">
          <a:extLst>
            <a:ext uri="{63B3BB69-23CF-44E3-9099-C40C66FF867C}">
              <a14:compatExt xmlns:a14="http://schemas.microsoft.com/office/drawing/2010/main" spid="_x0000_s2072"/>
            </a:ext>
            <a:ext uri="{FF2B5EF4-FFF2-40B4-BE49-F238E27FC236}">
              <a16:creationId xmlns:a16="http://schemas.microsoft.com/office/drawing/2014/main" id="{270B2573-3A76-4A2B-A54B-0DAEC288330C}"/>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225" name="Drop Down 4" hidden="1">
          <a:extLst>
            <a:ext uri="{63B3BB69-23CF-44E3-9099-C40C66FF867C}">
              <a14:compatExt xmlns:a14="http://schemas.microsoft.com/office/drawing/2010/main" spid="_x0000_s2052"/>
            </a:ext>
            <a:ext uri="{FF2B5EF4-FFF2-40B4-BE49-F238E27FC236}">
              <a16:creationId xmlns:a16="http://schemas.microsoft.com/office/drawing/2014/main" id="{414CB023-75C4-46DE-BBD1-9C287BF6EF0E}"/>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226" name="Drop Down 4" hidden="1">
          <a:extLst>
            <a:ext uri="{63B3BB69-23CF-44E3-9099-C40C66FF867C}">
              <a14:compatExt xmlns:a14="http://schemas.microsoft.com/office/drawing/2010/main" spid="_x0000_s2052"/>
            </a:ext>
            <a:ext uri="{FF2B5EF4-FFF2-40B4-BE49-F238E27FC236}">
              <a16:creationId xmlns:a16="http://schemas.microsoft.com/office/drawing/2014/main" id="{6DD0B27F-23FF-4E65-B558-72B5E750F12C}"/>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227" name="Drop Down 4" hidden="1">
          <a:extLst>
            <a:ext uri="{63B3BB69-23CF-44E3-9099-C40C66FF867C}">
              <a14:compatExt xmlns:a14="http://schemas.microsoft.com/office/drawing/2010/main" spid="_x0000_s2052"/>
            </a:ext>
            <a:ext uri="{FF2B5EF4-FFF2-40B4-BE49-F238E27FC236}">
              <a16:creationId xmlns:a16="http://schemas.microsoft.com/office/drawing/2014/main" id="{39F615C2-CCE0-4B49-87ED-7FC57D4F3C22}"/>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228" name="Drop Down 4" hidden="1">
          <a:extLst>
            <a:ext uri="{63B3BB69-23CF-44E3-9099-C40C66FF867C}">
              <a14:compatExt xmlns:a14="http://schemas.microsoft.com/office/drawing/2010/main" spid="_x0000_s2052"/>
            </a:ext>
            <a:ext uri="{FF2B5EF4-FFF2-40B4-BE49-F238E27FC236}">
              <a16:creationId xmlns:a16="http://schemas.microsoft.com/office/drawing/2014/main" id="{FC79A9AB-2680-4718-8C39-27CC2B05AF4C}"/>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229" name="Drop Down 4" hidden="1">
          <a:extLst>
            <a:ext uri="{63B3BB69-23CF-44E3-9099-C40C66FF867C}">
              <a14:compatExt xmlns:a14="http://schemas.microsoft.com/office/drawing/2010/main" spid="_x0000_s2052"/>
            </a:ext>
            <a:ext uri="{FF2B5EF4-FFF2-40B4-BE49-F238E27FC236}">
              <a16:creationId xmlns:a16="http://schemas.microsoft.com/office/drawing/2014/main" id="{D6711CDD-2AA6-4257-AF90-01B1BA1EA8A4}"/>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310</xdr:row>
      <xdr:rowOff>0</xdr:rowOff>
    </xdr:from>
    <xdr:ext cx="1921468" cy="195685"/>
    <xdr:sp macro="" textlink="">
      <xdr:nvSpPr>
        <xdr:cNvPr id="5230" name="Drop Down 20" hidden="1">
          <a:extLst>
            <a:ext uri="{63B3BB69-23CF-44E3-9099-C40C66FF867C}">
              <a14:compatExt xmlns:a14="http://schemas.microsoft.com/office/drawing/2010/main" spid="_x0000_s2068"/>
            </a:ext>
            <a:ext uri="{FF2B5EF4-FFF2-40B4-BE49-F238E27FC236}">
              <a16:creationId xmlns:a16="http://schemas.microsoft.com/office/drawing/2014/main" id="{79A272B0-2778-45AD-979F-535133C1807D}"/>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310</xdr:row>
      <xdr:rowOff>0</xdr:rowOff>
    </xdr:from>
    <xdr:ext cx="2476500" cy="199970"/>
    <xdr:sp macro="" textlink="">
      <xdr:nvSpPr>
        <xdr:cNvPr id="5231" name="Drop Down 24" hidden="1">
          <a:extLst>
            <a:ext uri="{63B3BB69-23CF-44E3-9099-C40C66FF867C}">
              <a14:compatExt xmlns:a14="http://schemas.microsoft.com/office/drawing/2010/main" spid="_x0000_s2072"/>
            </a:ext>
            <a:ext uri="{FF2B5EF4-FFF2-40B4-BE49-F238E27FC236}">
              <a16:creationId xmlns:a16="http://schemas.microsoft.com/office/drawing/2014/main" id="{0575ABD8-374D-4093-8106-E3B24BF6BCCF}"/>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232" name="Drop Down 4" hidden="1">
          <a:extLst>
            <a:ext uri="{63B3BB69-23CF-44E3-9099-C40C66FF867C}">
              <a14:compatExt xmlns:a14="http://schemas.microsoft.com/office/drawing/2010/main" spid="_x0000_s2052"/>
            </a:ext>
            <a:ext uri="{FF2B5EF4-FFF2-40B4-BE49-F238E27FC236}">
              <a16:creationId xmlns:a16="http://schemas.microsoft.com/office/drawing/2014/main" id="{67D6701D-9665-40D9-8FCA-31FB2BF78E33}"/>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233" name="Drop Down 4" hidden="1">
          <a:extLst>
            <a:ext uri="{63B3BB69-23CF-44E3-9099-C40C66FF867C}">
              <a14:compatExt xmlns:a14="http://schemas.microsoft.com/office/drawing/2010/main" spid="_x0000_s2052"/>
            </a:ext>
            <a:ext uri="{FF2B5EF4-FFF2-40B4-BE49-F238E27FC236}">
              <a16:creationId xmlns:a16="http://schemas.microsoft.com/office/drawing/2014/main" id="{6AF23D4F-BD3A-4DDD-B6DE-126EF54B2093}"/>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234" name="Drop Down 4" hidden="1">
          <a:extLst>
            <a:ext uri="{63B3BB69-23CF-44E3-9099-C40C66FF867C}">
              <a14:compatExt xmlns:a14="http://schemas.microsoft.com/office/drawing/2010/main" spid="_x0000_s2052"/>
            </a:ext>
            <a:ext uri="{FF2B5EF4-FFF2-40B4-BE49-F238E27FC236}">
              <a16:creationId xmlns:a16="http://schemas.microsoft.com/office/drawing/2014/main" id="{CBC8F496-17AE-4C52-A508-63CD8CC32015}"/>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235" name="Drop Down 4" hidden="1">
          <a:extLst>
            <a:ext uri="{63B3BB69-23CF-44E3-9099-C40C66FF867C}">
              <a14:compatExt xmlns:a14="http://schemas.microsoft.com/office/drawing/2010/main" spid="_x0000_s2052"/>
            </a:ext>
            <a:ext uri="{FF2B5EF4-FFF2-40B4-BE49-F238E27FC236}">
              <a16:creationId xmlns:a16="http://schemas.microsoft.com/office/drawing/2014/main" id="{137960CF-E0B2-4C3F-BDB8-E056DDC45633}"/>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236" name="Drop Down 4" hidden="1">
          <a:extLst>
            <a:ext uri="{63B3BB69-23CF-44E3-9099-C40C66FF867C}">
              <a14:compatExt xmlns:a14="http://schemas.microsoft.com/office/drawing/2010/main" spid="_x0000_s2052"/>
            </a:ext>
            <a:ext uri="{FF2B5EF4-FFF2-40B4-BE49-F238E27FC236}">
              <a16:creationId xmlns:a16="http://schemas.microsoft.com/office/drawing/2014/main" id="{7A6614E3-D461-423C-A585-2B29A48CAC66}"/>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310</xdr:row>
      <xdr:rowOff>0</xdr:rowOff>
    </xdr:from>
    <xdr:ext cx="1921468" cy="195685"/>
    <xdr:sp macro="" textlink="">
      <xdr:nvSpPr>
        <xdr:cNvPr id="5237" name="Drop Down 20" hidden="1">
          <a:extLst>
            <a:ext uri="{63B3BB69-23CF-44E3-9099-C40C66FF867C}">
              <a14:compatExt xmlns:a14="http://schemas.microsoft.com/office/drawing/2010/main" spid="_x0000_s2068"/>
            </a:ext>
            <a:ext uri="{FF2B5EF4-FFF2-40B4-BE49-F238E27FC236}">
              <a16:creationId xmlns:a16="http://schemas.microsoft.com/office/drawing/2014/main" id="{8AA4A25B-A18C-4FF6-A27A-AB31E3A83533}"/>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310</xdr:row>
      <xdr:rowOff>0</xdr:rowOff>
    </xdr:from>
    <xdr:ext cx="2476500" cy="199970"/>
    <xdr:sp macro="" textlink="">
      <xdr:nvSpPr>
        <xdr:cNvPr id="5238" name="Drop Down 24" hidden="1">
          <a:extLst>
            <a:ext uri="{63B3BB69-23CF-44E3-9099-C40C66FF867C}">
              <a14:compatExt xmlns:a14="http://schemas.microsoft.com/office/drawing/2010/main" spid="_x0000_s2072"/>
            </a:ext>
            <a:ext uri="{FF2B5EF4-FFF2-40B4-BE49-F238E27FC236}">
              <a16:creationId xmlns:a16="http://schemas.microsoft.com/office/drawing/2014/main" id="{A3DD1290-EC28-4E20-AF27-692EE2E86099}"/>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239" name="Drop Down 4" hidden="1">
          <a:extLst>
            <a:ext uri="{63B3BB69-23CF-44E3-9099-C40C66FF867C}">
              <a14:compatExt xmlns:a14="http://schemas.microsoft.com/office/drawing/2010/main" spid="_x0000_s2052"/>
            </a:ext>
            <a:ext uri="{FF2B5EF4-FFF2-40B4-BE49-F238E27FC236}">
              <a16:creationId xmlns:a16="http://schemas.microsoft.com/office/drawing/2014/main" id="{FFE37441-5923-46BE-B8A1-32D615BD2A30}"/>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240" name="Drop Down 4" hidden="1">
          <a:extLst>
            <a:ext uri="{63B3BB69-23CF-44E3-9099-C40C66FF867C}">
              <a14:compatExt xmlns:a14="http://schemas.microsoft.com/office/drawing/2010/main" spid="_x0000_s2052"/>
            </a:ext>
            <a:ext uri="{FF2B5EF4-FFF2-40B4-BE49-F238E27FC236}">
              <a16:creationId xmlns:a16="http://schemas.microsoft.com/office/drawing/2014/main" id="{1B0EFD59-F0DE-4499-9B08-222DDBF3E2CF}"/>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241" name="Drop Down 4" hidden="1">
          <a:extLst>
            <a:ext uri="{63B3BB69-23CF-44E3-9099-C40C66FF867C}">
              <a14:compatExt xmlns:a14="http://schemas.microsoft.com/office/drawing/2010/main" spid="_x0000_s2052"/>
            </a:ext>
            <a:ext uri="{FF2B5EF4-FFF2-40B4-BE49-F238E27FC236}">
              <a16:creationId xmlns:a16="http://schemas.microsoft.com/office/drawing/2014/main" id="{FBF90C8C-724E-4B4C-A257-02B5AE1348BF}"/>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242" name="Drop Down 4" hidden="1">
          <a:extLst>
            <a:ext uri="{63B3BB69-23CF-44E3-9099-C40C66FF867C}">
              <a14:compatExt xmlns:a14="http://schemas.microsoft.com/office/drawing/2010/main" spid="_x0000_s2052"/>
            </a:ext>
            <a:ext uri="{FF2B5EF4-FFF2-40B4-BE49-F238E27FC236}">
              <a16:creationId xmlns:a16="http://schemas.microsoft.com/office/drawing/2014/main" id="{DF256230-01A2-4795-A925-2B45C57BA0B9}"/>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243" name="Drop Down 4" hidden="1">
          <a:extLst>
            <a:ext uri="{63B3BB69-23CF-44E3-9099-C40C66FF867C}">
              <a14:compatExt xmlns:a14="http://schemas.microsoft.com/office/drawing/2010/main" spid="_x0000_s2052"/>
            </a:ext>
            <a:ext uri="{FF2B5EF4-FFF2-40B4-BE49-F238E27FC236}">
              <a16:creationId xmlns:a16="http://schemas.microsoft.com/office/drawing/2014/main" id="{720DF9AE-3854-48E4-82AC-5450A0F54410}"/>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310</xdr:row>
      <xdr:rowOff>0</xdr:rowOff>
    </xdr:from>
    <xdr:ext cx="1921468" cy="195685"/>
    <xdr:sp macro="" textlink="">
      <xdr:nvSpPr>
        <xdr:cNvPr id="5244" name="Drop Down 20" hidden="1">
          <a:extLst>
            <a:ext uri="{63B3BB69-23CF-44E3-9099-C40C66FF867C}">
              <a14:compatExt xmlns:a14="http://schemas.microsoft.com/office/drawing/2010/main" spid="_x0000_s2068"/>
            </a:ext>
            <a:ext uri="{FF2B5EF4-FFF2-40B4-BE49-F238E27FC236}">
              <a16:creationId xmlns:a16="http://schemas.microsoft.com/office/drawing/2014/main" id="{7521E0AA-7E25-49D6-8A76-520ABB56FF9B}"/>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310</xdr:row>
      <xdr:rowOff>0</xdr:rowOff>
    </xdr:from>
    <xdr:ext cx="2476500" cy="199970"/>
    <xdr:sp macro="" textlink="">
      <xdr:nvSpPr>
        <xdr:cNvPr id="5245" name="Drop Down 24" hidden="1">
          <a:extLst>
            <a:ext uri="{63B3BB69-23CF-44E3-9099-C40C66FF867C}">
              <a14:compatExt xmlns:a14="http://schemas.microsoft.com/office/drawing/2010/main" spid="_x0000_s2072"/>
            </a:ext>
            <a:ext uri="{FF2B5EF4-FFF2-40B4-BE49-F238E27FC236}">
              <a16:creationId xmlns:a16="http://schemas.microsoft.com/office/drawing/2014/main" id="{57FEB151-DA76-4368-B94C-2065390733ED}"/>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246" name="Drop Down 4" hidden="1">
          <a:extLst>
            <a:ext uri="{63B3BB69-23CF-44E3-9099-C40C66FF867C}">
              <a14:compatExt xmlns:a14="http://schemas.microsoft.com/office/drawing/2010/main" spid="_x0000_s2052"/>
            </a:ext>
            <a:ext uri="{FF2B5EF4-FFF2-40B4-BE49-F238E27FC236}">
              <a16:creationId xmlns:a16="http://schemas.microsoft.com/office/drawing/2014/main" id="{B149E5AC-48A0-446E-A218-C2F910BE2E8D}"/>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247" name="Drop Down 4" hidden="1">
          <a:extLst>
            <a:ext uri="{63B3BB69-23CF-44E3-9099-C40C66FF867C}">
              <a14:compatExt xmlns:a14="http://schemas.microsoft.com/office/drawing/2010/main" spid="_x0000_s2052"/>
            </a:ext>
            <a:ext uri="{FF2B5EF4-FFF2-40B4-BE49-F238E27FC236}">
              <a16:creationId xmlns:a16="http://schemas.microsoft.com/office/drawing/2014/main" id="{50FD0573-8336-4F85-9E67-B9681D90090B}"/>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248" name="Drop Down 4" hidden="1">
          <a:extLst>
            <a:ext uri="{63B3BB69-23CF-44E3-9099-C40C66FF867C}">
              <a14:compatExt xmlns:a14="http://schemas.microsoft.com/office/drawing/2010/main" spid="_x0000_s2052"/>
            </a:ext>
            <a:ext uri="{FF2B5EF4-FFF2-40B4-BE49-F238E27FC236}">
              <a16:creationId xmlns:a16="http://schemas.microsoft.com/office/drawing/2014/main" id="{0CF0917C-8766-44BD-8513-D87DA8983EC3}"/>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249" name="Drop Down 4" hidden="1">
          <a:extLst>
            <a:ext uri="{63B3BB69-23CF-44E3-9099-C40C66FF867C}">
              <a14:compatExt xmlns:a14="http://schemas.microsoft.com/office/drawing/2010/main" spid="_x0000_s2052"/>
            </a:ext>
            <a:ext uri="{FF2B5EF4-FFF2-40B4-BE49-F238E27FC236}">
              <a16:creationId xmlns:a16="http://schemas.microsoft.com/office/drawing/2014/main" id="{FB13CF2E-62C3-46BF-8D46-52F4042F5CA0}"/>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250" name="Drop Down 4" hidden="1">
          <a:extLst>
            <a:ext uri="{63B3BB69-23CF-44E3-9099-C40C66FF867C}">
              <a14:compatExt xmlns:a14="http://schemas.microsoft.com/office/drawing/2010/main" spid="_x0000_s2052"/>
            </a:ext>
            <a:ext uri="{FF2B5EF4-FFF2-40B4-BE49-F238E27FC236}">
              <a16:creationId xmlns:a16="http://schemas.microsoft.com/office/drawing/2014/main" id="{A561CA6D-68AD-426E-9F60-6F00A4C86F49}"/>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310</xdr:row>
      <xdr:rowOff>0</xdr:rowOff>
    </xdr:from>
    <xdr:ext cx="1921468" cy="195685"/>
    <xdr:sp macro="" textlink="">
      <xdr:nvSpPr>
        <xdr:cNvPr id="5251" name="Drop Down 20" hidden="1">
          <a:extLst>
            <a:ext uri="{63B3BB69-23CF-44E3-9099-C40C66FF867C}">
              <a14:compatExt xmlns:a14="http://schemas.microsoft.com/office/drawing/2010/main" spid="_x0000_s2068"/>
            </a:ext>
            <a:ext uri="{FF2B5EF4-FFF2-40B4-BE49-F238E27FC236}">
              <a16:creationId xmlns:a16="http://schemas.microsoft.com/office/drawing/2014/main" id="{191AD078-6D9F-4B2E-9F07-CED3C29A76B5}"/>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310</xdr:row>
      <xdr:rowOff>0</xdr:rowOff>
    </xdr:from>
    <xdr:ext cx="2476500" cy="199970"/>
    <xdr:sp macro="" textlink="">
      <xdr:nvSpPr>
        <xdr:cNvPr id="5252" name="Drop Down 24" hidden="1">
          <a:extLst>
            <a:ext uri="{63B3BB69-23CF-44E3-9099-C40C66FF867C}">
              <a14:compatExt xmlns:a14="http://schemas.microsoft.com/office/drawing/2010/main" spid="_x0000_s2072"/>
            </a:ext>
            <a:ext uri="{FF2B5EF4-FFF2-40B4-BE49-F238E27FC236}">
              <a16:creationId xmlns:a16="http://schemas.microsoft.com/office/drawing/2014/main" id="{011886FE-822F-465B-BB05-B42868425038}"/>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253" name="Drop Down 4" hidden="1">
          <a:extLst>
            <a:ext uri="{63B3BB69-23CF-44E3-9099-C40C66FF867C}">
              <a14:compatExt xmlns:a14="http://schemas.microsoft.com/office/drawing/2010/main" spid="_x0000_s2052"/>
            </a:ext>
            <a:ext uri="{FF2B5EF4-FFF2-40B4-BE49-F238E27FC236}">
              <a16:creationId xmlns:a16="http://schemas.microsoft.com/office/drawing/2014/main" id="{0BDCC6FF-7A19-46F8-B0C6-8162CEA47B83}"/>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254" name="Drop Down 4" hidden="1">
          <a:extLst>
            <a:ext uri="{63B3BB69-23CF-44E3-9099-C40C66FF867C}">
              <a14:compatExt xmlns:a14="http://schemas.microsoft.com/office/drawing/2010/main" spid="_x0000_s2052"/>
            </a:ext>
            <a:ext uri="{FF2B5EF4-FFF2-40B4-BE49-F238E27FC236}">
              <a16:creationId xmlns:a16="http://schemas.microsoft.com/office/drawing/2014/main" id="{1338FB66-9DAA-4D89-A4C3-34DF3F8AC601}"/>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255" name="Drop Down 4" hidden="1">
          <a:extLst>
            <a:ext uri="{63B3BB69-23CF-44E3-9099-C40C66FF867C}">
              <a14:compatExt xmlns:a14="http://schemas.microsoft.com/office/drawing/2010/main" spid="_x0000_s2052"/>
            </a:ext>
            <a:ext uri="{FF2B5EF4-FFF2-40B4-BE49-F238E27FC236}">
              <a16:creationId xmlns:a16="http://schemas.microsoft.com/office/drawing/2014/main" id="{A1EDCE01-0288-463A-A2FA-310C2BF57BCA}"/>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256" name="Drop Down 4" hidden="1">
          <a:extLst>
            <a:ext uri="{63B3BB69-23CF-44E3-9099-C40C66FF867C}">
              <a14:compatExt xmlns:a14="http://schemas.microsoft.com/office/drawing/2010/main" spid="_x0000_s2052"/>
            </a:ext>
            <a:ext uri="{FF2B5EF4-FFF2-40B4-BE49-F238E27FC236}">
              <a16:creationId xmlns:a16="http://schemas.microsoft.com/office/drawing/2014/main" id="{BBE60728-6ECA-489E-81F3-7B2C199A8739}"/>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257" name="Drop Down 4" hidden="1">
          <a:extLst>
            <a:ext uri="{63B3BB69-23CF-44E3-9099-C40C66FF867C}">
              <a14:compatExt xmlns:a14="http://schemas.microsoft.com/office/drawing/2010/main" spid="_x0000_s2052"/>
            </a:ext>
            <a:ext uri="{FF2B5EF4-FFF2-40B4-BE49-F238E27FC236}">
              <a16:creationId xmlns:a16="http://schemas.microsoft.com/office/drawing/2014/main" id="{CAB68B5B-09CB-4D19-9000-CD0DA3431CFE}"/>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310</xdr:row>
      <xdr:rowOff>0</xdr:rowOff>
    </xdr:from>
    <xdr:ext cx="1921468" cy="195685"/>
    <xdr:sp macro="" textlink="">
      <xdr:nvSpPr>
        <xdr:cNvPr id="5258" name="Drop Down 20" hidden="1">
          <a:extLst>
            <a:ext uri="{63B3BB69-23CF-44E3-9099-C40C66FF867C}">
              <a14:compatExt xmlns:a14="http://schemas.microsoft.com/office/drawing/2010/main" spid="_x0000_s2068"/>
            </a:ext>
            <a:ext uri="{FF2B5EF4-FFF2-40B4-BE49-F238E27FC236}">
              <a16:creationId xmlns:a16="http://schemas.microsoft.com/office/drawing/2014/main" id="{58789558-F378-40DD-9F8C-3A3B5C53B084}"/>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310</xdr:row>
      <xdr:rowOff>0</xdr:rowOff>
    </xdr:from>
    <xdr:ext cx="2476500" cy="199970"/>
    <xdr:sp macro="" textlink="">
      <xdr:nvSpPr>
        <xdr:cNvPr id="5259" name="Drop Down 24" hidden="1">
          <a:extLst>
            <a:ext uri="{63B3BB69-23CF-44E3-9099-C40C66FF867C}">
              <a14:compatExt xmlns:a14="http://schemas.microsoft.com/office/drawing/2010/main" spid="_x0000_s2072"/>
            </a:ext>
            <a:ext uri="{FF2B5EF4-FFF2-40B4-BE49-F238E27FC236}">
              <a16:creationId xmlns:a16="http://schemas.microsoft.com/office/drawing/2014/main" id="{EFEF87F6-9D0F-4073-B9A7-E7FD0CE5370A}"/>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260" name="Drop Down 4" hidden="1">
          <a:extLst>
            <a:ext uri="{63B3BB69-23CF-44E3-9099-C40C66FF867C}">
              <a14:compatExt xmlns:a14="http://schemas.microsoft.com/office/drawing/2010/main" spid="_x0000_s2052"/>
            </a:ext>
            <a:ext uri="{FF2B5EF4-FFF2-40B4-BE49-F238E27FC236}">
              <a16:creationId xmlns:a16="http://schemas.microsoft.com/office/drawing/2014/main" id="{8CF2A920-F0AB-49FE-8D76-5AAFC1E673C0}"/>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261" name="Drop Down 4" hidden="1">
          <a:extLst>
            <a:ext uri="{63B3BB69-23CF-44E3-9099-C40C66FF867C}">
              <a14:compatExt xmlns:a14="http://schemas.microsoft.com/office/drawing/2010/main" spid="_x0000_s2052"/>
            </a:ext>
            <a:ext uri="{FF2B5EF4-FFF2-40B4-BE49-F238E27FC236}">
              <a16:creationId xmlns:a16="http://schemas.microsoft.com/office/drawing/2014/main" id="{0AA27400-A50A-4E1E-8B4C-B259504045D8}"/>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262" name="Drop Down 4" hidden="1">
          <a:extLst>
            <a:ext uri="{63B3BB69-23CF-44E3-9099-C40C66FF867C}">
              <a14:compatExt xmlns:a14="http://schemas.microsoft.com/office/drawing/2010/main" spid="_x0000_s2052"/>
            </a:ext>
            <a:ext uri="{FF2B5EF4-FFF2-40B4-BE49-F238E27FC236}">
              <a16:creationId xmlns:a16="http://schemas.microsoft.com/office/drawing/2014/main" id="{D8AA003C-2675-4726-90F2-13891D43BAD2}"/>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263" name="Drop Down 4" hidden="1">
          <a:extLst>
            <a:ext uri="{63B3BB69-23CF-44E3-9099-C40C66FF867C}">
              <a14:compatExt xmlns:a14="http://schemas.microsoft.com/office/drawing/2010/main" spid="_x0000_s2052"/>
            </a:ext>
            <a:ext uri="{FF2B5EF4-FFF2-40B4-BE49-F238E27FC236}">
              <a16:creationId xmlns:a16="http://schemas.microsoft.com/office/drawing/2014/main" id="{6ACC8175-74BB-464F-B697-9CBB2DCFA57A}"/>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264" name="Drop Down 4" hidden="1">
          <a:extLst>
            <a:ext uri="{63B3BB69-23CF-44E3-9099-C40C66FF867C}">
              <a14:compatExt xmlns:a14="http://schemas.microsoft.com/office/drawing/2010/main" spid="_x0000_s2052"/>
            </a:ext>
            <a:ext uri="{FF2B5EF4-FFF2-40B4-BE49-F238E27FC236}">
              <a16:creationId xmlns:a16="http://schemas.microsoft.com/office/drawing/2014/main" id="{54C7BEA7-F5CB-4326-A4A6-EE7454F632AF}"/>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310</xdr:row>
      <xdr:rowOff>0</xdr:rowOff>
    </xdr:from>
    <xdr:ext cx="1921468" cy="195685"/>
    <xdr:sp macro="" textlink="">
      <xdr:nvSpPr>
        <xdr:cNvPr id="5265" name="Drop Down 20" hidden="1">
          <a:extLst>
            <a:ext uri="{63B3BB69-23CF-44E3-9099-C40C66FF867C}">
              <a14:compatExt xmlns:a14="http://schemas.microsoft.com/office/drawing/2010/main" spid="_x0000_s2068"/>
            </a:ext>
            <a:ext uri="{FF2B5EF4-FFF2-40B4-BE49-F238E27FC236}">
              <a16:creationId xmlns:a16="http://schemas.microsoft.com/office/drawing/2014/main" id="{55D43DAE-6864-46E7-80CC-C1DCEF56CDA4}"/>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310</xdr:row>
      <xdr:rowOff>0</xdr:rowOff>
    </xdr:from>
    <xdr:ext cx="2476500" cy="199970"/>
    <xdr:sp macro="" textlink="">
      <xdr:nvSpPr>
        <xdr:cNvPr id="5266" name="Drop Down 24" hidden="1">
          <a:extLst>
            <a:ext uri="{63B3BB69-23CF-44E3-9099-C40C66FF867C}">
              <a14:compatExt xmlns:a14="http://schemas.microsoft.com/office/drawing/2010/main" spid="_x0000_s2072"/>
            </a:ext>
            <a:ext uri="{FF2B5EF4-FFF2-40B4-BE49-F238E27FC236}">
              <a16:creationId xmlns:a16="http://schemas.microsoft.com/office/drawing/2014/main" id="{85FA92E2-206D-4A61-8393-5467707DF80B}"/>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267" name="Drop Down 4" hidden="1">
          <a:extLst>
            <a:ext uri="{63B3BB69-23CF-44E3-9099-C40C66FF867C}">
              <a14:compatExt xmlns:a14="http://schemas.microsoft.com/office/drawing/2010/main" spid="_x0000_s2052"/>
            </a:ext>
            <a:ext uri="{FF2B5EF4-FFF2-40B4-BE49-F238E27FC236}">
              <a16:creationId xmlns:a16="http://schemas.microsoft.com/office/drawing/2014/main" id="{2D991F1E-945C-498B-9A94-0BD2DBB6AC6F}"/>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268" name="Drop Down 4" hidden="1">
          <a:extLst>
            <a:ext uri="{63B3BB69-23CF-44E3-9099-C40C66FF867C}">
              <a14:compatExt xmlns:a14="http://schemas.microsoft.com/office/drawing/2010/main" spid="_x0000_s2052"/>
            </a:ext>
            <a:ext uri="{FF2B5EF4-FFF2-40B4-BE49-F238E27FC236}">
              <a16:creationId xmlns:a16="http://schemas.microsoft.com/office/drawing/2014/main" id="{1626A01B-9B7C-4BC0-B363-087FDAAB8769}"/>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269" name="Drop Down 4" hidden="1">
          <a:extLst>
            <a:ext uri="{63B3BB69-23CF-44E3-9099-C40C66FF867C}">
              <a14:compatExt xmlns:a14="http://schemas.microsoft.com/office/drawing/2010/main" spid="_x0000_s2052"/>
            </a:ext>
            <a:ext uri="{FF2B5EF4-FFF2-40B4-BE49-F238E27FC236}">
              <a16:creationId xmlns:a16="http://schemas.microsoft.com/office/drawing/2014/main" id="{FBB1373E-C952-414E-80FD-4AC0BBC72910}"/>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270" name="Drop Down 4" hidden="1">
          <a:extLst>
            <a:ext uri="{63B3BB69-23CF-44E3-9099-C40C66FF867C}">
              <a14:compatExt xmlns:a14="http://schemas.microsoft.com/office/drawing/2010/main" spid="_x0000_s2052"/>
            </a:ext>
            <a:ext uri="{FF2B5EF4-FFF2-40B4-BE49-F238E27FC236}">
              <a16:creationId xmlns:a16="http://schemas.microsoft.com/office/drawing/2014/main" id="{41152222-3391-4FCB-89F4-D5BEDE597858}"/>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271" name="Drop Down 4" hidden="1">
          <a:extLst>
            <a:ext uri="{63B3BB69-23CF-44E3-9099-C40C66FF867C}">
              <a14:compatExt xmlns:a14="http://schemas.microsoft.com/office/drawing/2010/main" spid="_x0000_s2052"/>
            </a:ext>
            <a:ext uri="{FF2B5EF4-FFF2-40B4-BE49-F238E27FC236}">
              <a16:creationId xmlns:a16="http://schemas.microsoft.com/office/drawing/2014/main" id="{16AFB4A1-9BF5-4F5E-98B5-877D5C105EE9}"/>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310</xdr:row>
      <xdr:rowOff>0</xdr:rowOff>
    </xdr:from>
    <xdr:ext cx="1921468" cy="195685"/>
    <xdr:sp macro="" textlink="">
      <xdr:nvSpPr>
        <xdr:cNvPr id="5272" name="Drop Down 20" hidden="1">
          <a:extLst>
            <a:ext uri="{63B3BB69-23CF-44E3-9099-C40C66FF867C}">
              <a14:compatExt xmlns:a14="http://schemas.microsoft.com/office/drawing/2010/main" spid="_x0000_s2068"/>
            </a:ext>
            <a:ext uri="{FF2B5EF4-FFF2-40B4-BE49-F238E27FC236}">
              <a16:creationId xmlns:a16="http://schemas.microsoft.com/office/drawing/2014/main" id="{DF4B6F7B-03FA-42B7-8464-77BB5F117E06}"/>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310</xdr:row>
      <xdr:rowOff>0</xdr:rowOff>
    </xdr:from>
    <xdr:ext cx="2476500" cy="199970"/>
    <xdr:sp macro="" textlink="">
      <xdr:nvSpPr>
        <xdr:cNvPr id="5273" name="Drop Down 24" hidden="1">
          <a:extLst>
            <a:ext uri="{63B3BB69-23CF-44E3-9099-C40C66FF867C}">
              <a14:compatExt xmlns:a14="http://schemas.microsoft.com/office/drawing/2010/main" spid="_x0000_s2072"/>
            </a:ext>
            <a:ext uri="{FF2B5EF4-FFF2-40B4-BE49-F238E27FC236}">
              <a16:creationId xmlns:a16="http://schemas.microsoft.com/office/drawing/2014/main" id="{ACA44DC7-E4BE-463B-B727-F6607BB2A282}"/>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274" name="Drop Down 4" hidden="1">
          <a:extLst>
            <a:ext uri="{63B3BB69-23CF-44E3-9099-C40C66FF867C}">
              <a14:compatExt xmlns:a14="http://schemas.microsoft.com/office/drawing/2010/main" spid="_x0000_s2052"/>
            </a:ext>
            <a:ext uri="{FF2B5EF4-FFF2-40B4-BE49-F238E27FC236}">
              <a16:creationId xmlns:a16="http://schemas.microsoft.com/office/drawing/2014/main" id="{5AD48AB3-DA02-48F3-9776-BC49A038628A}"/>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275" name="Drop Down 4" hidden="1">
          <a:extLst>
            <a:ext uri="{63B3BB69-23CF-44E3-9099-C40C66FF867C}">
              <a14:compatExt xmlns:a14="http://schemas.microsoft.com/office/drawing/2010/main" spid="_x0000_s2052"/>
            </a:ext>
            <a:ext uri="{FF2B5EF4-FFF2-40B4-BE49-F238E27FC236}">
              <a16:creationId xmlns:a16="http://schemas.microsoft.com/office/drawing/2014/main" id="{BA0A2388-6633-4CF8-9DF3-3EE866FA6683}"/>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276" name="Drop Down 4" hidden="1">
          <a:extLst>
            <a:ext uri="{63B3BB69-23CF-44E3-9099-C40C66FF867C}">
              <a14:compatExt xmlns:a14="http://schemas.microsoft.com/office/drawing/2010/main" spid="_x0000_s2052"/>
            </a:ext>
            <a:ext uri="{FF2B5EF4-FFF2-40B4-BE49-F238E27FC236}">
              <a16:creationId xmlns:a16="http://schemas.microsoft.com/office/drawing/2014/main" id="{9E911810-01D2-4868-B619-33192998B924}"/>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277" name="Drop Down 4" hidden="1">
          <a:extLst>
            <a:ext uri="{63B3BB69-23CF-44E3-9099-C40C66FF867C}">
              <a14:compatExt xmlns:a14="http://schemas.microsoft.com/office/drawing/2010/main" spid="_x0000_s2052"/>
            </a:ext>
            <a:ext uri="{FF2B5EF4-FFF2-40B4-BE49-F238E27FC236}">
              <a16:creationId xmlns:a16="http://schemas.microsoft.com/office/drawing/2014/main" id="{597E29BD-D42C-4E29-998C-F56D77E64B1B}"/>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278" name="Drop Down 4" hidden="1">
          <a:extLst>
            <a:ext uri="{63B3BB69-23CF-44E3-9099-C40C66FF867C}">
              <a14:compatExt xmlns:a14="http://schemas.microsoft.com/office/drawing/2010/main" spid="_x0000_s2052"/>
            </a:ext>
            <a:ext uri="{FF2B5EF4-FFF2-40B4-BE49-F238E27FC236}">
              <a16:creationId xmlns:a16="http://schemas.microsoft.com/office/drawing/2014/main" id="{E9365BFD-61B7-4728-B602-BF08CE4D1101}"/>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310</xdr:row>
      <xdr:rowOff>0</xdr:rowOff>
    </xdr:from>
    <xdr:ext cx="1921468" cy="195685"/>
    <xdr:sp macro="" textlink="">
      <xdr:nvSpPr>
        <xdr:cNvPr id="5279" name="Drop Down 20" hidden="1">
          <a:extLst>
            <a:ext uri="{63B3BB69-23CF-44E3-9099-C40C66FF867C}">
              <a14:compatExt xmlns:a14="http://schemas.microsoft.com/office/drawing/2010/main" spid="_x0000_s2068"/>
            </a:ext>
            <a:ext uri="{FF2B5EF4-FFF2-40B4-BE49-F238E27FC236}">
              <a16:creationId xmlns:a16="http://schemas.microsoft.com/office/drawing/2014/main" id="{89AEF88C-A770-48C2-A154-288A910111E0}"/>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310</xdr:row>
      <xdr:rowOff>0</xdr:rowOff>
    </xdr:from>
    <xdr:ext cx="2476500" cy="199970"/>
    <xdr:sp macro="" textlink="">
      <xdr:nvSpPr>
        <xdr:cNvPr id="5280" name="Drop Down 24" hidden="1">
          <a:extLst>
            <a:ext uri="{63B3BB69-23CF-44E3-9099-C40C66FF867C}">
              <a14:compatExt xmlns:a14="http://schemas.microsoft.com/office/drawing/2010/main" spid="_x0000_s2072"/>
            </a:ext>
            <a:ext uri="{FF2B5EF4-FFF2-40B4-BE49-F238E27FC236}">
              <a16:creationId xmlns:a16="http://schemas.microsoft.com/office/drawing/2014/main" id="{473B949C-2D26-4A18-9C99-096C239D6702}"/>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281" name="Drop Down 4" hidden="1">
          <a:extLst>
            <a:ext uri="{63B3BB69-23CF-44E3-9099-C40C66FF867C}">
              <a14:compatExt xmlns:a14="http://schemas.microsoft.com/office/drawing/2010/main" spid="_x0000_s2052"/>
            </a:ext>
            <a:ext uri="{FF2B5EF4-FFF2-40B4-BE49-F238E27FC236}">
              <a16:creationId xmlns:a16="http://schemas.microsoft.com/office/drawing/2014/main" id="{7FF6F0B3-5DE0-4509-951B-612B868733D7}"/>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282" name="Drop Down 4" hidden="1">
          <a:extLst>
            <a:ext uri="{63B3BB69-23CF-44E3-9099-C40C66FF867C}">
              <a14:compatExt xmlns:a14="http://schemas.microsoft.com/office/drawing/2010/main" spid="_x0000_s2052"/>
            </a:ext>
            <a:ext uri="{FF2B5EF4-FFF2-40B4-BE49-F238E27FC236}">
              <a16:creationId xmlns:a16="http://schemas.microsoft.com/office/drawing/2014/main" id="{4EA78367-BF03-44D1-A291-A52ACEDC7DD3}"/>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283" name="Drop Down 4" hidden="1">
          <a:extLst>
            <a:ext uri="{63B3BB69-23CF-44E3-9099-C40C66FF867C}">
              <a14:compatExt xmlns:a14="http://schemas.microsoft.com/office/drawing/2010/main" spid="_x0000_s2052"/>
            </a:ext>
            <a:ext uri="{FF2B5EF4-FFF2-40B4-BE49-F238E27FC236}">
              <a16:creationId xmlns:a16="http://schemas.microsoft.com/office/drawing/2014/main" id="{408BAFDF-B86A-48CD-84CB-42D93F2CD8E1}"/>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284" name="Drop Down 4" hidden="1">
          <a:extLst>
            <a:ext uri="{63B3BB69-23CF-44E3-9099-C40C66FF867C}">
              <a14:compatExt xmlns:a14="http://schemas.microsoft.com/office/drawing/2010/main" spid="_x0000_s2052"/>
            </a:ext>
            <a:ext uri="{FF2B5EF4-FFF2-40B4-BE49-F238E27FC236}">
              <a16:creationId xmlns:a16="http://schemas.microsoft.com/office/drawing/2014/main" id="{01E3AB74-2AB6-40D5-99F1-0311DEAE8118}"/>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285" name="Drop Down 4" hidden="1">
          <a:extLst>
            <a:ext uri="{63B3BB69-23CF-44E3-9099-C40C66FF867C}">
              <a14:compatExt xmlns:a14="http://schemas.microsoft.com/office/drawing/2010/main" spid="_x0000_s2052"/>
            </a:ext>
            <a:ext uri="{FF2B5EF4-FFF2-40B4-BE49-F238E27FC236}">
              <a16:creationId xmlns:a16="http://schemas.microsoft.com/office/drawing/2014/main" id="{E05C17BF-A7F1-42C5-B1C4-A30C903CCF6F}"/>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310</xdr:row>
      <xdr:rowOff>0</xdr:rowOff>
    </xdr:from>
    <xdr:ext cx="1921468" cy="195685"/>
    <xdr:sp macro="" textlink="">
      <xdr:nvSpPr>
        <xdr:cNvPr id="5286" name="Drop Down 20" hidden="1">
          <a:extLst>
            <a:ext uri="{63B3BB69-23CF-44E3-9099-C40C66FF867C}">
              <a14:compatExt xmlns:a14="http://schemas.microsoft.com/office/drawing/2010/main" spid="_x0000_s2068"/>
            </a:ext>
            <a:ext uri="{FF2B5EF4-FFF2-40B4-BE49-F238E27FC236}">
              <a16:creationId xmlns:a16="http://schemas.microsoft.com/office/drawing/2014/main" id="{EAEB48C8-E39B-4BF1-BDB5-518D324BC159}"/>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310</xdr:row>
      <xdr:rowOff>0</xdr:rowOff>
    </xdr:from>
    <xdr:ext cx="2476500" cy="199970"/>
    <xdr:sp macro="" textlink="">
      <xdr:nvSpPr>
        <xdr:cNvPr id="5287" name="Drop Down 24" hidden="1">
          <a:extLst>
            <a:ext uri="{63B3BB69-23CF-44E3-9099-C40C66FF867C}">
              <a14:compatExt xmlns:a14="http://schemas.microsoft.com/office/drawing/2010/main" spid="_x0000_s2072"/>
            </a:ext>
            <a:ext uri="{FF2B5EF4-FFF2-40B4-BE49-F238E27FC236}">
              <a16:creationId xmlns:a16="http://schemas.microsoft.com/office/drawing/2014/main" id="{A19AA051-9884-4E4E-99CE-00D5C263C46D}"/>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288" name="Drop Down 4" hidden="1">
          <a:extLst>
            <a:ext uri="{63B3BB69-23CF-44E3-9099-C40C66FF867C}">
              <a14:compatExt xmlns:a14="http://schemas.microsoft.com/office/drawing/2010/main" spid="_x0000_s2052"/>
            </a:ext>
            <a:ext uri="{FF2B5EF4-FFF2-40B4-BE49-F238E27FC236}">
              <a16:creationId xmlns:a16="http://schemas.microsoft.com/office/drawing/2014/main" id="{58FCF4A8-8660-4DBD-B13D-9B34CDF20010}"/>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289" name="Drop Down 4" hidden="1">
          <a:extLst>
            <a:ext uri="{63B3BB69-23CF-44E3-9099-C40C66FF867C}">
              <a14:compatExt xmlns:a14="http://schemas.microsoft.com/office/drawing/2010/main" spid="_x0000_s2052"/>
            </a:ext>
            <a:ext uri="{FF2B5EF4-FFF2-40B4-BE49-F238E27FC236}">
              <a16:creationId xmlns:a16="http://schemas.microsoft.com/office/drawing/2014/main" id="{48DFE859-A291-4CFA-8F27-19F0215CAAF8}"/>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290" name="Drop Down 4" hidden="1">
          <a:extLst>
            <a:ext uri="{63B3BB69-23CF-44E3-9099-C40C66FF867C}">
              <a14:compatExt xmlns:a14="http://schemas.microsoft.com/office/drawing/2010/main" spid="_x0000_s2052"/>
            </a:ext>
            <a:ext uri="{FF2B5EF4-FFF2-40B4-BE49-F238E27FC236}">
              <a16:creationId xmlns:a16="http://schemas.microsoft.com/office/drawing/2014/main" id="{D37ADF3F-84DE-4A16-BB9F-BC08DC3D699C}"/>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291" name="Drop Down 4" hidden="1">
          <a:extLst>
            <a:ext uri="{63B3BB69-23CF-44E3-9099-C40C66FF867C}">
              <a14:compatExt xmlns:a14="http://schemas.microsoft.com/office/drawing/2010/main" spid="_x0000_s2052"/>
            </a:ext>
            <a:ext uri="{FF2B5EF4-FFF2-40B4-BE49-F238E27FC236}">
              <a16:creationId xmlns:a16="http://schemas.microsoft.com/office/drawing/2014/main" id="{C3DB845D-B2D5-493B-BF62-620E570B3BDC}"/>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292" name="Drop Down 4" hidden="1">
          <a:extLst>
            <a:ext uri="{63B3BB69-23CF-44E3-9099-C40C66FF867C}">
              <a14:compatExt xmlns:a14="http://schemas.microsoft.com/office/drawing/2010/main" spid="_x0000_s2052"/>
            </a:ext>
            <a:ext uri="{FF2B5EF4-FFF2-40B4-BE49-F238E27FC236}">
              <a16:creationId xmlns:a16="http://schemas.microsoft.com/office/drawing/2014/main" id="{D1AAFE26-A318-4F55-845C-EB21B0A6A935}"/>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310</xdr:row>
      <xdr:rowOff>0</xdr:rowOff>
    </xdr:from>
    <xdr:ext cx="1921468" cy="195685"/>
    <xdr:sp macro="" textlink="">
      <xdr:nvSpPr>
        <xdr:cNvPr id="5293" name="Drop Down 20" hidden="1">
          <a:extLst>
            <a:ext uri="{63B3BB69-23CF-44E3-9099-C40C66FF867C}">
              <a14:compatExt xmlns:a14="http://schemas.microsoft.com/office/drawing/2010/main" spid="_x0000_s2068"/>
            </a:ext>
            <a:ext uri="{FF2B5EF4-FFF2-40B4-BE49-F238E27FC236}">
              <a16:creationId xmlns:a16="http://schemas.microsoft.com/office/drawing/2014/main" id="{A7E821CA-55A2-4A66-AAF5-A0907504AE67}"/>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310</xdr:row>
      <xdr:rowOff>0</xdr:rowOff>
    </xdr:from>
    <xdr:ext cx="2476500" cy="199970"/>
    <xdr:sp macro="" textlink="">
      <xdr:nvSpPr>
        <xdr:cNvPr id="5294" name="Drop Down 24" hidden="1">
          <a:extLst>
            <a:ext uri="{63B3BB69-23CF-44E3-9099-C40C66FF867C}">
              <a14:compatExt xmlns:a14="http://schemas.microsoft.com/office/drawing/2010/main" spid="_x0000_s2072"/>
            </a:ext>
            <a:ext uri="{FF2B5EF4-FFF2-40B4-BE49-F238E27FC236}">
              <a16:creationId xmlns:a16="http://schemas.microsoft.com/office/drawing/2014/main" id="{203E31F9-50B6-4D03-B854-96E0E8424211}"/>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295" name="Drop Down 4" hidden="1">
          <a:extLst>
            <a:ext uri="{63B3BB69-23CF-44E3-9099-C40C66FF867C}">
              <a14:compatExt xmlns:a14="http://schemas.microsoft.com/office/drawing/2010/main" spid="_x0000_s2052"/>
            </a:ext>
            <a:ext uri="{FF2B5EF4-FFF2-40B4-BE49-F238E27FC236}">
              <a16:creationId xmlns:a16="http://schemas.microsoft.com/office/drawing/2014/main" id="{5A72932B-08F5-42BF-971E-5D625A962075}"/>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296" name="Drop Down 4" hidden="1">
          <a:extLst>
            <a:ext uri="{63B3BB69-23CF-44E3-9099-C40C66FF867C}">
              <a14:compatExt xmlns:a14="http://schemas.microsoft.com/office/drawing/2010/main" spid="_x0000_s2052"/>
            </a:ext>
            <a:ext uri="{FF2B5EF4-FFF2-40B4-BE49-F238E27FC236}">
              <a16:creationId xmlns:a16="http://schemas.microsoft.com/office/drawing/2014/main" id="{5106B07C-33F7-4040-A780-945176F374FE}"/>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297" name="Drop Down 4" hidden="1">
          <a:extLst>
            <a:ext uri="{63B3BB69-23CF-44E3-9099-C40C66FF867C}">
              <a14:compatExt xmlns:a14="http://schemas.microsoft.com/office/drawing/2010/main" spid="_x0000_s2052"/>
            </a:ext>
            <a:ext uri="{FF2B5EF4-FFF2-40B4-BE49-F238E27FC236}">
              <a16:creationId xmlns:a16="http://schemas.microsoft.com/office/drawing/2014/main" id="{FA7C2760-C980-4AD4-8637-8DF0907898A0}"/>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298" name="Drop Down 4" hidden="1">
          <a:extLst>
            <a:ext uri="{63B3BB69-23CF-44E3-9099-C40C66FF867C}">
              <a14:compatExt xmlns:a14="http://schemas.microsoft.com/office/drawing/2010/main" spid="_x0000_s2052"/>
            </a:ext>
            <a:ext uri="{FF2B5EF4-FFF2-40B4-BE49-F238E27FC236}">
              <a16:creationId xmlns:a16="http://schemas.microsoft.com/office/drawing/2014/main" id="{60BB1422-2202-45A1-BBBF-9B4BCB7733C7}"/>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299" name="Drop Down 4" hidden="1">
          <a:extLst>
            <a:ext uri="{63B3BB69-23CF-44E3-9099-C40C66FF867C}">
              <a14:compatExt xmlns:a14="http://schemas.microsoft.com/office/drawing/2010/main" spid="_x0000_s2052"/>
            </a:ext>
            <a:ext uri="{FF2B5EF4-FFF2-40B4-BE49-F238E27FC236}">
              <a16:creationId xmlns:a16="http://schemas.microsoft.com/office/drawing/2014/main" id="{7499DC1C-8879-4E35-A662-CD381233F3BA}"/>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310</xdr:row>
      <xdr:rowOff>0</xdr:rowOff>
    </xdr:from>
    <xdr:ext cx="1921468" cy="195685"/>
    <xdr:sp macro="" textlink="">
      <xdr:nvSpPr>
        <xdr:cNvPr id="5300" name="Drop Down 20" hidden="1">
          <a:extLst>
            <a:ext uri="{63B3BB69-23CF-44E3-9099-C40C66FF867C}">
              <a14:compatExt xmlns:a14="http://schemas.microsoft.com/office/drawing/2010/main" spid="_x0000_s2068"/>
            </a:ext>
            <a:ext uri="{FF2B5EF4-FFF2-40B4-BE49-F238E27FC236}">
              <a16:creationId xmlns:a16="http://schemas.microsoft.com/office/drawing/2014/main" id="{D42B4D2B-A901-4F46-ADF6-A70291C98030}"/>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310</xdr:row>
      <xdr:rowOff>0</xdr:rowOff>
    </xdr:from>
    <xdr:ext cx="2476500" cy="199970"/>
    <xdr:sp macro="" textlink="">
      <xdr:nvSpPr>
        <xdr:cNvPr id="5301" name="Drop Down 24" hidden="1">
          <a:extLst>
            <a:ext uri="{63B3BB69-23CF-44E3-9099-C40C66FF867C}">
              <a14:compatExt xmlns:a14="http://schemas.microsoft.com/office/drawing/2010/main" spid="_x0000_s2072"/>
            </a:ext>
            <a:ext uri="{FF2B5EF4-FFF2-40B4-BE49-F238E27FC236}">
              <a16:creationId xmlns:a16="http://schemas.microsoft.com/office/drawing/2014/main" id="{3F418348-9463-499D-87C3-509A65BB262F}"/>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302" name="Drop Down 4" hidden="1">
          <a:extLst>
            <a:ext uri="{63B3BB69-23CF-44E3-9099-C40C66FF867C}">
              <a14:compatExt xmlns:a14="http://schemas.microsoft.com/office/drawing/2010/main" spid="_x0000_s2052"/>
            </a:ext>
            <a:ext uri="{FF2B5EF4-FFF2-40B4-BE49-F238E27FC236}">
              <a16:creationId xmlns:a16="http://schemas.microsoft.com/office/drawing/2014/main" id="{908E4AA5-3B5C-477B-B0D3-4961644CABD5}"/>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303" name="Drop Down 4" hidden="1">
          <a:extLst>
            <a:ext uri="{63B3BB69-23CF-44E3-9099-C40C66FF867C}">
              <a14:compatExt xmlns:a14="http://schemas.microsoft.com/office/drawing/2010/main" spid="_x0000_s2052"/>
            </a:ext>
            <a:ext uri="{FF2B5EF4-FFF2-40B4-BE49-F238E27FC236}">
              <a16:creationId xmlns:a16="http://schemas.microsoft.com/office/drawing/2014/main" id="{DB816426-9860-46BB-85F3-0BC01ACEE1FC}"/>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304" name="Drop Down 4" hidden="1">
          <a:extLst>
            <a:ext uri="{63B3BB69-23CF-44E3-9099-C40C66FF867C}">
              <a14:compatExt xmlns:a14="http://schemas.microsoft.com/office/drawing/2010/main" spid="_x0000_s2052"/>
            </a:ext>
            <a:ext uri="{FF2B5EF4-FFF2-40B4-BE49-F238E27FC236}">
              <a16:creationId xmlns:a16="http://schemas.microsoft.com/office/drawing/2014/main" id="{37DA9D0F-58BC-4D36-A2CF-7FE2D0E45D36}"/>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305" name="Drop Down 4" hidden="1">
          <a:extLst>
            <a:ext uri="{63B3BB69-23CF-44E3-9099-C40C66FF867C}">
              <a14:compatExt xmlns:a14="http://schemas.microsoft.com/office/drawing/2010/main" spid="_x0000_s2052"/>
            </a:ext>
            <a:ext uri="{FF2B5EF4-FFF2-40B4-BE49-F238E27FC236}">
              <a16:creationId xmlns:a16="http://schemas.microsoft.com/office/drawing/2014/main" id="{FA300CA7-E922-40A6-88D3-3DF03846F65D}"/>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306" name="Drop Down 4" hidden="1">
          <a:extLst>
            <a:ext uri="{63B3BB69-23CF-44E3-9099-C40C66FF867C}">
              <a14:compatExt xmlns:a14="http://schemas.microsoft.com/office/drawing/2010/main" spid="_x0000_s2052"/>
            </a:ext>
            <a:ext uri="{FF2B5EF4-FFF2-40B4-BE49-F238E27FC236}">
              <a16:creationId xmlns:a16="http://schemas.microsoft.com/office/drawing/2014/main" id="{6A0669BC-CAA6-4CC7-BCEB-FD56D178E704}"/>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310</xdr:row>
      <xdr:rowOff>0</xdr:rowOff>
    </xdr:from>
    <xdr:ext cx="1921468" cy="195685"/>
    <xdr:sp macro="" textlink="">
      <xdr:nvSpPr>
        <xdr:cNvPr id="5307" name="Drop Down 20" hidden="1">
          <a:extLst>
            <a:ext uri="{63B3BB69-23CF-44E3-9099-C40C66FF867C}">
              <a14:compatExt xmlns:a14="http://schemas.microsoft.com/office/drawing/2010/main" spid="_x0000_s2068"/>
            </a:ext>
            <a:ext uri="{FF2B5EF4-FFF2-40B4-BE49-F238E27FC236}">
              <a16:creationId xmlns:a16="http://schemas.microsoft.com/office/drawing/2014/main" id="{0F9F606C-8982-4660-B054-1F908ED20E95}"/>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310</xdr:row>
      <xdr:rowOff>0</xdr:rowOff>
    </xdr:from>
    <xdr:ext cx="2476500" cy="199970"/>
    <xdr:sp macro="" textlink="">
      <xdr:nvSpPr>
        <xdr:cNvPr id="5308" name="Drop Down 24" hidden="1">
          <a:extLst>
            <a:ext uri="{63B3BB69-23CF-44E3-9099-C40C66FF867C}">
              <a14:compatExt xmlns:a14="http://schemas.microsoft.com/office/drawing/2010/main" spid="_x0000_s2072"/>
            </a:ext>
            <a:ext uri="{FF2B5EF4-FFF2-40B4-BE49-F238E27FC236}">
              <a16:creationId xmlns:a16="http://schemas.microsoft.com/office/drawing/2014/main" id="{4319594A-27B0-41E4-8CB6-80109E3ABFF4}"/>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309" name="Drop Down 4" hidden="1">
          <a:extLst>
            <a:ext uri="{63B3BB69-23CF-44E3-9099-C40C66FF867C}">
              <a14:compatExt xmlns:a14="http://schemas.microsoft.com/office/drawing/2010/main" spid="_x0000_s2052"/>
            </a:ext>
            <a:ext uri="{FF2B5EF4-FFF2-40B4-BE49-F238E27FC236}">
              <a16:creationId xmlns:a16="http://schemas.microsoft.com/office/drawing/2014/main" id="{F17153DF-F800-40A9-A09C-CB1735E6934C}"/>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310" name="Drop Down 4" hidden="1">
          <a:extLst>
            <a:ext uri="{63B3BB69-23CF-44E3-9099-C40C66FF867C}">
              <a14:compatExt xmlns:a14="http://schemas.microsoft.com/office/drawing/2010/main" spid="_x0000_s2052"/>
            </a:ext>
            <a:ext uri="{FF2B5EF4-FFF2-40B4-BE49-F238E27FC236}">
              <a16:creationId xmlns:a16="http://schemas.microsoft.com/office/drawing/2014/main" id="{79E6222F-DAAE-4CE7-9269-494890D0C8D5}"/>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311" name="Drop Down 4" hidden="1">
          <a:extLst>
            <a:ext uri="{63B3BB69-23CF-44E3-9099-C40C66FF867C}">
              <a14:compatExt xmlns:a14="http://schemas.microsoft.com/office/drawing/2010/main" spid="_x0000_s2052"/>
            </a:ext>
            <a:ext uri="{FF2B5EF4-FFF2-40B4-BE49-F238E27FC236}">
              <a16:creationId xmlns:a16="http://schemas.microsoft.com/office/drawing/2014/main" id="{83659DA6-4905-4F07-8443-61B95906622F}"/>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312" name="Drop Down 4" hidden="1">
          <a:extLst>
            <a:ext uri="{63B3BB69-23CF-44E3-9099-C40C66FF867C}">
              <a14:compatExt xmlns:a14="http://schemas.microsoft.com/office/drawing/2010/main" spid="_x0000_s2052"/>
            </a:ext>
            <a:ext uri="{FF2B5EF4-FFF2-40B4-BE49-F238E27FC236}">
              <a16:creationId xmlns:a16="http://schemas.microsoft.com/office/drawing/2014/main" id="{7B09321E-F3DC-45E6-8AD8-E7A59886230B}"/>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313" name="Drop Down 4" hidden="1">
          <a:extLst>
            <a:ext uri="{63B3BB69-23CF-44E3-9099-C40C66FF867C}">
              <a14:compatExt xmlns:a14="http://schemas.microsoft.com/office/drawing/2010/main" spid="_x0000_s2052"/>
            </a:ext>
            <a:ext uri="{FF2B5EF4-FFF2-40B4-BE49-F238E27FC236}">
              <a16:creationId xmlns:a16="http://schemas.microsoft.com/office/drawing/2014/main" id="{A83C2F5C-2FF5-4048-8DDA-9AB6D33D7FB2}"/>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310</xdr:row>
      <xdr:rowOff>0</xdr:rowOff>
    </xdr:from>
    <xdr:ext cx="1921468" cy="195685"/>
    <xdr:sp macro="" textlink="">
      <xdr:nvSpPr>
        <xdr:cNvPr id="5314" name="Drop Down 20" hidden="1">
          <a:extLst>
            <a:ext uri="{63B3BB69-23CF-44E3-9099-C40C66FF867C}">
              <a14:compatExt xmlns:a14="http://schemas.microsoft.com/office/drawing/2010/main" spid="_x0000_s2068"/>
            </a:ext>
            <a:ext uri="{FF2B5EF4-FFF2-40B4-BE49-F238E27FC236}">
              <a16:creationId xmlns:a16="http://schemas.microsoft.com/office/drawing/2014/main" id="{1DCB20E0-8956-4FE3-9C99-D27EBCCB7BB6}"/>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310</xdr:row>
      <xdr:rowOff>0</xdr:rowOff>
    </xdr:from>
    <xdr:ext cx="2476500" cy="199970"/>
    <xdr:sp macro="" textlink="">
      <xdr:nvSpPr>
        <xdr:cNvPr id="5315" name="Drop Down 24" hidden="1">
          <a:extLst>
            <a:ext uri="{63B3BB69-23CF-44E3-9099-C40C66FF867C}">
              <a14:compatExt xmlns:a14="http://schemas.microsoft.com/office/drawing/2010/main" spid="_x0000_s2072"/>
            </a:ext>
            <a:ext uri="{FF2B5EF4-FFF2-40B4-BE49-F238E27FC236}">
              <a16:creationId xmlns:a16="http://schemas.microsoft.com/office/drawing/2014/main" id="{FAC717DF-2010-45F8-9E59-C4DB80F95FCA}"/>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316" name="Drop Down 4" hidden="1">
          <a:extLst>
            <a:ext uri="{63B3BB69-23CF-44E3-9099-C40C66FF867C}">
              <a14:compatExt xmlns:a14="http://schemas.microsoft.com/office/drawing/2010/main" spid="_x0000_s2052"/>
            </a:ext>
            <a:ext uri="{FF2B5EF4-FFF2-40B4-BE49-F238E27FC236}">
              <a16:creationId xmlns:a16="http://schemas.microsoft.com/office/drawing/2014/main" id="{B7673C74-9A6D-4B96-B3C7-5A0192C56FBC}"/>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317" name="Drop Down 4" hidden="1">
          <a:extLst>
            <a:ext uri="{63B3BB69-23CF-44E3-9099-C40C66FF867C}">
              <a14:compatExt xmlns:a14="http://schemas.microsoft.com/office/drawing/2010/main" spid="_x0000_s2052"/>
            </a:ext>
            <a:ext uri="{FF2B5EF4-FFF2-40B4-BE49-F238E27FC236}">
              <a16:creationId xmlns:a16="http://schemas.microsoft.com/office/drawing/2014/main" id="{C981E201-91C7-49CD-B5E6-CE20782ADE78}"/>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318" name="Drop Down 4" hidden="1">
          <a:extLst>
            <a:ext uri="{63B3BB69-23CF-44E3-9099-C40C66FF867C}">
              <a14:compatExt xmlns:a14="http://schemas.microsoft.com/office/drawing/2010/main" spid="_x0000_s2052"/>
            </a:ext>
            <a:ext uri="{FF2B5EF4-FFF2-40B4-BE49-F238E27FC236}">
              <a16:creationId xmlns:a16="http://schemas.microsoft.com/office/drawing/2014/main" id="{6EFB4BB0-3FD8-4993-836A-B66EFDFE04A6}"/>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319" name="Drop Down 4" hidden="1">
          <a:extLst>
            <a:ext uri="{63B3BB69-23CF-44E3-9099-C40C66FF867C}">
              <a14:compatExt xmlns:a14="http://schemas.microsoft.com/office/drawing/2010/main" spid="_x0000_s2052"/>
            </a:ext>
            <a:ext uri="{FF2B5EF4-FFF2-40B4-BE49-F238E27FC236}">
              <a16:creationId xmlns:a16="http://schemas.microsoft.com/office/drawing/2014/main" id="{A9385FAA-29F0-445F-BEF6-8F9672AB0E54}"/>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320" name="Drop Down 4" hidden="1">
          <a:extLst>
            <a:ext uri="{63B3BB69-23CF-44E3-9099-C40C66FF867C}">
              <a14:compatExt xmlns:a14="http://schemas.microsoft.com/office/drawing/2010/main" spid="_x0000_s2052"/>
            </a:ext>
            <a:ext uri="{FF2B5EF4-FFF2-40B4-BE49-F238E27FC236}">
              <a16:creationId xmlns:a16="http://schemas.microsoft.com/office/drawing/2014/main" id="{324D5E22-E361-4F66-A077-4855776CB23B}"/>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310</xdr:row>
      <xdr:rowOff>0</xdr:rowOff>
    </xdr:from>
    <xdr:ext cx="1921468" cy="195685"/>
    <xdr:sp macro="" textlink="">
      <xdr:nvSpPr>
        <xdr:cNvPr id="5321" name="Drop Down 20" hidden="1">
          <a:extLst>
            <a:ext uri="{63B3BB69-23CF-44E3-9099-C40C66FF867C}">
              <a14:compatExt xmlns:a14="http://schemas.microsoft.com/office/drawing/2010/main" spid="_x0000_s2068"/>
            </a:ext>
            <a:ext uri="{FF2B5EF4-FFF2-40B4-BE49-F238E27FC236}">
              <a16:creationId xmlns:a16="http://schemas.microsoft.com/office/drawing/2014/main" id="{700E4688-13A0-46B7-9F36-4CE2B7BFAFE3}"/>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310</xdr:row>
      <xdr:rowOff>0</xdr:rowOff>
    </xdr:from>
    <xdr:ext cx="2476500" cy="199970"/>
    <xdr:sp macro="" textlink="">
      <xdr:nvSpPr>
        <xdr:cNvPr id="5322" name="Drop Down 24" hidden="1">
          <a:extLst>
            <a:ext uri="{63B3BB69-23CF-44E3-9099-C40C66FF867C}">
              <a14:compatExt xmlns:a14="http://schemas.microsoft.com/office/drawing/2010/main" spid="_x0000_s2072"/>
            </a:ext>
            <a:ext uri="{FF2B5EF4-FFF2-40B4-BE49-F238E27FC236}">
              <a16:creationId xmlns:a16="http://schemas.microsoft.com/office/drawing/2014/main" id="{2F7AD0C5-D887-4EF2-9E5E-ABFB112BD1E8}"/>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323" name="Drop Down 4" hidden="1">
          <a:extLst>
            <a:ext uri="{63B3BB69-23CF-44E3-9099-C40C66FF867C}">
              <a14:compatExt xmlns:a14="http://schemas.microsoft.com/office/drawing/2010/main" spid="_x0000_s2052"/>
            </a:ext>
            <a:ext uri="{FF2B5EF4-FFF2-40B4-BE49-F238E27FC236}">
              <a16:creationId xmlns:a16="http://schemas.microsoft.com/office/drawing/2014/main" id="{9978047D-81A3-46D6-BC7A-F12B6D5ECACD}"/>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324" name="Drop Down 4" hidden="1">
          <a:extLst>
            <a:ext uri="{63B3BB69-23CF-44E3-9099-C40C66FF867C}">
              <a14:compatExt xmlns:a14="http://schemas.microsoft.com/office/drawing/2010/main" spid="_x0000_s2052"/>
            </a:ext>
            <a:ext uri="{FF2B5EF4-FFF2-40B4-BE49-F238E27FC236}">
              <a16:creationId xmlns:a16="http://schemas.microsoft.com/office/drawing/2014/main" id="{89814528-6DCC-4732-8FF6-1BAD0582BCCE}"/>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325" name="Drop Down 4" hidden="1">
          <a:extLst>
            <a:ext uri="{63B3BB69-23CF-44E3-9099-C40C66FF867C}">
              <a14:compatExt xmlns:a14="http://schemas.microsoft.com/office/drawing/2010/main" spid="_x0000_s2052"/>
            </a:ext>
            <a:ext uri="{FF2B5EF4-FFF2-40B4-BE49-F238E27FC236}">
              <a16:creationId xmlns:a16="http://schemas.microsoft.com/office/drawing/2014/main" id="{9F456B7F-52D0-457F-A27E-EE91AEE5609D}"/>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326" name="Drop Down 4" hidden="1">
          <a:extLst>
            <a:ext uri="{63B3BB69-23CF-44E3-9099-C40C66FF867C}">
              <a14:compatExt xmlns:a14="http://schemas.microsoft.com/office/drawing/2010/main" spid="_x0000_s2052"/>
            </a:ext>
            <a:ext uri="{FF2B5EF4-FFF2-40B4-BE49-F238E27FC236}">
              <a16:creationId xmlns:a16="http://schemas.microsoft.com/office/drawing/2014/main" id="{A3DB1465-E79B-4617-8D30-AF5FE9CF55D9}"/>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327" name="Drop Down 4" hidden="1">
          <a:extLst>
            <a:ext uri="{63B3BB69-23CF-44E3-9099-C40C66FF867C}">
              <a14:compatExt xmlns:a14="http://schemas.microsoft.com/office/drawing/2010/main" spid="_x0000_s2052"/>
            </a:ext>
            <a:ext uri="{FF2B5EF4-FFF2-40B4-BE49-F238E27FC236}">
              <a16:creationId xmlns:a16="http://schemas.microsoft.com/office/drawing/2014/main" id="{5E6CE88D-6F0B-4244-B9B7-89A4660BABAB}"/>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310</xdr:row>
      <xdr:rowOff>0</xdr:rowOff>
    </xdr:from>
    <xdr:ext cx="1921468" cy="195685"/>
    <xdr:sp macro="" textlink="">
      <xdr:nvSpPr>
        <xdr:cNvPr id="5328" name="Drop Down 20" hidden="1">
          <a:extLst>
            <a:ext uri="{63B3BB69-23CF-44E3-9099-C40C66FF867C}">
              <a14:compatExt xmlns:a14="http://schemas.microsoft.com/office/drawing/2010/main" spid="_x0000_s2068"/>
            </a:ext>
            <a:ext uri="{FF2B5EF4-FFF2-40B4-BE49-F238E27FC236}">
              <a16:creationId xmlns:a16="http://schemas.microsoft.com/office/drawing/2014/main" id="{1313BD78-55A2-40C6-B206-5AA293F5CC1C}"/>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310</xdr:row>
      <xdr:rowOff>0</xdr:rowOff>
    </xdr:from>
    <xdr:ext cx="2476500" cy="199970"/>
    <xdr:sp macro="" textlink="">
      <xdr:nvSpPr>
        <xdr:cNvPr id="5329" name="Drop Down 24" hidden="1">
          <a:extLst>
            <a:ext uri="{63B3BB69-23CF-44E3-9099-C40C66FF867C}">
              <a14:compatExt xmlns:a14="http://schemas.microsoft.com/office/drawing/2010/main" spid="_x0000_s2072"/>
            </a:ext>
            <a:ext uri="{FF2B5EF4-FFF2-40B4-BE49-F238E27FC236}">
              <a16:creationId xmlns:a16="http://schemas.microsoft.com/office/drawing/2014/main" id="{9E9E98F3-C03B-4C11-9B93-A0FB9268AEC8}"/>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330" name="Drop Down 4" hidden="1">
          <a:extLst>
            <a:ext uri="{63B3BB69-23CF-44E3-9099-C40C66FF867C}">
              <a14:compatExt xmlns:a14="http://schemas.microsoft.com/office/drawing/2010/main" spid="_x0000_s2052"/>
            </a:ext>
            <a:ext uri="{FF2B5EF4-FFF2-40B4-BE49-F238E27FC236}">
              <a16:creationId xmlns:a16="http://schemas.microsoft.com/office/drawing/2014/main" id="{E74F388E-6037-411C-92BE-14C0350572EA}"/>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331" name="Drop Down 4" hidden="1">
          <a:extLst>
            <a:ext uri="{63B3BB69-23CF-44E3-9099-C40C66FF867C}">
              <a14:compatExt xmlns:a14="http://schemas.microsoft.com/office/drawing/2010/main" spid="_x0000_s2052"/>
            </a:ext>
            <a:ext uri="{FF2B5EF4-FFF2-40B4-BE49-F238E27FC236}">
              <a16:creationId xmlns:a16="http://schemas.microsoft.com/office/drawing/2014/main" id="{08E1A494-A60D-4255-935B-270B2EDEA5FA}"/>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332" name="Drop Down 4" hidden="1">
          <a:extLst>
            <a:ext uri="{63B3BB69-23CF-44E3-9099-C40C66FF867C}">
              <a14:compatExt xmlns:a14="http://schemas.microsoft.com/office/drawing/2010/main" spid="_x0000_s2052"/>
            </a:ext>
            <a:ext uri="{FF2B5EF4-FFF2-40B4-BE49-F238E27FC236}">
              <a16:creationId xmlns:a16="http://schemas.microsoft.com/office/drawing/2014/main" id="{D17B5EBC-828C-4CFD-BDD9-5A33D3DF929E}"/>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333" name="Drop Down 4" hidden="1">
          <a:extLst>
            <a:ext uri="{63B3BB69-23CF-44E3-9099-C40C66FF867C}">
              <a14:compatExt xmlns:a14="http://schemas.microsoft.com/office/drawing/2010/main" spid="_x0000_s2052"/>
            </a:ext>
            <a:ext uri="{FF2B5EF4-FFF2-40B4-BE49-F238E27FC236}">
              <a16:creationId xmlns:a16="http://schemas.microsoft.com/office/drawing/2014/main" id="{574F0009-F751-4EF0-8AEF-3579EA1C5910}"/>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334" name="Drop Down 4" hidden="1">
          <a:extLst>
            <a:ext uri="{63B3BB69-23CF-44E3-9099-C40C66FF867C}">
              <a14:compatExt xmlns:a14="http://schemas.microsoft.com/office/drawing/2010/main" spid="_x0000_s2052"/>
            </a:ext>
            <a:ext uri="{FF2B5EF4-FFF2-40B4-BE49-F238E27FC236}">
              <a16:creationId xmlns:a16="http://schemas.microsoft.com/office/drawing/2014/main" id="{E1A61FD8-AB6A-4AB0-870D-2E1164D4304E}"/>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310</xdr:row>
      <xdr:rowOff>0</xdr:rowOff>
    </xdr:from>
    <xdr:ext cx="1921468" cy="195685"/>
    <xdr:sp macro="" textlink="">
      <xdr:nvSpPr>
        <xdr:cNvPr id="5335" name="Drop Down 20" hidden="1">
          <a:extLst>
            <a:ext uri="{63B3BB69-23CF-44E3-9099-C40C66FF867C}">
              <a14:compatExt xmlns:a14="http://schemas.microsoft.com/office/drawing/2010/main" spid="_x0000_s2068"/>
            </a:ext>
            <a:ext uri="{FF2B5EF4-FFF2-40B4-BE49-F238E27FC236}">
              <a16:creationId xmlns:a16="http://schemas.microsoft.com/office/drawing/2014/main" id="{A5869EBB-35AD-42EF-96B9-CB17AE97253C}"/>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310</xdr:row>
      <xdr:rowOff>0</xdr:rowOff>
    </xdr:from>
    <xdr:ext cx="2476500" cy="199970"/>
    <xdr:sp macro="" textlink="">
      <xdr:nvSpPr>
        <xdr:cNvPr id="5336" name="Drop Down 24" hidden="1">
          <a:extLst>
            <a:ext uri="{63B3BB69-23CF-44E3-9099-C40C66FF867C}">
              <a14:compatExt xmlns:a14="http://schemas.microsoft.com/office/drawing/2010/main" spid="_x0000_s2072"/>
            </a:ext>
            <a:ext uri="{FF2B5EF4-FFF2-40B4-BE49-F238E27FC236}">
              <a16:creationId xmlns:a16="http://schemas.microsoft.com/office/drawing/2014/main" id="{6B2D5445-F0DA-4417-90FD-BF34E6C40B67}"/>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337" name="Drop Down 4" hidden="1">
          <a:extLst>
            <a:ext uri="{63B3BB69-23CF-44E3-9099-C40C66FF867C}">
              <a14:compatExt xmlns:a14="http://schemas.microsoft.com/office/drawing/2010/main" spid="_x0000_s2052"/>
            </a:ext>
            <a:ext uri="{FF2B5EF4-FFF2-40B4-BE49-F238E27FC236}">
              <a16:creationId xmlns:a16="http://schemas.microsoft.com/office/drawing/2014/main" id="{B132F78F-DD21-4F1C-91DE-00EB0A000BE8}"/>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338" name="Drop Down 4" hidden="1">
          <a:extLst>
            <a:ext uri="{63B3BB69-23CF-44E3-9099-C40C66FF867C}">
              <a14:compatExt xmlns:a14="http://schemas.microsoft.com/office/drawing/2010/main" spid="_x0000_s2052"/>
            </a:ext>
            <a:ext uri="{FF2B5EF4-FFF2-40B4-BE49-F238E27FC236}">
              <a16:creationId xmlns:a16="http://schemas.microsoft.com/office/drawing/2014/main" id="{5B1EA876-5A51-45BE-9ABE-53F7DEAEBBB6}"/>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339" name="Drop Down 4" hidden="1">
          <a:extLst>
            <a:ext uri="{63B3BB69-23CF-44E3-9099-C40C66FF867C}">
              <a14:compatExt xmlns:a14="http://schemas.microsoft.com/office/drawing/2010/main" spid="_x0000_s2052"/>
            </a:ext>
            <a:ext uri="{FF2B5EF4-FFF2-40B4-BE49-F238E27FC236}">
              <a16:creationId xmlns:a16="http://schemas.microsoft.com/office/drawing/2014/main" id="{5ED8FEFE-40B6-4A46-8542-DA29A3D93941}"/>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340" name="Drop Down 4" hidden="1">
          <a:extLst>
            <a:ext uri="{63B3BB69-23CF-44E3-9099-C40C66FF867C}">
              <a14:compatExt xmlns:a14="http://schemas.microsoft.com/office/drawing/2010/main" spid="_x0000_s2052"/>
            </a:ext>
            <a:ext uri="{FF2B5EF4-FFF2-40B4-BE49-F238E27FC236}">
              <a16:creationId xmlns:a16="http://schemas.microsoft.com/office/drawing/2014/main" id="{05FE82CE-9DED-4CDB-A287-AE10CC013F44}"/>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341" name="Drop Down 4" hidden="1">
          <a:extLst>
            <a:ext uri="{63B3BB69-23CF-44E3-9099-C40C66FF867C}">
              <a14:compatExt xmlns:a14="http://schemas.microsoft.com/office/drawing/2010/main" spid="_x0000_s2052"/>
            </a:ext>
            <a:ext uri="{FF2B5EF4-FFF2-40B4-BE49-F238E27FC236}">
              <a16:creationId xmlns:a16="http://schemas.microsoft.com/office/drawing/2014/main" id="{35056677-12C2-4BA7-AFC2-66E6481B5C77}"/>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310</xdr:row>
      <xdr:rowOff>0</xdr:rowOff>
    </xdr:from>
    <xdr:ext cx="1921468" cy="195685"/>
    <xdr:sp macro="" textlink="">
      <xdr:nvSpPr>
        <xdr:cNvPr id="5342" name="Drop Down 20" hidden="1">
          <a:extLst>
            <a:ext uri="{63B3BB69-23CF-44E3-9099-C40C66FF867C}">
              <a14:compatExt xmlns:a14="http://schemas.microsoft.com/office/drawing/2010/main" spid="_x0000_s2068"/>
            </a:ext>
            <a:ext uri="{FF2B5EF4-FFF2-40B4-BE49-F238E27FC236}">
              <a16:creationId xmlns:a16="http://schemas.microsoft.com/office/drawing/2014/main" id="{388FF527-0B91-4F05-A013-AAF4E07B3EF0}"/>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310</xdr:row>
      <xdr:rowOff>0</xdr:rowOff>
    </xdr:from>
    <xdr:ext cx="2476500" cy="199970"/>
    <xdr:sp macro="" textlink="">
      <xdr:nvSpPr>
        <xdr:cNvPr id="5343" name="Drop Down 24" hidden="1">
          <a:extLst>
            <a:ext uri="{63B3BB69-23CF-44E3-9099-C40C66FF867C}">
              <a14:compatExt xmlns:a14="http://schemas.microsoft.com/office/drawing/2010/main" spid="_x0000_s2072"/>
            </a:ext>
            <a:ext uri="{FF2B5EF4-FFF2-40B4-BE49-F238E27FC236}">
              <a16:creationId xmlns:a16="http://schemas.microsoft.com/office/drawing/2014/main" id="{828D4542-6575-4F12-8148-F107D5A64CA9}"/>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344" name="Drop Down 4" hidden="1">
          <a:extLst>
            <a:ext uri="{63B3BB69-23CF-44E3-9099-C40C66FF867C}">
              <a14:compatExt xmlns:a14="http://schemas.microsoft.com/office/drawing/2010/main" spid="_x0000_s2052"/>
            </a:ext>
            <a:ext uri="{FF2B5EF4-FFF2-40B4-BE49-F238E27FC236}">
              <a16:creationId xmlns:a16="http://schemas.microsoft.com/office/drawing/2014/main" id="{39C5F168-4DBE-4566-B972-8D3AEE014866}"/>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345" name="Drop Down 4" hidden="1">
          <a:extLst>
            <a:ext uri="{63B3BB69-23CF-44E3-9099-C40C66FF867C}">
              <a14:compatExt xmlns:a14="http://schemas.microsoft.com/office/drawing/2010/main" spid="_x0000_s2052"/>
            </a:ext>
            <a:ext uri="{FF2B5EF4-FFF2-40B4-BE49-F238E27FC236}">
              <a16:creationId xmlns:a16="http://schemas.microsoft.com/office/drawing/2014/main" id="{B6F12A8E-27E9-4AD3-ADBD-67DE77A2A4B3}"/>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310</xdr:row>
      <xdr:rowOff>0</xdr:rowOff>
    </xdr:from>
    <xdr:ext cx="2529840" cy="195685"/>
    <xdr:sp macro="" textlink="">
      <xdr:nvSpPr>
        <xdr:cNvPr id="5346" name="Drop Down 4" hidden="1">
          <a:extLst>
            <a:ext uri="{63B3BB69-23CF-44E3-9099-C40C66FF867C}">
              <a14:compatExt xmlns:a14="http://schemas.microsoft.com/office/drawing/2010/main" spid="_x0000_s2052"/>
            </a:ext>
            <a:ext uri="{FF2B5EF4-FFF2-40B4-BE49-F238E27FC236}">
              <a16:creationId xmlns:a16="http://schemas.microsoft.com/office/drawing/2014/main" id="{63D1B91C-806B-4336-BF22-F4B2430CC243}"/>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310</xdr:row>
      <xdr:rowOff>0</xdr:rowOff>
    </xdr:from>
    <xdr:ext cx="2529840" cy="195685"/>
    <xdr:sp macro="" textlink="">
      <xdr:nvSpPr>
        <xdr:cNvPr id="5347" name="Drop Down 4" hidden="1">
          <a:extLst>
            <a:ext uri="{63B3BB69-23CF-44E3-9099-C40C66FF867C}">
              <a14:compatExt xmlns:a14="http://schemas.microsoft.com/office/drawing/2010/main" spid="_x0000_s2052"/>
            </a:ext>
            <a:ext uri="{FF2B5EF4-FFF2-40B4-BE49-F238E27FC236}">
              <a16:creationId xmlns:a16="http://schemas.microsoft.com/office/drawing/2014/main" id="{61A8E747-24D1-4678-AEBC-ECF7DC6E587F}"/>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348" name="Drop Down 4" hidden="1">
          <a:extLst>
            <a:ext uri="{63B3BB69-23CF-44E3-9099-C40C66FF867C}">
              <a14:compatExt xmlns:a14="http://schemas.microsoft.com/office/drawing/2010/main" spid="_x0000_s2052"/>
            </a:ext>
            <a:ext uri="{FF2B5EF4-FFF2-40B4-BE49-F238E27FC236}">
              <a16:creationId xmlns:a16="http://schemas.microsoft.com/office/drawing/2014/main" id="{23B079D9-F190-439C-96A9-ACCA24A4BD89}"/>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334</xdr:row>
      <xdr:rowOff>0</xdr:rowOff>
    </xdr:from>
    <xdr:ext cx="1921468" cy="195685"/>
    <xdr:sp macro="" textlink="">
      <xdr:nvSpPr>
        <xdr:cNvPr id="5349" name="Drop Down 20" hidden="1">
          <a:extLst>
            <a:ext uri="{63B3BB69-23CF-44E3-9099-C40C66FF867C}">
              <a14:compatExt xmlns:a14="http://schemas.microsoft.com/office/drawing/2010/main" spid="_x0000_s2068"/>
            </a:ext>
            <a:ext uri="{FF2B5EF4-FFF2-40B4-BE49-F238E27FC236}">
              <a16:creationId xmlns:a16="http://schemas.microsoft.com/office/drawing/2014/main" id="{8B59B466-87E6-4817-AAD9-6445B57935EC}"/>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350" name="Drop Down 24" hidden="1">
          <a:extLst>
            <a:ext uri="{63B3BB69-23CF-44E3-9099-C40C66FF867C}">
              <a14:compatExt xmlns:a14="http://schemas.microsoft.com/office/drawing/2010/main" spid="_x0000_s2072"/>
            </a:ext>
            <a:ext uri="{FF2B5EF4-FFF2-40B4-BE49-F238E27FC236}">
              <a16:creationId xmlns:a16="http://schemas.microsoft.com/office/drawing/2014/main" id="{E15BB77F-E91D-4980-A9AB-46D15CAA874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351" name="Drop Down 4" hidden="1">
          <a:extLst>
            <a:ext uri="{63B3BB69-23CF-44E3-9099-C40C66FF867C}">
              <a14:compatExt xmlns:a14="http://schemas.microsoft.com/office/drawing/2010/main" spid="_x0000_s2052"/>
            </a:ext>
            <a:ext uri="{FF2B5EF4-FFF2-40B4-BE49-F238E27FC236}">
              <a16:creationId xmlns:a16="http://schemas.microsoft.com/office/drawing/2014/main" id="{0484874A-FA38-4465-8AE4-C9C2499D036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352" name="Drop Down 4" hidden="1">
          <a:extLst>
            <a:ext uri="{63B3BB69-23CF-44E3-9099-C40C66FF867C}">
              <a14:compatExt xmlns:a14="http://schemas.microsoft.com/office/drawing/2010/main" spid="_x0000_s2052"/>
            </a:ext>
            <a:ext uri="{FF2B5EF4-FFF2-40B4-BE49-F238E27FC236}">
              <a16:creationId xmlns:a16="http://schemas.microsoft.com/office/drawing/2014/main" id="{161AEEF2-6B4B-4EE1-AC15-D541A0E55B1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353" name="Drop Down 4" hidden="1">
          <a:extLst>
            <a:ext uri="{63B3BB69-23CF-44E3-9099-C40C66FF867C}">
              <a14:compatExt xmlns:a14="http://schemas.microsoft.com/office/drawing/2010/main" spid="_x0000_s2052"/>
            </a:ext>
            <a:ext uri="{FF2B5EF4-FFF2-40B4-BE49-F238E27FC236}">
              <a16:creationId xmlns:a16="http://schemas.microsoft.com/office/drawing/2014/main" id="{BE27469D-AEF7-472E-B6C9-2AC64E24B421}"/>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354" name="Drop Down 4" hidden="1">
          <a:extLst>
            <a:ext uri="{63B3BB69-23CF-44E3-9099-C40C66FF867C}">
              <a14:compatExt xmlns:a14="http://schemas.microsoft.com/office/drawing/2010/main" spid="_x0000_s2052"/>
            </a:ext>
            <a:ext uri="{FF2B5EF4-FFF2-40B4-BE49-F238E27FC236}">
              <a16:creationId xmlns:a16="http://schemas.microsoft.com/office/drawing/2014/main" id="{63A7D290-3983-4121-8FBA-AA14998013B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355" name="Drop Down 4" hidden="1">
          <a:extLst>
            <a:ext uri="{63B3BB69-23CF-44E3-9099-C40C66FF867C}">
              <a14:compatExt xmlns:a14="http://schemas.microsoft.com/office/drawing/2010/main" spid="_x0000_s2052"/>
            </a:ext>
            <a:ext uri="{FF2B5EF4-FFF2-40B4-BE49-F238E27FC236}">
              <a16:creationId xmlns:a16="http://schemas.microsoft.com/office/drawing/2014/main" id="{DFB7C12A-73B9-4D4B-97C7-273BBF145B5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334</xdr:row>
      <xdr:rowOff>0</xdr:rowOff>
    </xdr:from>
    <xdr:ext cx="1921468" cy="195685"/>
    <xdr:sp macro="" textlink="">
      <xdr:nvSpPr>
        <xdr:cNvPr id="5356" name="Drop Down 20" hidden="1">
          <a:extLst>
            <a:ext uri="{63B3BB69-23CF-44E3-9099-C40C66FF867C}">
              <a14:compatExt xmlns:a14="http://schemas.microsoft.com/office/drawing/2010/main" spid="_x0000_s2068"/>
            </a:ext>
            <a:ext uri="{FF2B5EF4-FFF2-40B4-BE49-F238E27FC236}">
              <a16:creationId xmlns:a16="http://schemas.microsoft.com/office/drawing/2014/main" id="{F95E950F-A8B9-4852-9E14-A255A0AB046A}"/>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357" name="Drop Down 24" hidden="1">
          <a:extLst>
            <a:ext uri="{63B3BB69-23CF-44E3-9099-C40C66FF867C}">
              <a14:compatExt xmlns:a14="http://schemas.microsoft.com/office/drawing/2010/main" spid="_x0000_s2072"/>
            </a:ext>
            <a:ext uri="{FF2B5EF4-FFF2-40B4-BE49-F238E27FC236}">
              <a16:creationId xmlns:a16="http://schemas.microsoft.com/office/drawing/2014/main" id="{EC529084-FA57-4BDD-97E0-E6C652344905}"/>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358" name="Drop Down 4" hidden="1">
          <a:extLst>
            <a:ext uri="{63B3BB69-23CF-44E3-9099-C40C66FF867C}">
              <a14:compatExt xmlns:a14="http://schemas.microsoft.com/office/drawing/2010/main" spid="_x0000_s2052"/>
            </a:ext>
            <a:ext uri="{FF2B5EF4-FFF2-40B4-BE49-F238E27FC236}">
              <a16:creationId xmlns:a16="http://schemas.microsoft.com/office/drawing/2014/main" id="{84006631-0AE9-4CA3-8A3A-D490C0A792B1}"/>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359" name="Drop Down 4" hidden="1">
          <a:extLst>
            <a:ext uri="{63B3BB69-23CF-44E3-9099-C40C66FF867C}">
              <a14:compatExt xmlns:a14="http://schemas.microsoft.com/office/drawing/2010/main" spid="_x0000_s2052"/>
            </a:ext>
            <a:ext uri="{FF2B5EF4-FFF2-40B4-BE49-F238E27FC236}">
              <a16:creationId xmlns:a16="http://schemas.microsoft.com/office/drawing/2014/main" id="{6F50AC58-3947-4EB4-8D60-8DB96814AA5F}"/>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360" name="Drop Down 4" hidden="1">
          <a:extLst>
            <a:ext uri="{63B3BB69-23CF-44E3-9099-C40C66FF867C}">
              <a14:compatExt xmlns:a14="http://schemas.microsoft.com/office/drawing/2010/main" spid="_x0000_s2052"/>
            </a:ext>
            <a:ext uri="{FF2B5EF4-FFF2-40B4-BE49-F238E27FC236}">
              <a16:creationId xmlns:a16="http://schemas.microsoft.com/office/drawing/2014/main" id="{21382C5C-3BAE-4048-981E-C781CA872A1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361" name="Drop Down 4" hidden="1">
          <a:extLst>
            <a:ext uri="{63B3BB69-23CF-44E3-9099-C40C66FF867C}">
              <a14:compatExt xmlns:a14="http://schemas.microsoft.com/office/drawing/2010/main" spid="_x0000_s2052"/>
            </a:ext>
            <a:ext uri="{FF2B5EF4-FFF2-40B4-BE49-F238E27FC236}">
              <a16:creationId xmlns:a16="http://schemas.microsoft.com/office/drawing/2014/main" id="{327637BE-5E1C-4914-AB82-273B32EDA24C}"/>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362" name="Drop Down 4" hidden="1">
          <a:extLst>
            <a:ext uri="{63B3BB69-23CF-44E3-9099-C40C66FF867C}">
              <a14:compatExt xmlns:a14="http://schemas.microsoft.com/office/drawing/2010/main" spid="_x0000_s2052"/>
            </a:ext>
            <a:ext uri="{FF2B5EF4-FFF2-40B4-BE49-F238E27FC236}">
              <a16:creationId xmlns:a16="http://schemas.microsoft.com/office/drawing/2014/main" id="{9C9D0693-A98F-4239-99F7-ECABF08CA2E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334</xdr:row>
      <xdr:rowOff>0</xdr:rowOff>
    </xdr:from>
    <xdr:ext cx="1921468" cy="195685"/>
    <xdr:sp macro="" textlink="">
      <xdr:nvSpPr>
        <xdr:cNvPr id="5363" name="Drop Down 20" hidden="1">
          <a:extLst>
            <a:ext uri="{63B3BB69-23CF-44E3-9099-C40C66FF867C}">
              <a14:compatExt xmlns:a14="http://schemas.microsoft.com/office/drawing/2010/main" spid="_x0000_s2068"/>
            </a:ext>
            <a:ext uri="{FF2B5EF4-FFF2-40B4-BE49-F238E27FC236}">
              <a16:creationId xmlns:a16="http://schemas.microsoft.com/office/drawing/2014/main" id="{B54C9E54-5774-49C1-9572-B7F48E2AA3AA}"/>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364" name="Drop Down 24" hidden="1">
          <a:extLst>
            <a:ext uri="{63B3BB69-23CF-44E3-9099-C40C66FF867C}">
              <a14:compatExt xmlns:a14="http://schemas.microsoft.com/office/drawing/2010/main" spid="_x0000_s2072"/>
            </a:ext>
            <a:ext uri="{FF2B5EF4-FFF2-40B4-BE49-F238E27FC236}">
              <a16:creationId xmlns:a16="http://schemas.microsoft.com/office/drawing/2014/main" id="{D7AEB7BA-7B71-4D0B-9630-7D3207465170}"/>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365" name="Drop Down 4" hidden="1">
          <a:extLst>
            <a:ext uri="{63B3BB69-23CF-44E3-9099-C40C66FF867C}">
              <a14:compatExt xmlns:a14="http://schemas.microsoft.com/office/drawing/2010/main" spid="_x0000_s2052"/>
            </a:ext>
            <a:ext uri="{FF2B5EF4-FFF2-40B4-BE49-F238E27FC236}">
              <a16:creationId xmlns:a16="http://schemas.microsoft.com/office/drawing/2014/main" id="{FCB00C5F-2B49-4DF1-ABE3-65344FF7FF2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366" name="Drop Down 4" hidden="1">
          <a:extLst>
            <a:ext uri="{63B3BB69-23CF-44E3-9099-C40C66FF867C}">
              <a14:compatExt xmlns:a14="http://schemas.microsoft.com/office/drawing/2010/main" spid="_x0000_s2052"/>
            </a:ext>
            <a:ext uri="{FF2B5EF4-FFF2-40B4-BE49-F238E27FC236}">
              <a16:creationId xmlns:a16="http://schemas.microsoft.com/office/drawing/2014/main" id="{EB085F69-35D4-4C03-A3D3-561685A233A8}"/>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367" name="Drop Down 4" hidden="1">
          <a:extLst>
            <a:ext uri="{63B3BB69-23CF-44E3-9099-C40C66FF867C}">
              <a14:compatExt xmlns:a14="http://schemas.microsoft.com/office/drawing/2010/main" spid="_x0000_s2052"/>
            </a:ext>
            <a:ext uri="{FF2B5EF4-FFF2-40B4-BE49-F238E27FC236}">
              <a16:creationId xmlns:a16="http://schemas.microsoft.com/office/drawing/2014/main" id="{73BB401A-4F89-4B41-9015-0C3D49EFF4F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368" name="Drop Down 4" hidden="1">
          <a:extLst>
            <a:ext uri="{63B3BB69-23CF-44E3-9099-C40C66FF867C}">
              <a14:compatExt xmlns:a14="http://schemas.microsoft.com/office/drawing/2010/main" spid="_x0000_s2052"/>
            </a:ext>
            <a:ext uri="{FF2B5EF4-FFF2-40B4-BE49-F238E27FC236}">
              <a16:creationId xmlns:a16="http://schemas.microsoft.com/office/drawing/2014/main" id="{8C57B824-0527-4096-B842-E5328609125A}"/>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369" name="Drop Down 4" hidden="1">
          <a:extLst>
            <a:ext uri="{63B3BB69-23CF-44E3-9099-C40C66FF867C}">
              <a14:compatExt xmlns:a14="http://schemas.microsoft.com/office/drawing/2010/main" spid="_x0000_s2052"/>
            </a:ext>
            <a:ext uri="{FF2B5EF4-FFF2-40B4-BE49-F238E27FC236}">
              <a16:creationId xmlns:a16="http://schemas.microsoft.com/office/drawing/2014/main" id="{DE80EC2D-13FE-4D0F-857C-A0AE28376E9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334</xdr:row>
      <xdr:rowOff>0</xdr:rowOff>
    </xdr:from>
    <xdr:ext cx="1921468" cy="195685"/>
    <xdr:sp macro="" textlink="">
      <xdr:nvSpPr>
        <xdr:cNvPr id="5370" name="Drop Down 20" hidden="1">
          <a:extLst>
            <a:ext uri="{63B3BB69-23CF-44E3-9099-C40C66FF867C}">
              <a14:compatExt xmlns:a14="http://schemas.microsoft.com/office/drawing/2010/main" spid="_x0000_s2068"/>
            </a:ext>
            <a:ext uri="{FF2B5EF4-FFF2-40B4-BE49-F238E27FC236}">
              <a16:creationId xmlns:a16="http://schemas.microsoft.com/office/drawing/2014/main" id="{F73088C1-D45E-4BFD-BC12-DF609270E855}"/>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371" name="Drop Down 24" hidden="1">
          <a:extLst>
            <a:ext uri="{63B3BB69-23CF-44E3-9099-C40C66FF867C}">
              <a14:compatExt xmlns:a14="http://schemas.microsoft.com/office/drawing/2010/main" spid="_x0000_s2072"/>
            </a:ext>
            <a:ext uri="{FF2B5EF4-FFF2-40B4-BE49-F238E27FC236}">
              <a16:creationId xmlns:a16="http://schemas.microsoft.com/office/drawing/2014/main" id="{D7A8A578-6015-47FA-B30B-E86BA9FF2910}"/>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372" name="Drop Down 4" hidden="1">
          <a:extLst>
            <a:ext uri="{63B3BB69-23CF-44E3-9099-C40C66FF867C}">
              <a14:compatExt xmlns:a14="http://schemas.microsoft.com/office/drawing/2010/main" spid="_x0000_s2052"/>
            </a:ext>
            <a:ext uri="{FF2B5EF4-FFF2-40B4-BE49-F238E27FC236}">
              <a16:creationId xmlns:a16="http://schemas.microsoft.com/office/drawing/2014/main" id="{4B4327C1-B694-4305-84A7-A7E4B022C055}"/>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373" name="Drop Down 4" hidden="1">
          <a:extLst>
            <a:ext uri="{63B3BB69-23CF-44E3-9099-C40C66FF867C}">
              <a14:compatExt xmlns:a14="http://schemas.microsoft.com/office/drawing/2010/main" spid="_x0000_s2052"/>
            </a:ext>
            <a:ext uri="{FF2B5EF4-FFF2-40B4-BE49-F238E27FC236}">
              <a16:creationId xmlns:a16="http://schemas.microsoft.com/office/drawing/2014/main" id="{FA8CFF77-8FD4-40E2-ADEB-C49440629C05}"/>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374" name="Drop Down 4" hidden="1">
          <a:extLst>
            <a:ext uri="{63B3BB69-23CF-44E3-9099-C40C66FF867C}">
              <a14:compatExt xmlns:a14="http://schemas.microsoft.com/office/drawing/2010/main" spid="_x0000_s2052"/>
            </a:ext>
            <a:ext uri="{FF2B5EF4-FFF2-40B4-BE49-F238E27FC236}">
              <a16:creationId xmlns:a16="http://schemas.microsoft.com/office/drawing/2014/main" id="{102661A6-A177-4007-BB52-C37BF8164070}"/>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375" name="Drop Down 4" hidden="1">
          <a:extLst>
            <a:ext uri="{63B3BB69-23CF-44E3-9099-C40C66FF867C}">
              <a14:compatExt xmlns:a14="http://schemas.microsoft.com/office/drawing/2010/main" spid="_x0000_s2052"/>
            </a:ext>
            <a:ext uri="{FF2B5EF4-FFF2-40B4-BE49-F238E27FC236}">
              <a16:creationId xmlns:a16="http://schemas.microsoft.com/office/drawing/2014/main" id="{4060D0A3-B337-4561-93A9-C4E7464C645C}"/>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376" name="Drop Down 4" hidden="1">
          <a:extLst>
            <a:ext uri="{63B3BB69-23CF-44E3-9099-C40C66FF867C}">
              <a14:compatExt xmlns:a14="http://schemas.microsoft.com/office/drawing/2010/main" spid="_x0000_s2052"/>
            </a:ext>
            <a:ext uri="{FF2B5EF4-FFF2-40B4-BE49-F238E27FC236}">
              <a16:creationId xmlns:a16="http://schemas.microsoft.com/office/drawing/2014/main" id="{7BD410D7-B2F3-48BD-8999-90370EFE1A8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334</xdr:row>
      <xdr:rowOff>0</xdr:rowOff>
    </xdr:from>
    <xdr:ext cx="1921468" cy="195685"/>
    <xdr:sp macro="" textlink="">
      <xdr:nvSpPr>
        <xdr:cNvPr id="5377" name="Drop Down 20" hidden="1">
          <a:extLst>
            <a:ext uri="{63B3BB69-23CF-44E3-9099-C40C66FF867C}">
              <a14:compatExt xmlns:a14="http://schemas.microsoft.com/office/drawing/2010/main" spid="_x0000_s2068"/>
            </a:ext>
            <a:ext uri="{FF2B5EF4-FFF2-40B4-BE49-F238E27FC236}">
              <a16:creationId xmlns:a16="http://schemas.microsoft.com/office/drawing/2014/main" id="{C5252FD3-38D7-46CB-9812-1D41E4BEE548}"/>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378" name="Drop Down 24" hidden="1">
          <a:extLst>
            <a:ext uri="{63B3BB69-23CF-44E3-9099-C40C66FF867C}">
              <a14:compatExt xmlns:a14="http://schemas.microsoft.com/office/drawing/2010/main" spid="_x0000_s2072"/>
            </a:ext>
            <a:ext uri="{FF2B5EF4-FFF2-40B4-BE49-F238E27FC236}">
              <a16:creationId xmlns:a16="http://schemas.microsoft.com/office/drawing/2014/main" id="{71A2C26D-FCDD-464C-860D-0460FD4D49FE}"/>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379" name="Drop Down 4" hidden="1">
          <a:extLst>
            <a:ext uri="{63B3BB69-23CF-44E3-9099-C40C66FF867C}">
              <a14:compatExt xmlns:a14="http://schemas.microsoft.com/office/drawing/2010/main" spid="_x0000_s2052"/>
            </a:ext>
            <a:ext uri="{FF2B5EF4-FFF2-40B4-BE49-F238E27FC236}">
              <a16:creationId xmlns:a16="http://schemas.microsoft.com/office/drawing/2014/main" id="{E6C8C912-E79E-41D4-AA20-23F39E072712}"/>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380" name="Drop Down 4" hidden="1">
          <a:extLst>
            <a:ext uri="{63B3BB69-23CF-44E3-9099-C40C66FF867C}">
              <a14:compatExt xmlns:a14="http://schemas.microsoft.com/office/drawing/2010/main" spid="_x0000_s2052"/>
            </a:ext>
            <a:ext uri="{FF2B5EF4-FFF2-40B4-BE49-F238E27FC236}">
              <a16:creationId xmlns:a16="http://schemas.microsoft.com/office/drawing/2014/main" id="{6D189ACE-CEEF-477E-B01E-B8CDAF381DFF}"/>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381" name="Drop Down 4" hidden="1">
          <a:extLst>
            <a:ext uri="{63B3BB69-23CF-44E3-9099-C40C66FF867C}">
              <a14:compatExt xmlns:a14="http://schemas.microsoft.com/office/drawing/2010/main" spid="_x0000_s2052"/>
            </a:ext>
            <a:ext uri="{FF2B5EF4-FFF2-40B4-BE49-F238E27FC236}">
              <a16:creationId xmlns:a16="http://schemas.microsoft.com/office/drawing/2014/main" id="{B2CE3735-5718-4737-8CFA-B5A9F2B0184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382" name="Drop Down 4" hidden="1">
          <a:extLst>
            <a:ext uri="{63B3BB69-23CF-44E3-9099-C40C66FF867C}">
              <a14:compatExt xmlns:a14="http://schemas.microsoft.com/office/drawing/2010/main" spid="_x0000_s2052"/>
            </a:ext>
            <a:ext uri="{FF2B5EF4-FFF2-40B4-BE49-F238E27FC236}">
              <a16:creationId xmlns:a16="http://schemas.microsoft.com/office/drawing/2014/main" id="{B1729A9D-BD7F-48D1-B48C-7CAA246F99EA}"/>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383" name="Drop Down 4" hidden="1">
          <a:extLst>
            <a:ext uri="{63B3BB69-23CF-44E3-9099-C40C66FF867C}">
              <a14:compatExt xmlns:a14="http://schemas.microsoft.com/office/drawing/2010/main" spid="_x0000_s2052"/>
            </a:ext>
            <a:ext uri="{FF2B5EF4-FFF2-40B4-BE49-F238E27FC236}">
              <a16:creationId xmlns:a16="http://schemas.microsoft.com/office/drawing/2014/main" id="{04003658-25B7-48D0-AC09-4144BB4B691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334</xdr:row>
      <xdr:rowOff>0</xdr:rowOff>
    </xdr:from>
    <xdr:ext cx="1921468" cy="195685"/>
    <xdr:sp macro="" textlink="">
      <xdr:nvSpPr>
        <xdr:cNvPr id="5384" name="Drop Down 20" hidden="1">
          <a:extLst>
            <a:ext uri="{63B3BB69-23CF-44E3-9099-C40C66FF867C}">
              <a14:compatExt xmlns:a14="http://schemas.microsoft.com/office/drawing/2010/main" spid="_x0000_s2068"/>
            </a:ext>
            <a:ext uri="{FF2B5EF4-FFF2-40B4-BE49-F238E27FC236}">
              <a16:creationId xmlns:a16="http://schemas.microsoft.com/office/drawing/2014/main" id="{CAD9FCD7-C6D6-4C8D-A259-8F57B28AD2C1}"/>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385" name="Drop Down 24" hidden="1">
          <a:extLst>
            <a:ext uri="{63B3BB69-23CF-44E3-9099-C40C66FF867C}">
              <a14:compatExt xmlns:a14="http://schemas.microsoft.com/office/drawing/2010/main" spid="_x0000_s2072"/>
            </a:ext>
            <a:ext uri="{FF2B5EF4-FFF2-40B4-BE49-F238E27FC236}">
              <a16:creationId xmlns:a16="http://schemas.microsoft.com/office/drawing/2014/main" id="{44426531-1FC1-4FAE-BE3D-FDE4D40239A1}"/>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386" name="Drop Down 4" hidden="1">
          <a:extLst>
            <a:ext uri="{63B3BB69-23CF-44E3-9099-C40C66FF867C}">
              <a14:compatExt xmlns:a14="http://schemas.microsoft.com/office/drawing/2010/main" spid="_x0000_s2052"/>
            </a:ext>
            <a:ext uri="{FF2B5EF4-FFF2-40B4-BE49-F238E27FC236}">
              <a16:creationId xmlns:a16="http://schemas.microsoft.com/office/drawing/2014/main" id="{335290CD-5C85-402A-A2C3-25C13156BB5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387" name="Drop Down 4" hidden="1">
          <a:extLst>
            <a:ext uri="{63B3BB69-23CF-44E3-9099-C40C66FF867C}">
              <a14:compatExt xmlns:a14="http://schemas.microsoft.com/office/drawing/2010/main" spid="_x0000_s2052"/>
            </a:ext>
            <a:ext uri="{FF2B5EF4-FFF2-40B4-BE49-F238E27FC236}">
              <a16:creationId xmlns:a16="http://schemas.microsoft.com/office/drawing/2014/main" id="{6D3BBBBA-0A71-43A6-A75F-95AA301C5A1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388" name="Drop Down 4" hidden="1">
          <a:extLst>
            <a:ext uri="{63B3BB69-23CF-44E3-9099-C40C66FF867C}">
              <a14:compatExt xmlns:a14="http://schemas.microsoft.com/office/drawing/2010/main" spid="_x0000_s2052"/>
            </a:ext>
            <a:ext uri="{FF2B5EF4-FFF2-40B4-BE49-F238E27FC236}">
              <a16:creationId xmlns:a16="http://schemas.microsoft.com/office/drawing/2014/main" id="{D74666C5-6778-4C6A-AC0D-5B6B1398056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389" name="Drop Down 4" hidden="1">
          <a:extLst>
            <a:ext uri="{63B3BB69-23CF-44E3-9099-C40C66FF867C}">
              <a14:compatExt xmlns:a14="http://schemas.microsoft.com/office/drawing/2010/main" spid="_x0000_s2052"/>
            </a:ext>
            <a:ext uri="{FF2B5EF4-FFF2-40B4-BE49-F238E27FC236}">
              <a16:creationId xmlns:a16="http://schemas.microsoft.com/office/drawing/2014/main" id="{CBD1ED29-5C57-4D7D-934D-ACA53231739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390" name="Drop Down 4" hidden="1">
          <a:extLst>
            <a:ext uri="{63B3BB69-23CF-44E3-9099-C40C66FF867C}">
              <a14:compatExt xmlns:a14="http://schemas.microsoft.com/office/drawing/2010/main" spid="_x0000_s2052"/>
            </a:ext>
            <a:ext uri="{FF2B5EF4-FFF2-40B4-BE49-F238E27FC236}">
              <a16:creationId xmlns:a16="http://schemas.microsoft.com/office/drawing/2014/main" id="{6AAC16E7-75CB-476E-827C-EA2ECD1430F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334</xdr:row>
      <xdr:rowOff>0</xdr:rowOff>
    </xdr:from>
    <xdr:ext cx="1921468" cy="195685"/>
    <xdr:sp macro="" textlink="">
      <xdr:nvSpPr>
        <xdr:cNvPr id="5391" name="Drop Down 20" hidden="1">
          <a:extLst>
            <a:ext uri="{63B3BB69-23CF-44E3-9099-C40C66FF867C}">
              <a14:compatExt xmlns:a14="http://schemas.microsoft.com/office/drawing/2010/main" spid="_x0000_s2068"/>
            </a:ext>
            <a:ext uri="{FF2B5EF4-FFF2-40B4-BE49-F238E27FC236}">
              <a16:creationId xmlns:a16="http://schemas.microsoft.com/office/drawing/2014/main" id="{AF55405D-DEBC-4D44-A815-C85A1FAE0797}"/>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392" name="Drop Down 24" hidden="1">
          <a:extLst>
            <a:ext uri="{63B3BB69-23CF-44E3-9099-C40C66FF867C}">
              <a14:compatExt xmlns:a14="http://schemas.microsoft.com/office/drawing/2010/main" spid="_x0000_s2072"/>
            </a:ext>
            <a:ext uri="{FF2B5EF4-FFF2-40B4-BE49-F238E27FC236}">
              <a16:creationId xmlns:a16="http://schemas.microsoft.com/office/drawing/2014/main" id="{7E7D33DA-EC01-4094-9C87-E693F3875560}"/>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393" name="Drop Down 4" hidden="1">
          <a:extLst>
            <a:ext uri="{63B3BB69-23CF-44E3-9099-C40C66FF867C}">
              <a14:compatExt xmlns:a14="http://schemas.microsoft.com/office/drawing/2010/main" spid="_x0000_s2052"/>
            </a:ext>
            <a:ext uri="{FF2B5EF4-FFF2-40B4-BE49-F238E27FC236}">
              <a16:creationId xmlns:a16="http://schemas.microsoft.com/office/drawing/2014/main" id="{97D29538-C434-48A8-993C-286CEF6C9C95}"/>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394" name="Drop Down 4" hidden="1">
          <a:extLst>
            <a:ext uri="{63B3BB69-23CF-44E3-9099-C40C66FF867C}">
              <a14:compatExt xmlns:a14="http://schemas.microsoft.com/office/drawing/2010/main" spid="_x0000_s2052"/>
            </a:ext>
            <a:ext uri="{FF2B5EF4-FFF2-40B4-BE49-F238E27FC236}">
              <a16:creationId xmlns:a16="http://schemas.microsoft.com/office/drawing/2014/main" id="{36D6BEC2-5497-47E8-B303-EF756043A88A}"/>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395" name="Drop Down 4" hidden="1">
          <a:extLst>
            <a:ext uri="{63B3BB69-23CF-44E3-9099-C40C66FF867C}">
              <a14:compatExt xmlns:a14="http://schemas.microsoft.com/office/drawing/2010/main" spid="_x0000_s2052"/>
            </a:ext>
            <a:ext uri="{FF2B5EF4-FFF2-40B4-BE49-F238E27FC236}">
              <a16:creationId xmlns:a16="http://schemas.microsoft.com/office/drawing/2014/main" id="{AFB5E768-E0F9-4BB3-B22D-FA3AD9A685E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396" name="Drop Down 4" hidden="1">
          <a:extLst>
            <a:ext uri="{63B3BB69-23CF-44E3-9099-C40C66FF867C}">
              <a14:compatExt xmlns:a14="http://schemas.microsoft.com/office/drawing/2010/main" spid="_x0000_s2052"/>
            </a:ext>
            <a:ext uri="{FF2B5EF4-FFF2-40B4-BE49-F238E27FC236}">
              <a16:creationId xmlns:a16="http://schemas.microsoft.com/office/drawing/2014/main" id="{92FA6ADE-B230-4320-8DE8-3006509DB077}"/>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397" name="Drop Down 4" hidden="1">
          <a:extLst>
            <a:ext uri="{63B3BB69-23CF-44E3-9099-C40C66FF867C}">
              <a14:compatExt xmlns:a14="http://schemas.microsoft.com/office/drawing/2010/main" spid="_x0000_s2052"/>
            </a:ext>
            <a:ext uri="{FF2B5EF4-FFF2-40B4-BE49-F238E27FC236}">
              <a16:creationId xmlns:a16="http://schemas.microsoft.com/office/drawing/2014/main" id="{32E78FFC-D564-4481-B942-78421776F782}"/>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334</xdr:row>
      <xdr:rowOff>0</xdr:rowOff>
    </xdr:from>
    <xdr:ext cx="1921468" cy="195685"/>
    <xdr:sp macro="" textlink="">
      <xdr:nvSpPr>
        <xdr:cNvPr id="5398" name="Drop Down 20" hidden="1">
          <a:extLst>
            <a:ext uri="{63B3BB69-23CF-44E3-9099-C40C66FF867C}">
              <a14:compatExt xmlns:a14="http://schemas.microsoft.com/office/drawing/2010/main" spid="_x0000_s2068"/>
            </a:ext>
            <a:ext uri="{FF2B5EF4-FFF2-40B4-BE49-F238E27FC236}">
              <a16:creationId xmlns:a16="http://schemas.microsoft.com/office/drawing/2014/main" id="{DE4CDEAE-8E15-4C64-A9A6-634FF853D73F}"/>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399" name="Drop Down 24" hidden="1">
          <a:extLst>
            <a:ext uri="{63B3BB69-23CF-44E3-9099-C40C66FF867C}">
              <a14:compatExt xmlns:a14="http://schemas.microsoft.com/office/drawing/2010/main" spid="_x0000_s2072"/>
            </a:ext>
            <a:ext uri="{FF2B5EF4-FFF2-40B4-BE49-F238E27FC236}">
              <a16:creationId xmlns:a16="http://schemas.microsoft.com/office/drawing/2014/main" id="{092AA961-A2BF-465D-9AAC-1E4BD71A8E02}"/>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400" name="Drop Down 4" hidden="1">
          <a:extLst>
            <a:ext uri="{63B3BB69-23CF-44E3-9099-C40C66FF867C}">
              <a14:compatExt xmlns:a14="http://schemas.microsoft.com/office/drawing/2010/main" spid="_x0000_s2052"/>
            </a:ext>
            <a:ext uri="{FF2B5EF4-FFF2-40B4-BE49-F238E27FC236}">
              <a16:creationId xmlns:a16="http://schemas.microsoft.com/office/drawing/2014/main" id="{92F352F6-41FD-4618-8B08-7FCC957CA34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401" name="Drop Down 4" hidden="1">
          <a:extLst>
            <a:ext uri="{63B3BB69-23CF-44E3-9099-C40C66FF867C}">
              <a14:compatExt xmlns:a14="http://schemas.microsoft.com/office/drawing/2010/main" spid="_x0000_s2052"/>
            </a:ext>
            <a:ext uri="{FF2B5EF4-FFF2-40B4-BE49-F238E27FC236}">
              <a16:creationId xmlns:a16="http://schemas.microsoft.com/office/drawing/2014/main" id="{D49DBEBE-B011-40FA-99E4-9D41B990EA42}"/>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402" name="Drop Down 4" hidden="1">
          <a:extLst>
            <a:ext uri="{63B3BB69-23CF-44E3-9099-C40C66FF867C}">
              <a14:compatExt xmlns:a14="http://schemas.microsoft.com/office/drawing/2010/main" spid="_x0000_s2052"/>
            </a:ext>
            <a:ext uri="{FF2B5EF4-FFF2-40B4-BE49-F238E27FC236}">
              <a16:creationId xmlns:a16="http://schemas.microsoft.com/office/drawing/2014/main" id="{8C325A99-7D26-46DB-AC8A-C30F8E08E7F8}"/>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403" name="Drop Down 4" hidden="1">
          <a:extLst>
            <a:ext uri="{63B3BB69-23CF-44E3-9099-C40C66FF867C}">
              <a14:compatExt xmlns:a14="http://schemas.microsoft.com/office/drawing/2010/main" spid="_x0000_s2052"/>
            </a:ext>
            <a:ext uri="{FF2B5EF4-FFF2-40B4-BE49-F238E27FC236}">
              <a16:creationId xmlns:a16="http://schemas.microsoft.com/office/drawing/2014/main" id="{146E0C55-7C84-4FE6-87FC-3B17C55A6E77}"/>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404" name="Drop Down 4" hidden="1">
          <a:extLst>
            <a:ext uri="{63B3BB69-23CF-44E3-9099-C40C66FF867C}">
              <a14:compatExt xmlns:a14="http://schemas.microsoft.com/office/drawing/2010/main" spid="_x0000_s2052"/>
            </a:ext>
            <a:ext uri="{FF2B5EF4-FFF2-40B4-BE49-F238E27FC236}">
              <a16:creationId xmlns:a16="http://schemas.microsoft.com/office/drawing/2014/main" id="{63F5752E-F547-4D6B-946A-C3219B83AFE0}"/>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334</xdr:row>
      <xdr:rowOff>0</xdr:rowOff>
    </xdr:from>
    <xdr:ext cx="1921468" cy="195685"/>
    <xdr:sp macro="" textlink="">
      <xdr:nvSpPr>
        <xdr:cNvPr id="5405" name="Drop Down 20" hidden="1">
          <a:extLst>
            <a:ext uri="{63B3BB69-23CF-44E3-9099-C40C66FF867C}">
              <a14:compatExt xmlns:a14="http://schemas.microsoft.com/office/drawing/2010/main" spid="_x0000_s2068"/>
            </a:ext>
            <a:ext uri="{FF2B5EF4-FFF2-40B4-BE49-F238E27FC236}">
              <a16:creationId xmlns:a16="http://schemas.microsoft.com/office/drawing/2014/main" id="{F644C489-CD11-41C8-B10D-E35BD85A4BFA}"/>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406" name="Drop Down 24" hidden="1">
          <a:extLst>
            <a:ext uri="{63B3BB69-23CF-44E3-9099-C40C66FF867C}">
              <a14:compatExt xmlns:a14="http://schemas.microsoft.com/office/drawing/2010/main" spid="_x0000_s2072"/>
            </a:ext>
            <a:ext uri="{FF2B5EF4-FFF2-40B4-BE49-F238E27FC236}">
              <a16:creationId xmlns:a16="http://schemas.microsoft.com/office/drawing/2014/main" id="{9F0E0FB1-C19B-4979-A7C3-577680C64833}"/>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407" name="Drop Down 4" hidden="1">
          <a:extLst>
            <a:ext uri="{63B3BB69-23CF-44E3-9099-C40C66FF867C}">
              <a14:compatExt xmlns:a14="http://schemas.microsoft.com/office/drawing/2010/main" spid="_x0000_s2052"/>
            </a:ext>
            <a:ext uri="{FF2B5EF4-FFF2-40B4-BE49-F238E27FC236}">
              <a16:creationId xmlns:a16="http://schemas.microsoft.com/office/drawing/2014/main" id="{39C647F8-36AC-46CF-AEBC-E92E60F12635}"/>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408" name="Drop Down 4" hidden="1">
          <a:extLst>
            <a:ext uri="{63B3BB69-23CF-44E3-9099-C40C66FF867C}">
              <a14:compatExt xmlns:a14="http://schemas.microsoft.com/office/drawing/2010/main" spid="_x0000_s2052"/>
            </a:ext>
            <a:ext uri="{FF2B5EF4-FFF2-40B4-BE49-F238E27FC236}">
              <a16:creationId xmlns:a16="http://schemas.microsoft.com/office/drawing/2014/main" id="{32B8F879-6228-4776-878C-90F2B2F1B48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409" name="Drop Down 4" hidden="1">
          <a:extLst>
            <a:ext uri="{63B3BB69-23CF-44E3-9099-C40C66FF867C}">
              <a14:compatExt xmlns:a14="http://schemas.microsoft.com/office/drawing/2010/main" spid="_x0000_s2052"/>
            </a:ext>
            <a:ext uri="{FF2B5EF4-FFF2-40B4-BE49-F238E27FC236}">
              <a16:creationId xmlns:a16="http://schemas.microsoft.com/office/drawing/2014/main" id="{20DEE187-E0E2-45E0-959A-E03212DEC3FC}"/>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410" name="Drop Down 4" hidden="1">
          <a:extLst>
            <a:ext uri="{63B3BB69-23CF-44E3-9099-C40C66FF867C}">
              <a14:compatExt xmlns:a14="http://schemas.microsoft.com/office/drawing/2010/main" spid="_x0000_s2052"/>
            </a:ext>
            <a:ext uri="{FF2B5EF4-FFF2-40B4-BE49-F238E27FC236}">
              <a16:creationId xmlns:a16="http://schemas.microsoft.com/office/drawing/2014/main" id="{5056DC20-05F9-4529-80DA-B17DE43762F7}"/>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411" name="Drop Down 4" hidden="1">
          <a:extLst>
            <a:ext uri="{63B3BB69-23CF-44E3-9099-C40C66FF867C}">
              <a14:compatExt xmlns:a14="http://schemas.microsoft.com/office/drawing/2010/main" spid="_x0000_s2052"/>
            </a:ext>
            <a:ext uri="{FF2B5EF4-FFF2-40B4-BE49-F238E27FC236}">
              <a16:creationId xmlns:a16="http://schemas.microsoft.com/office/drawing/2014/main" id="{56BFA7F7-7C42-46E7-848E-57C4C52CC8B9}"/>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334</xdr:row>
      <xdr:rowOff>0</xdr:rowOff>
    </xdr:from>
    <xdr:ext cx="1921468" cy="195685"/>
    <xdr:sp macro="" textlink="">
      <xdr:nvSpPr>
        <xdr:cNvPr id="5412" name="Drop Down 20" hidden="1">
          <a:extLst>
            <a:ext uri="{63B3BB69-23CF-44E3-9099-C40C66FF867C}">
              <a14:compatExt xmlns:a14="http://schemas.microsoft.com/office/drawing/2010/main" spid="_x0000_s2068"/>
            </a:ext>
            <a:ext uri="{FF2B5EF4-FFF2-40B4-BE49-F238E27FC236}">
              <a16:creationId xmlns:a16="http://schemas.microsoft.com/office/drawing/2014/main" id="{D485013F-34C0-48B6-BF69-087D1F8C59DF}"/>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413" name="Drop Down 24" hidden="1">
          <a:extLst>
            <a:ext uri="{63B3BB69-23CF-44E3-9099-C40C66FF867C}">
              <a14:compatExt xmlns:a14="http://schemas.microsoft.com/office/drawing/2010/main" spid="_x0000_s2072"/>
            </a:ext>
            <a:ext uri="{FF2B5EF4-FFF2-40B4-BE49-F238E27FC236}">
              <a16:creationId xmlns:a16="http://schemas.microsoft.com/office/drawing/2014/main" id="{5273C985-1E2A-4129-88EB-62BFCA0B14D3}"/>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414" name="Drop Down 4" hidden="1">
          <a:extLst>
            <a:ext uri="{63B3BB69-23CF-44E3-9099-C40C66FF867C}">
              <a14:compatExt xmlns:a14="http://schemas.microsoft.com/office/drawing/2010/main" spid="_x0000_s2052"/>
            </a:ext>
            <a:ext uri="{FF2B5EF4-FFF2-40B4-BE49-F238E27FC236}">
              <a16:creationId xmlns:a16="http://schemas.microsoft.com/office/drawing/2014/main" id="{EE5E5396-9695-44C0-9C7C-2F464F5F493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415" name="Drop Down 4" hidden="1">
          <a:extLst>
            <a:ext uri="{63B3BB69-23CF-44E3-9099-C40C66FF867C}">
              <a14:compatExt xmlns:a14="http://schemas.microsoft.com/office/drawing/2010/main" spid="_x0000_s2052"/>
            </a:ext>
            <a:ext uri="{FF2B5EF4-FFF2-40B4-BE49-F238E27FC236}">
              <a16:creationId xmlns:a16="http://schemas.microsoft.com/office/drawing/2014/main" id="{6E159025-C667-4CA4-862C-0408498AFEC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416" name="Drop Down 4" hidden="1">
          <a:extLst>
            <a:ext uri="{63B3BB69-23CF-44E3-9099-C40C66FF867C}">
              <a14:compatExt xmlns:a14="http://schemas.microsoft.com/office/drawing/2010/main" spid="_x0000_s2052"/>
            </a:ext>
            <a:ext uri="{FF2B5EF4-FFF2-40B4-BE49-F238E27FC236}">
              <a16:creationId xmlns:a16="http://schemas.microsoft.com/office/drawing/2014/main" id="{22573D5B-5879-431D-906F-2A8505C4F9A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417" name="Drop Down 4" hidden="1">
          <a:extLst>
            <a:ext uri="{63B3BB69-23CF-44E3-9099-C40C66FF867C}">
              <a14:compatExt xmlns:a14="http://schemas.microsoft.com/office/drawing/2010/main" spid="_x0000_s2052"/>
            </a:ext>
            <a:ext uri="{FF2B5EF4-FFF2-40B4-BE49-F238E27FC236}">
              <a16:creationId xmlns:a16="http://schemas.microsoft.com/office/drawing/2014/main" id="{C705B383-5494-4A30-96A3-0BAFCEEE39D5}"/>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418" name="Drop Down 4" hidden="1">
          <a:extLst>
            <a:ext uri="{63B3BB69-23CF-44E3-9099-C40C66FF867C}">
              <a14:compatExt xmlns:a14="http://schemas.microsoft.com/office/drawing/2010/main" spid="_x0000_s2052"/>
            </a:ext>
            <a:ext uri="{FF2B5EF4-FFF2-40B4-BE49-F238E27FC236}">
              <a16:creationId xmlns:a16="http://schemas.microsoft.com/office/drawing/2014/main" id="{5117D8D6-09DF-4575-9F3F-40C30FA1D46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334</xdr:row>
      <xdr:rowOff>0</xdr:rowOff>
    </xdr:from>
    <xdr:ext cx="1921468" cy="195685"/>
    <xdr:sp macro="" textlink="">
      <xdr:nvSpPr>
        <xdr:cNvPr id="5419" name="Drop Down 20" hidden="1">
          <a:extLst>
            <a:ext uri="{63B3BB69-23CF-44E3-9099-C40C66FF867C}">
              <a14:compatExt xmlns:a14="http://schemas.microsoft.com/office/drawing/2010/main" spid="_x0000_s2068"/>
            </a:ext>
            <a:ext uri="{FF2B5EF4-FFF2-40B4-BE49-F238E27FC236}">
              <a16:creationId xmlns:a16="http://schemas.microsoft.com/office/drawing/2014/main" id="{1621AA0C-086A-46FE-A1B7-36B1A8EB9C43}"/>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420" name="Drop Down 24" hidden="1">
          <a:extLst>
            <a:ext uri="{63B3BB69-23CF-44E3-9099-C40C66FF867C}">
              <a14:compatExt xmlns:a14="http://schemas.microsoft.com/office/drawing/2010/main" spid="_x0000_s2072"/>
            </a:ext>
            <a:ext uri="{FF2B5EF4-FFF2-40B4-BE49-F238E27FC236}">
              <a16:creationId xmlns:a16="http://schemas.microsoft.com/office/drawing/2014/main" id="{A1FAABDD-25F5-48BD-8BBE-0C5C5E918E5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421" name="Drop Down 4" hidden="1">
          <a:extLst>
            <a:ext uri="{63B3BB69-23CF-44E3-9099-C40C66FF867C}">
              <a14:compatExt xmlns:a14="http://schemas.microsoft.com/office/drawing/2010/main" spid="_x0000_s2052"/>
            </a:ext>
            <a:ext uri="{FF2B5EF4-FFF2-40B4-BE49-F238E27FC236}">
              <a16:creationId xmlns:a16="http://schemas.microsoft.com/office/drawing/2014/main" id="{B295BC84-C8E3-4DDE-97D5-70EA2DCC6F5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422" name="Drop Down 4" hidden="1">
          <a:extLst>
            <a:ext uri="{63B3BB69-23CF-44E3-9099-C40C66FF867C}">
              <a14:compatExt xmlns:a14="http://schemas.microsoft.com/office/drawing/2010/main" spid="_x0000_s2052"/>
            </a:ext>
            <a:ext uri="{FF2B5EF4-FFF2-40B4-BE49-F238E27FC236}">
              <a16:creationId xmlns:a16="http://schemas.microsoft.com/office/drawing/2014/main" id="{546D8581-EBBE-472C-98E4-2558A53056CC}"/>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423" name="Drop Down 4" hidden="1">
          <a:extLst>
            <a:ext uri="{63B3BB69-23CF-44E3-9099-C40C66FF867C}">
              <a14:compatExt xmlns:a14="http://schemas.microsoft.com/office/drawing/2010/main" spid="_x0000_s2052"/>
            </a:ext>
            <a:ext uri="{FF2B5EF4-FFF2-40B4-BE49-F238E27FC236}">
              <a16:creationId xmlns:a16="http://schemas.microsoft.com/office/drawing/2014/main" id="{181C093D-24A2-41AB-8EA9-73A452F73C6A}"/>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424" name="Drop Down 4" hidden="1">
          <a:extLst>
            <a:ext uri="{63B3BB69-23CF-44E3-9099-C40C66FF867C}">
              <a14:compatExt xmlns:a14="http://schemas.microsoft.com/office/drawing/2010/main" spid="_x0000_s2052"/>
            </a:ext>
            <a:ext uri="{FF2B5EF4-FFF2-40B4-BE49-F238E27FC236}">
              <a16:creationId xmlns:a16="http://schemas.microsoft.com/office/drawing/2014/main" id="{C5D77F5C-46A1-434C-A17F-5103F1079769}"/>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425" name="Drop Down 4" hidden="1">
          <a:extLst>
            <a:ext uri="{63B3BB69-23CF-44E3-9099-C40C66FF867C}">
              <a14:compatExt xmlns:a14="http://schemas.microsoft.com/office/drawing/2010/main" spid="_x0000_s2052"/>
            </a:ext>
            <a:ext uri="{FF2B5EF4-FFF2-40B4-BE49-F238E27FC236}">
              <a16:creationId xmlns:a16="http://schemas.microsoft.com/office/drawing/2014/main" id="{903C72BB-E976-44CA-9465-0EDC2BE5E4D1}"/>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334</xdr:row>
      <xdr:rowOff>0</xdr:rowOff>
    </xdr:from>
    <xdr:ext cx="1921468" cy="195685"/>
    <xdr:sp macro="" textlink="">
      <xdr:nvSpPr>
        <xdr:cNvPr id="5426" name="Drop Down 20" hidden="1">
          <a:extLst>
            <a:ext uri="{63B3BB69-23CF-44E3-9099-C40C66FF867C}">
              <a14:compatExt xmlns:a14="http://schemas.microsoft.com/office/drawing/2010/main" spid="_x0000_s2068"/>
            </a:ext>
            <a:ext uri="{FF2B5EF4-FFF2-40B4-BE49-F238E27FC236}">
              <a16:creationId xmlns:a16="http://schemas.microsoft.com/office/drawing/2014/main" id="{12588886-A6D4-4122-8A3A-9225351DD4DA}"/>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427" name="Drop Down 24" hidden="1">
          <a:extLst>
            <a:ext uri="{63B3BB69-23CF-44E3-9099-C40C66FF867C}">
              <a14:compatExt xmlns:a14="http://schemas.microsoft.com/office/drawing/2010/main" spid="_x0000_s2072"/>
            </a:ext>
            <a:ext uri="{FF2B5EF4-FFF2-40B4-BE49-F238E27FC236}">
              <a16:creationId xmlns:a16="http://schemas.microsoft.com/office/drawing/2014/main" id="{D394333E-DFB9-439A-9738-C4E9D346F0F6}"/>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428" name="Drop Down 4" hidden="1">
          <a:extLst>
            <a:ext uri="{63B3BB69-23CF-44E3-9099-C40C66FF867C}">
              <a14:compatExt xmlns:a14="http://schemas.microsoft.com/office/drawing/2010/main" spid="_x0000_s2052"/>
            </a:ext>
            <a:ext uri="{FF2B5EF4-FFF2-40B4-BE49-F238E27FC236}">
              <a16:creationId xmlns:a16="http://schemas.microsoft.com/office/drawing/2014/main" id="{409D3A96-EE92-44AF-BEA1-5EE40E44C771}"/>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429" name="Drop Down 4" hidden="1">
          <a:extLst>
            <a:ext uri="{63B3BB69-23CF-44E3-9099-C40C66FF867C}">
              <a14:compatExt xmlns:a14="http://schemas.microsoft.com/office/drawing/2010/main" spid="_x0000_s2052"/>
            </a:ext>
            <a:ext uri="{FF2B5EF4-FFF2-40B4-BE49-F238E27FC236}">
              <a16:creationId xmlns:a16="http://schemas.microsoft.com/office/drawing/2014/main" id="{817BB355-C365-49D1-8245-CB1228C1E5E8}"/>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430" name="Drop Down 4" hidden="1">
          <a:extLst>
            <a:ext uri="{63B3BB69-23CF-44E3-9099-C40C66FF867C}">
              <a14:compatExt xmlns:a14="http://schemas.microsoft.com/office/drawing/2010/main" spid="_x0000_s2052"/>
            </a:ext>
            <a:ext uri="{FF2B5EF4-FFF2-40B4-BE49-F238E27FC236}">
              <a16:creationId xmlns:a16="http://schemas.microsoft.com/office/drawing/2014/main" id="{0E1A8C9C-3D0E-4DF0-93F4-B262544C6148}"/>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431" name="Drop Down 4" hidden="1">
          <a:extLst>
            <a:ext uri="{63B3BB69-23CF-44E3-9099-C40C66FF867C}">
              <a14:compatExt xmlns:a14="http://schemas.microsoft.com/office/drawing/2010/main" spid="_x0000_s2052"/>
            </a:ext>
            <a:ext uri="{FF2B5EF4-FFF2-40B4-BE49-F238E27FC236}">
              <a16:creationId xmlns:a16="http://schemas.microsoft.com/office/drawing/2014/main" id="{D80C2FA7-6D14-4B4E-9F62-2C3265A5DCA3}"/>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432" name="Drop Down 4" hidden="1">
          <a:extLst>
            <a:ext uri="{63B3BB69-23CF-44E3-9099-C40C66FF867C}">
              <a14:compatExt xmlns:a14="http://schemas.microsoft.com/office/drawing/2010/main" spid="_x0000_s2052"/>
            </a:ext>
            <a:ext uri="{FF2B5EF4-FFF2-40B4-BE49-F238E27FC236}">
              <a16:creationId xmlns:a16="http://schemas.microsoft.com/office/drawing/2014/main" id="{631995E3-7650-417E-B88C-117F134D6668}"/>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334</xdr:row>
      <xdr:rowOff>0</xdr:rowOff>
    </xdr:from>
    <xdr:ext cx="1921468" cy="195685"/>
    <xdr:sp macro="" textlink="">
      <xdr:nvSpPr>
        <xdr:cNvPr id="5433" name="Drop Down 20" hidden="1">
          <a:extLst>
            <a:ext uri="{63B3BB69-23CF-44E3-9099-C40C66FF867C}">
              <a14:compatExt xmlns:a14="http://schemas.microsoft.com/office/drawing/2010/main" spid="_x0000_s2068"/>
            </a:ext>
            <a:ext uri="{FF2B5EF4-FFF2-40B4-BE49-F238E27FC236}">
              <a16:creationId xmlns:a16="http://schemas.microsoft.com/office/drawing/2014/main" id="{35746178-48F6-43FE-B180-30EC0DD3BAC1}"/>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434" name="Drop Down 24" hidden="1">
          <a:extLst>
            <a:ext uri="{63B3BB69-23CF-44E3-9099-C40C66FF867C}">
              <a14:compatExt xmlns:a14="http://schemas.microsoft.com/office/drawing/2010/main" spid="_x0000_s2072"/>
            </a:ext>
            <a:ext uri="{FF2B5EF4-FFF2-40B4-BE49-F238E27FC236}">
              <a16:creationId xmlns:a16="http://schemas.microsoft.com/office/drawing/2014/main" id="{62EE198E-9CEE-4B85-9BA0-713AA21C9708}"/>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435" name="Drop Down 4" hidden="1">
          <a:extLst>
            <a:ext uri="{63B3BB69-23CF-44E3-9099-C40C66FF867C}">
              <a14:compatExt xmlns:a14="http://schemas.microsoft.com/office/drawing/2010/main" spid="_x0000_s2052"/>
            </a:ext>
            <a:ext uri="{FF2B5EF4-FFF2-40B4-BE49-F238E27FC236}">
              <a16:creationId xmlns:a16="http://schemas.microsoft.com/office/drawing/2014/main" id="{68E0C07B-17C3-4995-A980-115638A4BC1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436" name="Drop Down 4" hidden="1">
          <a:extLst>
            <a:ext uri="{63B3BB69-23CF-44E3-9099-C40C66FF867C}">
              <a14:compatExt xmlns:a14="http://schemas.microsoft.com/office/drawing/2010/main" spid="_x0000_s2052"/>
            </a:ext>
            <a:ext uri="{FF2B5EF4-FFF2-40B4-BE49-F238E27FC236}">
              <a16:creationId xmlns:a16="http://schemas.microsoft.com/office/drawing/2014/main" id="{F50E85BC-F115-45AF-8ED5-24E52E60349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437" name="Drop Down 4" hidden="1">
          <a:extLst>
            <a:ext uri="{63B3BB69-23CF-44E3-9099-C40C66FF867C}">
              <a14:compatExt xmlns:a14="http://schemas.microsoft.com/office/drawing/2010/main" spid="_x0000_s2052"/>
            </a:ext>
            <a:ext uri="{FF2B5EF4-FFF2-40B4-BE49-F238E27FC236}">
              <a16:creationId xmlns:a16="http://schemas.microsoft.com/office/drawing/2014/main" id="{1A891E5F-8973-4146-B79E-6F5BAF871069}"/>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438" name="Drop Down 4" hidden="1">
          <a:extLst>
            <a:ext uri="{63B3BB69-23CF-44E3-9099-C40C66FF867C}">
              <a14:compatExt xmlns:a14="http://schemas.microsoft.com/office/drawing/2010/main" spid="_x0000_s2052"/>
            </a:ext>
            <a:ext uri="{FF2B5EF4-FFF2-40B4-BE49-F238E27FC236}">
              <a16:creationId xmlns:a16="http://schemas.microsoft.com/office/drawing/2014/main" id="{45E3D908-3CE7-4B3C-A6E2-2007142D7D1A}"/>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439" name="Drop Down 4" hidden="1">
          <a:extLst>
            <a:ext uri="{63B3BB69-23CF-44E3-9099-C40C66FF867C}">
              <a14:compatExt xmlns:a14="http://schemas.microsoft.com/office/drawing/2010/main" spid="_x0000_s2052"/>
            </a:ext>
            <a:ext uri="{FF2B5EF4-FFF2-40B4-BE49-F238E27FC236}">
              <a16:creationId xmlns:a16="http://schemas.microsoft.com/office/drawing/2014/main" id="{361AAFAA-0C98-4B87-BA10-0F0F3174847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334</xdr:row>
      <xdr:rowOff>0</xdr:rowOff>
    </xdr:from>
    <xdr:ext cx="1921468" cy="195685"/>
    <xdr:sp macro="" textlink="">
      <xdr:nvSpPr>
        <xdr:cNvPr id="5440" name="Drop Down 20" hidden="1">
          <a:extLst>
            <a:ext uri="{63B3BB69-23CF-44E3-9099-C40C66FF867C}">
              <a14:compatExt xmlns:a14="http://schemas.microsoft.com/office/drawing/2010/main" spid="_x0000_s2068"/>
            </a:ext>
            <a:ext uri="{FF2B5EF4-FFF2-40B4-BE49-F238E27FC236}">
              <a16:creationId xmlns:a16="http://schemas.microsoft.com/office/drawing/2014/main" id="{64B08BA9-A409-4DFF-AA0B-C7012F8374F2}"/>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441" name="Drop Down 24" hidden="1">
          <a:extLst>
            <a:ext uri="{63B3BB69-23CF-44E3-9099-C40C66FF867C}">
              <a14:compatExt xmlns:a14="http://schemas.microsoft.com/office/drawing/2010/main" spid="_x0000_s2072"/>
            </a:ext>
            <a:ext uri="{FF2B5EF4-FFF2-40B4-BE49-F238E27FC236}">
              <a16:creationId xmlns:a16="http://schemas.microsoft.com/office/drawing/2014/main" id="{5ACC3EE2-21C7-4293-8824-77525C116EB9}"/>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442" name="Drop Down 4" hidden="1">
          <a:extLst>
            <a:ext uri="{63B3BB69-23CF-44E3-9099-C40C66FF867C}">
              <a14:compatExt xmlns:a14="http://schemas.microsoft.com/office/drawing/2010/main" spid="_x0000_s2052"/>
            </a:ext>
            <a:ext uri="{FF2B5EF4-FFF2-40B4-BE49-F238E27FC236}">
              <a16:creationId xmlns:a16="http://schemas.microsoft.com/office/drawing/2014/main" id="{CD640CB6-2FC8-4EC0-8D5E-C1C60A4E1CE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443" name="Drop Down 4" hidden="1">
          <a:extLst>
            <a:ext uri="{63B3BB69-23CF-44E3-9099-C40C66FF867C}">
              <a14:compatExt xmlns:a14="http://schemas.microsoft.com/office/drawing/2010/main" spid="_x0000_s2052"/>
            </a:ext>
            <a:ext uri="{FF2B5EF4-FFF2-40B4-BE49-F238E27FC236}">
              <a16:creationId xmlns:a16="http://schemas.microsoft.com/office/drawing/2014/main" id="{C1D16EF8-2E2F-450A-9347-A979FF899135}"/>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444" name="Drop Down 4" hidden="1">
          <a:extLst>
            <a:ext uri="{63B3BB69-23CF-44E3-9099-C40C66FF867C}">
              <a14:compatExt xmlns:a14="http://schemas.microsoft.com/office/drawing/2010/main" spid="_x0000_s2052"/>
            </a:ext>
            <a:ext uri="{FF2B5EF4-FFF2-40B4-BE49-F238E27FC236}">
              <a16:creationId xmlns:a16="http://schemas.microsoft.com/office/drawing/2014/main" id="{070F11C6-5B12-47FE-86B5-26EF25A6CE6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445" name="Drop Down 4" hidden="1">
          <a:extLst>
            <a:ext uri="{63B3BB69-23CF-44E3-9099-C40C66FF867C}">
              <a14:compatExt xmlns:a14="http://schemas.microsoft.com/office/drawing/2010/main" spid="_x0000_s2052"/>
            </a:ext>
            <a:ext uri="{FF2B5EF4-FFF2-40B4-BE49-F238E27FC236}">
              <a16:creationId xmlns:a16="http://schemas.microsoft.com/office/drawing/2014/main" id="{C81CE507-6493-4E5D-B644-257215C55F85}"/>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446" name="Drop Down 4" hidden="1">
          <a:extLst>
            <a:ext uri="{63B3BB69-23CF-44E3-9099-C40C66FF867C}">
              <a14:compatExt xmlns:a14="http://schemas.microsoft.com/office/drawing/2010/main" spid="_x0000_s2052"/>
            </a:ext>
            <a:ext uri="{FF2B5EF4-FFF2-40B4-BE49-F238E27FC236}">
              <a16:creationId xmlns:a16="http://schemas.microsoft.com/office/drawing/2014/main" id="{B19FD5BF-0769-4CC6-8DD5-3FD6216D519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334</xdr:row>
      <xdr:rowOff>0</xdr:rowOff>
    </xdr:from>
    <xdr:ext cx="1921468" cy="195685"/>
    <xdr:sp macro="" textlink="">
      <xdr:nvSpPr>
        <xdr:cNvPr id="5447" name="Drop Down 20" hidden="1">
          <a:extLst>
            <a:ext uri="{63B3BB69-23CF-44E3-9099-C40C66FF867C}">
              <a14:compatExt xmlns:a14="http://schemas.microsoft.com/office/drawing/2010/main" spid="_x0000_s2068"/>
            </a:ext>
            <a:ext uri="{FF2B5EF4-FFF2-40B4-BE49-F238E27FC236}">
              <a16:creationId xmlns:a16="http://schemas.microsoft.com/office/drawing/2014/main" id="{13B8CFAE-62F8-482E-B13A-4C38004C4980}"/>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448" name="Drop Down 24" hidden="1">
          <a:extLst>
            <a:ext uri="{63B3BB69-23CF-44E3-9099-C40C66FF867C}">
              <a14:compatExt xmlns:a14="http://schemas.microsoft.com/office/drawing/2010/main" spid="_x0000_s2072"/>
            </a:ext>
            <a:ext uri="{FF2B5EF4-FFF2-40B4-BE49-F238E27FC236}">
              <a16:creationId xmlns:a16="http://schemas.microsoft.com/office/drawing/2014/main" id="{D36B11AE-D1A6-4BEC-8860-628F4CCFA43B}"/>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449" name="Drop Down 4" hidden="1">
          <a:extLst>
            <a:ext uri="{63B3BB69-23CF-44E3-9099-C40C66FF867C}">
              <a14:compatExt xmlns:a14="http://schemas.microsoft.com/office/drawing/2010/main" spid="_x0000_s2052"/>
            </a:ext>
            <a:ext uri="{FF2B5EF4-FFF2-40B4-BE49-F238E27FC236}">
              <a16:creationId xmlns:a16="http://schemas.microsoft.com/office/drawing/2014/main" id="{C61B65FA-F7E5-4109-864E-E255D8AE18A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450" name="Drop Down 4" hidden="1">
          <a:extLst>
            <a:ext uri="{63B3BB69-23CF-44E3-9099-C40C66FF867C}">
              <a14:compatExt xmlns:a14="http://schemas.microsoft.com/office/drawing/2010/main" spid="_x0000_s2052"/>
            </a:ext>
            <a:ext uri="{FF2B5EF4-FFF2-40B4-BE49-F238E27FC236}">
              <a16:creationId xmlns:a16="http://schemas.microsoft.com/office/drawing/2014/main" id="{50D6D066-AD31-46DA-81E1-0D0F00A4FEC2}"/>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451" name="Drop Down 4" hidden="1">
          <a:extLst>
            <a:ext uri="{63B3BB69-23CF-44E3-9099-C40C66FF867C}">
              <a14:compatExt xmlns:a14="http://schemas.microsoft.com/office/drawing/2010/main" spid="_x0000_s2052"/>
            </a:ext>
            <a:ext uri="{FF2B5EF4-FFF2-40B4-BE49-F238E27FC236}">
              <a16:creationId xmlns:a16="http://schemas.microsoft.com/office/drawing/2014/main" id="{25680F60-F35A-428D-BCC6-A05D4E456E48}"/>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452" name="Drop Down 4" hidden="1">
          <a:extLst>
            <a:ext uri="{63B3BB69-23CF-44E3-9099-C40C66FF867C}">
              <a14:compatExt xmlns:a14="http://schemas.microsoft.com/office/drawing/2010/main" spid="_x0000_s2052"/>
            </a:ext>
            <a:ext uri="{FF2B5EF4-FFF2-40B4-BE49-F238E27FC236}">
              <a16:creationId xmlns:a16="http://schemas.microsoft.com/office/drawing/2014/main" id="{B6967421-1A36-4914-9BE6-2D986FA6A97A}"/>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453" name="Drop Down 4" hidden="1">
          <a:extLst>
            <a:ext uri="{63B3BB69-23CF-44E3-9099-C40C66FF867C}">
              <a14:compatExt xmlns:a14="http://schemas.microsoft.com/office/drawing/2010/main" spid="_x0000_s2052"/>
            </a:ext>
            <a:ext uri="{FF2B5EF4-FFF2-40B4-BE49-F238E27FC236}">
              <a16:creationId xmlns:a16="http://schemas.microsoft.com/office/drawing/2014/main" id="{F02AA15A-235D-45D5-B6A9-64651309D83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334</xdr:row>
      <xdr:rowOff>0</xdr:rowOff>
    </xdr:from>
    <xdr:ext cx="1921468" cy="195685"/>
    <xdr:sp macro="" textlink="">
      <xdr:nvSpPr>
        <xdr:cNvPr id="5454" name="Drop Down 20" hidden="1">
          <a:extLst>
            <a:ext uri="{63B3BB69-23CF-44E3-9099-C40C66FF867C}">
              <a14:compatExt xmlns:a14="http://schemas.microsoft.com/office/drawing/2010/main" spid="_x0000_s2068"/>
            </a:ext>
            <a:ext uri="{FF2B5EF4-FFF2-40B4-BE49-F238E27FC236}">
              <a16:creationId xmlns:a16="http://schemas.microsoft.com/office/drawing/2014/main" id="{069DF30A-AE3D-4B64-A9D4-56F2022C8903}"/>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455" name="Drop Down 24" hidden="1">
          <a:extLst>
            <a:ext uri="{63B3BB69-23CF-44E3-9099-C40C66FF867C}">
              <a14:compatExt xmlns:a14="http://schemas.microsoft.com/office/drawing/2010/main" spid="_x0000_s2072"/>
            </a:ext>
            <a:ext uri="{FF2B5EF4-FFF2-40B4-BE49-F238E27FC236}">
              <a16:creationId xmlns:a16="http://schemas.microsoft.com/office/drawing/2014/main" id="{86A24429-EF82-445B-9769-C8F65C95D84D}"/>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456" name="Drop Down 4" hidden="1">
          <a:extLst>
            <a:ext uri="{63B3BB69-23CF-44E3-9099-C40C66FF867C}">
              <a14:compatExt xmlns:a14="http://schemas.microsoft.com/office/drawing/2010/main" spid="_x0000_s2052"/>
            </a:ext>
            <a:ext uri="{FF2B5EF4-FFF2-40B4-BE49-F238E27FC236}">
              <a16:creationId xmlns:a16="http://schemas.microsoft.com/office/drawing/2014/main" id="{FA7508D3-9C50-4198-ABA4-3C82F4A2471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457" name="Drop Down 4" hidden="1">
          <a:extLst>
            <a:ext uri="{63B3BB69-23CF-44E3-9099-C40C66FF867C}">
              <a14:compatExt xmlns:a14="http://schemas.microsoft.com/office/drawing/2010/main" spid="_x0000_s2052"/>
            </a:ext>
            <a:ext uri="{FF2B5EF4-FFF2-40B4-BE49-F238E27FC236}">
              <a16:creationId xmlns:a16="http://schemas.microsoft.com/office/drawing/2014/main" id="{427328AD-2ADE-47B3-9742-24DD1944D23E}"/>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458" name="Drop Down 4" hidden="1">
          <a:extLst>
            <a:ext uri="{63B3BB69-23CF-44E3-9099-C40C66FF867C}">
              <a14:compatExt xmlns:a14="http://schemas.microsoft.com/office/drawing/2010/main" spid="_x0000_s2052"/>
            </a:ext>
            <a:ext uri="{FF2B5EF4-FFF2-40B4-BE49-F238E27FC236}">
              <a16:creationId xmlns:a16="http://schemas.microsoft.com/office/drawing/2014/main" id="{9A45BB4B-13B2-45C1-91F1-A61620D316F1}"/>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459" name="Drop Down 4" hidden="1">
          <a:extLst>
            <a:ext uri="{63B3BB69-23CF-44E3-9099-C40C66FF867C}">
              <a14:compatExt xmlns:a14="http://schemas.microsoft.com/office/drawing/2010/main" spid="_x0000_s2052"/>
            </a:ext>
            <a:ext uri="{FF2B5EF4-FFF2-40B4-BE49-F238E27FC236}">
              <a16:creationId xmlns:a16="http://schemas.microsoft.com/office/drawing/2014/main" id="{FE67A505-ADD6-4C22-B4DC-D6C47C30512D}"/>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460" name="Drop Down 4" hidden="1">
          <a:extLst>
            <a:ext uri="{63B3BB69-23CF-44E3-9099-C40C66FF867C}">
              <a14:compatExt xmlns:a14="http://schemas.microsoft.com/office/drawing/2010/main" spid="_x0000_s2052"/>
            </a:ext>
            <a:ext uri="{FF2B5EF4-FFF2-40B4-BE49-F238E27FC236}">
              <a16:creationId xmlns:a16="http://schemas.microsoft.com/office/drawing/2014/main" id="{7F23607C-67D7-4B0B-BFB8-E10FCC473B2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334</xdr:row>
      <xdr:rowOff>0</xdr:rowOff>
    </xdr:from>
    <xdr:ext cx="1921468" cy="195685"/>
    <xdr:sp macro="" textlink="">
      <xdr:nvSpPr>
        <xdr:cNvPr id="5461" name="Drop Down 20" hidden="1">
          <a:extLst>
            <a:ext uri="{63B3BB69-23CF-44E3-9099-C40C66FF867C}">
              <a14:compatExt xmlns:a14="http://schemas.microsoft.com/office/drawing/2010/main" spid="_x0000_s2068"/>
            </a:ext>
            <a:ext uri="{FF2B5EF4-FFF2-40B4-BE49-F238E27FC236}">
              <a16:creationId xmlns:a16="http://schemas.microsoft.com/office/drawing/2014/main" id="{2405447A-77DC-4A19-9F79-9DF109A1CCF9}"/>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462" name="Drop Down 24" hidden="1">
          <a:extLst>
            <a:ext uri="{63B3BB69-23CF-44E3-9099-C40C66FF867C}">
              <a14:compatExt xmlns:a14="http://schemas.microsoft.com/office/drawing/2010/main" spid="_x0000_s2072"/>
            </a:ext>
            <a:ext uri="{FF2B5EF4-FFF2-40B4-BE49-F238E27FC236}">
              <a16:creationId xmlns:a16="http://schemas.microsoft.com/office/drawing/2014/main" id="{D4E23885-0069-4EC6-AD77-690E8BF334F5}"/>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463" name="Drop Down 4" hidden="1">
          <a:extLst>
            <a:ext uri="{63B3BB69-23CF-44E3-9099-C40C66FF867C}">
              <a14:compatExt xmlns:a14="http://schemas.microsoft.com/office/drawing/2010/main" spid="_x0000_s2052"/>
            </a:ext>
            <a:ext uri="{FF2B5EF4-FFF2-40B4-BE49-F238E27FC236}">
              <a16:creationId xmlns:a16="http://schemas.microsoft.com/office/drawing/2014/main" id="{959C1DE0-0DB1-4874-B883-4E49B104EE9B}"/>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464" name="Drop Down 4" hidden="1">
          <a:extLst>
            <a:ext uri="{63B3BB69-23CF-44E3-9099-C40C66FF867C}">
              <a14:compatExt xmlns:a14="http://schemas.microsoft.com/office/drawing/2010/main" spid="_x0000_s2052"/>
            </a:ext>
            <a:ext uri="{FF2B5EF4-FFF2-40B4-BE49-F238E27FC236}">
              <a16:creationId xmlns:a16="http://schemas.microsoft.com/office/drawing/2014/main" id="{CD2ED46E-5169-416F-9C5A-C4983F54FF22}"/>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465" name="Drop Down 4" hidden="1">
          <a:extLst>
            <a:ext uri="{63B3BB69-23CF-44E3-9099-C40C66FF867C}">
              <a14:compatExt xmlns:a14="http://schemas.microsoft.com/office/drawing/2010/main" spid="_x0000_s2052"/>
            </a:ext>
            <a:ext uri="{FF2B5EF4-FFF2-40B4-BE49-F238E27FC236}">
              <a16:creationId xmlns:a16="http://schemas.microsoft.com/office/drawing/2014/main" id="{3C942659-179C-4A9A-B448-63C747FB9AD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466" name="Drop Down 4" hidden="1">
          <a:extLst>
            <a:ext uri="{63B3BB69-23CF-44E3-9099-C40C66FF867C}">
              <a14:compatExt xmlns:a14="http://schemas.microsoft.com/office/drawing/2010/main" spid="_x0000_s2052"/>
            </a:ext>
            <a:ext uri="{FF2B5EF4-FFF2-40B4-BE49-F238E27FC236}">
              <a16:creationId xmlns:a16="http://schemas.microsoft.com/office/drawing/2014/main" id="{D8D298F8-D2CE-4619-9C74-225CCE6F84C3}"/>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467" name="Drop Down 4" hidden="1">
          <a:extLst>
            <a:ext uri="{63B3BB69-23CF-44E3-9099-C40C66FF867C}">
              <a14:compatExt xmlns:a14="http://schemas.microsoft.com/office/drawing/2010/main" spid="_x0000_s2052"/>
            </a:ext>
            <a:ext uri="{FF2B5EF4-FFF2-40B4-BE49-F238E27FC236}">
              <a16:creationId xmlns:a16="http://schemas.microsoft.com/office/drawing/2014/main" id="{0B386528-47D1-475B-8A80-1E571CB3CEB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334</xdr:row>
      <xdr:rowOff>0</xdr:rowOff>
    </xdr:from>
    <xdr:ext cx="1921468" cy="195685"/>
    <xdr:sp macro="" textlink="">
      <xdr:nvSpPr>
        <xdr:cNvPr id="5468" name="Drop Down 20" hidden="1">
          <a:extLst>
            <a:ext uri="{63B3BB69-23CF-44E3-9099-C40C66FF867C}">
              <a14:compatExt xmlns:a14="http://schemas.microsoft.com/office/drawing/2010/main" spid="_x0000_s2068"/>
            </a:ext>
            <a:ext uri="{FF2B5EF4-FFF2-40B4-BE49-F238E27FC236}">
              <a16:creationId xmlns:a16="http://schemas.microsoft.com/office/drawing/2014/main" id="{4F6E211A-38AA-47FC-9C35-B150D131B0C6}"/>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469" name="Drop Down 24" hidden="1">
          <a:extLst>
            <a:ext uri="{63B3BB69-23CF-44E3-9099-C40C66FF867C}">
              <a14:compatExt xmlns:a14="http://schemas.microsoft.com/office/drawing/2010/main" spid="_x0000_s2072"/>
            </a:ext>
            <a:ext uri="{FF2B5EF4-FFF2-40B4-BE49-F238E27FC236}">
              <a16:creationId xmlns:a16="http://schemas.microsoft.com/office/drawing/2014/main" id="{2CC676BA-C869-4EAD-B690-76C8DC89CFEB}"/>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470" name="Drop Down 4" hidden="1">
          <a:extLst>
            <a:ext uri="{63B3BB69-23CF-44E3-9099-C40C66FF867C}">
              <a14:compatExt xmlns:a14="http://schemas.microsoft.com/office/drawing/2010/main" spid="_x0000_s2052"/>
            </a:ext>
            <a:ext uri="{FF2B5EF4-FFF2-40B4-BE49-F238E27FC236}">
              <a16:creationId xmlns:a16="http://schemas.microsoft.com/office/drawing/2014/main" id="{A00873A5-C747-4F6E-8DF3-6534ED33F9AB}"/>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471" name="Drop Down 4" hidden="1">
          <a:extLst>
            <a:ext uri="{63B3BB69-23CF-44E3-9099-C40C66FF867C}">
              <a14:compatExt xmlns:a14="http://schemas.microsoft.com/office/drawing/2010/main" spid="_x0000_s2052"/>
            </a:ext>
            <a:ext uri="{FF2B5EF4-FFF2-40B4-BE49-F238E27FC236}">
              <a16:creationId xmlns:a16="http://schemas.microsoft.com/office/drawing/2014/main" id="{FBB8C9E9-71CF-4220-8FE0-1E744A59EA9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472" name="Drop Down 4" hidden="1">
          <a:extLst>
            <a:ext uri="{63B3BB69-23CF-44E3-9099-C40C66FF867C}">
              <a14:compatExt xmlns:a14="http://schemas.microsoft.com/office/drawing/2010/main" spid="_x0000_s2052"/>
            </a:ext>
            <a:ext uri="{FF2B5EF4-FFF2-40B4-BE49-F238E27FC236}">
              <a16:creationId xmlns:a16="http://schemas.microsoft.com/office/drawing/2014/main" id="{F90C571D-AC5B-4D76-844C-21B797B240FA}"/>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473" name="Drop Down 4" hidden="1">
          <a:extLst>
            <a:ext uri="{63B3BB69-23CF-44E3-9099-C40C66FF867C}">
              <a14:compatExt xmlns:a14="http://schemas.microsoft.com/office/drawing/2010/main" spid="_x0000_s2052"/>
            </a:ext>
            <a:ext uri="{FF2B5EF4-FFF2-40B4-BE49-F238E27FC236}">
              <a16:creationId xmlns:a16="http://schemas.microsoft.com/office/drawing/2014/main" id="{5B8E9452-8A69-4E70-B031-6182F78B6F0D}"/>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474" name="Drop Down 4" hidden="1">
          <a:extLst>
            <a:ext uri="{63B3BB69-23CF-44E3-9099-C40C66FF867C}">
              <a14:compatExt xmlns:a14="http://schemas.microsoft.com/office/drawing/2010/main" spid="_x0000_s2052"/>
            </a:ext>
            <a:ext uri="{FF2B5EF4-FFF2-40B4-BE49-F238E27FC236}">
              <a16:creationId xmlns:a16="http://schemas.microsoft.com/office/drawing/2014/main" id="{3493AFC0-07E3-4BED-ACA2-4D159F3ED251}"/>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334</xdr:row>
      <xdr:rowOff>0</xdr:rowOff>
    </xdr:from>
    <xdr:ext cx="1921468" cy="195685"/>
    <xdr:sp macro="" textlink="">
      <xdr:nvSpPr>
        <xdr:cNvPr id="5475" name="Drop Down 20" hidden="1">
          <a:extLst>
            <a:ext uri="{63B3BB69-23CF-44E3-9099-C40C66FF867C}">
              <a14:compatExt xmlns:a14="http://schemas.microsoft.com/office/drawing/2010/main" spid="_x0000_s2068"/>
            </a:ext>
            <a:ext uri="{FF2B5EF4-FFF2-40B4-BE49-F238E27FC236}">
              <a16:creationId xmlns:a16="http://schemas.microsoft.com/office/drawing/2014/main" id="{8FAB9B88-1650-4616-9010-56B37FCB6622}"/>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476" name="Drop Down 24" hidden="1">
          <a:extLst>
            <a:ext uri="{63B3BB69-23CF-44E3-9099-C40C66FF867C}">
              <a14:compatExt xmlns:a14="http://schemas.microsoft.com/office/drawing/2010/main" spid="_x0000_s2072"/>
            </a:ext>
            <a:ext uri="{FF2B5EF4-FFF2-40B4-BE49-F238E27FC236}">
              <a16:creationId xmlns:a16="http://schemas.microsoft.com/office/drawing/2014/main" id="{D09D7974-00A1-42BE-AD72-6C84FAFA2EA4}"/>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477" name="Drop Down 4" hidden="1">
          <a:extLst>
            <a:ext uri="{63B3BB69-23CF-44E3-9099-C40C66FF867C}">
              <a14:compatExt xmlns:a14="http://schemas.microsoft.com/office/drawing/2010/main" spid="_x0000_s2052"/>
            </a:ext>
            <a:ext uri="{FF2B5EF4-FFF2-40B4-BE49-F238E27FC236}">
              <a16:creationId xmlns:a16="http://schemas.microsoft.com/office/drawing/2014/main" id="{A8397802-61AC-43A5-9D10-148939FBC789}"/>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478" name="Drop Down 4" hidden="1">
          <a:extLst>
            <a:ext uri="{63B3BB69-23CF-44E3-9099-C40C66FF867C}">
              <a14:compatExt xmlns:a14="http://schemas.microsoft.com/office/drawing/2010/main" spid="_x0000_s2052"/>
            </a:ext>
            <a:ext uri="{FF2B5EF4-FFF2-40B4-BE49-F238E27FC236}">
              <a16:creationId xmlns:a16="http://schemas.microsoft.com/office/drawing/2014/main" id="{C27CDC03-E04E-4C2B-8F8C-27FD979B23BE}"/>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479" name="Drop Down 4" hidden="1">
          <a:extLst>
            <a:ext uri="{63B3BB69-23CF-44E3-9099-C40C66FF867C}">
              <a14:compatExt xmlns:a14="http://schemas.microsoft.com/office/drawing/2010/main" spid="_x0000_s2052"/>
            </a:ext>
            <a:ext uri="{FF2B5EF4-FFF2-40B4-BE49-F238E27FC236}">
              <a16:creationId xmlns:a16="http://schemas.microsoft.com/office/drawing/2014/main" id="{123E1030-361F-4A8F-9177-B82122C0E34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480" name="Drop Down 4" hidden="1">
          <a:extLst>
            <a:ext uri="{63B3BB69-23CF-44E3-9099-C40C66FF867C}">
              <a14:compatExt xmlns:a14="http://schemas.microsoft.com/office/drawing/2010/main" spid="_x0000_s2052"/>
            </a:ext>
            <a:ext uri="{FF2B5EF4-FFF2-40B4-BE49-F238E27FC236}">
              <a16:creationId xmlns:a16="http://schemas.microsoft.com/office/drawing/2014/main" id="{BB48B377-C161-4961-B99C-0561007353B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481" name="Drop Down 4" hidden="1">
          <a:extLst>
            <a:ext uri="{63B3BB69-23CF-44E3-9099-C40C66FF867C}">
              <a14:compatExt xmlns:a14="http://schemas.microsoft.com/office/drawing/2010/main" spid="_x0000_s2052"/>
            </a:ext>
            <a:ext uri="{FF2B5EF4-FFF2-40B4-BE49-F238E27FC236}">
              <a16:creationId xmlns:a16="http://schemas.microsoft.com/office/drawing/2014/main" id="{870F0D13-9281-497E-87D3-8C62D422DA1A}"/>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334</xdr:row>
      <xdr:rowOff>0</xdr:rowOff>
    </xdr:from>
    <xdr:ext cx="1921468" cy="195685"/>
    <xdr:sp macro="" textlink="">
      <xdr:nvSpPr>
        <xdr:cNvPr id="5482" name="Drop Down 20" hidden="1">
          <a:extLst>
            <a:ext uri="{63B3BB69-23CF-44E3-9099-C40C66FF867C}">
              <a14:compatExt xmlns:a14="http://schemas.microsoft.com/office/drawing/2010/main" spid="_x0000_s2068"/>
            </a:ext>
            <a:ext uri="{FF2B5EF4-FFF2-40B4-BE49-F238E27FC236}">
              <a16:creationId xmlns:a16="http://schemas.microsoft.com/office/drawing/2014/main" id="{D3B082F6-CB29-42AE-998A-E648C17CB061}"/>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483" name="Drop Down 24" hidden="1">
          <a:extLst>
            <a:ext uri="{63B3BB69-23CF-44E3-9099-C40C66FF867C}">
              <a14:compatExt xmlns:a14="http://schemas.microsoft.com/office/drawing/2010/main" spid="_x0000_s2072"/>
            </a:ext>
            <a:ext uri="{FF2B5EF4-FFF2-40B4-BE49-F238E27FC236}">
              <a16:creationId xmlns:a16="http://schemas.microsoft.com/office/drawing/2014/main" id="{349D184A-08E2-458F-A86E-85C5CB16D305}"/>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484" name="Drop Down 4" hidden="1">
          <a:extLst>
            <a:ext uri="{63B3BB69-23CF-44E3-9099-C40C66FF867C}">
              <a14:compatExt xmlns:a14="http://schemas.microsoft.com/office/drawing/2010/main" spid="_x0000_s2052"/>
            </a:ext>
            <a:ext uri="{FF2B5EF4-FFF2-40B4-BE49-F238E27FC236}">
              <a16:creationId xmlns:a16="http://schemas.microsoft.com/office/drawing/2014/main" id="{1C1BB1B4-673B-4600-998C-931819B1EEA2}"/>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485" name="Drop Down 4" hidden="1">
          <a:extLst>
            <a:ext uri="{63B3BB69-23CF-44E3-9099-C40C66FF867C}">
              <a14:compatExt xmlns:a14="http://schemas.microsoft.com/office/drawing/2010/main" spid="_x0000_s2052"/>
            </a:ext>
            <a:ext uri="{FF2B5EF4-FFF2-40B4-BE49-F238E27FC236}">
              <a16:creationId xmlns:a16="http://schemas.microsoft.com/office/drawing/2014/main" id="{A122F5AE-58C6-4EC0-917F-63632FF85149}"/>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486" name="Drop Down 4" hidden="1">
          <a:extLst>
            <a:ext uri="{63B3BB69-23CF-44E3-9099-C40C66FF867C}">
              <a14:compatExt xmlns:a14="http://schemas.microsoft.com/office/drawing/2010/main" spid="_x0000_s2052"/>
            </a:ext>
            <a:ext uri="{FF2B5EF4-FFF2-40B4-BE49-F238E27FC236}">
              <a16:creationId xmlns:a16="http://schemas.microsoft.com/office/drawing/2014/main" id="{D7B92CBD-EA81-45CD-9BD5-9449C9511B2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487" name="Drop Down 4" hidden="1">
          <a:extLst>
            <a:ext uri="{63B3BB69-23CF-44E3-9099-C40C66FF867C}">
              <a14:compatExt xmlns:a14="http://schemas.microsoft.com/office/drawing/2010/main" spid="_x0000_s2052"/>
            </a:ext>
            <a:ext uri="{FF2B5EF4-FFF2-40B4-BE49-F238E27FC236}">
              <a16:creationId xmlns:a16="http://schemas.microsoft.com/office/drawing/2014/main" id="{AD73519C-FFBD-4A6D-9FF5-4A745441F16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488" name="Drop Down 4" hidden="1">
          <a:extLst>
            <a:ext uri="{63B3BB69-23CF-44E3-9099-C40C66FF867C}">
              <a14:compatExt xmlns:a14="http://schemas.microsoft.com/office/drawing/2010/main" spid="_x0000_s2052"/>
            </a:ext>
            <a:ext uri="{FF2B5EF4-FFF2-40B4-BE49-F238E27FC236}">
              <a16:creationId xmlns:a16="http://schemas.microsoft.com/office/drawing/2014/main" id="{277E0D17-E8C0-4F9F-82F7-B0A9C0528AB0}"/>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334</xdr:row>
      <xdr:rowOff>0</xdr:rowOff>
    </xdr:from>
    <xdr:ext cx="1921468" cy="195685"/>
    <xdr:sp macro="" textlink="">
      <xdr:nvSpPr>
        <xdr:cNvPr id="5489" name="Drop Down 20" hidden="1">
          <a:extLst>
            <a:ext uri="{63B3BB69-23CF-44E3-9099-C40C66FF867C}">
              <a14:compatExt xmlns:a14="http://schemas.microsoft.com/office/drawing/2010/main" spid="_x0000_s2068"/>
            </a:ext>
            <a:ext uri="{FF2B5EF4-FFF2-40B4-BE49-F238E27FC236}">
              <a16:creationId xmlns:a16="http://schemas.microsoft.com/office/drawing/2014/main" id="{DB17C499-4D7F-49F2-B2D4-782FAB408A01}"/>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490" name="Drop Down 24" hidden="1">
          <a:extLst>
            <a:ext uri="{63B3BB69-23CF-44E3-9099-C40C66FF867C}">
              <a14:compatExt xmlns:a14="http://schemas.microsoft.com/office/drawing/2010/main" spid="_x0000_s2072"/>
            </a:ext>
            <a:ext uri="{FF2B5EF4-FFF2-40B4-BE49-F238E27FC236}">
              <a16:creationId xmlns:a16="http://schemas.microsoft.com/office/drawing/2014/main" id="{6E5B2A87-7B78-4532-AF47-59C71519643A}"/>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491" name="Drop Down 4" hidden="1">
          <a:extLst>
            <a:ext uri="{63B3BB69-23CF-44E3-9099-C40C66FF867C}">
              <a14:compatExt xmlns:a14="http://schemas.microsoft.com/office/drawing/2010/main" spid="_x0000_s2052"/>
            </a:ext>
            <a:ext uri="{FF2B5EF4-FFF2-40B4-BE49-F238E27FC236}">
              <a16:creationId xmlns:a16="http://schemas.microsoft.com/office/drawing/2014/main" id="{46CA5878-2C6D-4546-8D64-E399409C8D2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492" name="Drop Down 4" hidden="1">
          <a:extLst>
            <a:ext uri="{63B3BB69-23CF-44E3-9099-C40C66FF867C}">
              <a14:compatExt xmlns:a14="http://schemas.microsoft.com/office/drawing/2010/main" spid="_x0000_s2052"/>
            </a:ext>
            <a:ext uri="{FF2B5EF4-FFF2-40B4-BE49-F238E27FC236}">
              <a16:creationId xmlns:a16="http://schemas.microsoft.com/office/drawing/2014/main" id="{2B80C273-0AE3-4EC0-B607-147712B745A6}"/>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493" name="Drop Down 4" hidden="1">
          <a:extLst>
            <a:ext uri="{63B3BB69-23CF-44E3-9099-C40C66FF867C}">
              <a14:compatExt xmlns:a14="http://schemas.microsoft.com/office/drawing/2010/main" spid="_x0000_s2052"/>
            </a:ext>
            <a:ext uri="{FF2B5EF4-FFF2-40B4-BE49-F238E27FC236}">
              <a16:creationId xmlns:a16="http://schemas.microsoft.com/office/drawing/2014/main" id="{C84ED7C3-BB9D-4DBD-A0D6-71E77C02FD8A}"/>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494" name="Drop Down 4" hidden="1">
          <a:extLst>
            <a:ext uri="{63B3BB69-23CF-44E3-9099-C40C66FF867C}">
              <a14:compatExt xmlns:a14="http://schemas.microsoft.com/office/drawing/2010/main" spid="_x0000_s2052"/>
            </a:ext>
            <a:ext uri="{FF2B5EF4-FFF2-40B4-BE49-F238E27FC236}">
              <a16:creationId xmlns:a16="http://schemas.microsoft.com/office/drawing/2014/main" id="{3C263AC6-7DCD-4874-9D65-C8EB2FF94F8A}"/>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495" name="Drop Down 4" hidden="1">
          <a:extLst>
            <a:ext uri="{63B3BB69-23CF-44E3-9099-C40C66FF867C}">
              <a14:compatExt xmlns:a14="http://schemas.microsoft.com/office/drawing/2010/main" spid="_x0000_s2052"/>
            </a:ext>
            <a:ext uri="{FF2B5EF4-FFF2-40B4-BE49-F238E27FC236}">
              <a16:creationId xmlns:a16="http://schemas.microsoft.com/office/drawing/2014/main" id="{71031600-926E-4E0D-B2F4-5B97CBC6947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334</xdr:row>
      <xdr:rowOff>0</xdr:rowOff>
    </xdr:from>
    <xdr:ext cx="1921468" cy="195685"/>
    <xdr:sp macro="" textlink="">
      <xdr:nvSpPr>
        <xdr:cNvPr id="5496" name="Drop Down 20" hidden="1">
          <a:extLst>
            <a:ext uri="{63B3BB69-23CF-44E3-9099-C40C66FF867C}">
              <a14:compatExt xmlns:a14="http://schemas.microsoft.com/office/drawing/2010/main" spid="_x0000_s2068"/>
            </a:ext>
            <a:ext uri="{FF2B5EF4-FFF2-40B4-BE49-F238E27FC236}">
              <a16:creationId xmlns:a16="http://schemas.microsoft.com/office/drawing/2014/main" id="{6114D57E-CC2A-442C-9B00-B08A2EE74A0C}"/>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497" name="Drop Down 24" hidden="1">
          <a:extLst>
            <a:ext uri="{63B3BB69-23CF-44E3-9099-C40C66FF867C}">
              <a14:compatExt xmlns:a14="http://schemas.microsoft.com/office/drawing/2010/main" spid="_x0000_s2072"/>
            </a:ext>
            <a:ext uri="{FF2B5EF4-FFF2-40B4-BE49-F238E27FC236}">
              <a16:creationId xmlns:a16="http://schemas.microsoft.com/office/drawing/2014/main" id="{17A95725-0173-491A-A0B4-162A6D64142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498" name="Drop Down 4" hidden="1">
          <a:extLst>
            <a:ext uri="{63B3BB69-23CF-44E3-9099-C40C66FF867C}">
              <a14:compatExt xmlns:a14="http://schemas.microsoft.com/office/drawing/2010/main" spid="_x0000_s2052"/>
            </a:ext>
            <a:ext uri="{FF2B5EF4-FFF2-40B4-BE49-F238E27FC236}">
              <a16:creationId xmlns:a16="http://schemas.microsoft.com/office/drawing/2014/main" id="{395253F6-3D7B-4AB4-9293-E748CA03E78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499" name="Drop Down 4" hidden="1">
          <a:extLst>
            <a:ext uri="{63B3BB69-23CF-44E3-9099-C40C66FF867C}">
              <a14:compatExt xmlns:a14="http://schemas.microsoft.com/office/drawing/2010/main" spid="_x0000_s2052"/>
            </a:ext>
            <a:ext uri="{FF2B5EF4-FFF2-40B4-BE49-F238E27FC236}">
              <a16:creationId xmlns:a16="http://schemas.microsoft.com/office/drawing/2014/main" id="{ACB4E610-B16A-4925-8E28-0697A0FF46F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500" name="Drop Down 4" hidden="1">
          <a:extLst>
            <a:ext uri="{63B3BB69-23CF-44E3-9099-C40C66FF867C}">
              <a14:compatExt xmlns:a14="http://schemas.microsoft.com/office/drawing/2010/main" spid="_x0000_s2052"/>
            </a:ext>
            <a:ext uri="{FF2B5EF4-FFF2-40B4-BE49-F238E27FC236}">
              <a16:creationId xmlns:a16="http://schemas.microsoft.com/office/drawing/2014/main" id="{2E2D5118-B5D3-41AD-A736-DAAB81694FA2}"/>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501" name="Drop Down 4" hidden="1">
          <a:extLst>
            <a:ext uri="{63B3BB69-23CF-44E3-9099-C40C66FF867C}">
              <a14:compatExt xmlns:a14="http://schemas.microsoft.com/office/drawing/2010/main" spid="_x0000_s2052"/>
            </a:ext>
            <a:ext uri="{FF2B5EF4-FFF2-40B4-BE49-F238E27FC236}">
              <a16:creationId xmlns:a16="http://schemas.microsoft.com/office/drawing/2014/main" id="{2B5033AF-E972-44C7-AC0A-FE02AB7AD206}"/>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502" name="Drop Down 4" hidden="1">
          <a:extLst>
            <a:ext uri="{63B3BB69-23CF-44E3-9099-C40C66FF867C}">
              <a14:compatExt xmlns:a14="http://schemas.microsoft.com/office/drawing/2010/main" spid="_x0000_s2052"/>
            </a:ext>
            <a:ext uri="{FF2B5EF4-FFF2-40B4-BE49-F238E27FC236}">
              <a16:creationId xmlns:a16="http://schemas.microsoft.com/office/drawing/2014/main" id="{837D8639-A766-4843-9F7A-138A601EB450}"/>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334</xdr:row>
      <xdr:rowOff>0</xdr:rowOff>
    </xdr:from>
    <xdr:ext cx="1921468" cy="195685"/>
    <xdr:sp macro="" textlink="">
      <xdr:nvSpPr>
        <xdr:cNvPr id="5503" name="Drop Down 20" hidden="1">
          <a:extLst>
            <a:ext uri="{63B3BB69-23CF-44E3-9099-C40C66FF867C}">
              <a14:compatExt xmlns:a14="http://schemas.microsoft.com/office/drawing/2010/main" spid="_x0000_s2068"/>
            </a:ext>
            <a:ext uri="{FF2B5EF4-FFF2-40B4-BE49-F238E27FC236}">
              <a16:creationId xmlns:a16="http://schemas.microsoft.com/office/drawing/2014/main" id="{AB5CE2D1-B9F2-4196-8ADA-74928572D754}"/>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504" name="Drop Down 24" hidden="1">
          <a:extLst>
            <a:ext uri="{63B3BB69-23CF-44E3-9099-C40C66FF867C}">
              <a14:compatExt xmlns:a14="http://schemas.microsoft.com/office/drawing/2010/main" spid="_x0000_s2072"/>
            </a:ext>
            <a:ext uri="{FF2B5EF4-FFF2-40B4-BE49-F238E27FC236}">
              <a16:creationId xmlns:a16="http://schemas.microsoft.com/office/drawing/2014/main" id="{601D9047-72D9-416F-B79C-FE5D2AE38F14}"/>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505" name="Drop Down 4" hidden="1">
          <a:extLst>
            <a:ext uri="{63B3BB69-23CF-44E3-9099-C40C66FF867C}">
              <a14:compatExt xmlns:a14="http://schemas.microsoft.com/office/drawing/2010/main" spid="_x0000_s2052"/>
            </a:ext>
            <a:ext uri="{FF2B5EF4-FFF2-40B4-BE49-F238E27FC236}">
              <a16:creationId xmlns:a16="http://schemas.microsoft.com/office/drawing/2014/main" id="{C489CDC4-4F71-442D-BF37-66F702DF3B0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506" name="Drop Down 4" hidden="1">
          <a:extLst>
            <a:ext uri="{63B3BB69-23CF-44E3-9099-C40C66FF867C}">
              <a14:compatExt xmlns:a14="http://schemas.microsoft.com/office/drawing/2010/main" spid="_x0000_s2052"/>
            </a:ext>
            <a:ext uri="{FF2B5EF4-FFF2-40B4-BE49-F238E27FC236}">
              <a16:creationId xmlns:a16="http://schemas.microsoft.com/office/drawing/2014/main" id="{2E99EF60-AC4F-4D9F-B4C5-2BCAA288DA48}"/>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507" name="Drop Down 4" hidden="1">
          <a:extLst>
            <a:ext uri="{63B3BB69-23CF-44E3-9099-C40C66FF867C}">
              <a14:compatExt xmlns:a14="http://schemas.microsoft.com/office/drawing/2010/main" spid="_x0000_s2052"/>
            </a:ext>
            <a:ext uri="{FF2B5EF4-FFF2-40B4-BE49-F238E27FC236}">
              <a16:creationId xmlns:a16="http://schemas.microsoft.com/office/drawing/2014/main" id="{A3982D41-273E-49AC-827C-41B782CD419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508" name="Drop Down 4" hidden="1">
          <a:extLst>
            <a:ext uri="{63B3BB69-23CF-44E3-9099-C40C66FF867C}">
              <a14:compatExt xmlns:a14="http://schemas.microsoft.com/office/drawing/2010/main" spid="_x0000_s2052"/>
            </a:ext>
            <a:ext uri="{FF2B5EF4-FFF2-40B4-BE49-F238E27FC236}">
              <a16:creationId xmlns:a16="http://schemas.microsoft.com/office/drawing/2014/main" id="{26ED8879-4F06-4AED-8046-D21ED7313AA6}"/>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509" name="Drop Down 4" hidden="1">
          <a:extLst>
            <a:ext uri="{63B3BB69-23CF-44E3-9099-C40C66FF867C}">
              <a14:compatExt xmlns:a14="http://schemas.microsoft.com/office/drawing/2010/main" spid="_x0000_s2052"/>
            </a:ext>
            <a:ext uri="{FF2B5EF4-FFF2-40B4-BE49-F238E27FC236}">
              <a16:creationId xmlns:a16="http://schemas.microsoft.com/office/drawing/2014/main" id="{CFC24D7E-D49B-44C9-A6C5-D4F2B5C3CDA8}"/>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334</xdr:row>
      <xdr:rowOff>0</xdr:rowOff>
    </xdr:from>
    <xdr:ext cx="1921468" cy="195685"/>
    <xdr:sp macro="" textlink="">
      <xdr:nvSpPr>
        <xdr:cNvPr id="5510" name="Drop Down 20" hidden="1">
          <a:extLst>
            <a:ext uri="{63B3BB69-23CF-44E3-9099-C40C66FF867C}">
              <a14:compatExt xmlns:a14="http://schemas.microsoft.com/office/drawing/2010/main" spid="_x0000_s2068"/>
            </a:ext>
            <a:ext uri="{FF2B5EF4-FFF2-40B4-BE49-F238E27FC236}">
              <a16:creationId xmlns:a16="http://schemas.microsoft.com/office/drawing/2014/main" id="{CDA18B4A-C359-4EA9-87B6-7CFB3D83B979}"/>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511" name="Drop Down 24" hidden="1">
          <a:extLst>
            <a:ext uri="{63B3BB69-23CF-44E3-9099-C40C66FF867C}">
              <a14:compatExt xmlns:a14="http://schemas.microsoft.com/office/drawing/2010/main" spid="_x0000_s2072"/>
            </a:ext>
            <a:ext uri="{FF2B5EF4-FFF2-40B4-BE49-F238E27FC236}">
              <a16:creationId xmlns:a16="http://schemas.microsoft.com/office/drawing/2014/main" id="{B7C3132C-461A-425C-82BE-2D09A1EA536F}"/>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512" name="Drop Down 4" hidden="1">
          <a:extLst>
            <a:ext uri="{63B3BB69-23CF-44E3-9099-C40C66FF867C}">
              <a14:compatExt xmlns:a14="http://schemas.microsoft.com/office/drawing/2010/main" spid="_x0000_s2052"/>
            </a:ext>
            <a:ext uri="{FF2B5EF4-FFF2-40B4-BE49-F238E27FC236}">
              <a16:creationId xmlns:a16="http://schemas.microsoft.com/office/drawing/2014/main" id="{8E2CF725-5876-42DC-8A1C-D135937FE250}"/>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513" name="Drop Down 4" hidden="1">
          <a:extLst>
            <a:ext uri="{63B3BB69-23CF-44E3-9099-C40C66FF867C}">
              <a14:compatExt xmlns:a14="http://schemas.microsoft.com/office/drawing/2010/main" spid="_x0000_s2052"/>
            </a:ext>
            <a:ext uri="{FF2B5EF4-FFF2-40B4-BE49-F238E27FC236}">
              <a16:creationId xmlns:a16="http://schemas.microsoft.com/office/drawing/2014/main" id="{2DA1D592-9F82-4366-8E42-71A53CF19ED9}"/>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514" name="Drop Down 4" hidden="1">
          <a:extLst>
            <a:ext uri="{63B3BB69-23CF-44E3-9099-C40C66FF867C}">
              <a14:compatExt xmlns:a14="http://schemas.microsoft.com/office/drawing/2010/main" spid="_x0000_s2052"/>
            </a:ext>
            <a:ext uri="{FF2B5EF4-FFF2-40B4-BE49-F238E27FC236}">
              <a16:creationId xmlns:a16="http://schemas.microsoft.com/office/drawing/2014/main" id="{CFFC37E3-1F33-4EF5-B306-A4F15716E7A8}"/>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515" name="Drop Down 4" hidden="1">
          <a:extLst>
            <a:ext uri="{63B3BB69-23CF-44E3-9099-C40C66FF867C}">
              <a14:compatExt xmlns:a14="http://schemas.microsoft.com/office/drawing/2010/main" spid="_x0000_s2052"/>
            </a:ext>
            <a:ext uri="{FF2B5EF4-FFF2-40B4-BE49-F238E27FC236}">
              <a16:creationId xmlns:a16="http://schemas.microsoft.com/office/drawing/2014/main" id="{8B213AAF-524A-48DB-B413-D36A8A413B1F}"/>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516" name="Drop Down 4" hidden="1">
          <a:extLst>
            <a:ext uri="{63B3BB69-23CF-44E3-9099-C40C66FF867C}">
              <a14:compatExt xmlns:a14="http://schemas.microsoft.com/office/drawing/2010/main" spid="_x0000_s2052"/>
            </a:ext>
            <a:ext uri="{FF2B5EF4-FFF2-40B4-BE49-F238E27FC236}">
              <a16:creationId xmlns:a16="http://schemas.microsoft.com/office/drawing/2014/main" id="{4DB56D9E-14BC-437E-8C0B-337C9DECCD4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334</xdr:row>
      <xdr:rowOff>0</xdr:rowOff>
    </xdr:from>
    <xdr:ext cx="1921468" cy="195685"/>
    <xdr:sp macro="" textlink="">
      <xdr:nvSpPr>
        <xdr:cNvPr id="5517" name="Drop Down 20" hidden="1">
          <a:extLst>
            <a:ext uri="{63B3BB69-23CF-44E3-9099-C40C66FF867C}">
              <a14:compatExt xmlns:a14="http://schemas.microsoft.com/office/drawing/2010/main" spid="_x0000_s2068"/>
            </a:ext>
            <a:ext uri="{FF2B5EF4-FFF2-40B4-BE49-F238E27FC236}">
              <a16:creationId xmlns:a16="http://schemas.microsoft.com/office/drawing/2014/main" id="{56AAB8AC-2D99-437C-9C61-1CC0A2886767}"/>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518" name="Drop Down 24" hidden="1">
          <a:extLst>
            <a:ext uri="{63B3BB69-23CF-44E3-9099-C40C66FF867C}">
              <a14:compatExt xmlns:a14="http://schemas.microsoft.com/office/drawing/2010/main" spid="_x0000_s2072"/>
            </a:ext>
            <a:ext uri="{FF2B5EF4-FFF2-40B4-BE49-F238E27FC236}">
              <a16:creationId xmlns:a16="http://schemas.microsoft.com/office/drawing/2014/main" id="{E49453D1-D5EA-4A1C-90CA-04CA8FF91859}"/>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519" name="Drop Down 4" hidden="1">
          <a:extLst>
            <a:ext uri="{63B3BB69-23CF-44E3-9099-C40C66FF867C}">
              <a14:compatExt xmlns:a14="http://schemas.microsoft.com/office/drawing/2010/main" spid="_x0000_s2052"/>
            </a:ext>
            <a:ext uri="{FF2B5EF4-FFF2-40B4-BE49-F238E27FC236}">
              <a16:creationId xmlns:a16="http://schemas.microsoft.com/office/drawing/2014/main" id="{08D33C9E-0C15-495A-BFEF-0D7B17333F20}"/>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520" name="Drop Down 4" hidden="1">
          <a:extLst>
            <a:ext uri="{63B3BB69-23CF-44E3-9099-C40C66FF867C}">
              <a14:compatExt xmlns:a14="http://schemas.microsoft.com/office/drawing/2010/main" spid="_x0000_s2052"/>
            </a:ext>
            <a:ext uri="{FF2B5EF4-FFF2-40B4-BE49-F238E27FC236}">
              <a16:creationId xmlns:a16="http://schemas.microsoft.com/office/drawing/2014/main" id="{A7E00EDC-C271-4023-BF38-E9153D74C20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521" name="Drop Down 4" hidden="1">
          <a:extLst>
            <a:ext uri="{63B3BB69-23CF-44E3-9099-C40C66FF867C}">
              <a14:compatExt xmlns:a14="http://schemas.microsoft.com/office/drawing/2010/main" spid="_x0000_s2052"/>
            </a:ext>
            <a:ext uri="{FF2B5EF4-FFF2-40B4-BE49-F238E27FC236}">
              <a16:creationId xmlns:a16="http://schemas.microsoft.com/office/drawing/2014/main" id="{CE13F696-0AB2-4469-B4E4-7C6B465DFB4B}"/>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522" name="Drop Down 4" hidden="1">
          <a:extLst>
            <a:ext uri="{63B3BB69-23CF-44E3-9099-C40C66FF867C}">
              <a14:compatExt xmlns:a14="http://schemas.microsoft.com/office/drawing/2010/main" spid="_x0000_s2052"/>
            </a:ext>
            <a:ext uri="{FF2B5EF4-FFF2-40B4-BE49-F238E27FC236}">
              <a16:creationId xmlns:a16="http://schemas.microsoft.com/office/drawing/2014/main" id="{891912BE-A7D4-4867-99FA-227C8BC7433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523" name="Drop Down 4" hidden="1">
          <a:extLst>
            <a:ext uri="{63B3BB69-23CF-44E3-9099-C40C66FF867C}">
              <a14:compatExt xmlns:a14="http://schemas.microsoft.com/office/drawing/2010/main" spid="_x0000_s2052"/>
            </a:ext>
            <a:ext uri="{FF2B5EF4-FFF2-40B4-BE49-F238E27FC236}">
              <a16:creationId xmlns:a16="http://schemas.microsoft.com/office/drawing/2014/main" id="{02C49276-9657-4374-AB17-73A6C537D4D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334</xdr:row>
      <xdr:rowOff>0</xdr:rowOff>
    </xdr:from>
    <xdr:ext cx="1921468" cy="195685"/>
    <xdr:sp macro="" textlink="">
      <xdr:nvSpPr>
        <xdr:cNvPr id="5524" name="Drop Down 20" hidden="1">
          <a:extLst>
            <a:ext uri="{63B3BB69-23CF-44E3-9099-C40C66FF867C}">
              <a14:compatExt xmlns:a14="http://schemas.microsoft.com/office/drawing/2010/main" spid="_x0000_s2068"/>
            </a:ext>
            <a:ext uri="{FF2B5EF4-FFF2-40B4-BE49-F238E27FC236}">
              <a16:creationId xmlns:a16="http://schemas.microsoft.com/office/drawing/2014/main" id="{9BBCB5AC-4662-456A-A74B-AF0AB8BB7E55}"/>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525" name="Drop Down 24" hidden="1">
          <a:extLst>
            <a:ext uri="{63B3BB69-23CF-44E3-9099-C40C66FF867C}">
              <a14:compatExt xmlns:a14="http://schemas.microsoft.com/office/drawing/2010/main" spid="_x0000_s2072"/>
            </a:ext>
            <a:ext uri="{FF2B5EF4-FFF2-40B4-BE49-F238E27FC236}">
              <a16:creationId xmlns:a16="http://schemas.microsoft.com/office/drawing/2014/main" id="{F4384C74-7DDE-4299-BD98-368C26FB8B3F}"/>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526" name="Drop Down 4" hidden="1">
          <a:extLst>
            <a:ext uri="{63B3BB69-23CF-44E3-9099-C40C66FF867C}">
              <a14:compatExt xmlns:a14="http://schemas.microsoft.com/office/drawing/2010/main" spid="_x0000_s2052"/>
            </a:ext>
            <a:ext uri="{FF2B5EF4-FFF2-40B4-BE49-F238E27FC236}">
              <a16:creationId xmlns:a16="http://schemas.microsoft.com/office/drawing/2014/main" id="{1AD09E99-E2E5-47D7-AF4F-DC138DCC95D1}"/>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527" name="Drop Down 4" hidden="1">
          <a:extLst>
            <a:ext uri="{63B3BB69-23CF-44E3-9099-C40C66FF867C}">
              <a14:compatExt xmlns:a14="http://schemas.microsoft.com/office/drawing/2010/main" spid="_x0000_s2052"/>
            </a:ext>
            <a:ext uri="{FF2B5EF4-FFF2-40B4-BE49-F238E27FC236}">
              <a16:creationId xmlns:a16="http://schemas.microsoft.com/office/drawing/2014/main" id="{BC55E4A4-78DA-4C9A-9A46-6F84B9C93FED}"/>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528" name="Drop Down 4" hidden="1">
          <a:extLst>
            <a:ext uri="{63B3BB69-23CF-44E3-9099-C40C66FF867C}">
              <a14:compatExt xmlns:a14="http://schemas.microsoft.com/office/drawing/2010/main" spid="_x0000_s2052"/>
            </a:ext>
            <a:ext uri="{FF2B5EF4-FFF2-40B4-BE49-F238E27FC236}">
              <a16:creationId xmlns:a16="http://schemas.microsoft.com/office/drawing/2014/main" id="{B09267AC-0351-41C9-850B-770706959D6C}"/>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529" name="Drop Down 4" hidden="1">
          <a:extLst>
            <a:ext uri="{63B3BB69-23CF-44E3-9099-C40C66FF867C}">
              <a14:compatExt xmlns:a14="http://schemas.microsoft.com/office/drawing/2010/main" spid="_x0000_s2052"/>
            </a:ext>
            <a:ext uri="{FF2B5EF4-FFF2-40B4-BE49-F238E27FC236}">
              <a16:creationId xmlns:a16="http://schemas.microsoft.com/office/drawing/2014/main" id="{FE2F2D10-0F23-42D9-BDEE-E22DB77129C0}"/>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530" name="Drop Down 4" hidden="1">
          <a:extLst>
            <a:ext uri="{63B3BB69-23CF-44E3-9099-C40C66FF867C}">
              <a14:compatExt xmlns:a14="http://schemas.microsoft.com/office/drawing/2010/main" spid="_x0000_s2052"/>
            </a:ext>
            <a:ext uri="{FF2B5EF4-FFF2-40B4-BE49-F238E27FC236}">
              <a16:creationId xmlns:a16="http://schemas.microsoft.com/office/drawing/2014/main" id="{C438C2A8-8311-43F9-8D48-C1916233222A}"/>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334</xdr:row>
      <xdr:rowOff>0</xdr:rowOff>
    </xdr:from>
    <xdr:ext cx="1921468" cy="195685"/>
    <xdr:sp macro="" textlink="">
      <xdr:nvSpPr>
        <xdr:cNvPr id="5531" name="Drop Down 20" hidden="1">
          <a:extLst>
            <a:ext uri="{63B3BB69-23CF-44E3-9099-C40C66FF867C}">
              <a14:compatExt xmlns:a14="http://schemas.microsoft.com/office/drawing/2010/main" spid="_x0000_s2068"/>
            </a:ext>
            <a:ext uri="{FF2B5EF4-FFF2-40B4-BE49-F238E27FC236}">
              <a16:creationId xmlns:a16="http://schemas.microsoft.com/office/drawing/2014/main" id="{61291C03-3A37-48EE-A8F2-BA63FF4E2E83}"/>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532" name="Drop Down 24" hidden="1">
          <a:extLst>
            <a:ext uri="{63B3BB69-23CF-44E3-9099-C40C66FF867C}">
              <a14:compatExt xmlns:a14="http://schemas.microsoft.com/office/drawing/2010/main" spid="_x0000_s2072"/>
            </a:ext>
            <a:ext uri="{FF2B5EF4-FFF2-40B4-BE49-F238E27FC236}">
              <a16:creationId xmlns:a16="http://schemas.microsoft.com/office/drawing/2014/main" id="{4E9C69F3-A623-4FD0-9538-6CB97DB2D718}"/>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533" name="Drop Down 4" hidden="1">
          <a:extLst>
            <a:ext uri="{63B3BB69-23CF-44E3-9099-C40C66FF867C}">
              <a14:compatExt xmlns:a14="http://schemas.microsoft.com/office/drawing/2010/main" spid="_x0000_s2052"/>
            </a:ext>
            <a:ext uri="{FF2B5EF4-FFF2-40B4-BE49-F238E27FC236}">
              <a16:creationId xmlns:a16="http://schemas.microsoft.com/office/drawing/2014/main" id="{0BF9426B-AE88-41EF-8E01-BE5F28F5CBCA}"/>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534" name="Drop Down 4" hidden="1">
          <a:extLst>
            <a:ext uri="{63B3BB69-23CF-44E3-9099-C40C66FF867C}">
              <a14:compatExt xmlns:a14="http://schemas.microsoft.com/office/drawing/2010/main" spid="_x0000_s2052"/>
            </a:ext>
            <a:ext uri="{FF2B5EF4-FFF2-40B4-BE49-F238E27FC236}">
              <a16:creationId xmlns:a16="http://schemas.microsoft.com/office/drawing/2014/main" id="{5A7D834E-652A-48C7-9B7E-5E67C478369A}"/>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535" name="Drop Down 4" hidden="1">
          <a:extLst>
            <a:ext uri="{63B3BB69-23CF-44E3-9099-C40C66FF867C}">
              <a14:compatExt xmlns:a14="http://schemas.microsoft.com/office/drawing/2010/main" spid="_x0000_s2052"/>
            </a:ext>
            <a:ext uri="{FF2B5EF4-FFF2-40B4-BE49-F238E27FC236}">
              <a16:creationId xmlns:a16="http://schemas.microsoft.com/office/drawing/2014/main" id="{3ED8B484-D67E-4D20-9C98-87C6EEF5170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536" name="Drop Down 4" hidden="1">
          <a:extLst>
            <a:ext uri="{63B3BB69-23CF-44E3-9099-C40C66FF867C}">
              <a14:compatExt xmlns:a14="http://schemas.microsoft.com/office/drawing/2010/main" spid="_x0000_s2052"/>
            </a:ext>
            <a:ext uri="{FF2B5EF4-FFF2-40B4-BE49-F238E27FC236}">
              <a16:creationId xmlns:a16="http://schemas.microsoft.com/office/drawing/2014/main" id="{F272C72E-31FC-4FEF-AD2C-A6DF25F57183}"/>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537" name="Drop Down 4" hidden="1">
          <a:extLst>
            <a:ext uri="{63B3BB69-23CF-44E3-9099-C40C66FF867C}">
              <a14:compatExt xmlns:a14="http://schemas.microsoft.com/office/drawing/2010/main" spid="_x0000_s2052"/>
            </a:ext>
            <a:ext uri="{FF2B5EF4-FFF2-40B4-BE49-F238E27FC236}">
              <a16:creationId xmlns:a16="http://schemas.microsoft.com/office/drawing/2014/main" id="{E85426A9-4A69-42C3-A368-D6FC238EEDA5}"/>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334</xdr:row>
      <xdr:rowOff>0</xdr:rowOff>
    </xdr:from>
    <xdr:ext cx="1921468" cy="195685"/>
    <xdr:sp macro="" textlink="">
      <xdr:nvSpPr>
        <xdr:cNvPr id="5538" name="Drop Down 20" hidden="1">
          <a:extLst>
            <a:ext uri="{63B3BB69-23CF-44E3-9099-C40C66FF867C}">
              <a14:compatExt xmlns:a14="http://schemas.microsoft.com/office/drawing/2010/main" spid="_x0000_s2068"/>
            </a:ext>
            <a:ext uri="{FF2B5EF4-FFF2-40B4-BE49-F238E27FC236}">
              <a16:creationId xmlns:a16="http://schemas.microsoft.com/office/drawing/2014/main" id="{CF1F8692-BD9C-44AF-8BF3-5C2D81DD08E5}"/>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539" name="Drop Down 24" hidden="1">
          <a:extLst>
            <a:ext uri="{63B3BB69-23CF-44E3-9099-C40C66FF867C}">
              <a14:compatExt xmlns:a14="http://schemas.microsoft.com/office/drawing/2010/main" spid="_x0000_s2072"/>
            </a:ext>
            <a:ext uri="{FF2B5EF4-FFF2-40B4-BE49-F238E27FC236}">
              <a16:creationId xmlns:a16="http://schemas.microsoft.com/office/drawing/2014/main" id="{7A305C58-D8A0-4F8C-816F-D969FC2B0061}"/>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540" name="Drop Down 4" hidden="1">
          <a:extLst>
            <a:ext uri="{63B3BB69-23CF-44E3-9099-C40C66FF867C}">
              <a14:compatExt xmlns:a14="http://schemas.microsoft.com/office/drawing/2010/main" spid="_x0000_s2052"/>
            </a:ext>
            <a:ext uri="{FF2B5EF4-FFF2-40B4-BE49-F238E27FC236}">
              <a16:creationId xmlns:a16="http://schemas.microsoft.com/office/drawing/2014/main" id="{BE1A65CA-AE2F-4052-8449-6653C4AC565B}"/>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541" name="Drop Down 4" hidden="1">
          <a:extLst>
            <a:ext uri="{63B3BB69-23CF-44E3-9099-C40C66FF867C}">
              <a14:compatExt xmlns:a14="http://schemas.microsoft.com/office/drawing/2010/main" spid="_x0000_s2052"/>
            </a:ext>
            <a:ext uri="{FF2B5EF4-FFF2-40B4-BE49-F238E27FC236}">
              <a16:creationId xmlns:a16="http://schemas.microsoft.com/office/drawing/2014/main" id="{CEB57271-232A-4290-A74C-2029E0AAB976}"/>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542" name="Drop Down 4" hidden="1">
          <a:extLst>
            <a:ext uri="{63B3BB69-23CF-44E3-9099-C40C66FF867C}">
              <a14:compatExt xmlns:a14="http://schemas.microsoft.com/office/drawing/2010/main" spid="_x0000_s2052"/>
            </a:ext>
            <a:ext uri="{FF2B5EF4-FFF2-40B4-BE49-F238E27FC236}">
              <a16:creationId xmlns:a16="http://schemas.microsoft.com/office/drawing/2014/main" id="{CB2664B0-8823-410B-8C18-8E8E8D9F0FC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543" name="Drop Down 4" hidden="1">
          <a:extLst>
            <a:ext uri="{63B3BB69-23CF-44E3-9099-C40C66FF867C}">
              <a14:compatExt xmlns:a14="http://schemas.microsoft.com/office/drawing/2010/main" spid="_x0000_s2052"/>
            </a:ext>
            <a:ext uri="{FF2B5EF4-FFF2-40B4-BE49-F238E27FC236}">
              <a16:creationId xmlns:a16="http://schemas.microsoft.com/office/drawing/2014/main" id="{2E9C4CE0-EA70-4CE6-89C7-5EC679E8AAD7}"/>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544" name="Drop Down 4" hidden="1">
          <a:extLst>
            <a:ext uri="{63B3BB69-23CF-44E3-9099-C40C66FF867C}">
              <a14:compatExt xmlns:a14="http://schemas.microsoft.com/office/drawing/2010/main" spid="_x0000_s2052"/>
            </a:ext>
            <a:ext uri="{FF2B5EF4-FFF2-40B4-BE49-F238E27FC236}">
              <a16:creationId xmlns:a16="http://schemas.microsoft.com/office/drawing/2014/main" id="{06E88574-3AF0-4E0F-8B7C-896F49CA9965}"/>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334</xdr:row>
      <xdr:rowOff>0</xdr:rowOff>
    </xdr:from>
    <xdr:ext cx="1921468" cy="195685"/>
    <xdr:sp macro="" textlink="">
      <xdr:nvSpPr>
        <xdr:cNvPr id="5545" name="Drop Down 20" hidden="1">
          <a:extLst>
            <a:ext uri="{63B3BB69-23CF-44E3-9099-C40C66FF867C}">
              <a14:compatExt xmlns:a14="http://schemas.microsoft.com/office/drawing/2010/main" spid="_x0000_s2068"/>
            </a:ext>
            <a:ext uri="{FF2B5EF4-FFF2-40B4-BE49-F238E27FC236}">
              <a16:creationId xmlns:a16="http://schemas.microsoft.com/office/drawing/2014/main" id="{DD07F82C-8B9F-4B90-9AAD-9042A4B748D7}"/>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546" name="Drop Down 24" hidden="1">
          <a:extLst>
            <a:ext uri="{63B3BB69-23CF-44E3-9099-C40C66FF867C}">
              <a14:compatExt xmlns:a14="http://schemas.microsoft.com/office/drawing/2010/main" spid="_x0000_s2072"/>
            </a:ext>
            <a:ext uri="{FF2B5EF4-FFF2-40B4-BE49-F238E27FC236}">
              <a16:creationId xmlns:a16="http://schemas.microsoft.com/office/drawing/2014/main" id="{1E708AB1-5163-4DDB-A2BD-FD8CFCB49D4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547" name="Drop Down 4" hidden="1">
          <a:extLst>
            <a:ext uri="{63B3BB69-23CF-44E3-9099-C40C66FF867C}">
              <a14:compatExt xmlns:a14="http://schemas.microsoft.com/office/drawing/2010/main" spid="_x0000_s2052"/>
            </a:ext>
            <a:ext uri="{FF2B5EF4-FFF2-40B4-BE49-F238E27FC236}">
              <a16:creationId xmlns:a16="http://schemas.microsoft.com/office/drawing/2014/main" id="{055B6C95-19D1-48F2-9533-17815D4522C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548" name="Drop Down 4" hidden="1">
          <a:extLst>
            <a:ext uri="{63B3BB69-23CF-44E3-9099-C40C66FF867C}">
              <a14:compatExt xmlns:a14="http://schemas.microsoft.com/office/drawing/2010/main" spid="_x0000_s2052"/>
            </a:ext>
            <a:ext uri="{FF2B5EF4-FFF2-40B4-BE49-F238E27FC236}">
              <a16:creationId xmlns:a16="http://schemas.microsoft.com/office/drawing/2014/main" id="{1B3F32F3-5C54-4E2D-AD1C-938386DB11D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549" name="Drop Down 4" hidden="1">
          <a:extLst>
            <a:ext uri="{63B3BB69-23CF-44E3-9099-C40C66FF867C}">
              <a14:compatExt xmlns:a14="http://schemas.microsoft.com/office/drawing/2010/main" spid="_x0000_s2052"/>
            </a:ext>
            <a:ext uri="{FF2B5EF4-FFF2-40B4-BE49-F238E27FC236}">
              <a16:creationId xmlns:a16="http://schemas.microsoft.com/office/drawing/2014/main" id="{7EE0D8E5-625A-482F-8EAF-31476E17D27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550" name="Drop Down 4" hidden="1">
          <a:extLst>
            <a:ext uri="{63B3BB69-23CF-44E3-9099-C40C66FF867C}">
              <a14:compatExt xmlns:a14="http://schemas.microsoft.com/office/drawing/2010/main" spid="_x0000_s2052"/>
            </a:ext>
            <a:ext uri="{FF2B5EF4-FFF2-40B4-BE49-F238E27FC236}">
              <a16:creationId xmlns:a16="http://schemas.microsoft.com/office/drawing/2014/main" id="{579DCD67-4D89-4521-86BA-470F5213CB19}"/>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551" name="Drop Down 4" hidden="1">
          <a:extLst>
            <a:ext uri="{63B3BB69-23CF-44E3-9099-C40C66FF867C}">
              <a14:compatExt xmlns:a14="http://schemas.microsoft.com/office/drawing/2010/main" spid="_x0000_s2052"/>
            </a:ext>
            <a:ext uri="{FF2B5EF4-FFF2-40B4-BE49-F238E27FC236}">
              <a16:creationId xmlns:a16="http://schemas.microsoft.com/office/drawing/2014/main" id="{D09FCBC4-B2E9-4822-8490-63398F49E71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334</xdr:row>
      <xdr:rowOff>0</xdr:rowOff>
    </xdr:from>
    <xdr:ext cx="1921468" cy="195685"/>
    <xdr:sp macro="" textlink="">
      <xdr:nvSpPr>
        <xdr:cNvPr id="5552" name="Drop Down 20" hidden="1">
          <a:extLst>
            <a:ext uri="{63B3BB69-23CF-44E3-9099-C40C66FF867C}">
              <a14:compatExt xmlns:a14="http://schemas.microsoft.com/office/drawing/2010/main" spid="_x0000_s2068"/>
            </a:ext>
            <a:ext uri="{FF2B5EF4-FFF2-40B4-BE49-F238E27FC236}">
              <a16:creationId xmlns:a16="http://schemas.microsoft.com/office/drawing/2014/main" id="{58D8C2C9-8FC9-472C-89F8-A76A2D47754F}"/>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553" name="Drop Down 24" hidden="1">
          <a:extLst>
            <a:ext uri="{63B3BB69-23CF-44E3-9099-C40C66FF867C}">
              <a14:compatExt xmlns:a14="http://schemas.microsoft.com/office/drawing/2010/main" spid="_x0000_s2072"/>
            </a:ext>
            <a:ext uri="{FF2B5EF4-FFF2-40B4-BE49-F238E27FC236}">
              <a16:creationId xmlns:a16="http://schemas.microsoft.com/office/drawing/2014/main" id="{2D52EAE7-D318-4678-9DE5-7AEDF4D90729}"/>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554" name="Drop Down 4" hidden="1">
          <a:extLst>
            <a:ext uri="{63B3BB69-23CF-44E3-9099-C40C66FF867C}">
              <a14:compatExt xmlns:a14="http://schemas.microsoft.com/office/drawing/2010/main" spid="_x0000_s2052"/>
            </a:ext>
            <a:ext uri="{FF2B5EF4-FFF2-40B4-BE49-F238E27FC236}">
              <a16:creationId xmlns:a16="http://schemas.microsoft.com/office/drawing/2014/main" id="{3E153FD6-C961-44EB-92C9-9B4C285A682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555" name="Drop Down 4" hidden="1">
          <a:extLst>
            <a:ext uri="{63B3BB69-23CF-44E3-9099-C40C66FF867C}">
              <a14:compatExt xmlns:a14="http://schemas.microsoft.com/office/drawing/2010/main" spid="_x0000_s2052"/>
            </a:ext>
            <a:ext uri="{FF2B5EF4-FFF2-40B4-BE49-F238E27FC236}">
              <a16:creationId xmlns:a16="http://schemas.microsoft.com/office/drawing/2014/main" id="{A4EA2DA2-F9D7-4685-9F51-B468EFA76FDB}"/>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556" name="Drop Down 4" hidden="1">
          <a:extLst>
            <a:ext uri="{63B3BB69-23CF-44E3-9099-C40C66FF867C}">
              <a14:compatExt xmlns:a14="http://schemas.microsoft.com/office/drawing/2010/main" spid="_x0000_s2052"/>
            </a:ext>
            <a:ext uri="{FF2B5EF4-FFF2-40B4-BE49-F238E27FC236}">
              <a16:creationId xmlns:a16="http://schemas.microsoft.com/office/drawing/2014/main" id="{6B833556-0492-4DB7-B800-C5B0AD3EE00C}"/>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557" name="Drop Down 4" hidden="1">
          <a:extLst>
            <a:ext uri="{63B3BB69-23CF-44E3-9099-C40C66FF867C}">
              <a14:compatExt xmlns:a14="http://schemas.microsoft.com/office/drawing/2010/main" spid="_x0000_s2052"/>
            </a:ext>
            <a:ext uri="{FF2B5EF4-FFF2-40B4-BE49-F238E27FC236}">
              <a16:creationId xmlns:a16="http://schemas.microsoft.com/office/drawing/2014/main" id="{3CEC5F06-A5C3-4386-89EB-6579D9CBB60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558" name="Drop Down 4" hidden="1">
          <a:extLst>
            <a:ext uri="{63B3BB69-23CF-44E3-9099-C40C66FF867C}">
              <a14:compatExt xmlns:a14="http://schemas.microsoft.com/office/drawing/2010/main" spid="_x0000_s2052"/>
            </a:ext>
            <a:ext uri="{FF2B5EF4-FFF2-40B4-BE49-F238E27FC236}">
              <a16:creationId xmlns:a16="http://schemas.microsoft.com/office/drawing/2014/main" id="{66D27FA1-0CE4-449C-A3D9-7A6E5E0A420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334</xdr:row>
      <xdr:rowOff>0</xdr:rowOff>
    </xdr:from>
    <xdr:ext cx="1921468" cy="195685"/>
    <xdr:sp macro="" textlink="">
      <xdr:nvSpPr>
        <xdr:cNvPr id="5559" name="Drop Down 20" hidden="1">
          <a:extLst>
            <a:ext uri="{63B3BB69-23CF-44E3-9099-C40C66FF867C}">
              <a14:compatExt xmlns:a14="http://schemas.microsoft.com/office/drawing/2010/main" spid="_x0000_s2068"/>
            </a:ext>
            <a:ext uri="{FF2B5EF4-FFF2-40B4-BE49-F238E27FC236}">
              <a16:creationId xmlns:a16="http://schemas.microsoft.com/office/drawing/2014/main" id="{74CBA5EB-4550-469A-B42C-6DF17DD89329}"/>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560" name="Drop Down 24" hidden="1">
          <a:extLst>
            <a:ext uri="{63B3BB69-23CF-44E3-9099-C40C66FF867C}">
              <a14:compatExt xmlns:a14="http://schemas.microsoft.com/office/drawing/2010/main" spid="_x0000_s2072"/>
            </a:ext>
            <a:ext uri="{FF2B5EF4-FFF2-40B4-BE49-F238E27FC236}">
              <a16:creationId xmlns:a16="http://schemas.microsoft.com/office/drawing/2014/main" id="{926E5D67-C014-4272-AD1C-29F9274E172E}"/>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561" name="Drop Down 4" hidden="1">
          <a:extLst>
            <a:ext uri="{63B3BB69-23CF-44E3-9099-C40C66FF867C}">
              <a14:compatExt xmlns:a14="http://schemas.microsoft.com/office/drawing/2010/main" spid="_x0000_s2052"/>
            </a:ext>
            <a:ext uri="{FF2B5EF4-FFF2-40B4-BE49-F238E27FC236}">
              <a16:creationId xmlns:a16="http://schemas.microsoft.com/office/drawing/2014/main" id="{76D87BD8-D91A-45DB-B91C-88E0BF39488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562" name="Drop Down 4" hidden="1">
          <a:extLst>
            <a:ext uri="{63B3BB69-23CF-44E3-9099-C40C66FF867C}">
              <a14:compatExt xmlns:a14="http://schemas.microsoft.com/office/drawing/2010/main" spid="_x0000_s2052"/>
            </a:ext>
            <a:ext uri="{FF2B5EF4-FFF2-40B4-BE49-F238E27FC236}">
              <a16:creationId xmlns:a16="http://schemas.microsoft.com/office/drawing/2014/main" id="{C3B296CD-F2CC-4A75-9F6D-3AE7DCB4602C}"/>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563" name="Drop Down 4" hidden="1">
          <a:extLst>
            <a:ext uri="{63B3BB69-23CF-44E3-9099-C40C66FF867C}">
              <a14:compatExt xmlns:a14="http://schemas.microsoft.com/office/drawing/2010/main" spid="_x0000_s2052"/>
            </a:ext>
            <a:ext uri="{FF2B5EF4-FFF2-40B4-BE49-F238E27FC236}">
              <a16:creationId xmlns:a16="http://schemas.microsoft.com/office/drawing/2014/main" id="{98DE234E-E28D-458E-BA5E-80B0F6EC27F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564" name="Drop Down 4" hidden="1">
          <a:extLst>
            <a:ext uri="{63B3BB69-23CF-44E3-9099-C40C66FF867C}">
              <a14:compatExt xmlns:a14="http://schemas.microsoft.com/office/drawing/2010/main" spid="_x0000_s2052"/>
            </a:ext>
            <a:ext uri="{FF2B5EF4-FFF2-40B4-BE49-F238E27FC236}">
              <a16:creationId xmlns:a16="http://schemas.microsoft.com/office/drawing/2014/main" id="{73E7E1A8-3591-44BD-A042-70B43A5833B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565" name="Drop Down 4" hidden="1">
          <a:extLst>
            <a:ext uri="{63B3BB69-23CF-44E3-9099-C40C66FF867C}">
              <a14:compatExt xmlns:a14="http://schemas.microsoft.com/office/drawing/2010/main" spid="_x0000_s2052"/>
            </a:ext>
            <a:ext uri="{FF2B5EF4-FFF2-40B4-BE49-F238E27FC236}">
              <a16:creationId xmlns:a16="http://schemas.microsoft.com/office/drawing/2014/main" id="{80268010-5AC9-4E40-BD10-E1BE2E320DE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334</xdr:row>
      <xdr:rowOff>0</xdr:rowOff>
    </xdr:from>
    <xdr:ext cx="1921468" cy="195685"/>
    <xdr:sp macro="" textlink="">
      <xdr:nvSpPr>
        <xdr:cNvPr id="5566" name="Drop Down 20" hidden="1">
          <a:extLst>
            <a:ext uri="{63B3BB69-23CF-44E3-9099-C40C66FF867C}">
              <a14:compatExt xmlns:a14="http://schemas.microsoft.com/office/drawing/2010/main" spid="_x0000_s2068"/>
            </a:ext>
            <a:ext uri="{FF2B5EF4-FFF2-40B4-BE49-F238E27FC236}">
              <a16:creationId xmlns:a16="http://schemas.microsoft.com/office/drawing/2014/main" id="{9E38E0C1-739D-437E-9B63-CBD02B8B5468}"/>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567" name="Drop Down 24" hidden="1">
          <a:extLst>
            <a:ext uri="{63B3BB69-23CF-44E3-9099-C40C66FF867C}">
              <a14:compatExt xmlns:a14="http://schemas.microsoft.com/office/drawing/2010/main" spid="_x0000_s2072"/>
            </a:ext>
            <a:ext uri="{FF2B5EF4-FFF2-40B4-BE49-F238E27FC236}">
              <a16:creationId xmlns:a16="http://schemas.microsoft.com/office/drawing/2014/main" id="{2013F896-7C7D-4366-A4CC-42AA693261E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568" name="Drop Down 4" hidden="1">
          <a:extLst>
            <a:ext uri="{63B3BB69-23CF-44E3-9099-C40C66FF867C}">
              <a14:compatExt xmlns:a14="http://schemas.microsoft.com/office/drawing/2010/main" spid="_x0000_s2052"/>
            </a:ext>
            <a:ext uri="{FF2B5EF4-FFF2-40B4-BE49-F238E27FC236}">
              <a16:creationId xmlns:a16="http://schemas.microsoft.com/office/drawing/2014/main" id="{1D6C87A4-73AF-4DF5-A2AA-CEE4491600D0}"/>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569" name="Drop Down 4" hidden="1">
          <a:extLst>
            <a:ext uri="{63B3BB69-23CF-44E3-9099-C40C66FF867C}">
              <a14:compatExt xmlns:a14="http://schemas.microsoft.com/office/drawing/2010/main" spid="_x0000_s2052"/>
            </a:ext>
            <a:ext uri="{FF2B5EF4-FFF2-40B4-BE49-F238E27FC236}">
              <a16:creationId xmlns:a16="http://schemas.microsoft.com/office/drawing/2014/main" id="{01E2D5BD-1E05-4BC6-AB0B-4B1D9DF1E1F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570" name="Drop Down 4" hidden="1">
          <a:extLst>
            <a:ext uri="{63B3BB69-23CF-44E3-9099-C40C66FF867C}">
              <a14:compatExt xmlns:a14="http://schemas.microsoft.com/office/drawing/2010/main" spid="_x0000_s2052"/>
            </a:ext>
            <a:ext uri="{FF2B5EF4-FFF2-40B4-BE49-F238E27FC236}">
              <a16:creationId xmlns:a16="http://schemas.microsoft.com/office/drawing/2014/main" id="{C0157681-3FBC-410E-9166-8C3E9EDA732A}"/>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571" name="Drop Down 4" hidden="1">
          <a:extLst>
            <a:ext uri="{63B3BB69-23CF-44E3-9099-C40C66FF867C}">
              <a14:compatExt xmlns:a14="http://schemas.microsoft.com/office/drawing/2010/main" spid="_x0000_s2052"/>
            </a:ext>
            <a:ext uri="{FF2B5EF4-FFF2-40B4-BE49-F238E27FC236}">
              <a16:creationId xmlns:a16="http://schemas.microsoft.com/office/drawing/2014/main" id="{0D6ED602-DD00-4E13-9775-D4AB5DAC3528}"/>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572" name="Drop Down 4" hidden="1">
          <a:extLst>
            <a:ext uri="{63B3BB69-23CF-44E3-9099-C40C66FF867C}">
              <a14:compatExt xmlns:a14="http://schemas.microsoft.com/office/drawing/2010/main" spid="_x0000_s2052"/>
            </a:ext>
            <a:ext uri="{FF2B5EF4-FFF2-40B4-BE49-F238E27FC236}">
              <a16:creationId xmlns:a16="http://schemas.microsoft.com/office/drawing/2014/main" id="{C2BEF654-843C-42A3-B916-B9EC51AC57B2}"/>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334</xdr:row>
      <xdr:rowOff>0</xdr:rowOff>
    </xdr:from>
    <xdr:ext cx="1921468" cy="195685"/>
    <xdr:sp macro="" textlink="">
      <xdr:nvSpPr>
        <xdr:cNvPr id="5573" name="Drop Down 20" hidden="1">
          <a:extLst>
            <a:ext uri="{63B3BB69-23CF-44E3-9099-C40C66FF867C}">
              <a14:compatExt xmlns:a14="http://schemas.microsoft.com/office/drawing/2010/main" spid="_x0000_s2068"/>
            </a:ext>
            <a:ext uri="{FF2B5EF4-FFF2-40B4-BE49-F238E27FC236}">
              <a16:creationId xmlns:a16="http://schemas.microsoft.com/office/drawing/2014/main" id="{EF5CAE2E-8611-4496-B2FF-721ED4E926BD}"/>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574" name="Drop Down 24" hidden="1">
          <a:extLst>
            <a:ext uri="{63B3BB69-23CF-44E3-9099-C40C66FF867C}">
              <a14:compatExt xmlns:a14="http://schemas.microsoft.com/office/drawing/2010/main" spid="_x0000_s2072"/>
            </a:ext>
            <a:ext uri="{FF2B5EF4-FFF2-40B4-BE49-F238E27FC236}">
              <a16:creationId xmlns:a16="http://schemas.microsoft.com/office/drawing/2014/main" id="{0FD08D48-C723-4876-BABA-8F0266EE481B}"/>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575" name="Drop Down 4" hidden="1">
          <a:extLst>
            <a:ext uri="{63B3BB69-23CF-44E3-9099-C40C66FF867C}">
              <a14:compatExt xmlns:a14="http://schemas.microsoft.com/office/drawing/2010/main" spid="_x0000_s2052"/>
            </a:ext>
            <a:ext uri="{FF2B5EF4-FFF2-40B4-BE49-F238E27FC236}">
              <a16:creationId xmlns:a16="http://schemas.microsoft.com/office/drawing/2014/main" id="{5BB47B55-A12A-49B9-9061-8744A32FABC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576" name="Drop Down 4" hidden="1">
          <a:extLst>
            <a:ext uri="{63B3BB69-23CF-44E3-9099-C40C66FF867C}">
              <a14:compatExt xmlns:a14="http://schemas.microsoft.com/office/drawing/2010/main" spid="_x0000_s2052"/>
            </a:ext>
            <a:ext uri="{FF2B5EF4-FFF2-40B4-BE49-F238E27FC236}">
              <a16:creationId xmlns:a16="http://schemas.microsoft.com/office/drawing/2014/main" id="{DB53CD75-AFE8-4265-9486-2E5E9BD19A8F}"/>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577" name="Drop Down 4" hidden="1">
          <a:extLst>
            <a:ext uri="{63B3BB69-23CF-44E3-9099-C40C66FF867C}">
              <a14:compatExt xmlns:a14="http://schemas.microsoft.com/office/drawing/2010/main" spid="_x0000_s2052"/>
            </a:ext>
            <a:ext uri="{FF2B5EF4-FFF2-40B4-BE49-F238E27FC236}">
              <a16:creationId xmlns:a16="http://schemas.microsoft.com/office/drawing/2014/main" id="{F83ED966-D508-4D54-8620-FA80B498CC0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578" name="Drop Down 4" hidden="1">
          <a:extLst>
            <a:ext uri="{63B3BB69-23CF-44E3-9099-C40C66FF867C}">
              <a14:compatExt xmlns:a14="http://schemas.microsoft.com/office/drawing/2010/main" spid="_x0000_s2052"/>
            </a:ext>
            <a:ext uri="{FF2B5EF4-FFF2-40B4-BE49-F238E27FC236}">
              <a16:creationId xmlns:a16="http://schemas.microsoft.com/office/drawing/2014/main" id="{522C4666-EF25-4796-8558-B1E6C9E29E7B}"/>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579" name="Drop Down 4" hidden="1">
          <a:extLst>
            <a:ext uri="{63B3BB69-23CF-44E3-9099-C40C66FF867C}">
              <a14:compatExt xmlns:a14="http://schemas.microsoft.com/office/drawing/2010/main" spid="_x0000_s2052"/>
            </a:ext>
            <a:ext uri="{FF2B5EF4-FFF2-40B4-BE49-F238E27FC236}">
              <a16:creationId xmlns:a16="http://schemas.microsoft.com/office/drawing/2014/main" id="{9A7CAB90-5D84-4268-AB26-734E8ADAF1C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334</xdr:row>
      <xdr:rowOff>0</xdr:rowOff>
    </xdr:from>
    <xdr:ext cx="1921468" cy="195685"/>
    <xdr:sp macro="" textlink="">
      <xdr:nvSpPr>
        <xdr:cNvPr id="5580" name="Drop Down 20" hidden="1">
          <a:extLst>
            <a:ext uri="{63B3BB69-23CF-44E3-9099-C40C66FF867C}">
              <a14:compatExt xmlns:a14="http://schemas.microsoft.com/office/drawing/2010/main" spid="_x0000_s2068"/>
            </a:ext>
            <a:ext uri="{FF2B5EF4-FFF2-40B4-BE49-F238E27FC236}">
              <a16:creationId xmlns:a16="http://schemas.microsoft.com/office/drawing/2014/main" id="{4966E0E5-CC4B-4FD5-84C9-A0E65878D9BC}"/>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581" name="Drop Down 24" hidden="1">
          <a:extLst>
            <a:ext uri="{63B3BB69-23CF-44E3-9099-C40C66FF867C}">
              <a14:compatExt xmlns:a14="http://schemas.microsoft.com/office/drawing/2010/main" spid="_x0000_s2072"/>
            </a:ext>
            <a:ext uri="{FF2B5EF4-FFF2-40B4-BE49-F238E27FC236}">
              <a16:creationId xmlns:a16="http://schemas.microsoft.com/office/drawing/2014/main" id="{DD4D96BE-CC5F-44B3-B404-5D97D1C7B176}"/>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582" name="Drop Down 4" hidden="1">
          <a:extLst>
            <a:ext uri="{63B3BB69-23CF-44E3-9099-C40C66FF867C}">
              <a14:compatExt xmlns:a14="http://schemas.microsoft.com/office/drawing/2010/main" spid="_x0000_s2052"/>
            </a:ext>
            <a:ext uri="{FF2B5EF4-FFF2-40B4-BE49-F238E27FC236}">
              <a16:creationId xmlns:a16="http://schemas.microsoft.com/office/drawing/2014/main" id="{3619E267-40F6-4436-A521-7AE138A864CB}"/>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583" name="Drop Down 4" hidden="1">
          <a:extLst>
            <a:ext uri="{63B3BB69-23CF-44E3-9099-C40C66FF867C}">
              <a14:compatExt xmlns:a14="http://schemas.microsoft.com/office/drawing/2010/main" spid="_x0000_s2052"/>
            </a:ext>
            <a:ext uri="{FF2B5EF4-FFF2-40B4-BE49-F238E27FC236}">
              <a16:creationId xmlns:a16="http://schemas.microsoft.com/office/drawing/2014/main" id="{AB044379-208D-47C8-B591-EDE5EE8E0F67}"/>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584" name="Drop Down 4" hidden="1">
          <a:extLst>
            <a:ext uri="{63B3BB69-23CF-44E3-9099-C40C66FF867C}">
              <a14:compatExt xmlns:a14="http://schemas.microsoft.com/office/drawing/2010/main" spid="_x0000_s2052"/>
            </a:ext>
            <a:ext uri="{FF2B5EF4-FFF2-40B4-BE49-F238E27FC236}">
              <a16:creationId xmlns:a16="http://schemas.microsoft.com/office/drawing/2014/main" id="{8D07B663-EDD8-4526-AE27-DA2F73B752B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585" name="Drop Down 4" hidden="1">
          <a:extLst>
            <a:ext uri="{63B3BB69-23CF-44E3-9099-C40C66FF867C}">
              <a14:compatExt xmlns:a14="http://schemas.microsoft.com/office/drawing/2010/main" spid="_x0000_s2052"/>
            </a:ext>
            <a:ext uri="{FF2B5EF4-FFF2-40B4-BE49-F238E27FC236}">
              <a16:creationId xmlns:a16="http://schemas.microsoft.com/office/drawing/2014/main" id="{F43696A3-137E-4851-B46D-22F32DCBECCD}"/>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586" name="Drop Down 4" hidden="1">
          <a:extLst>
            <a:ext uri="{63B3BB69-23CF-44E3-9099-C40C66FF867C}">
              <a14:compatExt xmlns:a14="http://schemas.microsoft.com/office/drawing/2010/main" spid="_x0000_s2052"/>
            </a:ext>
            <a:ext uri="{FF2B5EF4-FFF2-40B4-BE49-F238E27FC236}">
              <a16:creationId xmlns:a16="http://schemas.microsoft.com/office/drawing/2014/main" id="{D585DEE1-86DB-4EC1-9AB4-5C4E9AA9837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334</xdr:row>
      <xdr:rowOff>0</xdr:rowOff>
    </xdr:from>
    <xdr:ext cx="1921468" cy="195685"/>
    <xdr:sp macro="" textlink="">
      <xdr:nvSpPr>
        <xdr:cNvPr id="5587" name="Drop Down 20" hidden="1">
          <a:extLst>
            <a:ext uri="{63B3BB69-23CF-44E3-9099-C40C66FF867C}">
              <a14:compatExt xmlns:a14="http://schemas.microsoft.com/office/drawing/2010/main" spid="_x0000_s2068"/>
            </a:ext>
            <a:ext uri="{FF2B5EF4-FFF2-40B4-BE49-F238E27FC236}">
              <a16:creationId xmlns:a16="http://schemas.microsoft.com/office/drawing/2014/main" id="{5D1208FD-8191-4A0F-B917-FF45DF221C11}"/>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588" name="Drop Down 24" hidden="1">
          <a:extLst>
            <a:ext uri="{63B3BB69-23CF-44E3-9099-C40C66FF867C}">
              <a14:compatExt xmlns:a14="http://schemas.microsoft.com/office/drawing/2010/main" spid="_x0000_s2072"/>
            </a:ext>
            <a:ext uri="{FF2B5EF4-FFF2-40B4-BE49-F238E27FC236}">
              <a16:creationId xmlns:a16="http://schemas.microsoft.com/office/drawing/2014/main" id="{FA12BC50-BC86-4D4D-80E4-F8A6D3FE3606}"/>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589" name="Drop Down 4" hidden="1">
          <a:extLst>
            <a:ext uri="{63B3BB69-23CF-44E3-9099-C40C66FF867C}">
              <a14:compatExt xmlns:a14="http://schemas.microsoft.com/office/drawing/2010/main" spid="_x0000_s2052"/>
            </a:ext>
            <a:ext uri="{FF2B5EF4-FFF2-40B4-BE49-F238E27FC236}">
              <a16:creationId xmlns:a16="http://schemas.microsoft.com/office/drawing/2014/main" id="{EB6A1412-E1A6-42CD-9B27-7D9D016D085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590" name="Drop Down 4" hidden="1">
          <a:extLst>
            <a:ext uri="{63B3BB69-23CF-44E3-9099-C40C66FF867C}">
              <a14:compatExt xmlns:a14="http://schemas.microsoft.com/office/drawing/2010/main" spid="_x0000_s2052"/>
            </a:ext>
            <a:ext uri="{FF2B5EF4-FFF2-40B4-BE49-F238E27FC236}">
              <a16:creationId xmlns:a16="http://schemas.microsoft.com/office/drawing/2014/main" id="{29B85F7B-B362-4E5C-B1DA-004D73934D16}"/>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591" name="Drop Down 4" hidden="1">
          <a:extLst>
            <a:ext uri="{63B3BB69-23CF-44E3-9099-C40C66FF867C}">
              <a14:compatExt xmlns:a14="http://schemas.microsoft.com/office/drawing/2010/main" spid="_x0000_s2052"/>
            </a:ext>
            <a:ext uri="{FF2B5EF4-FFF2-40B4-BE49-F238E27FC236}">
              <a16:creationId xmlns:a16="http://schemas.microsoft.com/office/drawing/2014/main" id="{A16B2ED0-B20B-4109-A107-3F7A4F35445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592" name="Drop Down 4" hidden="1">
          <a:extLst>
            <a:ext uri="{63B3BB69-23CF-44E3-9099-C40C66FF867C}">
              <a14:compatExt xmlns:a14="http://schemas.microsoft.com/office/drawing/2010/main" spid="_x0000_s2052"/>
            </a:ext>
            <a:ext uri="{FF2B5EF4-FFF2-40B4-BE49-F238E27FC236}">
              <a16:creationId xmlns:a16="http://schemas.microsoft.com/office/drawing/2014/main" id="{E11E26DE-90CE-4D74-A644-0B79001346C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593" name="Drop Down 4" hidden="1">
          <a:extLst>
            <a:ext uri="{63B3BB69-23CF-44E3-9099-C40C66FF867C}">
              <a14:compatExt xmlns:a14="http://schemas.microsoft.com/office/drawing/2010/main" spid="_x0000_s2052"/>
            </a:ext>
            <a:ext uri="{FF2B5EF4-FFF2-40B4-BE49-F238E27FC236}">
              <a16:creationId xmlns:a16="http://schemas.microsoft.com/office/drawing/2014/main" id="{79888C27-5439-4D2F-878E-91C03675D4B2}"/>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334</xdr:row>
      <xdr:rowOff>0</xdr:rowOff>
    </xdr:from>
    <xdr:ext cx="1921468" cy="195685"/>
    <xdr:sp macro="" textlink="">
      <xdr:nvSpPr>
        <xdr:cNvPr id="5594" name="Drop Down 20" hidden="1">
          <a:extLst>
            <a:ext uri="{63B3BB69-23CF-44E3-9099-C40C66FF867C}">
              <a14:compatExt xmlns:a14="http://schemas.microsoft.com/office/drawing/2010/main" spid="_x0000_s2068"/>
            </a:ext>
            <a:ext uri="{FF2B5EF4-FFF2-40B4-BE49-F238E27FC236}">
              <a16:creationId xmlns:a16="http://schemas.microsoft.com/office/drawing/2014/main" id="{F55ADA88-79A4-477E-BD01-1051885713EB}"/>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595" name="Drop Down 24" hidden="1">
          <a:extLst>
            <a:ext uri="{63B3BB69-23CF-44E3-9099-C40C66FF867C}">
              <a14:compatExt xmlns:a14="http://schemas.microsoft.com/office/drawing/2010/main" spid="_x0000_s2072"/>
            </a:ext>
            <a:ext uri="{FF2B5EF4-FFF2-40B4-BE49-F238E27FC236}">
              <a16:creationId xmlns:a16="http://schemas.microsoft.com/office/drawing/2014/main" id="{BED329EA-6438-4688-B928-0D07B92A7A57}"/>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596" name="Drop Down 4" hidden="1">
          <a:extLst>
            <a:ext uri="{63B3BB69-23CF-44E3-9099-C40C66FF867C}">
              <a14:compatExt xmlns:a14="http://schemas.microsoft.com/office/drawing/2010/main" spid="_x0000_s2052"/>
            </a:ext>
            <a:ext uri="{FF2B5EF4-FFF2-40B4-BE49-F238E27FC236}">
              <a16:creationId xmlns:a16="http://schemas.microsoft.com/office/drawing/2014/main" id="{717BDE16-4D69-4D8F-83B0-99A83093418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597" name="Drop Down 4" hidden="1">
          <a:extLst>
            <a:ext uri="{63B3BB69-23CF-44E3-9099-C40C66FF867C}">
              <a14:compatExt xmlns:a14="http://schemas.microsoft.com/office/drawing/2010/main" spid="_x0000_s2052"/>
            </a:ext>
            <a:ext uri="{FF2B5EF4-FFF2-40B4-BE49-F238E27FC236}">
              <a16:creationId xmlns:a16="http://schemas.microsoft.com/office/drawing/2014/main" id="{98B6A17F-644C-4146-B3EC-B9C3D261BCE7}"/>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598" name="Drop Down 4" hidden="1">
          <a:extLst>
            <a:ext uri="{63B3BB69-23CF-44E3-9099-C40C66FF867C}">
              <a14:compatExt xmlns:a14="http://schemas.microsoft.com/office/drawing/2010/main" spid="_x0000_s2052"/>
            </a:ext>
            <a:ext uri="{FF2B5EF4-FFF2-40B4-BE49-F238E27FC236}">
              <a16:creationId xmlns:a16="http://schemas.microsoft.com/office/drawing/2014/main" id="{8F95E7D1-63A0-4DF8-8AB4-DA47399BC56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599" name="Drop Down 4" hidden="1">
          <a:extLst>
            <a:ext uri="{63B3BB69-23CF-44E3-9099-C40C66FF867C}">
              <a14:compatExt xmlns:a14="http://schemas.microsoft.com/office/drawing/2010/main" spid="_x0000_s2052"/>
            </a:ext>
            <a:ext uri="{FF2B5EF4-FFF2-40B4-BE49-F238E27FC236}">
              <a16:creationId xmlns:a16="http://schemas.microsoft.com/office/drawing/2014/main" id="{CBA866AC-3FC6-40F0-8DCA-9A1982C6083C}"/>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600" name="Drop Down 4" hidden="1">
          <a:extLst>
            <a:ext uri="{63B3BB69-23CF-44E3-9099-C40C66FF867C}">
              <a14:compatExt xmlns:a14="http://schemas.microsoft.com/office/drawing/2010/main" spid="_x0000_s2052"/>
            </a:ext>
            <a:ext uri="{FF2B5EF4-FFF2-40B4-BE49-F238E27FC236}">
              <a16:creationId xmlns:a16="http://schemas.microsoft.com/office/drawing/2014/main" id="{DC6CB569-6416-4335-B7A3-014D2B93456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334</xdr:row>
      <xdr:rowOff>0</xdr:rowOff>
    </xdr:from>
    <xdr:ext cx="1921468" cy="195685"/>
    <xdr:sp macro="" textlink="">
      <xdr:nvSpPr>
        <xdr:cNvPr id="5601" name="Drop Down 20" hidden="1">
          <a:extLst>
            <a:ext uri="{63B3BB69-23CF-44E3-9099-C40C66FF867C}">
              <a14:compatExt xmlns:a14="http://schemas.microsoft.com/office/drawing/2010/main" spid="_x0000_s2068"/>
            </a:ext>
            <a:ext uri="{FF2B5EF4-FFF2-40B4-BE49-F238E27FC236}">
              <a16:creationId xmlns:a16="http://schemas.microsoft.com/office/drawing/2014/main" id="{AA234BA2-EE40-4D92-9270-F16A037E9ECC}"/>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602" name="Drop Down 24" hidden="1">
          <a:extLst>
            <a:ext uri="{63B3BB69-23CF-44E3-9099-C40C66FF867C}">
              <a14:compatExt xmlns:a14="http://schemas.microsoft.com/office/drawing/2010/main" spid="_x0000_s2072"/>
            </a:ext>
            <a:ext uri="{FF2B5EF4-FFF2-40B4-BE49-F238E27FC236}">
              <a16:creationId xmlns:a16="http://schemas.microsoft.com/office/drawing/2014/main" id="{F5BCC421-FC6B-4626-A520-B783316E1E86}"/>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603" name="Drop Down 4" hidden="1">
          <a:extLst>
            <a:ext uri="{63B3BB69-23CF-44E3-9099-C40C66FF867C}">
              <a14:compatExt xmlns:a14="http://schemas.microsoft.com/office/drawing/2010/main" spid="_x0000_s2052"/>
            </a:ext>
            <a:ext uri="{FF2B5EF4-FFF2-40B4-BE49-F238E27FC236}">
              <a16:creationId xmlns:a16="http://schemas.microsoft.com/office/drawing/2014/main" id="{F09EBE1D-2456-4076-A2A5-FB55B13CC7E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604" name="Drop Down 4" hidden="1">
          <a:extLst>
            <a:ext uri="{63B3BB69-23CF-44E3-9099-C40C66FF867C}">
              <a14:compatExt xmlns:a14="http://schemas.microsoft.com/office/drawing/2010/main" spid="_x0000_s2052"/>
            </a:ext>
            <a:ext uri="{FF2B5EF4-FFF2-40B4-BE49-F238E27FC236}">
              <a16:creationId xmlns:a16="http://schemas.microsoft.com/office/drawing/2014/main" id="{4D61719C-0891-4D28-9B40-FFA8483CEFC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605" name="Drop Down 4" hidden="1">
          <a:extLst>
            <a:ext uri="{63B3BB69-23CF-44E3-9099-C40C66FF867C}">
              <a14:compatExt xmlns:a14="http://schemas.microsoft.com/office/drawing/2010/main" spid="_x0000_s2052"/>
            </a:ext>
            <a:ext uri="{FF2B5EF4-FFF2-40B4-BE49-F238E27FC236}">
              <a16:creationId xmlns:a16="http://schemas.microsoft.com/office/drawing/2014/main" id="{2A4C0B48-8E13-495C-8C02-1572595D996B}"/>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606" name="Drop Down 4" hidden="1">
          <a:extLst>
            <a:ext uri="{63B3BB69-23CF-44E3-9099-C40C66FF867C}">
              <a14:compatExt xmlns:a14="http://schemas.microsoft.com/office/drawing/2010/main" spid="_x0000_s2052"/>
            </a:ext>
            <a:ext uri="{FF2B5EF4-FFF2-40B4-BE49-F238E27FC236}">
              <a16:creationId xmlns:a16="http://schemas.microsoft.com/office/drawing/2014/main" id="{83A117F0-BB03-4BE9-B783-BC2E55AAEB38}"/>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607" name="Drop Down 4" hidden="1">
          <a:extLst>
            <a:ext uri="{63B3BB69-23CF-44E3-9099-C40C66FF867C}">
              <a14:compatExt xmlns:a14="http://schemas.microsoft.com/office/drawing/2010/main" spid="_x0000_s2052"/>
            </a:ext>
            <a:ext uri="{FF2B5EF4-FFF2-40B4-BE49-F238E27FC236}">
              <a16:creationId xmlns:a16="http://schemas.microsoft.com/office/drawing/2014/main" id="{1EC3FFA3-A0ED-4FD2-975B-01EF1F980F8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334</xdr:row>
      <xdr:rowOff>0</xdr:rowOff>
    </xdr:from>
    <xdr:ext cx="1921468" cy="195685"/>
    <xdr:sp macro="" textlink="">
      <xdr:nvSpPr>
        <xdr:cNvPr id="5608" name="Drop Down 20" hidden="1">
          <a:extLst>
            <a:ext uri="{63B3BB69-23CF-44E3-9099-C40C66FF867C}">
              <a14:compatExt xmlns:a14="http://schemas.microsoft.com/office/drawing/2010/main" spid="_x0000_s2068"/>
            </a:ext>
            <a:ext uri="{FF2B5EF4-FFF2-40B4-BE49-F238E27FC236}">
              <a16:creationId xmlns:a16="http://schemas.microsoft.com/office/drawing/2014/main" id="{3D43A39A-6421-4381-A0E1-92F41642F179}"/>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609" name="Drop Down 24" hidden="1">
          <a:extLst>
            <a:ext uri="{63B3BB69-23CF-44E3-9099-C40C66FF867C}">
              <a14:compatExt xmlns:a14="http://schemas.microsoft.com/office/drawing/2010/main" spid="_x0000_s2072"/>
            </a:ext>
            <a:ext uri="{FF2B5EF4-FFF2-40B4-BE49-F238E27FC236}">
              <a16:creationId xmlns:a16="http://schemas.microsoft.com/office/drawing/2014/main" id="{D4EBF055-CB56-4EE9-8D72-9E1505AEBA22}"/>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610" name="Drop Down 4" hidden="1">
          <a:extLst>
            <a:ext uri="{63B3BB69-23CF-44E3-9099-C40C66FF867C}">
              <a14:compatExt xmlns:a14="http://schemas.microsoft.com/office/drawing/2010/main" spid="_x0000_s2052"/>
            </a:ext>
            <a:ext uri="{FF2B5EF4-FFF2-40B4-BE49-F238E27FC236}">
              <a16:creationId xmlns:a16="http://schemas.microsoft.com/office/drawing/2014/main" id="{49B1EDA2-44F2-4C2B-805D-5479A566C09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611" name="Drop Down 4" hidden="1">
          <a:extLst>
            <a:ext uri="{63B3BB69-23CF-44E3-9099-C40C66FF867C}">
              <a14:compatExt xmlns:a14="http://schemas.microsoft.com/office/drawing/2010/main" spid="_x0000_s2052"/>
            </a:ext>
            <a:ext uri="{FF2B5EF4-FFF2-40B4-BE49-F238E27FC236}">
              <a16:creationId xmlns:a16="http://schemas.microsoft.com/office/drawing/2014/main" id="{4005AA97-BEAE-4D26-9E1A-DC6B660B047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334</xdr:row>
      <xdr:rowOff>0</xdr:rowOff>
    </xdr:from>
    <xdr:ext cx="2529840" cy="195685"/>
    <xdr:sp macro="" textlink="">
      <xdr:nvSpPr>
        <xdr:cNvPr id="5612" name="Drop Down 4" hidden="1">
          <a:extLst>
            <a:ext uri="{63B3BB69-23CF-44E3-9099-C40C66FF867C}">
              <a14:compatExt xmlns:a14="http://schemas.microsoft.com/office/drawing/2010/main" spid="_x0000_s2052"/>
            </a:ext>
            <a:ext uri="{FF2B5EF4-FFF2-40B4-BE49-F238E27FC236}">
              <a16:creationId xmlns:a16="http://schemas.microsoft.com/office/drawing/2014/main" id="{EE948E55-2A99-41BC-9126-B18AD0A07472}"/>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334</xdr:row>
      <xdr:rowOff>0</xdr:rowOff>
    </xdr:from>
    <xdr:ext cx="2529840" cy="195685"/>
    <xdr:sp macro="" textlink="">
      <xdr:nvSpPr>
        <xdr:cNvPr id="5613" name="Drop Down 4" hidden="1">
          <a:extLst>
            <a:ext uri="{63B3BB69-23CF-44E3-9099-C40C66FF867C}">
              <a14:compatExt xmlns:a14="http://schemas.microsoft.com/office/drawing/2010/main" spid="_x0000_s2052"/>
            </a:ext>
            <a:ext uri="{FF2B5EF4-FFF2-40B4-BE49-F238E27FC236}">
              <a16:creationId xmlns:a16="http://schemas.microsoft.com/office/drawing/2014/main" id="{FC2402B0-240C-4190-8C34-71F54CE304B5}"/>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614" name="Drop Down 24" hidden="1">
          <a:extLst>
            <a:ext uri="{63B3BB69-23CF-44E3-9099-C40C66FF867C}">
              <a14:compatExt xmlns:a14="http://schemas.microsoft.com/office/drawing/2010/main" spid="_x0000_s2072"/>
            </a:ext>
            <a:ext uri="{FF2B5EF4-FFF2-40B4-BE49-F238E27FC236}">
              <a16:creationId xmlns:a16="http://schemas.microsoft.com/office/drawing/2014/main" id="{4311D677-D7E7-4B13-8A40-67D74817B887}"/>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615" name="Drop Down 24" hidden="1">
          <a:extLst>
            <a:ext uri="{63B3BB69-23CF-44E3-9099-C40C66FF867C}">
              <a14:compatExt xmlns:a14="http://schemas.microsoft.com/office/drawing/2010/main" spid="_x0000_s2072"/>
            </a:ext>
            <a:ext uri="{FF2B5EF4-FFF2-40B4-BE49-F238E27FC236}">
              <a16:creationId xmlns:a16="http://schemas.microsoft.com/office/drawing/2014/main" id="{A1682F3F-E080-4EAD-926A-943473518090}"/>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616" name="Drop Down 24" hidden="1">
          <a:extLst>
            <a:ext uri="{63B3BB69-23CF-44E3-9099-C40C66FF867C}">
              <a14:compatExt xmlns:a14="http://schemas.microsoft.com/office/drawing/2010/main" spid="_x0000_s2072"/>
            </a:ext>
            <a:ext uri="{FF2B5EF4-FFF2-40B4-BE49-F238E27FC236}">
              <a16:creationId xmlns:a16="http://schemas.microsoft.com/office/drawing/2014/main" id="{572EF79C-36EC-4C87-AD06-B77E450254CF}"/>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617" name="Drop Down 24" hidden="1">
          <a:extLst>
            <a:ext uri="{63B3BB69-23CF-44E3-9099-C40C66FF867C}">
              <a14:compatExt xmlns:a14="http://schemas.microsoft.com/office/drawing/2010/main" spid="_x0000_s2072"/>
            </a:ext>
            <a:ext uri="{FF2B5EF4-FFF2-40B4-BE49-F238E27FC236}">
              <a16:creationId xmlns:a16="http://schemas.microsoft.com/office/drawing/2014/main" id="{2D676898-991C-44EB-8A03-7AAAD1A7B591}"/>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618" name="Drop Down 24" hidden="1">
          <a:extLst>
            <a:ext uri="{63B3BB69-23CF-44E3-9099-C40C66FF867C}">
              <a14:compatExt xmlns:a14="http://schemas.microsoft.com/office/drawing/2010/main" spid="_x0000_s2072"/>
            </a:ext>
            <a:ext uri="{FF2B5EF4-FFF2-40B4-BE49-F238E27FC236}">
              <a16:creationId xmlns:a16="http://schemas.microsoft.com/office/drawing/2014/main" id="{A090BBB6-BE6F-4A76-B4F5-97FA234ABC9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619" name="Drop Down 24" hidden="1">
          <a:extLst>
            <a:ext uri="{63B3BB69-23CF-44E3-9099-C40C66FF867C}">
              <a14:compatExt xmlns:a14="http://schemas.microsoft.com/office/drawing/2010/main" spid="_x0000_s2072"/>
            </a:ext>
            <a:ext uri="{FF2B5EF4-FFF2-40B4-BE49-F238E27FC236}">
              <a16:creationId xmlns:a16="http://schemas.microsoft.com/office/drawing/2014/main" id="{4261B562-74A9-4FDB-A481-05D631CBC178}"/>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620" name="Drop Down 24" hidden="1">
          <a:extLst>
            <a:ext uri="{63B3BB69-23CF-44E3-9099-C40C66FF867C}">
              <a14:compatExt xmlns:a14="http://schemas.microsoft.com/office/drawing/2010/main" spid="_x0000_s2072"/>
            </a:ext>
            <a:ext uri="{FF2B5EF4-FFF2-40B4-BE49-F238E27FC236}">
              <a16:creationId xmlns:a16="http://schemas.microsoft.com/office/drawing/2014/main" id="{05A7AC09-9E67-4695-894E-2C7A378E609B}"/>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621" name="Drop Down 24" hidden="1">
          <a:extLst>
            <a:ext uri="{63B3BB69-23CF-44E3-9099-C40C66FF867C}">
              <a14:compatExt xmlns:a14="http://schemas.microsoft.com/office/drawing/2010/main" spid="_x0000_s2072"/>
            </a:ext>
            <a:ext uri="{FF2B5EF4-FFF2-40B4-BE49-F238E27FC236}">
              <a16:creationId xmlns:a16="http://schemas.microsoft.com/office/drawing/2014/main" id="{2A125662-C9CE-49DC-8BD6-71301E910478}"/>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622" name="Drop Down 24" hidden="1">
          <a:extLst>
            <a:ext uri="{63B3BB69-23CF-44E3-9099-C40C66FF867C}">
              <a14:compatExt xmlns:a14="http://schemas.microsoft.com/office/drawing/2010/main" spid="_x0000_s2072"/>
            </a:ext>
            <a:ext uri="{FF2B5EF4-FFF2-40B4-BE49-F238E27FC236}">
              <a16:creationId xmlns:a16="http://schemas.microsoft.com/office/drawing/2014/main" id="{CD3E47F7-7853-4A6B-AC0E-DE073EE52FB1}"/>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623" name="Drop Down 24" hidden="1">
          <a:extLst>
            <a:ext uri="{63B3BB69-23CF-44E3-9099-C40C66FF867C}">
              <a14:compatExt xmlns:a14="http://schemas.microsoft.com/office/drawing/2010/main" spid="_x0000_s2072"/>
            </a:ext>
            <a:ext uri="{FF2B5EF4-FFF2-40B4-BE49-F238E27FC236}">
              <a16:creationId xmlns:a16="http://schemas.microsoft.com/office/drawing/2014/main" id="{9FD6F009-D862-44D9-A57F-705BFCD8A811}"/>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624" name="Drop Down 24" hidden="1">
          <a:extLst>
            <a:ext uri="{63B3BB69-23CF-44E3-9099-C40C66FF867C}">
              <a14:compatExt xmlns:a14="http://schemas.microsoft.com/office/drawing/2010/main" spid="_x0000_s2072"/>
            </a:ext>
            <a:ext uri="{FF2B5EF4-FFF2-40B4-BE49-F238E27FC236}">
              <a16:creationId xmlns:a16="http://schemas.microsoft.com/office/drawing/2014/main" id="{3EFDFF45-3293-422A-8354-74FE52D7505A}"/>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625" name="Drop Down 24" hidden="1">
          <a:extLst>
            <a:ext uri="{63B3BB69-23CF-44E3-9099-C40C66FF867C}">
              <a14:compatExt xmlns:a14="http://schemas.microsoft.com/office/drawing/2010/main" spid="_x0000_s2072"/>
            </a:ext>
            <a:ext uri="{FF2B5EF4-FFF2-40B4-BE49-F238E27FC236}">
              <a16:creationId xmlns:a16="http://schemas.microsoft.com/office/drawing/2014/main" id="{7EAA8012-094A-4B21-A157-81EBE912CB1E}"/>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626" name="Drop Down 24" hidden="1">
          <a:extLst>
            <a:ext uri="{63B3BB69-23CF-44E3-9099-C40C66FF867C}">
              <a14:compatExt xmlns:a14="http://schemas.microsoft.com/office/drawing/2010/main" spid="_x0000_s2072"/>
            </a:ext>
            <a:ext uri="{FF2B5EF4-FFF2-40B4-BE49-F238E27FC236}">
              <a16:creationId xmlns:a16="http://schemas.microsoft.com/office/drawing/2014/main" id="{9037DBF0-E203-46AA-BAA9-FA1DDEE2BC3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627" name="Drop Down 24" hidden="1">
          <a:extLst>
            <a:ext uri="{63B3BB69-23CF-44E3-9099-C40C66FF867C}">
              <a14:compatExt xmlns:a14="http://schemas.microsoft.com/office/drawing/2010/main" spid="_x0000_s2072"/>
            </a:ext>
            <a:ext uri="{FF2B5EF4-FFF2-40B4-BE49-F238E27FC236}">
              <a16:creationId xmlns:a16="http://schemas.microsoft.com/office/drawing/2014/main" id="{4D7E5A6C-DB09-41EA-AD4E-423796B28052}"/>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628" name="Drop Down 24" hidden="1">
          <a:extLst>
            <a:ext uri="{63B3BB69-23CF-44E3-9099-C40C66FF867C}">
              <a14:compatExt xmlns:a14="http://schemas.microsoft.com/office/drawing/2010/main" spid="_x0000_s2072"/>
            </a:ext>
            <a:ext uri="{FF2B5EF4-FFF2-40B4-BE49-F238E27FC236}">
              <a16:creationId xmlns:a16="http://schemas.microsoft.com/office/drawing/2014/main" id="{C4514013-B8EE-4835-B6AA-4019679E7703}"/>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629" name="Drop Down 24" hidden="1">
          <a:extLst>
            <a:ext uri="{63B3BB69-23CF-44E3-9099-C40C66FF867C}">
              <a14:compatExt xmlns:a14="http://schemas.microsoft.com/office/drawing/2010/main" spid="_x0000_s2072"/>
            </a:ext>
            <a:ext uri="{FF2B5EF4-FFF2-40B4-BE49-F238E27FC236}">
              <a16:creationId xmlns:a16="http://schemas.microsoft.com/office/drawing/2014/main" id="{CDDB50D2-89B9-4430-B056-7482D313AF56}"/>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630" name="Drop Down 24" hidden="1">
          <a:extLst>
            <a:ext uri="{63B3BB69-23CF-44E3-9099-C40C66FF867C}">
              <a14:compatExt xmlns:a14="http://schemas.microsoft.com/office/drawing/2010/main" spid="_x0000_s2072"/>
            </a:ext>
            <a:ext uri="{FF2B5EF4-FFF2-40B4-BE49-F238E27FC236}">
              <a16:creationId xmlns:a16="http://schemas.microsoft.com/office/drawing/2014/main" id="{D3900B7B-A04C-42EB-887D-2556E294D78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631" name="Drop Down 24" hidden="1">
          <a:extLst>
            <a:ext uri="{63B3BB69-23CF-44E3-9099-C40C66FF867C}">
              <a14:compatExt xmlns:a14="http://schemas.microsoft.com/office/drawing/2010/main" spid="_x0000_s2072"/>
            </a:ext>
            <a:ext uri="{FF2B5EF4-FFF2-40B4-BE49-F238E27FC236}">
              <a16:creationId xmlns:a16="http://schemas.microsoft.com/office/drawing/2014/main" id="{171321B3-CFAB-469F-AF5E-A8E2E87CDA6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334</xdr:row>
      <xdr:rowOff>0</xdr:rowOff>
    </xdr:from>
    <xdr:ext cx="2476500" cy="199970"/>
    <xdr:sp macro="" textlink="">
      <xdr:nvSpPr>
        <xdr:cNvPr id="5632" name="Drop Down 24" hidden="1">
          <a:extLst>
            <a:ext uri="{63B3BB69-23CF-44E3-9099-C40C66FF867C}">
              <a14:compatExt xmlns:a14="http://schemas.microsoft.com/office/drawing/2010/main" spid="_x0000_s2072"/>
            </a:ext>
            <a:ext uri="{FF2B5EF4-FFF2-40B4-BE49-F238E27FC236}">
              <a16:creationId xmlns:a16="http://schemas.microsoft.com/office/drawing/2014/main" id="{58A55303-00F3-4408-B9EA-C852930F5218}"/>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633" name="Drop Down 4" hidden="1">
          <a:extLst>
            <a:ext uri="{63B3BB69-23CF-44E3-9099-C40C66FF867C}">
              <a14:compatExt xmlns:a14="http://schemas.microsoft.com/office/drawing/2010/main" spid="_x0000_s2052"/>
            </a:ext>
            <a:ext uri="{FF2B5EF4-FFF2-40B4-BE49-F238E27FC236}">
              <a16:creationId xmlns:a16="http://schemas.microsoft.com/office/drawing/2014/main" id="{77B93B83-FA8A-4482-94AE-7E25DC49A3C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358</xdr:row>
      <xdr:rowOff>0</xdr:rowOff>
    </xdr:from>
    <xdr:ext cx="1921468" cy="195685"/>
    <xdr:sp macro="" textlink="">
      <xdr:nvSpPr>
        <xdr:cNvPr id="5634" name="Drop Down 20" hidden="1">
          <a:extLst>
            <a:ext uri="{63B3BB69-23CF-44E3-9099-C40C66FF867C}">
              <a14:compatExt xmlns:a14="http://schemas.microsoft.com/office/drawing/2010/main" spid="_x0000_s2068"/>
            </a:ext>
            <a:ext uri="{FF2B5EF4-FFF2-40B4-BE49-F238E27FC236}">
              <a16:creationId xmlns:a16="http://schemas.microsoft.com/office/drawing/2014/main" id="{7A0EAACF-E62F-4F8C-8636-5E4640AE3EF7}"/>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635" name="Drop Down 24" hidden="1">
          <a:extLst>
            <a:ext uri="{63B3BB69-23CF-44E3-9099-C40C66FF867C}">
              <a14:compatExt xmlns:a14="http://schemas.microsoft.com/office/drawing/2010/main" spid="_x0000_s2072"/>
            </a:ext>
            <a:ext uri="{FF2B5EF4-FFF2-40B4-BE49-F238E27FC236}">
              <a16:creationId xmlns:a16="http://schemas.microsoft.com/office/drawing/2014/main" id="{4BC5D434-D5DE-434A-BBC8-B34A76E37E96}"/>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636" name="Drop Down 4" hidden="1">
          <a:extLst>
            <a:ext uri="{63B3BB69-23CF-44E3-9099-C40C66FF867C}">
              <a14:compatExt xmlns:a14="http://schemas.microsoft.com/office/drawing/2010/main" spid="_x0000_s2052"/>
            </a:ext>
            <a:ext uri="{FF2B5EF4-FFF2-40B4-BE49-F238E27FC236}">
              <a16:creationId xmlns:a16="http://schemas.microsoft.com/office/drawing/2014/main" id="{D04B4E23-5A63-4FC6-9D29-F9FCF3194FD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637" name="Drop Down 4" hidden="1">
          <a:extLst>
            <a:ext uri="{63B3BB69-23CF-44E3-9099-C40C66FF867C}">
              <a14:compatExt xmlns:a14="http://schemas.microsoft.com/office/drawing/2010/main" spid="_x0000_s2052"/>
            </a:ext>
            <a:ext uri="{FF2B5EF4-FFF2-40B4-BE49-F238E27FC236}">
              <a16:creationId xmlns:a16="http://schemas.microsoft.com/office/drawing/2014/main" id="{7722D429-156E-4142-8F3F-C783D6D8E4A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638" name="Drop Down 4" hidden="1">
          <a:extLst>
            <a:ext uri="{63B3BB69-23CF-44E3-9099-C40C66FF867C}">
              <a14:compatExt xmlns:a14="http://schemas.microsoft.com/office/drawing/2010/main" spid="_x0000_s2052"/>
            </a:ext>
            <a:ext uri="{FF2B5EF4-FFF2-40B4-BE49-F238E27FC236}">
              <a16:creationId xmlns:a16="http://schemas.microsoft.com/office/drawing/2014/main" id="{4BEAD29C-ED10-42C3-A978-EE9B26B3F9F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639" name="Drop Down 4" hidden="1">
          <a:extLst>
            <a:ext uri="{63B3BB69-23CF-44E3-9099-C40C66FF867C}">
              <a14:compatExt xmlns:a14="http://schemas.microsoft.com/office/drawing/2010/main" spid="_x0000_s2052"/>
            </a:ext>
            <a:ext uri="{FF2B5EF4-FFF2-40B4-BE49-F238E27FC236}">
              <a16:creationId xmlns:a16="http://schemas.microsoft.com/office/drawing/2014/main" id="{122B1AE6-7376-4DE8-9942-FA450AFCCBE5}"/>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640" name="Drop Down 4" hidden="1">
          <a:extLst>
            <a:ext uri="{63B3BB69-23CF-44E3-9099-C40C66FF867C}">
              <a14:compatExt xmlns:a14="http://schemas.microsoft.com/office/drawing/2010/main" spid="_x0000_s2052"/>
            </a:ext>
            <a:ext uri="{FF2B5EF4-FFF2-40B4-BE49-F238E27FC236}">
              <a16:creationId xmlns:a16="http://schemas.microsoft.com/office/drawing/2014/main" id="{2F2D099D-CB8D-4D54-A24F-CEBADDF2DF9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358</xdr:row>
      <xdr:rowOff>0</xdr:rowOff>
    </xdr:from>
    <xdr:ext cx="1921468" cy="195685"/>
    <xdr:sp macro="" textlink="">
      <xdr:nvSpPr>
        <xdr:cNvPr id="5641" name="Drop Down 20" hidden="1">
          <a:extLst>
            <a:ext uri="{63B3BB69-23CF-44E3-9099-C40C66FF867C}">
              <a14:compatExt xmlns:a14="http://schemas.microsoft.com/office/drawing/2010/main" spid="_x0000_s2068"/>
            </a:ext>
            <a:ext uri="{FF2B5EF4-FFF2-40B4-BE49-F238E27FC236}">
              <a16:creationId xmlns:a16="http://schemas.microsoft.com/office/drawing/2014/main" id="{B0929E8D-6A52-4593-8908-4931298411CD}"/>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642" name="Drop Down 24" hidden="1">
          <a:extLst>
            <a:ext uri="{63B3BB69-23CF-44E3-9099-C40C66FF867C}">
              <a14:compatExt xmlns:a14="http://schemas.microsoft.com/office/drawing/2010/main" spid="_x0000_s2072"/>
            </a:ext>
            <a:ext uri="{FF2B5EF4-FFF2-40B4-BE49-F238E27FC236}">
              <a16:creationId xmlns:a16="http://schemas.microsoft.com/office/drawing/2014/main" id="{691EB8DF-3F79-4BA1-9D29-6FD12C81101C}"/>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643" name="Drop Down 4" hidden="1">
          <a:extLst>
            <a:ext uri="{63B3BB69-23CF-44E3-9099-C40C66FF867C}">
              <a14:compatExt xmlns:a14="http://schemas.microsoft.com/office/drawing/2010/main" spid="_x0000_s2052"/>
            </a:ext>
            <a:ext uri="{FF2B5EF4-FFF2-40B4-BE49-F238E27FC236}">
              <a16:creationId xmlns:a16="http://schemas.microsoft.com/office/drawing/2014/main" id="{DFDB8D64-9121-4EE7-9BC6-B5BBEA01098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644" name="Drop Down 4" hidden="1">
          <a:extLst>
            <a:ext uri="{63B3BB69-23CF-44E3-9099-C40C66FF867C}">
              <a14:compatExt xmlns:a14="http://schemas.microsoft.com/office/drawing/2010/main" spid="_x0000_s2052"/>
            </a:ext>
            <a:ext uri="{FF2B5EF4-FFF2-40B4-BE49-F238E27FC236}">
              <a16:creationId xmlns:a16="http://schemas.microsoft.com/office/drawing/2014/main" id="{5216A1CC-41F6-43C7-9F90-4391675110D7}"/>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645" name="Drop Down 4" hidden="1">
          <a:extLst>
            <a:ext uri="{63B3BB69-23CF-44E3-9099-C40C66FF867C}">
              <a14:compatExt xmlns:a14="http://schemas.microsoft.com/office/drawing/2010/main" spid="_x0000_s2052"/>
            </a:ext>
            <a:ext uri="{FF2B5EF4-FFF2-40B4-BE49-F238E27FC236}">
              <a16:creationId xmlns:a16="http://schemas.microsoft.com/office/drawing/2014/main" id="{683956A1-2626-4812-9C8A-43B3DA37A1E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646" name="Drop Down 4" hidden="1">
          <a:extLst>
            <a:ext uri="{63B3BB69-23CF-44E3-9099-C40C66FF867C}">
              <a14:compatExt xmlns:a14="http://schemas.microsoft.com/office/drawing/2010/main" spid="_x0000_s2052"/>
            </a:ext>
            <a:ext uri="{FF2B5EF4-FFF2-40B4-BE49-F238E27FC236}">
              <a16:creationId xmlns:a16="http://schemas.microsoft.com/office/drawing/2014/main" id="{D0654D3C-993A-4FE0-A8DB-9CA390F7D9A1}"/>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647" name="Drop Down 4" hidden="1">
          <a:extLst>
            <a:ext uri="{63B3BB69-23CF-44E3-9099-C40C66FF867C}">
              <a14:compatExt xmlns:a14="http://schemas.microsoft.com/office/drawing/2010/main" spid="_x0000_s2052"/>
            </a:ext>
            <a:ext uri="{FF2B5EF4-FFF2-40B4-BE49-F238E27FC236}">
              <a16:creationId xmlns:a16="http://schemas.microsoft.com/office/drawing/2014/main" id="{5B6FAB51-9D3C-47E1-8BB7-71370E3C5CC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358</xdr:row>
      <xdr:rowOff>0</xdr:rowOff>
    </xdr:from>
    <xdr:ext cx="1921468" cy="195685"/>
    <xdr:sp macro="" textlink="">
      <xdr:nvSpPr>
        <xdr:cNvPr id="5648" name="Drop Down 20" hidden="1">
          <a:extLst>
            <a:ext uri="{63B3BB69-23CF-44E3-9099-C40C66FF867C}">
              <a14:compatExt xmlns:a14="http://schemas.microsoft.com/office/drawing/2010/main" spid="_x0000_s2068"/>
            </a:ext>
            <a:ext uri="{FF2B5EF4-FFF2-40B4-BE49-F238E27FC236}">
              <a16:creationId xmlns:a16="http://schemas.microsoft.com/office/drawing/2014/main" id="{91EC4195-EACB-4592-8EDD-D1E60AB741BE}"/>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649" name="Drop Down 24" hidden="1">
          <a:extLst>
            <a:ext uri="{63B3BB69-23CF-44E3-9099-C40C66FF867C}">
              <a14:compatExt xmlns:a14="http://schemas.microsoft.com/office/drawing/2010/main" spid="_x0000_s2072"/>
            </a:ext>
            <a:ext uri="{FF2B5EF4-FFF2-40B4-BE49-F238E27FC236}">
              <a16:creationId xmlns:a16="http://schemas.microsoft.com/office/drawing/2014/main" id="{8A8B5802-9462-4997-9370-4DF139D23BF4}"/>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650" name="Drop Down 4" hidden="1">
          <a:extLst>
            <a:ext uri="{63B3BB69-23CF-44E3-9099-C40C66FF867C}">
              <a14:compatExt xmlns:a14="http://schemas.microsoft.com/office/drawing/2010/main" spid="_x0000_s2052"/>
            </a:ext>
            <a:ext uri="{FF2B5EF4-FFF2-40B4-BE49-F238E27FC236}">
              <a16:creationId xmlns:a16="http://schemas.microsoft.com/office/drawing/2014/main" id="{3B041D6D-DE12-440E-A0AC-29D4FE57E18A}"/>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651" name="Drop Down 4" hidden="1">
          <a:extLst>
            <a:ext uri="{63B3BB69-23CF-44E3-9099-C40C66FF867C}">
              <a14:compatExt xmlns:a14="http://schemas.microsoft.com/office/drawing/2010/main" spid="_x0000_s2052"/>
            </a:ext>
            <a:ext uri="{FF2B5EF4-FFF2-40B4-BE49-F238E27FC236}">
              <a16:creationId xmlns:a16="http://schemas.microsoft.com/office/drawing/2014/main" id="{C7E454A7-D096-4512-9BED-721708833649}"/>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652" name="Drop Down 4" hidden="1">
          <a:extLst>
            <a:ext uri="{63B3BB69-23CF-44E3-9099-C40C66FF867C}">
              <a14:compatExt xmlns:a14="http://schemas.microsoft.com/office/drawing/2010/main" spid="_x0000_s2052"/>
            </a:ext>
            <a:ext uri="{FF2B5EF4-FFF2-40B4-BE49-F238E27FC236}">
              <a16:creationId xmlns:a16="http://schemas.microsoft.com/office/drawing/2014/main" id="{0718D1F4-5392-4BE0-B947-3BC19672151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653" name="Drop Down 4" hidden="1">
          <a:extLst>
            <a:ext uri="{63B3BB69-23CF-44E3-9099-C40C66FF867C}">
              <a14:compatExt xmlns:a14="http://schemas.microsoft.com/office/drawing/2010/main" spid="_x0000_s2052"/>
            </a:ext>
            <a:ext uri="{FF2B5EF4-FFF2-40B4-BE49-F238E27FC236}">
              <a16:creationId xmlns:a16="http://schemas.microsoft.com/office/drawing/2014/main" id="{374C5EAB-C015-4211-B38C-0D75C99D587A}"/>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654" name="Drop Down 4" hidden="1">
          <a:extLst>
            <a:ext uri="{63B3BB69-23CF-44E3-9099-C40C66FF867C}">
              <a14:compatExt xmlns:a14="http://schemas.microsoft.com/office/drawing/2010/main" spid="_x0000_s2052"/>
            </a:ext>
            <a:ext uri="{FF2B5EF4-FFF2-40B4-BE49-F238E27FC236}">
              <a16:creationId xmlns:a16="http://schemas.microsoft.com/office/drawing/2014/main" id="{0F544140-C552-45EA-B8A3-06F1D51F538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358</xdr:row>
      <xdr:rowOff>0</xdr:rowOff>
    </xdr:from>
    <xdr:ext cx="1921468" cy="195685"/>
    <xdr:sp macro="" textlink="">
      <xdr:nvSpPr>
        <xdr:cNvPr id="5655" name="Drop Down 20" hidden="1">
          <a:extLst>
            <a:ext uri="{63B3BB69-23CF-44E3-9099-C40C66FF867C}">
              <a14:compatExt xmlns:a14="http://schemas.microsoft.com/office/drawing/2010/main" spid="_x0000_s2068"/>
            </a:ext>
            <a:ext uri="{FF2B5EF4-FFF2-40B4-BE49-F238E27FC236}">
              <a16:creationId xmlns:a16="http://schemas.microsoft.com/office/drawing/2014/main" id="{DC0CFC3A-F5F7-47C1-898D-3E4C2C3C2215}"/>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656" name="Drop Down 24" hidden="1">
          <a:extLst>
            <a:ext uri="{63B3BB69-23CF-44E3-9099-C40C66FF867C}">
              <a14:compatExt xmlns:a14="http://schemas.microsoft.com/office/drawing/2010/main" spid="_x0000_s2072"/>
            </a:ext>
            <a:ext uri="{FF2B5EF4-FFF2-40B4-BE49-F238E27FC236}">
              <a16:creationId xmlns:a16="http://schemas.microsoft.com/office/drawing/2014/main" id="{DDD74E58-1573-4E72-8181-AC751C420CCC}"/>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657" name="Drop Down 4" hidden="1">
          <a:extLst>
            <a:ext uri="{63B3BB69-23CF-44E3-9099-C40C66FF867C}">
              <a14:compatExt xmlns:a14="http://schemas.microsoft.com/office/drawing/2010/main" spid="_x0000_s2052"/>
            </a:ext>
            <a:ext uri="{FF2B5EF4-FFF2-40B4-BE49-F238E27FC236}">
              <a16:creationId xmlns:a16="http://schemas.microsoft.com/office/drawing/2014/main" id="{11EBFDD7-50D7-4770-97F9-20A5C9B37E9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658" name="Drop Down 4" hidden="1">
          <a:extLst>
            <a:ext uri="{63B3BB69-23CF-44E3-9099-C40C66FF867C}">
              <a14:compatExt xmlns:a14="http://schemas.microsoft.com/office/drawing/2010/main" spid="_x0000_s2052"/>
            </a:ext>
            <a:ext uri="{FF2B5EF4-FFF2-40B4-BE49-F238E27FC236}">
              <a16:creationId xmlns:a16="http://schemas.microsoft.com/office/drawing/2014/main" id="{23C748E0-092A-45B6-87F8-1EC104C7DFB0}"/>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659" name="Drop Down 4" hidden="1">
          <a:extLst>
            <a:ext uri="{63B3BB69-23CF-44E3-9099-C40C66FF867C}">
              <a14:compatExt xmlns:a14="http://schemas.microsoft.com/office/drawing/2010/main" spid="_x0000_s2052"/>
            </a:ext>
            <a:ext uri="{FF2B5EF4-FFF2-40B4-BE49-F238E27FC236}">
              <a16:creationId xmlns:a16="http://schemas.microsoft.com/office/drawing/2014/main" id="{09CB1D37-F9B4-4D81-81AD-6157E6EDE4F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660" name="Drop Down 4" hidden="1">
          <a:extLst>
            <a:ext uri="{63B3BB69-23CF-44E3-9099-C40C66FF867C}">
              <a14:compatExt xmlns:a14="http://schemas.microsoft.com/office/drawing/2010/main" spid="_x0000_s2052"/>
            </a:ext>
            <a:ext uri="{FF2B5EF4-FFF2-40B4-BE49-F238E27FC236}">
              <a16:creationId xmlns:a16="http://schemas.microsoft.com/office/drawing/2014/main" id="{B2514545-339C-4959-AF47-E99EEE97C6B2}"/>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661" name="Drop Down 4" hidden="1">
          <a:extLst>
            <a:ext uri="{63B3BB69-23CF-44E3-9099-C40C66FF867C}">
              <a14:compatExt xmlns:a14="http://schemas.microsoft.com/office/drawing/2010/main" spid="_x0000_s2052"/>
            </a:ext>
            <a:ext uri="{FF2B5EF4-FFF2-40B4-BE49-F238E27FC236}">
              <a16:creationId xmlns:a16="http://schemas.microsoft.com/office/drawing/2014/main" id="{E1DBBEFF-6E53-4B3C-8005-952B1D09F43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358</xdr:row>
      <xdr:rowOff>0</xdr:rowOff>
    </xdr:from>
    <xdr:ext cx="1921468" cy="195685"/>
    <xdr:sp macro="" textlink="">
      <xdr:nvSpPr>
        <xdr:cNvPr id="5662" name="Drop Down 20" hidden="1">
          <a:extLst>
            <a:ext uri="{63B3BB69-23CF-44E3-9099-C40C66FF867C}">
              <a14:compatExt xmlns:a14="http://schemas.microsoft.com/office/drawing/2010/main" spid="_x0000_s2068"/>
            </a:ext>
            <a:ext uri="{FF2B5EF4-FFF2-40B4-BE49-F238E27FC236}">
              <a16:creationId xmlns:a16="http://schemas.microsoft.com/office/drawing/2014/main" id="{BA90CBE7-B023-4D74-A812-34E02B85AD0A}"/>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663" name="Drop Down 24" hidden="1">
          <a:extLst>
            <a:ext uri="{63B3BB69-23CF-44E3-9099-C40C66FF867C}">
              <a14:compatExt xmlns:a14="http://schemas.microsoft.com/office/drawing/2010/main" spid="_x0000_s2072"/>
            </a:ext>
            <a:ext uri="{FF2B5EF4-FFF2-40B4-BE49-F238E27FC236}">
              <a16:creationId xmlns:a16="http://schemas.microsoft.com/office/drawing/2014/main" id="{2944608B-C8BD-460C-88C2-40E031B8A64E}"/>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664" name="Drop Down 4" hidden="1">
          <a:extLst>
            <a:ext uri="{63B3BB69-23CF-44E3-9099-C40C66FF867C}">
              <a14:compatExt xmlns:a14="http://schemas.microsoft.com/office/drawing/2010/main" spid="_x0000_s2052"/>
            </a:ext>
            <a:ext uri="{FF2B5EF4-FFF2-40B4-BE49-F238E27FC236}">
              <a16:creationId xmlns:a16="http://schemas.microsoft.com/office/drawing/2014/main" id="{7F3621A9-30FA-4010-9AAE-2C9D7491C07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665" name="Drop Down 4" hidden="1">
          <a:extLst>
            <a:ext uri="{63B3BB69-23CF-44E3-9099-C40C66FF867C}">
              <a14:compatExt xmlns:a14="http://schemas.microsoft.com/office/drawing/2010/main" spid="_x0000_s2052"/>
            </a:ext>
            <a:ext uri="{FF2B5EF4-FFF2-40B4-BE49-F238E27FC236}">
              <a16:creationId xmlns:a16="http://schemas.microsoft.com/office/drawing/2014/main" id="{4EE71632-7E47-4163-A407-BB0EA54ECAB0}"/>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666" name="Drop Down 4" hidden="1">
          <a:extLst>
            <a:ext uri="{63B3BB69-23CF-44E3-9099-C40C66FF867C}">
              <a14:compatExt xmlns:a14="http://schemas.microsoft.com/office/drawing/2010/main" spid="_x0000_s2052"/>
            </a:ext>
            <a:ext uri="{FF2B5EF4-FFF2-40B4-BE49-F238E27FC236}">
              <a16:creationId xmlns:a16="http://schemas.microsoft.com/office/drawing/2014/main" id="{192781F0-C10C-43B5-B5AB-637B053E02B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667" name="Drop Down 4" hidden="1">
          <a:extLst>
            <a:ext uri="{63B3BB69-23CF-44E3-9099-C40C66FF867C}">
              <a14:compatExt xmlns:a14="http://schemas.microsoft.com/office/drawing/2010/main" spid="_x0000_s2052"/>
            </a:ext>
            <a:ext uri="{FF2B5EF4-FFF2-40B4-BE49-F238E27FC236}">
              <a16:creationId xmlns:a16="http://schemas.microsoft.com/office/drawing/2014/main" id="{8DF194C9-1DE7-42B6-8E4B-3A84FD93846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668" name="Drop Down 4" hidden="1">
          <a:extLst>
            <a:ext uri="{63B3BB69-23CF-44E3-9099-C40C66FF867C}">
              <a14:compatExt xmlns:a14="http://schemas.microsoft.com/office/drawing/2010/main" spid="_x0000_s2052"/>
            </a:ext>
            <a:ext uri="{FF2B5EF4-FFF2-40B4-BE49-F238E27FC236}">
              <a16:creationId xmlns:a16="http://schemas.microsoft.com/office/drawing/2014/main" id="{312DFBA3-BE16-46D5-AA62-D31C8174650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358</xdr:row>
      <xdr:rowOff>0</xdr:rowOff>
    </xdr:from>
    <xdr:ext cx="1921468" cy="195685"/>
    <xdr:sp macro="" textlink="">
      <xdr:nvSpPr>
        <xdr:cNvPr id="5669" name="Drop Down 20" hidden="1">
          <a:extLst>
            <a:ext uri="{63B3BB69-23CF-44E3-9099-C40C66FF867C}">
              <a14:compatExt xmlns:a14="http://schemas.microsoft.com/office/drawing/2010/main" spid="_x0000_s2068"/>
            </a:ext>
            <a:ext uri="{FF2B5EF4-FFF2-40B4-BE49-F238E27FC236}">
              <a16:creationId xmlns:a16="http://schemas.microsoft.com/office/drawing/2014/main" id="{330BF2E9-FE1E-4D54-BE6D-E3F1F7EBF93A}"/>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670" name="Drop Down 24" hidden="1">
          <a:extLst>
            <a:ext uri="{63B3BB69-23CF-44E3-9099-C40C66FF867C}">
              <a14:compatExt xmlns:a14="http://schemas.microsoft.com/office/drawing/2010/main" spid="_x0000_s2072"/>
            </a:ext>
            <a:ext uri="{FF2B5EF4-FFF2-40B4-BE49-F238E27FC236}">
              <a16:creationId xmlns:a16="http://schemas.microsoft.com/office/drawing/2014/main" id="{EF7EC550-D147-4FD9-87ED-A55F17275A5C}"/>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671" name="Drop Down 4" hidden="1">
          <a:extLst>
            <a:ext uri="{63B3BB69-23CF-44E3-9099-C40C66FF867C}">
              <a14:compatExt xmlns:a14="http://schemas.microsoft.com/office/drawing/2010/main" spid="_x0000_s2052"/>
            </a:ext>
            <a:ext uri="{FF2B5EF4-FFF2-40B4-BE49-F238E27FC236}">
              <a16:creationId xmlns:a16="http://schemas.microsoft.com/office/drawing/2014/main" id="{4553CE46-F5E0-4EFA-952B-72F6948E119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672" name="Drop Down 4" hidden="1">
          <a:extLst>
            <a:ext uri="{63B3BB69-23CF-44E3-9099-C40C66FF867C}">
              <a14:compatExt xmlns:a14="http://schemas.microsoft.com/office/drawing/2010/main" spid="_x0000_s2052"/>
            </a:ext>
            <a:ext uri="{FF2B5EF4-FFF2-40B4-BE49-F238E27FC236}">
              <a16:creationId xmlns:a16="http://schemas.microsoft.com/office/drawing/2014/main" id="{459BBAEC-2DF6-42E9-9B95-992F78BA495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673" name="Drop Down 4" hidden="1">
          <a:extLst>
            <a:ext uri="{63B3BB69-23CF-44E3-9099-C40C66FF867C}">
              <a14:compatExt xmlns:a14="http://schemas.microsoft.com/office/drawing/2010/main" spid="_x0000_s2052"/>
            </a:ext>
            <a:ext uri="{FF2B5EF4-FFF2-40B4-BE49-F238E27FC236}">
              <a16:creationId xmlns:a16="http://schemas.microsoft.com/office/drawing/2014/main" id="{F1AA12CD-3DD7-4C93-8C89-57C3BF1DA829}"/>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674" name="Drop Down 4" hidden="1">
          <a:extLst>
            <a:ext uri="{63B3BB69-23CF-44E3-9099-C40C66FF867C}">
              <a14:compatExt xmlns:a14="http://schemas.microsoft.com/office/drawing/2010/main" spid="_x0000_s2052"/>
            </a:ext>
            <a:ext uri="{FF2B5EF4-FFF2-40B4-BE49-F238E27FC236}">
              <a16:creationId xmlns:a16="http://schemas.microsoft.com/office/drawing/2014/main" id="{904508C9-B0EF-424F-A6C0-0CDA6E295E76}"/>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675" name="Drop Down 4" hidden="1">
          <a:extLst>
            <a:ext uri="{63B3BB69-23CF-44E3-9099-C40C66FF867C}">
              <a14:compatExt xmlns:a14="http://schemas.microsoft.com/office/drawing/2010/main" spid="_x0000_s2052"/>
            </a:ext>
            <a:ext uri="{FF2B5EF4-FFF2-40B4-BE49-F238E27FC236}">
              <a16:creationId xmlns:a16="http://schemas.microsoft.com/office/drawing/2014/main" id="{7B59D286-6F1D-4D37-9BB8-FC50E6FD906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358</xdr:row>
      <xdr:rowOff>0</xdr:rowOff>
    </xdr:from>
    <xdr:ext cx="1921468" cy="195685"/>
    <xdr:sp macro="" textlink="">
      <xdr:nvSpPr>
        <xdr:cNvPr id="5676" name="Drop Down 20" hidden="1">
          <a:extLst>
            <a:ext uri="{63B3BB69-23CF-44E3-9099-C40C66FF867C}">
              <a14:compatExt xmlns:a14="http://schemas.microsoft.com/office/drawing/2010/main" spid="_x0000_s2068"/>
            </a:ext>
            <a:ext uri="{FF2B5EF4-FFF2-40B4-BE49-F238E27FC236}">
              <a16:creationId xmlns:a16="http://schemas.microsoft.com/office/drawing/2014/main" id="{908A0E44-846F-4DCF-B7FF-0AB96D02CE9A}"/>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677" name="Drop Down 24" hidden="1">
          <a:extLst>
            <a:ext uri="{63B3BB69-23CF-44E3-9099-C40C66FF867C}">
              <a14:compatExt xmlns:a14="http://schemas.microsoft.com/office/drawing/2010/main" spid="_x0000_s2072"/>
            </a:ext>
            <a:ext uri="{FF2B5EF4-FFF2-40B4-BE49-F238E27FC236}">
              <a16:creationId xmlns:a16="http://schemas.microsoft.com/office/drawing/2014/main" id="{C33955E9-7C0F-4465-A2E7-25C35ECBC107}"/>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678" name="Drop Down 4" hidden="1">
          <a:extLst>
            <a:ext uri="{63B3BB69-23CF-44E3-9099-C40C66FF867C}">
              <a14:compatExt xmlns:a14="http://schemas.microsoft.com/office/drawing/2010/main" spid="_x0000_s2052"/>
            </a:ext>
            <a:ext uri="{FF2B5EF4-FFF2-40B4-BE49-F238E27FC236}">
              <a16:creationId xmlns:a16="http://schemas.microsoft.com/office/drawing/2014/main" id="{4459B48F-D1F3-47C0-861D-EFA7F82FCD3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679" name="Drop Down 4" hidden="1">
          <a:extLst>
            <a:ext uri="{63B3BB69-23CF-44E3-9099-C40C66FF867C}">
              <a14:compatExt xmlns:a14="http://schemas.microsoft.com/office/drawing/2010/main" spid="_x0000_s2052"/>
            </a:ext>
            <a:ext uri="{FF2B5EF4-FFF2-40B4-BE49-F238E27FC236}">
              <a16:creationId xmlns:a16="http://schemas.microsoft.com/office/drawing/2014/main" id="{2E170320-7279-41A8-89D4-A67E5BEA80C7}"/>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680" name="Drop Down 4" hidden="1">
          <a:extLst>
            <a:ext uri="{63B3BB69-23CF-44E3-9099-C40C66FF867C}">
              <a14:compatExt xmlns:a14="http://schemas.microsoft.com/office/drawing/2010/main" spid="_x0000_s2052"/>
            </a:ext>
            <a:ext uri="{FF2B5EF4-FFF2-40B4-BE49-F238E27FC236}">
              <a16:creationId xmlns:a16="http://schemas.microsoft.com/office/drawing/2014/main" id="{5E866252-9237-4786-AC84-109CCB3372BA}"/>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681" name="Drop Down 4" hidden="1">
          <a:extLst>
            <a:ext uri="{63B3BB69-23CF-44E3-9099-C40C66FF867C}">
              <a14:compatExt xmlns:a14="http://schemas.microsoft.com/office/drawing/2010/main" spid="_x0000_s2052"/>
            </a:ext>
            <a:ext uri="{FF2B5EF4-FFF2-40B4-BE49-F238E27FC236}">
              <a16:creationId xmlns:a16="http://schemas.microsoft.com/office/drawing/2014/main" id="{733D07B4-F81F-4F15-A2E7-CB063ADAC623}"/>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682" name="Drop Down 4" hidden="1">
          <a:extLst>
            <a:ext uri="{63B3BB69-23CF-44E3-9099-C40C66FF867C}">
              <a14:compatExt xmlns:a14="http://schemas.microsoft.com/office/drawing/2010/main" spid="_x0000_s2052"/>
            </a:ext>
            <a:ext uri="{FF2B5EF4-FFF2-40B4-BE49-F238E27FC236}">
              <a16:creationId xmlns:a16="http://schemas.microsoft.com/office/drawing/2014/main" id="{AC29D5CD-9EAD-4A19-98BB-2DD62EDFDF9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358</xdr:row>
      <xdr:rowOff>0</xdr:rowOff>
    </xdr:from>
    <xdr:ext cx="1921468" cy="195685"/>
    <xdr:sp macro="" textlink="">
      <xdr:nvSpPr>
        <xdr:cNvPr id="5683" name="Drop Down 20" hidden="1">
          <a:extLst>
            <a:ext uri="{63B3BB69-23CF-44E3-9099-C40C66FF867C}">
              <a14:compatExt xmlns:a14="http://schemas.microsoft.com/office/drawing/2010/main" spid="_x0000_s2068"/>
            </a:ext>
            <a:ext uri="{FF2B5EF4-FFF2-40B4-BE49-F238E27FC236}">
              <a16:creationId xmlns:a16="http://schemas.microsoft.com/office/drawing/2014/main" id="{989DC2DB-C43A-471F-A41E-9885497A0424}"/>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684" name="Drop Down 24" hidden="1">
          <a:extLst>
            <a:ext uri="{63B3BB69-23CF-44E3-9099-C40C66FF867C}">
              <a14:compatExt xmlns:a14="http://schemas.microsoft.com/office/drawing/2010/main" spid="_x0000_s2072"/>
            </a:ext>
            <a:ext uri="{FF2B5EF4-FFF2-40B4-BE49-F238E27FC236}">
              <a16:creationId xmlns:a16="http://schemas.microsoft.com/office/drawing/2014/main" id="{CB5531BC-9046-4A75-8111-754E5DEBD245}"/>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685" name="Drop Down 4" hidden="1">
          <a:extLst>
            <a:ext uri="{63B3BB69-23CF-44E3-9099-C40C66FF867C}">
              <a14:compatExt xmlns:a14="http://schemas.microsoft.com/office/drawing/2010/main" spid="_x0000_s2052"/>
            </a:ext>
            <a:ext uri="{FF2B5EF4-FFF2-40B4-BE49-F238E27FC236}">
              <a16:creationId xmlns:a16="http://schemas.microsoft.com/office/drawing/2014/main" id="{926684E7-44FF-4FB3-BB11-31333CF6A8DA}"/>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686" name="Drop Down 4" hidden="1">
          <a:extLst>
            <a:ext uri="{63B3BB69-23CF-44E3-9099-C40C66FF867C}">
              <a14:compatExt xmlns:a14="http://schemas.microsoft.com/office/drawing/2010/main" spid="_x0000_s2052"/>
            </a:ext>
            <a:ext uri="{FF2B5EF4-FFF2-40B4-BE49-F238E27FC236}">
              <a16:creationId xmlns:a16="http://schemas.microsoft.com/office/drawing/2014/main" id="{A5535901-E7D0-441C-90F0-2BEF0CCDF1FE}"/>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687" name="Drop Down 4" hidden="1">
          <a:extLst>
            <a:ext uri="{63B3BB69-23CF-44E3-9099-C40C66FF867C}">
              <a14:compatExt xmlns:a14="http://schemas.microsoft.com/office/drawing/2010/main" spid="_x0000_s2052"/>
            </a:ext>
            <a:ext uri="{FF2B5EF4-FFF2-40B4-BE49-F238E27FC236}">
              <a16:creationId xmlns:a16="http://schemas.microsoft.com/office/drawing/2014/main" id="{4BE3A7B3-06B4-4791-AE76-D3B1C407D3A4}"/>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688" name="Drop Down 4" hidden="1">
          <a:extLst>
            <a:ext uri="{63B3BB69-23CF-44E3-9099-C40C66FF867C}">
              <a14:compatExt xmlns:a14="http://schemas.microsoft.com/office/drawing/2010/main" spid="_x0000_s2052"/>
            </a:ext>
            <a:ext uri="{FF2B5EF4-FFF2-40B4-BE49-F238E27FC236}">
              <a16:creationId xmlns:a16="http://schemas.microsoft.com/office/drawing/2014/main" id="{2D71ED66-CCBE-46C0-BA1D-C1E5005B0D0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689" name="Drop Down 4" hidden="1">
          <a:extLst>
            <a:ext uri="{63B3BB69-23CF-44E3-9099-C40C66FF867C}">
              <a14:compatExt xmlns:a14="http://schemas.microsoft.com/office/drawing/2010/main" spid="_x0000_s2052"/>
            </a:ext>
            <a:ext uri="{FF2B5EF4-FFF2-40B4-BE49-F238E27FC236}">
              <a16:creationId xmlns:a16="http://schemas.microsoft.com/office/drawing/2014/main" id="{D801A488-6D8B-4AE4-A79E-747507DCB8C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358</xdr:row>
      <xdr:rowOff>0</xdr:rowOff>
    </xdr:from>
    <xdr:ext cx="1921468" cy="195685"/>
    <xdr:sp macro="" textlink="">
      <xdr:nvSpPr>
        <xdr:cNvPr id="5690" name="Drop Down 20" hidden="1">
          <a:extLst>
            <a:ext uri="{63B3BB69-23CF-44E3-9099-C40C66FF867C}">
              <a14:compatExt xmlns:a14="http://schemas.microsoft.com/office/drawing/2010/main" spid="_x0000_s2068"/>
            </a:ext>
            <a:ext uri="{FF2B5EF4-FFF2-40B4-BE49-F238E27FC236}">
              <a16:creationId xmlns:a16="http://schemas.microsoft.com/office/drawing/2014/main" id="{F039C19F-EFC4-4BDF-B3D6-7F57EB7E6135}"/>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691" name="Drop Down 24" hidden="1">
          <a:extLst>
            <a:ext uri="{63B3BB69-23CF-44E3-9099-C40C66FF867C}">
              <a14:compatExt xmlns:a14="http://schemas.microsoft.com/office/drawing/2010/main" spid="_x0000_s2072"/>
            </a:ext>
            <a:ext uri="{FF2B5EF4-FFF2-40B4-BE49-F238E27FC236}">
              <a16:creationId xmlns:a16="http://schemas.microsoft.com/office/drawing/2014/main" id="{1A49FF4C-E5A5-4B23-A38D-20ACA66560A7}"/>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692" name="Drop Down 4" hidden="1">
          <a:extLst>
            <a:ext uri="{63B3BB69-23CF-44E3-9099-C40C66FF867C}">
              <a14:compatExt xmlns:a14="http://schemas.microsoft.com/office/drawing/2010/main" spid="_x0000_s2052"/>
            </a:ext>
            <a:ext uri="{FF2B5EF4-FFF2-40B4-BE49-F238E27FC236}">
              <a16:creationId xmlns:a16="http://schemas.microsoft.com/office/drawing/2014/main" id="{DBD772C8-6F0B-4132-A35E-4CC505597B6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693" name="Drop Down 4" hidden="1">
          <a:extLst>
            <a:ext uri="{63B3BB69-23CF-44E3-9099-C40C66FF867C}">
              <a14:compatExt xmlns:a14="http://schemas.microsoft.com/office/drawing/2010/main" spid="_x0000_s2052"/>
            </a:ext>
            <a:ext uri="{FF2B5EF4-FFF2-40B4-BE49-F238E27FC236}">
              <a16:creationId xmlns:a16="http://schemas.microsoft.com/office/drawing/2014/main" id="{30F1A2AA-6FEF-4839-BBC5-A83E95020E65}"/>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694" name="Drop Down 4" hidden="1">
          <a:extLst>
            <a:ext uri="{63B3BB69-23CF-44E3-9099-C40C66FF867C}">
              <a14:compatExt xmlns:a14="http://schemas.microsoft.com/office/drawing/2010/main" spid="_x0000_s2052"/>
            </a:ext>
            <a:ext uri="{FF2B5EF4-FFF2-40B4-BE49-F238E27FC236}">
              <a16:creationId xmlns:a16="http://schemas.microsoft.com/office/drawing/2014/main" id="{7A029770-99F1-49CA-BB4A-41B495339F6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695" name="Drop Down 4" hidden="1">
          <a:extLst>
            <a:ext uri="{63B3BB69-23CF-44E3-9099-C40C66FF867C}">
              <a14:compatExt xmlns:a14="http://schemas.microsoft.com/office/drawing/2010/main" spid="_x0000_s2052"/>
            </a:ext>
            <a:ext uri="{FF2B5EF4-FFF2-40B4-BE49-F238E27FC236}">
              <a16:creationId xmlns:a16="http://schemas.microsoft.com/office/drawing/2014/main" id="{DD08F0A4-4480-4CE6-9440-BAC8B022DD23}"/>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696" name="Drop Down 4" hidden="1">
          <a:extLst>
            <a:ext uri="{63B3BB69-23CF-44E3-9099-C40C66FF867C}">
              <a14:compatExt xmlns:a14="http://schemas.microsoft.com/office/drawing/2010/main" spid="_x0000_s2052"/>
            </a:ext>
            <a:ext uri="{FF2B5EF4-FFF2-40B4-BE49-F238E27FC236}">
              <a16:creationId xmlns:a16="http://schemas.microsoft.com/office/drawing/2014/main" id="{7B14F73A-D8AA-491F-8D3A-A1FD2D93A00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358</xdr:row>
      <xdr:rowOff>0</xdr:rowOff>
    </xdr:from>
    <xdr:ext cx="1921468" cy="195685"/>
    <xdr:sp macro="" textlink="">
      <xdr:nvSpPr>
        <xdr:cNvPr id="5697" name="Drop Down 20" hidden="1">
          <a:extLst>
            <a:ext uri="{63B3BB69-23CF-44E3-9099-C40C66FF867C}">
              <a14:compatExt xmlns:a14="http://schemas.microsoft.com/office/drawing/2010/main" spid="_x0000_s2068"/>
            </a:ext>
            <a:ext uri="{FF2B5EF4-FFF2-40B4-BE49-F238E27FC236}">
              <a16:creationId xmlns:a16="http://schemas.microsoft.com/office/drawing/2014/main" id="{3BB039C9-ADD8-49F2-BF7F-C86DABE501E0}"/>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698" name="Drop Down 24" hidden="1">
          <a:extLst>
            <a:ext uri="{63B3BB69-23CF-44E3-9099-C40C66FF867C}">
              <a14:compatExt xmlns:a14="http://schemas.microsoft.com/office/drawing/2010/main" spid="_x0000_s2072"/>
            </a:ext>
            <a:ext uri="{FF2B5EF4-FFF2-40B4-BE49-F238E27FC236}">
              <a16:creationId xmlns:a16="http://schemas.microsoft.com/office/drawing/2014/main" id="{1B2D75DE-ADBA-49D5-AD66-AAD0B9B1F85E}"/>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699" name="Drop Down 4" hidden="1">
          <a:extLst>
            <a:ext uri="{63B3BB69-23CF-44E3-9099-C40C66FF867C}">
              <a14:compatExt xmlns:a14="http://schemas.microsoft.com/office/drawing/2010/main" spid="_x0000_s2052"/>
            </a:ext>
            <a:ext uri="{FF2B5EF4-FFF2-40B4-BE49-F238E27FC236}">
              <a16:creationId xmlns:a16="http://schemas.microsoft.com/office/drawing/2014/main" id="{DD9E4EFE-F5F8-406A-BBFC-941B3C0E1849}"/>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700" name="Drop Down 4" hidden="1">
          <a:extLst>
            <a:ext uri="{63B3BB69-23CF-44E3-9099-C40C66FF867C}">
              <a14:compatExt xmlns:a14="http://schemas.microsoft.com/office/drawing/2010/main" spid="_x0000_s2052"/>
            </a:ext>
            <a:ext uri="{FF2B5EF4-FFF2-40B4-BE49-F238E27FC236}">
              <a16:creationId xmlns:a16="http://schemas.microsoft.com/office/drawing/2014/main" id="{8DACD7A8-E964-4030-97C9-E3FEE5D1D857}"/>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701" name="Drop Down 4" hidden="1">
          <a:extLst>
            <a:ext uri="{63B3BB69-23CF-44E3-9099-C40C66FF867C}">
              <a14:compatExt xmlns:a14="http://schemas.microsoft.com/office/drawing/2010/main" spid="_x0000_s2052"/>
            </a:ext>
            <a:ext uri="{FF2B5EF4-FFF2-40B4-BE49-F238E27FC236}">
              <a16:creationId xmlns:a16="http://schemas.microsoft.com/office/drawing/2014/main" id="{8B19516B-C315-43FE-98D7-3A2000E2A87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702" name="Drop Down 4" hidden="1">
          <a:extLst>
            <a:ext uri="{63B3BB69-23CF-44E3-9099-C40C66FF867C}">
              <a14:compatExt xmlns:a14="http://schemas.microsoft.com/office/drawing/2010/main" spid="_x0000_s2052"/>
            </a:ext>
            <a:ext uri="{FF2B5EF4-FFF2-40B4-BE49-F238E27FC236}">
              <a16:creationId xmlns:a16="http://schemas.microsoft.com/office/drawing/2014/main" id="{C2B6412E-E5DA-441F-9275-FED8B3CF8029}"/>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703" name="Drop Down 4" hidden="1">
          <a:extLst>
            <a:ext uri="{63B3BB69-23CF-44E3-9099-C40C66FF867C}">
              <a14:compatExt xmlns:a14="http://schemas.microsoft.com/office/drawing/2010/main" spid="_x0000_s2052"/>
            </a:ext>
            <a:ext uri="{FF2B5EF4-FFF2-40B4-BE49-F238E27FC236}">
              <a16:creationId xmlns:a16="http://schemas.microsoft.com/office/drawing/2014/main" id="{D3490792-873C-4564-85EE-1432511C3EF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358</xdr:row>
      <xdr:rowOff>0</xdr:rowOff>
    </xdr:from>
    <xdr:ext cx="1921468" cy="195685"/>
    <xdr:sp macro="" textlink="">
      <xdr:nvSpPr>
        <xdr:cNvPr id="5704" name="Drop Down 20" hidden="1">
          <a:extLst>
            <a:ext uri="{63B3BB69-23CF-44E3-9099-C40C66FF867C}">
              <a14:compatExt xmlns:a14="http://schemas.microsoft.com/office/drawing/2010/main" spid="_x0000_s2068"/>
            </a:ext>
            <a:ext uri="{FF2B5EF4-FFF2-40B4-BE49-F238E27FC236}">
              <a16:creationId xmlns:a16="http://schemas.microsoft.com/office/drawing/2014/main" id="{7AE45BFE-A0B9-450F-8DA9-421736CF8CBA}"/>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705" name="Drop Down 24" hidden="1">
          <a:extLst>
            <a:ext uri="{63B3BB69-23CF-44E3-9099-C40C66FF867C}">
              <a14:compatExt xmlns:a14="http://schemas.microsoft.com/office/drawing/2010/main" spid="_x0000_s2072"/>
            </a:ext>
            <a:ext uri="{FF2B5EF4-FFF2-40B4-BE49-F238E27FC236}">
              <a16:creationId xmlns:a16="http://schemas.microsoft.com/office/drawing/2014/main" id="{DE58CC2A-817D-4BBD-A511-45CF08DFB965}"/>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706" name="Drop Down 4" hidden="1">
          <a:extLst>
            <a:ext uri="{63B3BB69-23CF-44E3-9099-C40C66FF867C}">
              <a14:compatExt xmlns:a14="http://schemas.microsoft.com/office/drawing/2010/main" spid="_x0000_s2052"/>
            </a:ext>
            <a:ext uri="{FF2B5EF4-FFF2-40B4-BE49-F238E27FC236}">
              <a16:creationId xmlns:a16="http://schemas.microsoft.com/office/drawing/2014/main" id="{01A565DF-66BF-4A6D-ABAA-13E75B1EA3C6}"/>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707" name="Drop Down 4" hidden="1">
          <a:extLst>
            <a:ext uri="{63B3BB69-23CF-44E3-9099-C40C66FF867C}">
              <a14:compatExt xmlns:a14="http://schemas.microsoft.com/office/drawing/2010/main" spid="_x0000_s2052"/>
            </a:ext>
            <a:ext uri="{FF2B5EF4-FFF2-40B4-BE49-F238E27FC236}">
              <a16:creationId xmlns:a16="http://schemas.microsoft.com/office/drawing/2014/main" id="{340AD259-47D9-46D2-A3B1-48A1988A4BC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708" name="Drop Down 4" hidden="1">
          <a:extLst>
            <a:ext uri="{63B3BB69-23CF-44E3-9099-C40C66FF867C}">
              <a14:compatExt xmlns:a14="http://schemas.microsoft.com/office/drawing/2010/main" spid="_x0000_s2052"/>
            </a:ext>
            <a:ext uri="{FF2B5EF4-FFF2-40B4-BE49-F238E27FC236}">
              <a16:creationId xmlns:a16="http://schemas.microsoft.com/office/drawing/2014/main" id="{C65A87AC-512B-480C-8E7E-974E519965D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709" name="Drop Down 4" hidden="1">
          <a:extLst>
            <a:ext uri="{63B3BB69-23CF-44E3-9099-C40C66FF867C}">
              <a14:compatExt xmlns:a14="http://schemas.microsoft.com/office/drawing/2010/main" spid="_x0000_s2052"/>
            </a:ext>
            <a:ext uri="{FF2B5EF4-FFF2-40B4-BE49-F238E27FC236}">
              <a16:creationId xmlns:a16="http://schemas.microsoft.com/office/drawing/2014/main" id="{3597ECCA-EE64-40DC-B1A6-F42C0B973B75}"/>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710" name="Drop Down 4" hidden="1">
          <a:extLst>
            <a:ext uri="{63B3BB69-23CF-44E3-9099-C40C66FF867C}">
              <a14:compatExt xmlns:a14="http://schemas.microsoft.com/office/drawing/2010/main" spid="_x0000_s2052"/>
            </a:ext>
            <a:ext uri="{FF2B5EF4-FFF2-40B4-BE49-F238E27FC236}">
              <a16:creationId xmlns:a16="http://schemas.microsoft.com/office/drawing/2014/main" id="{1C7BAE15-86DA-4207-A0C4-A516EF8A88FB}"/>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358</xdr:row>
      <xdr:rowOff>0</xdr:rowOff>
    </xdr:from>
    <xdr:ext cx="1921468" cy="195685"/>
    <xdr:sp macro="" textlink="">
      <xdr:nvSpPr>
        <xdr:cNvPr id="5711" name="Drop Down 20" hidden="1">
          <a:extLst>
            <a:ext uri="{63B3BB69-23CF-44E3-9099-C40C66FF867C}">
              <a14:compatExt xmlns:a14="http://schemas.microsoft.com/office/drawing/2010/main" spid="_x0000_s2068"/>
            </a:ext>
            <a:ext uri="{FF2B5EF4-FFF2-40B4-BE49-F238E27FC236}">
              <a16:creationId xmlns:a16="http://schemas.microsoft.com/office/drawing/2014/main" id="{D889D9B3-3F32-459B-9F98-1F035CDEEB47}"/>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712" name="Drop Down 24" hidden="1">
          <a:extLst>
            <a:ext uri="{63B3BB69-23CF-44E3-9099-C40C66FF867C}">
              <a14:compatExt xmlns:a14="http://schemas.microsoft.com/office/drawing/2010/main" spid="_x0000_s2072"/>
            </a:ext>
            <a:ext uri="{FF2B5EF4-FFF2-40B4-BE49-F238E27FC236}">
              <a16:creationId xmlns:a16="http://schemas.microsoft.com/office/drawing/2014/main" id="{F0913649-09E5-45D5-9666-AC707103356F}"/>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713" name="Drop Down 4" hidden="1">
          <a:extLst>
            <a:ext uri="{63B3BB69-23CF-44E3-9099-C40C66FF867C}">
              <a14:compatExt xmlns:a14="http://schemas.microsoft.com/office/drawing/2010/main" spid="_x0000_s2052"/>
            </a:ext>
            <a:ext uri="{FF2B5EF4-FFF2-40B4-BE49-F238E27FC236}">
              <a16:creationId xmlns:a16="http://schemas.microsoft.com/office/drawing/2014/main" id="{874EEF12-374B-4D84-AA40-6FD85B692F8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714" name="Drop Down 4" hidden="1">
          <a:extLst>
            <a:ext uri="{63B3BB69-23CF-44E3-9099-C40C66FF867C}">
              <a14:compatExt xmlns:a14="http://schemas.microsoft.com/office/drawing/2010/main" spid="_x0000_s2052"/>
            </a:ext>
            <a:ext uri="{FF2B5EF4-FFF2-40B4-BE49-F238E27FC236}">
              <a16:creationId xmlns:a16="http://schemas.microsoft.com/office/drawing/2014/main" id="{70A0CE14-5AAA-45BE-A782-C43D471C764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715" name="Drop Down 4" hidden="1">
          <a:extLst>
            <a:ext uri="{63B3BB69-23CF-44E3-9099-C40C66FF867C}">
              <a14:compatExt xmlns:a14="http://schemas.microsoft.com/office/drawing/2010/main" spid="_x0000_s2052"/>
            </a:ext>
            <a:ext uri="{FF2B5EF4-FFF2-40B4-BE49-F238E27FC236}">
              <a16:creationId xmlns:a16="http://schemas.microsoft.com/office/drawing/2014/main" id="{99C6BACC-E7F0-4F79-A90C-F1AB2CC7E3D1}"/>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716" name="Drop Down 4" hidden="1">
          <a:extLst>
            <a:ext uri="{63B3BB69-23CF-44E3-9099-C40C66FF867C}">
              <a14:compatExt xmlns:a14="http://schemas.microsoft.com/office/drawing/2010/main" spid="_x0000_s2052"/>
            </a:ext>
            <a:ext uri="{FF2B5EF4-FFF2-40B4-BE49-F238E27FC236}">
              <a16:creationId xmlns:a16="http://schemas.microsoft.com/office/drawing/2014/main" id="{20FB17B6-B872-4571-B07E-830D02090CD0}"/>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717" name="Drop Down 4" hidden="1">
          <a:extLst>
            <a:ext uri="{63B3BB69-23CF-44E3-9099-C40C66FF867C}">
              <a14:compatExt xmlns:a14="http://schemas.microsoft.com/office/drawing/2010/main" spid="_x0000_s2052"/>
            </a:ext>
            <a:ext uri="{FF2B5EF4-FFF2-40B4-BE49-F238E27FC236}">
              <a16:creationId xmlns:a16="http://schemas.microsoft.com/office/drawing/2014/main" id="{A2D56DCC-5A11-41CC-B9FB-633806E926AA}"/>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358</xdr:row>
      <xdr:rowOff>0</xdr:rowOff>
    </xdr:from>
    <xdr:ext cx="1921468" cy="195685"/>
    <xdr:sp macro="" textlink="">
      <xdr:nvSpPr>
        <xdr:cNvPr id="5718" name="Drop Down 20" hidden="1">
          <a:extLst>
            <a:ext uri="{63B3BB69-23CF-44E3-9099-C40C66FF867C}">
              <a14:compatExt xmlns:a14="http://schemas.microsoft.com/office/drawing/2010/main" spid="_x0000_s2068"/>
            </a:ext>
            <a:ext uri="{FF2B5EF4-FFF2-40B4-BE49-F238E27FC236}">
              <a16:creationId xmlns:a16="http://schemas.microsoft.com/office/drawing/2014/main" id="{5A70663B-3978-44E5-BE9A-C3FE7FBAEB4D}"/>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719" name="Drop Down 24" hidden="1">
          <a:extLst>
            <a:ext uri="{63B3BB69-23CF-44E3-9099-C40C66FF867C}">
              <a14:compatExt xmlns:a14="http://schemas.microsoft.com/office/drawing/2010/main" spid="_x0000_s2072"/>
            </a:ext>
            <a:ext uri="{FF2B5EF4-FFF2-40B4-BE49-F238E27FC236}">
              <a16:creationId xmlns:a16="http://schemas.microsoft.com/office/drawing/2014/main" id="{BD9811A8-03AD-4E56-8882-D51850F730E9}"/>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720" name="Drop Down 4" hidden="1">
          <a:extLst>
            <a:ext uri="{63B3BB69-23CF-44E3-9099-C40C66FF867C}">
              <a14:compatExt xmlns:a14="http://schemas.microsoft.com/office/drawing/2010/main" spid="_x0000_s2052"/>
            </a:ext>
            <a:ext uri="{FF2B5EF4-FFF2-40B4-BE49-F238E27FC236}">
              <a16:creationId xmlns:a16="http://schemas.microsoft.com/office/drawing/2014/main" id="{7C7721E7-C9B0-4BE0-B765-9FE778D8205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721" name="Drop Down 4" hidden="1">
          <a:extLst>
            <a:ext uri="{63B3BB69-23CF-44E3-9099-C40C66FF867C}">
              <a14:compatExt xmlns:a14="http://schemas.microsoft.com/office/drawing/2010/main" spid="_x0000_s2052"/>
            </a:ext>
            <a:ext uri="{FF2B5EF4-FFF2-40B4-BE49-F238E27FC236}">
              <a16:creationId xmlns:a16="http://schemas.microsoft.com/office/drawing/2014/main" id="{2F563ABE-F387-4A41-8B7C-78A8ADEBB822}"/>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722" name="Drop Down 4" hidden="1">
          <a:extLst>
            <a:ext uri="{63B3BB69-23CF-44E3-9099-C40C66FF867C}">
              <a14:compatExt xmlns:a14="http://schemas.microsoft.com/office/drawing/2010/main" spid="_x0000_s2052"/>
            </a:ext>
            <a:ext uri="{FF2B5EF4-FFF2-40B4-BE49-F238E27FC236}">
              <a16:creationId xmlns:a16="http://schemas.microsoft.com/office/drawing/2014/main" id="{8394E421-02AD-470E-9A5D-F3D71C481E14}"/>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723" name="Drop Down 4" hidden="1">
          <a:extLst>
            <a:ext uri="{63B3BB69-23CF-44E3-9099-C40C66FF867C}">
              <a14:compatExt xmlns:a14="http://schemas.microsoft.com/office/drawing/2010/main" spid="_x0000_s2052"/>
            </a:ext>
            <a:ext uri="{FF2B5EF4-FFF2-40B4-BE49-F238E27FC236}">
              <a16:creationId xmlns:a16="http://schemas.microsoft.com/office/drawing/2014/main" id="{3FCCAB93-7B08-44AA-84C3-ED3C97BB4DC8}"/>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724" name="Drop Down 4" hidden="1">
          <a:extLst>
            <a:ext uri="{63B3BB69-23CF-44E3-9099-C40C66FF867C}">
              <a14:compatExt xmlns:a14="http://schemas.microsoft.com/office/drawing/2010/main" spid="_x0000_s2052"/>
            </a:ext>
            <a:ext uri="{FF2B5EF4-FFF2-40B4-BE49-F238E27FC236}">
              <a16:creationId xmlns:a16="http://schemas.microsoft.com/office/drawing/2014/main" id="{CDEA21BA-AF3E-4EA5-B59A-BDFC3BBD7526}"/>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358</xdr:row>
      <xdr:rowOff>0</xdr:rowOff>
    </xdr:from>
    <xdr:ext cx="1921468" cy="195685"/>
    <xdr:sp macro="" textlink="">
      <xdr:nvSpPr>
        <xdr:cNvPr id="5725" name="Drop Down 20" hidden="1">
          <a:extLst>
            <a:ext uri="{63B3BB69-23CF-44E3-9099-C40C66FF867C}">
              <a14:compatExt xmlns:a14="http://schemas.microsoft.com/office/drawing/2010/main" spid="_x0000_s2068"/>
            </a:ext>
            <a:ext uri="{FF2B5EF4-FFF2-40B4-BE49-F238E27FC236}">
              <a16:creationId xmlns:a16="http://schemas.microsoft.com/office/drawing/2014/main" id="{98D4A387-7669-4491-9B56-9C4EDB248666}"/>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726" name="Drop Down 24" hidden="1">
          <a:extLst>
            <a:ext uri="{63B3BB69-23CF-44E3-9099-C40C66FF867C}">
              <a14:compatExt xmlns:a14="http://schemas.microsoft.com/office/drawing/2010/main" spid="_x0000_s2072"/>
            </a:ext>
            <a:ext uri="{FF2B5EF4-FFF2-40B4-BE49-F238E27FC236}">
              <a16:creationId xmlns:a16="http://schemas.microsoft.com/office/drawing/2014/main" id="{AF227D7C-CAC2-4F2E-A99A-352119F51C0E}"/>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727" name="Drop Down 4" hidden="1">
          <a:extLst>
            <a:ext uri="{63B3BB69-23CF-44E3-9099-C40C66FF867C}">
              <a14:compatExt xmlns:a14="http://schemas.microsoft.com/office/drawing/2010/main" spid="_x0000_s2052"/>
            </a:ext>
            <a:ext uri="{FF2B5EF4-FFF2-40B4-BE49-F238E27FC236}">
              <a16:creationId xmlns:a16="http://schemas.microsoft.com/office/drawing/2014/main" id="{95A39BDD-0B48-4DFD-853B-0628C0B5D08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728" name="Drop Down 4" hidden="1">
          <a:extLst>
            <a:ext uri="{63B3BB69-23CF-44E3-9099-C40C66FF867C}">
              <a14:compatExt xmlns:a14="http://schemas.microsoft.com/office/drawing/2010/main" spid="_x0000_s2052"/>
            </a:ext>
            <a:ext uri="{FF2B5EF4-FFF2-40B4-BE49-F238E27FC236}">
              <a16:creationId xmlns:a16="http://schemas.microsoft.com/office/drawing/2014/main" id="{2D74F3C2-06A8-4713-B425-B42C2585C337}"/>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729" name="Drop Down 4" hidden="1">
          <a:extLst>
            <a:ext uri="{63B3BB69-23CF-44E3-9099-C40C66FF867C}">
              <a14:compatExt xmlns:a14="http://schemas.microsoft.com/office/drawing/2010/main" spid="_x0000_s2052"/>
            </a:ext>
            <a:ext uri="{FF2B5EF4-FFF2-40B4-BE49-F238E27FC236}">
              <a16:creationId xmlns:a16="http://schemas.microsoft.com/office/drawing/2014/main" id="{D9E46F2C-5BCC-41BD-9B31-A2E367B27C5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730" name="Drop Down 4" hidden="1">
          <a:extLst>
            <a:ext uri="{63B3BB69-23CF-44E3-9099-C40C66FF867C}">
              <a14:compatExt xmlns:a14="http://schemas.microsoft.com/office/drawing/2010/main" spid="_x0000_s2052"/>
            </a:ext>
            <a:ext uri="{FF2B5EF4-FFF2-40B4-BE49-F238E27FC236}">
              <a16:creationId xmlns:a16="http://schemas.microsoft.com/office/drawing/2014/main" id="{F8CD6A05-A742-4920-91CB-0E9E704ECF5E}"/>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731" name="Drop Down 4" hidden="1">
          <a:extLst>
            <a:ext uri="{63B3BB69-23CF-44E3-9099-C40C66FF867C}">
              <a14:compatExt xmlns:a14="http://schemas.microsoft.com/office/drawing/2010/main" spid="_x0000_s2052"/>
            </a:ext>
            <a:ext uri="{FF2B5EF4-FFF2-40B4-BE49-F238E27FC236}">
              <a16:creationId xmlns:a16="http://schemas.microsoft.com/office/drawing/2014/main" id="{D997BF92-E60C-4D3A-9938-C05FBA29CEF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358</xdr:row>
      <xdr:rowOff>0</xdr:rowOff>
    </xdr:from>
    <xdr:ext cx="1921468" cy="195685"/>
    <xdr:sp macro="" textlink="">
      <xdr:nvSpPr>
        <xdr:cNvPr id="5732" name="Drop Down 20" hidden="1">
          <a:extLst>
            <a:ext uri="{63B3BB69-23CF-44E3-9099-C40C66FF867C}">
              <a14:compatExt xmlns:a14="http://schemas.microsoft.com/office/drawing/2010/main" spid="_x0000_s2068"/>
            </a:ext>
            <a:ext uri="{FF2B5EF4-FFF2-40B4-BE49-F238E27FC236}">
              <a16:creationId xmlns:a16="http://schemas.microsoft.com/office/drawing/2014/main" id="{FBA09457-3178-43F6-9F68-FAD6D684706E}"/>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733" name="Drop Down 24" hidden="1">
          <a:extLst>
            <a:ext uri="{63B3BB69-23CF-44E3-9099-C40C66FF867C}">
              <a14:compatExt xmlns:a14="http://schemas.microsoft.com/office/drawing/2010/main" spid="_x0000_s2072"/>
            </a:ext>
            <a:ext uri="{FF2B5EF4-FFF2-40B4-BE49-F238E27FC236}">
              <a16:creationId xmlns:a16="http://schemas.microsoft.com/office/drawing/2014/main" id="{A3283251-2DE5-4D49-9270-EE968779CC7F}"/>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734" name="Drop Down 4" hidden="1">
          <a:extLst>
            <a:ext uri="{63B3BB69-23CF-44E3-9099-C40C66FF867C}">
              <a14:compatExt xmlns:a14="http://schemas.microsoft.com/office/drawing/2010/main" spid="_x0000_s2052"/>
            </a:ext>
            <a:ext uri="{FF2B5EF4-FFF2-40B4-BE49-F238E27FC236}">
              <a16:creationId xmlns:a16="http://schemas.microsoft.com/office/drawing/2014/main" id="{5A03DB7B-C74D-44B7-AE2C-85E24A6F266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735" name="Drop Down 4" hidden="1">
          <a:extLst>
            <a:ext uri="{63B3BB69-23CF-44E3-9099-C40C66FF867C}">
              <a14:compatExt xmlns:a14="http://schemas.microsoft.com/office/drawing/2010/main" spid="_x0000_s2052"/>
            </a:ext>
            <a:ext uri="{FF2B5EF4-FFF2-40B4-BE49-F238E27FC236}">
              <a16:creationId xmlns:a16="http://schemas.microsoft.com/office/drawing/2014/main" id="{6D64DC86-B137-4ECE-919E-A2D389D7BA25}"/>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736" name="Drop Down 4" hidden="1">
          <a:extLst>
            <a:ext uri="{63B3BB69-23CF-44E3-9099-C40C66FF867C}">
              <a14:compatExt xmlns:a14="http://schemas.microsoft.com/office/drawing/2010/main" spid="_x0000_s2052"/>
            </a:ext>
            <a:ext uri="{FF2B5EF4-FFF2-40B4-BE49-F238E27FC236}">
              <a16:creationId xmlns:a16="http://schemas.microsoft.com/office/drawing/2014/main" id="{4BF9636E-86E7-44CA-BE46-9C501A20D16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737" name="Drop Down 4" hidden="1">
          <a:extLst>
            <a:ext uri="{63B3BB69-23CF-44E3-9099-C40C66FF867C}">
              <a14:compatExt xmlns:a14="http://schemas.microsoft.com/office/drawing/2010/main" spid="_x0000_s2052"/>
            </a:ext>
            <a:ext uri="{FF2B5EF4-FFF2-40B4-BE49-F238E27FC236}">
              <a16:creationId xmlns:a16="http://schemas.microsoft.com/office/drawing/2014/main" id="{E0C799E0-C723-4835-9EE5-20754986B883}"/>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738" name="Drop Down 4" hidden="1">
          <a:extLst>
            <a:ext uri="{63B3BB69-23CF-44E3-9099-C40C66FF867C}">
              <a14:compatExt xmlns:a14="http://schemas.microsoft.com/office/drawing/2010/main" spid="_x0000_s2052"/>
            </a:ext>
            <a:ext uri="{FF2B5EF4-FFF2-40B4-BE49-F238E27FC236}">
              <a16:creationId xmlns:a16="http://schemas.microsoft.com/office/drawing/2014/main" id="{CFC8E14A-3594-4D3C-AE1B-B070F6B11BB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358</xdr:row>
      <xdr:rowOff>0</xdr:rowOff>
    </xdr:from>
    <xdr:ext cx="1921468" cy="195685"/>
    <xdr:sp macro="" textlink="">
      <xdr:nvSpPr>
        <xdr:cNvPr id="5739" name="Drop Down 20" hidden="1">
          <a:extLst>
            <a:ext uri="{63B3BB69-23CF-44E3-9099-C40C66FF867C}">
              <a14:compatExt xmlns:a14="http://schemas.microsoft.com/office/drawing/2010/main" spid="_x0000_s2068"/>
            </a:ext>
            <a:ext uri="{FF2B5EF4-FFF2-40B4-BE49-F238E27FC236}">
              <a16:creationId xmlns:a16="http://schemas.microsoft.com/office/drawing/2014/main" id="{55727F87-A28B-40EA-BBAF-96D7CD7B6151}"/>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740" name="Drop Down 24" hidden="1">
          <a:extLst>
            <a:ext uri="{63B3BB69-23CF-44E3-9099-C40C66FF867C}">
              <a14:compatExt xmlns:a14="http://schemas.microsoft.com/office/drawing/2010/main" spid="_x0000_s2072"/>
            </a:ext>
            <a:ext uri="{FF2B5EF4-FFF2-40B4-BE49-F238E27FC236}">
              <a16:creationId xmlns:a16="http://schemas.microsoft.com/office/drawing/2014/main" id="{827DB0E4-B663-4DFE-BD93-3D9DCE87F752}"/>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741" name="Drop Down 4" hidden="1">
          <a:extLst>
            <a:ext uri="{63B3BB69-23CF-44E3-9099-C40C66FF867C}">
              <a14:compatExt xmlns:a14="http://schemas.microsoft.com/office/drawing/2010/main" spid="_x0000_s2052"/>
            </a:ext>
            <a:ext uri="{FF2B5EF4-FFF2-40B4-BE49-F238E27FC236}">
              <a16:creationId xmlns:a16="http://schemas.microsoft.com/office/drawing/2014/main" id="{9F37681E-5EFE-4B7E-BAD8-A1DC088F3F71}"/>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742" name="Drop Down 4" hidden="1">
          <a:extLst>
            <a:ext uri="{63B3BB69-23CF-44E3-9099-C40C66FF867C}">
              <a14:compatExt xmlns:a14="http://schemas.microsoft.com/office/drawing/2010/main" spid="_x0000_s2052"/>
            </a:ext>
            <a:ext uri="{FF2B5EF4-FFF2-40B4-BE49-F238E27FC236}">
              <a16:creationId xmlns:a16="http://schemas.microsoft.com/office/drawing/2014/main" id="{33AA3F4C-108E-4AAD-BB7E-862DBE7D35A6}"/>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743" name="Drop Down 4" hidden="1">
          <a:extLst>
            <a:ext uri="{63B3BB69-23CF-44E3-9099-C40C66FF867C}">
              <a14:compatExt xmlns:a14="http://schemas.microsoft.com/office/drawing/2010/main" spid="_x0000_s2052"/>
            </a:ext>
            <a:ext uri="{FF2B5EF4-FFF2-40B4-BE49-F238E27FC236}">
              <a16:creationId xmlns:a16="http://schemas.microsoft.com/office/drawing/2014/main" id="{18EE12D4-8387-455B-8366-ACCD5C8835E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744" name="Drop Down 4" hidden="1">
          <a:extLst>
            <a:ext uri="{63B3BB69-23CF-44E3-9099-C40C66FF867C}">
              <a14:compatExt xmlns:a14="http://schemas.microsoft.com/office/drawing/2010/main" spid="_x0000_s2052"/>
            </a:ext>
            <a:ext uri="{FF2B5EF4-FFF2-40B4-BE49-F238E27FC236}">
              <a16:creationId xmlns:a16="http://schemas.microsoft.com/office/drawing/2014/main" id="{A80CF3B5-E87F-4F39-A2F9-0026EDDB4CE2}"/>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745" name="Drop Down 4" hidden="1">
          <a:extLst>
            <a:ext uri="{63B3BB69-23CF-44E3-9099-C40C66FF867C}">
              <a14:compatExt xmlns:a14="http://schemas.microsoft.com/office/drawing/2010/main" spid="_x0000_s2052"/>
            </a:ext>
            <a:ext uri="{FF2B5EF4-FFF2-40B4-BE49-F238E27FC236}">
              <a16:creationId xmlns:a16="http://schemas.microsoft.com/office/drawing/2014/main" id="{5860595C-6606-45AB-B6BF-A6576659409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358</xdr:row>
      <xdr:rowOff>0</xdr:rowOff>
    </xdr:from>
    <xdr:ext cx="1921468" cy="195685"/>
    <xdr:sp macro="" textlink="">
      <xdr:nvSpPr>
        <xdr:cNvPr id="5746" name="Drop Down 20" hidden="1">
          <a:extLst>
            <a:ext uri="{63B3BB69-23CF-44E3-9099-C40C66FF867C}">
              <a14:compatExt xmlns:a14="http://schemas.microsoft.com/office/drawing/2010/main" spid="_x0000_s2068"/>
            </a:ext>
            <a:ext uri="{FF2B5EF4-FFF2-40B4-BE49-F238E27FC236}">
              <a16:creationId xmlns:a16="http://schemas.microsoft.com/office/drawing/2014/main" id="{2F8E8FDB-3F6C-4AD0-84AD-13F4EBB1A72F}"/>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747" name="Drop Down 24" hidden="1">
          <a:extLst>
            <a:ext uri="{63B3BB69-23CF-44E3-9099-C40C66FF867C}">
              <a14:compatExt xmlns:a14="http://schemas.microsoft.com/office/drawing/2010/main" spid="_x0000_s2072"/>
            </a:ext>
            <a:ext uri="{FF2B5EF4-FFF2-40B4-BE49-F238E27FC236}">
              <a16:creationId xmlns:a16="http://schemas.microsoft.com/office/drawing/2014/main" id="{5CD7F91A-DBCD-4034-9423-02C8EF5B6B21}"/>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748" name="Drop Down 4" hidden="1">
          <a:extLst>
            <a:ext uri="{63B3BB69-23CF-44E3-9099-C40C66FF867C}">
              <a14:compatExt xmlns:a14="http://schemas.microsoft.com/office/drawing/2010/main" spid="_x0000_s2052"/>
            </a:ext>
            <a:ext uri="{FF2B5EF4-FFF2-40B4-BE49-F238E27FC236}">
              <a16:creationId xmlns:a16="http://schemas.microsoft.com/office/drawing/2014/main" id="{C2F3FB4B-DEA2-4786-AFD3-9D176ED94CE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749" name="Drop Down 4" hidden="1">
          <a:extLst>
            <a:ext uri="{63B3BB69-23CF-44E3-9099-C40C66FF867C}">
              <a14:compatExt xmlns:a14="http://schemas.microsoft.com/office/drawing/2010/main" spid="_x0000_s2052"/>
            </a:ext>
            <a:ext uri="{FF2B5EF4-FFF2-40B4-BE49-F238E27FC236}">
              <a16:creationId xmlns:a16="http://schemas.microsoft.com/office/drawing/2014/main" id="{94DBFDD5-BD3A-4AFC-B5CB-6D6F32C0D2D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750" name="Drop Down 4" hidden="1">
          <a:extLst>
            <a:ext uri="{63B3BB69-23CF-44E3-9099-C40C66FF867C}">
              <a14:compatExt xmlns:a14="http://schemas.microsoft.com/office/drawing/2010/main" spid="_x0000_s2052"/>
            </a:ext>
            <a:ext uri="{FF2B5EF4-FFF2-40B4-BE49-F238E27FC236}">
              <a16:creationId xmlns:a16="http://schemas.microsoft.com/office/drawing/2014/main" id="{00D2936B-8BD4-4843-B65D-70C32802717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751" name="Drop Down 4" hidden="1">
          <a:extLst>
            <a:ext uri="{63B3BB69-23CF-44E3-9099-C40C66FF867C}">
              <a14:compatExt xmlns:a14="http://schemas.microsoft.com/office/drawing/2010/main" spid="_x0000_s2052"/>
            </a:ext>
            <a:ext uri="{FF2B5EF4-FFF2-40B4-BE49-F238E27FC236}">
              <a16:creationId xmlns:a16="http://schemas.microsoft.com/office/drawing/2014/main" id="{6804F003-9004-4D7A-8E25-57E7529F8A28}"/>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752" name="Drop Down 4" hidden="1">
          <a:extLst>
            <a:ext uri="{63B3BB69-23CF-44E3-9099-C40C66FF867C}">
              <a14:compatExt xmlns:a14="http://schemas.microsoft.com/office/drawing/2010/main" spid="_x0000_s2052"/>
            </a:ext>
            <a:ext uri="{FF2B5EF4-FFF2-40B4-BE49-F238E27FC236}">
              <a16:creationId xmlns:a16="http://schemas.microsoft.com/office/drawing/2014/main" id="{0220F32C-D969-4C27-BDC5-052C741FE3D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358</xdr:row>
      <xdr:rowOff>0</xdr:rowOff>
    </xdr:from>
    <xdr:ext cx="1921468" cy="195685"/>
    <xdr:sp macro="" textlink="">
      <xdr:nvSpPr>
        <xdr:cNvPr id="5753" name="Drop Down 20" hidden="1">
          <a:extLst>
            <a:ext uri="{63B3BB69-23CF-44E3-9099-C40C66FF867C}">
              <a14:compatExt xmlns:a14="http://schemas.microsoft.com/office/drawing/2010/main" spid="_x0000_s2068"/>
            </a:ext>
            <a:ext uri="{FF2B5EF4-FFF2-40B4-BE49-F238E27FC236}">
              <a16:creationId xmlns:a16="http://schemas.microsoft.com/office/drawing/2014/main" id="{9381B3EC-563C-4B22-898D-2534708EAFC0}"/>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754" name="Drop Down 24" hidden="1">
          <a:extLst>
            <a:ext uri="{63B3BB69-23CF-44E3-9099-C40C66FF867C}">
              <a14:compatExt xmlns:a14="http://schemas.microsoft.com/office/drawing/2010/main" spid="_x0000_s2072"/>
            </a:ext>
            <a:ext uri="{FF2B5EF4-FFF2-40B4-BE49-F238E27FC236}">
              <a16:creationId xmlns:a16="http://schemas.microsoft.com/office/drawing/2014/main" id="{775284FD-471C-4688-BED3-BC3FAF73DE1E}"/>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755" name="Drop Down 4" hidden="1">
          <a:extLst>
            <a:ext uri="{63B3BB69-23CF-44E3-9099-C40C66FF867C}">
              <a14:compatExt xmlns:a14="http://schemas.microsoft.com/office/drawing/2010/main" spid="_x0000_s2052"/>
            </a:ext>
            <a:ext uri="{FF2B5EF4-FFF2-40B4-BE49-F238E27FC236}">
              <a16:creationId xmlns:a16="http://schemas.microsoft.com/office/drawing/2014/main" id="{4DA15696-F2C1-457B-A5EA-7B7A0C6F61D6}"/>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756" name="Drop Down 4" hidden="1">
          <a:extLst>
            <a:ext uri="{63B3BB69-23CF-44E3-9099-C40C66FF867C}">
              <a14:compatExt xmlns:a14="http://schemas.microsoft.com/office/drawing/2010/main" spid="_x0000_s2052"/>
            </a:ext>
            <a:ext uri="{FF2B5EF4-FFF2-40B4-BE49-F238E27FC236}">
              <a16:creationId xmlns:a16="http://schemas.microsoft.com/office/drawing/2014/main" id="{85E4EEF6-92F4-4969-8F5D-09BF19B135E9}"/>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757" name="Drop Down 4" hidden="1">
          <a:extLst>
            <a:ext uri="{63B3BB69-23CF-44E3-9099-C40C66FF867C}">
              <a14:compatExt xmlns:a14="http://schemas.microsoft.com/office/drawing/2010/main" spid="_x0000_s2052"/>
            </a:ext>
            <a:ext uri="{FF2B5EF4-FFF2-40B4-BE49-F238E27FC236}">
              <a16:creationId xmlns:a16="http://schemas.microsoft.com/office/drawing/2014/main" id="{E7C8777F-DC09-456D-92A6-5EF254B0135A}"/>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758" name="Drop Down 4" hidden="1">
          <a:extLst>
            <a:ext uri="{63B3BB69-23CF-44E3-9099-C40C66FF867C}">
              <a14:compatExt xmlns:a14="http://schemas.microsoft.com/office/drawing/2010/main" spid="_x0000_s2052"/>
            </a:ext>
            <a:ext uri="{FF2B5EF4-FFF2-40B4-BE49-F238E27FC236}">
              <a16:creationId xmlns:a16="http://schemas.microsoft.com/office/drawing/2014/main" id="{9E80681A-FF92-4B90-A2DD-AFEC84395AC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759" name="Drop Down 4" hidden="1">
          <a:extLst>
            <a:ext uri="{63B3BB69-23CF-44E3-9099-C40C66FF867C}">
              <a14:compatExt xmlns:a14="http://schemas.microsoft.com/office/drawing/2010/main" spid="_x0000_s2052"/>
            </a:ext>
            <a:ext uri="{FF2B5EF4-FFF2-40B4-BE49-F238E27FC236}">
              <a16:creationId xmlns:a16="http://schemas.microsoft.com/office/drawing/2014/main" id="{674F2746-05D4-40A0-9E1C-AFAED30FE8D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358</xdr:row>
      <xdr:rowOff>0</xdr:rowOff>
    </xdr:from>
    <xdr:ext cx="1921468" cy="195685"/>
    <xdr:sp macro="" textlink="">
      <xdr:nvSpPr>
        <xdr:cNvPr id="5760" name="Drop Down 20" hidden="1">
          <a:extLst>
            <a:ext uri="{63B3BB69-23CF-44E3-9099-C40C66FF867C}">
              <a14:compatExt xmlns:a14="http://schemas.microsoft.com/office/drawing/2010/main" spid="_x0000_s2068"/>
            </a:ext>
            <a:ext uri="{FF2B5EF4-FFF2-40B4-BE49-F238E27FC236}">
              <a16:creationId xmlns:a16="http://schemas.microsoft.com/office/drawing/2014/main" id="{6ABD6FB9-7EAB-4F2C-8B6F-3EF1B9170B31}"/>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761" name="Drop Down 24" hidden="1">
          <a:extLst>
            <a:ext uri="{63B3BB69-23CF-44E3-9099-C40C66FF867C}">
              <a14:compatExt xmlns:a14="http://schemas.microsoft.com/office/drawing/2010/main" spid="_x0000_s2072"/>
            </a:ext>
            <a:ext uri="{FF2B5EF4-FFF2-40B4-BE49-F238E27FC236}">
              <a16:creationId xmlns:a16="http://schemas.microsoft.com/office/drawing/2014/main" id="{F6F5E59B-8FFA-43C1-96A2-DD5A6A2A16D9}"/>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762" name="Drop Down 4" hidden="1">
          <a:extLst>
            <a:ext uri="{63B3BB69-23CF-44E3-9099-C40C66FF867C}">
              <a14:compatExt xmlns:a14="http://schemas.microsoft.com/office/drawing/2010/main" spid="_x0000_s2052"/>
            </a:ext>
            <a:ext uri="{FF2B5EF4-FFF2-40B4-BE49-F238E27FC236}">
              <a16:creationId xmlns:a16="http://schemas.microsoft.com/office/drawing/2014/main" id="{9E9A0B1E-B371-4AC8-BE79-11D61AF07851}"/>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763" name="Drop Down 4" hidden="1">
          <a:extLst>
            <a:ext uri="{63B3BB69-23CF-44E3-9099-C40C66FF867C}">
              <a14:compatExt xmlns:a14="http://schemas.microsoft.com/office/drawing/2010/main" spid="_x0000_s2052"/>
            </a:ext>
            <a:ext uri="{FF2B5EF4-FFF2-40B4-BE49-F238E27FC236}">
              <a16:creationId xmlns:a16="http://schemas.microsoft.com/office/drawing/2014/main" id="{E923E396-034F-424B-8341-C528AF4B3F94}"/>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764" name="Drop Down 4" hidden="1">
          <a:extLst>
            <a:ext uri="{63B3BB69-23CF-44E3-9099-C40C66FF867C}">
              <a14:compatExt xmlns:a14="http://schemas.microsoft.com/office/drawing/2010/main" spid="_x0000_s2052"/>
            </a:ext>
            <a:ext uri="{FF2B5EF4-FFF2-40B4-BE49-F238E27FC236}">
              <a16:creationId xmlns:a16="http://schemas.microsoft.com/office/drawing/2014/main" id="{C4EAB2D9-7AEE-4CCA-82EC-D4534844F94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765" name="Drop Down 4" hidden="1">
          <a:extLst>
            <a:ext uri="{63B3BB69-23CF-44E3-9099-C40C66FF867C}">
              <a14:compatExt xmlns:a14="http://schemas.microsoft.com/office/drawing/2010/main" spid="_x0000_s2052"/>
            </a:ext>
            <a:ext uri="{FF2B5EF4-FFF2-40B4-BE49-F238E27FC236}">
              <a16:creationId xmlns:a16="http://schemas.microsoft.com/office/drawing/2014/main" id="{9A5B0967-0A7E-4665-932D-54A707F33F78}"/>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766" name="Drop Down 4" hidden="1">
          <a:extLst>
            <a:ext uri="{63B3BB69-23CF-44E3-9099-C40C66FF867C}">
              <a14:compatExt xmlns:a14="http://schemas.microsoft.com/office/drawing/2010/main" spid="_x0000_s2052"/>
            </a:ext>
            <a:ext uri="{FF2B5EF4-FFF2-40B4-BE49-F238E27FC236}">
              <a16:creationId xmlns:a16="http://schemas.microsoft.com/office/drawing/2014/main" id="{DA1E8152-A210-4702-8E37-BD1224F9B1C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358</xdr:row>
      <xdr:rowOff>0</xdr:rowOff>
    </xdr:from>
    <xdr:ext cx="1921468" cy="195685"/>
    <xdr:sp macro="" textlink="">
      <xdr:nvSpPr>
        <xdr:cNvPr id="5767" name="Drop Down 20" hidden="1">
          <a:extLst>
            <a:ext uri="{63B3BB69-23CF-44E3-9099-C40C66FF867C}">
              <a14:compatExt xmlns:a14="http://schemas.microsoft.com/office/drawing/2010/main" spid="_x0000_s2068"/>
            </a:ext>
            <a:ext uri="{FF2B5EF4-FFF2-40B4-BE49-F238E27FC236}">
              <a16:creationId xmlns:a16="http://schemas.microsoft.com/office/drawing/2014/main" id="{49059FD4-4697-4891-8CB2-26D567C0CD10}"/>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768" name="Drop Down 24" hidden="1">
          <a:extLst>
            <a:ext uri="{63B3BB69-23CF-44E3-9099-C40C66FF867C}">
              <a14:compatExt xmlns:a14="http://schemas.microsoft.com/office/drawing/2010/main" spid="_x0000_s2072"/>
            </a:ext>
            <a:ext uri="{FF2B5EF4-FFF2-40B4-BE49-F238E27FC236}">
              <a16:creationId xmlns:a16="http://schemas.microsoft.com/office/drawing/2014/main" id="{3A98907F-1455-4D7F-9E0C-C07C534CF6EE}"/>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769" name="Drop Down 4" hidden="1">
          <a:extLst>
            <a:ext uri="{63B3BB69-23CF-44E3-9099-C40C66FF867C}">
              <a14:compatExt xmlns:a14="http://schemas.microsoft.com/office/drawing/2010/main" spid="_x0000_s2052"/>
            </a:ext>
            <a:ext uri="{FF2B5EF4-FFF2-40B4-BE49-F238E27FC236}">
              <a16:creationId xmlns:a16="http://schemas.microsoft.com/office/drawing/2014/main" id="{24647DE1-6ACA-4E8D-9DD6-ABFA4E167A6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770" name="Drop Down 4" hidden="1">
          <a:extLst>
            <a:ext uri="{63B3BB69-23CF-44E3-9099-C40C66FF867C}">
              <a14:compatExt xmlns:a14="http://schemas.microsoft.com/office/drawing/2010/main" spid="_x0000_s2052"/>
            </a:ext>
            <a:ext uri="{FF2B5EF4-FFF2-40B4-BE49-F238E27FC236}">
              <a16:creationId xmlns:a16="http://schemas.microsoft.com/office/drawing/2014/main" id="{148D85FB-C158-4DC3-96F7-A51D4D461098}"/>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771" name="Drop Down 4" hidden="1">
          <a:extLst>
            <a:ext uri="{63B3BB69-23CF-44E3-9099-C40C66FF867C}">
              <a14:compatExt xmlns:a14="http://schemas.microsoft.com/office/drawing/2010/main" spid="_x0000_s2052"/>
            </a:ext>
            <a:ext uri="{FF2B5EF4-FFF2-40B4-BE49-F238E27FC236}">
              <a16:creationId xmlns:a16="http://schemas.microsoft.com/office/drawing/2014/main" id="{A2F36C24-B847-4E52-B622-F8DA8AD58DDA}"/>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772" name="Drop Down 4" hidden="1">
          <a:extLst>
            <a:ext uri="{63B3BB69-23CF-44E3-9099-C40C66FF867C}">
              <a14:compatExt xmlns:a14="http://schemas.microsoft.com/office/drawing/2010/main" spid="_x0000_s2052"/>
            </a:ext>
            <a:ext uri="{FF2B5EF4-FFF2-40B4-BE49-F238E27FC236}">
              <a16:creationId xmlns:a16="http://schemas.microsoft.com/office/drawing/2014/main" id="{ACA90E1D-6339-48DA-B6B2-74E32F6DE73B}"/>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773" name="Drop Down 4" hidden="1">
          <a:extLst>
            <a:ext uri="{63B3BB69-23CF-44E3-9099-C40C66FF867C}">
              <a14:compatExt xmlns:a14="http://schemas.microsoft.com/office/drawing/2010/main" spid="_x0000_s2052"/>
            </a:ext>
            <a:ext uri="{FF2B5EF4-FFF2-40B4-BE49-F238E27FC236}">
              <a16:creationId xmlns:a16="http://schemas.microsoft.com/office/drawing/2014/main" id="{FF54A229-2003-4D11-98C1-C24F33802734}"/>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358</xdr:row>
      <xdr:rowOff>0</xdr:rowOff>
    </xdr:from>
    <xdr:ext cx="1921468" cy="195685"/>
    <xdr:sp macro="" textlink="">
      <xdr:nvSpPr>
        <xdr:cNvPr id="5774" name="Drop Down 20" hidden="1">
          <a:extLst>
            <a:ext uri="{63B3BB69-23CF-44E3-9099-C40C66FF867C}">
              <a14:compatExt xmlns:a14="http://schemas.microsoft.com/office/drawing/2010/main" spid="_x0000_s2068"/>
            </a:ext>
            <a:ext uri="{FF2B5EF4-FFF2-40B4-BE49-F238E27FC236}">
              <a16:creationId xmlns:a16="http://schemas.microsoft.com/office/drawing/2014/main" id="{0591A0CE-7F97-46E1-A462-492B7976AD89}"/>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775" name="Drop Down 24" hidden="1">
          <a:extLst>
            <a:ext uri="{63B3BB69-23CF-44E3-9099-C40C66FF867C}">
              <a14:compatExt xmlns:a14="http://schemas.microsoft.com/office/drawing/2010/main" spid="_x0000_s2072"/>
            </a:ext>
            <a:ext uri="{FF2B5EF4-FFF2-40B4-BE49-F238E27FC236}">
              <a16:creationId xmlns:a16="http://schemas.microsoft.com/office/drawing/2014/main" id="{8BB1D650-F8F0-42B4-BD04-681C7AC644F1}"/>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776" name="Drop Down 4" hidden="1">
          <a:extLst>
            <a:ext uri="{63B3BB69-23CF-44E3-9099-C40C66FF867C}">
              <a14:compatExt xmlns:a14="http://schemas.microsoft.com/office/drawing/2010/main" spid="_x0000_s2052"/>
            </a:ext>
            <a:ext uri="{FF2B5EF4-FFF2-40B4-BE49-F238E27FC236}">
              <a16:creationId xmlns:a16="http://schemas.microsoft.com/office/drawing/2014/main" id="{C621B712-179F-4C31-8A2B-3E27BF7D371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777" name="Drop Down 4" hidden="1">
          <a:extLst>
            <a:ext uri="{63B3BB69-23CF-44E3-9099-C40C66FF867C}">
              <a14:compatExt xmlns:a14="http://schemas.microsoft.com/office/drawing/2010/main" spid="_x0000_s2052"/>
            </a:ext>
            <a:ext uri="{FF2B5EF4-FFF2-40B4-BE49-F238E27FC236}">
              <a16:creationId xmlns:a16="http://schemas.microsoft.com/office/drawing/2014/main" id="{E0AA28DC-392E-44F8-93F2-51217FF33E86}"/>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778" name="Drop Down 4" hidden="1">
          <a:extLst>
            <a:ext uri="{63B3BB69-23CF-44E3-9099-C40C66FF867C}">
              <a14:compatExt xmlns:a14="http://schemas.microsoft.com/office/drawing/2010/main" spid="_x0000_s2052"/>
            </a:ext>
            <a:ext uri="{FF2B5EF4-FFF2-40B4-BE49-F238E27FC236}">
              <a16:creationId xmlns:a16="http://schemas.microsoft.com/office/drawing/2014/main" id="{84C671DF-D630-4515-96C7-B78365636F2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779" name="Drop Down 4" hidden="1">
          <a:extLst>
            <a:ext uri="{63B3BB69-23CF-44E3-9099-C40C66FF867C}">
              <a14:compatExt xmlns:a14="http://schemas.microsoft.com/office/drawing/2010/main" spid="_x0000_s2052"/>
            </a:ext>
            <a:ext uri="{FF2B5EF4-FFF2-40B4-BE49-F238E27FC236}">
              <a16:creationId xmlns:a16="http://schemas.microsoft.com/office/drawing/2014/main" id="{F4276C17-E1D6-47E1-9D0E-DD5DF988F9A1}"/>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780" name="Drop Down 4" hidden="1">
          <a:extLst>
            <a:ext uri="{63B3BB69-23CF-44E3-9099-C40C66FF867C}">
              <a14:compatExt xmlns:a14="http://schemas.microsoft.com/office/drawing/2010/main" spid="_x0000_s2052"/>
            </a:ext>
            <a:ext uri="{FF2B5EF4-FFF2-40B4-BE49-F238E27FC236}">
              <a16:creationId xmlns:a16="http://schemas.microsoft.com/office/drawing/2014/main" id="{5495C802-020D-4016-806C-C71D44CFBAA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358</xdr:row>
      <xdr:rowOff>0</xdr:rowOff>
    </xdr:from>
    <xdr:ext cx="1921468" cy="195685"/>
    <xdr:sp macro="" textlink="">
      <xdr:nvSpPr>
        <xdr:cNvPr id="5781" name="Drop Down 20" hidden="1">
          <a:extLst>
            <a:ext uri="{63B3BB69-23CF-44E3-9099-C40C66FF867C}">
              <a14:compatExt xmlns:a14="http://schemas.microsoft.com/office/drawing/2010/main" spid="_x0000_s2068"/>
            </a:ext>
            <a:ext uri="{FF2B5EF4-FFF2-40B4-BE49-F238E27FC236}">
              <a16:creationId xmlns:a16="http://schemas.microsoft.com/office/drawing/2014/main" id="{7D0F1FCA-2E3F-4FB5-8868-0B2A476A371D}"/>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782" name="Drop Down 24" hidden="1">
          <a:extLst>
            <a:ext uri="{63B3BB69-23CF-44E3-9099-C40C66FF867C}">
              <a14:compatExt xmlns:a14="http://schemas.microsoft.com/office/drawing/2010/main" spid="_x0000_s2072"/>
            </a:ext>
            <a:ext uri="{FF2B5EF4-FFF2-40B4-BE49-F238E27FC236}">
              <a16:creationId xmlns:a16="http://schemas.microsoft.com/office/drawing/2014/main" id="{ED360761-06E7-456F-941E-321593773FC6}"/>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783" name="Drop Down 4" hidden="1">
          <a:extLst>
            <a:ext uri="{63B3BB69-23CF-44E3-9099-C40C66FF867C}">
              <a14:compatExt xmlns:a14="http://schemas.microsoft.com/office/drawing/2010/main" spid="_x0000_s2052"/>
            </a:ext>
            <a:ext uri="{FF2B5EF4-FFF2-40B4-BE49-F238E27FC236}">
              <a16:creationId xmlns:a16="http://schemas.microsoft.com/office/drawing/2014/main" id="{D7445F13-7E36-45D3-983E-FDAB84DD0CE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784" name="Drop Down 4" hidden="1">
          <a:extLst>
            <a:ext uri="{63B3BB69-23CF-44E3-9099-C40C66FF867C}">
              <a14:compatExt xmlns:a14="http://schemas.microsoft.com/office/drawing/2010/main" spid="_x0000_s2052"/>
            </a:ext>
            <a:ext uri="{FF2B5EF4-FFF2-40B4-BE49-F238E27FC236}">
              <a16:creationId xmlns:a16="http://schemas.microsoft.com/office/drawing/2014/main" id="{EC5308C9-CAAA-4FE4-AB1C-D995B735D6B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785" name="Drop Down 4" hidden="1">
          <a:extLst>
            <a:ext uri="{63B3BB69-23CF-44E3-9099-C40C66FF867C}">
              <a14:compatExt xmlns:a14="http://schemas.microsoft.com/office/drawing/2010/main" spid="_x0000_s2052"/>
            </a:ext>
            <a:ext uri="{FF2B5EF4-FFF2-40B4-BE49-F238E27FC236}">
              <a16:creationId xmlns:a16="http://schemas.microsoft.com/office/drawing/2014/main" id="{D65E915A-81AA-49E3-9B7C-0E13F35B7FA9}"/>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786" name="Drop Down 4" hidden="1">
          <a:extLst>
            <a:ext uri="{63B3BB69-23CF-44E3-9099-C40C66FF867C}">
              <a14:compatExt xmlns:a14="http://schemas.microsoft.com/office/drawing/2010/main" spid="_x0000_s2052"/>
            </a:ext>
            <a:ext uri="{FF2B5EF4-FFF2-40B4-BE49-F238E27FC236}">
              <a16:creationId xmlns:a16="http://schemas.microsoft.com/office/drawing/2014/main" id="{D41BA130-96D8-4710-A538-E4C02B9C5428}"/>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787" name="Drop Down 4" hidden="1">
          <a:extLst>
            <a:ext uri="{63B3BB69-23CF-44E3-9099-C40C66FF867C}">
              <a14:compatExt xmlns:a14="http://schemas.microsoft.com/office/drawing/2010/main" spid="_x0000_s2052"/>
            </a:ext>
            <a:ext uri="{FF2B5EF4-FFF2-40B4-BE49-F238E27FC236}">
              <a16:creationId xmlns:a16="http://schemas.microsoft.com/office/drawing/2014/main" id="{58A52D49-969E-470A-AE04-637512820C8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358</xdr:row>
      <xdr:rowOff>0</xdr:rowOff>
    </xdr:from>
    <xdr:ext cx="1921468" cy="195685"/>
    <xdr:sp macro="" textlink="">
      <xdr:nvSpPr>
        <xdr:cNvPr id="5788" name="Drop Down 20" hidden="1">
          <a:extLst>
            <a:ext uri="{63B3BB69-23CF-44E3-9099-C40C66FF867C}">
              <a14:compatExt xmlns:a14="http://schemas.microsoft.com/office/drawing/2010/main" spid="_x0000_s2068"/>
            </a:ext>
            <a:ext uri="{FF2B5EF4-FFF2-40B4-BE49-F238E27FC236}">
              <a16:creationId xmlns:a16="http://schemas.microsoft.com/office/drawing/2014/main" id="{BA1C4240-7FDE-4ECF-8EE6-3E0E45AF4735}"/>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789" name="Drop Down 24" hidden="1">
          <a:extLst>
            <a:ext uri="{63B3BB69-23CF-44E3-9099-C40C66FF867C}">
              <a14:compatExt xmlns:a14="http://schemas.microsoft.com/office/drawing/2010/main" spid="_x0000_s2072"/>
            </a:ext>
            <a:ext uri="{FF2B5EF4-FFF2-40B4-BE49-F238E27FC236}">
              <a16:creationId xmlns:a16="http://schemas.microsoft.com/office/drawing/2014/main" id="{AD89CC4B-86D3-4995-8529-715A40C9772E}"/>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790" name="Drop Down 4" hidden="1">
          <a:extLst>
            <a:ext uri="{63B3BB69-23CF-44E3-9099-C40C66FF867C}">
              <a14:compatExt xmlns:a14="http://schemas.microsoft.com/office/drawing/2010/main" spid="_x0000_s2052"/>
            </a:ext>
            <a:ext uri="{FF2B5EF4-FFF2-40B4-BE49-F238E27FC236}">
              <a16:creationId xmlns:a16="http://schemas.microsoft.com/office/drawing/2014/main" id="{4F04F66F-F03F-4BE3-9E70-495089A7D0D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791" name="Drop Down 4" hidden="1">
          <a:extLst>
            <a:ext uri="{63B3BB69-23CF-44E3-9099-C40C66FF867C}">
              <a14:compatExt xmlns:a14="http://schemas.microsoft.com/office/drawing/2010/main" spid="_x0000_s2052"/>
            </a:ext>
            <a:ext uri="{FF2B5EF4-FFF2-40B4-BE49-F238E27FC236}">
              <a16:creationId xmlns:a16="http://schemas.microsoft.com/office/drawing/2014/main" id="{7B03E950-314E-494B-B5C6-2844BA0201E6}"/>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792" name="Drop Down 4" hidden="1">
          <a:extLst>
            <a:ext uri="{63B3BB69-23CF-44E3-9099-C40C66FF867C}">
              <a14:compatExt xmlns:a14="http://schemas.microsoft.com/office/drawing/2010/main" spid="_x0000_s2052"/>
            </a:ext>
            <a:ext uri="{FF2B5EF4-FFF2-40B4-BE49-F238E27FC236}">
              <a16:creationId xmlns:a16="http://schemas.microsoft.com/office/drawing/2014/main" id="{54774F34-352E-4E6E-9774-19524D062036}"/>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793" name="Drop Down 4" hidden="1">
          <a:extLst>
            <a:ext uri="{63B3BB69-23CF-44E3-9099-C40C66FF867C}">
              <a14:compatExt xmlns:a14="http://schemas.microsoft.com/office/drawing/2010/main" spid="_x0000_s2052"/>
            </a:ext>
            <a:ext uri="{FF2B5EF4-FFF2-40B4-BE49-F238E27FC236}">
              <a16:creationId xmlns:a16="http://schemas.microsoft.com/office/drawing/2014/main" id="{B67AB995-C057-4C65-9758-9DDED6A32523}"/>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794" name="Drop Down 4" hidden="1">
          <a:extLst>
            <a:ext uri="{63B3BB69-23CF-44E3-9099-C40C66FF867C}">
              <a14:compatExt xmlns:a14="http://schemas.microsoft.com/office/drawing/2010/main" spid="_x0000_s2052"/>
            </a:ext>
            <a:ext uri="{FF2B5EF4-FFF2-40B4-BE49-F238E27FC236}">
              <a16:creationId xmlns:a16="http://schemas.microsoft.com/office/drawing/2014/main" id="{3F8CB429-2DC8-46BD-8863-B0B74048016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358</xdr:row>
      <xdr:rowOff>0</xdr:rowOff>
    </xdr:from>
    <xdr:ext cx="1921468" cy="195685"/>
    <xdr:sp macro="" textlink="">
      <xdr:nvSpPr>
        <xdr:cNvPr id="5795" name="Drop Down 20" hidden="1">
          <a:extLst>
            <a:ext uri="{63B3BB69-23CF-44E3-9099-C40C66FF867C}">
              <a14:compatExt xmlns:a14="http://schemas.microsoft.com/office/drawing/2010/main" spid="_x0000_s2068"/>
            </a:ext>
            <a:ext uri="{FF2B5EF4-FFF2-40B4-BE49-F238E27FC236}">
              <a16:creationId xmlns:a16="http://schemas.microsoft.com/office/drawing/2014/main" id="{7D9EEFCB-EF14-44AA-B7C1-519BC287F0EF}"/>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796" name="Drop Down 24" hidden="1">
          <a:extLst>
            <a:ext uri="{63B3BB69-23CF-44E3-9099-C40C66FF867C}">
              <a14:compatExt xmlns:a14="http://schemas.microsoft.com/office/drawing/2010/main" spid="_x0000_s2072"/>
            </a:ext>
            <a:ext uri="{FF2B5EF4-FFF2-40B4-BE49-F238E27FC236}">
              <a16:creationId xmlns:a16="http://schemas.microsoft.com/office/drawing/2014/main" id="{567505F2-BF9C-4FCF-8E5F-CCC24128B877}"/>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797" name="Drop Down 4" hidden="1">
          <a:extLst>
            <a:ext uri="{63B3BB69-23CF-44E3-9099-C40C66FF867C}">
              <a14:compatExt xmlns:a14="http://schemas.microsoft.com/office/drawing/2010/main" spid="_x0000_s2052"/>
            </a:ext>
            <a:ext uri="{FF2B5EF4-FFF2-40B4-BE49-F238E27FC236}">
              <a16:creationId xmlns:a16="http://schemas.microsoft.com/office/drawing/2014/main" id="{2BB63CA9-D455-42A8-BFCE-E8C15FBFFA3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798" name="Drop Down 4" hidden="1">
          <a:extLst>
            <a:ext uri="{63B3BB69-23CF-44E3-9099-C40C66FF867C}">
              <a14:compatExt xmlns:a14="http://schemas.microsoft.com/office/drawing/2010/main" spid="_x0000_s2052"/>
            </a:ext>
            <a:ext uri="{FF2B5EF4-FFF2-40B4-BE49-F238E27FC236}">
              <a16:creationId xmlns:a16="http://schemas.microsoft.com/office/drawing/2014/main" id="{7E8E77F3-4D7A-4CCE-9A0C-F6110DB99218}"/>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799" name="Drop Down 4" hidden="1">
          <a:extLst>
            <a:ext uri="{63B3BB69-23CF-44E3-9099-C40C66FF867C}">
              <a14:compatExt xmlns:a14="http://schemas.microsoft.com/office/drawing/2010/main" spid="_x0000_s2052"/>
            </a:ext>
            <a:ext uri="{FF2B5EF4-FFF2-40B4-BE49-F238E27FC236}">
              <a16:creationId xmlns:a16="http://schemas.microsoft.com/office/drawing/2014/main" id="{B91BA621-07C4-421D-B6EA-FB8FFEE7202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800" name="Drop Down 4" hidden="1">
          <a:extLst>
            <a:ext uri="{63B3BB69-23CF-44E3-9099-C40C66FF867C}">
              <a14:compatExt xmlns:a14="http://schemas.microsoft.com/office/drawing/2010/main" spid="_x0000_s2052"/>
            </a:ext>
            <a:ext uri="{FF2B5EF4-FFF2-40B4-BE49-F238E27FC236}">
              <a16:creationId xmlns:a16="http://schemas.microsoft.com/office/drawing/2014/main" id="{06C629C0-0E91-4941-BFC8-57BF7A53E072}"/>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801" name="Drop Down 4" hidden="1">
          <a:extLst>
            <a:ext uri="{63B3BB69-23CF-44E3-9099-C40C66FF867C}">
              <a14:compatExt xmlns:a14="http://schemas.microsoft.com/office/drawing/2010/main" spid="_x0000_s2052"/>
            </a:ext>
            <a:ext uri="{FF2B5EF4-FFF2-40B4-BE49-F238E27FC236}">
              <a16:creationId xmlns:a16="http://schemas.microsoft.com/office/drawing/2014/main" id="{9D7E8067-A8CA-44DA-A352-376555B055C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358</xdr:row>
      <xdr:rowOff>0</xdr:rowOff>
    </xdr:from>
    <xdr:ext cx="1921468" cy="195685"/>
    <xdr:sp macro="" textlink="">
      <xdr:nvSpPr>
        <xdr:cNvPr id="5802" name="Drop Down 20" hidden="1">
          <a:extLst>
            <a:ext uri="{63B3BB69-23CF-44E3-9099-C40C66FF867C}">
              <a14:compatExt xmlns:a14="http://schemas.microsoft.com/office/drawing/2010/main" spid="_x0000_s2068"/>
            </a:ext>
            <a:ext uri="{FF2B5EF4-FFF2-40B4-BE49-F238E27FC236}">
              <a16:creationId xmlns:a16="http://schemas.microsoft.com/office/drawing/2014/main" id="{2E802904-1BAC-4FCF-9E2E-8B10594B03A1}"/>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803" name="Drop Down 24" hidden="1">
          <a:extLst>
            <a:ext uri="{63B3BB69-23CF-44E3-9099-C40C66FF867C}">
              <a14:compatExt xmlns:a14="http://schemas.microsoft.com/office/drawing/2010/main" spid="_x0000_s2072"/>
            </a:ext>
            <a:ext uri="{FF2B5EF4-FFF2-40B4-BE49-F238E27FC236}">
              <a16:creationId xmlns:a16="http://schemas.microsoft.com/office/drawing/2014/main" id="{BFEC797A-8B0A-487B-A5A6-187413E7A626}"/>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804" name="Drop Down 4" hidden="1">
          <a:extLst>
            <a:ext uri="{63B3BB69-23CF-44E3-9099-C40C66FF867C}">
              <a14:compatExt xmlns:a14="http://schemas.microsoft.com/office/drawing/2010/main" spid="_x0000_s2052"/>
            </a:ext>
            <a:ext uri="{FF2B5EF4-FFF2-40B4-BE49-F238E27FC236}">
              <a16:creationId xmlns:a16="http://schemas.microsoft.com/office/drawing/2014/main" id="{314AB900-38D5-480C-866C-4B7FE8C56A6A}"/>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805" name="Drop Down 4" hidden="1">
          <a:extLst>
            <a:ext uri="{63B3BB69-23CF-44E3-9099-C40C66FF867C}">
              <a14:compatExt xmlns:a14="http://schemas.microsoft.com/office/drawing/2010/main" spid="_x0000_s2052"/>
            </a:ext>
            <a:ext uri="{FF2B5EF4-FFF2-40B4-BE49-F238E27FC236}">
              <a16:creationId xmlns:a16="http://schemas.microsoft.com/office/drawing/2014/main" id="{1227D62E-679E-47D0-8502-B00F9FC521A5}"/>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806" name="Drop Down 4" hidden="1">
          <a:extLst>
            <a:ext uri="{63B3BB69-23CF-44E3-9099-C40C66FF867C}">
              <a14:compatExt xmlns:a14="http://schemas.microsoft.com/office/drawing/2010/main" spid="_x0000_s2052"/>
            </a:ext>
            <a:ext uri="{FF2B5EF4-FFF2-40B4-BE49-F238E27FC236}">
              <a16:creationId xmlns:a16="http://schemas.microsoft.com/office/drawing/2014/main" id="{A0855876-F804-4313-B195-9D0619744B09}"/>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807" name="Drop Down 4" hidden="1">
          <a:extLst>
            <a:ext uri="{63B3BB69-23CF-44E3-9099-C40C66FF867C}">
              <a14:compatExt xmlns:a14="http://schemas.microsoft.com/office/drawing/2010/main" spid="_x0000_s2052"/>
            </a:ext>
            <a:ext uri="{FF2B5EF4-FFF2-40B4-BE49-F238E27FC236}">
              <a16:creationId xmlns:a16="http://schemas.microsoft.com/office/drawing/2014/main" id="{FFC66DC6-008C-4E93-81D4-9DD81DBE1951}"/>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808" name="Drop Down 4" hidden="1">
          <a:extLst>
            <a:ext uri="{63B3BB69-23CF-44E3-9099-C40C66FF867C}">
              <a14:compatExt xmlns:a14="http://schemas.microsoft.com/office/drawing/2010/main" spid="_x0000_s2052"/>
            </a:ext>
            <a:ext uri="{FF2B5EF4-FFF2-40B4-BE49-F238E27FC236}">
              <a16:creationId xmlns:a16="http://schemas.microsoft.com/office/drawing/2014/main" id="{D9736F2D-533D-4D96-9FAB-71DF6FACB3D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358</xdr:row>
      <xdr:rowOff>0</xdr:rowOff>
    </xdr:from>
    <xdr:ext cx="1921468" cy="195685"/>
    <xdr:sp macro="" textlink="">
      <xdr:nvSpPr>
        <xdr:cNvPr id="5809" name="Drop Down 20" hidden="1">
          <a:extLst>
            <a:ext uri="{63B3BB69-23CF-44E3-9099-C40C66FF867C}">
              <a14:compatExt xmlns:a14="http://schemas.microsoft.com/office/drawing/2010/main" spid="_x0000_s2068"/>
            </a:ext>
            <a:ext uri="{FF2B5EF4-FFF2-40B4-BE49-F238E27FC236}">
              <a16:creationId xmlns:a16="http://schemas.microsoft.com/office/drawing/2014/main" id="{4992C71B-7D6F-4FD1-86DC-268D9291337A}"/>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810" name="Drop Down 24" hidden="1">
          <a:extLst>
            <a:ext uri="{63B3BB69-23CF-44E3-9099-C40C66FF867C}">
              <a14:compatExt xmlns:a14="http://schemas.microsoft.com/office/drawing/2010/main" spid="_x0000_s2072"/>
            </a:ext>
            <a:ext uri="{FF2B5EF4-FFF2-40B4-BE49-F238E27FC236}">
              <a16:creationId xmlns:a16="http://schemas.microsoft.com/office/drawing/2014/main" id="{B51AEB00-B111-4AB5-ABC5-0C69C304D663}"/>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811" name="Drop Down 4" hidden="1">
          <a:extLst>
            <a:ext uri="{63B3BB69-23CF-44E3-9099-C40C66FF867C}">
              <a14:compatExt xmlns:a14="http://schemas.microsoft.com/office/drawing/2010/main" spid="_x0000_s2052"/>
            </a:ext>
            <a:ext uri="{FF2B5EF4-FFF2-40B4-BE49-F238E27FC236}">
              <a16:creationId xmlns:a16="http://schemas.microsoft.com/office/drawing/2014/main" id="{275AE86F-D761-4078-9026-89BFAAE1B849}"/>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812" name="Drop Down 4" hidden="1">
          <a:extLst>
            <a:ext uri="{63B3BB69-23CF-44E3-9099-C40C66FF867C}">
              <a14:compatExt xmlns:a14="http://schemas.microsoft.com/office/drawing/2010/main" spid="_x0000_s2052"/>
            </a:ext>
            <a:ext uri="{FF2B5EF4-FFF2-40B4-BE49-F238E27FC236}">
              <a16:creationId xmlns:a16="http://schemas.microsoft.com/office/drawing/2014/main" id="{8BB7E1C8-05B4-4378-8070-CD149609D2A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813" name="Drop Down 4" hidden="1">
          <a:extLst>
            <a:ext uri="{63B3BB69-23CF-44E3-9099-C40C66FF867C}">
              <a14:compatExt xmlns:a14="http://schemas.microsoft.com/office/drawing/2010/main" spid="_x0000_s2052"/>
            </a:ext>
            <a:ext uri="{FF2B5EF4-FFF2-40B4-BE49-F238E27FC236}">
              <a16:creationId xmlns:a16="http://schemas.microsoft.com/office/drawing/2014/main" id="{CFD7999D-5533-4238-9971-1C191872075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814" name="Drop Down 4" hidden="1">
          <a:extLst>
            <a:ext uri="{63B3BB69-23CF-44E3-9099-C40C66FF867C}">
              <a14:compatExt xmlns:a14="http://schemas.microsoft.com/office/drawing/2010/main" spid="_x0000_s2052"/>
            </a:ext>
            <a:ext uri="{FF2B5EF4-FFF2-40B4-BE49-F238E27FC236}">
              <a16:creationId xmlns:a16="http://schemas.microsoft.com/office/drawing/2014/main" id="{4483BFBC-10BB-48A2-AB6A-6866CFCB4AC9}"/>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815" name="Drop Down 4" hidden="1">
          <a:extLst>
            <a:ext uri="{63B3BB69-23CF-44E3-9099-C40C66FF867C}">
              <a14:compatExt xmlns:a14="http://schemas.microsoft.com/office/drawing/2010/main" spid="_x0000_s2052"/>
            </a:ext>
            <a:ext uri="{FF2B5EF4-FFF2-40B4-BE49-F238E27FC236}">
              <a16:creationId xmlns:a16="http://schemas.microsoft.com/office/drawing/2014/main" id="{00506381-0CAD-453F-967A-8EA49A40E37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358</xdr:row>
      <xdr:rowOff>0</xdr:rowOff>
    </xdr:from>
    <xdr:ext cx="1921468" cy="195685"/>
    <xdr:sp macro="" textlink="">
      <xdr:nvSpPr>
        <xdr:cNvPr id="5816" name="Drop Down 20" hidden="1">
          <a:extLst>
            <a:ext uri="{63B3BB69-23CF-44E3-9099-C40C66FF867C}">
              <a14:compatExt xmlns:a14="http://schemas.microsoft.com/office/drawing/2010/main" spid="_x0000_s2068"/>
            </a:ext>
            <a:ext uri="{FF2B5EF4-FFF2-40B4-BE49-F238E27FC236}">
              <a16:creationId xmlns:a16="http://schemas.microsoft.com/office/drawing/2014/main" id="{6DA6A4EB-34C7-46DC-A286-7E64E610D3A7}"/>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817" name="Drop Down 24" hidden="1">
          <a:extLst>
            <a:ext uri="{63B3BB69-23CF-44E3-9099-C40C66FF867C}">
              <a14:compatExt xmlns:a14="http://schemas.microsoft.com/office/drawing/2010/main" spid="_x0000_s2072"/>
            </a:ext>
            <a:ext uri="{FF2B5EF4-FFF2-40B4-BE49-F238E27FC236}">
              <a16:creationId xmlns:a16="http://schemas.microsoft.com/office/drawing/2014/main" id="{F129347B-ADB8-4543-BE33-BD9D9E0CA9EC}"/>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818" name="Drop Down 4" hidden="1">
          <a:extLst>
            <a:ext uri="{63B3BB69-23CF-44E3-9099-C40C66FF867C}">
              <a14:compatExt xmlns:a14="http://schemas.microsoft.com/office/drawing/2010/main" spid="_x0000_s2052"/>
            </a:ext>
            <a:ext uri="{FF2B5EF4-FFF2-40B4-BE49-F238E27FC236}">
              <a16:creationId xmlns:a16="http://schemas.microsoft.com/office/drawing/2014/main" id="{1E8BC81D-B240-4BC5-A230-4BFAFB9E827B}"/>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819" name="Drop Down 4" hidden="1">
          <a:extLst>
            <a:ext uri="{63B3BB69-23CF-44E3-9099-C40C66FF867C}">
              <a14:compatExt xmlns:a14="http://schemas.microsoft.com/office/drawing/2010/main" spid="_x0000_s2052"/>
            </a:ext>
            <a:ext uri="{FF2B5EF4-FFF2-40B4-BE49-F238E27FC236}">
              <a16:creationId xmlns:a16="http://schemas.microsoft.com/office/drawing/2014/main" id="{417A2512-BEC3-43AD-9F99-EC98658F8C4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820" name="Drop Down 4" hidden="1">
          <a:extLst>
            <a:ext uri="{63B3BB69-23CF-44E3-9099-C40C66FF867C}">
              <a14:compatExt xmlns:a14="http://schemas.microsoft.com/office/drawing/2010/main" spid="_x0000_s2052"/>
            </a:ext>
            <a:ext uri="{FF2B5EF4-FFF2-40B4-BE49-F238E27FC236}">
              <a16:creationId xmlns:a16="http://schemas.microsoft.com/office/drawing/2014/main" id="{2D34377D-1759-46CA-974E-0DC9FEDD71C6}"/>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821" name="Drop Down 4" hidden="1">
          <a:extLst>
            <a:ext uri="{63B3BB69-23CF-44E3-9099-C40C66FF867C}">
              <a14:compatExt xmlns:a14="http://schemas.microsoft.com/office/drawing/2010/main" spid="_x0000_s2052"/>
            </a:ext>
            <a:ext uri="{FF2B5EF4-FFF2-40B4-BE49-F238E27FC236}">
              <a16:creationId xmlns:a16="http://schemas.microsoft.com/office/drawing/2014/main" id="{F1E559FD-CC58-4551-BE12-14FD6C1C5FC2}"/>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822" name="Drop Down 4" hidden="1">
          <a:extLst>
            <a:ext uri="{63B3BB69-23CF-44E3-9099-C40C66FF867C}">
              <a14:compatExt xmlns:a14="http://schemas.microsoft.com/office/drawing/2010/main" spid="_x0000_s2052"/>
            </a:ext>
            <a:ext uri="{FF2B5EF4-FFF2-40B4-BE49-F238E27FC236}">
              <a16:creationId xmlns:a16="http://schemas.microsoft.com/office/drawing/2014/main" id="{B4543396-C069-45B4-BFB3-309612953C8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358</xdr:row>
      <xdr:rowOff>0</xdr:rowOff>
    </xdr:from>
    <xdr:ext cx="1921468" cy="195685"/>
    <xdr:sp macro="" textlink="">
      <xdr:nvSpPr>
        <xdr:cNvPr id="5823" name="Drop Down 20" hidden="1">
          <a:extLst>
            <a:ext uri="{63B3BB69-23CF-44E3-9099-C40C66FF867C}">
              <a14:compatExt xmlns:a14="http://schemas.microsoft.com/office/drawing/2010/main" spid="_x0000_s2068"/>
            </a:ext>
            <a:ext uri="{FF2B5EF4-FFF2-40B4-BE49-F238E27FC236}">
              <a16:creationId xmlns:a16="http://schemas.microsoft.com/office/drawing/2014/main" id="{B15BEA05-3CC2-4165-B1D5-D86586E545DE}"/>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824" name="Drop Down 24" hidden="1">
          <a:extLst>
            <a:ext uri="{63B3BB69-23CF-44E3-9099-C40C66FF867C}">
              <a14:compatExt xmlns:a14="http://schemas.microsoft.com/office/drawing/2010/main" spid="_x0000_s2072"/>
            </a:ext>
            <a:ext uri="{FF2B5EF4-FFF2-40B4-BE49-F238E27FC236}">
              <a16:creationId xmlns:a16="http://schemas.microsoft.com/office/drawing/2014/main" id="{6538E896-F465-40D3-931A-1016AD35E495}"/>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825" name="Drop Down 4" hidden="1">
          <a:extLst>
            <a:ext uri="{63B3BB69-23CF-44E3-9099-C40C66FF867C}">
              <a14:compatExt xmlns:a14="http://schemas.microsoft.com/office/drawing/2010/main" spid="_x0000_s2052"/>
            </a:ext>
            <a:ext uri="{FF2B5EF4-FFF2-40B4-BE49-F238E27FC236}">
              <a16:creationId xmlns:a16="http://schemas.microsoft.com/office/drawing/2014/main" id="{058364BE-7B88-4261-8810-347083CE65F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826" name="Drop Down 4" hidden="1">
          <a:extLst>
            <a:ext uri="{63B3BB69-23CF-44E3-9099-C40C66FF867C}">
              <a14:compatExt xmlns:a14="http://schemas.microsoft.com/office/drawing/2010/main" spid="_x0000_s2052"/>
            </a:ext>
            <a:ext uri="{FF2B5EF4-FFF2-40B4-BE49-F238E27FC236}">
              <a16:creationId xmlns:a16="http://schemas.microsoft.com/office/drawing/2014/main" id="{9811B904-2746-4116-AD00-B60FD39D7BC0}"/>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827" name="Drop Down 4" hidden="1">
          <a:extLst>
            <a:ext uri="{63B3BB69-23CF-44E3-9099-C40C66FF867C}">
              <a14:compatExt xmlns:a14="http://schemas.microsoft.com/office/drawing/2010/main" spid="_x0000_s2052"/>
            </a:ext>
            <a:ext uri="{FF2B5EF4-FFF2-40B4-BE49-F238E27FC236}">
              <a16:creationId xmlns:a16="http://schemas.microsoft.com/office/drawing/2014/main" id="{B06FEF8C-6860-484B-97E9-71AC4A896CFB}"/>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828" name="Drop Down 4" hidden="1">
          <a:extLst>
            <a:ext uri="{63B3BB69-23CF-44E3-9099-C40C66FF867C}">
              <a14:compatExt xmlns:a14="http://schemas.microsoft.com/office/drawing/2010/main" spid="_x0000_s2052"/>
            </a:ext>
            <a:ext uri="{FF2B5EF4-FFF2-40B4-BE49-F238E27FC236}">
              <a16:creationId xmlns:a16="http://schemas.microsoft.com/office/drawing/2014/main" id="{55BB2291-74D1-4372-BDF4-545D3BCA64BE}"/>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829" name="Drop Down 4" hidden="1">
          <a:extLst>
            <a:ext uri="{63B3BB69-23CF-44E3-9099-C40C66FF867C}">
              <a14:compatExt xmlns:a14="http://schemas.microsoft.com/office/drawing/2010/main" spid="_x0000_s2052"/>
            </a:ext>
            <a:ext uri="{FF2B5EF4-FFF2-40B4-BE49-F238E27FC236}">
              <a16:creationId xmlns:a16="http://schemas.microsoft.com/office/drawing/2014/main" id="{AE1C0DE0-1CC9-40D7-B60B-A2C3A4D7294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358</xdr:row>
      <xdr:rowOff>0</xdr:rowOff>
    </xdr:from>
    <xdr:ext cx="1921468" cy="195685"/>
    <xdr:sp macro="" textlink="">
      <xdr:nvSpPr>
        <xdr:cNvPr id="5830" name="Drop Down 20" hidden="1">
          <a:extLst>
            <a:ext uri="{63B3BB69-23CF-44E3-9099-C40C66FF867C}">
              <a14:compatExt xmlns:a14="http://schemas.microsoft.com/office/drawing/2010/main" spid="_x0000_s2068"/>
            </a:ext>
            <a:ext uri="{FF2B5EF4-FFF2-40B4-BE49-F238E27FC236}">
              <a16:creationId xmlns:a16="http://schemas.microsoft.com/office/drawing/2014/main" id="{21C5DB2A-DC8B-40D5-9B54-DF7BA1CE034E}"/>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831" name="Drop Down 24" hidden="1">
          <a:extLst>
            <a:ext uri="{63B3BB69-23CF-44E3-9099-C40C66FF867C}">
              <a14:compatExt xmlns:a14="http://schemas.microsoft.com/office/drawing/2010/main" spid="_x0000_s2072"/>
            </a:ext>
            <a:ext uri="{FF2B5EF4-FFF2-40B4-BE49-F238E27FC236}">
              <a16:creationId xmlns:a16="http://schemas.microsoft.com/office/drawing/2014/main" id="{4C220DCD-E40F-42C1-8339-9B60B3B9DA3E}"/>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832" name="Drop Down 4" hidden="1">
          <a:extLst>
            <a:ext uri="{63B3BB69-23CF-44E3-9099-C40C66FF867C}">
              <a14:compatExt xmlns:a14="http://schemas.microsoft.com/office/drawing/2010/main" spid="_x0000_s2052"/>
            </a:ext>
            <a:ext uri="{FF2B5EF4-FFF2-40B4-BE49-F238E27FC236}">
              <a16:creationId xmlns:a16="http://schemas.microsoft.com/office/drawing/2014/main" id="{E8A014CF-A5AF-4B60-9B26-744F9E1BB20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833" name="Drop Down 4" hidden="1">
          <a:extLst>
            <a:ext uri="{63B3BB69-23CF-44E3-9099-C40C66FF867C}">
              <a14:compatExt xmlns:a14="http://schemas.microsoft.com/office/drawing/2010/main" spid="_x0000_s2052"/>
            </a:ext>
            <a:ext uri="{FF2B5EF4-FFF2-40B4-BE49-F238E27FC236}">
              <a16:creationId xmlns:a16="http://schemas.microsoft.com/office/drawing/2014/main" id="{BD28DD6D-0628-47AF-B61D-94CF2240204B}"/>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834" name="Drop Down 4" hidden="1">
          <a:extLst>
            <a:ext uri="{63B3BB69-23CF-44E3-9099-C40C66FF867C}">
              <a14:compatExt xmlns:a14="http://schemas.microsoft.com/office/drawing/2010/main" spid="_x0000_s2052"/>
            </a:ext>
            <a:ext uri="{FF2B5EF4-FFF2-40B4-BE49-F238E27FC236}">
              <a16:creationId xmlns:a16="http://schemas.microsoft.com/office/drawing/2014/main" id="{4ED3FAD3-CBB0-4750-A9B4-8E4C0771DE8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835" name="Drop Down 4" hidden="1">
          <a:extLst>
            <a:ext uri="{63B3BB69-23CF-44E3-9099-C40C66FF867C}">
              <a14:compatExt xmlns:a14="http://schemas.microsoft.com/office/drawing/2010/main" spid="_x0000_s2052"/>
            </a:ext>
            <a:ext uri="{FF2B5EF4-FFF2-40B4-BE49-F238E27FC236}">
              <a16:creationId xmlns:a16="http://schemas.microsoft.com/office/drawing/2014/main" id="{A00E9A68-414E-4D90-9926-C0B82302E3F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836" name="Drop Down 4" hidden="1">
          <a:extLst>
            <a:ext uri="{63B3BB69-23CF-44E3-9099-C40C66FF867C}">
              <a14:compatExt xmlns:a14="http://schemas.microsoft.com/office/drawing/2010/main" spid="_x0000_s2052"/>
            </a:ext>
            <a:ext uri="{FF2B5EF4-FFF2-40B4-BE49-F238E27FC236}">
              <a16:creationId xmlns:a16="http://schemas.microsoft.com/office/drawing/2014/main" id="{834DD3DF-B8C0-4175-BA75-39694F02885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358</xdr:row>
      <xdr:rowOff>0</xdr:rowOff>
    </xdr:from>
    <xdr:ext cx="1921468" cy="195685"/>
    <xdr:sp macro="" textlink="">
      <xdr:nvSpPr>
        <xdr:cNvPr id="5837" name="Drop Down 20" hidden="1">
          <a:extLst>
            <a:ext uri="{63B3BB69-23CF-44E3-9099-C40C66FF867C}">
              <a14:compatExt xmlns:a14="http://schemas.microsoft.com/office/drawing/2010/main" spid="_x0000_s2068"/>
            </a:ext>
            <a:ext uri="{FF2B5EF4-FFF2-40B4-BE49-F238E27FC236}">
              <a16:creationId xmlns:a16="http://schemas.microsoft.com/office/drawing/2014/main" id="{0914FDC7-4519-4A2A-BC01-A9207B898015}"/>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838" name="Drop Down 24" hidden="1">
          <a:extLst>
            <a:ext uri="{63B3BB69-23CF-44E3-9099-C40C66FF867C}">
              <a14:compatExt xmlns:a14="http://schemas.microsoft.com/office/drawing/2010/main" spid="_x0000_s2072"/>
            </a:ext>
            <a:ext uri="{FF2B5EF4-FFF2-40B4-BE49-F238E27FC236}">
              <a16:creationId xmlns:a16="http://schemas.microsoft.com/office/drawing/2014/main" id="{70CA88FA-6E74-4CDC-B523-E76A101570B7}"/>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839" name="Drop Down 4" hidden="1">
          <a:extLst>
            <a:ext uri="{63B3BB69-23CF-44E3-9099-C40C66FF867C}">
              <a14:compatExt xmlns:a14="http://schemas.microsoft.com/office/drawing/2010/main" spid="_x0000_s2052"/>
            </a:ext>
            <a:ext uri="{FF2B5EF4-FFF2-40B4-BE49-F238E27FC236}">
              <a16:creationId xmlns:a16="http://schemas.microsoft.com/office/drawing/2014/main" id="{82458BE8-0E32-4ECC-B569-66E800B374D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840" name="Drop Down 4" hidden="1">
          <a:extLst>
            <a:ext uri="{63B3BB69-23CF-44E3-9099-C40C66FF867C}">
              <a14:compatExt xmlns:a14="http://schemas.microsoft.com/office/drawing/2010/main" spid="_x0000_s2052"/>
            </a:ext>
            <a:ext uri="{FF2B5EF4-FFF2-40B4-BE49-F238E27FC236}">
              <a16:creationId xmlns:a16="http://schemas.microsoft.com/office/drawing/2014/main" id="{42E07A74-A1AD-4FE6-A4DA-4614EFF4A8D3}"/>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841" name="Drop Down 4" hidden="1">
          <a:extLst>
            <a:ext uri="{63B3BB69-23CF-44E3-9099-C40C66FF867C}">
              <a14:compatExt xmlns:a14="http://schemas.microsoft.com/office/drawing/2010/main" spid="_x0000_s2052"/>
            </a:ext>
            <a:ext uri="{FF2B5EF4-FFF2-40B4-BE49-F238E27FC236}">
              <a16:creationId xmlns:a16="http://schemas.microsoft.com/office/drawing/2014/main" id="{8B90FEAA-2629-44A7-A332-BF24E6E9F49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842" name="Drop Down 4" hidden="1">
          <a:extLst>
            <a:ext uri="{63B3BB69-23CF-44E3-9099-C40C66FF867C}">
              <a14:compatExt xmlns:a14="http://schemas.microsoft.com/office/drawing/2010/main" spid="_x0000_s2052"/>
            </a:ext>
            <a:ext uri="{FF2B5EF4-FFF2-40B4-BE49-F238E27FC236}">
              <a16:creationId xmlns:a16="http://schemas.microsoft.com/office/drawing/2014/main" id="{C999D359-EEA8-47A5-B4F3-26D661A5C874}"/>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843" name="Drop Down 4" hidden="1">
          <a:extLst>
            <a:ext uri="{63B3BB69-23CF-44E3-9099-C40C66FF867C}">
              <a14:compatExt xmlns:a14="http://schemas.microsoft.com/office/drawing/2010/main" spid="_x0000_s2052"/>
            </a:ext>
            <a:ext uri="{FF2B5EF4-FFF2-40B4-BE49-F238E27FC236}">
              <a16:creationId xmlns:a16="http://schemas.microsoft.com/office/drawing/2014/main" id="{526AA14C-30B1-402C-8692-C0A921DF137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358</xdr:row>
      <xdr:rowOff>0</xdr:rowOff>
    </xdr:from>
    <xdr:ext cx="1921468" cy="195685"/>
    <xdr:sp macro="" textlink="">
      <xdr:nvSpPr>
        <xdr:cNvPr id="5844" name="Drop Down 20" hidden="1">
          <a:extLst>
            <a:ext uri="{63B3BB69-23CF-44E3-9099-C40C66FF867C}">
              <a14:compatExt xmlns:a14="http://schemas.microsoft.com/office/drawing/2010/main" spid="_x0000_s2068"/>
            </a:ext>
            <a:ext uri="{FF2B5EF4-FFF2-40B4-BE49-F238E27FC236}">
              <a16:creationId xmlns:a16="http://schemas.microsoft.com/office/drawing/2014/main" id="{409F40AA-87E8-4BB5-860F-4FB27AF8CDB7}"/>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845" name="Drop Down 24" hidden="1">
          <a:extLst>
            <a:ext uri="{63B3BB69-23CF-44E3-9099-C40C66FF867C}">
              <a14:compatExt xmlns:a14="http://schemas.microsoft.com/office/drawing/2010/main" spid="_x0000_s2072"/>
            </a:ext>
            <a:ext uri="{FF2B5EF4-FFF2-40B4-BE49-F238E27FC236}">
              <a16:creationId xmlns:a16="http://schemas.microsoft.com/office/drawing/2014/main" id="{4A32E683-6FA4-4714-B276-B9E74C8398A8}"/>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846" name="Drop Down 4" hidden="1">
          <a:extLst>
            <a:ext uri="{63B3BB69-23CF-44E3-9099-C40C66FF867C}">
              <a14:compatExt xmlns:a14="http://schemas.microsoft.com/office/drawing/2010/main" spid="_x0000_s2052"/>
            </a:ext>
            <a:ext uri="{FF2B5EF4-FFF2-40B4-BE49-F238E27FC236}">
              <a16:creationId xmlns:a16="http://schemas.microsoft.com/office/drawing/2014/main" id="{3B216398-08B9-4D9D-BBB1-2A3C575616F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847" name="Drop Down 4" hidden="1">
          <a:extLst>
            <a:ext uri="{63B3BB69-23CF-44E3-9099-C40C66FF867C}">
              <a14:compatExt xmlns:a14="http://schemas.microsoft.com/office/drawing/2010/main" spid="_x0000_s2052"/>
            </a:ext>
            <a:ext uri="{FF2B5EF4-FFF2-40B4-BE49-F238E27FC236}">
              <a16:creationId xmlns:a16="http://schemas.microsoft.com/office/drawing/2014/main" id="{0CFFF117-A490-468D-B934-D9C5931DE57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848" name="Drop Down 4" hidden="1">
          <a:extLst>
            <a:ext uri="{63B3BB69-23CF-44E3-9099-C40C66FF867C}">
              <a14:compatExt xmlns:a14="http://schemas.microsoft.com/office/drawing/2010/main" spid="_x0000_s2052"/>
            </a:ext>
            <a:ext uri="{FF2B5EF4-FFF2-40B4-BE49-F238E27FC236}">
              <a16:creationId xmlns:a16="http://schemas.microsoft.com/office/drawing/2014/main" id="{CD9ED135-93ED-45D9-8BD3-F48D937E4DD0}"/>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849" name="Drop Down 4" hidden="1">
          <a:extLst>
            <a:ext uri="{63B3BB69-23CF-44E3-9099-C40C66FF867C}">
              <a14:compatExt xmlns:a14="http://schemas.microsoft.com/office/drawing/2010/main" spid="_x0000_s2052"/>
            </a:ext>
            <a:ext uri="{FF2B5EF4-FFF2-40B4-BE49-F238E27FC236}">
              <a16:creationId xmlns:a16="http://schemas.microsoft.com/office/drawing/2014/main" id="{CB8F53BB-EC8F-49AC-9EA7-73338296CBA9}"/>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850" name="Drop Down 4" hidden="1">
          <a:extLst>
            <a:ext uri="{63B3BB69-23CF-44E3-9099-C40C66FF867C}">
              <a14:compatExt xmlns:a14="http://schemas.microsoft.com/office/drawing/2010/main" spid="_x0000_s2052"/>
            </a:ext>
            <a:ext uri="{FF2B5EF4-FFF2-40B4-BE49-F238E27FC236}">
              <a16:creationId xmlns:a16="http://schemas.microsoft.com/office/drawing/2014/main" id="{7A772362-F391-42CE-817D-55DDBFAFBEA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358</xdr:row>
      <xdr:rowOff>0</xdr:rowOff>
    </xdr:from>
    <xdr:ext cx="1921468" cy="195685"/>
    <xdr:sp macro="" textlink="">
      <xdr:nvSpPr>
        <xdr:cNvPr id="5851" name="Drop Down 20" hidden="1">
          <a:extLst>
            <a:ext uri="{63B3BB69-23CF-44E3-9099-C40C66FF867C}">
              <a14:compatExt xmlns:a14="http://schemas.microsoft.com/office/drawing/2010/main" spid="_x0000_s2068"/>
            </a:ext>
            <a:ext uri="{FF2B5EF4-FFF2-40B4-BE49-F238E27FC236}">
              <a16:creationId xmlns:a16="http://schemas.microsoft.com/office/drawing/2014/main" id="{C500C2AF-9DAF-4414-AD8B-167953E2EF10}"/>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852" name="Drop Down 24" hidden="1">
          <a:extLst>
            <a:ext uri="{63B3BB69-23CF-44E3-9099-C40C66FF867C}">
              <a14:compatExt xmlns:a14="http://schemas.microsoft.com/office/drawing/2010/main" spid="_x0000_s2072"/>
            </a:ext>
            <a:ext uri="{FF2B5EF4-FFF2-40B4-BE49-F238E27FC236}">
              <a16:creationId xmlns:a16="http://schemas.microsoft.com/office/drawing/2014/main" id="{4CAC16FB-41EC-4282-BC61-DEF7E9FC94E7}"/>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853" name="Drop Down 4" hidden="1">
          <a:extLst>
            <a:ext uri="{63B3BB69-23CF-44E3-9099-C40C66FF867C}">
              <a14:compatExt xmlns:a14="http://schemas.microsoft.com/office/drawing/2010/main" spid="_x0000_s2052"/>
            </a:ext>
            <a:ext uri="{FF2B5EF4-FFF2-40B4-BE49-F238E27FC236}">
              <a16:creationId xmlns:a16="http://schemas.microsoft.com/office/drawing/2014/main" id="{6BC8B84E-C997-400A-ABAF-9CBCC1AFEC1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854" name="Drop Down 4" hidden="1">
          <a:extLst>
            <a:ext uri="{63B3BB69-23CF-44E3-9099-C40C66FF867C}">
              <a14:compatExt xmlns:a14="http://schemas.microsoft.com/office/drawing/2010/main" spid="_x0000_s2052"/>
            </a:ext>
            <a:ext uri="{FF2B5EF4-FFF2-40B4-BE49-F238E27FC236}">
              <a16:creationId xmlns:a16="http://schemas.microsoft.com/office/drawing/2014/main" id="{542749F1-0E96-456B-9FCE-60BF014FE2A0}"/>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855" name="Drop Down 4" hidden="1">
          <a:extLst>
            <a:ext uri="{63B3BB69-23CF-44E3-9099-C40C66FF867C}">
              <a14:compatExt xmlns:a14="http://schemas.microsoft.com/office/drawing/2010/main" spid="_x0000_s2052"/>
            </a:ext>
            <a:ext uri="{FF2B5EF4-FFF2-40B4-BE49-F238E27FC236}">
              <a16:creationId xmlns:a16="http://schemas.microsoft.com/office/drawing/2014/main" id="{B497C71D-3820-49B3-8169-BF554CA7DB09}"/>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856" name="Drop Down 4" hidden="1">
          <a:extLst>
            <a:ext uri="{63B3BB69-23CF-44E3-9099-C40C66FF867C}">
              <a14:compatExt xmlns:a14="http://schemas.microsoft.com/office/drawing/2010/main" spid="_x0000_s2052"/>
            </a:ext>
            <a:ext uri="{FF2B5EF4-FFF2-40B4-BE49-F238E27FC236}">
              <a16:creationId xmlns:a16="http://schemas.microsoft.com/office/drawing/2014/main" id="{35270488-C055-49DA-B683-5D0FEFFB448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857" name="Drop Down 4" hidden="1">
          <a:extLst>
            <a:ext uri="{63B3BB69-23CF-44E3-9099-C40C66FF867C}">
              <a14:compatExt xmlns:a14="http://schemas.microsoft.com/office/drawing/2010/main" spid="_x0000_s2052"/>
            </a:ext>
            <a:ext uri="{FF2B5EF4-FFF2-40B4-BE49-F238E27FC236}">
              <a16:creationId xmlns:a16="http://schemas.microsoft.com/office/drawing/2014/main" id="{ED19E513-3E2C-480B-B431-FF74BBC0A0F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358</xdr:row>
      <xdr:rowOff>0</xdr:rowOff>
    </xdr:from>
    <xdr:ext cx="1921468" cy="195685"/>
    <xdr:sp macro="" textlink="">
      <xdr:nvSpPr>
        <xdr:cNvPr id="5858" name="Drop Down 20" hidden="1">
          <a:extLst>
            <a:ext uri="{63B3BB69-23CF-44E3-9099-C40C66FF867C}">
              <a14:compatExt xmlns:a14="http://schemas.microsoft.com/office/drawing/2010/main" spid="_x0000_s2068"/>
            </a:ext>
            <a:ext uri="{FF2B5EF4-FFF2-40B4-BE49-F238E27FC236}">
              <a16:creationId xmlns:a16="http://schemas.microsoft.com/office/drawing/2014/main" id="{FAE97AF0-6815-43AB-8181-601F97140BB2}"/>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859" name="Drop Down 24" hidden="1">
          <a:extLst>
            <a:ext uri="{63B3BB69-23CF-44E3-9099-C40C66FF867C}">
              <a14:compatExt xmlns:a14="http://schemas.microsoft.com/office/drawing/2010/main" spid="_x0000_s2072"/>
            </a:ext>
            <a:ext uri="{FF2B5EF4-FFF2-40B4-BE49-F238E27FC236}">
              <a16:creationId xmlns:a16="http://schemas.microsoft.com/office/drawing/2014/main" id="{A37FB14C-D00F-4304-8892-C234E70493A7}"/>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860" name="Drop Down 4" hidden="1">
          <a:extLst>
            <a:ext uri="{63B3BB69-23CF-44E3-9099-C40C66FF867C}">
              <a14:compatExt xmlns:a14="http://schemas.microsoft.com/office/drawing/2010/main" spid="_x0000_s2052"/>
            </a:ext>
            <a:ext uri="{FF2B5EF4-FFF2-40B4-BE49-F238E27FC236}">
              <a16:creationId xmlns:a16="http://schemas.microsoft.com/office/drawing/2014/main" id="{10AC1776-A6BB-4D0D-9D26-4AD7334F10E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861" name="Drop Down 4" hidden="1">
          <a:extLst>
            <a:ext uri="{63B3BB69-23CF-44E3-9099-C40C66FF867C}">
              <a14:compatExt xmlns:a14="http://schemas.microsoft.com/office/drawing/2010/main" spid="_x0000_s2052"/>
            </a:ext>
            <a:ext uri="{FF2B5EF4-FFF2-40B4-BE49-F238E27FC236}">
              <a16:creationId xmlns:a16="http://schemas.microsoft.com/office/drawing/2014/main" id="{D05AAFC9-2190-42F6-A2D8-E74CED74BC9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862" name="Drop Down 4" hidden="1">
          <a:extLst>
            <a:ext uri="{63B3BB69-23CF-44E3-9099-C40C66FF867C}">
              <a14:compatExt xmlns:a14="http://schemas.microsoft.com/office/drawing/2010/main" spid="_x0000_s2052"/>
            </a:ext>
            <a:ext uri="{FF2B5EF4-FFF2-40B4-BE49-F238E27FC236}">
              <a16:creationId xmlns:a16="http://schemas.microsoft.com/office/drawing/2014/main" id="{46F2D9F0-5728-4FA6-A7BD-2AFDF02A0AB0}"/>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863" name="Drop Down 4" hidden="1">
          <a:extLst>
            <a:ext uri="{63B3BB69-23CF-44E3-9099-C40C66FF867C}">
              <a14:compatExt xmlns:a14="http://schemas.microsoft.com/office/drawing/2010/main" spid="_x0000_s2052"/>
            </a:ext>
            <a:ext uri="{FF2B5EF4-FFF2-40B4-BE49-F238E27FC236}">
              <a16:creationId xmlns:a16="http://schemas.microsoft.com/office/drawing/2014/main" id="{D8D654D1-532F-4B80-B839-4EE10E433551}"/>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864" name="Drop Down 4" hidden="1">
          <a:extLst>
            <a:ext uri="{63B3BB69-23CF-44E3-9099-C40C66FF867C}">
              <a14:compatExt xmlns:a14="http://schemas.microsoft.com/office/drawing/2010/main" spid="_x0000_s2052"/>
            </a:ext>
            <a:ext uri="{FF2B5EF4-FFF2-40B4-BE49-F238E27FC236}">
              <a16:creationId xmlns:a16="http://schemas.microsoft.com/office/drawing/2014/main" id="{CEBDB9AF-8942-4380-A8F2-10A7CB71F93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358</xdr:row>
      <xdr:rowOff>0</xdr:rowOff>
    </xdr:from>
    <xdr:ext cx="1921468" cy="195685"/>
    <xdr:sp macro="" textlink="">
      <xdr:nvSpPr>
        <xdr:cNvPr id="5865" name="Drop Down 20" hidden="1">
          <a:extLst>
            <a:ext uri="{63B3BB69-23CF-44E3-9099-C40C66FF867C}">
              <a14:compatExt xmlns:a14="http://schemas.microsoft.com/office/drawing/2010/main" spid="_x0000_s2068"/>
            </a:ext>
            <a:ext uri="{FF2B5EF4-FFF2-40B4-BE49-F238E27FC236}">
              <a16:creationId xmlns:a16="http://schemas.microsoft.com/office/drawing/2014/main" id="{08E1832D-5CE1-47E6-967C-01940958EAA0}"/>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866" name="Drop Down 24" hidden="1">
          <a:extLst>
            <a:ext uri="{63B3BB69-23CF-44E3-9099-C40C66FF867C}">
              <a14:compatExt xmlns:a14="http://schemas.microsoft.com/office/drawing/2010/main" spid="_x0000_s2072"/>
            </a:ext>
            <a:ext uri="{FF2B5EF4-FFF2-40B4-BE49-F238E27FC236}">
              <a16:creationId xmlns:a16="http://schemas.microsoft.com/office/drawing/2014/main" id="{C14F2090-D9C9-4B8B-A8AB-4AA99B65EFA8}"/>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867" name="Drop Down 4" hidden="1">
          <a:extLst>
            <a:ext uri="{63B3BB69-23CF-44E3-9099-C40C66FF867C}">
              <a14:compatExt xmlns:a14="http://schemas.microsoft.com/office/drawing/2010/main" spid="_x0000_s2052"/>
            </a:ext>
            <a:ext uri="{FF2B5EF4-FFF2-40B4-BE49-F238E27FC236}">
              <a16:creationId xmlns:a16="http://schemas.microsoft.com/office/drawing/2014/main" id="{24103256-726B-451C-9A0F-6519B9B5158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868" name="Drop Down 4" hidden="1">
          <a:extLst>
            <a:ext uri="{63B3BB69-23CF-44E3-9099-C40C66FF867C}">
              <a14:compatExt xmlns:a14="http://schemas.microsoft.com/office/drawing/2010/main" spid="_x0000_s2052"/>
            </a:ext>
            <a:ext uri="{FF2B5EF4-FFF2-40B4-BE49-F238E27FC236}">
              <a16:creationId xmlns:a16="http://schemas.microsoft.com/office/drawing/2014/main" id="{5B2CC501-24D4-40F5-963E-DCC21EFDE039}"/>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869" name="Drop Down 4" hidden="1">
          <a:extLst>
            <a:ext uri="{63B3BB69-23CF-44E3-9099-C40C66FF867C}">
              <a14:compatExt xmlns:a14="http://schemas.microsoft.com/office/drawing/2010/main" spid="_x0000_s2052"/>
            </a:ext>
            <a:ext uri="{FF2B5EF4-FFF2-40B4-BE49-F238E27FC236}">
              <a16:creationId xmlns:a16="http://schemas.microsoft.com/office/drawing/2014/main" id="{5FB80F5E-1A29-4B20-89AB-9EFE9B9B85D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870" name="Drop Down 4" hidden="1">
          <a:extLst>
            <a:ext uri="{63B3BB69-23CF-44E3-9099-C40C66FF867C}">
              <a14:compatExt xmlns:a14="http://schemas.microsoft.com/office/drawing/2010/main" spid="_x0000_s2052"/>
            </a:ext>
            <a:ext uri="{FF2B5EF4-FFF2-40B4-BE49-F238E27FC236}">
              <a16:creationId xmlns:a16="http://schemas.microsoft.com/office/drawing/2014/main" id="{32F0E01D-503E-4DE4-9C6C-63E03C327EB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871" name="Drop Down 4" hidden="1">
          <a:extLst>
            <a:ext uri="{63B3BB69-23CF-44E3-9099-C40C66FF867C}">
              <a14:compatExt xmlns:a14="http://schemas.microsoft.com/office/drawing/2010/main" spid="_x0000_s2052"/>
            </a:ext>
            <a:ext uri="{FF2B5EF4-FFF2-40B4-BE49-F238E27FC236}">
              <a16:creationId xmlns:a16="http://schemas.microsoft.com/office/drawing/2014/main" id="{9FD48325-C605-4D7F-8205-05EE83F7172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358</xdr:row>
      <xdr:rowOff>0</xdr:rowOff>
    </xdr:from>
    <xdr:ext cx="1921468" cy="195685"/>
    <xdr:sp macro="" textlink="">
      <xdr:nvSpPr>
        <xdr:cNvPr id="5872" name="Drop Down 20" hidden="1">
          <a:extLst>
            <a:ext uri="{63B3BB69-23CF-44E3-9099-C40C66FF867C}">
              <a14:compatExt xmlns:a14="http://schemas.microsoft.com/office/drawing/2010/main" spid="_x0000_s2068"/>
            </a:ext>
            <a:ext uri="{FF2B5EF4-FFF2-40B4-BE49-F238E27FC236}">
              <a16:creationId xmlns:a16="http://schemas.microsoft.com/office/drawing/2014/main" id="{85F8F393-3F0B-4396-B6CC-609F0AD03907}"/>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873" name="Drop Down 24" hidden="1">
          <a:extLst>
            <a:ext uri="{63B3BB69-23CF-44E3-9099-C40C66FF867C}">
              <a14:compatExt xmlns:a14="http://schemas.microsoft.com/office/drawing/2010/main" spid="_x0000_s2072"/>
            </a:ext>
            <a:ext uri="{FF2B5EF4-FFF2-40B4-BE49-F238E27FC236}">
              <a16:creationId xmlns:a16="http://schemas.microsoft.com/office/drawing/2014/main" id="{6BE630E5-8A69-4ABC-8FC9-6042FD8ACD69}"/>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874" name="Drop Down 4" hidden="1">
          <a:extLst>
            <a:ext uri="{63B3BB69-23CF-44E3-9099-C40C66FF867C}">
              <a14:compatExt xmlns:a14="http://schemas.microsoft.com/office/drawing/2010/main" spid="_x0000_s2052"/>
            </a:ext>
            <a:ext uri="{FF2B5EF4-FFF2-40B4-BE49-F238E27FC236}">
              <a16:creationId xmlns:a16="http://schemas.microsoft.com/office/drawing/2014/main" id="{A572380C-EA4A-43EE-90AC-7E4D4B8499C4}"/>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875" name="Drop Down 4" hidden="1">
          <a:extLst>
            <a:ext uri="{63B3BB69-23CF-44E3-9099-C40C66FF867C}">
              <a14:compatExt xmlns:a14="http://schemas.microsoft.com/office/drawing/2010/main" spid="_x0000_s2052"/>
            </a:ext>
            <a:ext uri="{FF2B5EF4-FFF2-40B4-BE49-F238E27FC236}">
              <a16:creationId xmlns:a16="http://schemas.microsoft.com/office/drawing/2014/main" id="{976C1A97-535D-4DBB-94C0-0E5207D46370}"/>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876" name="Drop Down 4" hidden="1">
          <a:extLst>
            <a:ext uri="{63B3BB69-23CF-44E3-9099-C40C66FF867C}">
              <a14:compatExt xmlns:a14="http://schemas.microsoft.com/office/drawing/2010/main" spid="_x0000_s2052"/>
            </a:ext>
            <a:ext uri="{FF2B5EF4-FFF2-40B4-BE49-F238E27FC236}">
              <a16:creationId xmlns:a16="http://schemas.microsoft.com/office/drawing/2014/main" id="{EFE0A5B8-31C4-4387-8025-F30512E9BE9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877" name="Drop Down 4" hidden="1">
          <a:extLst>
            <a:ext uri="{63B3BB69-23CF-44E3-9099-C40C66FF867C}">
              <a14:compatExt xmlns:a14="http://schemas.microsoft.com/office/drawing/2010/main" spid="_x0000_s2052"/>
            </a:ext>
            <a:ext uri="{FF2B5EF4-FFF2-40B4-BE49-F238E27FC236}">
              <a16:creationId xmlns:a16="http://schemas.microsoft.com/office/drawing/2014/main" id="{96823848-4B68-4D36-B82C-EDA05AB8958A}"/>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878" name="Drop Down 4" hidden="1">
          <a:extLst>
            <a:ext uri="{63B3BB69-23CF-44E3-9099-C40C66FF867C}">
              <a14:compatExt xmlns:a14="http://schemas.microsoft.com/office/drawing/2010/main" spid="_x0000_s2052"/>
            </a:ext>
            <a:ext uri="{FF2B5EF4-FFF2-40B4-BE49-F238E27FC236}">
              <a16:creationId xmlns:a16="http://schemas.microsoft.com/office/drawing/2014/main" id="{84027AB0-7C5E-43CB-8A8F-0838984CC21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358</xdr:row>
      <xdr:rowOff>0</xdr:rowOff>
    </xdr:from>
    <xdr:ext cx="1921468" cy="195685"/>
    <xdr:sp macro="" textlink="">
      <xdr:nvSpPr>
        <xdr:cNvPr id="5879" name="Drop Down 20" hidden="1">
          <a:extLst>
            <a:ext uri="{63B3BB69-23CF-44E3-9099-C40C66FF867C}">
              <a14:compatExt xmlns:a14="http://schemas.microsoft.com/office/drawing/2010/main" spid="_x0000_s2068"/>
            </a:ext>
            <a:ext uri="{FF2B5EF4-FFF2-40B4-BE49-F238E27FC236}">
              <a16:creationId xmlns:a16="http://schemas.microsoft.com/office/drawing/2014/main" id="{5D9F9BE1-FA96-4795-A073-9BC4668C2747}"/>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880" name="Drop Down 24" hidden="1">
          <a:extLst>
            <a:ext uri="{63B3BB69-23CF-44E3-9099-C40C66FF867C}">
              <a14:compatExt xmlns:a14="http://schemas.microsoft.com/office/drawing/2010/main" spid="_x0000_s2072"/>
            </a:ext>
            <a:ext uri="{FF2B5EF4-FFF2-40B4-BE49-F238E27FC236}">
              <a16:creationId xmlns:a16="http://schemas.microsoft.com/office/drawing/2014/main" id="{17A0BE8F-3971-4A5F-8ECE-AB126E9BD395}"/>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881" name="Drop Down 4" hidden="1">
          <a:extLst>
            <a:ext uri="{63B3BB69-23CF-44E3-9099-C40C66FF867C}">
              <a14:compatExt xmlns:a14="http://schemas.microsoft.com/office/drawing/2010/main" spid="_x0000_s2052"/>
            </a:ext>
            <a:ext uri="{FF2B5EF4-FFF2-40B4-BE49-F238E27FC236}">
              <a16:creationId xmlns:a16="http://schemas.microsoft.com/office/drawing/2014/main" id="{2D61A4E2-14EE-410D-A388-D53B6EACDB3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882" name="Drop Down 4" hidden="1">
          <a:extLst>
            <a:ext uri="{63B3BB69-23CF-44E3-9099-C40C66FF867C}">
              <a14:compatExt xmlns:a14="http://schemas.microsoft.com/office/drawing/2010/main" spid="_x0000_s2052"/>
            </a:ext>
            <a:ext uri="{FF2B5EF4-FFF2-40B4-BE49-F238E27FC236}">
              <a16:creationId xmlns:a16="http://schemas.microsoft.com/office/drawing/2014/main" id="{E84F44EB-433D-4911-97A7-DCBAECB9BEC6}"/>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883" name="Drop Down 4" hidden="1">
          <a:extLst>
            <a:ext uri="{63B3BB69-23CF-44E3-9099-C40C66FF867C}">
              <a14:compatExt xmlns:a14="http://schemas.microsoft.com/office/drawing/2010/main" spid="_x0000_s2052"/>
            </a:ext>
            <a:ext uri="{FF2B5EF4-FFF2-40B4-BE49-F238E27FC236}">
              <a16:creationId xmlns:a16="http://schemas.microsoft.com/office/drawing/2014/main" id="{00582113-5E18-4424-9D84-82602A45675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884" name="Drop Down 4" hidden="1">
          <a:extLst>
            <a:ext uri="{63B3BB69-23CF-44E3-9099-C40C66FF867C}">
              <a14:compatExt xmlns:a14="http://schemas.microsoft.com/office/drawing/2010/main" spid="_x0000_s2052"/>
            </a:ext>
            <a:ext uri="{FF2B5EF4-FFF2-40B4-BE49-F238E27FC236}">
              <a16:creationId xmlns:a16="http://schemas.microsoft.com/office/drawing/2014/main" id="{4672B4C6-FD83-4C4C-9449-6865D3AC04CB}"/>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885" name="Drop Down 4" hidden="1">
          <a:extLst>
            <a:ext uri="{63B3BB69-23CF-44E3-9099-C40C66FF867C}">
              <a14:compatExt xmlns:a14="http://schemas.microsoft.com/office/drawing/2010/main" spid="_x0000_s2052"/>
            </a:ext>
            <a:ext uri="{FF2B5EF4-FFF2-40B4-BE49-F238E27FC236}">
              <a16:creationId xmlns:a16="http://schemas.microsoft.com/office/drawing/2014/main" id="{540EE567-1753-4B30-A7CD-E77B00B28F5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358</xdr:row>
      <xdr:rowOff>0</xdr:rowOff>
    </xdr:from>
    <xdr:ext cx="1921468" cy="195685"/>
    <xdr:sp macro="" textlink="">
      <xdr:nvSpPr>
        <xdr:cNvPr id="5886" name="Drop Down 20" hidden="1">
          <a:extLst>
            <a:ext uri="{63B3BB69-23CF-44E3-9099-C40C66FF867C}">
              <a14:compatExt xmlns:a14="http://schemas.microsoft.com/office/drawing/2010/main" spid="_x0000_s2068"/>
            </a:ext>
            <a:ext uri="{FF2B5EF4-FFF2-40B4-BE49-F238E27FC236}">
              <a16:creationId xmlns:a16="http://schemas.microsoft.com/office/drawing/2014/main" id="{2E3BA86B-4AB7-49C0-BF88-D14A2FBD94CA}"/>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887" name="Drop Down 24" hidden="1">
          <a:extLst>
            <a:ext uri="{63B3BB69-23CF-44E3-9099-C40C66FF867C}">
              <a14:compatExt xmlns:a14="http://schemas.microsoft.com/office/drawing/2010/main" spid="_x0000_s2072"/>
            </a:ext>
            <a:ext uri="{FF2B5EF4-FFF2-40B4-BE49-F238E27FC236}">
              <a16:creationId xmlns:a16="http://schemas.microsoft.com/office/drawing/2014/main" id="{DE6C3D19-C06E-4891-8714-5A148777DBD5}"/>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888" name="Drop Down 4" hidden="1">
          <a:extLst>
            <a:ext uri="{63B3BB69-23CF-44E3-9099-C40C66FF867C}">
              <a14:compatExt xmlns:a14="http://schemas.microsoft.com/office/drawing/2010/main" spid="_x0000_s2052"/>
            </a:ext>
            <a:ext uri="{FF2B5EF4-FFF2-40B4-BE49-F238E27FC236}">
              <a16:creationId xmlns:a16="http://schemas.microsoft.com/office/drawing/2014/main" id="{88710C91-4D46-40DC-9606-13C42B45C48B}"/>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889" name="Drop Down 4" hidden="1">
          <a:extLst>
            <a:ext uri="{63B3BB69-23CF-44E3-9099-C40C66FF867C}">
              <a14:compatExt xmlns:a14="http://schemas.microsoft.com/office/drawing/2010/main" spid="_x0000_s2052"/>
            </a:ext>
            <a:ext uri="{FF2B5EF4-FFF2-40B4-BE49-F238E27FC236}">
              <a16:creationId xmlns:a16="http://schemas.microsoft.com/office/drawing/2014/main" id="{4B584DCF-A1BF-436A-A292-29C5895A048B}"/>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890" name="Drop Down 4" hidden="1">
          <a:extLst>
            <a:ext uri="{63B3BB69-23CF-44E3-9099-C40C66FF867C}">
              <a14:compatExt xmlns:a14="http://schemas.microsoft.com/office/drawing/2010/main" spid="_x0000_s2052"/>
            </a:ext>
            <a:ext uri="{FF2B5EF4-FFF2-40B4-BE49-F238E27FC236}">
              <a16:creationId xmlns:a16="http://schemas.microsoft.com/office/drawing/2014/main" id="{3FE8B9AE-AA8A-4F46-BB43-85956E8714B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891" name="Drop Down 4" hidden="1">
          <a:extLst>
            <a:ext uri="{63B3BB69-23CF-44E3-9099-C40C66FF867C}">
              <a14:compatExt xmlns:a14="http://schemas.microsoft.com/office/drawing/2010/main" spid="_x0000_s2052"/>
            </a:ext>
            <a:ext uri="{FF2B5EF4-FFF2-40B4-BE49-F238E27FC236}">
              <a16:creationId xmlns:a16="http://schemas.microsoft.com/office/drawing/2014/main" id="{89E72E16-235A-480B-B804-11614E71800F}"/>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892" name="Drop Down 4" hidden="1">
          <a:extLst>
            <a:ext uri="{63B3BB69-23CF-44E3-9099-C40C66FF867C}">
              <a14:compatExt xmlns:a14="http://schemas.microsoft.com/office/drawing/2010/main" spid="_x0000_s2052"/>
            </a:ext>
            <a:ext uri="{FF2B5EF4-FFF2-40B4-BE49-F238E27FC236}">
              <a16:creationId xmlns:a16="http://schemas.microsoft.com/office/drawing/2014/main" id="{102307AE-13DA-49BD-BD45-02581C148250}"/>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358</xdr:row>
      <xdr:rowOff>0</xdr:rowOff>
    </xdr:from>
    <xdr:ext cx="1921468" cy="195685"/>
    <xdr:sp macro="" textlink="">
      <xdr:nvSpPr>
        <xdr:cNvPr id="5893" name="Drop Down 20" hidden="1">
          <a:extLst>
            <a:ext uri="{63B3BB69-23CF-44E3-9099-C40C66FF867C}">
              <a14:compatExt xmlns:a14="http://schemas.microsoft.com/office/drawing/2010/main" spid="_x0000_s2068"/>
            </a:ext>
            <a:ext uri="{FF2B5EF4-FFF2-40B4-BE49-F238E27FC236}">
              <a16:creationId xmlns:a16="http://schemas.microsoft.com/office/drawing/2014/main" id="{D36FE1FE-EDE9-4747-86B2-6FBCCF207ED5}"/>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894" name="Drop Down 24" hidden="1">
          <a:extLst>
            <a:ext uri="{63B3BB69-23CF-44E3-9099-C40C66FF867C}">
              <a14:compatExt xmlns:a14="http://schemas.microsoft.com/office/drawing/2010/main" spid="_x0000_s2072"/>
            </a:ext>
            <a:ext uri="{FF2B5EF4-FFF2-40B4-BE49-F238E27FC236}">
              <a16:creationId xmlns:a16="http://schemas.microsoft.com/office/drawing/2014/main" id="{735F85BB-969E-497E-B476-7D30C8D1FE2F}"/>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895" name="Drop Down 4" hidden="1">
          <a:extLst>
            <a:ext uri="{63B3BB69-23CF-44E3-9099-C40C66FF867C}">
              <a14:compatExt xmlns:a14="http://schemas.microsoft.com/office/drawing/2010/main" spid="_x0000_s2052"/>
            </a:ext>
            <a:ext uri="{FF2B5EF4-FFF2-40B4-BE49-F238E27FC236}">
              <a16:creationId xmlns:a16="http://schemas.microsoft.com/office/drawing/2014/main" id="{B3269443-1722-46A6-A8AB-4BBF1507D36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896" name="Drop Down 4" hidden="1">
          <a:extLst>
            <a:ext uri="{63B3BB69-23CF-44E3-9099-C40C66FF867C}">
              <a14:compatExt xmlns:a14="http://schemas.microsoft.com/office/drawing/2010/main" spid="_x0000_s2052"/>
            </a:ext>
            <a:ext uri="{FF2B5EF4-FFF2-40B4-BE49-F238E27FC236}">
              <a16:creationId xmlns:a16="http://schemas.microsoft.com/office/drawing/2014/main" id="{58163F47-FD2B-45CC-8E60-9011B4C140BE}"/>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358</xdr:row>
      <xdr:rowOff>0</xdr:rowOff>
    </xdr:from>
    <xdr:ext cx="2529840" cy="195685"/>
    <xdr:sp macro="" textlink="">
      <xdr:nvSpPr>
        <xdr:cNvPr id="5897" name="Drop Down 4" hidden="1">
          <a:extLst>
            <a:ext uri="{63B3BB69-23CF-44E3-9099-C40C66FF867C}">
              <a14:compatExt xmlns:a14="http://schemas.microsoft.com/office/drawing/2010/main" spid="_x0000_s2052"/>
            </a:ext>
            <a:ext uri="{FF2B5EF4-FFF2-40B4-BE49-F238E27FC236}">
              <a16:creationId xmlns:a16="http://schemas.microsoft.com/office/drawing/2014/main" id="{B8AB1698-E1CF-47D2-ACE4-7237BF25C2D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358</xdr:row>
      <xdr:rowOff>0</xdr:rowOff>
    </xdr:from>
    <xdr:ext cx="2529840" cy="195685"/>
    <xdr:sp macro="" textlink="">
      <xdr:nvSpPr>
        <xdr:cNvPr id="5898" name="Drop Down 4" hidden="1">
          <a:extLst>
            <a:ext uri="{63B3BB69-23CF-44E3-9099-C40C66FF867C}">
              <a14:compatExt xmlns:a14="http://schemas.microsoft.com/office/drawing/2010/main" spid="_x0000_s2052"/>
            </a:ext>
            <a:ext uri="{FF2B5EF4-FFF2-40B4-BE49-F238E27FC236}">
              <a16:creationId xmlns:a16="http://schemas.microsoft.com/office/drawing/2014/main" id="{3FC6539E-8F49-4D76-BB04-77DF8C975F89}"/>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899" name="Drop Down 24" hidden="1">
          <a:extLst>
            <a:ext uri="{63B3BB69-23CF-44E3-9099-C40C66FF867C}">
              <a14:compatExt xmlns:a14="http://schemas.microsoft.com/office/drawing/2010/main" spid="_x0000_s2072"/>
            </a:ext>
            <a:ext uri="{FF2B5EF4-FFF2-40B4-BE49-F238E27FC236}">
              <a16:creationId xmlns:a16="http://schemas.microsoft.com/office/drawing/2014/main" id="{04AD7A22-253C-44E9-B46F-DA2FDD0067FC}"/>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900" name="Drop Down 24" hidden="1">
          <a:extLst>
            <a:ext uri="{63B3BB69-23CF-44E3-9099-C40C66FF867C}">
              <a14:compatExt xmlns:a14="http://schemas.microsoft.com/office/drawing/2010/main" spid="_x0000_s2072"/>
            </a:ext>
            <a:ext uri="{FF2B5EF4-FFF2-40B4-BE49-F238E27FC236}">
              <a16:creationId xmlns:a16="http://schemas.microsoft.com/office/drawing/2014/main" id="{76408557-285A-4C98-A2FD-AC859E1C6FC1}"/>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901" name="Drop Down 24" hidden="1">
          <a:extLst>
            <a:ext uri="{63B3BB69-23CF-44E3-9099-C40C66FF867C}">
              <a14:compatExt xmlns:a14="http://schemas.microsoft.com/office/drawing/2010/main" spid="_x0000_s2072"/>
            </a:ext>
            <a:ext uri="{FF2B5EF4-FFF2-40B4-BE49-F238E27FC236}">
              <a16:creationId xmlns:a16="http://schemas.microsoft.com/office/drawing/2014/main" id="{4D9E69DE-5517-4B48-9FC4-5FDC10D1C69C}"/>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902" name="Drop Down 24" hidden="1">
          <a:extLst>
            <a:ext uri="{63B3BB69-23CF-44E3-9099-C40C66FF867C}">
              <a14:compatExt xmlns:a14="http://schemas.microsoft.com/office/drawing/2010/main" spid="_x0000_s2072"/>
            </a:ext>
            <a:ext uri="{FF2B5EF4-FFF2-40B4-BE49-F238E27FC236}">
              <a16:creationId xmlns:a16="http://schemas.microsoft.com/office/drawing/2014/main" id="{7F9076B8-EAAC-45EB-B731-B6EDCC027782}"/>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903" name="Drop Down 24" hidden="1">
          <a:extLst>
            <a:ext uri="{63B3BB69-23CF-44E3-9099-C40C66FF867C}">
              <a14:compatExt xmlns:a14="http://schemas.microsoft.com/office/drawing/2010/main" spid="_x0000_s2072"/>
            </a:ext>
            <a:ext uri="{FF2B5EF4-FFF2-40B4-BE49-F238E27FC236}">
              <a16:creationId xmlns:a16="http://schemas.microsoft.com/office/drawing/2014/main" id="{A9D0C8BC-9073-411B-A328-F777DC4BF381}"/>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904" name="Drop Down 24" hidden="1">
          <a:extLst>
            <a:ext uri="{63B3BB69-23CF-44E3-9099-C40C66FF867C}">
              <a14:compatExt xmlns:a14="http://schemas.microsoft.com/office/drawing/2010/main" spid="_x0000_s2072"/>
            </a:ext>
            <a:ext uri="{FF2B5EF4-FFF2-40B4-BE49-F238E27FC236}">
              <a16:creationId xmlns:a16="http://schemas.microsoft.com/office/drawing/2014/main" id="{542B9F29-71D6-4599-B70D-A9B522C30B2F}"/>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905" name="Drop Down 24" hidden="1">
          <a:extLst>
            <a:ext uri="{63B3BB69-23CF-44E3-9099-C40C66FF867C}">
              <a14:compatExt xmlns:a14="http://schemas.microsoft.com/office/drawing/2010/main" spid="_x0000_s2072"/>
            </a:ext>
            <a:ext uri="{FF2B5EF4-FFF2-40B4-BE49-F238E27FC236}">
              <a16:creationId xmlns:a16="http://schemas.microsoft.com/office/drawing/2014/main" id="{0BD08D98-C784-4874-AE65-38E580E8C8F8}"/>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906" name="Drop Down 24" hidden="1">
          <a:extLst>
            <a:ext uri="{63B3BB69-23CF-44E3-9099-C40C66FF867C}">
              <a14:compatExt xmlns:a14="http://schemas.microsoft.com/office/drawing/2010/main" spid="_x0000_s2072"/>
            </a:ext>
            <a:ext uri="{FF2B5EF4-FFF2-40B4-BE49-F238E27FC236}">
              <a16:creationId xmlns:a16="http://schemas.microsoft.com/office/drawing/2014/main" id="{F91E14D1-F832-46B0-878D-9D7A5BCAF539}"/>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907" name="Drop Down 24" hidden="1">
          <a:extLst>
            <a:ext uri="{63B3BB69-23CF-44E3-9099-C40C66FF867C}">
              <a14:compatExt xmlns:a14="http://schemas.microsoft.com/office/drawing/2010/main" spid="_x0000_s2072"/>
            </a:ext>
            <a:ext uri="{FF2B5EF4-FFF2-40B4-BE49-F238E27FC236}">
              <a16:creationId xmlns:a16="http://schemas.microsoft.com/office/drawing/2014/main" id="{503D6C88-B860-48B3-BCD7-6126744CFB86}"/>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908" name="Drop Down 24" hidden="1">
          <a:extLst>
            <a:ext uri="{63B3BB69-23CF-44E3-9099-C40C66FF867C}">
              <a14:compatExt xmlns:a14="http://schemas.microsoft.com/office/drawing/2010/main" spid="_x0000_s2072"/>
            </a:ext>
            <a:ext uri="{FF2B5EF4-FFF2-40B4-BE49-F238E27FC236}">
              <a16:creationId xmlns:a16="http://schemas.microsoft.com/office/drawing/2014/main" id="{76D5A292-F6AA-469E-9193-24A964F93234}"/>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909" name="Drop Down 24" hidden="1">
          <a:extLst>
            <a:ext uri="{63B3BB69-23CF-44E3-9099-C40C66FF867C}">
              <a14:compatExt xmlns:a14="http://schemas.microsoft.com/office/drawing/2010/main" spid="_x0000_s2072"/>
            </a:ext>
            <a:ext uri="{FF2B5EF4-FFF2-40B4-BE49-F238E27FC236}">
              <a16:creationId xmlns:a16="http://schemas.microsoft.com/office/drawing/2014/main" id="{ED1823A9-7FC2-42F0-880E-81E5F1D1207A}"/>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910" name="Drop Down 24" hidden="1">
          <a:extLst>
            <a:ext uri="{63B3BB69-23CF-44E3-9099-C40C66FF867C}">
              <a14:compatExt xmlns:a14="http://schemas.microsoft.com/office/drawing/2010/main" spid="_x0000_s2072"/>
            </a:ext>
            <a:ext uri="{FF2B5EF4-FFF2-40B4-BE49-F238E27FC236}">
              <a16:creationId xmlns:a16="http://schemas.microsoft.com/office/drawing/2014/main" id="{8D9F0110-C7B8-452D-BE81-E688E6B92793}"/>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911" name="Drop Down 24" hidden="1">
          <a:extLst>
            <a:ext uri="{63B3BB69-23CF-44E3-9099-C40C66FF867C}">
              <a14:compatExt xmlns:a14="http://schemas.microsoft.com/office/drawing/2010/main" spid="_x0000_s2072"/>
            </a:ext>
            <a:ext uri="{FF2B5EF4-FFF2-40B4-BE49-F238E27FC236}">
              <a16:creationId xmlns:a16="http://schemas.microsoft.com/office/drawing/2014/main" id="{F0D023CC-35E3-43AE-A4E2-25C4C5AB3263}"/>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912" name="Drop Down 24" hidden="1">
          <a:extLst>
            <a:ext uri="{63B3BB69-23CF-44E3-9099-C40C66FF867C}">
              <a14:compatExt xmlns:a14="http://schemas.microsoft.com/office/drawing/2010/main" spid="_x0000_s2072"/>
            </a:ext>
            <a:ext uri="{FF2B5EF4-FFF2-40B4-BE49-F238E27FC236}">
              <a16:creationId xmlns:a16="http://schemas.microsoft.com/office/drawing/2014/main" id="{3143327C-FB1F-400B-89D1-7F4104A10066}"/>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913" name="Drop Down 24" hidden="1">
          <a:extLst>
            <a:ext uri="{63B3BB69-23CF-44E3-9099-C40C66FF867C}">
              <a14:compatExt xmlns:a14="http://schemas.microsoft.com/office/drawing/2010/main" spid="_x0000_s2072"/>
            </a:ext>
            <a:ext uri="{FF2B5EF4-FFF2-40B4-BE49-F238E27FC236}">
              <a16:creationId xmlns:a16="http://schemas.microsoft.com/office/drawing/2014/main" id="{7E2E0566-E7AB-4DD0-9DE7-9C4B998B2112}"/>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914" name="Drop Down 24" hidden="1">
          <a:extLst>
            <a:ext uri="{63B3BB69-23CF-44E3-9099-C40C66FF867C}">
              <a14:compatExt xmlns:a14="http://schemas.microsoft.com/office/drawing/2010/main" spid="_x0000_s2072"/>
            </a:ext>
            <a:ext uri="{FF2B5EF4-FFF2-40B4-BE49-F238E27FC236}">
              <a16:creationId xmlns:a16="http://schemas.microsoft.com/office/drawing/2014/main" id="{A1151C65-16AB-4D3C-ADC6-A7D6ACA4A44A}"/>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915" name="Drop Down 24" hidden="1">
          <a:extLst>
            <a:ext uri="{63B3BB69-23CF-44E3-9099-C40C66FF867C}">
              <a14:compatExt xmlns:a14="http://schemas.microsoft.com/office/drawing/2010/main" spid="_x0000_s2072"/>
            </a:ext>
            <a:ext uri="{FF2B5EF4-FFF2-40B4-BE49-F238E27FC236}">
              <a16:creationId xmlns:a16="http://schemas.microsoft.com/office/drawing/2014/main" id="{8E1981F9-54F8-4E90-BFC5-3C8A39123C61}"/>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916" name="Drop Down 24" hidden="1">
          <a:extLst>
            <a:ext uri="{63B3BB69-23CF-44E3-9099-C40C66FF867C}">
              <a14:compatExt xmlns:a14="http://schemas.microsoft.com/office/drawing/2010/main" spid="_x0000_s2072"/>
            </a:ext>
            <a:ext uri="{FF2B5EF4-FFF2-40B4-BE49-F238E27FC236}">
              <a16:creationId xmlns:a16="http://schemas.microsoft.com/office/drawing/2014/main" id="{2B0C149D-9E88-4D22-AA21-B97C007B06CA}"/>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5917" name="Drop Down 24" hidden="1">
          <a:extLst>
            <a:ext uri="{63B3BB69-23CF-44E3-9099-C40C66FF867C}">
              <a14:compatExt xmlns:a14="http://schemas.microsoft.com/office/drawing/2010/main" spid="_x0000_s2072"/>
            </a:ext>
            <a:ext uri="{FF2B5EF4-FFF2-40B4-BE49-F238E27FC236}">
              <a16:creationId xmlns:a16="http://schemas.microsoft.com/office/drawing/2014/main" id="{6B5A3C7E-D939-419D-A96A-1E4E1358F2E2}"/>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5056" name="Drop Down 4" hidden="1">
          <a:extLst>
            <a:ext uri="{63B3BB69-23CF-44E3-9099-C40C66FF867C}">
              <a14:compatExt xmlns:a14="http://schemas.microsoft.com/office/drawing/2010/main" spid="_x0000_s2052"/>
            </a:ext>
            <a:ext uri="{FF2B5EF4-FFF2-40B4-BE49-F238E27FC236}">
              <a16:creationId xmlns:a16="http://schemas.microsoft.com/office/drawing/2014/main" id="{9D52E726-571C-490D-A53B-43868A7C06C1}"/>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5057" name="Drop Down 20" hidden="1">
          <a:extLst>
            <a:ext uri="{63B3BB69-23CF-44E3-9099-C40C66FF867C}">
              <a14:compatExt xmlns:a14="http://schemas.microsoft.com/office/drawing/2010/main" spid="_x0000_s2068"/>
            </a:ext>
            <a:ext uri="{FF2B5EF4-FFF2-40B4-BE49-F238E27FC236}">
              <a16:creationId xmlns:a16="http://schemas.microsoft.com/office/drawing/2014/main" id="{17DA3871-31C8-4B3F-AB7B-EF0175FC4667}"/>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5058" name="Drop Down 24" hidden="1">
          <a:extLst>
            <a:ext uri="{63B3BB69-23CF-44E3-9099-C40C66FF867C}">
              <a14:compatExt xmlns:a14="http://schemas.microsoft.com/office/drawing/2010/main" spid="_x0000_s2072"/>
            </a:ext>
            <a:ext uri="{FF2B5EF4-FFF2-40B4-BE49-F238E27FC236}">
              <a16:creationId xmlns:a16="http://schemas.microsoft.com/office/drawing/2014/main" id="{049A5455-6C42-4E39-B8A0-F474F9D5A588}"/>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5059" name="Drop Down 4" hidden="1">
          <a:extLst>
            <a:ext uri="{63B3BB69-23CF-44E3-9099-C40C66FF867C}">
              <a14:compatExt xmlns:a14="http://schemas.microsoft.com/office/drawing/2010/main" spid="_x0000_s2052"/>
            </a:ext>
            <a:ext uri="{FF2B5EF4-FFF2-40B4-BE49-F238E27FC236}">
              <a16:creationId xmlns:a16="http://schemas.microsoft.com/office/drawing/2014/main" id="{4670B35F-3441-4CCB-B804-B509257A8DBB}"/>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5060" name="Drop Down 4" hidden="1">
          <a:extLst>
            <a:ext uri="{63B3BB69-23CF-44E3-9099-C40C66FF867C}">
              <a14:compatExt xmlns:a14="http://schemas.microsoft.com/office/drawing/2010/main" spid="_x0000_s2052"/>
            </a:ext>
            <a:ext uri="{FF2B5EF4-FFF2-40B4-BE49-F238E27FC236}">
              <a16:creationId xmlns:a16="http://schemas.microsoft.com/office/drawing/2014/main" id="{C6D5FC36-F7E5-460D-BCDB-37B37DCC9DC4}"/>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5061" name="Drop Down 4" hidden="1">
          <a:extLst>
            <a:ext uri="{63B3BB69-23CF-44E3-9099-C40C66FF867C}">
              <a14:compatExt xmlns:a14="http://schemas.microsoft.com/office/drawing/2010/main" spid="_x0000_s2052"/>
            </a:ext>
            <a:ext uri="{FF2B5EF4-FFF2-40B4-BE49-F238E27FC236}">
              <a16:creationId xmlns:a16="http://schemas.microsoft.com/office/drawing/2014/main" id="{4DEDE53D-90B5-40F6-8501-EF10399F8B54}"/>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5062" name="Drop Down 4" hidden="1">
          <a:extLst>
            <a:ext uri="{63B3BB69-23CF-44E3-9099-C40C66FF867C}">
              <a14:compatExt xmlns:a14="http://schemas.microsoft.com/office/drawing/2010/main" spid="_x0000_s2052"/>
            </a:ext>
            <a:ext uri="{FF2B5EF4-FFF2-40B4-BE49-F238E27FC236}">
              <a16:creationId xmlns:a16="http://schemas.microsoft.com/office/drawing/2014/main" id="{69A40DFA-EF70-43FE-966A-31579C6AB6D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5063" name="Drop Down 4" hidden="1">
          <a:extLst>
            <a:ext uri="{63B3BB69-23CF-44E3-9099-C40C66FF867C}">
              <a14:compatExt xmlns:a14="http://schemas.microsoft.com/office/drawing/2010/main" spid="_x0000_s2052"/>
            </a:ext>
            <a:ext uri="{FF2B5EF4-FFF2-40B4-BE49-F238E27FC236}">
              <a16:creationId xmlns:a16="http://schemas.microsoft.com/office/drawing/2014/main" id="{C924BDBE-1DCD-4E79-8BB3-EDF5875C435F}"/>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5064" name="Drop Down 20" hidden="1">
          <a:extLst>
            <a:ext uri="{63B3BB69-23CF-44E3-9099-C40C66FF867C}">
              <a14:compatExt xmlns:a14="http://schemas.microsoft.com/office/drawing/2010/main" spid="_x0000_s2068"/>
            </a:ext>
            <a:ext uri="{FF2B5EF4-FFF2-40B4-BE49-F238E27FC236}">
              <a16:creationId xmlns:a16="http://schemas.microsoft.com/office/drawing/2014/main" id="{B622CC19-386A-4BFF-85BC-1CAD8185E13C}"/>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5065" name="Drop Down 24" hidden="1">
          <a:extLst>
            <a:ext uri="{63B3BB69-23CF-44E3-9099-C40C66FF867C}">
              <a14:compatExt xmlns:a14="http://schemas.microsoft.com/office/drawing/2010/main" spid="_x0000_s2072"/>
            </a:ext>
            <a:ext uri="{FF2B5EF4-FFF2-40B4-BE49-F238E27FC236}">
              <a16:creationId xmlns:a16="http://schemas.microsoft.com/office/drawing/2014/main" id="{AB35429F-3AA7-4E0B-938B-B725DBFF3826}"/>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5066" name="Drop Down 4" hidden="1">
          <a:extLst>
            <a:ext uri="{63B3BB69-23CF-44E3-9099-C40C66FF867C}">
              <a14:compatExt xmlns:a14="http://schemas.microsoft.com/office/drawing/2010/main" spid="_x0000_s2052"/>
            </a:ext>
            <a:ext uri="{FF2B5EF4-FFF2-40B4-BE49-F238E27FC236}">
              <a16:creationId xmlns:a16="http://schemas.microsoft.com/office/drawing/2014/main" id="{4339A31E-462E-495A-B4B1-6751146D91A9}"/>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5067" name="Drop Down 4" hidden="1">
          <a:extLst>
            <a:ext uri="{63B3BB69-23CF-44E3-9099-C40C66FF867C}">
              <a14:compatExt xmlns:a14="http://schemas.microsoft.com/office/drawing/2010/main" spid="_x0000_s2052"/>
            </a:ext>
            <a:ext uri="{FF2B5EF4-FFF2-40B4-BE49-F238E27FC236}">
              <a16:creationId xmlns:a16="http://schemas.microsoft.com/office/drawing/2014/main" id="{E7019995-EAE9-4A12-9BF9-BD8D53D2FCA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5068" name="Drop Down 4" hidden="1">
          <a:extLst>
            <a:ext uri="{63B3BB69-23CF-44E3-9099-C40C66FF867C}">
              <a14:compatExt xmlns:a14="http://schemas.microsoft.com/office/drawing/2010/main" spid="_x0000_s2052"/>
            </a:ext>
            <a:ext uri="{FF2B5EF4-FFF2-40B4-BE49-F238E27FC236}">
              <a16:creationId xmlns:a16="http://schemas.microsoft.com/office/drawing/2014/main" id="{034694DF-162E-461D-8175-ED28674DFC93}"/>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5069" name="Drop Down 4" hidden="1">
          <a:extLst>
            <a:ext uri="{63B3BB69-23CF-44E3-9099-C40C66FF867C}">
              <a14:compatExt xmlns:a14="http://schemas.microsoft.com/office/drawing/2010/main" spid="_x0000_s2052"/>
            </a:ext>
            <a:ext uri="{FF2B5EF4-FFF2-40B4-BE49-F238E27FC236}">
              <a16:creationId xmlns:a16="http://schemas.microsoft.com/office/drawing/2014/main" id="{696B0EE0-D6A3-49D8-A600-CC5FC99C19DE}"/>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5070" name="Drop Down 4" hidden="1">
          <a:extLst>
            <a:ext uri="{63B3BB69-23CF-44E3-9099-C40C66FF867C}">
              <a14:compatExt xmlns:a14="http://schemas.microsoft.com/office/drawing/2010/main" spid="_x0000_s2052"/>
            </a:ext>
            <a:ext uri="{FF2B5EF4-FFF2-40B4-BE49-F238E27FC236}">
              <a16:creationId xmlns:a16="http://schemas.microsoft.com/office/drawing/2014/main" id="{23955436-30A8-4C66-A2EF-4A1CEE2C8BE5}"/>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5071" name="Drop Down 20" hidden="1">
          <a:extLst>
            <a:ext uri="{63B3BB69-23CF-44E3-9099-C40C66FF867C}">
              <a14:compatExt xmlns:a14="http://schemas.microsoft.com/office/drawing/2010/main" spid="_x0000_s2068"/>
            </a:ext>
            <a:ext uri="{FF2B5EF4-FFF2-40B4-BE49-F238E27FC236}">
              <a16:creationId xmlns:a16="http://schemas.microsoft.com/office/drawing/2014/main" id="{77C4594A-E098-4231-811E-1A5837C781AA}"/>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5072" name="Drop Down 24" hidden="1">
          <a:extLst>
            <a:ext uri="{63B3BB69-23CF-44E3-9099-C40C66FF867C}">
              <a14:compatExt xmlns:a14="http://schemas.microsoft.com/office/drawing/2010/main" spid="_x0000_s2072"/>
            </a:ext>
            <a:ext uri="{FF2B5EF4-FFF2-40B4-BE49-F238E27FC236}">
              <a16:creationId xmlns:a16="http://schemas.microsoft.com/office/drawing/2014/main" id="{BCC91F10-34F2-419C-9799-E7575C0C3863}"/>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5073" name="Drop Down 4" hidden="1">
          <a:extLst>
            <a:ext uri="{63B3BB69-23CF-44E3-9099-C40C66FF867C}">
              <a14:compatExt xmlns:a14="http://schemas.microsoft.com/office/drawing/2010/main" spid="_x0000_s2052"/>
            </a:ext>
            <a:ext uri="{FF2B5EF4-FFF2-40B4-BE49-F238E27FC236}">
              <a16:creationId xmlns:a16="http://schemas.microsoft.com/office/drawing/2014/main" id="{A8E78731-A6B2-46A1-9F83-64771DFE5327}"/>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5074" name="Drop Down 4" hidden="1">
          <a:extLst>
            <a:ext uri="{63B3BB69-23CF-44E3-9099-C40C66FF867C}">
              <a14:compatExt xmlns:a14="http://schemas.microsoft.com/office/drawing/2010/main" spid="_x0000_s2052"/>
            </a:ext>
            <a:ext uri="{FF2B5EF4-FFF2-40B4-BE49-F238E27FC236}">
              <a16:creationId xmlns:a16="http://schemas.microsoft.com/office/drawing/2014/main" id="{D42F2A00-1C98-416E-B7A4-48AEC063419E}"/>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5075" name="Drop Down 4" hidden="1">
          <a:extLst>
            <a:ext uri="{63B3BB69-23CF-44E3-9099-C40C66FF867C}">
              <a14:compatExt xmlns:a14="http://schemas.microsoft.com/office/drawing/2010/main" spid="_x0000_s2052"/>
            </a:ext>
            <a:ext uri="{FF2B5EF4-FFF2-40B4-BE49-F238E27FC236}">
              <a16:creationId xmlns:a16="http://schemas.microsoft.com/office/drawing/2014/main" id="{D953B23C-EE31-47AD-B7BC-BF8872F69E90}"/>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5076" name="Drop Down 4" hidden="1">
          <a:extLst>
            <a:ext uri="{63B3BB69-23CF-44E3-9099-C40C66FF867C}">
              <a14:compatExt xmlns:a14="http://schemas.microsoft.com/office/drawing/2010/main" spid="_x0000_s2052"/>
            </a:ext>
            <a:ext uri="{FF2B5EF4-FFF2-40B4-BE49-F238E27FC236}">
              <a16:creationId xmlns:a16="http://schemas.microsoft.com/office/drawing/2014/main" id="{7DD0E6E7-C768-45F1-BD46-A9DC5E45452D}"/>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5077" name="Drop Down 4" hidden="1">
          <a:extLst>
            <a:ext uri="{63B3BB69-23CF-44E3-9099-C40C66FF867C}">
              <a14:compatExt xmlns:a14="http://schemas.microsoft.com/office/drawing/2010/main" spid="_x0000_s2052"/>
            </a:ext>
            <a:ext uri="{FF2B5EF4-FFF2-40B4-BE49-F238E27FC236}">
              <a16:creationId xmlns:a16="http://schemas.microsoft.com/office/drawing/2014/main" id="{C6D4DA93-A42C-47B2-893A-F125C160B100}"/>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5078" name="Drop Down 20" hidden="1">
          <a:extLst>
            <a:ext uri="{63B3BB69-23CF-44E3-9099-C40C66FF867C}">
              <a14:compatExt xmlns:a14="http://schemas.microsoft.com/office/drawing/2010/main" spid="_x0000_s2068"/>
            </a:ext>
            <a:ext uri="{FF2B5EF4-FFF2-40B4-BE49-F238E27FC236}">
              <a16:creationId xmlns:a16="http://schemas.microsoft.com/office/drawing/2014/main" id="{F542F70D-88FA-4B64-B3EF-D4CB11F07BE2}"/>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5079" name="Drop Down 24" hidden="1">
          <a:extLst>
            <a:ext uri="{63B3BB69-23CF-44E3-9099-C40C66FF867C}">
              <a14:compatExt xmlns:a14="http://schemas.microsoft.com/office/drawing/2010/main" spid="_x0000_s2072"/>
            </a:ext>
            <a:ext uri="{FF2B5EF4-FFF2-40B4-BE49-F238E27FC236}">
              <a16:creationId xmlns:a16="http://schemas.microsoft.com/office/drawing/2014/main" id="{BE9BE4E0-9984-41A9-97F7-39BD8ED3BE95}"/>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5080" name="Drop Down 4" hidden="1">
          <a:extLst>
            <a:ext uri="{63B3BB69-23CF-44E3-9099-C40C66FF867C}">
              <a14:compatExt xmlns:a14="http://schemas.microsoft.com/office/drawing/2010/main" spid="_x0000_s2052"/>
            </a:ext>
            <a:ext uri="{FF2B5EF4-FFF2-40B4-BE49-F238E27FC236}">
              <a16:creationId xmlns:a16="http://schemas.microsoft.com/office/drawing/2014/main" id="{2CCF092D-BCE8-4E54-97B8-DEC0A6EC69EE}"/>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5081" name="Drop Down 4" hidden="1">
          <a:extLst>
            <a:ext uri="{63B3BB69-23CF-44E3-9099-C40C66FF867C}">
              <a14:compatExt xmlns:a14="http://schemas.microsoft.com/office/drawing/2010/main" spid="_x0000_s2052"/>
            </a:ext>
            <a:ext uri="{FF2B5EF4-FFF2-40B4-BE49-F238E27FC236}">
              <a16:creationId xmlns:a16="http://schemas.microsoft.com/office/drawing/2014/main" id="{1096D3A4-B212-4FEF-8E58-B5D6729996FF}"/>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5918" name="Drop Down 4" hidden="1">
          <a:extLst>
            <a:ext uri="{63B3BB69-23CF-44E3-9099-C40C66FF867C}">
              <a14:compatExt xmlns:a14="http://schemas.microsoft.com/office/drawing/2010/main" spid="_x0000_s2052"/>
            </a:ext>
            <a:ext uri="{FF2B5EF4-FFF2-40B4-BE49-F238E27FC236}">
              <a16:creationId xmlns:a16="http://schemas.microsoft.com/office/drawing/2014/main" id="{21BEC51E-2881-4774-A300-2419D56333AB}"/>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5919" name="Drop Down 4" hidden="1">
          <a:extLst>
            <a:ext uri="{63B3BB69-23CF-44E3-9099-C40C66FF867C}">
              <a14:compatExt xmlns:a14="http://schemas.microsoft.com/office/drawing/2010/main" spid="_x0000_s2052"/>
            </a:ext>
            <a:ext uri="{FF2B5EF4-FFF2-40B4-BE49-F238E27FC236}">
              <a16:creationId xmlns:a16="http://schemas.microsoft.com/office/drawing/2014/main" id="{B660CAC5-6014-4909-8256-32ADEC4B9D3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4550" name="Drop Down 4" hidden="1">
          <a:extLst>
            <a:ext uri="{63B3BB69-23CF-44E3-9099-C40C66FF867C}">
              <a14:compatExt xmlns:a14="http://schemas.microsoft.com/office/drawing/2010/main" spid="_x0000_s2052"/>
            </a:ext>
            <a:ext uri="{FF2B5EF4-FFF2-40B4-BE49-F238E27FC236}">
              <a16:creationId xmlns:a16="http://schemas.microsoft.com/office/drawing/2014/main" id="{F7D998D4-4F30-46DD-8232-C7DD4A60E29B}"/>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4551" name="Drop Down 20" hidden="1">
          <a:extLst>
            <a:ext uri="{63B3BB69-23CF-44E3-9099-C40C66FF867C}">
              <a14:compatExt xmlns:a14="http://schemas.microsoft.com/office/drawing/2010/main" spid="_x0000_s2068"/>
            </a:ext>
            <a:ext uri="{FF2B5EF4-FFF2-40B4-BE49-F238E27FC236}">
              <a16:creationId xmlns:a16="http://schemas.microsoft.com/office/drawing/2014/main" id="{70B7063D-04A8-4305-B6BD-78C2E7441711}"/>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4552" name="Drop Down 24" hidden="1">
          <a:extLst>
            <a:ext uri="{63B3BB69-23CF-44E3-9099-C40C66FF867C}">
              <a14:compatExt xmlns:a14="http://schemas.microsoft.com/office/drawing/2010/main" spid="_x0000_s2072"/>
            </a:ext>
            <a:ext uri="{FF2B5EF4-FFF2-40B4-BE49-F238E27FC236}">
              <a16:creationId xmlns:a16="http://schemas.microsoft.com/office/drawing/2014/main" id="{2BB05F56-FAF8-41B7-8D07-A89059D13523}"/>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4553" name="Drop Down 4" hidden="1">
          <a:extLst>
            <a:ext uri="{63B3BB69-23CF-44E3-9099-C40C66FF867C}">
              <a14:compatExt xmlns:a14="http://schemas.microsoft.com/office/drawing/2010/main" spid="_x0000_s2052"/>
            </a:ext>
            <a:ext uri="{FF2B5EF4-FFF2-40B4-BE49-F238E27FC236}">
              <a16:creationId xmlns:a16="http://schemas.microsoft.com/office/drawing/2014/main" id="{528E98D3-BDF2-4676-AA17-9A91F2E4755C}"/>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4554" name="Drop Down 4" hidden="1">
          <a:extLst>
            <a:ext uri="{63B3BB69-23CF-44E3-9099-C40C66FF867C}">
              <a14:compatExt xmlns:a14="http://schemas.microsoft.com/office/drawing/2010/main" spid="_x0000_s2052"/>
            </a:ext>
            <a:ext uri="{FF2B5EF4-FFF2-40B4-BE49-F238E27FC236}">
              <a16:creationId xmlns:a16="http://schemas.microsoft.com/office/drawing/2014/main" id="{B5CF900C-D48F-4C30-B529-9AFBD0AA5B7E}"/>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4555" name="Drop Down 4" hidden="1">
          <a:extLst>
            <a:ext uri="{63B3BB69-23CF-44E3-9099-C40C66FF867C}">
              <a14:compatExt xmlns:a14="http://schemas.microsoft.com/office/drawing/2010/main" spid="_x0000_s2052"/>
            </a:ext>
            <a:ext uri="{FF2B5EF4-FFF2-40B4-BE49-F238E27FC236}">
              <a16:creationId xmlns:a16="http://schemas.microsoft.com/office/drawing/2014/main" id="{4E44E9DA-88A5-4555-B83F-6CC56B57EEF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4556" name="Drop Down 4" hidden="1">
          <a:extLst>
            <a:ext uri="{63B3BB69-23CF-44E3-9099-C40C66FF867C}">
              <a14:compatExt xmlns:a14="http://schemas.microsoft.com/office/drawing/2010/main" spid="_x0000_s2052"/>
            </a:ext>
            <a:ext uri="{FF2B5EF4-FFF2-40B4-BE49-F238E27FC236}">
              <a16:creationId xmlns:a16="http://schemas.microsoft.com/office/drawing/2014/main" id="{A2CDCBA9-9EF5-4DA1-B56C-E0933C405A6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4557" name="Drop Down 4" hidden="1">
          <a:extLst>
            <a:ext uri="{63B3BB69-23CF-44E3-9099-C40C66FF867C}">
              <a14:compatExt xmlns:a14="http://schemas.microsoft.com/office/drawing/2010/main" spid="_x0000_s2052"/>
            </a:ext>
            <a:ext uri="{FF2B5EF4-FFF2-40B4-BE49-F238E27FC236}">
              <a16:creationId xmlns:a16="http://schemas.microsoft.com/office/drawing/2014/main" id="{2427BF30-3980-49D7-9BDF-C69BE8D3E88A}"/>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4558" name="Drop Down 20" hidden="1">
          <a:extLst>
            <a:ext uri="{63B3BB69-23CF-44E3-9099-C40C66FF867C}">
              <a14:compatExt xmlns:a14="http://schemas.microsoft.com/office/drawing/2010/main" spid="_x0000_s2068"/>
            </a:ext>
            <a:ext uri="{FF2B5EF4-FFF2-40B4-BE49-F238E27FC236}">
              <a16:creationId xmlns:a16="http://schemas.microsoft.com/office/drawing/2014/main" id="{F7DA2465-FAB3-4A58-A97F-832419F8F53E}"/>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4559" name="Drop Down 24" hidden="1">
          <a:extLst>
            <a:ext uri="{63B3BB69-23CF-44E3-9099-C40C66FF867C}">
              <a14:compatExt xmlns:a14="http://schemas.microsoft.com/office/drawing/2010/main" spid="_x0000_s2072"/>
            </a:ext>
            <a:ext uri="{FF2B5EF4-FFF2-40B4-BE49-F238E27FC236}">
              <a16:creationId xmlns:a16="http://schemas.microsoft.com/office/drawing/2014/main" id="{9FA57DCA-8D50-4AAC-BE08-8D32C095BBCD}"/>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4560" name="Drop Down 4" hidden="1">
          <a:extLst>
            <a:ext uri="{63B3BB69-23CF-44E3-9099-C40C66FF867C}">
              <a14:compatExt xmlns:a14="http://schemas.microsoft.com/office/drawing/2010/main" spid="_x0000_s2052"/>
            </a:ext>
            <a:ext uri="{FF2B5EF4-FFF2-40B4-BE49-F238E27FC236}">
              <a16:creationId xmlns:a16="http://schemas.microsoft.com/office/drawing/2014/main" id="{4793C884-878B-42B9-82A5-C7116988E0B7}"/>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4561" name="Drop Down 4" hidden="1">
          <a:extLst>
            <a:ext uri="{63B3BB69-23CF-44E3-9099-C40C66FF867C}">
              <a14:compatExt xmlns:a14="http://schemas.microsoft.com/office/drawing/2010/main" spid="_x0000_s2052"/>
            </a:ext>
            <a:ext uri="{FF2B5EF4-FFF2-40B4-BE49-F238E27FC236}">
              <a16:creationId xmlns:a16="http://schemas.microsoft.com/office/drawing/2014/main" id="{0672459F-D697-4201-A5C5-3A6D67F2455D}"/>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4562" name="Drop Down 4" hidden="1">
          <a:extLst>
            <a:ext uri="{63B3BB69-23CF-44E3-9099-C40C66FF867C}">
              <a14:compatExt xmlns:a14="http://schemas.microsoft.com/office/drawing/2010/main" spid="_x0000_s2052"/>
            </a:ext>
            <a:ext uri="{FF2B5EF4-FFF2-40B4-BE49-F238E27FC236}">
              <a16:creationId xmlns:a16="http://schemas.microsoft.com/office/drawing/2014/main" id="{BEF59A99-E295-444F-81C7-ED093C073E0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4563" name="Drop Down 4" hidden="1">
          <a:extLst>
            <a:ext uri="{63B3BB69-23CF-44E3-9099-C40C66FF867C}">
              <a14:compatExt xmlns:a14="http://schemas.microsoft.com/office/drawing/2010/main" spid="_x0000_s2052"/>
            </a:ext>
            <a:ext uri="{FF2B5EF4-FFF2-40B4-BE49-F238E27FC236}">
              <a16:creationId xmlns:a16="http://schemas.microsoft.com/office/drawing/2014/main" id="{C7866435-F914-48AC-BF52-BDFE5C3E760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4564" name="Drop Down 4" hidden="1">
          <a:extLst>
            <a:ext uri="{63B3BB69-23CF-44E3-9099-C40C66FF867C}">
              <a14:compatExt xmlns:a14="http://schemas.microsoft.com/office/drawing/2010/main" spid="_x0000_s2052"/>
            </a:ext>
            <a:ext uri="{FF2B5EF4-FFF2-40B4-BE49-F238E27FC236}">
              <a16:creationId xmlns:a16="http://schemas.microsoft.com/office/drawing/2014/main" id="{CD8C898B-9796-4B36-A9D4-8BDDDF996AF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4565" name="Drop Down 20" hidden="1">
          <a:extLst>
            <a:ext uri="{63B3BB69-23CF-44E3-9099-C40C66FF867C}">
              <a14:compatExt xmlns:a14="http://schemas.microsoft.com/office/drawing/2010/main" spid="_x0000_s2068"/>
            </a:ext>
            <a:ext uri="{FF2B5EF4-FFF2-40B4-BE49-F238E27FC236}">
              <a16:creationId xmlns:a16="http://schemas.microsoft.com/office/drawing/2014/main" id="{A887083F-9555-4531-A54E-996C525C14AC}"/>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4566" name="Drop Down 24" hidden="1">
          <a:extLst>
            <a:ext uri="{63B3BB69-23CF-44E3-9099-C40C66FF867C}">
              <a14:compatExt xmlns:a14="http://schemas.microsoft.com/office/drawing/2010/main" spid="_x0000_s2072"/>
            </a:ext>
            <a:ext uri="{FF2B5EF4-FFF2-40B4-BE49-F238E27FC236}">
              <a16:creationId xmlns:a16="http://schemas.microsoft.com/office/drawing/2014/main" id="{78986141-3CE4-4A99-8D86-17CDDE585FD3}"/>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4567" name="Drop Down 4" hidden="1">
          <a:extLst>
            <a:ext uri="{63B3BB69-23CF-44E3-9099-C40C66FF867C}">
              <a14:compatExt xmlns:a14="http://schemas.microsoft.com/office/drawing/2010/main" spid="_x0000_s2052"/>
            </a:ext>
            <a:ext uri="{FF2B5EF4-FFF2-40B4-BE49-F238E27FC236}">
              <a16:creationId xmlns:a16="http://schemas.microsoft.com/office/drawing/2014/main" id="{4BFB5E57-DE7A-420D-BA3E-1A20BDB589D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4568" name="Drop Down 4" hidden="1">
          <a:extLst>
            <a:ext uri="{63B3BB69-23CF-44E3-9099-C40C66FF867C}">
              <a14:compatExt xmlns:a14="http://schemas.microsoft.com/office/drawing/2010/main" spid="_x0000_s2052"/>
            </a:ext>
            <a:ext uri="{FF2B5EF4-FFF2-40B4-BE49-F238E27FC236}">
              <a16:creationId xmlns:a16="http://schemas.microsoft.com/office/drawing/2014/main" id="{D39D9EE8-7AE3-4AF3-9D47-2DD4B700DA90}"/>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4569" name="Drop Down 4" hidden="1">
          <a:extLst>
            <a:ext uri="{63B3BB69-23CF-44E3-9099-C40C66FF867C}">
              <a14:compatExt xmlns:a14="http://schemas.microsoft.com/office/drawing/2010/main" spid="_x0000_s2052"/>
            </a:ext>
            <a:ext uri="{FF2B5EF4-FFF2-40B4-BE49-F238E27FC236}">
              <a16:creationId xmlns:a16="http://schemas.microsoft.com/office/drawing/2014/main" id="{6F59F5BD-4047-4966-BE0C-CFF4CF2D723E}"/>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4570" name="Drop Down 4" hidden="1">
          <a:extLst>
            <a:ext uri="{63B3BB69-23CF-44E3-9099-C40C66FF867C}">
              <a14:compatExt xmlns:a14="http://schemas.microsoft.com/office/drawing/2010/main" spid="_x0000_s2052"/>
            </a:ext>
            <a:ext uri="{FF2B5EF4-FFF2-40B4-BE49-F238E27FC236}">
              <a16:creationId xmlns:a16="http://schemas.microsoft.com/office/drawing/2014/main" id="{15C139BB-1BC0-418D-829E-33783D310075}"/>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4571" name="Drop Down 4" hidden="1">
          <a:extLst>
            <a:ext uri="{63B3BB69-23CF-44E3-9099-C40C66FF867C}">
              <a14:compatExt xmlns:a14="http://schemas.microsoft.com/office/drawing/2010/main" spid="_x0000_s2052"/>
            </a:ext>
            <a:ext uri="{FF2B5EF4-FFF2-40B4-BE49-F238E27FC236}">
              <a16:creationId xmlns:a16="http://schemas.microsoft.com/office/drawing/2014/main" id="{3A31CD00-6AE5-4721-8852-5254CA5774F1}"/>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4572" name="Drop Down 20" hidden="1">
          <a:extLst>
            <a:ext uri="{63B3BB69-23CF-44E3-9099-C40C66FF867C}">
              <a14:compatExt xmlns:a14="http://schemas.microsoft.com/office/drawing/2010/main" spid="_x0000_s2068"/>
            </a:ext>
            <a:ext uri="{FF2B5EF4-FFF2-40B4-BE49-F238E27FC236}">
              <a16:creationId xmlns:a16="http://schemas.microsoft.com/office/drawing/2014/main" id="{0A07AD23-AE30-442E-80AC-383BF61508B8}"/>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4573" name="Drop Down 24" hidden="1">
          <a:extLst>
            <a:ext uri="{63B3BB69-23CF-44E3-9099-C40C66FF867C}">
              <a14:compatExt xmlns:a14="http://schemas.microsoft.com/office/drawing/2010/main" spid="_x0000_s2072"/>
            </a:ext>
            <a:ext uri="{FF2B5EF4-FFF2-40B4-BE49-F238E27FC236}">
              <a16:creationId xmlns:a16="http://schemas.microsoft.com/office/drawing/2014/main" id="{FB826A46-D175-46AF-9F9F-3051F7600FFC}"/>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4574" name="Drop Down 4" hidden="1">
          <a:extLst>
            <a:ext uri="{63B3BB69-23CF-44E3-9099-C40C66FF867C}">
              <a14:compatExt xmlns:a14="http://schemas.microsoft.com/office/drawing/2010/main" spid="_x0000_s2052"/>
            </a:ext>
            <a:ext uri="{FF2B5EF4-FFF2-40B4-BE49-F238E27FC236}">
              <a16:creationId xmlns:a16="http://schemas.microsoft.com/office/drawing/2014/main" id="{DF667871-AA62-47DC-BD6B-9F163DA142F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4575" name="Drop Down 4" hidden="1">
          <a:extLst>
            <a:ext uri="{63B3BB69-23CF-44E3-9099-C40C66FF867C}">
              <a14:compatExt xmlns:a14="http://schemas.microsoft.com/office/drawing/2010/main" spid="_x0000_s2052"/>
            </a:ext>
            <a:ext uri="{FF2B5EF4-FFF2-40B4-BE49-F238E27FC236}">
              <a16:creationId xmlns:a16="http://schemas.microsoft.com/office/drawing/2014/main" id="{6045376B-A739-4834-A966-E4DD6DE7C14B}"/>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5920" name="Drop Down 4" hidden="1">
          <a:extLst>
            <a:ext uri="{63B3BB69-23CF-44E3-9099-C40C66FF867C}">
              <a14:compatExt xmlns:a14="http://schemas.microsoft.com/office/drawing/2010/main" spid="_x0000_s2052"/>
            </a:ext>
            <a:ext uri="{FF2B5EF4-FFF2-40B4-BE49-F238E27FC236}">
              <a16:creationId xmlns:a16="http://schemas.microsoft.com/office/drawing/2014/main" id="{95F2500C-CD90-43AF-BC72-8E46D9BA98D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5921" name="Drop Down 4" hidden="1">
          <a:extLst>
            <a:ext uri="{63B3BB69-23CF-44E3-9099-C40C66FF867C}">
              <a14:compatExt xmlns:a14="http://schemas.microsoft.com/office/drawing/2010/main" spid="_x0000_s2052"/>
            </a:ext>
            <a:ext uri="{FF2B5EF4-FFF2-40B4-BE49-F238E27FC236}">
              <a16:creationId xmlns:a16="http://schemas.microsoft.com/office/drawing/2014/main" id="{997C4E13-4B41-427B-8CB9-781813AAFF37}"/>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5922" name="Drop Down 4" hidden="1">
          <a:extLst>
            <a:ext uri="{63B3BB69-23CF-44E3-9099-C40C66FF867C}">
              <a14:compatExt xmlns:a14="http://schemas.microsoft.com/office/drawing/2010/main" spid="_x0000_s2052"/>
            </a:ext>
            <a:ext uri="{FF2B5EF4-FFF2-40B4-BE49-F238E27FC236}">
              <a16:creationId xmlns:a16="http://schemas.microsoft.com/office/drawing/2014/main" id="{EE233AE7-91E1-4B99-BE32-6D1C50E42125}"/>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5923" name="Drop Down 20" hidden="1">
          <a:extLst>
            <a:ext uri="{63B3BB69-23CF-44E3-9099-C40C66FF867C}">
              <a14:compatExt xmlns:a14="http://schemas.microsoft.com/office/drawing/2010/main" spid="_x0000_s2068"/>
            </a:ext>
            <a:ext uri="{FF2B5EF4-FFF2-40B4-BE49-F238E27FC236}">
              <a16:creationId xmlns:a16="http://schemas.microsoft.com/office/drawing/2014/main" id="{19AE0692-CF12-4497-AA93-ABCAED38947F}"/>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5924" name="Drop Down 24" hidden="1">
          <a:extLst>
            <a:ext uri="{63B3BB69-23CF-44E3-9099-C40C66FF867C}">
              <a14:compatExt xmlns:a14="http://schemas.microsoft.com/office/drawing/2010/main" spid="_x0000_s2072"/>
            </a:ext>
            <a:ext uri="{FF2B5EF4-FFF2-40B4-BE49-F238E27FC236}">
              <a16:creationId xmlns:a16="http://schemas.microsoft.com/office/drawing/2014/main" id="{25386053-4577-4EE0-9996-B37A5C1674D1}"/>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5925" name="Drop Down 4" hidden="1">
          <a:extLst>
            <a:ext uri="{63B3BB69-23CF-44E3-9099-C40C66FF867C}">
              <a14:compatExt xmlns:a14="http://schemas.microsoft.com/office/drawing/2010/main" spid="_x0000_s2052"/>
            </a:ext>
            <a:ext uri="{FF2B5EF4-FFF2-40B4-BE49-F238E27FC236}">
              <a16:creationId xmlns:a16="http://schemas.microsoft.com/office/drawing/2014/main" id="{53CE6A12-7F23-40F9-A59B-1F01D5D39A70}"/>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5926" name="Drop Down 4" hidden="1">
          <a:extLst>
            <a:ext uri="{63B3BB69-23CF-44E3-9099-C40C66FF867C}">
              <a14:compatExt xmlns:a14="http://schemas.microsoft.com/office/drawing/2010/main" spid="_x0000_s2052"/>
            </a:ext>
            <a:ext uri="{FF2B5EF4-FFF2-40B4-BE49-F238E27FC236}">
              <a16:creationId xmlns:a16="http://schemas.microsoft.com/office/drawing/2014/main" id="{BAAFFF5C-8713-4678-B3B3-80171C283A14}"/>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5927" name="Drop Down 4" hidden="1">
          <a:extLst>
            <a:ext uri="{63B3BB69-23CF-44E3-9099-C40C66FF867C}">
              <a14:compatExt xmlns:a14="http://schemas.microsoft.com/office/drawing/2010/main" spid="_x0000_s2052"/>
            </a:ext>
            <a:ext uri="{FF2B5EF4-FFF2-40B4-BE49-F238E27FC236}">
              <a16:creationId xmlns:a16="http://schemas.microsoft.com/office/drawing/2014/main" id="{DCF0D273-FBD5-41E9-BD76-EA47A592B61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5928" name="Drop Down 4" hidden="1">
          <a:extLst>
            <a:ext uri="{63B3BB69-23CF-44E3-9099-C40C66FF867C}">
              <a14:compatExt xmlns:a14="http://schemas.microsoft.com/office/drawing/2010/main" spid="_x0000_s2052"/>
            </a:ext>
            <a:ext uri="{FF2B5EF4-FFF2-40B4-BE49-F238E27FC236}">
              <a16:creationId xmlns:a16="http://schemas.microsoft.com/office/drawing/2014/main" id="{95EE77B0-CFBD-4A95-9659-44130324F79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5929" name="Drop Down 4" hidden="1">
          <a:extLst>
            <a:ext uri="{63B3BB69-23CF-44E3-9099-C40C66FF867C}">
              <a14:compatExt xmlns:a14="http://schemas.microsoft.com/office/drawing/2010/main" spid="_x0000_s2052"/>
            </a:ext>
            <a:ext uri="{FF2B5EF4-FFF2-40B4-BE49-F238E27FC236}">
              <a16:creationId xmlns:a16="http://schemas.microsoft.com/office/drawing/2014/main" id="{5A8F5426-CC14-4960-9FA4-CFB88321E072}"/>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5930" name="Drop Down 20" hidden="1">
          <a:extLst>
            <a:ext uri="{63B3BB69-23CF-44E3-9099-C40C66FF867C}">
              <a14:compatExt xmlns:a14="http://schemas.microsoft.com/office/drawing/2010/main" spid="_x0000_s2068"/>
            </a:ext>
            <a:ext uri="{FF2B5EF4-FFF2-40B4-BE49-F238E27FC236}">
              <a16:creationId xmlns:a16="http://schemas.microsoft.com/office/drawing/2014/main" id="{92E4908D-E4FD-4723-964A-1B8F2B94BF01}"/>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5931" name="Drop Down 24" hidden="1">
          <a:extLst>
            <a:ext uri="{63B3BB69-23CF-44E3-9099-C40C66FF867C}">
              <a14:compatExt xmlns:a14="http://schemas.microsoft.com/office/drawing/2010/main" spid="_x0000_s2072"/>
            </a:ext>
            <a:ext uri="{FF2B5EF4-FFF2-40B4-BE49-F238E27FC236}">
              <a16:creationId xmlns:a16="http://schemas.microsoft.com/office/drawing/2014/main" id="{C89596BF-2D12-4064-A7B6-E207D9638A29}"/>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5932" name="Drop Down 4" hidden="1">
          <a:extLst>
            <a:ext uri="{63B3BB69-23CF-44E3-9099-C40C66FF867C}">
              <a14:compatExt xmlns:a14="http://schemas.microsoft.com/office/drawing/2010/main" spid="_x0000_s2052"/>
            </a:ext>
            <a:ext uri="{FF2B5EF4-FFF2-40B4-BE49-F238E27FC236}">
              <a16:creationId xmlns:a16="http://schemas.microsoft.com/office/drawing/2014/main" id="{129C943C-DF4C-40C0-9B1A-A8DC57C4740C}"/>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5933" name="Drop Down 4" hidden="1">
          <a:extLst>
            <a:ext uri="{63B3BB69-23CF-44E3-9099-C40C66FF867C}">
              <a14:compatExt xmlns:a14="http://schemas.microsoft.com/office/drawing/2010/main" spid="_x0000_s2052"/>
            </a:ext>
            <a:ext uri="{FF2B5EF4-FFF2-40B4-BE49-F238E27FC236}">
              <a16:creationId xmlns:a16="http://schemas.microsoft.com/office/drawing/2014/main" id="{4A3419AB-2A44-4168-B977-CE184CAD585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5934" name="Drop Down 4" hidden="1">
          <a:extLst>
            <a:ext uri="{63B3BB69-23CF-44E3-9099-C40C66FF867C}">
              <a14:compatExt xmlns:a14="http://schemas.microsoft.com/office/drawing/2010/main" spid="_x0000_s2052"/>
            </a:ext>
            <a:ext uri="{FF2B5EF4-FFF2-40B4-BE49-F238E27FC236}">
              <a16:creationId xmlns:a16="http://schemas.microsoft.com/office/drawing/2014/main" id="{D29FE764-DF5B-45BF-831C-716FB43C89BB}"/>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5935" name="Drop Down 4" hidden="1">
          <a:extLst>
            <a:ext uri="{63B3BB69-23CF-44E3-9099-C40C66FF867C}">
              <a14:compatExt xmlns:a14="http://schemas.microsoft.com/office/drawing/2010/main" spid="_x0000_s2052"/>
            </a:ext>
            <a:ext uri="{FF2B5EF4-FFF2-40B4-BE49-F238E27FC236}">
              <a16:creationId xmlns:a16="http://schemas.microsoft.com/office/drawing/2014/main" id="{A4231083-E632-48A7-A143-231F3AF5332F}"/>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5936" name="Drop Down 4" hidden="1">
          <a:extLst>
            <a:ext uri="{63B3BB69-23CF-44E3-9099-C40C66FF867C}">
              <a14:compatExt xmlns:a14="http://schemas.microsoft.com/office/drawing/2010/main" spid="_x0000_s2052"/>
            </a:ext>
            <a:ext uri="{FF2B5EF4-FFF2-40B4-BE49-F238E27FC236}">
              <a16:creationId xmlns:a16="http://schemas.microsoft.com/office/drawing/2014/main" id="{3C88CE57-2D3C-419B-9063-2DBC1C929EB2}"/>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5937" name="Drop Down 20" hidden="1">
          <a:extLst>
            <a:ext uri="{63B3BB69-23CF-44E3-9099-C40C66FF867C}">
              <a14:compatExt xmlns:a14="http://schemas.microsoft.com/office/drawing/2010/main" spid="_x0000_s2068"/>
            </a:ext>
            <a:ext uri="{FF2B5EF4-FFF2-40B4-BE49-F238E27FC236}">
              <a16:creationId xmlns:a16="http://schemas.microsoft.com/office/drawing/2014/main" id="{62B3666D-448B-48DE-AAB6-A4651AB09D1D}"/>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5938" name="Drop Down 24" hidden="1">
          <a:extLst>
            <a:ext uri="{63B3BB69-23CF-44E3-9099-C40C66FF867C}">
              <a14:compatExt xmlns:a14="http://schemas.microsoft.com/office/drawing/2010/main" spid="_x0000_s2072"/>
            </a:ext>
            <a:ext uri="{FF2B5EF4-FFF2-40B4-BE49-F238E27FC236}">
              <a16:creationId xmlns:a16="http://schemas.microsoft.com/office/drawing/2014/main" id="{D7DDA99D-C8CE-4746-9FD1-C1788E0D2977}"/>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5939" name="Drop Down 4" hidden="1">
          <a:extLst>
            <a:ext uri="{63B3BB69-23CF-44E3-9099-C40C66FF867C}">
              <a14:compatExt xmlns:a14="http://schemas.microsoft.com/office/drawing/2010/main" spid="_x0000_s2052"/>
            </a:ext>
            <a:ext uri="{FF2B5EF4-FFF2-40B4-BE49-F238E27FC236}">
              <a16:creationId xmlns:a16="http://schemas.microsoft.com/office/drawing/2014/main" id="{E119B93B-AA35-43A2-9227-A1D92E2116D5}"/>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5940" name="Drop Down 4" hidden="1">
          <a:extLst>
            <a:ext uri="{63B3BB69-23CF-44E3-9099-C40C66FF867C}">
              <a14:compatExt xmlns:a14="http://schemas.microsoft.com/office/drawing/2010/main" spid="_x0000_s2052"/>
            </a:ext>
            <a:ext uri="{FF2B5EF4-FFF2-40B4-BE49-F238E27FC236}">
              <a16:creationId xmlns:a16="http://schemas.microsoft.com/office/drawing/2014/main" id="{65019FBA-F6A1-48C6-B63D-58DE6815674C}"/>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5941" name="Drop Down 4" hidden="1">
          <a:extLst>
            <a:ext uri="{63B3BB69-23CF-44E3-9099-C40C66FF867C}">
              <a14:compatExt xmlns:a14="http://schemas.microsoft.com/office/drawing/2010/main" spid="_x0000_s2052"/>
            </a:ext>
            <a:ext uri="{FF2B5EF4-FFF2-40B4-BE49-F238E27FC236}">
              <a16:creationId xmlns:a16="http://schemas.microsoft.com/office/drawing/2014/main" id="{69C085CE-CECD-43C9-806E-8983D6926730}"/>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5942" name="Drop Down 4" hidden="1">
          <a:extLst>
            <a:ext uri="{63B3BB69-23CF-44E3-9099-C40C66FF867C}">
              <a14:compatExt xmlns:a14="http://schemas.microsoft.com/office/drawing/2010/main" spid="_x0000_s2052"/>
            </a:ext>
            <a:ext uri="{FF2B5EF4-FFF2-40B4-BE49-F238E27FC236}">
              <a16:creationId xmlns:a16="http://schemas.microsoft.com/office/drawing/2014/main" id="{67ED01FE-2FED-4A8B-BD62-81A8AAC0B456}"/>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5943" name="Drop Down 4" hidden="1">
          <a:extLst>
            <a:ext uri="{63B3BB69-23CF-44E3-9099-C40C66FF867C}">
              <a14:compatExt xmlns:a14="http://schemas.microsoft.com/office/drawing/2010/main" spid="_x0000_s2052"/>
            </a:ext>
            <a:ext uri="{FF2B5EF4-FFF2-40B4-BE49-F238E27FC236}">
              <a16:creationId xmlns:a16="http://schemas.microsoft.com/office/drawing/2014/main" id="{41B12C2E-6D4E-4A8D-9C0F-5F0EBFFF6323}"/>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5944" name="Drop Down 20" hidden="1">
          <a:extLst>
            <a:ext uri="{63B3BB69-23CF-44E3-9099-C40C66FF867C}">
              <a14:compatExt xmlns:a14="http://schemas.microsoft.com/office/drawing/2010/main" spid="_x0000_s2068"/>
            </a:ext>
            <a:ext uri="{FF2B5EF4-FFF2-40B4-BE49-F238E27FC236}">
              <a16:creationId xmlns:a16="http://schemas.microsoft.com/office/drawing/2014/main" id="{3547FD15-F1C8-4CAE-BC6E-E7BAE51DEA9A}"/>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5945" name="Drop Down 24" hidden="1">
          <a:extLst>
            <a:ext uri="{63B3BB69-23CF-44E3-9099-C40C66FF867C}">
              <a14:compatExt xmlns:a14="http://schemas.microsoft.com/office/drawing/2010/main" spid="_x0000_s2072"/>
            </a:ext>
            <a:ext uri="{FF2B5EF4-FFF2-40B4-BE49-F238E27FC236}">
              <a16:creationId xmlns:a16="http://schemas.microsoft.com/office/drawing/2014/main" id="{665A432E-6397-4F63-AF4F-0918738A28F0}"/>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5946" name="Drop Down 4" hidden="1">
          <a:extLst>
            <a:ext uri="{63B3BB69-23CF-44E3-9099-C40C66FF867C}">
              <a14:compatExt xmlns:a14="http://schemas.microsoft.com/office/drawing/2010/main" spid="_x0000_s2052"/>
            </a:ext>
            <a:ext uri="{FF2B5EF4-FFF2-40B4-BE49-F238E27FC236}">
              <a16:creationId xmlns:a16="http://schemas.microsoft.com/office/drawing/2014/main" id="{1E50B626-D23C-47F3-9984-754856EC9D8E}"/>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5947" name="Drop Down 4" hidden="1">
          <a:extLst>
            <a:ext uri="{63B3BB69-23CF-44E3-9099-C40C66FF867C}">
              <a14:compatExt xmlns:a14="http://schemas.microsoft.com/office/drawing/2010/main" spid="_x0000_s2052"/>
            </a:ext>
            <a:ext uri="{FF2B5EF4-FFF2-40B4-BE49-F238E27FC236}">
              <a16:creationId xmlns:a16="http://schemas.microsoft.com/office/drawing/2014/main" id="{2DC57EE4-2486-4870-8618-7D4FD1E26A97}"/>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5948" name="Drop Down 4" hidden="1">
          <a:extLst>
            <a:ext uri="{63B3BB69-23CF-44E3-9099-C40C66FF867C}">
              <a14:compatExt xmlns:a14="http://schemas.microsoft.com/office/drawing/2010/main" spid="_x0000_s2052"/>
            </a:ext>
            <a:ext uri="{FF2B5EF4-FFF2-40B4-BE49-F238E27FC236}">
              <a16:creationId xmlns:a16="http://schemas.microsoft.com/office/drawing/2014/main" id="{E0E5988D-5A4B-4B32-B627-CCA50FC45432}"/>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5949" name="Drop Down 4" hidden="1">
          <a:extLst>
            <a:ext uri="{63B3BB69-23CF-44E3-9099-C40C66FF867C}">
              <a14:compatExt xmlns:a14="http://schemas.microsoft.com/office/drawing/2010/main" spid="_x0000_s2052"/>
            </a:ext>
            <a:ext uri="{FF2B5EF4-FFF2-40B4-BE49-F238E27FC236}">
              <a16:creationId xmlns:a16="http://schemas.microsoft.com/office/drawing/2014/main" id="{6B9BA6D1-1440-4FB3-BAE3-F8550054F40A}"/>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5950" name="Drop Down 4" hidden="1">
          <a:extLst>
            <a:ext uri="{63B3BB69-23CF-44E3-9099-C40C66FF867C}">
              <a14:compatExt xmlns:a14="http://schemas.microsoft.com/office/drawing/2010/main" spid="_x0000_s2052"/>
            </a:ext>
            <a:ext uri="{FF2B5EF4-FFF2-40B4-BE49-F238E27FC236}">
              <a16:creationId xmlns:a16="http://schemas.microsoft.com/office/drawing/2014/main" id="{0B78071D-F6EA-423D-A8EC-1547D4A8773A}"/>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5951" name="Drop Down 20" hidden="1">
          <a:extLst>
            <a:ext uri="{63B3BB69-23CF-44E3-9099-C40C66FF867C}">
              <a14:compatExt xmlns:a14="http://schemas.microsoft.com/office/drawing/2010/main" spid="_x0000_s2068"/>
            </a:ext>
            <a:ext uri="{FF2B5EF4-FFF2-40B4-BE49-F238E27FC236}">
              <a16:creationId xmlns:a16="http://schemas.microsoft.com/office/drawing/2014/main" id="{6C6BB87C-11E3-41CB-ADCE-6973F2CEED49}"/>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5952" name="Drop Down 24" hidden="1">
          <a:extLst>
            <a:ext uri="{63B3BB69-23CF-44E3-9099-C40C66FF867C}">
              <a14:compatExt xmlns:a14="http://schemas.microsoft.com/office/drawing/2010/main" spid="_x0000_s2072"/>
            </a:ext>
            <a:ext uri="{FF2B5EF4-FFF2-40B4-BE49-F238E27FC236}">
              <a16:creationId xmlns:a16="http://schemas.microsoft.com/office/drawing/2014/main" id="{734F5D42-D3B9-4581-8D79-8379D1D5A3FB}"/>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5953" name="Drop Down 4" hidden="1">
          <a:extLst>
            <a:ext uri="{63B3BB69-23CF-44E3-9099-C40C66FF867C}">
              <a14:compatExt xmlns:a14="http://schemas.microsoft.com/office/drawing/2010/main" spid="_x0000_s2052"/>
            </a:ext>
            <a:ext uri="{FF2B5EF4-FFF2-40B4-BE49-F238E27FC236}">
              <a16:creationId xmlns:a16="http://schemas.microsoft.com/office/drawing/2014/main" id="{8A6050EE-E997-4AA1-91F7-D068E1596C8D}"/>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5954" name="Drop Down 4" hidden="1">
          <a:extLst>
            <a:ext uri="{63B3BB69-23CF-44E3-9099-C40C66FF867C}">
              <a14:compatExt xmlns:a14="http://schemas.microsoft.com/office/drawing/2010/main" spid="_x0000_s2052"/>
            </a:ext>
            <a:ext uri="{FF2B5EF4-FFF2-40B4-BE49-F238E27FC236}">
              <a16:creationId xmlns:a16="http://schemas.microsoft.com/office/drawing/2014/main" id="{9B1413AC-4E9F-4155-8A3B-0E2B51755228}"/>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5955" name="Drop Down 4" hidden="1">
          <a:extLst>
            <a:ext uri="{63B3BB69-23CF-44E3-9099-C40C66FF867C}">
              <a14:compatExt xmlns:a14="http://schemas.microsoft.com/office/drawing/2010/main" spid="_x0000_s2052"/>
            </a:ext>
            <a:ext uri="{FF2B5EF4-FFF2-40B4-BE49-F238E27FC236}">
              <a16:creationId xmlns:a16="http://schemas.microsoft.com/office/drawing/2014/main" id="{F6422788-767A-40FC-92AC-E98505B24701}"/>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5956" name="Drop Down 4" hidden="1">
          <a:extLst>
            <a:ext uri="{63B3BB69-23CF-44E3-9099-C40C66FF867C}">
              <a14:compatExt xmlns:a14="http://schemas.microsoft.com/office/drawing/2010/main" spid="_x0000_s2052"/>
            </a:ext>
            <a:ext uri="{FF2B5EF4-FFF2-40B4-BE49-F238E27FC236}">
              <a16:creationId xmlns:a16="http://schemas.microsoft.com/office/drawing/2014/main" id="{B5EA6C33-A6F7-4877-A132-BC581FDECBAC}"/>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5957" name="Drop Down 4" hidden="1">
          <a:extLst>
            <a:ext uri="{63B3BB69-23CF-44E3-9099-C40C66FF867C}">
              <a14:compatExt xmlns:a14="http://schemas.microsoft.com/office/drawing/2010/main" spid="_x0000_s2052"/>
            </a:ext>
            <a:ext uri="{FF2B5EF4-FFF2-40B4-BE49-F238E27FC236}">
              <a16:creationId xmlns:a16="http://schemas.microsoft.com/office/drawing/2014/main" id="{81B9CF1F-B4CF-44B9-98AC-0D98FA11E559}"/>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5958" name="Drop Down 20" hidden="1">
          <a:extLst>
            <a:ext uri="{63B3BB69-23CF-44E3-9099-C40C66FF867C}">
              <a14:compatExt xmlns:a14="http://schemas.microsoft.com/office/drawing/2010/main" spid="_x0000_s2068"/>
            </a:ext>
            <a:ext uri="{FF2B5EF4-FFF2-40B4-BE49-F238E27FC236}">
              <a16:creationId xmlns:a16="http://schemas.microsoft.com/office/drawing/2014/main" id="{168F8E67-2058-466C-951E-FBFC7A3B8024}"/>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5959" name="Drop Down 24" hidden="1">
          <a:extLst>
            <a:ext uri="{63B3BB69-23CF-44E3-9099-C40C66FF867C}">
              <a14:compatExt xmlns:a14="http://schemas.microsoft.com/office/drawing/2010/main" spid="_x0000_s2072"/>
            </a:ext>
            <a:ext uri="{FF2B5EF4-FFF2-40B4-BE49-F238E27FC236}">
              <a16:creationId xmlns:a16="http://schemas.microsoft.com/office/drawing/2014/main" id="{4ACFE614-2A70-49CC-AB8A-41FD3D820287}"/>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5960" name="Drop Down 4" hidden="1">
          <a:extLst>
            <a:ext uri="{63B3BB69-23CF-44E3-9099-C40C66FF867C}">
              <a14:compatExt xmlns:a14="http://schemas.microsoft.com/office/drawing/2010/main" spid="_x0000_s2052"/>
            </a:ext>
            <a:ext uri="{FF2B5EF4-FFF2-40B4-BE49-F238E27FC236}">
              <a16:creationId xmlns:a16="http://schemas.microsoft.com/office/drawing/2014/main" id="{4A9C8DEE-8429-4D3A-8E29-AD74ECF2203B}"/>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5961" name="Drop Down 4" hidden="1">
          <a:extLst>
            <a:ext uri="{63B3BB69-23CF-44E3-9099-C40C66FF867C}">
              <a14:compatExt xmlns:a14="http://schemas.microsoft.com/office/drawing/2010/main" spid="_x0000_s2052"/>
            </a:ext>
            <a:ext uri="{FF2B5EF4-FFF2-40B4-BE49-F238E27FC236}">
              <a16:creationId xmlns:a16="http://schemas.microsoft.com/office/drawing/2014/main" id="{5723F3EE-7529-48F7-B407-9B044988B2D6}"/>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5962" name="Drop Down 4" hidden="1">
          <a:extLst>
            <a:ext uri="{63B3BB69-23CF-44E3-9099-C40C66FF867C}">
              <a14:compatExt xmlns:a14="http://schemas.microsoft.com/office/drawing/2010/main" spid="_x0000_s2052"/>
            </a:ext>
            <a:ext uri="{FF2B5EF4-FFF2-40B4-BE49-F238E27FC236}">
              <a16:creationId xmlns:a16="http://schemas.microsoft.com/office/drawing/2014/main" id="{CCF0E309-E2D9-4AD4-A35E-22D268AAB1F4}"/>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5963" name="Drop Down 4" hidden="1">
          <a:extLst>
            <a:ext uri="{63B3BB69-23CF-44E3-9099-C40C66FF867C}">
              <a14:compatExt xmlns:a14="http://schemas.microsoft.com/office/drawing/2010/main" spid="_x0000_s2052"/>
            </a:ext>
            <a:ext uri="{FF2B5EF4-FFF2-40B4-BE49-F238E27FC236}">
              <a16:creationId xmlns:a16="http://schemas.microsoft.com/office/drawing/2014/main" id="{ECCE6CF7-5729-4BDC-AC57-6AE09B4BEEA5}"/>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5964" name="Drop Down 4" hidden="1">
          <a:extLst>
            <a:ext uri="{63B3BB69-23CF-44E3-9099-C40C66FF867C}">
              <a14:compatExt xmlns:a14="http://schemas.microsoft.com/office/drawing/2010/main" spid="_x0000_s2052"/>
            </a:ext>
            <a:ext uri="{FF2B5EF4-FFF2-40B4-BE49-F238E27FC236}">
              <a16:creationId xmlns:a16="http://schemas.microsoft.com/office/drawing/2014/main" id="{AB59D509-5404-40D0-8C8F-25552B1DEBA5}"/>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5965" name="Drop Down 20" hidden="1">
          <a:extLst>
            <a:ext uri="{63B3BB69-23CF-44E3-9099-C40C66FF867C}">
              <a14:compatExt xmlns:a14="http://schemas.microsoft.com/office/drawing/2010/main" spid="_x0000_s2068"/>
            </a:ext>
            <a:ext uri="{FF2B5EF4-FFF2-40B4-BE49-F238E27FC236}">
              <a16:creationId xmlns:a16="http://schemas.microsoft.com/office/drawing/2014/main" id="{C57D9D47-0568-4A69-84EE-719C5962AC4E}"/>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5966" name="Drop Down 24" hidden="1">
          <a:extLst>
            <a:ext uri="{63B3BB69-23CF-44E3-9099-C40C66FF867C}">
              <a14:compatExt xmlns:a14="http://schemas.microsoft.com/office/drawing/2010/main" spid="_x0000_s2072"/>
            </a:ext>
            <a:ext uri="{FF2B5EF4-FFF2-40B4-BE49-F238E27FC236}">
              <a16:creationId xmlns:a16="http://schemas.microsoft.com/office/drawing/2014/main" id="{2EA6D7D2-9A9C-4DEE-9FAA-6FC93BAA9823}"/>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5967" name="Drop Down 4" hidden="1">
          <a:extLst>
            <a:ext uri="{63B3BB69-23CF-44E3-9099-C40C66FF867C}">
              <a14:compatExt xmlns:a14="http://schemas.microsoft.com/office/drawing/2010/main" spid="_x0000_s2052"/>
            </a:ext>
            <a:ext uri="{FF2B5EF4-FFF2-40B4-BE49-F238E27FC236}">
              <a16:creationId xmlns:a16="http://schemas.microsoft.com/office/drawing/2014/main" id="{CA9107FE-3FF4-4711-A36E-191004AE55B9}"/>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5968" name="Drop Down 4" hidden="1">
          <a:extLst>
            <a:ext uri="{63B3BB69-23CF-44E3-9099-C40C66FF867C}">
              <a14:compatExt xmlns:a14="http://schemas.microsoft.com/office/drawing/2010/main" spid="_x0000_s2052"/>
            </a:ext>
            <a:ext uri="{FF2B5EF4-FFF2-40B4-BE49-F238E27FC236}">
              <a16:creationId xmlns:a16="http://schemas.microsoft.com/office/drawing/2014/main" id="{7BE66D92-EB1A-4C3E-9C96-EDF3F59F7835}"/>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5969" name="Drop Down 4" hidden="1">
          <a:extLst>
            <a:ext uri="{63B3BB69-23CF-44E3-9099-C40C66FF867C}">
              <a14:compatExt xmlns:a14="http://schemas.microsoft.com/office/drawing/2010/main" spid="_x0000_s2052"/>
            </a:ext>
            <a:ext uri="{FF2B5EF4-FFF2-40B4-BE49-F238E27FC236}">
              <a16:creationId xmlns:a16="http://schemas.microsoft.com/office/drawing/2014/main" id="{9CECC760-BEB2-4BBD-BAC6-AA8852FDDF27}"/>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5970" name="Drop Down 4" hidden="1">
          <a:extLst>
            <a:ext uri="{63B3BB69-23CF-44E3-9099-C40C66FF867C}">
              <a14:compatExt xmlns:a14="http://schemas.microsoft.com/office/drawing/2010/main" spid="_x0000_s2052"/>
            </a:ext>
            <a:ext uri="{FF2B5EF4-FFF2-40B4-BE49-F238E27FC236}">
              <a16:creationId xmlns:a16="http://schemas.microsoft.com/office/drawing/2014/main" id="{F8CC3A11-C74F-447F-93AE-FF10BE9C3682}"/>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5971" name="Drop Down 4" hidden="1">
          <a:extLst>
            <a:ext uri="{63B3BB69-23CF-44E3-9099-C40C66FF867C}">
              <a14:compatExt xmlns:a14="http://schemas.microsoft.com/office/drawing/2010/main" spid="_x0000_s2052"/>
            </a:ext>
            <a:ext uri="{FF2B5EF4-FFF2-40B4-BE49-F238E27FC236}">
              <a16:creationId xmlns:a16="http://schemas.microsoft.com/office/drawing/2014/main" id="{0DF1B738-5733-4A86-993D-9A381362C161}"/>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5972" name="Drop Down 20" hidden="1">
          <a:extLst>
            <a:ext uri="{63B3BB69-23CF-44E3-9099-C40C66FF867C}">
              <a14:compatExt xmlns:a14="http://schemas.microsoft.com/office/drawing/2010/main" spid="_x0000_s2068"/>
            </a:ext>
            <a:ext uri="{FF2B5EF4-FFF2-40B4-BE49-F238E27FC236}">
              <a16:creationId xmlns:a16="http://schemas.microsoft.com/office/drawing/2014/main" id="{44EC699A-BC87-4103-9C10-CA6E98409D9A}"/>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5973" name="Drop Down 24" hidden="1">
          <a:extLst>
            <a:ext uri="{63B3BB69-23CF-44E3-9099-C40C66FF867C}">
              <a14:compatExt xmlns:a14="http://schemas.microsoft.com/office/drawing/2010/main" spid="_x0000_s2072"/>
            </a:ext>
            <a:ext uri="{FF2B5EF4-FFF2-40B4-BE49-F238E27FC236}">
              <a16:creationId xmlns:a16="http://schemas.microsoft.com/office/drawing/2014/main" id="{D465E3D2-35E2-447A-ACBA-93F9E543146B}"/>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5974" name="Drop Down 4" hidden="1">
          <a:extLst>
            <a:ext uri="{63B3BB69-23CF-44E3-9099-C40C66FF867C}">
              <a14:compatExt xmlns:a14="http://schemas.microsoft.com/office/drawing/2010/main" spid="_x0000_s2052"/>
            </a:ext>
            <a:ext uri="{FF2B5EF4-FFF2-40B4-BE49-F238E27FC236}">
              <a16:creationId xmlns:a16="http://schemas.microsoft.com/office/drawing/2014/main" id="{2B6BE93C-11E6-4545-A27D-1481ED68D459}"/>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5975" name="Drop Down 4" hidden="1">
          <a:extLst>
            <a:ext uri="{63B3BB69-23CF-44E3-9099-C40C66FF867C}">
              <a14:compatExt xmlns:a14="http://schemas.microsoft.com/office/drawing/2010/main" spid="_x0000_s2052"/>
            </a:ext>
            <a:ext uri="{FF2B5EF4-FFF2-40B4-BE49-F238E27FC236}">
              <a16:creationId xmlns:a16="http://schemas.microsoft.com/office/drawing/2014/main" id="{2D4190F6-8D26-4412-BB77-4B65FD257B3B}"/>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5976" name="Drop Down 4" hidden="1">
          <a:extLst>
            <a:ext uri="{63B3BB69-23CF-44E3-9099-C40C66FF867C}">
              <a14:compatExt xmlns:a14="http://schemas.microsoft.com/office/drawing/2010/main" spid="_x0000_s2052"/>
            </a:ext>
            <a:ext uri="{FF2B5EF4-FFF2-40B4-BE49-F238E27FC236}">
              <a16:creationId xmlns:a16="http://schemas.microsoft.com/office/drawing/2014/main" id="{60BA6CA1-D4CE-4DB7-9666-2A0A474DB9BD}"/>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5977" name="Drop Down 4" hidden="1">
          <a:extLst>
            <a:ext uri="{63B3BB69-23CF-44E3-9099-C40C66FF867C}">
              <a14:compatExt xmlns:a14="http://schemas.microsoft.com/office/drawing/2010/main" spid="_x0000_s2052"/>
            </a:ext>
            <a:ext uri="{FF2B5EF4-FFF2-40B4-BE49-F238E27FC236}">
              <a16:creationId xmlns:a16="http://schemas.microsoft.com/office/drawing/2014/main" id="{3B52D9C2-DA55-43B9-AA7E-6261D6A2E902}"/>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5978" name="Drop Down 4" hidden="1">
          <a:extLst>
            <a:ext uri="{63B3BB69-23CF-44E3-9099-C40C66FF867C}">
              <a14:compatExt xmlns:a14="http://schemas.microsoft.com/office/drawing/2010/main" spid="_x0000_s2052"/>
            </a:ext>
            <a:ext uri="{FF2B5EF4-FFF2-40B4-BE49-F238E27FC236}">
              <a16:creationId xmlns:a16="http://schemas.microsoft.com/office/drawing/2014/main" id="{B52CC44C-2047-4380-A641-358E95938FD8}"/>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5979" name="Drop Down 20" hidden="1">
          <a:extLst>
            <a:ext uri="{63B3BB69-23CF-44E3-9099-C40C66FF867C}">
              <a14:compatExt xmlns:a14="http://schemas.microsoft.com/office/drawing/2010/main" spid="_x0000_s2068"/>
            </a:ext>
            <a:ext uri="{FF2B5EF4-FFF2-40B4-BE49-F238E27FC236}">
              <a16:creationId xmlns:a16="http://schemas.microsoft.com/office/drawing/2014/main" id="{91F6DCB1-EBC2-4E2A-BBEF-B752F79C2FAE}"/>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5980" name="Drop Down 24" hidden="1">
          <a:extLst>
            <a:ext uri="{63B3BB69-23CF-44E3-9099-C40C66FF867C}">
              <a14:compatExt xmlns:a14="http://schemas.microsoft.com/office/drawing/2010/main" spid="_x0000_s2072"/>
            </a:ext>
            <a:ext uri="{FF2B5EF4-FFF2-40B4-BE49-F238E27FC236}">
              <a16:creationId xmlns:a16="http://schemas.microsoft.com/office/drawing/2014/main" id="{0DFD05FF-632A-4F10-A57E-6113191D8CD0}"/>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5981" name="Drop Down 4" hidden="1">
          <a:extLst>
            <a:ext uri="{63B3BB69-23CF-44E3-9099-C40C66FF867C}">
              <a14:compatExt xmlns:a14="http://schemas.microsoft.com/office/drawing/2010/main" spid="_x0000_s2052"/>
            </a:ext>
            <a:ext uri="{FF2B5EF4-FFF2-40B4-BE49-F238E27FC236}">
              <a16:creationId xmlns:a16="http://schemas.microsoft.com/office/drawing/2014/main" id="{7B46E4CF-688E-4C5E-A16D-68FD3AE19605}"/>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5982" name="Drop Down 4" hidden="1">
          <a:extLst>
            <a:ext uri="{63B3BB69-23CF-44E3-9099-C40C66FF867C}">
              <a14:compatExt xmlns:a14="http://schemas.microsoft.com/office/drawing/2010/main" spid="_x0000_s2052"/>
            </a:ext>
            <a:ext uri="{FF2B5EF4-FFF2-40B4-BE49-F238E27FC236}">
              <a16:creationId xmlns:a16="http://schemas.microsoft.com/office/drawing/2014/main" id="{4C50DE1E-69F2-4137-B713-D535A3D8A9C7}"/>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5983" name="Drop Down 4" hidden="1">
          <a:extLst>
            <a:ext uri="{63B3BB69-23CF-44E3-9099-C40C66FF867C}">
              <a14:compatExt xmlns:a14="http://schemas.microsoft.com/office/drawing/2010/main" spid="_x0000_s2052"/>
            </a:ext>
            <a:ext uri="{FF2B5EF4-FFF2-40B4-BE49-F238E27FC236}">
              <a16:creationId xmlns:a16="http://schemas.microsoft.com/office/drawing/2014/main" id="{85F11948-C173-4224-BDD3-F70DFAA684DF}"/>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5984" name="Drop Down 4" hidden="1">
          <a:extLst>
            <a:ext uri="{63B3BB69-23CF-44E3-9099-C40C66FF867C}">
              <a14:compatExt xmlns:a14="http://schemas.microsoft.com/office/drawing/2010/main" spid="_x0000_s2052"/>
            </a:ext>
            <a:ext uri="{FF2B5EF4-FFF2-40B4-BE49-F238E27FC236}">
              <a16:creationId xmlns:a16="http://schemas.microsoft.com/office/drawing/2014/main" id="{F1E3811E-92BA-49E4-ACAE-A502B4C07E8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5985" name="Drop Down 4" hidden="1">
          <a:extLst>
            <a:ext uri="{63B3BB69-23CF-44E3-9099-C40C66FF867C}">
              <a14:compatExt xmlns:a14="http://schemas.microsoft.com/office/drawing/2010/main" spid="_x0000_s2052"/>
            </a:ext>
            <a:ext uri="{FF2B5EF4-FFF2-40B4-BE49-F238E27FC236}">
              <a16:creationId xmlns:a16="http://schemas.microsoft.com/office/drawing/2014/main" id="{3C65AA8F-6367-4902-BFF4-9DE4DF1245FA}"/>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5986" name="Drop Down 20" hidden="1">
          <a:extLst>
            <a:ext uri="{63B3BB69-23CF-44E3-9099-C40C66FF867C}">
              <a14:compatExt xmlns:a14="http://schemas.microsoft.com/office/drawing/2010/main" spid="_x0000_s2068"/>
            </a:ext>
            <a:ext uri="{FF2B5EF4-FFF2-40B4-BE49-F238E27FC236}">
              <a16:creationId xmlns:a16="http://schemas.microsoft.com/office/drawing/2014/main" id="{85C98D9C-CF64-4D60-A59A-6302A51C9091}"/>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5987" name="Drop Down 24" hidden="1">
          <a:extLst>
            <a:ext uri="{63B3BB69-23CF-44E3-9099-C40C66FF867C}">
              <a14:compatExt xmlns:a14="http://schemas.microsoft.com/office/drawing/2010/main" spid="_x0000_s2072"/>
            </a:ext>
            <a:ext uri="{FF2B5EF4-FFF2-40B4-BE49-F238E27FC236}">
              <a16:creationId xmlns:a16="http://schemas.microsoft.com/office/drawing/2014/main" id="{8C1CEFCD-735B-48E5-BF47-8F81A6EFC78A}"/>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5988" name="Drop Down 4" hidden="1">
          <a:extLst>
            <a:ext uri="{63B3BB69-23CF-44E3-9099-C40C66FF867C}">
              <a14:compatExt xmlns:a14="http://schemas.microsoft.com/office/drawing/2010/main" spid="_x0000_s2052"/>
            </a:ext>
            <a:ext uri="{FF2B5EF4-FFF2-40B4-BE49-F238E27FC236}">
              <a16:creationId xmlns:a16="http://schemas.microsoft.com/office/drawing/2014/main" id="{2CFED78F-83BA-43CD-BDE0-294F91E0A6A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5989" name="Drop Down 4" hidden="1">
          <a:extLst>
            <a:ext uri="{63B3BB69-23CF-44E3-9099-C40C66FF867C}">
              <a14:compatExt xmlns:a14="http://schemas.microsoft.com/office/drawing/2010/main" spid="_x0000_s2052"/>
            </a:ext>
            <a:ext uri="{FF2B5EF4-FFF2-40B4-BE49-F238E27FC236}">
              <a16:creationId xmlns:a16="http://schemas.microsoft.com/office/drawing/2014/main" id="{81D1ECC9-F074-4CBB-A368-476E90570008}"/>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5990" name="Drop Down 4" hidden="1">
          <a:extLst>
            <a:ext uri="{63B3BB69-23CF-44E3-9099-C40C66FF867C}">
              <a14:compatExt xmlns:a14="http://schemas.microsoft.com/office/drawing/2010/main" spid="_x0000_s2052"/>
            </a:ext>
            <a:ext uri="{FF2B5EF4-FFF2-40B4-BE49-F238E27FC236}">
              <a16:creationId xmlns:a16="http://schemas.microsoft.com/office/drawing/2014/main" id="{B1CFE55D-74AC-4C06-9138-CD9F76498CBE}"/>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5991" name="Drop Down 4" hidden="1">
          <a:extLst>
            <a:ext uri="{63B3BB69-23CF-44E3-9099-C40C66FF867C}">
              <a14:compatExt xmlns:a14="http://schemas.microsoft.com/office/drawing/2010/main" spid="_x0000_s2052"/>
            </a:ext>
            <a:ext uri="{FF2B5EF4-FFF2-40B4-BE49-F238E27FC236}">
              <a16:creationId xmlns:a16="http://schemas.microsoft.com/office/drawing/2014/main" id="{E0D499E9-3E2A-4828-A3E3-7FF52730EBF5}"/>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5992" name="Drop Down 4" hidden="1">
          <a:extLst>
            <a:ext uri="{63B3BB69-23CF-44E3-9099-C40C66FF867C}">
              <a14:compatExt xmlns:a14="http://schemas.microsoft.com/office/drawing/2010/main" spid="_x0000_s2052"/>
            </a:ext>
            <a:ext uri="{FF2B5EF4-FFF2-40B4-BE49-F238E27FC236}">
              <a16:creationId xmlns:a16="http://schemas.microsoft.com/office/drawing/2014/main" id="{37344CF8-0225-49C6-9F4C-ED2B095B4A95}"/>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5993" name="Drop Down 20" hidden="1">
          <a:extLst>
            <a:ext uri="{63B3BB69-23CF-44E3-9099-C40C66FF867C}">
              <a14:compatExt xmlns:a14="http://schemas.microsoft.com/office/drawing/2010/main" spid="_x0000_s2068"/>
            </a:ext>
            <a:ext uri="{FF2B5EF4-FFF2-40B4-BE49-F238E27FC236}">
              <a16:creationId xmlns:a16="http://schemas.microsoft.com/office/drawing/2014/main" id="{418D7AEC-34B1-470D-B6DA-62F393A6F46B}"/>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5994" name="Drop Down 24" hidden="1">
          <a:extLst>
            <a:ext uri="{63B3BB69-23CF-44E3-9099-C40C66FF867C}">
              <a14:compatExt xmlns:a14="http://schemas.microsoft.com/office/drawing/2010/main" spid="_x0000_s2072"/>
            </a:ext>
            <a:ext uri="{FF2B5EF4-FFF2-40B4-BE49-F238E27FC236}">
              <a16:creationId xmlns:a16="http://schemas.microsoft.com/office/drawing/2014/main" id="{6F61C7FB-3571-4AC1-90F6-2B7BA52355C6}"/>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5995" name="Drop Down 4" hidden="1">
          <a:extLst>
            <a:ext uri="{63B3BB69-23CF-44E3-9099-C40C66FF867C}">
              <a14:compatExt xmlns:a14="http://schemas.microsoft.com/office/drawing/2010/main" spid="_x0000_s2052"/>
            </a:ext>
            <a:ext uri="{FF2B5EF4-FFF2-40B4-BE49-F238E27FC236}">
              <a16:creationId xmlns:a16="http://schemas.microsoft.com/office/drawing/2014/main" id="{253B7DA7-B569-40A0-815A-CDF78B73A537}"/>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5996" name="Drop Down 4" hidden="1">
          <a:extLst>
            <a:ext uri="{63B3BB69-23CF-44E3-9099-C40C66FF867C}">
              <a14:compatExt xmlns:a14="http://schemas.microsoft.com/office/drawing/2010/main" spid="_x0000_s2052"/>
            </a:ext>
            <a:ext uri="{FF2B5EF4-FFF2-40B4-BE49-F238E27FC236}">
              <a16:creationId xmlns:a16="http://schemas.microsoft.com/office/drawing/2014/main" id="{2D741E9A-9E16-406F-9C50-E5F7C0CB6547}"/>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5997" name="Drop Down 4" hidden="1">
          <a:extLst>
            <a:ext uri="{63B3BB69-23CF-44E3-9099-C40C66FF867C}">
              <a14:compatExt xmlns:a14="http://schemas.microsoft.com/office/drawing/2010/main" spid="_x0000_s2052"/>
            </a:ext>
            <a:ext uri="{FF2B5EF4-FFF2-40B4-BE49-F238E27FC236}">
              <a16:creationId xmlns:a16="http://schemas.microsoft.com/office/drawing/2014/main" id="{F12F3824-1A24-4EA4-A1FA-7CB050605B25}"/>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5998" name="Drop Down 4" hidden="1">
          <a:extLst>
            <a:ext uri="{63B3BB69-23CF-44E3-9099-C40C66FF867C}">
              <a14:compatExt xmlns:a14="http://schemas.microsoft.com/office/drawing/2010/main" spid="_x0000_s2052"/>
            </a:ext>
            <a:ext uri="{FF2B5EF4-FFF2-40B4-BE49-F238E27FC236}">
              <a16:creationId xmlns:a16="http://schemas.microsoft.com/office/drawing/2014/main" id="{BCCBCA87-6ECD-4C1D-8F9D-23B2FB1869A9}"/>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176</xdr:row>
      <xdr:rowOff>0</xdr:rowOff>
    </xdr:from>
    <xdr:ext cx="2529840" cy="195685"/>
    <xdr:sp macro="" textlink="">
      <xdr:nvSpPr>
        <xdr:cNvPr id="5999" name="Drop Down 4" hidden="1">
          <a:extLst>
            <a:ext uri="{63B3BB69-23CF-44E3-9099-C40C66FF867C}">
              <a14:compatExt xmlns:a14="http://schemas.microsoft.com/office/drawing/2010/main" spid="_x0000_s2052"/>
            </a:ext>
            <a:ext uri="{FF2B5EF4-FFF2-40B4-BE49-F238E27FC236}">
              <a16:creationId xmlns:a16="http://schemas.microsoft.com/office/drawing/2014/main" id="{A3E2AE26-3418-45C3-97FB-7762D5A39A7E}"/>
            </a:ext>
          </a:extLst>
        </xdr:cNvPr>
        <xdr:cNvSpPr/>
      </xdr:nvSpPr>
      <xdr:spPr bwMode="auto">
        <a:xfrm>
          <a:off x="5539740" y="28514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176</xdr:row>
      <xdr:rowOff>0</xdr:rowOff>
    </xdr:from>
    <xdr:ext cx="1921468" cy="195685"/>
    <xdr:sp macro="" textlink="">
      <xdr:nvSpPr>
        <xdr:cNvPr id="6000" name="Drop Down 20" hidden="1">
          <a:extLst>
            <a:ext uri="{63B3BB69-23CF-44E3-9099-C40C66FF867C}">
              <a14:compatExt xmlns:a14="http://schemas.microsoft.com/office/drawing/2010/main" spid="_x0000_s2068"/>
            </a:ext>
            <a:ext uri="{FF2B5EF4-FFF2-40B4-BE49-F238E27FC236}">
              <a16:creationId xmlns:a16="http://schemas.microsoft.com/office/drawing/2014/main" id="{5CC8A5F4-16CC-4D24-A222-AD9DC1D77721}"/>
            </a:ext>
          </a:extLst>
        </xdr:cNvPr>
        <xdr:cNvSpPr/>
      </xdr:nvSpPr>
      <xdr:spPr bwMode="auto">
        <a:xfrm>
          <a:off x="5974080" y="28514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176</xdr:row>
      <xdr:rowOff>0</xdr:rowOff>
    </xdr:from>
    <xdr:ext cx="2476500" cy="199970"/>
    <xdr:sp macro="" textlink="">
      <xdr:nvSpPr>
        <xdr:cNvPr id="6001" name="Drop Down 24" hidden="1">
          <a:extLst>
            <a:ext uri="{63B3BB69-23CF-44E3-9099-C40C66FF867C}">
              <a14:compatExt xmlns:a14="http://schemas.microsoft.com/office/drawing/2010/main" spid="_x0000_s2072"/>
            </a:ext>
            <a:ext uri="{FF2B5EF4-FFF2-40B4-BE49-F238E27FC236}">
              <a16:creationId xmlns:a16="http://schemas.microsoft.com/office/drawing/2014/main" id="{23BB85F7-1558-4DF2-B0E5-768012D590E9}"/>
            </a:ext>
          </a:extLst>
        </xdr:cNvPr>
        <xdr:cNvSpPr/>
      </xdr:nvSpPr>
      <xdr:spPr bwMode="auto">
        <a:xfrm>
          <a:off x="3901440" y="28514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176</xdr:row>
      <xdr:rowOff>0</xdr:rowOff>
    </xdr:from>
    <xdr:ext cx="2529840" cy="195685"/>
    <xdr:sp macro="" textlink="">
      <xdr:nvSpPr>
        <xdr:cNvPr id="6002" name="Drop Down 4" hidden="1">
          <a:extLst>
            <a:ext uri="{63B3BB69-23CF-44E3-9099-C40C66FF867C}">
              <a14:compatExt xmlns:a14="http://schemas.microsoft.com/office/drawing/2010/main" spid="_x0000_s2052"/>
            </a:ext>
            <a:ext uri="{FF2B5EF4-FFF2-40B4-BE49-F238E27FC236}">
              <a16:creationId xmlns:a16="http://schemas.microsoft.com/office/drawing/2014/main" id="{A8AF9360-340A-4E91-8FD2-D9E404C89FD8}"/>
            </a:ext>
          </a:extLst>
        </xdr:cNvPr>
        <xdr:cNvSpPr/>
      </xdr:nvSpPr>
      <xdr:spPr bwMode="auto">
        <a:xfrm>
          <a:off x="5539740" y="28514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176</xdr:row>
      <xdr:rowOff>0</xdr:rowOff>
    </xdr:from>
    <xdr:ext cx="2529840" cy="195685"/>
    <xdr:sp macro="" textlink="">
      <xdr:nvSpPr>
        <xdr:cNvPr id="6003" name="Drop Down 4" hidden="1">
          <a:extLst>
            <a:ext uri="{63B3BB69-23CF-44E3-9099-C40C66FF867C}">
              <a14:compatExt xmlns:a14="http://schemas.microsoft.com/office/drawing/2010/main" spid="_x0000_s2052"/>
            </a:ext>
            <a:ext uri="{FF2B5EF4-FFF2-40B4-BE49-F238E27FC236}">
              <a16:creationId xmlns:a16="http://schemas.microsoft.com/office/drawing/2014/main" id="{55D83918-B8B6-49BA-93E2-AEA4E76243F8}"/>
            </a:ext>
          </a:extLst>
        </xdr:cNvPr>
        <xdr:cNvSpPr/>
      </xdr:nvSpPr>
      <xdr:spPr bwMode="auto">
        <a:xfrm>
          <a:off x="5227320" y="28514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176</xdr:row>
      <xdr:rowOff>0</xdr:rowOff>
    </xdr:from>
    <xdr:ext cx="2529840" cy="195685"/>
    <xdr:sp macro="" textlink="">
      <xdr:nvSpPr>
        <xdr:cNvPr id="6004" name="Drop Down 4" hidden="1">
          <a:extLst>
            <a:ext uri="{63B3BB69-23CF-44E3-9099-C40C66FF867C}">
              <a14:compatExt xmlns:a14="http://schemas.microsoft.com/office/drawing/2010/main" spid="_x0000_s2052"/>
            </a:ext>
            <a:ext uri="{FF2B5EF4-FFF2-40B4-BE49-F238E27FC236}">
              <a16:creationId xmlns:a16="http://schemas.microsoft.com/office/drawing/2014/main" id="{97FF57A9-B9B1-44A9-8414-E4DDA36FD762}"/>
            </a:ext>
          </a:extLst>
        </xdr:cNvPr>
        <xdr:cNvSpPr/>
      </xdr:nvSpPr>
      <xdr:spPr bwMode="auto">
        <a:xfrm>
          <a:off x="5539740" y="28514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176</xdr:row>
      <xdr:rowOff>0</xdr:rowOff>
    </xdr:from>
    <xdr:ext cx="2529840" cy="195685"/>
    <xdr:sp macro="" textlink="">
      <xdr:nvSpPr>
        <xdr:cNvPr id="6005" name="Drop Down 4" hidden="1">
          <a:extLst>
            <a:ext uri="{63B3BB69-23CF-44E3-9099-C40C66FF867C}">
              <a14:compatExt xmlns:a14="http://schemas.microsoft.com/office/drawing/2010/main" spid="_x0000_s2052"/>
            </a:ext>
            <a:ext uri="{FF2B5EF4-FFF2-40B4-BE49-F238E27FC236}">
              <a16:creationId xmlns:a16="http://schemas.microsoft.com/office/drawing/2014/main" id="{50E2E987-C355-4B54-869C-559B9A1C4DCA}"/>
            </a:ext>
          </a:extLst>
        </xdr:cNvPr>
        <xdr:cNvSpPr/>
      </xdr:nvSpPr>
      <xdr:spPr bwMode="auto">
        <a:xfrm>
          <a:off x="5227320" y="28514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208</xdr:row>
      <xdr:rowOff>0</xdr:rowOff>
    </xdr:from>
    <xdr:ext cx="2529840" cy="195685"/>
    <xdr:sp macro="" textlink="">
      <xdr:nvSpPr>
        <xdr:cNvPr id="6006" name="Drop Down 4" hidden="1">
          <a:extLst>
            <a:ext uri="{63B3BB69-23CF-44E3-9099-C40C66FF867C}">
              <a14:compatExt xmlns:a14="http://schemas.microsoft.com/office/drawing/2010/main" spid="_x0000_s2052"/>
            </a:ext>
            <a:ext uri="{FF2B5EF4-FFF2-40B4-BE49-F238E27FC236}">
              <a16:creationId xmlns:a16="http://schemas.microsoft.com/office/drawing/2014/main" id="{BD66B7B6-F0F0-4B55-A45A-6DECE8C37721}"/>
            </a:ext>
          </a:extLst>
        </xdr:cNvPr>
        <xdr:cNvSpPr/>
      </xdr:nvSpPr>
      <xdr:spPr bwMode="auto">
        <a:xfrm>
          <a:off x="5539740" y="32278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208</xdr:row>
      <xdr:rowOff>0</xdr:rowOff>
    </xdr:from>
    <xdr:ext cx="1921468" cy="195685"/>
    <xdr:sp macro="" textlink="">
      <xdr:nvSpPr>
        <xdr:cNvPr id="6007" name="Drop Down 20" hidden="1">
          <a:extLst>
            <a:ext uri="{63B3BB69-23CF-44E3-9099-C40C66FF867C}">
              <a14:compatExt xmlns:a14="http://schemas.microsoft.com/office/drawing/2010/main" spid="_x0000_s2068"/>
            </a:ext>
            <a:ext uri="{FF2B5EF4-FFF2-40B4-BE49-F238E27FC236}">
              <a16:creationId xmlns:a16="http://schemas.microsoft.com/office/drawing/2014/main" id="{0D1EDE6E-3570-4545-8A8D-7180F099BFB1}"/>
            </a:ext>
          </a:extLst>
        </xdr:cNvPr>
        <xdr:cNvSpPr/>
      </xdr:nvSpPr>
      <xdr:spPr bwMode="auto">
        <a:xfrm>
          <a:off x="5974080" y="32278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208</xdr:row>
      <xdr:rowOff>0</xdr:rowOff>
    </xdr:from>
    <xdr:ext cx="2476500" cy="199970"/>
    <xdr:sp macro="" textlink="">
      <xdr:nvSpPr>
        <xdr:cNvPr id="6008" name="Drop Down 24" hidden="1">
          <a:extLst>
            <a:ext uri="{63B3BB69-23CF-44E3-9099-C40C66FF867C}">
              <a14:compatExt xmlns:a14="http://schemas.microsoft.com/office/drawing/2010/main" spid="_x0000_s2072"/>
            </a:ext>
            <a:ext uri="{FF2B5EF4-FFF2-40B4-BE49-F238E27FC236}">
              <a16:creationId xmlns:a16="http://schemas.microsoft.com/office/drawing/2014/main" id="{4F5CD2C3-C799-4510-99DA-516BB8C7FFDE}"/>
            </a:ext>
          </a:extLst>
        </xdr:cNvPr>
        <xdr:cNvSpPr/>
      </xdr:nvSpPr>
      <xdr:spPr bwMode="auto">
        <a:xfrm>
          <a:off x="3901440" y="32278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208</xdr:row>
      <xdr:rowOff>0</xdr:rowOff>
    </xdr:from>
    <xdr:ext cx="2529840" cy="195685"/>
    <xdr:sp macro="" textlink="">
      <xdr:nvSpPr>
        <xdr:cNvPr id="6009" name="Drop Down 4" hidden="1">
          <a:extLst>
            <a:ext uri="{63B3BB69-23CF-44E3-9099-C40C66FF867C}">
              <a14:compatExt xmlns:a14="http://schemas.microsoft.com/office/drawing/2010/main" spid="_x0000_s2052"/>
            </a:ext>
            <a:ext uri="{FF2B5EF4-FFF2-40B4-BE49-F238E27FC236}">
              <a16:creationId xmlns:a16="http://schemas.microsoft.com/office/drawing/2014/main" id="{7D03E7C1-F677-4465-A6AC-BC98E2C7F2E5}"/>
            </a:ext>
          </a:extLst>
        </xdr:cNvPr>
        <xdr:cNvSpPr/>
      </xdr:nvSpPr>
      <xdr:spPr bwMode="auto">
        <a:xfrm>
          <a:off x="5539740" y="32278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208</xdr:row>
      <xdr:rowOff>0</xdr:rowOff>
    </xdr:from>
    <xdr:ext cx="2529840" cy="195685"/>
    <xdr:sp macro="" textlink="">
      <xdr:nvSpPr>
        <xdr:cNvPr id="6010" name="Drop Down 4" hidden="1">
          <a:extLst>
            <a:ext uri="{63B3BB69-23CF-44E3-9099-C40C66FF867C}">
              <a14:compatExt xmlns:a14="http://schemas.microsoft.com/office/drawing/2010/main" spid="_x0000_s2052"/>
            </a:ext>
            <a:ext uri="{FF2B5EF4-FFF2-40B4-BE49-F238E27FC236}">
              <a16:creationId xmlns:a16="http://schemas.microsoft.com/office/drawing/2014/main" id="{32674450-E7B0-4BB9-9FE4-3407BBEF3D39}"/>
            </a:ext>
          </a:extLst>
        </xdr:cNvPr>
        <xdr:cNvSpPr/>
      </xdr:nvSpPr>
      <xdr:spPr bwMode="auto">
        <a:xfrm>
          <a:off x="5227320" y="32278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208</xdr:row>
      <xdr:rowOff>0</xdr:rowOff>
    </xdr:from>
    <xdr:ext cx="2529840" cy="195685"/>
    <xdr:sp macro="" textlink="">
      <xdr:nvSpPr>
        <xdr:cNvPr id="6011" name="Drop Down 4" hidden="1">
          <a:extLst>
            <a:ext uri="{63B3BB69-23CF-44E3-9099-C40C66FF867C}">
              <a14:compatExt xmlns:a14="http://schemas.microsoft.com/office/drawing/2010/main" spid="_x0000_s2052"/>
            </a:ext>
            <a:ext uri="{FF2B5EF4-FFF2-40B4-BE49-F238E27FC236}">
              <a16:creationId xmlns:a16="http://schemas.microsoft.com/office/drawing/2014/main" id="{6ECBCC41-D261-44E0-AE11-FAC5CE36A68A}"/>
            </a:ext>
          </a:extLst>
        </xdr:cNvPr>
        <xdr:cNvSpPr/>
      </xdr:nvSpPr>
      <xdr:spPr bwMode="auto">
        <a:xfrm>
          <a:off x="5539740" y="32278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208</xdr:row>
      <xdr:rowOff>0</xdr:rowOff>
    </xdr:from>
    <xdr:ext cx="2529840" cy="195685"/>
    <xdr:sp macro="" textlink="">
      <xdr:nvSpPr>
        <xdr:cNvPr id="6012" name="Drop Down 4" hidden="1">
          <a:extLst>
            <a:ext uri="{63B3BB69-23CF-44E3-9099-C40C66FF867C}">
              <a14:compatExt xmlns:a14="http://schemas.microsoft.com/office/drawing/2010/main" spid="_x0000_s2052"/>
            </a:ext>
            <a:ext uri="{FF2B5EF4-FFF2-40B4-BE49-F238E27FC236}">
              <a16:creationId xmlns:a16="http://schemas.microsoft.com/office/drawing/2014/main" id="{FA2960E1-23E3-44C2-B157-E20BF215EE83}"/>
            </a:ext>
          </a:extLst>
        </xdr:cNvPr>
        <xdr:cNvSpPr/>
      </xdr:nvSpPr>
      <xdr:spPr bwMode="auto">
        <a:xfrm>
          <a:off x="5227320" y="32278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6013" name="Drop Down 4" hidden="1">
          <a:extLst>
            <a:ext uri="{63B3BB69-23CF-44E3-9099-C40C66FF867C}">
              <a14:compatExt xmlns:a14="http://schemas.microsoft.com/office/drawing/2010/main" spid="_x0000_s2052"/>
            </a:ext>
            <a:ext uri="{FF2B5EF4-FFF2-40B4-BE49-F238E27FC236}">
              <a16:creationId xmlns:a16="http://schemas.microsoft.com/office/drawing/2014/main" id="{A7ABAEEC-1047-4301-976D-4B56978468FB}"/>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6014" name="Drop Down 20" hidden="1">
          <a:extLst>
            <a:ext uri="{63B3BB69-23CF-44E3-9099-C40C66FF867C}">
              <a14:compatExt xmlns:a14="http://schemas.microsoft.com/office/drawing/2010/main" spid="_x0000_s2068"/>
            </a:ext>
            <a:ext uri="{FF2B5EF4-FFF2-40B4-BE49-F238E27FC236}">
              <a16:creationId xmlns:a16="http://schemas.microsoft.com/office/drawing/2014/main" id="{8EA7D85A-0B24-4A24-AE67-53948EF2E670}"/>
            </a:ext>
          </a:extLst>
        </xdr:cNvPr>
        <xdr:cNvSpPr/>
      </xdr:nvSpPr>
      <xdr:spPr bwMode="auto">
        <a:xfrm>
          <a:off x="5974080" y="31607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6015" name="Drop Down 24" hidden="1">
          <a:extLst>
            <a:ext uri="{63B3BB69-23CF-44E3-9099-C40C66FF867C}">
              <a14:compatExt xmlns:a14="http://schemas.microsoft.com/office/drawing/2010/main" spid="_x0000_s2072"/>
            </a:ext>
            <a:ext uri="{FF2B5EF4-FFF2-40B4-BE49-F238E27FC236}">
              <a16:creationId xmlns:a16="http://schemas.microsoft.com/office/drawing/2014/main" id="{36A7EB82-5AE6-4C5C-9BEB-9AA71ECFE707}"/>
            </a:ext>
          </a:extLst>
        </xdr:cNvPr>
        <xdr:cNvSpPr/>
      </xdr:nvSpPr>
      <xdr:spPr bwMode="auto">
        <a:xfrm>
          <a:off x="3901440" y="31607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6016" name="Drop Down 4" hidden="1">
          <a:extLst>
            <a:ext uri="{63B3BB69-23CF-44E3-9099-C40C66FF867C}">
              <a14:compatExt xmlns:a14="http://schemas.microsoft.com/office/drawing/2010/main" spid="_x0000_s2052"/>
            </a:ext>
            <a:ext uri="{FF2B5EF4-FFF2-40B4-BE49-F238E27FC236}">
              <a16:creationId xmlns:a16="http://schemas.microsoft.com/office/drawing/2014/main" id="{FAD63EB8-8843-4DBE-8E02-F1B924A9E8B4}"/>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6017" name="Drop Down 4" hidden="1">
          <a:extLst>
            <a:ext uri="{63B3BB69-23CF-44E3-9099-C40C66FF867C}">
              <a14:compatExt xmlns:a14="http://schemas.microsoft.com/office/drawing/2010/main" spid="_x0000_s2052"/>
            </a:ext>
            <a:ext uri="{FF2B5EF4-FFF2-40B4-BE49-F238E27FC236}">
              <a16:creationId xmlns:a16="http://schemas.microsoft.com/office/drawing/2014/main" id="{E4244FFE-3E4B-4901-B884-1C59C83AA695}"/>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6018" name="Drop Down 4" hidden="1">
          <a:extLst>
            <a:ext uri="{63B3BB69-23CF-44E3-9099-C40C66FF867C}">
              <a14:compatExt xmlns:a14="http://schemas.microsoft.com/office/drawing/2010/main" spid="_x0000_s2052"/>
            </a:ext>
            <a:ext uri="{FF2B5EF4-FFF2-40B4-BE49-F238E27FC236}">
              <a16:creationId xmlns:a16="http://schemas.microsoft.com/office/drawing/2014/main" id="{85A1FD78-D268-4205-8044-CC1520584FB2}"/>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6019" name="Drop Down 4" hidden="1">
          <a:extLst>
            <a:ext uri="{63B3BB69-23CF-44E3-9099-C40C66FF867C}">
              <a14:compatExt xmlns:a14="http://schemas.microsoft.com/office/drawing/2010/main" spid="_x0000_s2052"/>
            </a:ext>
            <a:ext uri="{FF2B5EF4-FFF2-40B4-BE49-F238E27FC236}">
              <a16:creationId xmlns:a16="http://schemas.microsoft.com/office/drawing/2014/main" id="{C92BB71E-5096-4498-894A-5650542E24AA}"/>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6020" name="Drop Down 4" hidden="1">
          <a:extLst>
            <a:ext uri="{63B3BB69-23CF-44E3-9099-C40C66FF867C}">
              <a14:compatExt xmlns:a14="http://schemas.microsoft.com/office/drawing/2010/main" spid="_x0000_s2052"/>
            </a:ext>
            <a:ext uri="{FF2B5EF4-FFF2-40B4-BE49-F238E27FC236}">
              <a16:creationId xmlns:a16="http://schemas.microsoft.com/office/drawing/2014/main" id="{5B068BD7-7CD6-4882-9FF3-21F6723564F0}"/>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6021" name="Drop Down 20" hidden="1">
          <a:extLst>
            <a:ext uri="{63B3BB69-23CF-44E3-9099-C40C66FF867C}">
              <a14:compatExt xmlns:a14="http://schemas.microsoft.com/office/drawing/2010/main" spid="_x0000_s2068"/>
            </a:ext>
            <a:ext uri="{FF2B5EF4-FFF2-40B4-BE49-F238E27FC236}">
              <a16:creationId xmlns:a16="http://schemas.microsoft.com/office/drawing/2014/main" id="{824286E6-4848-4CB7-A1C4-F719EC5ABD5A}"/>
            </a:ext>
          </a:extLst>
        </xdr:cNvPr>
        <xdr:cNvSpPr/>
      </xdr:nvSpPr>
      <xdr:spPr bwMode="auto">
        <a:xfrm>
          <a:off x="5974080" y="31607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6022" name="Drop Down 24" hidden="1">
          <a:extLst>
            <a:ext uri="{63B3BB69-23CF-44E3-9099-C40C66FF867C}">
              <a14:compatExt xmlns:a14="http://schemas.microsoft.com/office/drawing/2010/main" spid="_x0000_s2072"/>
            </a:ext>
            <a:ext uri="{FF2B5EF4-FFF2-40B4-BE49-F238E27FC236}">
              <a16:creationId xmlns:a16="http://schemas.microsoft.com/office/drawing/2014/main" id="{1CDBE007-4F34-40D5-A74F-DD2624766024}"/>
            </a:ext>
          </a:extLst>
        </xdr:cNvPr>
        <xdr:cNvSpPr/>
      </xdr:nvSpPr>
      <xdr:spPr bwMode="auto">
        <a:xfrm>
          <a:off x="3901440" y="31607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6023" name="Drop Down 4" hidden="1">
          <a:extLst>
            <a:ext uri="{63B3BB69-23CF-44E3-9099-C40C66FF867C}">
              <a14:compatExt xmlns:a14="http://schemas.microsoft.com/office/drawing/2010/main" spid="_x0000_s2052"/>
            </a:ext>
            <a:ext uri="{FF2B5EF4-FFF2-40B4-BE49-F238E27FC236}">
              <a16:creationId xmlns:a16="http://schemas.microsoft.com/office/drawing/2014/main" id="{D9A6B694-A762-4049-B75C-BDCE3364D425}"/>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6024" name="Drop Down 4" hidden="1">
          <a:extLst>
            <a:ext uri="{63B3BB69-23CF-44E3-9099-C40C66FF867C}">
              <a14:compatExt xmlns:a14="http://schemas.microsoft.com/office/drawing/2010/main" spid="_x0000_s2052"/>
            </a:ext>
            <a:ext uri="{FF2B5EF4-FFF2-40B4-BE49-F238E27FC236}">
              <a16:creationId xmlns:a16="http://schemas.microsoft.com/office/drawing/2014/main" id="{4B267E04-2F88-4526-B80F-B25370EC7B79}"/>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6025" name="Drop Down 4" hidden="1">
          <a:extLst>
            <a:ext uri="{63B3BB69-23CF-44E3-9099-C40C66FF867C}">
              <a14:compatExt xmlns:a14="http://schemas.microsoft.com/office/drawing/2010/main" spid="_x0000_s2052"/>
            </a:ext>
            <a:ext uri="{FF2B5EF4-FFF2-40B4-BE49-F238E27FC236}">
              <a16:creationId xmlns:a16="http://schemas.microsoft.com/office/drawing/2014/main" id="{11B92AF8-0898-474D-9460-3CE663FBA175}"/>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6026" name="Drop Down 4" hidden="1">
          <a:extLst>
            <a:ext uri="{63B3BB69-23CF-44E3-9099-C40C66FF867C}">
              <a14:compatExt xmlns:a14="http://schemas.microsoft.com/office/drawing/2010/main" spid="_x0000_s2052"/>
            </a:ext>
            <a:ext uri="{FF2B5EF4-FFF2-40B4-BE49-F238E27FC236}">
              <a16:creationId xmlns:a16="http://schemas.microsoft.com/office/drawing/2014/main" id="{B47C6D9B-84B9-4204-BF43-09C113DD655E}"/>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6027" name="Drop Down 4" hidden="1">
          <a:extLst>
            <a:ext uri="{63B3BB69-23CF-44E3-9099-C40C66FF867C}">
              <a14:compatExt xmlns:a14="http://schemas.microsoft.com/office/drawing/2010/main" spid="_x0000_s2052"/>
            </a:ext>
            <a:ext uri="{FF2B5EF4-FFF2-40B4-BE49-F238E27FC236}">
              <a16:creationId xmlns:a16="http://schemas.microsoft.com/office/drawing/2014/main" id="{7EB16123-54DD-468C-8A8D-AD76F8722AEC}"/>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6028" name="Drop Down 20" hidden="1">
          <a:extLst>
            <a:ext uri="{63B3BB69-23CF-44E3-9099-C40C66FF867C}">
              <a14:compatExt xmlns:a14="http://schemas.microsoft.com/office/drawing/2010/main" spid="_x0000_s2068"/>
            </a:ext>
            <a:ext uri="{FF2B5EF4-FFF2-40B4-BE49-F238E27FC236}">
              <a16:creationId xmlns:a16="http://schemas.microsoft.com/office/drawing/2014/main" id="{92D56C40-95BA-4F59-AF50-1310172B2943}"/>
            </a:ext>
          </a:extLst>
        </xdr:cNvPr>
        <xdr:cNvSpPr/>
      </xdr:nvSpPr>
      <xdr:spPr bwMode="auto">
        <a:xfrm>
          <a:off x="5974080" y="31607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6029" name="Drop Down 24" hidden="1">
          <a:extLst>
            <a:ext uri="{63B3BB69-23CF-44E3-9099-C40C66FF867C}">
              <a14:compatExt xmlns:a14="http://schemas.microsoft.com/office/drawing/2010/main" spid="_x0000_s2072"/>
            </a:ext>
            <a:ext uri="{FF2B5EF4-FFF2-40B4-BE49-F238E27FC236}">
              <a16:creationId xmlns:a16="http://schemas.microsoft.com/office/drawing/2014/main" id="{D9C01359-99AA-4790-81B7-3FAEA433FFB2}"/>
            </a:ext>
          </a:extLst>
        </xdr:cNvPr>
        <xdr:cNvSpPr/>
      </xdr:nvSpPr>
      <xdr:spPr bwMode="auto">
        <a:xfrm>
          <a:off x="3901440" y="31607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6030" name="Drop Down 4" hidden="1">
          <a:extLst>
            <a:ext uri="{63B3BB69-23CF-44E3-9099-C40C66FF867C}">
              <a14:compatExt xmlns:a14="http://schemas.microsoft.com/office/drawing/2010/main" spid="_x0000_s2052"/>
            </a:ext>
            <a:ext uri="{FF2B5EF4-FFF2-40B4-BE49-F238E27FC236}">
              <a16:creationId xmlns:a16="http://schemas.microsoft.com/office/drawing/2014/main" id="{23BB3CC5-5484-4B63-A043-DBEA581B02E3}"/>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6031" name="Drop Down 4" hidden="1">
          <a:extLst>
            <a:ext uri="{63B3BB69-23CF-44E3-9099-C40C66FF867C}">
              <a14:compatExt xmlns:a14="http://schemas.microsoft.com/office/drawing/2010/main" spid="_x0000_s2052"/>
            </a:ext>
            <a:ext uri="{FF2B5EF4-FFF2-40B4-BE49-F238E27FC236}">
              <a16:creationId xmlns:a16="http://schemas.microsoft.com/office/drawing/2014/main" id="{92691A3C-013E-4D09-BF6B-71E7E985E37C}"/>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6032" name="Drop Down 4" hidden="1">
          <a:extLst>
            <a:ext uri="{63B3BB69-23CF-44E3-9099-C40C66FF867C}">
              <a14:compatExt xmlns:a14="http://schemas.microsoft.com/office/drawing/2010/main" spid="_x0000_s2052"/>
            </a:ext>
            <a:ext uri="{FF2B5EF4-FFF2-40B4-BE49-F238E27FC236}">
              <a16:creationId xmlns:a16="http://schemas.microsoft.com/office/drawing/2014/main" id="{81C0A658-C51B-49D9-8044-D6E7263FA3FC}"/>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6033" name="Drop Down 4" hidden="1">
          <a:extLst>
            <a:ext uri="{63B3BB69-23CF-44E3-9099-C40C66FF867C}">
              <a14:compatExt xmlns:a14="http://schemas.microsoft.com/office/drawing/2010/main" spid="_x0000_s2052"/>
            </a:ext>
            <a:ext uri="{FF2B5EF4-FFF2-40B4-BE49-F238E27FC236}">
              <a16:creationId xmlns:a16="http://schemas.microsoft.com/office/drawing/2014/main" id="{602915CC-EFBE-410A-BAF9-60F7A5992B49}"/>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6034" name="Drop Down 4" hidden="1">
          <a:extLst>
            <a:ext uri="{63B3BB69-23CF-44E3-9099-C40C66FF867C}">
              <a14:compatExt xmlns:a14="http://schemas.microsoft.com/office/drawing/2010/main" spid="_x0000_s2052"/>
            </a:ext>
            <a:ext uri="{FF2B5EF4-FFF2-40B4-BE49-F238E27FC236}">
              <a16:creationId xmlns:a16="http://schemas.microsoft.com/office/drawing/2014/main" id="{88503450-C3F7-4F82-8614-10C87B8B9135}"/>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6035" name="Drop Down 20" hidden="1">
          <a:extLst>
            <a:ext uri="{63B3BB69-23CF-44E3-9099-C40C66FF867C}">
              <a14:compatExt xmlns:a14="http://schemas.microsoft.com/office/drawing/2010/main" spid="_x0000_s2068"/>
            </a:ext>
            <a:ext uri="{FF2B5EF4-FFF2-40B4-BE49-F238E27FC236}">
              <a16:creationId xmlns:a16="http://schemas.microsoft.com/office/drawing/2014/main" id="{B07DBFDA-F4BF-485D-BE35-ABAC8F33B9F7}"/>
            </a:ext>
          </a:extLst>
        </xdr:cNvPr>
        <xdr:cNvSpPr/>
      </xdr:nvSpPr>
      <xdr:spPr bwMode="auto">
        <a:xfrm>
          <a:off x="5974080" y="31607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6036" name="Drop Down 24" hidden="1">
          <a:extLst>
            <a:ext uri="{63B3BB69-23CF-44E3-9099-C40C66FF867C}">
              <a14:compatExt xmlns:a14="http://schemas.microsoft.com/office/drawing/2010/main" spid="_x0000_s2072"/>
            </a:ext>
            <a:ext uri="{FF2B5EF4-FFF2-40B4-BE49-F238E27FC236}">
              <a16:creationId xmlns:a16="http://schemas.microsoft.com/office/drawing/2014/main" id="{455239E2-F4AA-4AC3-A0F1-943AF8D920D3}"/>
            </a:ext>
          </a:extLst>
        </xdr:cNvPr>
        <xdr:cNvSpPr/>
      </xdr:nvSpPr>
      <xdr:spPr bwMode="auto">
        <a:xfrm>
          <a:off x="3901440" y="31607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6037" name="Drop Down 4" hidden="1">
          <a:extLst>
            <a:ext uri="{63B3BB69-23CF-44E3-9099-C40C66FF867C}">
              <a14:compatExt xmlns:a14="http://schemas.microsoft.com/office/drawing/2010/main" spid="_x0000_s2052"/>
            </a:ext>
            <a:ext uri="{FF2B5EF4-FFF2-40B4-BE49-F238E27FC236}">
              <a16:creationId xmlns:a16="http://schemas.microsoft.com/office/drawing/2014/main" id="{F3D49ABC-D683-419C-96C8-8F3EA280B669}"/>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6038" name="Drop Down 4" hidden="1">
          <a:extLst>
            <a:ext uri="{63B3BB69-23CF-44E3-9099-C40C66FF867C}">
              <a14:compatExt xmlns:a14="http://schemas.microsoft.com/office/drawing/2010/main" spid="_x0000_s2052"/>
            </a:ext>
            <a:ext uri="{FF2B5EF4-FFF2-40B4-BE49-F238E27FC236}">
              <a16:creationId xmlns:a16="http://schemas.microsoft.com/office/drawing/2014/main" id="{7AC3A19D-8DD0-4178-A780-A235AEE853E0}"/>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6039" name="Drop Down 4" hidden="1">
          <a:extLst>
            <a:ext uri="{63B3BB69-23CF-44E3-9099-C40C66FF867C}">
              <a14:compatExt xmlns:a14="http://schemas.microsoft.com/office/drawing/2010/main" spid="_x0000_s2052"/>
            </a:ext>
            <a:ext uri="{FF2B5EF4-FFF2-40B4-BE49-F238E27FC236}">
              <a16:creationId xmlns:a16="http://schemas.microsoft.com/office/drawing/2014/main" id="{48DBD758-9CEA-4724-8C22-FC02DDACAB73}"/>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6040" name="Drop Down 4" hidden="1">
          <a:extLst>
            <a:ext uri="{63B3BB69-23CF-44E3-9099-C40C66FF867C}">
              <a14:compatExt xmlns:a14="http://schemas.microsoft.com/office/drawing/2010/main" spid="_x0000_s2052"/>
            </a:ext>
            <a:ext uri="{FF2B5EF4-FFF2-40B4-BE49-F238E27FC236}">
              <a16:creationId xmlns:a16="http://schemas.microsoft.com/office/drawing/2014/main" id="{E18A8ACA-6C79-477F-A68A-D2190DC58731}"/>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6041" name="Drop Down 4" hidden="1">
          <a:extLst>
            <a:ext uri="{63B3BB69-23CF-44E3-9099-C40C66FF867C}">
              <a14:compatExt xmlns:a14="http://schemas.microsoft.com/office/drawing/2010/main" spid="_x0000_s2052"/>
            </a:ext>
            <a:ext uri="{FF2B5EF4-FFF2-40B4-BE49-F238E27FC236}">
              <a16:creationId xmlns:a16="http://schemas.microsoft.com/office/drawing/2014/main" id="{26500C7E-8055-4D8F-A245-A36E8D4004A9}"/>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6042" name="Drop Down 20" hidden="1">
          <a:extLst>
            <a:ext uri="{63B3BB69-23CF-44E3-9099-C40C66FF867C}">
              <a14:compatExt xmlns:a14="http://schemas.microsoft.com/office/drawing/2010/main" spid="_x0000_s2068"/>
            </a:ext>
            <a:ext uri="{FF2B5EF4-FFF2-40B4-BE49-F238E27FC236}">
              <a16:creationId xmlns:a16="http://schemas.microsoft.com/office/drawing/2014/main" id="{4DD0F229-89EB-493E-899A-30369459772A}"/>
            </a:ext>
          </a:extLst>
        </xdr:cNvPr>
        <xdr:cNvSpPr/>
      </xdr:nvSpPr>
      <xdr:spPr bwMode="auto">
        <a:xfrm>
          <a:off x="5974080" y="31607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6043" name="Drop Down 24" hidden="1">
          <a:extLst>
            <a:ext uri="{63B3BB69-23CF-44E3-9099-C40C66FF867C}">
              <a14:compatExt xmlns:a14="http://schemas.microsoft.com/office/drawing/2010/main" spid="_x0000_s2072"/>
            </a:ext>
            <a:ext uri="{FF2B5EF4-FFF2-40B4-BE49-F238E27FC236}">
              <a16:creationId xmlns:a16="http://schemas.microsoft.com/office/drawing/2014/main" id="{D8A6FAC1-2653-4D92-B476-FE9D213F9A14}"/>
            </a:ext>
          </a:extLst>
        </xdr:cNvPr>
        <xdr:cNvSpPr/>
      </xdr:nvSpPr>
      <xdr:spPr bwMode="auto">
        <a:xfrm>
          <a:off x="3901440" y="31607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6044" name="Drop Down 4" hidden="1">
          <a:extLst>
            <a:ext uri="{63B3BB69-23CF-44E3-9099-C40C66FF867C}">
              <a14:compatExt xmlns:a14="http://schemas.microsoft.com/office/drawing/2010/main" spid="_x0000_s2052"/>
            </a:ext>
            <a:ext uri="{FF2B5EF4-FFF2-40B4-BE49-F238E27FC236}">
              <a16:creationId xmlns:a16="http://schemas.microsoft.com/office/drawing/2014/main" id="{9398845C-0F42-4768-9E10-326424431137}"/>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6045" name="Drop Down 4" hidden="1">
          <a:extLst>
            <a:ext uri="{63B3BB69-23CF-44E3-9099-C40C66FF867C}">
              <a14:compatExt xmlns:a14="http://schemas.microsoft.com/office/drawing/2010/main" spid="_x0000_s2052"/>
            </a:ext>
            <a:ext uri="{FF2B5EF4-FFF2-40B4-BE49-F238E27FC236}">
              <a16:creationId xmlns:a16="http://schemas.microsoft.com/office/drawing/2014/main" id="{E391DE00-B362-4265-8EE5-004C816A33DB}"/>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6046" name="Drop Down 4" hidden="1">
          <a:extLst>
            <a:ext uri="{63B3BB69-23CF-44E3-9099-C40C66FF867C}">
              <a14:compatExt xmlns:a14="http://schemas.microsoft.com/office/drawing/2010/main" spid="_x0000_s2052"/>
            </a:ext>
            <a:ext uri="{FF2B5EF4-FFF2-40B4-BE49-F238E27FC236}">
              <a16:creationId xmlns:a16="http://schemas.microsoft.com/office/drawing/2014/main" id="{35439442-83C5-43CC-8F28-9969FB35465F}"/>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6047" name="Drop Down 4" hidden="1">
          <a:extLst>
            <a:ext uri="{63B3BB69-23CF-44E3-9099-C40C66FF867C}">
              <a14:compatExt xmlns:a14="http://schemas.microsoft.com/office/drawing/2010/main" spid="_x0000_s2052"/>
            </a:ext>
            <a:ext uri="{FF2B5EF4-FFF2-40B4-BE49-F238E27FC236}">
              <a16:creationId xmlns:a16="http://schemas.microsoft.com/office/drawing/2014/main" id="{BF65198D-5373-4A16-ACB5-6A7FF1B89728}"/>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6048" name="Drop Down 4" hidden="1">
          <a:extLst>
            <a:ext uri="{63B3BB69-23CF-44E3-9099-C40C66FF867C}">
              <a14:compatExt xmlns:a14="http://schemas.microsoft.com/office/drawing/2010/main" spid="_x0000_s2052"/>
            </a:ext>
            <a:ext uri="{FF2B5EF4-FFF2-40B4-BE49-F238E27FC236}">
              <a16:creationId xmlns:a16="http://schemas.microsoft.com/office/drawing/2014/main" id="{FC3FC340-1BF2-4F11-ADB2-368D586D5369}"/>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6049" name="Drop Down 20" hidden="1">
          <a:extLst>
            <a:ext uri="{63B3BB69-23CF-44E3-9099-C40C66FF867C}">
              <a14:compatExt xmlns:a14="http://schemas.microsoft.com/office/drawing/2010/main" spid="_x0000_s2068"/>
            </a:ext>
            <a:ext uri="{FF2B5EF4-FFF2-40B4-BE49-F238E27FC236}">
              <a16:creationId xmlns:a16="http://schemas.microsoft.com/office/drawing/2014/main" id="{F54ABCD5-D0B7-485E-A705-A1A0FDE2A212}"/>
            </a:ext>
          </a:extLst>
        </xdr:cNvPr>
        <xdr:cNvSpPr/>
      </xdr:nvSpPr>
      <xdr:spPr bwMode="auto">
        <a:xfrm>
          <a:off x="5974080" y="31607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6050" name="Drop Down 24" hidden="1">
          <a:extLst>
            <a:ext uri="{63B3BB69-23CF-44E3-9099-C40C66FF867C}">
              <a14:compatExt xmlns:a14="http://schemas.microsoft.com/office/drawing/2010/main" spid="_x0000_s2072"/>
            </a:ext>
            <a:ext uri="{FF2B5EF4-FFF2-40B4-BE49-F238E27FC236}">
              <a16:creationId xmlns:a16="http://schemas.microsoft.com/office/drawing/2014/main" id="{56C36294-E03C-4CA0-A9ED-CEB4196B8EFE}"/>
            </a:ext>
          </a:extLst>
        </xdr:cNvPr>
        <xdr:cNvSpPr/>
      </xdr:nvSpPr>
      <xdr:spPr bwMode="auto">
        <a:xfrm>
          <a:off x="3901440" y="31607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6051" name="Drop Down 4" hidden="1">
          <a:extLst>
            <a:ext uri="{63B3BB69-23CF-44E3-9099-C40C66FF867C}">
              <a14:compatExt xmlns:a14="http://schemas.microsoft.com/office/drawing/2010/main" spid="_x0000_s2052"/>
            </a:ext>
            <a:ext uri="{FF2B5EF4-FFF2-40B4-BE49-F238E27FC236}">
              <a16:creationId xmlns:a16="http://schemas.microsoft.com/office/drawing/2014/main" id="{E8EF36DB-A71A-41DE-B90C-3EA55494E328}"/>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6052" name="Drop Down 4" hidden="1">
          <a:extLst>
            <a:ext uri="{63B3BB69-23CF-44E3-9099-C40C66FF867C}">
              <a14:compatExt xmlns:a14="http://schemas.microsoft.com/office/drawing/2010/main" spid="_x0000_s2052"/>
            </a:ext>
            <a:ext uri="{FF2B5EF4-FFF2-40B4-BE49-F238E27FC236}">
              <a16:creationId xmlns:a16="http://schemas.microsoft.com/office/drawing/2014/main" id="{B52FC7CA-FBDF-4E7D-8854-A09BAAA701C2}"/>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6053" name="Drop Down 4" hidden="1">
          <a:extLst>
            <a:ext uri="{63B3BB69-23CF-44E3-9099-C40C66FF867C}">
              <a14:compatExt xmlns:a14="http://schemas.microsoft.com/office/drawing/2010/main" spid="_x0000_s2052"/>
            </a:ext>
            <a:ext uri="{FF2B5EF4-FFF2-40B4-BE49-F238E27FC236}">
              <a16:creationId xmlns:a16="http://schemas.microsoft.com/office/drawing/2014/main" id="{016F0A77-D078-49E0-B09A-202992DCA609}"/>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6054" name="Drop Down 4" hidden="1">
          <a:extLst>
            <a:ext uri="{63B3BB69-23CF-44E3-9099-C40C66FF867C}">
              <a14:compatExt xmlns:a14="http://schemas.microsoft.com/office/drawing/2010/main" spid="_x0000_s2052"/>
            </a:ext>
            <a:ext uri="{FF2B5EF4-FFF2-40B4-BE49-F238E27FC236}">
              <a16:creationId xmlns:a16="http://schemas.microsoft.com/office/drawing/2014/main" id="{895D4FAF-E949-4512-997B-D8EF47518BEB}"/>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xdr:row>
      <xdr:rowOff>0</xdr:rowOff>
    </xdr:from>
    <xdr:ext cx="2529840" cy="195685"/>
    <xdr:sp macro="" textlink="">
      <xdr:nvSpPr>
        <xdr:cNvPr id="6055" name="Drop Down 4" hidden="1">
          <a:extLst>
            <a:ext uri="{63B3BB69-23CF-44E3-9099-C40C66FF867C}">
              <a14:compatExt xmlns:a14="http://schemas.microsoft.com/office/drawing/2010/main" spid="_x0000_s2052"/>
            </a:ext>
            <a:ext uri="{FF2B5EF4-FFF2-40B4-BE49-F238E27FC236}">
              <a16:creationId xmlns:a16="http://schemas.microsoft.com/office/drawing/2014/main" id="{76DDCDCB-F035-48DF-B14C-1E1B9DA885BB}"/>
            </a:ext>
          </a:extLst>
        </xdr:cNvPr>
        <xdr:cNvSpPr/>
      </xdr:nvSpPr>
      <xdr:spPr bwMode="auto">
        <a:xfrm>
          <a:off x="5540403" y="522433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xdr:row>
      <xdr:rowOff>0</xdr:rowOff>
    </xdr:from>
    <xdr:ext cx="2529840" cy="195685"/>
    <xdr:sp macro="" textlink="">
      <xdr:nvSpPr>
        <xdr:cNvPr id="6056" name="Drop Down 4" hidden="1">
          <a:extLst>
            <a:ext uri="{63B3BB69-23CF-44E3-9099-C40C66FF867C}">
              <a14:compatExt xmlns:a14="http://schemas.microsoft.com/office/drawing/2010/main" spid="_x0000_s2052"/>
            </a:ext>
            <a:ext uri="{FF2B5EF4-FFF2-40B4-BE49-F238E27FC236}">
              <a16:creationId xmlns:a16="http://schemas.microsoft.com/office/drawing/2014/main" id="{0478570B-F789-482E-8FA0-428E1D30CDD7}"/>
            </a:ext>
          </a:extLst>
        </xdr:cNvPr>
        <xdr:cNvSpPr/>
      </xdr:nvSpPr>
      <xdr:spPr bwMode="auto">
        <a:xfrm>
          <a:off x="5540403" y="540026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057" name="Drop Down 4" hidden="1">
          <a:extLst>
            <a:ext uri="{63B3BB69-23CF-44E3-9099-C40C66FF867C}">
              <a14:compatExt xmlns:a14="http://schemas.microsoft.com/office/drawing/2010/main" spid="_x0000_s2052"/>
            </a:ext>
            <a:ext uri="{FF2B5EF4-FFF2-40B4-BE49-F238E27FC236}">
              <a16:creationId xmlns:a16="http://schemas.microsoft.com/office/drawing/2014/main" id="{27FCE270-45B5-4A9F-AEEE-6A74E6A145B3}"/>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6058" name="Drop Down 20" hidden="1">
          <a:extLst>
            <a:ext uri="{63B3BB69-23CF-44E3-9099-C40C66FF867C}">
              <a14:compatExt xmlns:a14="http://schemas.microsoft.com/office/drawing/2010/main" spid="_x0000_s2068"/>
            </a:ext>
            <a:ext uri="{FF2B5EF4-FFF2-40B4-BE49-F238E27FC236}">
              <a16:creationId xmlns:a16="http://schemas.microsoft.com/office/drawing/2014/main" id="{6CCE5D70-4BF0-4713-8239-6DBD63C02A93}"/>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6059" name="Drop Down 24" hidden="1">
          <a:extLst>
            <a:ext uri="{63B3BB69-23CF-44E3-9099-C40C66FF867C}">
              <a14:compatExt xmlns:a14="http://schemas.microsoft.com/office/drawing/2010/main" spid="_x0000_s2072"/>
            </a:ext>
            <a:ext uri="{FF2B5EF4-FFF2-40B4-BE49-F238E27FC236}">
              <a16:creationId xmlns:a16="http://schemas.microsoft.com/office/drawing/2014/main" id="{389A907C-3D17-461E-952B-53033BF47313}"/>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060" name="Drop Down 4" hidden="1">
          <a:extLst>
            <a:ext uri="{63B3BB69-23CF-44E3-9099-C40C66FF867C}">
              <a14:compatExt xmlns:a14="http://schemas.microsoft.com/office/drawing/2010/main" spid="_x0000_s2052"/>
            </a:ext>
            <a:ext uri="{FF2B5EF4-FFF2-40B4-BE49-F238E27FC236}">
              <a16:creationId xmlns:a16="http://schemas.microsoft.com/office/drawing/2014/main" id="{0282012C-B6D0-41A2-A8B7-3B66E2FFA701}"/>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6061" name="Drop Down 4" hidden="1">
          <a:extLst>
            <a:ext uri="{63B3BB69-23CF-44E3-9099-C40C66FF867C}">
              <a14:compatExt xmlns:a14="http://schemas.microsoft.com/office/drawing/2010/main" spid="_x0000_s2052"/>
            </a:ext>
            <a:ext uri="{FF2B5EF4-FFF2-40B4-BE49-F238E27FC236}">
              <a16:creationId xmlns:a16="http://schemas.microsoft.com/office/drawing/2014/main" id="{85D22C20-65E4-4E3D-947B-2C9F3CE1D80A}"/>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062" name="Drop Down 4" hidden="1">
          <a:extLst>
            <a:ext uri="{63B3BB69-23CF-44E3-9099-C40C66FF867C}">
              <a14:compatExt xmlns:a14="http://schemas.microsoft.com/office/drawing/2010/main" spid="_x0000_s2052"/>
            </a:ext>
            <a:ext uri="{FF2B5EF4-FFF2-40B4-BE49-F238E27FC236}">
              <a16:creationId xmlns:a16="http://schemas.microsoft.com/office/drawing/2014/main" id="{9D2141F6-72E7-4743-BB58-C0852E38346E}"/>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6063" name="Drop Down 4" hidden="1">
          <a:extLst>
            <a:ext uri="{63B3BB69-23CF-44E3-9099-C40C66FF867C}">
              <a14:compatExt xmlns:a14="http://schemas.microsoft.com/office/drawing/2010/main" spid="_x0000_s2052"/>
            </a:ext>
            <a:ext uri="{FF2B5EF4-FFF2-40B4-BE49-F238E27FC236}">
              <a16:creationId xmlns:a16="http://schemas.microsoft.com/office/drawing/2014/main" id="{4E0F16A0-0C5A-4C4B-A7F8-8AB56127AB74}"/>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064" name="Drop Down 4" hidden="1">
          <a:extLst>
            <a:ext uri="{63B3BB69-23CF-44E3-9099-C40C66FF867C}">
              <a14:compatExt xmlns:a14="http://schemas.microsoft.com/office/drawing/2010/main" spid="_x0000_s2052"/>
            </a:ext>
            <a:ext uri="{FF2B5EF4-FFF2-40B4-BE49-F238E27FC236}">
              <a16:creationId xmlns:a16="http://schemas.microsoft.com/office/drawing/2014/main" id="{98885633-052D-4CE2-8833-044E8B439724}"/>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6065" name="Drop Down 20" hidden="1">
          <a:extLst>
            <a:ext uri="{63B3BB69-23CF-44E3-9099-C40C66FF867C}">
              <a14:compatExt xmlns:a14="http://schemas.microsoft.com/office/drawing/2010/main" spid="_x0000_s2068"/>
            </a:ext>
            <a:ext uri="{FF2B5EF4-FFF2-40B4-BE49-F238E27FC236}">
              <a16:creationId xmlns:a16="http://schemas.microsoft.com/office/drawing/2014/main" id="{7341FCD5-9A7A-4010-96CD-732F49F23500}"/>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6066" name="Drop Down 24" hidden="1">
          <a:extLst>
            <a:ext uri="{63B3BB69-23CF-44E3-9099-C40C66FF867C}">
              <a14:compatExt xmlns:a14="http://schemas.microsoft.com/office/drawing/2010/main" spid="_x0000_s2072"/>
            </a:ext>
            <a:ext uri="{FF2B5EF4-FFF2-40B4-BE49-F238E27FC236}">
              <a16:creationId xmlns:a16="http://schemas.microsoft.com/office/drawing/2014/main" id="{26F3549A-25BE-4EEE-8C28-CCF7FC3A04BC}"/>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067" name="Drop Down 4" hidden="1">
          <a:extLst>
            <a:ext uri="{63B3BB69-23CF-44E3-9099-C40C66FF867C}">
              <a14:compatExt xmlns:a14="http://schemas.microsoft.com/office/drawing/2010/main" spid="_x0000_s2052"/>
            </a:ext>
            <a:ext uri="{FF2B5EF4-FFF2-40B4-BE49-F238E27FC236}">
              <a16:creationId xmlns:a16="http://schemas.microsoft.com/office/drawing/2014/main" id="{51928356-12AE-4B10-AC95-FB247F3EBC93}"/>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6068" name="Drop Down 4" hidden="1">
          <a:extLst>
            <a:ext uri="{63B3BB69-23CF-44E3-9099-C40C66FF867C}">
              <a14:compatExt xmlns:a14="http://schemas.microsoft.com/office/drawing/2010/main" spid="_x0000_s2052"/>
            </a:ext>
            <a:ext uri="{FF2B5EF4-FFF2-40B4-BE49-F238E27FC236}">
              <a16:creationId xmlns:a16="http://schemas.microsoft.com/office/drawing/2014/main" id="{BA285A02-1122-483F-8AF3-1A47F57CB6A0}"/>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069" name="Drop Down 4" hidden="1">
          <a:extLst>
            <a:ext uri="{63B3BB69-23CF-44E3-9099-C40C66FF867C}">
              <a14:compatExt xmlns:a14="http://schemas.microsoft.com/office/drawing/2010/main" spid="_x0000_s2052"/>
            </a:ext>
            <a:ext uri="{FF2B5EF4-FFF2-40B4-BE49-F238E27FC236}">
              <a16:creationId xmlns:a16="http://schemas.microsoft.com/office/drawing/2014/main" id="{790B14CE-A012-4FA4-86C0-6FDB91BA4234}"/>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6070" name="Drop Down 4" hidden="1">
          <a:extLst>
            <a:ext uri="{63B3BB69-23CF-44E3-9099-C40C66FF867C}">
              <a14:compatExt xmlns:a14="http://schemas.microsoft.com/office/drawing/2010/main" spid="_x0000_s2052"/>
            </a:ext>
            <a:ext uri="{FF2B5EF4-FFF2-40B4-BE49-F238E27FC236}">
              <a16:creationId xmlns:a16="http://schemas.microsoft.com/office/drawing/2014/main" id="{6D98E3E3-6BBD-4D72-A51F-8B0E46DF6A2C}"/>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071" name="Drop Down 4" hidden="1">
          <a:extLst>
            <a:ext uri="{63B3BB69-23CF-44E3-9099-C40C66FF867C}">
              <a14:compatExt xmlns:a14="http://schemas.microsoft.com/office/drawing/2010/main" spid="_x0000_s2052"/>
            </a:ext>
            <a:ext uri="{FF2B5EF4-FFF2-40B4-BE49-F238E27FC236}">
              <a16:creationId xmlns:a16="http://schemas.microsoft.com/office/drawing/2014/main" id="{696580D0-B681-4C6C-889D-6CED8ED8EF29}"/>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6072" name="Drop Down 20" hidden="1">
          <a:extLst>
            <a:ext uri="{63B3BB69-23CF-44E3-9099-C40C66FF867C}">
              <a14:compatExt xmlns:a14="http://schemas.microsoft.com/office/drawing/2010/main" spid="_x0000_s2068"/>
            </a:ext>
            <a:ext uri="{FF2B5EF4-FFF2-40B4-BE49-F238E27FC236}">
              <a16:creationId xmlns:a16="http://schemas.microsoft.com/office/drawing/2014/main" id="{5FA8D384-2018-4541-A4D5-93DBC1DE7553}"/>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6073" name="Drop Down 24" hidden="1">
          <a:extLst>
            <a:ext uri="{63B3BB69-23CF-44E3-9099-C40C66FF867C}">
              <a14:compatExt xmlns:a14="http://schemas.microsoft.com/office/drawing/2010/main" spid="_x0000_s2072"/>
            </a:ext>
            <a:ext uri="{FF2B5EF4-FFF2-40B4-BE49-F238E27FC236}">
              <a16:creationId xmlns:a16="http://schemas.microsoft.com/office/drawing/2014/main" id="{B511EA28-731F-4622-9134-DB6A21E8CA56}"/>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074" name="Drop Down 4" hidden="1">
          <a:extLst>
            <a:ext uri="{63B3BB69-23CF-44E3-9099-C40C66FF867C}">
              <a14:compatExt xmlns:a14="http://schemas.microsoft.com/office/drawing/2010/main" spid="_x0000_s2052"/>
            </a:ext>
            <a:ext uri="{FF2B5EF4-FFF2-40B4-BE49-F238E27FC236}">
              <a16:creationId xmlns:a16="http://schemas.microsoft.com/office/drawing/2014/main" id="{04C59AEC-B601-4EC5-AE3A-F7C3067A1C76}"/>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6075" name="Drop Down 4" hidden="1">
          <a:extLst>
            <a:ext uri="{63B3BB69-23CF-44E3-9099-C40C66FF867C}">
              <a14:compatExt xmlns:a14="http://schemas.microsoft.com/office/drawing/2010/main" spid="_x0000_s2052"/>
            </a:ext>
            <a:ext uri="{FF2B5EF4-FFF2-40B4-BE49-F238E27FC236}">
              <a16:creationId xmlns:a16="http://schemas.microsoft.com/office/drawing/2014/main" id="{ECB03DB0-434F-4707-B295-E216BC55CD59}"/>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076" name="Drop Down 4" hidden="1">
          <a:extLst>
            <a:ext uri="{63B3BB69-23CF-44E3-9099-C40C66FF867C}">
              <a14:compatExt xmlns:a14="http://schemas.microsoft.com/office/drawing/2010/main" spid="_x0000_s2052"/>
            </a:ext>
            <a:ext uri="{FF2B5EF4-FFF2-40B4-BE49-F238E27FC236}">
              <a16:creationId xmlns:a16="http://schemas.microsoft.com/office/drawing/2014/main" id="{8D32E121-1F4A-4043-B77B-399190F972F6}"/>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6077" name="Drop Down 4" hidden="1">
          <a:extLst>
            <a:ext uri="{63B3BB69-23CF-44E3-9099-C40C66FF867C}">
              <a14:compatExt xmlns:a14="http://schemas.microsoft.com/office/drawing/2010/main" spid="_x0000_s2052"/>
            </a:ext>
            <a:ext uri="{FF2B5EF4-FFF2-40B4-BE49-F238E27FC236}">
              <a16:creationId xmlns:a16="http://schemas.microsoft.com/office/drawing/2014/main" id="{ECA84B8F-3DEE-42C4-94F6-265E319CE991}"/>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078" name="Drop Down 4" hidden="1">
          <a:extLst>
            <a:ext uri="{63B3BB69-23CF-44E3-9099-C40C66FF867C}">
              <a14:compatExt xmlns:a14="http://schemas.microsoft.com/office/drawing/2010/main" spid="_x0000_s2052"/>
            </a:ext>
            <a:ext uri="{FF2B5EF4-FFF2-40B4-BE49-F238E27FC236}">
              <a16:creationId xmlns:a16="http://schemas.microsoft.com/office/drawing/2014/main" id="{9D956C36-B0DB-4B95-812C-13A71EF9104D}"/>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6079" name="Drop Down 20" hidden="1">
          <a:extLst>
            <a:ext uri="{63B3BB69-23CF-44E3-9099-C40C66FF867C}">
              <a14:compatExt xmlns:a14="http://schemas.microsoft.com/office/drawing/2010/main" spid="_x0000_s2068"/>
            </a:ext>
            <a:ext uri="{FF2B5EF4-FFF2-40B4-BE49-F238E27FC236}">
              <a16:creationId xmlns:a16="http://schemas.microsoft.com/office/drawing/2014/main" id="{24D98B24-3D8D-439E-8C6C-5754782675DA}"/>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6080" name="Drop Down 24" hidden="1">
          <a:extLst>
            <a:ext uri="{63B3BB69-23CF-44E3-9099-C40C66FF867C}">
              <a14:compatExt xmlns:a14="http://schemas.microsoft.com/office/drawing/2010/main" spid="_x0000_s2072"/>
            </a:ext>
            <a:ext uri="{FF2B5EF4-FFF2-40B4-BE49-F238E27FC236}">
              <a16:creationId xmlns:a16="http://schemas.microsoft.com/office/drawing/2014/main" id="{4406E921-5F3F-43C1-AB24-5F68E2F9E8BA}"/>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081" name="Drop Down 4" hidden="1">
          <a:extLst>
            <a:ext uri="{63B3BB69-23CF-44E3-9099-C40C66FF867C}">
              <a14:compatExt xmlns:a14="http://schemas.microsoft.com/office/drawing/2010/main" spid="_x0000_s2052"/>
            </a:ext>
            <a:ext uri="{FF2B5EF4-FFF2-40B4-BE49-F238E27FC236}">
              <a16:creationId xmlns:a16="http://schemas.microsoft.com/office/drawing/2014/main" id="{17D24F39-F74C-4DA2-9667-527F12E63F24}"/>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6082" name="Drop Down 4" hidden="1">
          <a:extLst>
            <a:ext uri="{63B3BB69-23CF-44E3-9099-C40C66FF867C}">
              <a14:compatExt xmlns:a14="http://schemas.microsoft.com/office/drawing/2010/main" spid="_x0000_s2052"/>
            </a:ext>
            <a:ext uri="{FF2B5EF4-FFF2-40B4-BE49-F238E27FC236}">
              <a16:creationId xmlns:a16="http://schemas.microsoft.com/office/drawing/2014/main" id="{D6F4971C-5F86-4DF6-B89C-AF324F470EC9}"/>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083" name="Drop Down 4" hidden="1">
          <a:extLst>
            <a:ext uri="{63B3BB69-23CF-44E3-9099-C40C66FF867C}">
              <a14:compatExt xmlns:a14="http://schemas.microsoft.com/office/drawing/2010/main" spid="_x0000_s2052"/>
            </a:ext>
            <a:ext uri="{FF2B5EF4-FFF2-40B4-BE49-F238E27FC236}">
              <a16:creationId xmlns:a16="http://schemas.microsoft.com/office/drawing/2014/main" id="{B514C326-5FE4-4308-8C6C-432471294A12}"/>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6084" name="Drop Down 4" hidden="1">
          <a:extLst>
            <a:ext uri="{63B3BB69-23CF-44E3-9099-C40C66FF867C}">
              <a14:compatExt xmlns:a14="http://schemas.microsoft.com/office/drawing/2010/main" spid="_x0000_s2052"/>
            </a:ext>
            <a:ext uri="{FF2B5EF4-FFF2-40B4-BE49-F238E27FC236}">
              <a16:creationId xmlns:a16="http://schemas.microsoft.com/office/drawing/2014/main" id="{0B9020FA-8BA5-428D-9A03-CCD7689A327E}"/>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085" name="Drop Down 4" hidden="1">
          <a:extLst>
            <a:ext uri="{63B3BB69-23CF-44E3-9099-C40C66FF867C}">
              <a14:compatExt xmlns:a14="http://schemas.microsoft.com/office/drawing/2010/main" spid="_x0000_s2052"/>
            </a:ext>
            <a:ext uri="{FF2B5EF4-FFF2-40B4-BE49-F238E27FC236}">
              <a16:creationId xmlns:a16="http://schemas.microsoft.com/office/drawing/2014/main" id="{D051CE35-4BD4-40E6-A509-8F39CA0C6F6A}"/>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6086" name="Drop Down 20" hidden="1">
          <a:extLst>
            <a:ext uri="{63B3BB69-23CF-44E3-9099-C40C66FF867C}">
              <a14:compatExt xmlns:a14="http://schemas.microsoft.com/office/drawing/2010/main" spid="_x0000_s2068"/>
            </a:ext>
            <a:ext uri="{FF2B5EF4-FFF2-40B4-BE49-F238E27FC236}">
              <a16:creationId xmlns:a16="http://schemas.microsoft.com/office/drawing/2014/main" id="{75DF7EBB-942D-45AE-A516-6C6260FB4FEC}"/>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6087" name="Drop Down 24" hidden="1">
          <a:extLst>
            <a:ext uri="{63B3BB69-23CF-44E3-9099-C40C66FF867C}">
              <a14:compatExt xmlns:a14="http://schemas.microsoft.com/office/drawing/2010/main" spid="_x0000_s2072"/>
            </a:ext>
            <a:ext uri="{FF2B5EF4-FFF2-40B4-BE49-F238E27FC236}">
              <a16:creationId xmlns:a16="http://schemas.microsoft.com/office/drawing/2014/main" id="{8F1FC47C-C985-4A86-AAA6-985D07A76DA7}"/>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088" name="Drop Down 4" hidden="1">
          <a:extLst>
            <a:ext uri="{63B3BB69-23CF-44E3-9099-C40C66FF867C}">
              <a14:compatExt xmlns:a14="http://schemas.microsoft.com/office/drawing/2010/main" spid="_x0000_s2052"/>
            </a:ext>
            <a:ext uri="{FF2B5EF4-FFF2-40B4-BE49-F238E27FC236}">
              <a16:creationId xmlns:a16="http://schemas.microsoft.com/office/drawing/2014/main" id="{CFB29186-E53F-48C0-BB85-49A62E2E3C36}"/>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6089" name="Drop Down 4" hidden="1">
          <a:extLst>
            <a:ext uri="{63B3BB69-23CF-44E3-9099-C40C66FF867C}">
              <a14:compatExt xmlns:a14="http://schemas.microsoft.com/office/drawing/2010/main" spid="_x0000_s2052"/>
            </a:ext>
            <a:ext uri="{FF2B5EF4-FFF2-40B4-BE49-F238E27FC236}">
              <a16:creationId xmlns:a16="http://schemas.microsoft.com/office/drawing/2014/main" id="{268069B9-5EE8-4296-B3D7-CA1EC30ED48F}"/>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090" name="Drop Down 4" hidden="1">
          <a:extLst>
            <a:ext uri="{63B3BB69-23CF-44E3-9099-C40C66FF867C}">
              <a14:compatExt xmlns:a14="http://schemas.microsoft.com/office/drawing/2010/main" spid="_x0000_s2052"/>
            </a:ext>
            <a:ext uri="{FF2B5EF4-FFF2-40B4-BE49-F238E27FC236}">
              <a16:creationId xmlns:a16="http://schemas.microsoft.com/office/drawing/2014/main" id="{AC564BA6-8F0B-458D-A714-391564A8FF18}"/>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6091" name="Drop Down 4" hidden="1">
          <a:extLst>
            <a:ext uri="{63B3BB69-23CF-44E3-9099-C40C66FF867C}">
              <a14:compatExt xmlns:a14="http://schemas.microsoft.com/office/drawing/2010/main" spid="_x0000_s2052"/>
            </a:ext>
            <a:ext uri="{FF2B5EF4-FFF2-40B4-BE49-F238E27FC236}">
              <a16:creationId xmlns:a16="http://schemas.microsoft.com/office/drawing/2014/main" id="{0DAE93A5-4FA3-4752-BEF2-B6F9CDB80560}"/>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092" name="Drop Down 4" hidden="1">
          <a:extLst>
            <a:ext uri="{63B3BB69-23CF-44E3-9099-C40C66FF867C}">
              <a14:compatExt xmlns:a14="http://schemas.microsoft.com/office/drawing/2010/main" spid="_x0000_s2052"/>
            </a:ext>
            <a:ext uri="{FF2B5EF4-FFF2-40B4-BE49-F238E27FC236}">
              <a16:creationId xmlns:a16="http://schemas.microsoft.com/office/drawing/2014/main" id="{337676C4-C8C4-4743-A990-8FC95A11E443}"/>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6093" name="Drop Down 20" hidden="1">
          <a:extLst>
            <a:ext uri="{63B3BB69-23CF-44E3-9099-C40C66FF867C}">
              <a14:compatExt xmlns:a14="http://schemas.microsoft.com/office/drawing/2010/main" spid="_x0000_s2068"/>
            </a:ext>
            <a:ext uri="{FF2B5EF4-FFF2-40B4-BE49-F238E27FC236}">
              <a16:creationId xmlns:a16="http://schemas.microsoft.com/office/drawing/2014/main" id="{42FB89A0-1A0B-4ABC-82E5-667AD44E3843}"/>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6094" name="Drop Down 24" hidden="1">
          <a:extLst>
            <a:ext uri="{63B3BB69-23CF-44E3-9099-C40C66FF867C}">
              <a14:compatExt xmlns:a14="http://schemas.microsoft.com/office/drawing/2010/main" spid="_x0000_s2072"/>
            </a:ext>
            <a:ext uri="{FF2B5EF4-FFF2-40B4-BE49-F238E27FC236}">
              <a16:creationId xmlns:a16="http://schemas.microsoft.com/office/drawing/2014/main" id="{A492272D-C636-408E-ABAE-F863EAC09848}"/>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095" name="Drop Down 4" hidden="1">
          <a:extLst>
            <a:ext uri="{63B3BB69-23CF-44E3-9099-C40C66FF867C}">
              <a14:compatExt xmlns:a14="http://schemas.microsoft.com/office/drawing/2010/main" spid="_x0000_s2052"/>
            </a:ext>
            <a:ext uri="{FF2B5EF4-FFF2-40B4-BE49-F238E27FC236}">
              <a16:creationId xmlns:a16="http://schemas.microsoft.com/office/drawing/2014/main" id="{E42DA1DF-7E93-4D7C-B387-B2AFE52F5359}"/>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6096" name="Drop Down 4" hidden="1">
          <a:extLst>
            <a:ext uri="{63B3BB69-23CF-44E3-9099-C40C66FF867C}">
              <a14:compatExt xmlns:a14="http://schemas.microsoft.com/office/drawing/2010/main" spid="_x0000_s2052"/>
            </a:ext>
            <a:ext uri="{FF2B5EF4-FFF2-40B4-BE49-F238E27FC236}">
              <a16:creationId xmlns:a16="http://schemas.microsoft.com/office/drawing/2014/main" id="{4B959272-0FA0-4A2C-A5F4-943DD049078D}"/>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097" name="Drop Down 4" hidden="1">
          <a:extLst>
            <a:ext uri="{63B3BB69-23CF-44E3-9099-C40C66FF867C}">
              <a14:compatExt xmlns:a14="http://schemas.microsoft.com/office/drawing/2010/main" spid="_x0000_s2052"/>
            </a:ext>
            <a:ext uri="{FF2B5EF4-FFF2-40B4-BE49-F238E27FC236}">
              <a16:creationId xmlns:a16="http://schemas.microsoft.com/office/drawing/2014/main" id="{C1C15F41-B1C1-495D-B6A5-49CDA284BDAD}"/>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6098" name="Drop Down 4" hidden="1">
          <a:extLst>
            <a:ext uri="{63B3BB69-23CF-44E3-9099-C40C66FF867C}">
              <a14:compatExt xmlns:a14="http://schemas.microsoft.com/office/drawing/2010/main" spid="_x0000_s2052"/>
            </a:ext>
            <a:ext uri="{FF2B5EF4-FFF2-40B4-BE49-F238E27FC236}">
              <a16:creationId xmlns:a16="http://schemas.microsoft.com/office/drawing/2014/main" id="{795AB9D4-2C5F-48C2-8440-7339A1EBC3A6}"/>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099" name="Drop Down 4" hidden="1">
          <a:extLst>
            <a:ext uri="{63B3BB69-23CF-44E3-9099-C40C66FF867C}">
              <a14:compatExt xmlns:a14="http://schemas.microsoft.com/office/drawing/2010/main" spid="_x0000_s2052"/>
            </a:ext>
            <a:ext uri="{FF2B5EF4-FFF2-40B4-BE49-F238E27FC236}">
              <a16:creationId xmlns:a16="http://schemas.microsoft.com/office/drawing/2014/main" id="{52F84394-52CA-4185-88E0-66834DD75B34}"/>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6100" name="Drop Down 20" hidden="1">
          <a:extLst>
            <a:ext uri="{63B3BB69-23CF-44E3-9099-C40C66FF867C}">
              <a14:compatExt xmlns:a14="http://schemas.microsoft.com/office/drawing/2010/main" spid="_x0000_s2068"/>
            </a:ext>
            <a:ext uri="{FF2B5EF4-FFF2-40B4-BE49-F238E27FC236}">
              <a16:creationId xmlns:a16="http://schemas.microsoft.com/office/drawing/2014/main" id="{7F6E8E57-3549-40FC-8530-E38B31A63A56}"/>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6101" name="Drop Down 24" hidden="1">
          <a:extLst>
            <a:ext uri="{63B3BB69-23CF-44E3-9099-C40C66FF867C}">
              <a14:compatExt xmlns:a14="http://schemas.microsoft.com/office/drawing/2010/main" spid="_x0000_s2072"/>
            </a:ext>
            <a:ext uri="{FF2B5EF4-FFF2-40B4-BE49-F238E27FC236}">
              <a16:creationId xmlns:a16="http://schemas.microsoft.com/office/drawing/2014/main" id="{9B2AF8E3-D1CD-4CDB-B96B-E8280F48BC3D}"/>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102" name="Drop Down 4" hidden="1">
          <a:extLst>
            <a:ext uri="{63B3BB69-23CF-44E3-9099-C40C66FF867C}">
              <a14:compatExt xmlns:a14="http://schemas.microsoft.com/office/drawing/2010/main" spid="_x0000_s2052"/>
            </a:ext>
            <a:ext uri="{FF2B5EF4-FFF2-40B4-BE49-F238E27FC236}">
              <a16:creationId xmlns:a16="http://schemas.microsoft.com/office/drawing/2014/main" id="{2C045CAC-3BF1-48B3-80A7-AC4776DCCF21}"/>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6103" name="Drop Down 4" hidden="1">
          <a:extLst>
            <a:ext uri="{63B3BB69-23CF-44E3-9099-C40C66FF867C}">
              <a14:compatExt xmlns:a14="http://schemas.microsoft.com/office/drawing/2010/main" spid="_x0000_s2052"/>
            </a:ext>
            <a:ext uri="{FF2B5EF4-FFF2-40B4-BE49-F238E27FC236}">
              <a16:creationId xmlns:a16="http://schemas.microsoft.com/office/drawing/2014/main" id="{ACB96747-C308-459D-B661-9C62A0791DC3}"/>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104" name="Drop Down 4" hidden="1">
          <a:extLst>
            <a:ext uri="{63B3BB69-23CF-44E3-9099-C40C66FF867C}">
              <a14:compatExt xmlns:a14="http://schemas.microsoft.com/office/drawing/2010/main" spid="_x0000_s2052"/>
            </a:ext>
            <a:ext uri="{FF2B5EF4-FFF2-40B4-BE49-F238E27FC236}">
              <a16:creationId xmlns:a16="http://schemas.microsoft.com/office/drawing/2014/main" id="{9581A009-8A8F-444B-8C6E-3B14F12154B9}"/>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6105" name="Drop Down 4" hidden="1">
          <a:extLst>
            <a:ext uri="{63B3BB69-23CF-44E3-9099-C40C66FF867C}">
              <a14:compatExt xmlns:a14="http://schemas.microsoft.com/office/drawing/2010/main" spid="_x0000_s2052"/>
            </a:ext>
            <a:ext uri="{FF2B5EF4-FFF2-40B4-BE49-F238E27FC236}">
              <a16:creationId xmlns:a16="http://schemas.microsoft.com/office/drawing/2014/main" id="{06ABE2A3-263F-43FC-B15E-E6B3F343E6E8}"/>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106" name="Drop Down 4" hidden="1">
          <a:extLst>
            <a:ext uri="{63B3BB69-23CF-44E3-9099-C40C66FF867C}">
              <a14:compatExt xmlns:a14="http://schemas.microsoft.com/office/drawing/2010/main" spid="_x0000_s2052"/>
            </a:ext>
            <a:ext uri="{FF2B5EF4-FFF2-40B4-BE49-F238E27FC236}">
              <a16:creationId xmlns:a16="http://schemas.microsoft.com/office/drawing/2014/main" id="{7B019B57-6A2B-4A41-B19F-849BAE416587}"/>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6107" name="Drop Down 20" hidden="1">
          <a:extLst>
            <a:ext uri="{63B3BB69-23CF-44E3-9099-C40C66FF867C}">
              <a14:compatExt xmlns:a14="http://schemas.microsoft.com/office/drawing/2010/main" spid="_x0000_s2068"/>
            </a:ext>
            <a:ext uri="{FF2B5EF4-FFF2-40B4-BE49-F238E27FC236}">
              <a16:creationId xmlns:a16="http://schemas.microsoft.com/office/drawing/2014/main" id="{F61C6C32-F35F-4A50-8F6B-56C565E30658}"/>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6108" name="Drop Down 24" hidden="1">
          <a:extLst>
            <a:ext uri="{63B3BB69-23CF-44E3-9099-C40C66FF867C}">
              <a14:compatExt xmlns:a14="http://schemas.microsoft.com/office/drawing/2010/main" spid="_x0000_s2072"/>
            </a:ext>
            <a:ext uri="{FF2B5EF4-FFF2-40B4-BE49-F238E27FC236}">
              <a16:creationId xmlns:a16="http://schemas.microsoft.com/office/drawing/2014/main" id="{FA19B14D-FA81-4290-B06F-111A0555159D}"/>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109" name="Drop Down 4" hidden="1">
          <a:extLst>
            <a:ext uri="{63B3BB69-23CF-44E3-9099-C40C66FF867C}">
              <a14:compatExt xmlns:a14="http://schemas.microsoft.com/office/drawing/2010/main" spid="_x0000_s2052"/>
            </a:ext>
            <a:ext uri="{FF2B5EF4-FFF2-40B4-BE49-F238E27FC236}">
              <a16:creationId xmlns:a16="http://schemas.microsoft.com/office/drawing/2014/main" id="{7C698EC8-C62F-4289-9578-6B3FB4E7CE31}"/>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6110" name="Drop Down 4" hidden="1">
          <a:extLst>
            <a:ext uri="{63B3BB69-23CF-44E3-9099-C40C66FF867C}">
              <a14:compatExt xmlns:a14="http://schemas.microsoft.com/office/drawing/2010/main" spid="_x0000_s2052"/>
            </a:ext>
            <a:ext uri="{FF2B5EF4-FFF2-40B4-BE49-F238E27FC236}">
              <a16:creationId xmlns:a16="http://schemas.microsoft.com/office/drawing/2014/main" id="{C2E286E0-A422-4615-AD45-A898FFC416FA}"/>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111" name="Drop Down 4" hidden="1">
          <a:extLst>
            <a:ext uri="{63B3BB69-23CF-44E3-9099-C40C66FF867C}">
              <a14:compatExt xmlns:a14="http://schemas.microsoft.com/office/drawing/2010/main" spid="_x0000_s2052"/>
            </a:ext>
            <a:ext uri="{FF2B5EF4-FFF2-40B4-BE49-F238E27FC236}">
              <a16:creationId xmlns:a16="http://schemas.microsoft.com/office/drawing/2014/main" id="{D9D2FF5C-C5C4-4946-963B-572FC8C16D39}"/>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6112" name="Drop Down 4" hidden="1">
          <a:extLst>
            <a:ext uri="{63B3BB69-23CF-44E3-9099-C40C66FF867C}">
              <a14:compatExt xmlns:a14="http://schemas.microsoft.com/office/drawing/2010/main" spid="_x0000_s2052"/>
            </a:ext>
            <a:ext uri="{FF2B5EF4-FFF2-40B4-BE49-F238E27FC236}">
              <a16:creationId xmlns:a16="http://schemas.microsoft.com/office/drawing/2014/main" id="{939ABEFD-0052-4360-8AE8-64523A788D53}"/>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113" name="Drop Down 4" hidden="1">
          <a:extLst>
            <a:ext uri="{63B3BB69-23CF-44E3-9099-C40C66FF867C}">
              <a14:compatExt xmlns:a14="http://schemas.microsoft.com/office/drawing/2010/main" spid="_x0000_s2052"/>
            </a:ext>
            <a:ext uri="{FF2B5EF4-FFF2-40B4-BE49-F238E27FC236}">
              <a16:creationId xmlns:a16="http://schemas.microsoft.com/office/drawing/2014/main" id="{58FA8964-0B55-463A-83C8-5DFA435A45A0}"/>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6114" name="Drop Down 20" hidden="1">
          <a:extLst>
            <a:ext uri="{63B3BB69-23CF-44E3-9099-C40C66FF867C}">
              <a14:compatExt xmlns:a14="http://schemas.microsoft.com/office/drawing/2010/main" spid="_x0000_s2068"/>
            </a:ext>
            <a:ext uri="{FF2B5EF4-FFF2-40B4-BE49-F238E27FC236}">
              <a16:creationId xmlns:a16="http://schemas.microsoft.com/office/drawing/2014/main" id="{A3440FBA-42B6-484F-954E-2BF8536508AB}"/>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6115" name="Drop Down 24" hidden="1">
          <a:extLst>
            <a:ext uri="{63B3BB69-23CF-44E3-9099-C40C66FF867C}">
              <a14:compatExt xmlns:a14="http://schemas.microsoft.com/office/drawing/2010/main" spid="_x0000_s2072"/>
            </a:ext>
            <a:ext uri="{FF2B5EF4-FFF2-40B4-BE49-F238E27FC236}">
              <a16:creationId xmlns:a16="http://schemas.microsoft.com/office/drawing/2014/main" id="{3E961B01-19FA-420A-93EF-139EF14DCC48}"/>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116" name="Drop Down 4" hidden="1">
          <a:extLst>
            <a:ext uri="{63B3BB69-23CF-44E3-9099-C40C66FF867C}">
              <a14:compatExt xmlns:a14="http://schemas.microsoft.com/office/drawing/2010/main" spid="_x0000_s2052"/>
            </a:ext>
            <a:ext uri="{FF2B5EF4-FFF2-40B4-BE49-F238E27FC236}">
              <a16:creationId xmlns:a16="http://schemas.microsoft.com/office/drawing/2014/main" id="{516EEAF8-A3F7-4F40-BF95-A8EF2DC53C72}"/>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6117" name="Drop Down 4" hidden="1">
          <a:extLst>
            <a:ext uri="{63B3BB69-23CF-44E3-9099-C40C66FF867C}">
              <a14:compatExt xmlns:a14="http://schemas.microsoft.com/office/drawing/2010/main" spid="_x0000_s2052"/>
            </a:ext>
            <a:ext uri="{FF2B5EF4-FFF2-40B4-BE49-F238E27FC236}">
              <a16:creationId xmlns:a16="http://schemas.microsoft.com/office/drawing/2014/main" id="{7D01335E-6C28-4A75-8319-E39B2397B60D}"/>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118" name="Drop Down 4" hidden="1">
          <a:extLst>
            <a:ext uri="{63B3BB69-23CF-44E3-9099-C40C66FF867C}">
              <a14:compatExt xmlns:a14="http://schemas.microsoft.com/office/drawing/2010/main" spid="_x0000_s2052"/>
            </a:ext>
            <a:ext uri="{FF2B5EF4-FFF2-40B4-BE49-F238E27FC236}">
              <a16:creationId xmlns:a16="http://schemas.microsoft.com/office/drawing/2014/main" id="{AC870716-C787-4B83-9101-17446A6575D8}"/>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6119" name="Drop Down 4" hidden="1">
          <a:extLst>
            <a:ext uri="{63B3BB69-23CF-44E3-9099-C40C66FF867C}">
              <a14:compatExt xmlns:a14="http://schemas.microsoft.com/office/drawing/2010/main" spid="_x0000_s2052"/>
            </a:ext>
            <a:ext uri="{FF2B5EF4-FFF2-40B4-BE49-F238E27FC236}">
              <a16:creationId xmlns:a16="http://schemas.microsoft.com/office/drawing/2014/main" id="{AF4C9154-2761-499C-878A-B482613DEE87}"/>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120" name="Drop Down 4" hidden="1">
          <a:extLst>
            <a:ext uri="{63B3BB69-23CF-44E3-9099-C40C66FF867C}">
              <a14:compatExt xmlns:a14="http://schemas.microsoft.com/office/drawing/2010/main" spid="_x0000_s2052"/>
            </a:ext>
            <a:ext uri="{FF2B5EF4-FFF2-40B4-BE49-F238E27FC236}">
              <a16:creationId xmlns:a16="http://schemas.microsoft.com/office/drawing/2014/main" id="{0869BFD2-E563-4143-A39F-CEAF31B1AEEE}"/>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6121" name="Drop Down 20" hidden="1">
          <a:extLst>
            <a:ext uri="{63B3BB69-23CF-44E3-9099-C40C66FF867C}">
              <a14:compatExt xmlns:a14="http://schemas.microsoft.com/office/drawing/2010/main" spid="_x0000_s2068"/>
            </a:ext>
            <a:ext uri="{FF2B5EF4-FFF2-40B4-BE49-F238E27FC236}">
              <a16:creationId xmlns:a16="http://schemas.microsoft.com/office/drawing/2014/main" id="{5A8A7031-76C4-4973-821C-7C7BC1D708A1}"/>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6122" name="Drop Down 24" hidden="1">
          <a:extLst>
            <a:ext uri="{63B3BB69-23CF-44E3-9099-C40C66FF867C}">
              <a14:compatExt xmlns:a14="http://schemas.microsoft.com/office/drawing/2010/main" spid="_x0000_s2072"/>
            </a:ext>
            <a:ext uri="{FF2B5EF4-FFF2-40B4-BE49-F238E27FC236}">
              <a16:creationId xmlns:a16="http://schemas.microsoft.com/office/drawing/2014/main" id="{C5509DD0-257D-440D-900A-1BDA70FACD58}"/>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123" name="Drop Down 4" hidden="1">
          <a:extLst>
            <a:ext uri="{63B3BB69-23CF-44E3-9099-C40C66FF867C}">
              <a14:compatExt xmlns:a14="http://schemas.microsoft.com/office/drawing/2010/main" spid="_x0000_s2052"/>
            </a:ext>
            <a:ext uri="{FF2B5EF4-FFF2-40B4-BE49-F238E27FC236}">
              <a16:creationId xmlns:a16="http://schemas.microsoft.com/office/drawing/2014/main" id="{EB56032F-05B6-4B55-B1D7-3AECF94E59A1}"/>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6124" name="Drop Down 4" hidden="1">
          <a:extLst>
            <a:ext uri="{63B3BB69-23CF-44E3-9099-C40C66FF867C}">
              <a14:compatExt xmlns:a14="http://schemas.microsoft.com/office/drawing/2010/main" spid="_x0000_s2052"/>
            </a:ext>
            <a:ext uri="{FF2B5EF4-FFF2-40B4-BE49-F238E27FC236}">
              <a16:creationId xmlns:a16="http://schemas.microsoft.com/office/drawing/2014/main" id="{AC5FD39F-00BA-40B2-962A-21BDAF333B90}"/>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125" name="Drop Down 4" hidden="1">
          <a:extLst>
            <a:ext uri="{63B3BB69-23CF-44E3-9099-C40C66FF867C}">
              <a14:compatExt xmlns:a14="http://schemas.microsoft.com/office/drawing/2010/main" spid="_x0000_s2052"/>
            </a:ext>
            <a:ext uri="{FF2B5EF4-FFF2-40B4-BE49-F238E27FC236}">
              <a16:creationId xmlns:a16="http://schemas.microsoft.com/office/drawing/2014/main" id="{C281A383-645B-417B-A0F7-1EB27CAA9529}"/>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6126" name="Drop Down 4" hidden="1">
          <a:extLst>
            <a:ext uri="{63B3BB69-23CF-44E3-9099-C40C66FF867C}">
              <a14:compatExt xmlns:a14="http://schemas.microsoft.com/office/drawing/2010/main" spid="_x0000_s2052"/>
            </a:ext>
            <a:ext uri="{FF2B5EF4-FFF2-40B4-BE49-F238E27FC236}">
              <a16:creationId xmlns:a16="http://schemas.microsoft.com/office/drawing/2014/main" id="{B6BC2B9A-0D7E-4F59-BD8C-C391B9E0A162}"/>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127" name="Drop Down 4" hidden="1">
          <a:extLst>
            <a:ext uri="{63B3BB69-23CF-44E3-9099-C40C66FF867C}">
              <a14:compatExt xmlns:a14="http://schemas.microsoft.com/office/drawing/2010/main" spid="_x0000_s2052"/>
            </a:ext>
            <a:ext uri="{FF2B5EF4-FFF2-40B4-BE49-F238E27FC236}">
              <a16:creationId xmlns:a16="http://schemas.microsoft.com/office/drawing/2014/main" id="{C56FD70A-81C5-447D-A7E7-9BCAA761A62D}"/>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6128" name="Drop Down 20" hidden="1">
          <a:extLst>
            <a:ext uri="{63B3BB69-23CF-44E3-9099-C40C66FF867C}">
              <a14:compatExt xmlns:a14="http://schemas.microsoft.com/office/drawing/2010/main" spid="_x0000_s2068"/>
            </a:ext>
            <a:ext uri="{FF2B5EF4-FFF2-40B4-BE49-F238E27FC236}">
              <a16:creationId xmlns:a16="http://schemas.microsoft.com/office/drawing/2014/main" id="{BD697F34-A0D6-4BBE-8A47-5C8D62C29413}"/>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6129" name="Drop Down 24" hidden="1">
          <a:extLst>
            <a:ext uri="{63B3BB69-23CF-44E3-9099-C40C66FF867C}">
              <a14:compatExt xmlns:a14="http://schemas.microsoft.com/office/drawing/2010/main" spid="_x0000_s2072"/>
            </a:ext>
            <a:ext uri="{FF2B5EF4-FFF2-40B4-BE49-F238E27FC236}">
              <a16:creationId xmlns:a16="http://schemas.microsoft.com/office/drawing/2014/main" id="{D1C225AB-C041-4220-BA35-CFAB579C601E}"/>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130" name="Drop Down 4" hidden="1">
          <a:extLst>
            <a:ext uri="{63B3BB69-23CF-44E3-9099-C40C66FF867C}">
              <a14:compatExt xmlns:a14="http://schemas.microsoft.com/office/drawing/2010/main" spid="_x0000_s2052"/>
            </a:ext>
            <a:ext uri="{FF2B5EF4-FFF2-40B4-BE49-F238E27FC236}">
              <a16:creationId xmlns:a16="http://schemas.microsoft.com/office/drawing/2014/main" id="{ED7740A5-3841-4A26-9B1C-5F669AF3536E}"/>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6131" name="Drop Down 4" hidden="1">
          <a:extLst>
            <a:ext uri="{63B3BB69-23CF-44E3-9099-C40C66FF867C}">
              <a14:compatExt xmlns:a14="http://schemas.microsoft.com/office/drawing/2010/main" spid="_x0000_s2052"/>
            </a:ext>
            <a:ext uri="{FF2B5EF4-FFF2-40B4-BE49-F238E27FC236}">
              <a16:creationId xmlns:a16="http://schemas.microsoft.com/office/drawing/2014/main" id="{0155233E-DE28-4338-B8AE-6706F98294BC}"/>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132" name="Drop Down 4" hidden="1">
          <a:extLst>
            <a:ext uri="{63B3BB69-23CF-44E3-9099-C40C66FF867C}">
              <a14:compatExt xmlns:a14="http://schemas.microsoft.com/office/drawing/2010/main" spid="_x0000_s2052"/>
            </a:ext>
            <a:ext uri="{FF2B5EF4-FFF2-40B4-BE49-F238E27FC236}">
              <a16:creationId xmlns:a16="http://schemas.microsoft.com/office/drawing/2014/main" id="{6B50C5FB-BE39-4496-8FDA-11DE590D0CB6}"/>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6133" name="Drop Down 4" hidden="1">
          <a:extLst>
            <a:ext uri="{63B3BB69-23CF-44E3-9099-C40C66FF867C}">
              <a14:compatExt xmlns:a14="http://schemas.microsoft.com/office/drawing/2010/main" spid="_x0000_s2052"/>
            </a:ext>
            <a:ext uri="{FF2B5EF4-FFF2-40B4-BE49-F238E27FC236}">
              <a16:creationId xmlns:a16="http://schemas.microsoft.com/office/drawing/2014/main" id="{F5FA186D-9CE3-4EA8-8FEF-5EFFD6EDDCEE}"/>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134" name="Drop Down 4" hidden="1">
          <a:extLst>
            <a:ext uri="{63B3BB69-23CF-44E3-9099-C40C66FF867C}">
              <a14:compatExt xmlns:a14="http://schemas.microsoft.com/office/drawing/2010/main" spid="_x0000_s2052"/>
            </a:ext>
            <a:ext uri="{FF2B5EF4-FFF2-40B4-BE49-F238E27FC236}">
              <a16:creationId xmlns:a16="http://schemas.microsoft.com/office/drawing/2014/main" id="{043A6646-ADE0-48B5-A6FD-0F81FED4141B}"/>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6135" name="Drop Down 20" hidden="1">
          <a:extLst>
            <a:ext uri="{63B3BB69-23CF-44E3-9099-C40C66FF867C}">
              <a14:compatExt xmlns:a14="http://schemas.microsoft.com/office/drawing/2010/main" spid="_x0000_s2068"/>
            </a:ext>
            <a:ext uri="{FF2B5EF4-FFF2-40B4-BE49-F238E27FC236}">
              <a16:creationId xmlns:a16="http://schemas.microsoft.com/office/drawing/2014/main" id="{460DDCE3-826E-424C-B313-A53E139E5DDA}"/>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6136" name="Drop Down 24" hidden="1">
          <a:extLst>
            <a:ext uri="{63B3BB69-23CF-44E3-9099-C40C66FF867C}">
              <a14:compatExt xmlns:a14="http://schemas.microsoft.com/office/drawing/2010/main" spid="_x0000_s2072"/>
            </a:ext>
            <a:ext uri="{FF2B5EF4-FFF2-40B4-BE49-F238E27FC236}">
              <a16:creationId xmlns:a16="http://schemas.microsoft.com/office/drawing/2014/main" id="{BD89E28C-B43F-4C35-818E-94C7D0C6F3CF}"/>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137" name="Drop Down 4" hidden="1">
          <a:extLst>
            <a:ext uri="{63B3BB69-23CF-44E3-9099-C40C66FF867C}">
              <a14:compatExt xmlns:a14="http://schemas.microsoft.com/office/drawing/2010/main" spid="_x0000_s2052"/>
            </a:ext>
            <a:ext uri="{FF2B5EF4-FFF2-40B4-BE49-F238E27FC236}">
              <a16:creationId xmlns:a16="http://schemas.microsoft.com/office/drawing/2014/main" id="{DB0E8C63-4716-43AF-A672-B6CC4E86F62C}"/>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6138" name="Drop Down 4" hidden="1">
          <a:extLst>
            <a:ext uri="{63B3BB69-23CF-44E3-9099-C40C66FF867C}">
              <a14:compatExt xmlns:a14="http://schemas.microsoft.com/office/drawing/2010/main" spid="_x0000_s2052"/>
            </a:ext>
            <a:ext uri="{FF2B5EF4-FFF2-40B4-BE49-F238E27FC236}">
              <a16:creationId xmlns:a16="http://schemas.microsoft.com/office/drawing/2014/main" id="{F48A4955-C2F7-412E-B2F0-690BACCA4982}"/>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139" name="Drop Down 4" hidden="1">
          <a:extLst>
            <a:ext uri="{63B3BB69-23CF-44E3-9099-C40C66FF867C}">
              <a14:compatExt xmlns:a14="http://schemas.microsoft.com/office/drawing/2010/main" spid="_x0000_s2052"/>
            </a:ext>
            <a:ext uri="{FF2B5EF4-FFF2-40B4-BE49-F238E27FC236}">
              <a16:creationId xmlns:a16="http://schemas.microsoft.com/office/drawing/2014/main" id="{286D0EEA-735D-4CBE-B881-326FEFF776FD}"/>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6140" name="Drop Down 4" hidden="1">
          <a:extLst>
            <a:ext uri="{63B3BB69-23CF-44E3-9099-C40C66FF867C}">
              <a14:compatExt xmlns:a14="http://schemas.microsoft.com/office/drawing/2010/main" spid="_x0000_s2052"/>
            </a:ext>
            <a:ext uri="{FF2B5EF4-FFF2-40B4-BE49-F238E27FC236}">
              <a16:creationId xmlns:a16="http://schemas.microsoft.com/office/drawing/2014/main" id="{AD3BA03C-A831-4205-A67A-452824176E29}"/>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141" name="Drop Down 4" hidden="1">
          <a:extLst>
            <a:ext uri="{63B3BB69-23CF-44E3-9099-C40C66FF867C}">
              <a14:compatExt xmlns:a14="http://schemas.microsoft.com/office/drawing/2010/main" spid="_x0000_s2052"/>
            </a:ext>
            <a:ext uri="{FF2B5EF4-FFF2-40B4-BE49-F238E27FC236}">
              <a16:creationId xmlns:a16="http://schemas.microsoft.com/office/drawing/2014/main" id="{B99A8AEF-B5F4-4B0E-95BD-986329A050A3}"/>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6142" name="Drop Down 20" hidden="1">
          <a:extLst>
            <a:ext uri="{63B3BB69-23CF-44E3-9099-C40C66FF867C}">
              <a14:compatExt xmlns:a14="http://schemas.microsoft.com/office/drawing/2010/main" spid="_x0000_s2068"/>
            </a:ext>
            <a:ext uri="{FF2B5EF4-FFF2-40B4-BE49-F238E27FC236}">
              <a16:creationId xmlns:a16="http://schemas.microsoft.com/office/drawing/2014/main" id="{292E7333-DE0F-46F7-84CC-C7C90A0F310C}"/>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6143" name="Drop Down 24" hidden="1">
          <a:extLst>
            <a:ext uri="{63B3BB69-23CF-44E3-9099-C40C66FF867C}">
              <a14:compatExt xmlns:a14="http://schemas.microsoft.com/office/drawing/2010/main" spid="_x0000_s2072"/>
            </a:ext>
            <a:ext uri="{FF2B5EF4-FFF2-40B4-BE49-F238E27FC236}">
              <a16:creationId xmlns:a16="http://schemas.microsoft.com/office/drawing/2014/main" id="{72864545-D796-4915-A9F1-8C907E990C9F}"/>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144" name="Drop Down 4" hidden="1">
          <a:extLst>
            <a:ext uri="{63B3BB69-23CF-44E3-9099-C40C66FF867C}">
              <a14:compatExt xmlns:a14="http://schemas.microsoft.com/office/drawing/2010/main" spid="_x0000_s2052"/>
            </a:ext>
            <a:ext uri="{FF2B5EF4-FFF2-40B4-BE49-F238E27FC236}">
              <a16:creationId xmlns:a16="http://schemas.microsoft.com/office/drawing/2014/main" id="{71A88E34-DBA9-43B1-B262-C64D7A1A4A76}"/>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6145" name="Drop Down 4" hidden="1">
          <a:extLst>
            <a:ext uri="{63B3BB69-23CF-44E3-9099-C40C66FF867C}">
              <a14:compatExt xmlns:a14="http://schemas.microsoft.com/office/drawing/2010/main" spid="_x0000_s2052"/>
            </a:ext>
            <a:ext uri="{FF2B5EF4-FFF2-40B4-BE49-F238E27FC236}">
              <a16:creationId xmlns:a16="http://schemas.microsoft.com/office/drawing/2014/main" id="{04EFEB57-9767-4AA6-A15F-CE11B0861C81}"/>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146" name="Drop Down 4" hidden="1">
          <a:extLst>
            <a:ext uri="{63B3BB69-23CF-44E3-9099-C40C66FF867C}">
              <a14:compatExt xmlns:a14="http://schemas.microsoft.com/office/drawing/2010/main" spid="_x0000_s2052"/>
            </a:ext>
            <a:ext uri="{FF2B5EF4-FFF2-40B4-BE49-F238E27FC236}">
              <a16:creationId xmlns:a16="http://schemas.microsoft.com/office/drawing/2014/main" id="{9DD1FBC6-49D6-48CB-919F-3710B4400427}"/>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6147" name="Drop Down 4" hidden="1">
          <a:extLst>
            <a:ext uri="{63B3BB69-23CF-44E3-9099-C40C66FF867C}">
              <a14:compatExt xmlns:a14="http://schemas.microsoft.com/office/drawing/2010/main" spid="_x0000_s2052"/>
            </a:ext>
            <a:ext uri="{FF2B5EF4-FFF2-40B4-BE49-F238E27FC236}">
              <a16:creationId xmlns:a16="http://schemas.microsoft.com/office/drawing/2014/main" id="{AD085438-EFAD-40E4-B49B-3CEE3D74190D}"/>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148" name="Drop Down 4" hidden="1">
          <a:extLst>
            <a:ext uri="{63B3BB69-23CF-44E3-9099-C40C66FF867C}">
              <a14:compatExt xmlns:a14="http://schemas.microsoft.com/office/drawing/2010/main" spid="_x0000_s2052"/>
            </a:ext>
            <a:ext uri="{FF2B5EF4-FFF2-40B4-BE49-F238E27FC236}">
              <a16:creationId xmlns:a16="http://schemas.microsoft.com/office/drawing/2014/main" id="{3168D9F0-1EAC-4E6C-9D40-BD3DC431484C}"/>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6149" name="Drop Down 20" hidden="1">
          <a:extLst>
            <a:ext uri="{63B3BB69-23CF-44E3-9099-C40C66FF867C}">
              <a14:compatExt xmlns:a14="http://schemas.microsoft.com/office/drawing/2010/main" spid="_x0000_s2068"/>
            </a:ext>
            <a:ext uri="{FF2B5EF4-FFF2-40B4-BE49-F238E27FC236}">
              <a16:creationId xmlns:a16="http://schemas.microsoft.com/office/drawing/2014/main" id="{D38FBF70-2174-4421-A8DF-A0E36C21E358}"/>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6150" name="Drop Down 24" hidden="1">
          <a:extLst>
            <a:ext uri="{63B3BB69-23CF-44E3-9099-C40C66FF867C}">
              <a14:compatExt xmlns:a14="http://schemas.microsoft.com/office/drawing/2010/main" spid="_x0000_s2072"/>
            </a:ext>
            <a:ext uri="{FF2B5EF4-FFF2-40B4-BE49-F238E27FC236}">
              <a16:creationId xmlns:a16="http://schemas.microsoft.com/office/drawing/2014/main" id="{E0CEC984-8237-4AA7-BBA9-D883DD73BCA2}"/>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151" name="Drop Down 4" hidden="1">
          <a:extLst>
            <a:ext uri="{63B3BB69-23CF-44E3-9099-C40C66FF867C}">
              <a14:compatExt xmlns:a14="http://schemas.microsoft.com/office/drawing/2010/main" spid="_x0000_s2052"/>
            </a:ext>
            <a:ext uri="{FF2B5EF4-FFF2-40B4-BE49-F238E27FC236}">
              <a16:creationId xmlns:a16="http://schemas.microsoft.com/office/drawing/2014/main" id="{0A1A5DF4-2B61-4631-A054-4E187FF80445}"/>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6152" name="Drop Down 4" hidden="1">
          <a:extLst>
            <a:ext uri="{63B3BB69-23CF-44E3-9099-C40C66FF867C}">
              <a14:compatExt xmlns:a14="http://schemas.microsoft.com/office/drawing/2010/main" spid="_x0000_s2052"/>
            </a:ext>
            <a:ext uri="{FF2B5EF4-FFF2-40B4-BE49-F238E27FC236}">
              <a16:creationId xmlns:a16="http://schemas.microsoft.com/office/drawing/2014/main" id="{3961BF41-2F16-4A0B-9550-6110B61D5382}"/>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153" name="Drop Down 4" hidden="1">
          <a:extLst>
            <a:ext uri="{63B3BB69-23CF-44E3-9099-C40C66FF867C}">
              <a14:compatExt xmlns:a14="http://schemas.microsoft.com/office/drawing/2010/main" spid="_x0000_s2052"/>
            </a:ext>
            <a:ext uri="{FF2B5EF4-FFF2-40B4-BE49-F238E27FC236}">
              <a16:creationId xmlns:a16="http://schemas.microsoft.com/office/drawing/2014/main" id="{18C2DACD-CE4E-4110-A6FB-2C76900F76B3}"/>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6154" name="Drop Down 4" hidden="1">
          <a:extLst>
            <a:ext uri="{63B3BB69-23CF-44E3-9099-C40C66FF867C}">
              <a14:compatExt xmlns:a14="http://schemas.microsoft.com/office/drawing/2010/main" spid="_x0000_s2052"/>
            </a:ext>
            <a:ext uri="{FF2B5EF4-FFF2-40B4-BE49-F238E27FC236}">
              <a16:creationId xmlns:a16="http://schemas.microsoft.com/office/drawing/2014/main" id="{5B87F589-014E-4F29-8BDD-ABF58C9C7C08}"/>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155" name="Drop Down 4" hidden="1">
          <a:extLst>
            <a:ext uri="{63B3BB69-23CF-44E3-9099-C40C66FF867C}">
              <a14:compatExt xmlns:a14="http://schemas.microsoft.com/office/drawing/2010/main" spid="_x0000_s2052"/>
            </a:ext>
            <a:ext uri="{FF2B5EF4-FFF2-40B4-BE49-F238E27FC236}">
              <a16:creationId xmlns:a16="http://schemas.microsoft.com/office/drawing/2014/main" id="{493C1A40-24DA-493D-A3EA-A72AE985C508}"/>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6156" name="Drop Down 20" hidden="1">
          <a:extLst>
            <a:ext uri="{63B3BB69-23CF-44E3-9099-C40C66FF867C}">
              <a14:compatExt xmlns:a14="http://schemas.microsoft.com/office/drawing/2010/main" spid="_x0000_s2068"/>
            </a:ext>
            <a:ext uri="{FF2B5EF4-FFF2-40B4-BE49-F238E27FC236}">
              <a16:creationId xmlns:a16="http://schemas.microsoft.com/office/drawing/2014/main" id="{AEE41A85-D23B-47A9-875D-292E3688CC6B}"/>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6157" name="Drop Down 24" hidden="1">
          <a:extLst>
            <a:ext uri="{63B3BB69-23CF-44E3-9099-C40C66FF867C}">
              <a14:compatExt xmlns:a14="http://schemas.microsoft.com/office/drawing/2010/main" spid="_x0000_s2072"/>
            </a:ext>
            <a:ext uri="{FF2B5EF4-FFF2-40B4-BE49-F238E27FC236}">
              <a16:creationId xmlns:a16="http://schemas.microsoft.com/office/drawing/2014/main" id="{3A084D8B-4320-4072-ADCF-5A700B127E52}"/>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158" name="Drop Down 4" hidden="1">
          <a:extLst>
            <a:ext uri="{63B3BB69-23CF-44E3-9099-C40C66FF867C}">
              <a14:compatExt xmlns:a14="http://schemas.microsoft.com/office/drawing/2010/main" spid="_x0000_s2052"/>
            </a:ext>
            <a:ext uri="{FF2B5EF4-FFF2-40B4-BE49-F238E27FC236}">
              <a16:creationId xmlns:a16="http://schemas.microsoft.com/office/drawing/2014/main" id="{25FFB345-36AC-4FCA-9651-B28522F8A509}"/>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6159" name="Drop Down 4" hidden="1">
          <a:extLst>
            <a:ext uri="{63B3BB69-23CF-44E3-9099-C40C66FF867C}">
              <a14:compatExt xmlns:a14="http://schemas.microsoft.com/office/drawing/2010/main" spid="_x0000_s2052"/>
            </a:ext>
            <a:ext uri="{FF2B5EF4-FFF2-40B4-BE49-F238E27FC236}">
              <a16:creationId xmlns:a16="http://schemas.microsoft.com/office/drawing/2014/main" id="{0AD6AC22-BC77-493A-A086-128F23C58FF1}"/>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160" name="Drop Down 4" hidden="1">
          <a:extLst>
            <a:ext uri="{63B3BB69-23CF-44E3-9099-C40C66FF867C}">
              <a14:compatExt xmlns:a14="http://schemas.microsoft.com/office/drawing/2010/main" spid="_x0000_s2052"/>
            </a:ext>
            <a:ext uri="{FF2B5EF4-FFF2-40B4-BE49-F238E27FC236}">
              <a16:creationId xmlns:a16="http://schemas.microsoft.com/office/drawing/2014/main" id="{15D4C543-EEE5-4095-B3C4-8020FE6B5B6D}"/>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6161" name="Drop Down 4" hidden="1">
          <a:extLst>
            <a:ext uri="{63B3BB69-23CF-44E3-9099-C40C66FF867C}">
              <a14:compatExt xmlns:a14="http://schemas.microsoft.com/office/drawing/2010/main" spid="_x0000_s2052"/>
            </a:ext>
            <a:ext uri="{FF2B5EF4-FFF2-40B4-BE49-F238E27FC236}">
              <a16:creationId xmlns:a16="http://schemas.microsoft.com/office/drawing/2014/main" id="{B97AD536-5C85-4C73-8714-9E1D96D469FB}"/>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162" name="Drop Down 4" hidden="1">
          <a:extLst>
            <a:ext uri="{63B3BB69-23CF-44E3-9099-C40C66FF867C}">
              <a14:compatExt xmlns:a14="http://schemas.microsoft.com/office/drawing/2010/main" spid="_x0000_s2052"/>
            </a:ext>
            <a:ext uri="{FF2B5EF4-FFF2-40B4-BE49-F238E27FC236}">
              <a16:creationId xmlns:a16="http://schemas.microsoft.com/office/drawing/2014/main" id="{EF9FA354-610C-49E8-96AF-137B04B66C83}"/>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6163" name="Drop Down 20" hidden="1">
          <a:extLst>
            <a:ext uri="{63B3BB69-23CF-44E3-9099-C40C66FF867C}">
              <a14:compatExt xmlns:a14="http://schemas.microsoft.com/office/drawing/2010/main" spid="_x0000_s2068"/>
            </a:ext>
            <a:ext uri="{FF2B5EF4-FFF2-40B4-BE49-F238E27FC236}">
              <a16:creationId xmlns:a16="http://schemas.microsoft.com/office/drawing/2014/main" id="{ADA6C90E-A199-4434-871E-CBD189C65A5C}"/>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6164" name="Drop Down 24" hidden="1">
          <a:extLst>
            <a:ext uri="{63B3BB69-23CF-44E3-9099-C40C66FF867C}">
              <a14:compatExt xmlns:a14="http://schemas.microsoft.com/office/drawing/2010/main" spid="_x0000_s2072"/>
            </a:ext>
            <a:ext uri="{FF2B5EF4-FFF2-40B4-BE49-F238E27FC236}">
              <a16:creationId xmlns:a16="http://schemas.microsoft.com/office/drawing/2014/main" id="{EE254615-E0B7-418D-B964-DFC9FD35A433}"/>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165" name="Drop Down 4" hidden="1">
          <a:extLst>
            <a:ext uri="{63B3BB69-23CF-44E3-9099-C40C66FF867C}">
              <a14:compatExt xmlns:a14="http://schemas.microsoft.com/office/drawing/2010/main" spid="_x0000_s2052"/>
            </a:ext>
            <a:ext uri="{FF2B5EF4-FFF2-40B4-BE49-F238E27FC236}">
              <a16:creationId xmlns:a16="http://schemas.microsoft.com/office/drawing/2014/main" id="{478F725F-EDE1-4B65-8B77-C039EC68EC76}"/>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6166" name="Drop Down 4" hidden="1">
          <a:extLst>
            <a:ext uri="{63B3BB69-23CF-44E3-9099-C40C66FF867C}">
              <a14:compatExt xmlns:a14="http://schemas.microsoft.com/office/drawing/2010/main" spid="_x0000_s2052"/>
            </a:ext>
            <a:ext uri="{FF2B5EF4-FFF2-40B4-BE49-F238E27FC236}">
              <a16:creationId xmlns:a16="http://schemas.microsoft.com/office/drawing/2014/main" id="{C2A2FA7A-590A-4BA0-B252-5CBFE393C633}"/>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167" name="Drop Down 4" hidden="1">
          <a:extLst>
            <a:ext uri="{63B3BB69-23CF-44E3-9099-C40C66FF867C}">
              <a14:compatExt xmlns:a14="http://schemas.microsoft.com/office/drawing/2010/main" spid="_x0000_s2052"/>
            </a:ext>
            <a:ext uri="{FF2B5EF4-FFF2-40B4-BE49-F238E27FC236}">
              <a16:creationId xmlns:a16="http://schemas.microsoft.com/office/drawing/2014/main" id="{47783C7E-F339-4B05-847F-6A69A3D8EC5B}"/>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6168" name="Drop Down 4" hidden="1">
          <a:extLst>
            <a:ext uri="{63B3BB69-23CF-44E3-9099-C40C66FF867C}">
              <a14:compatExt xmlns:a14="http://schemas.microsoft.com/office/drawing/2010/main" spid="_x0000_s2052"/>
            </a:ext>
            <a:ext uri="{FF2B5EF4-FFF2-40B4-BE49-F238E27FC236}">
              <a16:creationId xmlns:a16="http://schemas.microsoft.com/office/drawing/2014/main" id="{DF7AA591-85A0-4E04-AA98-6CB6A611E8C9}"/>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169" name="Drop Down 4" hidden="1">
          <a:extLst>
            <a:ext uri="{63B3BB69-23CF-44E3-9099-C40C66FF867C}">
              <a14:compatExt xmlns:a14="http://schemas.microsoft.com/office/drawing/2010/main" spid="_x0000_s2052"/>
            </a:ext>
            <a:ext uri="{FF2B5EF4-FFF2-40B4-BE49-F238E27FC236}">
              <a16:creationId xmlns:a16="http://schemas.microsoft.com/office/drawing/2014/main" id="{ACAF71D2-2401-45C8-80C5-92446AC4C620}"/>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6170" name="Drop Down 20" hidden="1">
          <a:extLst>
            <a:ext uri="{63B3BB69-23CF-44E3-9099-C40C66FF867C}">
              <a14:compatExt xmlns:a14="http://schemas.microsoft.com/office/drawing/2010/main" spid="_x0000_s2068"/>
            </a:ext>
            <a:ext uri="{FF2B5EF4-FFF2-40B4-BE49-F238E27FC236}">
              <a16:creationId xmlns:a16="http://schemas.microsoft.com/office/drawing/2014/main" id="{6DBD5AA8-3C15-488F-9BC4-52AC88F8E67F}"/>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6171" name="Drop Down 24" hidden="1">
          <a:extLst>
            <a:ext uri="{63B3BB69-23CF-44E3-9099-C40C66FF867C}">
              <a14:compatExt xmlns:a14="http://schemas.microsoft.com/office/drawing/2010/main" spid="_x0000_s2072"/>
            </a:ext>
            <a:ext uri="{FF2B5EF4-FFF2-40B4-BE49-F238E27FC236}">
              <a16:creationId xmlns:a16="http://schemas.microsoft.com/office/drawing/2014/main" id="{32A2BD88-A993-4847-A858-9A54CFB6F043}"/>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172" name="Drop Down 4" hidden="1">
          <a:extLst>
            <a:ext uri="{63B3BB69-23CF-44E3-9099-C40C66FF867C}">
              <a14:compatExt xmlns:a14="http://schemas.microsoft.com/office/drawing/2010/main" spid="_x0000_s2052"/>
            </a:ext>
            <a:ext uri="{FF2B5EF4-FFF2-40B4-BE49-F238E27FC236}">
              <a16:creationId xmlns:a16="http://schemas.microsoft.com/office/drawing/2014/main" id="{1B1EA415-480B-4008-921C-82A8B0C48CC5}"/>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6173" name="Drop Down 4" hidden="1">
          <a:extLst>
            <a:ext uri="{63B3BB69-23CF-44E3-9099-C40C66FF867C}">
              <a14:compatExt xmlns:a14="http://schemas.microsoft.com/office/drawing/2010/main" spid="_x0000_s2052"/>
            </a:ext>
            <a:ext uri="{FF2B5EF4-FFF2-40B4-BE49-F238E27FC236}">
              <a16:creationId xmlns:a16="http://schemas.microsoft.com/office/drawing/2014/main" id="{D95817B0-7A60-434B-B210-05176F196C0E}"/>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174" name="Drop Down 4" hidden="1">
          <a:extLst>
            <a:ext uri="{63B3BB69-23CF-44E3-9099-C40C66FF867C}">
              <a14:compatExt xmlns:a14="http://schemas.microsoft.com/office/drawing/2010/main" spid="_x0000_s2052"/>
            </a:ext>
            <a:ext uri="{FF2B5EF4-FFF2-40B4-BE49-F238E27FC236}">
              <a16:creationId xmlns:a16="http://schemas.microsoft.com/office/drawing/2014/main" id="{E5E79AF5-B417-4931-8CF6-F2852C2F9851}"/>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6175" name="Drop Down 4" hidden="1">
          <a:extLst>
            <a:ext uri="{63B3BB69-23CF-44E3-9099-C40C66FF867C}">
              <a14:compatExt xmlns:a14="http://schemas.microsoft.com/office/drawing/2010/main" spid="_x0000_s2052"/>
            </a:ext>
            <a:ext uri="{FF2B5EF4-FFF2-40B4-BE49-F238E27FC236}">
              <a16:creationId xmlns:a16="http://schemas.microsoft.com/office/drawing/2014/main" id="{611BAB96-0239-43D7-9043-4FE6EB987367}"/>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176" name="Drop Down 4" hidden="1">
          <a:extLst>
            <a:ext uri="{63B3BB69-23CF-44E3-9099-C40C66FF867C}">
              <a14:compatExt xmlns:a14="http://schemas.microsoft.com/office/drawing/2010/main" spid="_x0000_s2052"/>
            </a:ext>
            <a:ext uri="{FF2B5EF4-FFF2-40B4-BE49-F238E27FC236}">
              <a16:creationId xmlns:a16="http://schemas.microsoft.com/office/drawing/2014/main" id="{DAE1E233-F664-488F-B6EE-03F5A7FBB24E}"/>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6177" name="Drop Down 20" hidden="1">
          <a:extLst>
            <a:ext uri="{63B3BB69-23CF-44E3-9099-C40C66FF867C}">
              <a14:compatExt xmlns:a14="http://schemas.microsoft.com/office/drawing/2010/main" spid="_x0000_s2068"/>
            </a:ext>
            <a:ext uri="{FF2B5EF4-FFF2-40B4-BE49-F238E27FC236}">
              <a16:creationId xmlns:a16="http://schemas.microsoft.com/office/drawing/2014/main" id="{BB019ED0-737A-4D39-957B-E50CC58FD86C}"/>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6178" name="Drop Down 24" hidden="1">
          <a:extLst>
            <a:ext uri="{63B3BB69-23CF-44E3-9099-C40C66FF867C}">
              <a14:compatExt xmlns:a14="http://schemas.microsoft.com/office/drawing/2010/main" spid="_x0000_s2072"/>
            </a:ext>
            <a:ext uri="{FF2B5EF4-FFF2-40B4-BE49-F238E27FC236}">
              <a16:creationId xmlns:a16="http://schemas.microsoft.com/office/drawing/2014/main" id="{E5C7AC04-7F48-4776-9A95-4888A5B00942}"/>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179" name="Drop Down 4" hidden="1">
          <a:extLst>
            <a:ext uri="{63B3BB69-23CF-44E3-9099-C40C66FF867C}">
              <a14:compatExt xmlns:a14="http://schemas.microsoft.com/office/drawing/2010/main" spid="_x0000_s2052"/>
            </a:ext>
            <a:ext uri="{FF2B5EF4-FFF2-40B4-BE49-F238E27FC236}">
              <a16:creationId xmlns:a16="http://schemas.microsoft.com/office/drawing/2014/main" id="{75D7D46E-7272-49E6-8FDA-73CC399B873C}"/>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6180" name="Drop Down 4" hidden="1">
          <a:extLst>
            <a:ext uri="{63B3BB69-23CF-44E3-9099-C40C66FF867C}">
              <a14:compatExt xmlns:a14="http://schemas.microsoft.com/office/drawing/2010/main" spid="_x0000_s2052"/>
            </a:ext>
            <a:ext uri="{FF2B5EF4-FFF2-40B4-BE49-F238E27FC236}">
              <a16:creationId xmlns:a16="http://schemas.microsoft.com/office/drawing/2014/main" id="{2BECF03E-AA87-48BC-B456-5577620875F5}"/>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181" name="Drop Down 4" hidden="1">
          <a:extLst>
            <a:ext uri="{63B3BB69-23CF-44E3-9099-C40C66FF867C}">
              <a14:compatExt xmlns:a14="http://schemas.microsoft.com/office/drawing/2010/main" spid="_x0000_s2052"/>
            </a:ext>
            <a:ext uri="{FF2B5EF4-FFF2-40B4-BE49-F238E27FC236}">
              <a16:creationId xmlns:a16="http://schemas.microsoft.com/office/drawing/2014/main" id="{544A4EC9-CD15-4D51-BF5A-8AC7A09860C0}"/>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6182" name="Drop Down 4" hidden="1">
          <a:extLst>
            <a:ext uri="{63B3BB69-23CF-44E3-9099-C40C66FF867C}">
              <a14:compatExt xmlns:a14="http://schemas.microsoft.com/office/drawing/2010/main" spid="_x0000_s2052"/>
            </a:ext>
            <a:ext uri="{FF2B5EF4-FFF2-40B4-BE49-F238E27FC236}">
              <a16:creationId xmlns:a16="http://schemas.microsoft.com/office/drawing/2014/main" id="{7332EBBC-DD8A-4AEA-A8D7-DCC73038E2B2}"/>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183" name="Drop Down 4" hidden="1">
          <a:extLst>
            <a:ext uri="{63B3BB69-23CF-44E3-9099-C40C66FF867C}">
              <a14:compatExt xmlns:a14="http://schemas.microsoft.com/office/drawing/2010/main" spid="_x0000_s2052"/>
            </a:ext>
            <a:ext uri="{FF2B5EF4-FFF2-40B4-BE49-F238E27FC236}">
              <a16:creationId xmlns:a16="http://schemas.microsoft.com/office/drawing/2014/main" id="{BF84F2E9-50D6-4064-8CDA-095EA2C50105}"/>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6184" name="Drop Down 20" hidden="1">
          <a:extLst>
            <a:ext uri="{63B3BB69-23CF-44E3-9099-C40C66FF867C}">
              <a14:compatExt xmlns:a14="http://schemas.microsoft.com/office/drawing/2010/main" spid="_x0000_s2068"/>
            </a:ext>
            <a:ext uri="{FF2B5EF4-FFF2-40B4-BE49-F238E27FC236}">
              <a16:creationId xmlns:a16="http://schemas.microsoft.com/office/drawing/2014/main" id="{6DCF0A40-1291-42F2-AF9B-721764550443}"/>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6185" name="Drop Down 24" hidden="1">
          <a:extLst>
            <a:ext uri="{63B3BB69-23CF-44E3-9099-C40C66FF867C}">
              <a14:compatExt xmlns:a14="http://schemas.microsoft.com/office/drawing/2010/main" spid="_x0000_s2072"/>
            </a:ext>
            <a:ext uri="{FF2B5EF4-FFF2-40B4-BE49-F238E27FC236}">
              <a16:creationId xmlns:a16="http://schemas.microsoft.com/office/drawing/2014/main" id="{E0E70C6B-5F04-4543-AC96-B2E5DBAE289B}"/>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186" name="Drop Down 4" hidden="1">
          <a:extLst>
            <a:ext uri="{63B3BB69-23CF-44E3-9099-C40C66FF867C}">
              <a14:compatExt xmlns:a14="http://schemas.microsoft.com/office/drawing/2010/main" spid="_x0000_s2052"/>
            </a:ext>
            <a:ext uri="{FF2B5EF4-FFF2-40B4-BE49-F238E27FC236}">
              <a16:creationId xmlns:a16="http://schemas.microsoft.com/office/drawing/2014/main" id="{56B9FF04-C27C-444B-917E-2085F74B6438}"/>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6187" name="Drop Down 4" hidden="1">
          <a:extLst>
            <a:ext uri="{63B3BB69-23CF-44E3-9099-C40C66FF867C}">
              <a14:compatExt xmlns:a14="http://schemas.microsoft.com/office/drawing/2010/main" spid="_x0000_s2052"/>
            </a:ext>
            <a:ext uri="{FF2B5EF4-FFF2-40B4-BE49-F238E27FC236}">
              <a16:creationId xmlns:a16="http://schemas.microsoft.com/office/drawing/2014/main" id="{48EA401B-A222-4E8C-80EB-0E8C20F4E044}"/>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6188" name="Drop Down 4" hidden="1">
          <a:extLst>
            <a:ext uri="{63B3BB69-23CF-44E3-9099-C40C66FF867C}">
              <a14:compatExt xmlns:a14="http://schemas.microsoft.com/office/drawing/2010/main" spid="_x0000_s2052"/>
            </a:ext>
            <a:ext uri="{FF2B5EF4-FFF2-40B4-BE49-F238E27FC236}">
              <a16:creationId xmlns:a16="http://schemas.microsoft.com/office/drawing/2014/main" id="{510A1663-E2B6-485F-8BF6-2234B7BA2558}"/>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6189" name="Drop Down 4" hidden="1">
          <a:extLst>
            <a:ext uri="{63B3BB69-23CF-44E3-9099-C40C66FF867C}">
              <a14:compatExt xmlns:a14="http://schemas.microsoft.com/office/drawing/2010/main" spid="_x0000_s2052"/>
            </a:ext>
            <a:ext uri="{FF2B5EF4-FFF2-40B4-BE49-F238E27FC236}">
              <a16:creationId xmlns:a16="http://schemas.microsoft.com/office/drawing/2014/main" id="{22037EAF-2477-436C-99F5-67DD632E9959}"/>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190" name="Drop Down 4" hidden="1">
          <a:extLst>
            <a:ext uri="{63B3BB69-23CF-44E3-9099-C40C66FF867C}">
              <a14:compatExt xmlns:a14="http://schemas.microsoft.com/office/drawing/2010/main" spid="_x0000_s2052"/>
            </a:ext>
            <a:ext uri="{FF2B5EF4-FFF2-40B4-BE49-F238E27FC236}">
              <a16:creationId xmlns:a16="http://schemas.microsoft.com/office/drawing/2014/main" id="{98CC0FBD-7B21-483C-A269-C47779ACA595}"/>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291</xdr:row>
      <xdr:rowOff>0</xdr:rowOff>
    </xdr:from>
    <xdr:ext cx="1921468" cy="195685"/>
    <xdr:sp macro="" textlink="">
      <xdr:nvSpPr>
        <xdr:cNvPr id="6191" name="Drop Down 20" hidden="1">
          <a:extLst>
            <a:ext uri="{63B3BB69-23CF-44E3-9099-C40C66FF867C}">
              <a14:compatExt xmlns:a14="http://schemas.microsoft.com/office/drawing/2010/main" spid="_x0000_s2068"/>
            </a:ext>
            <a:ext uri="{FF2B5EF4-FFF2-40B4-BE49-F238E27FC236}">
              <a16:creationId xmlns:a16="http://schemas.microsoft.com/office/drawing/2014/main" id="{0F2C0677-B297-425D-BC43-2AA99F20F508}"/>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291</xdr:row>
      <xdr:rowOff>0</xdr:rowOff>
    </xdr:from>
    <xdr:ext cx="2476500" cy="199970"/>
    <xdr:sp macro="" textlink="">
      <xdr:nvSpPr>
        <xdr:cNvPr id="6192" name="Drop Down 24" hidden="1">
          <a:extLst>
            <a:ext uri="{63B3BB69-23CF-44E3-9099-C40C66FF867C}">
              <a14:compatExt xmlns:a14="http://schemas.microsoft.com/office/drawing/2010/main" spid="_x0000_s2072"/>
            </a:ext>
            <a:ext uri="{FF2B5EF4-FFF2-40B4-BE49-F238E27FC236}">
              <a16:creationId xmlns:a16="http://schemas.microsoft.com/office/drawing/2014/main" id="{E6640E4C-AED0-467D-AC10-16EF6A8F45C2}"/>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193" name="Drop Down 4" hidden="1">
          <a:extLst>
            <a:ext uri="{63B3BB69-23CF-44E3-9099-C40C66FF867C}">
              <a14:compatExt xmlns:a14="http://schemas.microsoft.com/office/drawing/2010/main" spid="_x0000_s2052"/>
            </a:ext>
            <a:ext uri="{FF2B5EF4-FFF2-40B4-BE49-F238E27FC236}">
              <a16:creationId xmlns:a16="http://schemas.microsoft.com/office/drawing/2014/main" id="{A99FC40A-1E98-4C7B-A9B1-52A4D7B0CF7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291</xdr:row>
      <xdr:rowOff>0</xdr:rowOff>
    </xdr:from>
    <xdr:ext cx="2529840" cy="195685"/>
    <xdr:sp macro="" textlink="">
      <xdr:nvSpPr>
        <xdr:cNvPr id="6194" name="Drop Down 4" hidden="1">
          <a:extLst>
            <a:ext uri="{63B3BB69-23CF-44E3-9099-C40C66FF867C}">
              <a14:compatExt xmlns:a14="http://schemas.microsoft.com/office/drawing/2010/main" spid="_x0000_s2052"/>
            </a:ext>
            <a:ext uri="{FF2B5EF4-FFF2-40B4-BE49-F238E27FC236}">
              <a16:creationId xmlns:a16="http://schemas.microsoft.com/office/drawing/2014/main" id="{7892786E-3178-491A-9B8A-1287056FE0A1}"/>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195" name="Drop Down 4" hidden="1">
          <a:extLst>
            <a:ext uri="{63B3BB69-23CF-44E3-9099-C40C66FF867C}">
              <a14:compatExt xmlns:a14="http://schemas.microsoft.com/office/drawing/2010/main" spid="_x0000_s2052"/>
            </a:ext>
            <a:ext uri="{FF2B5EF4-FFF2-40B4-BE49-F238E27FC236}">
              <a16:creationId xmlns:a16="http://schemas.microsoft.com/office/drawing/2014/main" id="{F1AC0DD8-AC70-42D8-963B-581734B0A2C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291</xdr:row>
      <xdr:rowOff>0</xdr:rowOff>
    </xdr:from>
    <xdr:ext cx="2529840" cy="195685"/>
    <xdr:sp macro="" textlink="">
      <xdr:nvSpPr>
        <xdr:cNvPr id="6196" name="Drop Down 4" hidden="1">
          <a:extLst>
            <a:ext uri="{63B3BB69-23CF-44E3-9099-C40C66FF867C}">
              <a14:compatExt xmlns:a14="http://schemas.microsoft.com/office/drawing/2010/main" spid="_x0000_s2052"/>
            </a:ext>
            <a:ext uri="{FF2B5EF4-FFF2-40B4-BE49-F238E27FC236}">
              <a16:creationId xmlns:a16="http://schemas.microsoft.com/office/drawing/2014/main" id="{96453A29-BDE3-4D65-9EFE-DF95A20599C8}"/>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197" name="Drop Down 4" hidden="1">
          <a:extLst>
            <a:ext uri="{63B3BB69-23CF-44E3-9099-C40C66FF867C}">
              <a14:compatExt xmlns:a14="http://schemas.microsoft.com/office/drawing/2010/main" spid="_x0000_s2052"/>
            </a:ext>
            <a:ext uri="{FF2B5EF4-FFF2-40B4-BE49-F238E27FC236}">
              <a16:creationId xmlns:a16="http://schemas.microsoft.com/office/drawing/2014/main" id="{114AAF34-A25A-4697-9087-011282A3F119}"/>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291</xdr:row>
      <xdr:rowOff>0</xdr:rowOff>
    </xdr:from>
    <xdr:ext cx="1921468" cy="195685"/>
    <xdr:sp macro="" textlink="">
      <xdr:nvSpPr>
        <xdr:cNvPr id="6198" name="Drop Down 20" hidden="1">
          <a:extLst>
            <a:ext uri="{63B3BB69-23CF-44E3-9099-C40C66FF867C}">
              <a14:compatExt xmlns:a14="http://schemas.microsoft.com/office/drawing/2010/main" spid="_x0000_s2068"/>
            </a:ext>
            <a:ext uri="{FF2B5EF4-FFF2-40B4-BE49-F238E27FC236}">
              <a16:creationId xmlns:a16="http://schemas.microsoft.com/office/drawing/2014/main" id="{892D6251-F947-49E3-8DDB-036D7FC9AFDB}"/>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291</xdr:row>
      <xdr:rowOff>0</xdr:rowOff>
    </xdr:from>
    <xdr:ext cx="2476500" cy="199970"/>
    <xdr:sp macro="" textlink="">
      <xdr:nvSpPr>
        <xdr:cNvPr id="6199" name="Drop Down 24" hidden="1">
          <a:extLst>
            <a:ext uri="{63B3BB69-23CF-44E3-9099-C40C66FF867C}">
              <a14:compatExt xmlns:a14="http://schemas.microsoft.com/office/drawing/2010/main" spid="_x0000_s2072"/>
            </a:ext>
            <a:ext uri="{FF2B5EF4-FFF2-40B4-BE49-F238E27FC236}">
              <a16:creationId xmlns:a16="http://schemas.microsoft.com/office/drawing/2014/main" id="{7CF74E04-57AD-4BCC-942B-64FEBD03D1FD}"/>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200" name="Drop Down 4" hidden="1">
          <a:extLst>
            <a:ext uri="{63B3BB69-23CF-44E3-9099-C40C66FF867C}">
              <a14:compatExt xmlns:a14="http://schemas.microsoft.com/office/drawing/2010/main" spid="_x0000_s2052"/>
            </a:ext>
            <a:ext uri="{FF2B5EF4-FFF2-40B4-BE49-F238E27FC236}">
              <a16:creationId xmlns:a16="http://schemas.microsoft.com/office/drawing/2014/main" id="{A59BDB9C-994F-4FF5-A7B3-654F333461B3}"/>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291</xdr:row>
      <xdr:rowOff>0</xdr:rowOff>
    </xdr:from>
    <xdr:ext cx="2529840" cy="195685"/>
    <xdr:sp macro="" textlink="">
      <xdr:nvSpPr>
        <xdr:cNvPr id="6201" name="Drop Down 4" hidden="1">
          <a:extLst>
            <a:ext uri="{63B3BB69-23CF-44E3-9099-C40C66FF867C}">
              <a14:compatExt xmlns:a14="http://schemas.microsoft.com/office/drawing/2010/main" spid="_x0000_s2052"/>
            </a:ext>
            <a:ext uri="{FF2B5EF4-FFF2-40B4-BE49-F238E27FC236}">
              <a16:creationId xmlns:a16="http://schemas.microsoft.com/office/drawing/2014/main" id="{03FD441E-7100-4E22-8338-124C35764F45}"/>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202" name="Drop Down 4" hidden="1">
          <a:extLst>
            <a:ext uri="{63B3BB69-23CF-44E3-9099-C40C66FF867C}">
              <a14:compatExt xmlns:a14="http://schemas.microsoft.com/office/drawing/2010/main" spid="_x0000_s2052"/>
            </a:ext>
            <a:ext uri="{FF2B5EF4-FFF2-40B4-BE49-F238E27FC236}">
              <a16:creationId xmlns:a16="http://schemas.microsoft.com/office/drawing/2014/main" id="{DEA5B2A6-A2F8-43C0-9809-E64108251785}"/>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291</xdr:row>
      <xdr:rowOff>0</xdr:rowOff>
    </xdr:from>
    <xdr:ext cx="2529840" cy="195685"/>
    <xdr:sp macro="" textlink="">
      <xdr:nvSpPr>
        <xdr:cNvPr id="6203" name="Drop Down 4" hidden="1">
          <a:extLst>
            <a:ext uri="{63B3BB69-23CF-44E3-9099-C40C66FF867C}">
              <a14:compatExt xmlns:a14="http://schemas.microsoft.com/office/drawing/2010/main" spid="_x0000_s2052"/>
            </a:ext>
            <a:ext uri="{FF2B5EF4-FFF2-40B4-BE49-F238E27FC236}">
              <a16:creationId xmlns:a16="http://schemas.microsoft.com/office/drawing/2014/main" id="{C603A66A-6F7E-422A-9626-57C1FE08DCC3}"/>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204" name="Drop Down 4" hidden="1">
          <a:extLst>
            <a:ext uri="{63B3BB69-23CF-44E3-9099-C40C66FF867C}">
              <a14:compatExt xmlns:a14="http://schemas.microsoft.com/office/drawing/2010/main" spid="_x0000_s2052"/>
            </a:ext>
            <a:ext uri="{FF2B5EF4-FFF2-40B4-BE49-F238E27FC236}">
              <a16:creationId xmlns:a16="http://schemas.microsoft.com/office/drawing/2014/main" id="{87428C10-B067-44ED-852F-29B759EA0FF0}"/>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291</xdr:row>
      <xdr:rowOff>0</xdr:rowOff>
    </xdr:from>
    <xdr:ext cx="1921468" cy="195685"/>
    <xdr:sp macro="" textlink="">
      <xdr:nvSpPr>
        <xdr:cNvPr id="6205" name="Drop Down 20" hidden="1">
          <a:extLst>
            <a:ext uri="{63B3BB69-23CF-44E3-9099-C40C66FF867C}">
              <a14:compatExt xmlns:a14="http://schemas.microsoft.com/office/drawing/2010/main" spid="_x0000_s2068"/>
            </a:ext>
            <a:ext uri="{FF2B5EF4-FFF2-40B4-BE49-F238E27FC236}">
              <a16:creationId xmlns:a16="http://schemas.microsoft.com/office/drawing/2014/main" id="{FC652F61-1455-4324-9C89-6C370B0255FF}"/>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291</xdr:row>
      <xdr:rowOff>0</xdr:rowOff>
    </xdr:from>
    <xdr:ext cx="2476500" cy="199970"/>
    <xdr:sp macro="" textlink="">
      <xdr:nvSpPr>
        <xdr:cNvPr id="6206" name="Drop Down 24" hidden="1">
          <a:extLst>
            <a:ext uri="{63B3BB69-23CF-44E3-9099-C40C66FF867C}">
              <a14:compatExt xmlns:a14="http://schemas.microsoft.com/office/drawing/2010/main" spid="_x0000_s2072"/>
            </a:ext>
            <a:ext uri="{FF2B5EF4-FFF2-40B4-BE49-F238E27FC236}">
              <a16:creationId xmlns:a16="http://schemas.microsoft.com/office/drawing/2014/main" id="{0A793759-45D1-4F70-B4E6-8F2B1AD0BC25}"/>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207" name="Drop Down 4" hidden="1">
          <a:extLst>
            <a:ext uri="{63B3BB69-23CF-44E3-9099-C40C66FF867C}">
              <a14:compatExt xmlns:a14="http://schemas.microsoft.com/office/drawing/2010/main" spid="_x0000_s2052"/>
            </a:ext>
            <a:ext uri="{FF2B5EF4-FFF2-40B4-BE49-F238E27FC236}">
              <a16:creationId xmlns:a16="http://schemas.microsoft.com/office/drawing/2014/main" id="{D0D18ACC-3977-4376-9DE6-9A59864BDA0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291</xdr:row>
      <xdr:rowOff>0</xdr:rowOff>
    </xdr:from>
    <xdr:ext cx="2529840" cy="195685"/>
    <xdr:sp macro="" textlink="">
      <xdr:nvSpPr>
        <xdr:cNvPr id="6208" name="Drop Down 4" hidden="1">
          <a:extLst>
            <a:ext uri="{63B3BB69-23CF-44E3-9099-C40C66FF867C}">
              <a14:compatExt xmlns:a14="http://schemas.microsoft.com/office/drawing/2010/main" spid="_x0000_s2052"/>
            </a:ext>
            <a:ext uri="{FF2B5EF4-FFF2-40B4-BE49-F238E27FC236}">
              <a16:creationId xmlns:a16="http://schemas.microsoft.com/office/drawing/2014/main" id="{E918EDB5-C841-4865-9FF9-185AA7438783}"/>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209" name="Drop Down 4" hidden="1">
          <a:extLst>
            <a:ext uri="{63B3BB69-23CF-44E3-9099-C40C66FF867C}">
              <a14:compatExt xmlns:a14="http://schemas.microsoft.com/office/drawing/2010/main" spid="_x0000_s2052"/>
            </a:ext>
            <a:ext uri="{FF2B5EF4-FFF2-40B4-BE49-F238E27FC236}">
              <a16:creationId xmlns:a16="http://schemas.microsoft.com/office/drawing/2014/main" id="{9C53D954-190E-4929-A6C4-BF8968D6EF23}"/>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291</xdr:row>
      <xdr:rowOff>0</xdr:rowOff>
    </xdr:from>
    <xdr:ext cx="2529840" cy="195685"/>
    <xdr:sp macro="" textlink="">
      <xdr:nvSpPr>
        <xdr:cNvPr id="6210" name="Drop Down 4" hidden="1">
          <a:extLst>
            <a:ext uri="{63B3BB69-23CF-44E3-9099-C40C66FF867C}">
              <a14:compatExt xmlns:a14="http://schemas.microsoft.com/office/drawing/2010/main" spid="_x0000_s2052"/>
            </a:ext>
            <a:ext uri="{FF2B5EF4-FFF2-40B4-BE49-F238E27FC236}">
              <a16:creationId xmlns:a16="http://schemas.microsoft.com/office/drawing/2014/main" id="{0E28DD11-F330-42B7-ABC0-D0080A8391F9}"/>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211" name="Drop Down 4" hidden="1">
          <a:extLst>
            <a:ext uri="{63B3BB69-23CF-44E3-9099-C40C66FF867C}">
              <a14:compatExt xmlns:a14="http://schemas.microsoft.com/office/drawing/2010/main" spid="_x0000_s2052"/>
            </a:ext>
            <a:ext uri="{FF2B5EF4-FFF2-40B4-BE49-F238E27FC236}">
              <a16:creationId xmlns:a16="http://schemas.microsoft.com/office/drawing/2014/main" id="{DE1021CE-E18D-4AAC-A267-65BEA4C1166D}"/>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291</xdr:row>
      <xdr:rowOff>0</xdr:rowOff>
    </xdr:from>
    <xdr:ext cx="1921468" cy="195685"/>
    <xdr:sp macro="" textlink="">
      <xdr:nvSpPr>
        <xdr:cNvPr id="6212" name="Drop Down 20" hidden="1">
          <a:extLst>
            <a:ext uri="{63B3BB69-23CF-44E3-9099-C40C66FF867C}">
              <a14:compatExt xmlns:a14="http://schemas.microsoft.com/office/drawing/2010/main" spid="_x0000_s2068"/>
            </a:ext>
            <a:ext uri="{FF2B5EF4-FFF2-40B4-BE49-F238E27FC236}">
              <a16:creationId xmlns:a16="http://schemas.microsoft.com/office/drawing/2014/main" id="{456931BC-42E9-49E2-9AB1-554BEE52B385}"/>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291</xdr:row>
      <xdr:rowOff>0</xdr:rowOff>
    </xdr:from>
    <xdr:ext cx="2476500" cy="199970"/>
    <xdr:sp macro="" textlink="">
      <xdr:nvSpPr>
        <xdr:cNvPr id="6213" name="Drop Down 24" hidden="1">
          <a:extLst>
            <a:ext uri="{63B3BB69-23CF-44E3-9099-C40C66FF867C}">
              <a14:compatExt xmlns:a14="http://schemas.microsoft.com/office/drawing/2010/main" spid="_x0000_s2072"/>
            </a:ext>
            <a:ext uri="{FF2B5EF4-FFF2-40B4-BE49-F238E27FC236}">
              <a16:creationId xmlns:a16="http://schemas.microsoft.com/office/drawing/2014/main" id="{AC2F37FE-A887-4555-816E-EE4A31C08573}"/>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214" name="Drop Down 4" hidden="1">
          <a:extLst>
            <a:ext uri="{63B3BB69-23CF-44E3-9099-C40C66FF867C}">
              <a14:compatExt xmlns:a14="http://schemas.microsoft.com/office/drawing/2010/main" spid="_x0000_s2052"/>
            </a:ext>
            <a:ext uri="{FF2B5EF4-FFF2-40B4-BE49-F238E27FC236}">
              <a16:creationId xmlns:a16="http://schemas.microsoft.com/office/drawing/2014/main" id="{21DA42F2-89B7-450A-91A0-014C9967ADD3}"/>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291</xdr:row>
      <xdr:rowOff>0</xdr:rowOff>
    </xdr:from>
    <xdr:ext cx="2529840" cy="195685"/>
    <xdr:sp macro="" textlink="">
      <xdr:nvSpPr>
        <xdr:cNvPr id="6215" name="Drop Down 4" hidden="1">
          <a:extLst>
            <a:ext uri="{63B3BB69-23CF-44E3-9099-C40C66FF867C}">
              <a14:compatExt xmlns:a14="http://schemas.microsoft.com/office/drawing/2010/main" spid="_x0000_s2052"/>
            </a:ext>
            <a:ext uri="{FF2B5EF4-FFF2-40B4-BE49-F238E27FC236}">
              <a16:creationId xmlns:a16="http://schemas.microsoft.com/office/drawing/2014/main" id="{FFE6768E-3361-4372-8C30-E1736B1B8230}"/>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216" name="Drop Down 4" hidden="1">
          <a:extLst>
            <a:ext uri="{63B3BB69-23CF-44E3-9099-C40C66FF867C}">
              <a14:compatExt xmlns:a14="http://schemas.microsoft.com/office/drawing/2010/main" spid="_x0000_s2052"/>
            </a:ext>
            <a:ext uri="{FF2B5EF4-FFF2-40B4-BE49-F238E27FC236}">
              <a16:creationId xmlns:a16="http://schemas.microsoft.com/office/drawing/2014/main" id="{EE3633E0-DE12-42ED-8995-E927B6A60A11}"/>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291</xdr:row>
      <xdr:rowOff>0</xdr:rowOff>
    </xdr:from>
    <xdr:ext cx="2529840" cy="195685"/>
    <xdr:sp macro="" textlink="">
      <xdr:nvSpPr>
        <xdr:cNvPr id="6217" name="Drop Down 4" hidden="1">
          <a:extLst>
            <a:ext uri="{63B3BB69-23CF-44E3-9099-C40C66FF867C}">
              <a14:compatExt xmlns:a14="http://schemas.microsoft.com/office/drawing/2010/main" spid="_x0000_s2052"/>
            </a:ext>
            <a:ext uri="{FF2B5EF4-FFF2-40B4-BE49-F238E27FC236}">
              <a16:creationId xmlns:a16="http://schemas.microsoft.com/office/drawing/2014/main" id="{2A84E9FE-A64D-4A70-9CEF-18E6869D3441}"/>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218" name="Drop Down 4" hidden="1">
          <a:extLst>
            <a:ext uri="{63B3BB69-23CF-44E3-9099-C40C66FF867C}">
              <a14:compatExt xmlns:a14="http://schemas.microsoft.com/office/drawing/2010/main" spid="_x0000_s2052"/>
            </a:ext>
            <a:ext uri="{FF2B5EF4-FFF2-40B4-BE49-F238E27FC236}">
              <a16:creationId xmlns:a16="http://schemas.microsoft.com/office/drawing/2014/main" id="{7A66E2FD-D79D-4588-8684-EE96F93BF7B4}"/>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291</xdr:row>
      <xdr:rowOff>0</xdr:rowOff>
    </xdr:from>
    <xdr:ext cx="1921468" cy="195685"/>
    <xdr:sp macro="" textlink="">
      <xdr:nvSpPr>
        <xdr:cNvPr id="6219" name="Drop Down 20" hidden="1">
          <a:extLst>
            <a:ext uri="{63B3BB69-23CF-44E3-9099-C40C66FF867C}">
              <a14:compatExt xmlns:a14="http://schemas.microsoft.com/office/drawing/2010/main" spid="_x0000_s2068"/>
            </a:ext>
            <a:ext uri="{FF2B5EF4-FFF2-40B4-BE49-F238E27FC236}">
              <a16:creationId xmlns:a16="http://schemas.microsoft.com/office/drawing/2014/main" id="{F89C6B1D-0E49-4BA0-9CD6-0233ED3F227E}"/>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291</xdr:row>
      <xdr:rowOff>0</xdr:rowOff>
    </xdr:from>
    <xdr:ext cx="2476500" cy="199970"/>
    <xdr:sp macro="" textlink="">
      <xdr:nvSpPr>
        <xdr:cNvPr id="6220" name="Drop Down 24" hidden="1">
          <a:extLst>
            <a:ext uri="{63B3BB69-23CF-44E3-9099-C40C66FF867C}">
              <a14:compatExt xmlns:a14="http://schemas.microsoft.com/office/drawing/2010/main" spid="_x0000_s2072"/>
            </a:ext>
            <a:ext uri="{FF2B5EF4-FFF2-40B4-BE49-F238E27FC236}">
              <a16:creationId xmlns:a16="http://schemas.microsoft.com/office/drawing/2014/main" id="{C1F7232A-37BB-4258-B4EE-3D6034D7F26B}"/>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221" name="Drop Down 4" hidden="1">
          <a:extLst>
            <a:ext uri="{63B3BB69-23CF-44E3-9099-C40C66FF867C}">
              <a14:compatExt xmlns:a14="http://schemas.microsoft.com/office/drawing/2010/main" spid="_x0000_s2052"/>
            </a:ext>
            <a:ext uri="{FF2B5EF4-FFF2-40B4-BE49-F238E27FC236}">
              <a16:creationId xmlns:a16="http://schemas.microsoft.com/office/drawing/2014/main" id="{94189DF3-0A74-454F-A710-8B8189C3E3F0}"/>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291</xdr:row>
      <xdr:rowOff>0</xdr:rowOff>
    </xdr:from>
    <xdr:ext cx="2529840" cy="195685"/>
    <xdr:sp macro="" textlink="">
      <xdr:nvSpPr>
        <xdr:cNvPr id="6222" name="Drop Down 4" hidden="1">
          <a:extLst>
            <a:ext uri="{63B3BB69-23CF-44E3-9099-C40C66FF867C}">
              <a14:compatExt xmlns:a14="http://schemas.microsoft.com/office/drawing/2010/main" spid="_x0000_s2052"/>
            </a:ext>
            <a:ext uri="{FF2B5EF4-FFF2-40B4-BE49-F238E27FC236}">
              <a16:creationId xmlns:a16="http://schemas.microsoft.com/office/drawing/2014/main" id="{413AB395-09EA-4438-8C2C-317EF08FC106}"/>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223" name="Drop Down 4" hidden="1">
          <a:extLst>
            <a:ext uri="{63B3BB69-23CF-44E3-9099-C40C66FF867C}">
              <a14:compatExt xmlns:a14="http://schemas.microsoft.com/office/drawing/2010/main" spid="_x0000_s2052"/>
            </a:ext>
            <a:ext uri="{FF2B5EF4-FFF2-40B4-BE49-F238E27FC236}">
              <a16:creationId xmlns:a16="http://schemas.microsoft.com/office/drawing/2014/main" id="{0D23845C-8FAC-4524-B2A8-08AF0BCAEB39}"/>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291</xdr:row>
      <xdr:rowOff>0</xdr:rowOff>
    </xdr:from>
    <xdr:ext cx="2529840" cy="195685"/>
    <xdr:sp macro="" textlink="">
      <xdr:nvSpPr>
        <xdr:cNvPr id="6224" name="Drop Down 4" hidden="1">
          <a:extLst>
            <a:ext uri="{63B3BB69-23CF-44E3-9099-C40C66FF867C}">
              <a14:compatExt xmlns:a14="http://schemas.microsoft.com/office/drawing/2010/main" spid="_x0000_s2052"/>
            </a:ext>
            <a:ext uri="{FF2B5EF4-FFF2-40B4-BE49-F238E27FC236}">
              <a16:creationId xmlns:a16="http://schemas.microsoft.com/office/drawing/2014/main" id="{90CDF46C-6292-47EB-BCF8-0198C36B27B5}"/>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225" name="Drop Down 4" hidden="1">
          <a:extLst>
            <a:ext uri="{63B3BB69-23CF-44E3-9099-C40C66FF867C}">
              <a14:compatExt xmlns:a14="http://schemas.microsoft.com/office/drawing/2010/main" spid="_x0000_s2052"/>
            </a:ext>
            <a:ext uri="{FF2B5EF4-FFF2-40B4-BE49-F238E27FC236}">
              <a16:creationId xmlns:a16="http://schemas.microsoft.com/office/drawing/2014/main" id="{B8FA8ADA-5EE1-421A-BD35-5B5E4C4E4655}"/>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291</xdr:row>
      <xdr:rowOff>0</xdr:rowOff>
    </xdr:from>
    <xdr:ext cx="1921468" cy="195685"/>
    <xdr:sp macro="" textlink="">
      <xdr:nvSpPr>
        <xdr:cNvPr id="6226" name="Drop Down 20" hidden="1">
          <a:extLst>
            <a:ext uri="{63B3BB69-23CF-44E3-9099-C40C66FF867C}">
              <a14:compatExt xmlns:a14="http://schemas.microsoft.com/office/drawing/2010/main" spid="_x0000_s2068"/>
            </a:ext>
            <a:ext uri="{FF2B5EF4-FFF2-40B4-BE49-F238E27FC236}">
              <a16:creationId xmlns:a16="http://schemas.microsoft.com/office/drawing/2014/main" id="{7C2F1416-C8E1-4ACF-80F7-9D146BE8B2A5}"/>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291</xdr:row>
      <xdr:rowOff>0</xdr:rowOff>
    </xdr:from>
    <xdr:ext cx="2476500" cy="199970"/>
    <xdr:sp macro="" textlink="">
      <xdr:nvSpPr>
        <xdr:cNvPr id="6227" name="Drop Down 24" hidden="1">
          <a:extLst>
            <a:ext uri="{63B3BB69-23CF-44E3-9099-C40C66FF867C}">
              <a14:compatExt xmlns:a14="http://schemas.microsoft.com/office/drawing/2010/main" spid="_x0000_s2072"/>
            </a:ext>
            <a:ext uri="{FF2B5EF4-FFF2-40B4-BE49-F238E27FC236}">
              <a16:creationId xmlns:a16="http://schemas.microsoft.com/office/drawing/2014/main" id="{FD5B0EAE-3B6B-474D-BB0C-DFDBBD54A05D}"/>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228" name="Drop Down 4" hidden="1">
          <a:extLst>
            <a:ext uri="{63B3BB69-23CF-44E3-9099-C40C66FF867C}">
              <a14:compatExt xmlns:a14="http://schemas.microsoft.com/office/drawing/2010/main" spid="_x0000_s2052"/>
            </a:ext>
            <a:ext uri="{FF2B5EF4-FFF2-40B4-BE49-F238E27FC236}">
              <a16:creationId xmlns:a16="http://schemas.microsoft.com/office/drawing/2014/main" id="{8A182A2E-6C2B-4471-8679-EDADD9ABD46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291</xdr:row>
      <xdr:rowOff>0</xdr:rowOff>
    </xdr:from>
    <xdr:ext cx="2529840" cy="195685"/>
    <xdr:sp macro="" textlink="">
      <xdr:nvSpPr>
        <xdr:cNvPr id="6229" name="Drop Down 4" hidden="1">
          <a:extLst>
            <a:ext uri="{63B3BB69-23CF-44E3-9099-C40C66FF867C}">
              <a14:compatExt xmlns:a14="http://schemas.microsoft.com/office/drawing/2010/main" spid="_x0000_s2052"/>
            </a:ext>
            <a:ext uri="{FF2B5EF4-FFF2-40B4-BE49-F238E27FC236}">
              <a16:creationId xmlns:a16="http://schemas.microsoft.com/office/drawing/2014/main" id="{4440ACC4-6E3C-4BA1-B8C6-BDDC14B32AE5}"/>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230" name="Drop Down 4" hidden="1">
          <a:extLst>
            <a:ext uri="{63B3BB69-23CF-44E3-9099-C40C66FF867C}">
              <a14:compatExt xmlns:a14="http://schemas.microsoft.com/office/drawing/2010/main" spid="_x0000_s2052"/>
            </a:ext>
            <a:ext uri="{FF2B5EF4-FFF2-40B4-BE49-F238E27FC236}">
              <a16:creationId xmlns:a16="http://schemas.microsoft.com/office/drawing/2014/main" id="{43836C62-EC9C-4AD7-ADCA-544D91BE9E51}"/>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291</xdr:row>
      <xdr:rowOff>0</xdr:rowOff>
    </xdr:from>
    <xdr:ext cx="2529840" cy="195685"/>
    <xdr:sp macro="" textlink="">
      <xdr:nvSpPr>
        <xdr:cNvPr id="6231" name="Drop Down 4" hidden="1">
          <a:extLst>
            <a:ext uri="{63B3BB69-23CF-44E3-9099-C40C66FF867C}">
              <a14:compatExt xmlns:a14="http://schemas.microsoft.com/office/drawing/2010/main" spid="_x0000_s2052"/>
            </a:ext>
            <a:ext uri="{FF2B5EF4-FFF2-40B4-BE49-F238E27FC236}">
              <a16:creationId xmlns:a16="http://schemas.microsoft.com/office/drawing/2014/main" id="{2F512EDA-9E65-429F-BD1F-2B6420145F83}"/>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232" name="Drop Down 4" hidden="1">
          <a:extLst>
            <a:ext uri="{63B3BB69-23CF-44E3-9099-C40C66FF867C}">
              <a14:compatExt xmlns:a14="http://schemas.microsoft.com/office/drawing/2010/main" spid="_x0000_s2052"/>
            </a:ext>
            <a:ext uri="{FF2B5EF4-FFF2-40B4-BE49-F238E27FC236}">
              <a16:creationId xmlns:a16="http://schemas.microsoft.com/office/drawing/2014/main" id="{0D642FF1-462A-4A24-813E-8230AF1EE33F}"/>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291</xdr:row>
      <xdr:rowOff>0</xdr:rowOff>
    </xdr:from>
    <xdr:ext cx="1921468" cy="195685"/>
    <xdr:sp macro="" textlink="">
      <xdr:nvSpPr>
        <xdr:cNvPr id="6233" name="Drop Down 20" hidden="1">
          <a:extLst>
            <a:ext uri="{63B3BB69-23CF-44E3-9099-C40C66FF867C}">
              <a14:compatExt xmlns:a14="http://schemas.microsoft.com/office/drawing/2010/main" spid="_x0000_s2068"/>
            </a:ext>
            <a:ext uri="{FF2B5EF4-FFF2-40B4-BE49-F238E27FC236}">
              <a16:creationId xmlns:a16="http://schemas.microsoft.com/office/drawing/2014/main" id="{A1EE289A-AC71-4886-8381-8614A1E3F9D0}"/>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291</xdr:row>
      <xdr:rowOff>0</xdr:rowOff>
    </xdr:from>
    <xdr:ext cx="2476500" cy="199970"/>
    <xdr:sp macro="" textlink="">
      <xdr:nvSpPr>
        <xdr:cNvPr id="6234" name="Drop Down 24" hidden="1">
          <a:extLst>
            <a:ext uri="{63B3BB69-23CF-44E3-9099-C40C66FF867C}">
              <a14:compatExt xmlns:a14="http://schemas.microsoft.com/office/drawing/2010/main" spid="_x0000_s2072"/>
            </a:ext>
            <a:ext uri="{FF2B5EF4-FFF2-40B4-BE49-F238E27FC236}">
              <a16:creationId xmlns:a16="http://schemas.microsoft.com/office/drawing/2014/main" id="{401019B6-41DA-47E3-B944-BFD1C102A993}"/>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235" name="Drop Down 4" hidden="1">
          <a:extLst>
            <a:ext uri="{63B3BB69-23CF-44E3-9099-C40C66FF867C}">
              <a14:compatExt xmlns:a14="http://schemas.microsoft.com/office/drawing/2010/main" spid="_x0000_s2052"/>
            </a:ext>
            <a:ext uri="{FF2B5EF4-FFF2-40B4-BE49-F238E27FC236}">
              <a16:creationId xmlns:a16="http://schemas.microsoft.com/office/drawing/2014/main" id="{CFA2EAC6-C1D0-442A-B7A2-37CC29187AC4}"/>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291</xdr:row>
      <xdr:rowOff>0</xdr:rowOff>
    </xdr:from>
    <xdr:ext cx="2529840" cy="195685"/>
    <xdr:sp macro="" textlink="">
      <xdr:nvSpPr>
        <xdr:cNvPr id="6236" name="Drop Down 4" hidden="1">
          <a:extLst>
            <a:ext uri="{63B3BB69-23CF-44E3-9099-C40C66FF867C}">
              <a14:compatExt xmlns:a14="http://schemas.microsoft.com/office/drawing/2010/main" spid="_x0000_s2052"/>
            </a:ext>
            <a:ext uri="{FF2B5EF4-FFF2-40B4-BE49-F238E27FC236}">
              <a16:creationId xmlns:a16="http://schemas.microsoft.com/office/drawing/2014/main" id="{A1BCFE97-0853-42C0-9BBF-1F83AD16833F}"/>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237" name="Drop Down 4" hidden="1">
          <a:extLst>
            <a:ext uri="{63B3BB69-23CF-44E3-9099-C40C66FF867C}">
              <a14:compatExt xmlns:a14="http://schemas.microsoft.com/office/drawing/2010/main" spid="_x0000_s2052"/>
            </a:ext>
            <a:ext uri="{FF2B5EF4-FFF2-40B4-BE49-F238E27FC236}">
              <a16:creationId xmlns:a16="http://schemas.microsoft.com/office/drawing/2014/main" id="{124635B0-CD4A-45F0-A16F-A6699B012714}"/>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291</xdr:row>
      <xdr:rowOff>0</xdr:rowOff>
    </xdr:from>
    <xdr:ext cx="2529840" cy="195685"/>
    <xdr:sp macro="" textlink="">
      <xdr:nvSpPr>
        <xdr:cNvPr id="6238" name="Drop Down 4" hidden="1">
          <a:extLst>
            <a:ext uri="{63B3BB69-23CF-44E3-9099-C40C66FF867C}">
              <a14:compatExt xmlns:a14="http://schemas.microsoft.com/office/drawing/2010/main" spid="_x0000_s2052"/>
            </a:ext>
            <a:ext uri="{FF2B5EF4-FFF2-40B4-BE49-F238E27FC236}">
              <a16:creationId xmlns:a16="http://schemas.microsoft.com/office/drawing/2014/main" id="{36F10192-2640-4FCB-9B8A-A1409D612BE8}"/>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239" name="Drop Down 4" hidden="1">
          <a:extLst>
            <a:ext uri="{63B3BB69-23CF-44E3-9099-C40C66FF867C}">
              <a14:compatExt xmlns:a14="http://schemas.microsoft.com/office/drawing/2010/main" spid="_x0000_s2052"/>
            </a:ext>
            <a:ext uri="{FF2B5EF4-FFF2-40B4-BE49-F238E27FC236}">
              <a16:creationId xmlns:a16="http://schemas.microsoft.com/office/drawing/2014/main" id="{3D64C422-6087-44A9-BDB6-5D87DF64A457}"/>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291</xdr:row>
      <xdr:rowOff>0</xdr:rowOff>
    </xdr:from>
    <xdr:ext cx="1921468" cy="195685"/>
    <xdr:sp macro="" textlink="">
      <xdr:nvSpPr>
        <xdr:cNvPr id="6240" name="Drop Down 20" hidden="1">
          <a:extLst>
            <a:ext uri="{63B3BB69-23CF-44E3-9099-C40C66FF867C}">
              <a14:compatExt xmlns:a14="http://schemas.microsoft.com/office/drawing/2010/main" spid="_x0000_s2068"/>
            </a:ext>
            <a:ext uri="{FF2B5EF4-FFF2-40B4-BE49-F238E27FC236}">
              <a16:creationId xmlns:a16="http://schemas.microsoft.com/office/drawing/2014/main" id="{424F6FC2-75AA-4F32-B899-998614DB524B}"/>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291</xdr:row>
      <xdr:rowOff>0</xdr:rowOff>
    </xdr:from>
    <xdr:ext cx="2476500" cy="199970"/>
    <xdr:sp macro="" textlink="">
      <xdr:nvSpPr>
        <xdr:cNvPr id="6241" name="Drop Down 24" hidden="1">
          <a:extLst>
            <a:ext uri="{63B3BB69-23CF-44E3-9099-C40C66FF867C}">
              <a14:compatExt xmlns:a14="http://schemas.microsoft.com/office/drawing/2010/main" spid="_x0000_s2072"/>
            </a:ext>
            <a:ext uri="{FF2B5EF4-FFF2-40B4-BE49-F238E27FC236}">
              <a16:creationId xmlns:a16="http://schemas.microsoft.com/office/drawing/2014/main" id="{7EA8E544-F7C7-47FC-AC8A-BEEB442D24C6}"/>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242" name="Drop Down 4" hidden="1">
          <a:extLst>
            <a:ext uri="{63B3BB69-23CF-44E3-9099-C40C66FF867C}">
              <a14:compatExt xmlns:a14="http://schemas.microsoft.com/office/drawing/2010/main" spid="_x0000_s2052"/>
            </a:ext>
            <a:ext uri="{FF2B5EF4-FFF2-40B4-BE49-F238E27FC236}">
              <a16:creationId xmlns:a16="http://schemas.microsoft.com/office/drawing/2014/main" id="{0F57B6FF-33E1-4FDE-A771-76B9B58CF1C6}"/>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291</xdr:row>
      <xdr:rowOff>0</xdr:rowOff>
    </xdr:from>
    <xdr:ext cx="2529840" cy="195685"/>
    <xdr:sp macro="" textlink="">
      <xdr:nvSpPr>
        <xdr:cNvPr id="6243" name="Drop Down 4" hidden="1">
          <a:extLst>
            <a:ext uri="{63B3BB69-23CF-44E3-9099-C40C66FF867C}">
              <a14:compatExt xmlns:a14="http://schemas.microsoft.com/office/drawing/2010/main" spid="_x0000_s2052"/>
            </a:ext>
            <a:ext uri="{FF2B5EF4-FFF2-40B4-BE49-F238E27FC236}">
              <a16:creationId xmlns:a16="http://schemas.microsoft.com/office/drawing/2014/main" id="{108A25A7-B855-420B-904A-24A219A69641}"/>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244" name="Drop Down 4" hidden="1">
          <a:extLst>
            <a:ext uri="{63B3BB69-23CF-44E3-9099-C40C66FF867C}">
              <a14:compatExt xmlns:a14="http://schemas.microsoft.com/office/drawing/2010/main" spid="_x0000_s2052"/>
            </a:ext>
            <a:ext uri="{FF2B5EF4-FFF2-40B4-BE49-F238E27FC236}">
              <a16:creationId xmlns:a16="http://schemas.microsoft.com/office/drawing/2014/main" id="{DFB25EB4-B329-4F11-B377-7D7738523045}"/>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291</xdr:row>
      <xdr:rowOff>0</xdr:rowOff>
    </xdr:from>
    <xdr:ext cx="2529840" cy="195685"/>
    <xdr:sp macro="" textlink="">
      <xdr:nvSpPr>
        <xdr:cNvPr id="6245" name="Drop Down 4" hidden="1">
          <a:extLst>
            <a:ext uri="{63B3BB69-23CF-44E3-9099-C40C66FF867C}">
              <a14:compatExt xmlns:a14="http://schemas.microsoft.com/office/drawing/2010/main" spid="_x0000_s2052"/>
            </a:ext>
            <a:ext uri="{FF2B5EF4-FFF2-40B4-BE49-F238E27FC236}">
              <a16:creationId xmlns:a16="http://schemas.microsoft.com/office/drawing/2014/main" id="{2DEE6724-7A26-4711-AEB5-2152E269498E}"/>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246" name="Drop Down 4" hidden="1">
          <a:extLst>
            <a:ext uri="{63B3BB69-23CF-44E3-9099-C40C66FF867C}">
              <a14:compatExt xmlns:a14="http://schemas.microsoft.com/office/drawing/2010/main" spid="_x0000_s2052"/>
            </a:ext>
            <a:ext uri="{FF2B5EF4-FFF2-40B4-BE49-F238E27FC236}">
              <a16:creationId xmlns:a16="http://schemas.microsoft.com/office/drawing/2014/main" id="{2D7A095B-4700-4E1D-895E-424E3D41173A}"/>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291</xdr:row>
      <xdr:rowOff>0</xdr:rowOff>
    </xdr:from>
    <xdr:ext cx="1921468" cy="195685"/>
    <xdr:sp macro="" textlink="">
      <xdr:nvSpPr>
        <xdr:cNvPr id="6247" name="Drop Down 20" hidden="1">
          <a:extLst>
            <a:ext uri="{63B3BB69-23CF-44E3-9099-C40C66FF867C}">
              <a14:compatExt xmlns:a14="http://schemas.microsoft.com/office/drawing/2010/main" spid="_x0000_s2068"/>
            </a:ext>
            <a:ext uri="{FF2B5EF4-FFF2-40B4-BE49-F238E27FC236}">
              <a16:creationId xmlns:a16="http://schemas.microsoft.com/office/drawing/2014/main" id="{43A17BCE-D111-4398-A42B-B9D56027D0D3}"/>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291</xdr:row>
      <xdr:rowOff>0</xdr:rowOff>
    </xdr:from>
    <xdr:ext cx="2476500" cy="199970"/>
    <xdr:sp macro="" textlink="">
      <xdr:nvSpPr>
        <xdr:cNvPr id="6248" name="Drop Down 24" hidden="1">
          <a:extLst>
            <a:ext uri="{63B3BB69-23CF-44E3-9099-C40C66FF867C}">
              <a14:compatExt xmlns:a14="http://schemas.microsoft.com/office/drawing/2010/main" spid="_x0000_s2072"/>
            </a:ext>
            <a:ext uri="{FF2B5EF4-FFF2-40B4-BE49-F238E27FC236}">
              <a16:creationId xmlns:a16="http://schemas.microsoft.com/office/drawing/2014/main" id="{969E9F03-AF0F-42F3-8DF4-9999B8D210D0}"/>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249" name="Drop Down 4" hidden="1">
          <a:extLst>
            <a:ext uri="{63B3BB69-23CF-44E3-9099-C40C66FF867C}">
              <a14:compatExt xmlns:a14="http://schemas.microsoft.com/office/drawing/2010/main" spid="_x0000_s2052"/>
            </a:ext>
            <a:ext uri="{FF2B5EF4-FFF2-40B4-BE49-F238E27FC236}">
              <a16:creationId xmlns:a16="http://schemas.microsoft.com/office/drawing/2014/main" id="{04B25902-DC0F-47C8-899C-25C03F94E358}"/>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291</xdr:row>
      <xdr:rowOff>0</xdr:rowOff>
    </xdr:from>
    <xdr:ext cx="2529840" cy="195685"/>
    <xdr:sp macro="" textlink="">
      <xdr:nvSpPr>
        <xdr:cNvPr id="6250" name="Drop Down 4" hidden="1">
          <a:extLst>
            <a:ext uri="{63B3BB69-23CF-44E3-9099-C40C66FF867C}">
              <a14:compatExt xmlns:a14="http://schemas.microsoft.com/office/drawing/2010/main" spid="_x0000_s2052"/>
            </a:ext>
            <a:ext uri="{FF2B5EF4-FFF2-40B4-BE49-F238E27FC236}">
              <a16:creationId xmlns:a16="http://schemas.microsoft.com/office/drawing/2014/main" id="{3F98CC9E-9AA2-4048-A6CC-77A0AE0575BA}"/>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251" name="Drop Down 4" hidden="1">
          <a:extLst>
            <a:ext uri="{63B3BB69-23CF-44E3-9099-C40C66FF867C}">
              <a14:compatExt xmlns:a14="http://schemas.microsoft.com/office/drawing/2010/main" spid="_x0000_s2052"/>
            </a:ext>
            <a:ext uri="{FF2B5EF4-FFF2-40B4-BE49-F238E27FC236}">
              <a16:creationId xmlns:a16="http://schemas.microsoft.com/office/drawing/2014/main" id="{11F81AF2-FE45-4A76-9378-7A419BEA5D36}"/>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291</xdr:row>
      <xdr:rowOff>0</xdr:rowOff>
    </xdr:from>
    <xdr:ext cx="2529840" cy="195685"/>
    <xdr:sp macro="" textlink="">
      <xdr:nvSpPr>
        <xdr:cNvPr id="6252" name="Drop Down 4" hidden="1">
          <a:extLst>
            <a:ext uri="{63B3BB69-23CF-44E3-9099-C40C66FF867C}">
              <a14:compatExt xmlns:a14="http://schemas.microsoft.com/office/drawing/2010/main" spid="_x0000_s2052"/>
            </a:ext>
            <a:ext uri="{FF2B5EF4-FFF2-40B4-BE49-F238E27FC236}">
              <a16:creationId xmlns:a16="http://schemas.microsoft.com/office/drawing/2014/main" id="{0BAB9E5D-5850-4540-9167-334A1EE35C55}"/>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253" name="Drop Down 4" hidden="1">
          <a:extLst>
            <a:ext uri="{63B3BB69-23CF-44E3-9099-C40C66FF867C}">
              <a14:compatExt xmlns:a14="http://schemas.microsoft.com/office/drawing/2010/main" spid="_x0000_s2052"/>
            </a:ext>
            <a:ext uri="{FF2B5EF4-FFF2-40B4-BE49-F238E27FC236}">
              <a16:creationId xmlns:a16="http://schemas.microsoft.com/office/drawing/2014/main" id="{8DA70C79-F3EB-4A20-8DBF-260D116414AB}"/>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291</xdr:row>
      <xdr:rowOff>0</xdr:rowOff>
    </xdr:from>
    <xdr:ext cx="1921468" cy="195685"/>
    <xdr:sp macro="" textlink="">
      <xdr:nvSpPr>
        <xdr:cNvPr id="6254" name="Drop Down 20" hidden="1">
          <a:extLst>
            <a:ext uri="{63B3BB69-23CF-44E3-9099-C40C66FF867C}">
              <a14:compatExt xmlns:a14="http://schemas.microsoft.com/office/drawing/2010/main" spid="_x0000_s2068"/>
            </a:ext>
            <a:ext uri="{FF2B5EF4-FFF2-40B4-BE49-F238E27FC236}">
              <a16:creationId xmlns:a16="http://schemas.microsoft.com/office/drawing/2014/main" id="{71C03D09-7F9F-4ACD-A3AB-7C4C04B3B98A}"/>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291</xdr:row>
      <xdr:rowOff>0</xdr:rowOff>
    </xdr:from>
    <xdr:ext cx="2476500" cy="199970"/>
    <xdr:sp macro="" textlink="">
      <xdr:nvSpPr>
        <xdr:cNvPr id="6255" name="Drop Down 24" hidden="1">
          <a:extLst>
            <a:ext uri="{63B3BB69-23CF-44E3-9099-C40C66FF867C}">
              <a14:compatExt xmlns:a14="http://schemas.microsoft.com/office/drawing/2010/main" spid="_x0000_s2072"/>
            </a:ext>
            <a:ext uri="{FF2B5EF4-FFF2-40B4-BE49-F238E27FC236}">
              <a16:creationId xmlns:a16="http://schemas.microsoft.com/office/drawing/2014/main" id="{7C2CE67C-5537-4603-8787-2F05675C332B}"/>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256" name="Drop Down 4" hidden="1">
          <a:extLst>
            <a:ext uri="{63B3BB69-23CF-44E3-9099-C40C66FF867C}">
              <a14:compatExt xmlns:a14="http://schemas.microsoft.com/office/drawing/2010/main" spid="_x0000_s2052"/>
            </a:ext>
            <a:ext uri="{FF2B5EF4-FFF2-40B4-BE49-F238E27FC236}">
              <a16:creationId xmlns:a16="http://schemas.microsoft.com/office/drawing/2014/main" id="{9D9A5E1D-5351-4590-BEA2-F3E7854A43CA}"/>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291</xdr:row>
      <xdr:rowOff>0</xdr:rowOff>
    </xdr:from>
    <xdr:ext cx="2529840" cy="195685"/>
    <xdr:sp macro="" textlink="">
      <xdr:nvSpPr>
        <xdr:cNvPr id="6257" name="Drop Down 4" hidden="1">
          <a:extLst>
            <a:ext uri="{63B3BB69-23CF-44E3-9099-C40C66FF867C}">
              <a14:compatExt xmlns:a14="http://schemas.microsoft.com/office/drawing/2010/main" spid="_x0000_s2052"/>
            </a:ext>
            <a:ext uri="{FF2B5EF4-FFF2-40B4-BE49-F238E27FC236}">
              <a16:creationId xmlns:a16="http://schemas.microsoft.com/office/drawing/2014/main" id="{AA12B73F-46C5-4031-9265-B28A78928680}"/>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258" name="Drop Down 4" hidden="1">
          <a:extLst>
            <a:ext uri="{63B3BB69-23CF-44E3-9099-C40C66FF867C}">
              <a14:compatExt xmlns:a14="http://schemas.microsoft.com/office/drawing/2010/main" spid="_x0000_s2052"/>
            </a:ext>
            <a:ext uri="{FF2B5EF4-FFF2-40B4-BE49-F238E27FC236}">
              <a16:creationId xmlns:a16="http://schemas.microsoft.com/office/drawing/2014/main" id="{34CC10DD-DA91-424B-9909-732AD30DB638}"/>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291</xdr:row>
      <xdr:rowOff>0</xdr:rowOff>
    </xdr:from>
    <xdr:ext cx="2529840" cy="195685"/>
    <xdr:sp macro="" textlink="">
      <xdr:nvSpPr>
        <xdr:cNvPr id="6259" name="Drop Down 4" hidden="1">
          <a:extLst>
            <a:ext uri="{63B3BB69-23CF-44E3-9099-C40C66FF867C}">
              <a14:compatExt xmlns:a14="http://schemas.microsoft.com/office/drawing/2010/main" spid="_x0000_s2052"/>
            </a:ext>
            <a:ext uri="{FF2B5EF4-FFF2-40B4-BE49-F238E27FC236}">
              <a16:creationId xmlns:a16="http://schemas.microsoft.com/office/drawing/2014/main" id="{6F3C2763-8810-4BD8-AE46-1D87FA33E653}"/>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260" name="Drop Down 4" hidden="1">
          <a:extLst>
            <a:ext uri="{63B3BB69-23CF-44E3-9099-C40C66FF867C}">
              <a14:compatExt xmlns:a14="http://schemas.microsoft.com/office/drawing/2010/main" spid="_x0000_s2052"/>
            </a:ext>
            <a:ext uri="{FF2B5EF4-FFF2-40B4-BE49-F238E27FC236}">
              <a16:creationId xmlns:a16="http://schemas.microsoft.com/office/drawing/2014/main" id="{C5F02CEA-CBC9-4130-B613-CE9E981B5006}"/>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291</xdr:row>
      <xdr:rowOff>0</xdr:rowOff>
    </xdr:from>
    <xdr:ext cx="1921468" cy="195685"/>
    <xdr:sp macro="" textlink="">
      <xdr:nvSpPr>
        <xdr:cNvPr id="6261" name="Drop Down 20" hidden="1">
          <a:extLst>
            <a:ext uri="{63B3BB69-23CF-44E3-9099-C40C66FF867C}">
              <a14:compatExt xmlns:a14="http://schemas.microsoft.com/office/drawing/2010/main" spid="_x0000_s2068"/>
            </a:ext>
            <a:ext uri="{FF2B5EF4-FFF2-40B4-BE49-F238E27FC236}">
              <a16:creationId xmlns:a16="http://schemas.microsoft.com/office/drawing/2014/main" id="{5D491278-BBDD-45B0-9980-76E7756DF7E7}"/>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291</xdr:row>
      <xdr:rowOff>0</xdr:rowOff>
    </xdr:from>
    <xdr:ext cx="2476500" cy="199970"/>
    <xdr:sp macro="" textlink="">
      <xdr:nvSpPr>
        <xdr:cNvPr id="6262" name="Drop Down 24" hidden="1">
          <a:extLst>
            <a:ext uri="{63B3BB69-23CF-44E3-9099-C40C66FF867C}">
              <a14:compatExt xmlns:a14="http://schemas.microsoft.com/office/drawing/2010/main" spid="_x0000_s2072"/>
            </a:ext>
            <a:ext uri="{FF2B5EF4-FFF2-40B4-BE49-F238E27FC236}">
              <a16:creationId xmlns:a16="http://schemas.microsoft.com/office/drawing/2014/main" id="{3650D907-D43C-45CC-AB80-CF9B8A583BDF}"/>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263" name="Drop Down 4" hidden="1">
          <a:extLst>
            <a:ext uri="{63B3BB69-23CF-44E3-9099-C40C66FF867C}">
              <a14:compatExt xmlns:a14="http://schemas.microsoft.com/office/drawing/2010/main" spid="_x0000_s2052"/>
            </a:ext>
            <a:ext uri="{FF2B5EF4-FFF2-40B4-BE49-F238E27FC236}">
              <a16:creationId xmlns:a16="http://schemas.microsoft.com/office/drawing/2014/main" id="{59FCF6FB-5B81-4464-AD09-FEC9ABB47CF3}"/>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291</xdr:row>
      <xdr:rowOff>0</xdr:rowOff>
    </xdr:from>
    <xdr:ext cx="2529840" cy="195685"/>
    <xdr:sp macro="" textlink="">
      <xdr:nvSpPr>
        <xdr:cNvPr id="6264" name="Drop Down 4" hidden="1">
          <a:extLst>
            <a:ext uri="{63B3BB69-23CF-44E3-9099-C40C66FF867C}">
              <a14:compatExt xmlns:a14="http://schemas.microsoft.com/office/drawing/2010/main" spid="_x0000_s2052"/>
            </a:ext>
            <a:ext uri="{FF2B5EF4-FFF2-40B4-BE49-F238E27FC236}">
              <a16:creationId xmlns:a16="http://schemas.microsoft.com/office/drawing/2014/main" id="{68B9DEAF-42C3-41FB-AD73-33030449E160}"/>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265" name="Drop Down 4" hidden="1">
          <a:extLst>
            <a:ext uri="{63B3BB69-23CF-44E3-9099-C40C66FF867C}">
              <a14:compatExt xmlns:a14="http://schemas.microsoft.com/office/drawing/2010/main" spid="_x0000_s2052"/>
            </a:ext>
            <a:ext uri="{FF2B5EF4-FFF2-40B4-BE49-F238E27FC236}">
              <a16:creationId xmlns:a16="http://schemas.microsoft.com/office/drawing/2014/main" id="{617AFD43-E450-4E84-A6A4-7D5EC779F26C}"/>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291</xdr:row>
      <xdr:rowOff>0</xdr:rowOff>
    </xdr:from>
    <xdr:ext cx="2529840" cy="195685"/>
    <xdr:sp macro="" textlink="">
      <xdr:nvSpPr>
        <xdr:cNvPr id="6266" name="Drop Down 4" hidden="1">
          <a:extLst>
            <a:ext uri="{63B3BB69-23CF-44E3-9099-C40C66FF867C}">
              <a14:compatExt xmlns:a14="http://schemas.microsoft.com/office/drawing/2010/main" spid="_x0000_s2052"/>
            </a:ext>
            <a:ext uri="{FF2B5EF4-FFF2-40B4-BE49-F238E27FC236}">
              <a16:creationId xmlns:a16="http://schemas.microsoft.com/office/drawing/2014/main" id="{9A87C41F-A21F-4FFA-BEAD-C697555A775F}"/>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267" name="Drop Down 4" hidden="1">
          <a:extLst>
            <a:ext uri="{63B3BB69-23CF-44E3-9099-C40C66FF867C}">
              <a14:compatExt xmlns:a14="http://schemas.microsoft.com/office/drawing/2010/main" spid="_x0000_s2052"/>
            </a:ext>
            <a:ext uri="{FF2B5EF4-FFF2-40B4-BE49-F238E27FC236}">
              <a16:creationId xmlns:a16="http://schemas.microsoft.com/office/drawing/2014/main" id="{D4F430B9-B56E-4D6B-B7EA-26ED2974740D}"/>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291</xdr:row>
      <xdr:rowOff>0</xdr:rowOff>
    </xdr:from>
    <xdr:ext cx="1921468" cy="195685"/>
    <xdr:sp macro="" textlink="">
      <xdr:nvSpPr>
        <xdr:cNvPr id="6268" name="Drop Down 20" hidden="1">
          <a:extLst>
            <a:ext uri="{63B3BB69-23CF-44E3-9099-C40C66FF867C}">
              <a14:compatExt xmlns:a14="http://schemas.microsoft.com/office/drawing/2010/main" spid="_x0000_s2068"/>
            </a:ext>
            <a:ext uri="{FF2B5EF4-FFF2-40B4-BE49-F238E27FC236}">
              <a16:creationId xmlns:a16="http://schemas.microsoft.com/office/drawing/2014/main" id="{5573F9D0-D946-4314-8891-24A7AD59BC13}"/>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291</xdr:row>
      <xdr:rowOff>0</xdr:rowOff>
    </xdr:from>
    <xdr:ext cx="2476500" cy="199970"/>
    <xdr:sp macro="" textlink="">
      <xdr:nvSpPr>
        <xdr:cNvPr id="6269" name="Drop Down 24" hidden="1">
          <a:extLst>
            <a:ext uri="{63B3BB69-23CF-44E3-9099-C40C66FF867C}">
              <a14:compatExt xmlns:a14="http://schemas.microsoft.com/office/drawing/2010/main" spid="_x0000_s2072"/>
            </a:ext>
            <a:ext uri="{FF2B5EF4-FFF2-40B4-BE49-F238E27FC236}">
              <a16:creationId xmlns:a16="http://schemas.microsoft.com/office/drawing/2014/main" id="{B6B4B624-0673-48E2-AF00-9678CD863014}"/>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270" name="Drop Down 4" hidden="1">
          <a:extLst>
            <a:ext uri="{63B3BB69-23CF-44E3-9099-C40C66FF867C}">
              <a14:compatExt xmlns:a14="http://schemas.microsoft.com/office/drawing/2010/main" spid="_x0000_s2052"/>
            </a:ext>
            <a:ext uri="{FF2B5EF4-FFF2-40B4-BE49-F238E27FC236}">
              <a16:creationId xmlns:a16="http://schemas.microsoft.com/office/drawing/2014/main" id="{7171A61D-5544-4923-AC5C-A9D0AFF4DBAA}"/>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291</xdr:row>
      <xdr:rowOff>0</xdr:rowOff>
    </xdr:from>
    <xdr:ext cx="2529840" cy="195685"/>
    <xdr:sp macro="" textlink="">
      <xdr:nvSpPr>
        <xdr:cNvPr id="6271" name="Drop Down 4" hidden="1">
          <a:extLst>
            <a:ext uri="{63B3BB69-23CF-44E3-9099-C40C66FF867C}">
              <a14:compatExt xmlns:a14="http://schemas.microsoft.com/office/drawing/2010/main" spid="_x0000_s2052"/>
            </a:ext>
            <a:ext uri="{FF2B5EF4-FFF2-40B4-BE49-F238E27FC236}">
              <a16:creationId xmlns:a16="http://schemas.microsoft.com/office/drawing/2014/main" id="{C9D5A1DC-0BF1-4FBD-A5CA-5EF3BECA77FA}"/>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272" name="Drop Down 4" hidden="1">
          <a:extLst>
            <a:ext uri="{63B3BB69-23CF-44E3-9099-C40C66FF867C}">
              <a14:compatExt xmlns:a14="http://schemas.microsoft.com/office/drawing/2010/main" spid="_x0000_s2052"/>
            </a:ext>
            <a:ext uri="{FF2B5EF4-FFF2-40B4-BE49-F238E27FC236}">
              <a16:creationId xmlns:a16="http://schemas.microsoft.com/office/drawing/2014/main" id="{BAFD376E-22F2-48F8-9022-43856352935B}"/>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291</xdr:row>
      <xdr:rowOff>0</xdr:rowOff>
    </xdr:from>
    <xdr:ext cx="2529840" cy="195685"/>
    <xdr:sp macro="" textlink="">
      <xdr:nvSpPr>
        <xdr:cNvPr id="6273" name="Drop Down 4" hidden="1">
          <a:extLst>
            <a:ext uri="{63B3BB69-23CF-44E3-9099-C40C66FF867C}">
              <a14:compatExt xmlns:a14="http://schemas.microsoft.com/office/drawing/2010/main" spid="_x0000_s2052"/>
            </a:ext>
            <a:ext uri="{FF2B5EF4-FFF2-40B4-BE49-F238E27FC236}">
              <a16:creationId xmlns:a16="http://schemas.microsoft.com/office/drawing/2014/main" id="{837C38A8-71DB-4265-B3F8-9A9A30B337DC}"/>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274" name="Drop Down 4" hidden="1">
          <a:extLst>
            <a:ext uri="{63B3BB69-23CF-44E3-9099-C40C66FF867C}">
              <a14:compatExt xmlns:a14="http://schemas.microsoft.com/office/drawing/2010/main" spid="_x0000_s2052"/>
            </a:ext>
            <a:ext uri="{FF2B5EF4-FFF2-40B4-BE49-F238E27FC236}">
              <a16:creationId xmlns:a16="http://schemas.microsoft.com/office/drawing/2014/main" id="{55E2EA21-DD87-4105-81BD-AE8C69742629}"/>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291</xdr:row>
      <xdr:rowOff>0</xdr:rowOff>
    </xdr:from>
    <xdr:ext cx="1921468" cy="195685"/>
    <xdr:sp macro="" textlink="">
      <xdr:nvSpPr>
        <xdr:cNvPr id="6275" name="Drop Down 20" hidden="1">
          <a:extLst>
            <a:ext uri="{63B3BB69-23CF-44E3-9099-C40C66FF867C}">
              <a14:compatExt xmlns:a14="http://schemas.microsoft.com/office/drawing/2010/main" spid="_x0000_s2068"/>
            </a:ext>
            <a:ext uri="{FF2B5EF4-FFF2-40B4-BE49-F238E27FC236}">
              <a16:creationId xmlns:a16="http://schemas.microsoft.com/office/drawing/2014/main" id="{4876E9D7-8BE0-40D5-84E3-7435EFF2B557}"/>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291</xdr:row>
      <xdr:rowOff>0</xdr:rowOff>
    </xdr:from>
    <xdr:ext cx="2476500" cy="199970"/>
    <xdr:sp macro="" textlink="">
      <xdr:nvSpPr>
        <xdr:cNvPr id="6276" name="Drop Down 24" hidden="1">
          <a:extLst>
            <a:ext uri="{63B3BB69-23CF-44E3-9099-C40C66FF867C}">
              <a14:compatExt xmlns:a14="http://schemas.microsoft.com/office/drawing/2010/main" spid="_x0000_s2072"/>
            </a:ext>
            <a:ext uri="{FF2B5EF4-FFF2-40B4-BE49-F238E27FC236}">
              <a16:creationId xmlns:a16="http://schemas.microsoft.com/office/drawing/2014/main" id="{855CF4B2-3C98-469A-A7E1-A5C6ED287315}"/>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277" name="Drop Down 4" hidden="1">
          <a:extLst>
            <a:ext uri="{63B3BB69-23CF-44E3-9099-C40C66FF867C}">
              <a14:compatExt xmlns:a14="http://schemas.microsoft.com/office/drawing/2010/main" spid="_x0000_s2052"/>
            </a:ext>
            <a:ext uri="{FF2B5EF4-FFF2-40B4-BE49-F238E27FC236}">
              <a16:creationId xmlns:a16="http://schemas.microsoft.com/office/drawing/2014/main" id="{AC449199-2E0D-4EB6-A4A2-FA351088F9A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291</xdr:row>
      <xdr:rowOff>0</xdr:rowOff>
    </xdr:from>
    <xdr:ext cx="2529840" cy="195685"/>
    <xdr:sp macro="" textlink="">
      <xdr:nvSpPr>
        <xdr:cNvPr id="6278" name="Drop Down 4" hidden="1">
          <a:extLst>
            <a:ext uri="{63B3BB69-23CF-44E3-9099-C40C66FF867C}">
              <a14:compatExt xmlns:a14="http://schemas.microsoft.com/office/drawing/2010/main" spid="_x0000_s2052"/>
            </a:ext>
            <a:ext uri="{FF2B5EF4-FFF2-40B4-BE49-F238E27FC236}">
              <a16:creationId xmlns:a16="http://schemas.microsoft.com/office/drawing/2014/main" id="{EF46567C-229C-420E-9F77-01D7F91DD8D5}"/>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279" name="Drop Down 4" hidden="1">
          <a:extLst>
            <a:ext uri="{63B3BB69-23CF-44E3-9099-C40C66FF867C}">
              <a14:compatExt xmlns:a14="http://schemas.microsoft.com/office/drawing/2010/main" spid="_x0000_s2052"/>
            </a:ext>
            <a:ext uri="{FF2B5EF4-FFF2-40B4-BE49-F238E27FC236}">
              <a16:creationId xmlns:a16="http://schemas.microsoft.com/office/drawing/2014/main" id="{E9FCAF3D-76A8-4AB0-89CE-773A0F3E405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291</xdr:row>
      <xdr:rowOff>0</xdr:rowOff>
    </xdr:from>
    <xdr:ext cx="2529840" cy="195685"/>
    <xdr:sp macro="" textlink="">
      <xdr:nvSpPr>
        <xdr:cNvPr id="6280" name="Drop Down 4" hidden="1">
          <a:extLst>
            <a:ext uri="{63B3BB69-23CF-44E3-9099-C40C66FF867C}">
              <a14:compatExt xmlns:a14="http://schemas.microsoft.com/office/drawing/2010/main" spid="_x0000_s2052"/>
            </a:ext>
            <a:ext uri="{FF2B5EF4-FFF2-40B4-BE49-F238E27FC236}">
              <a16:creationId xmlns:a16="http://schemas.microsoft.com/office/drawing/2014/main" id="{4F505391-2D40-40E5-A305-95A126C6723D}"/>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281" name="Drop Down 4" hidden="1">
          <a:extLst>
            <a:ext uri="{63B3BB69-23CF-44E3-9099-C40C66FF867C}">
              <a14:compatExt xmlns:a14="http://schemas.microsoft.com/office/drawing/2010/main" spid="_x0000_s2052"/>
            </a:ext>
            <a:ext uri="{FF2B5EF4-FFF2-40B4-BE49-F238E27FC236}">
              <a16:creationId xmlns:a16="http://schemas.microsoft.com/office/drawing/2014/main" id="{A1732DCA-2D5E-46C2-8275-A4EFA647DFB5}"/>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291</xdr:row>
      <xdr:rowOff>0</xdr:rowOff>
    </xdr:from>
    <xdr:ext cx="1921468" cy="195685"/>
    <xdr:sp macro="" textlink="">
      <xdr:nvSpPr>
        <xdr:cNvPr id="6282" name="Drop Down 20" hidden="1">
          <a:extLst>
            <a:ext uri="{63B3BB69-23CF-44E3-9099-C40C66FF867C}">
              <a14:compatExt xmlns:a14="http://schemas.microsoft.com/office/drawing/2010/main" spid="_x0000_s2068"/>
            </a:ext>
            <a:ext uri="{FF2B5EF4-FFF2-40B4-BE49-F238E27FC236}">
              <a16:creationId xmlns:a16="http://schemas.microsoft.com/office/drawing/2014/main" id="{50A214FB-DDC2-478E-A8BF-BFF23E8E6799}"/>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291</xdr:row>
      <xdr:rowOff>0</xdr:rowOff>
    </xdr:from>
    <xdr:ext cx="2476500" cy="199970"/>
    <xdr:sp macro="" textlink="">
      <xdr:nvSpPr>
        <xdr:cNvPr id="6283" name="Drop Down 24" hidden="1">
          <a:extLst>
            <a:ext uri="{63B3BB69-23CF-44E3-9099-C40C66FF867C}">
              <a14:compatExt xmlns:a14="http://schemas.microsoft.com/office/drawing/2010/main" spid="_x0000_s2072"/>
            </a:ext>
            <a:ext uri="{FF2B5EF4-FFF2-40B4-BE49-F238E27FC236}">
              <a16:creationId xmlns:a16="http://schemas.microsoft.com/office/drawing/2014/main" id="{19487F4A-E45F-4EBE-87B1-BC47B26482C4}"/>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284" name="Drop Down 4" hidden="1">
          <a:extLst>
            <a:ext uri="{63B3BB69-23CF-44E3-9099-C40C66FF867C}">
              <a14:compatExt xmlns:a14="http://schemas.microsoft.com/office/drawing/2010/main" spid="_x0000_s2052"/>
            </a:ext>
            <a:ext uri="{FF2B5EF4-FFF2-40B4-BE49-F238E27FC236}">
              <a16:creationId xmlns:a16="http://schemas.microsoft.com/office/drawing/2014/main" id="{2DB3E976-3349-4623-9CF0-AFC73C416DD3}"/>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291</xdr:row>
      <xdr:rowOff>0</xdr:rowOff>
    </xdr:from>
    <xdr:ext cx="2529840" cy="195685"/>
    <xdr:sp macro="" textlink="">
      <xdr:nvSpPr>
        <xdr:cNvPr id="6285" name="Drop Down 4" hidden="1">
          <a:extLst>
            <a:ext uri="{63B3BB69-23CF-44E3-9099-C40C66FF867C}">
              <a14:compatExt xmlns:a14="http://schemas.microsoft.com/office/drawing/2010/main" spid="_x0000_s2052"/>
            </a:ext>
            <a:ext uri="{FF2B5EF4-FFF2-40B4-BE49-F238E27FC236}">
              <a16:creationId xmlns:a16="http://schemas.microsoft.com/office/drawing/2014/main" id="{6C240C8B-B04A-4C62-A856-AFD5411C7DF3}"/>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286" name="Drop Down 4" hidden="1">
          <a:extLst>
            <a:ext uri="{63B3BB69-23CF-44E3-9099-C40C66FF867C}">
              <a14:compatExt xmlns:a14="http://schemas.microsoft.com/office/drawing/2010/main" spid="_x0000_s2052"/>
            </a:ext>
            <a:ext uri="{FF2B5EF4-FFF2-40B4-BE49-F238E27FC236}">
              <a16:creationId xmlns:a16="http://schemas.microsoft.com/office/drawing/2014/main" id="{554F4FDF-6AD0-428E-AF49-4789110A4E76}"/>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291</xdr:row>
      <xdr:rowOff>0</xdr:rowOff>
    </xdr:from>
    <xdr:ext cx="2529840" cy="195685"/>
    <xdr:sp macro="" textlink="">
      <xdr:nvSpPr>
        <xdr:cNvPr id="6287" name="Drop Down 4" hidden="1">
          <a:extLst>
            <a:ext uri="{63B3BB69-23CF-44E3-9099-C40C66FF867C}">
              <a14:compatExt xmlns:a14="http://schemas.microsoft.com/office/drawing/2010/main" spid="_x0000_s2052"/>
            </a:ext>
            <a:ext uri="{FF2B5EF4-FFF2-40B4-BE49-F238E27FC236}">
              <a16:creationId xmlns:a16="http://schemas.microsoft.com/office/drawing/2014/main" id="{B2F532E3-0931-4F37-9704-5A3DD3F93D3C}"/>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288" name="Drop Down 4" hidden="1">
          <a:extLst>
            <a:ext uri="{63B3BB69-23CF-44E3-9099-C40C66FF867C}">
              <a14:compatExt xmlns:a14="http://schemas.microsoft.com/office/drawing/2010/main" spid="_x0000_s2052"/>
            </a:ext>
            <a:ext uri="{FF2B5EF4-FFF2-40B4-BE49-F238E27FC236}">
              <a16:creationId xmlns:a16="http://schemas.microsoft.com/office/drawing/2014/main" id="{1383C90F-9F52-450C-AB2F-40EB447F783D}"/>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291</xdr:row>
      <xdr:rowOff>0</xdr:rowOff>
    </xdr:from>
    <xdr:ext cx="1921468" cy="195685"/>
    <xdr:sp macro="" textlink="">
      <xdr:nvSpPr>
        <xdr:cNvPr id="6289" name="Drop Down 20" hidden="1">
          <a:extLst>
            <a:ext uri="{63B3BB69-23CF-44E3-9099-C40C66FF867C}">
              <a14:compatExt xmlns:a14="http://schemas.microsoft.com/office/drawing/2010/main" spid="_x0000_s2068"/>
            </a:ext>
            <a:ext uri="{FF2B5EF4-FFF2-40B4-BE49-F238E27FC236}">
              <a16:creationId xmlns:a16="http://schemas.microsoft.com/office/drawing/2014/main" id="{3BA7E0B0-6E2F-448C-A2F5-A1CEA76DAF6A}"/>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291</xdr:row>
      <xdr:rowOff>0</xdr:rowOff>
    </xdr:from>
    <xdr:ext cx="2476500" cy="199970"/>
    <xdr:sp macro="" textlink="">
      <xdr:nvSpPr>
        <xdr:cNvPr id="6290" name="Drop Down 24" hidden="1">
          <a:extLst>
            <a:ext uri="{63B3BB69-23CF-44E3-9099-C40C66FF867C}">
              <a14:compatExt xmlns:a14="http://schemas.microsoft.com/office/drawing/2010/main" spid="_x0000_s2072"/>
            </a:ext>
            <a:ext uri="{FF2B5EF4-FFF2-40B4-BE49-F238E27FC236}">
              <a16:creationId xmlns:a16="http://schemas.microsoft.com/office/drawing/2014/main" id="{AF60678C-3FFE-48AF-A528-B65A2908162A}"/>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291" name="Drop Down 4" hidden="1">
          <a:extLst>
            <a:ext uri="{63B3BB69-23CF-44E3-9099-C40C66FF867C}">
              <a14:compatExt xmlns:a14="http://schemas.microsoft.com/office/drawing/2010/main" spid="_x0000_s2052"/>
            </a:ext>
            <a:ext uri="{FF2B5EF4-FFF2-40B4-BE49-F238E27FC236}">
              <a16:creationId xmlns:a16="http://schemas.microsoft.com/office/drawing/2014/main" id="{2F0C8A83-758C-4F74-BB6B-6E443E3306E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291</xdr:row>
      <xdr:rowOff>0</xdr:rowOff>
    </xdr:from>
    <xdr:ext cx="2529840" cy="195685"/>
    <xdr:sp macro="" textlink="">
      <xdr:nvSpPr>
        <xdr:cNvPr id="6292" name="Drop Down 4" hidden="1">
          <a:extLst>
            <a:ext uri="{63B3BB69-23CF-44E3-9099-C40C66FF867C}">
              <a14:compatExt xmlns:a14="http://schemas.microsoft.com/office/drawing/2010/main" spid="_x0000_s2052"/>
            </a:ext>
            <a:ext uri="{FF2B5EF4-FFF2-40B4-BE49-F238E27FC236}">
              <a16:creationId xmlns:a16="http://schemas.microsoft.com/office/drawing/2014/main" id="{398043E7-B3BB-40F2-BC28-08D222F1F44C}"/>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293" name="Drop Down 4" hidden="1">
          <a:extLst>
            <a:ext uri="{63B3BB69-23CF-44E3-9099-C40C66FF867C}">
              <a14:compatExt xmlns:a14="http://schemas.microsoft.com/office/drawing/2010/main" spid="_x0000_s2052"/>
            </a:ext>
            <a:ext uri="{FF2B5EF4-FFF2-40B4-BE49-F238E27FC236}">
              <a16:creationId xmlns:a16="http://schemas.microsoft.com/office/drawing/2014/main" id="{BFF42F27-95CD-490F-AD70-1DBCE53AFC9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291</xdr:row>
      <xdr:rowOff>0</xdr:rowOff>
    </xdr:from>
    <xdr:ext cx="2529840" cy="195685"/>
    <xdr:sp macro="" textlink="">
      <xdr:nvSpPr>
        <xdr:cNvPr id="6294" name="Drop Down 4" hidden="1">
          <a:extLst>
            <a:ext uri="{63B3BB69-23CF-44E3-9099-C40C66FF867C}">
              <a14:compatExt xmlns:a14="http://schemas.microsoft.com/office/drawing/2010/main" spid="_x0000_s2052"/>
            </a:ext>
            <a:ext uri="{FF2B5EF4-FFF2-40B4-BE49-F238E27FC236}">
              <a16:creationId xmlns:a16="http://schemas.microsoft.com/office/drawing/2014/main" id="{0CF7ABB3-87CE-4EE5-ACAC-F62CA3961D09}"/>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295" name="Drop Down 4" hidden="1">
          <a:extLst>
            <a:ext uri="{63B3BB69-23CF-44E3-9099-C40C66FF867C}">
              <a14:compatExt xmlns:a14="http://schemas.microsoft.com/office/drawing/2010/main" spid="_x0000_s2052"/>
            </a:ext>
            <a:ext uri="{FF2B5EF4-FFF2-40B4-BE49-F238E27FC236}">
              <a16:creationId xmlns:a16="http://schemas.microsoft.com/office/drawing/2014/main" id="{C960502E-42C2-4CA9-AAB0-DA86C96E4084}"/>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291</xdr:row>
      <xdr:rowOff>0</xdr:rowOff>
    </xdr:from>
    <xdr:ext cx="1921468" cy="195685"/>
    <xdr:sp macro="" textlink="">
      <xdr:nvSpPr>
        <xdr:cNvPr id="6296" name="Drop Down 20" hidden="1">
          <a:extLst>
            <a:ext uri="{63B3BB69-23CF-44E3-9099-C40C66FF867C}">
              <a14:compatExt xmlns:a14="http://schemas.microsoft.com/office/drawing/2010/main" spid="_x0000_s2068"/>
            </a:ext>
            <a:ext uri="{FF2B5EF4-FFF2-40B4-BE49-F238E27FC236}">
              <a16:creationId xmlns:a16="http://schemas.microsoft.com/office/drawing/2014/main" id="{6D4CD9F3-57E6-4282-B3CE-B622AAD43FF2}"/>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291</xdr:row>
      <xdr:rowOff>0</xdr:rowOff>
    </xdr:from>
    <xdr:ext cx="2476500" cy="199970"/>
    <xdr:sp macro="" textlink="">
      <xdr:nvSpPr>
        <xdr:cNvPr id="6297" name="Drop Down 24" hidden="1">
          <a:extLst>
            <a:ext uri="{63B3BB69-23CF-44E3-9099-C40C66FF867C}">
              <a14:compatExt xmlns:a14="http://schemas.microsoft.com/office/drawing/2010/main" spid="_x0000_s2072"/>
            </a:ext>
            <a:ext uri="{FF2B5EF4-FFF2-40B4-BE49-F238E27FC236}">
              <a16:creationId xmlns:a16="http://schemas.microsoft.com/office/drawing/2014/main" id="{2E4DB1B9-67A9-40B7-A9D9-21E61FB28134}"/>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298" name="Drop Down 4" hidden="1">
          <a:extLst>
            <a:ext uri="{63B3BB69-23CF-44E3-9099-C40C66FF867C}">
              <a14:compatExt xmlns:a14="http://schemas.microsoft.com/office/drawing/2010/main" spid="_x0000_s2052"/>
            </a:ext>
            <a:ext uri="{FF2B5EF4-FFF2-40B4-BE49-F238E27FC236}">
              <a16:creationId xmlns:a16="http://schemas.microsoft.com/office/drawing/2014/main" id="{B65EF681-7B27-445D-9690-EBC992BF62CA}"/>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291</xdr:row>
      <xdr:rowOff>0</xdr:rowOff>
    </xdr:from>
    <xdr:ext cx="2529840" cy="195685"/>
    <xdr:sp macro="" textlink="">
      <xdr:nvSpPr>
        <xdr:cNvPr id="6299" name="Drop Down 4" hidden="1">
          <a:extLst>
            <a:ext uri="{63B3BB69-23CF-44E3-9099-C40C66FF867C}">
              <a14:compatExt xmlns:a14="http://schemas.microsoft.com/office/drawing/2010/main" spid="_x0000_s2052"/>
            </a:ext>
            <a:ext uri="{FF2B5EF4-FFF2-40B4-BE49-F238E27FC236}">
              <a16:creationId xmlns:a16="http://schemas.microsoft.com/office/drawing/2014/main" id="{8E38AD6F-54F2-427C-A0CF-4BA66DD3CC7A}"/>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300" name="Drop Down 4" hidden="1">
          <a:extLst>
            <a:ext uri="{63B3BB69-23CF-44E3-9099-C40C66FF867C}">
              <a14:compatExt xmlns:a14="http://schemas.microsoft.com/office/drawing/2010/main" spid="_x0000_s2052"/>
            </a:ext>
            <a:ext uri="{FF2B5EF4-FFF2-40B4-BE49-F238E27FC236}">
              <a16:creationId xmlns:a16="http://schemas.microsoft.com/office/drawing/2014/main" id="{64CB0DAF-0434-4472-AFC7-7C651C778D3D}"/>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291</xdr:row>
      <xdr:rowOff>0</xdr:rowOff>
    </xdr:from>
    <xdr:ext cx="2529840" cy="195685"/>
    <xdr:sp macro="" textlink="">
      <xdr:nvSpPr>
        <xdr:cNvPr id="6301" name="Drop Down 4" hidden="1">
          <a:extLst>
            <a:ext uri="{63B3BB69-23CF-44E3-9099-C40C66FF867C}">
              <a14:compatExt xmlns:a14="http://schemas.microsoft.com/office/drawing/2010/main" spid="_x0000_s2052"/>
            </a:ext>
            <a:ext uri="{FF2B5EF4-FFF2-40B4-BE49-F238E27FC236}">
              <a16:creationId xmlns:a16="http://schemas.microsoft.com/office/drawing/2014/main" id="{D51DD8BD-14FD-4F1F-A582-834A6CC089E6}"/>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302" name="Drop Down 4" hidden="1">
          <a:extLst>
            <a:ext uri="{63B3BB69-23CF-44E3-9099-C40C66FF867C}">
              <a14:compatExt xmlns:a14="http://schemas.microsoft.com/office/drawing/2010/main" spid="_x0000_s2052"/>
            </a:ext>
            <a:ext uri="{FF2B5EF4-FFF2-40B4-BE49-F238E27FC236}">
              <a16:creationId xmlns:a16="http://schemas.microsoft.com/office/drawing/2014/main" id="{31CD0806-9A60-4568-9A28-154ADAD4A55D}"/>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291</xdr:row>
      <xdr:rowOff>0</xdr:rowOff>
    </xdr:from>
    <xdr:ext cx="1921468" cy="195685"/>
    <xdr:sp macro="" textlink="">
      <xdr:nvSpPr>
        <xdr:cNvPr id="6303" name="Drop Down 20" hidden="1">
          <a:extLst>
            <a:ext uri="{63B3BB69-23CF-44E3-9099-C40C66FF867C}">
              <a14:compatExt xmlns:a14="http://schemas.microsoft.com/office/drawing/2010/main" spid="_x0000_s2068"/>
            </a:ext>
            <a:ext uri="{FF2B5EF4-FFF2-40B4-BE49-F238E27FC236}">
              <a16:creationId xmlns:a16="http://schemas.microsoft.com/office/drawing/2014/main" id="{1AD47CD4-160C-49D7-9391-6F1B2A0E2583}"/>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291</xdr:row>
      <xdr:rowOff>0</xdr:rowOff>
    </xdr:from>
    <xdr:ext cx="2476500" cy="199970"/>
    <xdr:sp macro="" textlink="">
      <xdr:nvSpPr>
        <xdr:cNvPr id="6304" name="Drop Down 24" hidden="1">
          <a:extLst>
            <a:ext uri="{63B3BB69-23CF-44E3-9099-C40C66FF867C}">
              <a14:compatExt xmlns:a14="http://schemas.microsoft.com/office/drawing/2010/main" spid="_x0000_s2072"/>
            </a:ext>
            <a:ext uri="{FF2B5EF4-FFF2-40B4-BE49-F238E27FC236}">
              <a16:creationId xmlns:a16="http://schemas.microsoft.com/office/drawing/2014/main" id="{7C4729DB-4707-46CB-B9C5-4B247E155E82}"/>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305" name="Drop Down 4" hidden="1">
          <a:extLst>
            <a:ext uri="{63B3BB69-23CF-44E3-9099-C40C66FF867C}">
              <a14:compatExt xmlns:a14="http://schemas.microsoft.com/office/drawing/2010/main" spid="_x0000_s2052"/>
            </a:ext>
            <a:ext uri="{FF2B5EF4-FFF2-40B4-BE49-F238E27FC236}">
              <a16:creationId xmlns:a16="http://schemas.microsoft.com/office/drawing/2014/main" id="{7227676E-4A18-460B-9C37-E6C6C9C9B804}"/>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291</xdr:row>
      <xdr:rowOff>0</xdr:rowOff>
    </xdr:from>
    <xdr:ext cx="2529840" cy="195685"/>
    <xdr:sp macro="" textlink="">
      <xdr:nvSpPr>
        <xdr:cNvPr id="6306" name="Drop Down 4" hidden="1">
          <a:extLst>
            <a:ext uri="{63B3BB69-23CF-44E3-9099-C40C66FF867C}">
              <a14:compatExt xmlns:a14="http://schemas.microsoft.com/office/drawing/2010/main" spid="_x0000_s2052"/>
            </a:ext>
            <a:ext uri="{FF2B5EF4-FFF2-40B4-BE49-F238E27FC236}">
              <a16:creationId xmlns:a16="http://schemas.microsoft.com/office/drawing/2014/main" id="{5307CBE0-DEC4-40F0-AD4F-0815203AACBB}"/>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307" name="Drop Down 4" hidden="1">
          <a:extLst>
            <a:ext uri="{63B3BB69-23CF-44E3-9099-C40C66FF867C}">
              <a14:compatExt xmlns:a14="http://schemas.microsoft.com/office/drawing/2010/main" spid="_x0000_s2052"/>
            </a:ext>
            <a:ext uri="{FF2B5EF4-FFF2-40B4-BE49-F238E27FC236}">
              <a16:creationId xmlns:a16="http://schemas.microsoft.com/office/drawing/2014/main" id="{8A7A9194-4A92-47F2-9BE6-031160B849C0}"/>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291</xdr:row>
      <xdr:rowOff>0</xdr:rowOff>
    </xdr:from>
    <xdr:ext cx="2529840" cy="195685"/>
    <xdr:sp macro="" textlink="">
      <xdr:nvSpPr>
        <xdr:cNvPr id="6308" name="Drop Down 4" hidden="1">
          <a:extLst>
            <a:ext uri="{63B3BB69-23CF-44E3-9099-C40C66FF867C}">
              <a14:compatExt xmlns:a14="http://schemas.microsoft.com/office/drawing/2010/main" spid="_x0000_s2052"/>
            </a:ext>
            <a:ext uri="{FF2B5EF4-FFF2-40B4-BE49-F238E27FC236}">
              <a16:creationId xmlns:a16="http://schemas.microsoft.com/office/drawing/2014/main" id="{5B67EE31-8A8C-40A2-87E2-6D59C9355CD8}"/>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309" name="Drop Down 4" hidden="1">
          <a:extLst>
            <a:ext uri="{63B3BB69-23CF-44E3-9099-C40C66FF867C}">
              <a14:compatExt xmlns:a14="http://schemas.microsoft.com/office/drawing/2010/main" spid="_x0000_s2052"/>
            </a:ext>
            <a:ext uri="{FF2B5EF4-FFF2-40B4-BE49-F238E27FC236}">
              <a16:creationId xmlns:a16="http://schemas.microsoft.com/office/drawing/2014/main" id="{2D62A8DA-2D32-454C-AFE1-7424C93AA6EF}"/>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291</xdr:row>
      <xdr:rowOff>0</xdr:rowOff>
    </xdr:from>
    <xdr:ext cx="1921468" cy="195685"/>
    <xdr:sp macro="" textlink="">
      <xdr:nvSpPr>
        <xdr:cNvPr id="6310" name="Drop Down 20" hidden="1">
          <a:extLst>
            <a:ext uri="{63B3BB69-23CF-44E3-9099-C40C66FF867C}">
              <a14:compatExt xmlns:a14="http://schemas.microsoft.com/office/drawing/2010/main" spid="_x0000_s2068"/>
            </a:ext>
            <a:ext uri="{FF2B5EF4-FFF2-40B4-BE49-F238E27FC236}">
              <a16:creationId xmlns:a16="http://schemas.microsoft.com/office/drawing/2014/main" id="{2FDF097D-5F5D-432E-AB9E-34850CC7B830}"/>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291</xdr:row>
      <xdr:rowOff>0</xdr:rowOff>
    </xdr:from>
    <xdr:ext cx="2476500" cy="199970"/>
    <xdr:sp macro="" textlink="">
      <xdr:nvSpPr>
        <xdr:cNvPr id="6311" name="Drop Down 24" hidden="1">
          <a:extLst>
            <a:ext uri="{63B3BB69-23CF-44E3-9099-C40C66FF867C}">
              <a14:compatExt xmlns:a14="http://schemas.microsoft.com/office/drawing/2010/main" spid="_x0000_s2072"/>
            </a:ext>
            <a:ext uri="{FF2B5EF4-FFF2-40B4-BE49-F238E27FC236}">
              <a16:creationId xmlns:a16="http://schemas.microsoft.com/office/drawing/2014/main" id="{A72576B0-573A-4956-9E0C-D085F28C0D1A}"/>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312" name="Drop Down 4" hidden="1">
          <a:extLst>
            <a:ext uri="{63B3BB69-23CF-44E3-9099-C40C66FF867C}">
              <a14:compatExt xmlns:a14="http://schemas.microsoft.com/office/drawing/2010/main" spid="_x0000_s2052"/>
            </a:ext>
            <a:ext uri="{FF2B5EF4-FFF2-40B4-BE49-F238E27FC236}">
              <a16:creationId xmlns:a16="http://schemas.microsoft.com/office/drawing/2014/main" id="{3854A56C-173F-4D76-9269-8FDDF941AEB8}"/>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291</xdr:row>
      <xdr:rowOff>0</xdr:rowOff>
    </xdr:from>
    <xdr:ext cx="2529840" cy="195685"/>
    <xdr:sp macro="" textlink="">
      <xdr:nvSpPr>
        <xdr:cNvPr id="6313" name="Drop Down 4" hidden="1">
          <a:extLst>
            <a:ext uri="{63B3BB69-23CF-44E3-9099-C40C66FF867C}">
              <a14:compatExt xmlns:a14="http://schemas.microsoft.com/office/drawing/2010/main" spid="_x0000_s2052"/>
            </a:ext>
            <a:ext uri="{FF2B5EF4-FFF2-40B4-BE49-F238E27FC236}">
              <a16:creationId xmlns:a16="http://schemas.microsoft.com/office/drawing/2014/main" id="{5BA790F9-8502-4974-8E13-ADAB94CFA1AC}"/>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314" name="Drop Down 4" hidden="1">
          <a:extLst>
            <a:ext uri="{63B3BB69-23CF-44E3-9099-C40C66FF867C}">
              <a14:compatExt xmlns:a14="http://schemas.microsoft.com/office/drawing/2010/main" spid="_x0000_s2052"/>
            </a:ext>
            <a:ext uri="{FF2B5EF4-FFF2-40B4-BE49-F238E27FC236}">
              <a16:creationId xmlns:a16="http://schemas.microsoft.com/office/drawing/2014/main" id="{7F8E92E8-8F5C-453A-AA8D-45E63C07E671}"/>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291</xdr:row>
      <xdr:rowOff>0</xdr:rowOff>
    </xdr:from>
    <xdr:ext cx="2529840" cy="195685"/>
    <xdr:sp macro="" textlink="">
      <xdr:nvSpPr>
        <xdr:cNvPr id="6315" name="Drop Down 4" hidden="1">
          <a:extLst>
            <a:ext uri="{63B3BB69-23CF-44E3-9099-C40C66FF867C}">
              <a14:compatExt xmlns:a14="http://schemas.microsoft.com/office/drawing/2010/main" spid="_x0000_s2052"/>
            </a:ext>
            <a:ext uri="{FF2B5EF4-FFF2-40B4-BE49-F238E27FC236}">
              <a16:creationId xmlns:a16="http://schemas.microsoft.com/office/drawing/2014/main" id="{28CD3335-7BC6-44C8-848E-E9FCB96E235F}"/>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316" name="Drop Down 4" hidden="1">
          <a:extLst>
            <a:ext uri="{63B3BB69-23CF-44E3-9099-C40C66FF867C}">
              <a14:compatExt xmlns:a14="http://schemas.microsoft.com/office/drawing/2010/main" spid="_x0000_s2052"/>
            </a:ext>
            <a:ext uri="{FF2B5EF4-FFF2-40B4-BE49-F238E27FC236}">
              <a16:creationId xmlns:a16="http://schemas.microsoft.com/office/drawing/2014/main" id="{97699073-A58C-4D53-AF84-770B742717B3}"/>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291</xdr:row>
      <xdr:rowOff>0</xdr:rowOff>
    </xdr:from>
    <xdr:ext cx="1921468" cy="195685"/>
    <xdr:sp macro="" textlink="">
      <xdr:nvSpPr>
        <xdr:cNvPr id="6317" name="Drop Down 20" hidden="1">
          <a:extLst>
            <a:ext uri="{63B3BB69-23CF-44E3-9099-C40C66FF867C}">
              <a14:compatExt xmlns:a14="http://schemas.microsoft.com/office/drawing/2010/main" spid="_x0000_s2068"/>
            </a:ext>
            <a:ext uri="{FF2B5EF4-FFF2-40B4-BE49-F238E27FC236}">
              <a16:creationId xmlns:a16="http://schemas.microsoft.com/office/drawing/2014/main" id="{79A684AC-2FD1-47B9-9511-9B9F3ED46AAB}"/>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291</xdr:row>
      <xdr:rowOff>0</xdr:rowOff>
    </xdr:from>
    <xdr:ext cx="2476500" cy="199970"/>
    <xdr:sp macro="" textlink="">
      <xdr:nvSpPr>
        <xdr:cNvPr id="6318" name="Drop Down 24" hidden="1">
          <a:extLst>
            <a:ext uri="{63B3BB69-23CF-44E3-9099-C40C66FF867C}">
              <a14:compatExt xmlns:a14="http://schemas.microsoft.com/office/drawing/2010/main" spid="_x0000_s2072"/>
            </a:ext>
            <a:ext uri="{FF2B5EF4-FFF2-40B4-BE49-F238E27FC236}">
              <a16:creationId xmlns:a16="http://schemas.microsoft.com/office/drawing/2014/main" id="{E61EE825-D2A3-4177-9509-4894488E60F6}"/>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319" name="Drop Down 4" hidden="1">
          <a:extLst>
            <a:ext uri="{63B3BB69-23CF-44E3-9099-C40C66FF867C}">
              <a14:compatExt xmlns:a14="http://schemas.microsoft.com/office/drawing/2010/main" spid="_x0000_s2052"/>
            </a:ext>
            <a:ext uri="{FF2B5EF4-FFF2-40B4-BE49-F238E27FC236}">
              <a16:creationId xmlns:a16="http://schemas.microsoft.com/office/drawing/2014/main" id="{DDE40436-3458-4BC3-B19E-5795CB0CACD0}"/>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291</xdr:row>
      <xdr:rowOff>0</xdr:rowOff>
    </xdr:from>
    <xdr:ext cx="2529840" cy="195685"/>
    <xdr:sp macro="" textlink="">
      <xdr:nvSpPr>
        <xdr:cNvPr id="6320" name="Drop Down 4" hidden="1">
          <a:extLst>
            <a:ext uri="{63B3BB69-23CF-44E3-9099-C40C66FF867C}">
              <a14:compatExt xmlns:a14="http://schemas.microsoft.com/office/drawing/2010/main" spid="_x0000_s2052"/>
            </a:ext>
            <a:ext uri="{FF2B5EF4-FFF2-40B4-BE49-F238E27FC236}">
              <a16:creationId xmlns:a16="http://schemas.microsoft.com/office/drawing/2014/main" id="{12D13D7C-C815-45AA-A871-629EBD85CF69}"/>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291</xdr:row>
      <xdr:rowOff>0</xdr:rowOff>
    </xdr:from>
    <xdr:ext cx="2529840" cy="195685"/>
    <xdr:sp macro="" textlink="">
      <xdr:nvSpPr>
        <xdr:cNvPr id="6321" name="Drop Down 4" hidden="1">
          <a:extLst>
            <a:ext uri="{63B3BB69-23CF-44E3-9099-C40C66FF867C}">
              <a14:compatExt xmlns:a14="http://schemas.microsoft.com/office/drawing/2010/main" spid="_x0000_s2052"/>
            </a:ext>
            <a:ext uri="{FF2B5EF4-FFF2-40B4-BE49-F238E27FC236}">
              <a16:creationId xmlns:a16="http://schemas.microsoft.com/office/drawing/2014/main" id="{4FB6B684-A219-426E-96FC-97DA7CC0C1D9}"/>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291</xdr:row>
      <xdr:rowOff>0</xdr:rowOff>
    </xdr:from>
    <xdr:ext cx="2529840" cy="195685"/>
    <xdr:sp macro="" textlink="">
      <xdr:nvSpPr>
        <xdr:cNvPr id="6322" name="Drop Down 4" hidden="1">
          <a:extLst>
            <a:ext uri="{63B3BB69-23CF-44E3-9099-C40C66FF867C}">
              <a14:compatExt xmlns:a14="http://schemas.microsoft.com/office/drawing/2010/main" spid="_x0000_s2052"/>
            </a:ext>
            <a:ext uri="{FF2B5EF4-FFF2-40B4-BE49-F238E27FC236}">
              <a16:creationId xmlns:a16="http://schemas.microsoft.com/office/drawing/2014/main" id="{FE9E81D8-8F34-409C-821B-049BF6A072DB}"/>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323" name="Drop Down 4" hidden="1">
          <a:extLst>
            <a:ext uri="{63B3BB69-23CF-44E3-9099-C40C66FF867C}">
              <a14:compatExt xmlns:a14="http://schemas.microsoft.com/office/drawing/2010/main" spid="_x0000_s2052"/>
            </a:ext>
            <a:ext uri="{FF2B5EF4-FFF2-40B4-BE49-F238E27FC236}">
              <a16:creationId xmlns:a16="http://schemas.microsoft.com/office/drawing/2014/main" id="{1BF1CCEA-EF28-4F5E-B553-C35445D62CE8}"/>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294</xdr:row>
      <xdr:rowOff>0</xdr:rowOff>
    </xdr:from>
    <xdr:ext cx="1921468" cy="195685"/>
    <xdr:sp macro="" textlink="">
      <xdr:nvSpPr>
        <xdr:cNvPr id="6324" name="Drop Down 20" hidden="1">
          <a:extLst>
            <a:ext uri="{63B3BB69-23CF-44E3-9099-C40C66FF867C}">
              <a14:compatExt xmlns:a14="http://schemas.microsoft.com/office/drawing/2010/main" spid="_x0000_s2068"/>
            </a:ext>
            <a:ext uri="{FF2B5EF4-FFF2-40B4-BE49-F238E27FC236}">
              <a16:creationId xmlns:a16="http://schemas.microsoft.com/office/drawing/2014/main" id="{BC22663C-61DE-4CEA-8C02-0FD6D015A90D}"/>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294</xdr:row>
      <xdr:rowOff>0</xdr:rowOff>
    </xdr:from>
    <xdr:ext cx="2476500" cy="199970"/>
    <xdr:sp macro="" textlink="">
      <xdr:nvSpPr>
        <xdr:cNvPr id="6325" name="Drop Down 24" hidden="1">
          <a:extLst>
            <a:ext uri="{63B3BB69-23CF-44E3-9099-C40C66FF867C}">
              <a14:compatExt xmlns:a14="http://schemas.microsoft.com/office/drawing/2010/main" spid="_x0000_s2072"/>
            </a:ext>
            <a:ext uri="{FF2B5EF4-FFF2-40B4-BE49-F238E27FC236}">
              <a16:creationId xmlns:a16="http://schemas.microsoft.com/office/drawing/2014/main" id="{91FB581B-FE08-4ADD-AF6A-0B3C744639DA}"/>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326" name="Drop Down 4" hidden="1">
          <a:extLst>
            <a:ext uri="{63B3BB69-23CF-44E3-9099-C40C66FF867C}">
              <a14:compatExt xmlns:a14="http://schemas.microsoft.com/office/drawing/2010/main" spid="_x0000_s2052"/>
            </a:ext>
            <a:ext uri="{FF2B5EF4-FFF2-40B4-BE49-F238E27FC236}">
              <a16:creationId xmlns:a16="http://schemas.microsoft.com/office/drawing/2014/main" id="{6664765D-F315-45FF-A82F-EB4286EEB68F}"/>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294</xdr:row>
      <xdr:rowOff>0</xdr:rowOff>
    </xdr:from>
    <xdr:ext cx="2529840" cy="195685"/>
    <xdr:sp macro="" textlink="">
      <xdr:nvSpPr>
        <xdr:cNvPr id="6327" name="Drop Down 4" hidden="1">
          <a:extLst>
            <a:ext uri="{63B3BB69-23CF-44E3-9099-C40C66FF867C}">
              <a14:compatExt xmlns:a14="http://schemas.microsoft.com/office/drawing/2010/main" spid="_x0000_s2052"/>
            </a:ext>
            <a:ext uri="{FF2B5EF4-FFF2-40B4-BE49-F238E27FC236}">
              <a16:creationId xmlns:a16="http://schemas.microsoft.com/office/drawing/2014/main" id="{64EF8B0F-AEB3-431C-8620-386FABF7AF53}"/>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328" name="Drop Down 4" hidden="1">
          <a:extLst>
            <a:ext uri="{63B3BB69-23CF-44E3-9099-C40C66FF867C}">
              <a14:compatExt xmlns:a14="http://schemas.microsoft.com/office/drawing/2010/main" spid="_x0000_s2052"/>
            </a:ext>
            <a:ext uri="{FF2B5EF4-FFF2-40B4-BE49-F238E27FC236}">
              <a16:creationId xmlns:a16="http://schemas.microsoft.com/office/drawing/2014/main" id="{DF26A7F0-EA79-42FC-BDC8-726B99CD3690}"/>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294</xdr:row>
      <xdr:rowOff>0</xdr:rowOff>
    </xdr:from>
    <xdr:ext cx="2529840" cy="195685"/>
    <xdr:sp macro="" textlink="">
      <xdr:nvSpPr>
        <xdr:cNvPr id="6329" name="Drop Down 4" hidden="1">
          <a:extLst>
            <a:ext uri="{63B3BB69-23CF-44E3-9099-C40C66FF867C}">
              <a14:compatExt xmlns:a14="http://schemas.microsoft.com/office/drawing/2010/main" spid="_x0000_s2052"/>
            </a:ext>
            <a:ext uri="{FF2B5EF4-FFF2-40B4-BE49-F238E27FC236}">
              <a16:creationId xmlns:a16="http://schemas.microsoft.com/office/drawing/2014/main" id="{A52996DD-CC34-422E-9498-00E603C3F709}"/>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330" name="Drop Down 4" hidden="1">
          <a:extLst>
            <a:ext uri="{63B3BB69-23CF-44E3-9099-C40C66FF867C}">
              <a14:compatExt xmlns:a14="http://schemas.microsoft.com/office/drawing/2010/main" spid="_x0000_s2052"/>
            </a:ext>
            <a:ext uri="{FF2B5EF4-FFF2-40B4-BE49-F238E27FC236}">
              <a16:creationId xmlns:a16="http://schemas.microsoft.com/office/drawing/2014/main" id="{99F8184F-BD49-4B9F-9F9C-6C0D2F687B05}"/>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294</xdr:row>
      <xdr:rowOff>0</xdr:rowOff>
    </xdr:from>
    <xdr:ext cx="1921468" cy="195685"/>
    <xdr:sp macro="" textlink="">
      <xdr:nvSpPr>
        <xdr:cNvPr id="6331" name="Drop Down 20" hidden="1">
          <a:extLst>
            <a:ext uri="{63B3BB69-23CF-44E3-9099-C40C66FF867C}">
              <a14:compatExt xmlns:a14="http://schemas.microsoft.com/office/drawing/2010/main" spid="_x0000_s2068"/>
            </a:ext>
            <a:ext uri="{FF2B5EF4-FFF2-40B4-BE49-F238E27FC236}">
              <a16:creationId xmlns:a16="http://schemas.microsoft.com/office/drawing/2014/main" id="{C0BA0A06-2466-4D73-A533-7AAD15421808}"/>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294</xdr:row>
      <xdr:rowOff>0</xdr:rowOff>
    </xdr:from>
    <xdr:ext cx="2476500" cy="199970"/>
    <xdr:sp macro="" textlink="">
      <xdr:nvSpPr>
        <xdr:cNvPr id="6332" name="Drop Down 24" hidden="1">
          <a:extLst>
            <a:ext uri="{63B3BB69-23CF-44E3-9099-C40C66FF867C}">
              <a14:compatExt xmlns:a14="http://schemas.microsoft.com/office/drawing/2010/main" spid="_x0000_s2072"/>
            </a:ext>
            <a:ext uri="{FF2B5EF4-FFF2-40B4-BE49-F238E27FC236}">
              <a16:creationId xmlns:a16="http://schemas.microsoft.com/office/drawing/2014/main" id="{61959FCB-6D78-4A95-8E99-5AAF24B66982}"/>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333" name="Drop Down 4" hidden="1">
          <a:extLst>
            <a:ext uri="{63B3BB69-23CF-44E3-9099-C40C66FF867C}">
              <a14:compatExt xmlns:a14="http://schemas.microsoft.com/office/drawing/2010/main" spid="_x0000_s2052"/>
            </a:ext>
            <a:ext uri="{FF2B5EF4-FFF2-40B4-BE49-F238E27FC236}">
              <a16:creationId xmlns:a16="http://schemas.microsoft.com/office/drawing/2014/main" id="{AB7F7C82-2331-4DA6-AD23-F23DD2D1A5DE}"/>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294</xdr:row>
      <xdr:rowOff>0</xdr:rowOff>
    </xdr:from>
    <xdr:ext cx="2529840" cy="195685"/>
    <xdr:sp macro="" textlink="">
      <xdr:nvSpPr>
        <xdr:cNvPr id="6334" name="Drop Down 4" hidden="1">
          <a:extLst>
            <a:ext uri="{63B3BB69-23CF-44E3-9099-C40C66FF867C}">
              <a14:compatExt xmlns:a14="http://schemas.microsoft.com/office/drawing/2010/main" spid="_x0000_s2052"/>
            </a:ext>
            <a:ext uri="{FF2B5EF4-FFF2-40B4-BE49-F238E27FC236}">
              <a16:creationId xmlns:a16="http://schemas.microsoft.com/office/drawing/2014/main" id="{7914A845-436D-49B4-AFBB-0304296CB067}"/>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335" name="Drop Down 4" hidden="1">
          <a:extLst>
            <a:ext uri="{63B3BB69-23CF-44E3-9099-C40C66FF867C}">
              <a14:compatExt xmlns:a14="http://schemas.microsoft.com/office/drawing/2010/main" spid="_x0000_s2052"/>
            </a:ext>
            <a:ext uri="{FF2B5EF4-FFF2-40B4-BE49-F238E27FC236}">
              <a16:creationId xmlns:a16="http://schemas.microsoft.com/office/drawing/2014/main" id="{92C64191-CDA2-49E6-949E-16F15F25B90C}"/>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294</xdr:row>
      <xdr:rowOff>0</xdr:rowOff>
    </xdr:from>
    <xdr:ext cx="2529840" cy="195685"/>
    <xdr:sp macro="" textlink="">
      <xdr:nvSpPr>
        <xdr:cNvPr id="6336" name="Drop Down 4" hidden="1">
          <a:extLst>
            <a:ext uri="{63B3BB69-23CF-44E3-9099-C40C66FF867C}">
              <a14:compatExt xmlns:a14="http://schemas.microsoft.com/office/drawing/2010/main" spid="_x0000_s2052"/>
            </a:ext>
            <a:ext uri="{FF2B5EF4-FFF2-40B4-BE49-F238E27FC236}">
              <a16:creationId xmlns:a16="http://schemas.microsoft.com/office/drawing/2014/main" id="{9F4BF108-CFA7-445A-B5E0-95B5F746DC2E}"/>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337" name="Drop Down 4" hidden="1">
          <a:extLst>
            <a:ext uri="{63B3BB69-23CF-44E3-9099-C40C66FF867C}">
              <a14:compatExt xmlns:a14="http://schemas.microsoft.com/office/drawing/2010/main" spid="_x0000_s2052"/>
            </a:ext>
            <a:ext uri="{FF2B5EF4-FFF2-40B4-BE49-F238E27FC236}">
              <a16:creationId xmlns:a16="http://schemas.microsoft.com/office/drawing/2014/main" id="{F7E8B0C6-8668-4673-AEDE-AD9EA92B51F0}"/>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294</xdr:row>
      <xdr:rowOff>0</xdr:rowOff>
    </xdr:from>
    <xdr:ext cx="1921468" cy="195685"/>
    <xdr:sp macro="" textlink="">
      <xdr:nvSpPr>
        <xdr:cNvPr id="6338" name="Drop Down 20" hidden="1">
          <a:extLst>
            <a:ext uri="{63B3BB69-23CF-44E3-9099-C40C66FF867C}">
              <a14:compatExt xmlns:a14="http://schemas.microsoft.com/office/drawing/2010/main" spid="_x0000_s2068"/>
            </a:ext>
            <a:ext uri="{FF2B5EF4-FFF2-40B4-BE49-F238E27FC236}">
              <a16:creationId xmlns:a16="http://schemas.microsoft.com/office/drawing/2014/main" id="{1A16DFED-81FB-4C37-B2CD-B4D34B44795F}"/>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294</xdr:row>
      <xdr:rowOff>0</xdr:rowOff>
    </xdr:from>
    <xdr:ext cx="2476500" cy="199970"/>
    <xdr:sp macro="" textlink="">
      <xdr:nvSpPr>
        <xdr:cNvPr id="6339" name="Drop Down 24" hidden="1">
          <a:extLst>
            <a:ext uri="{63B3BB69-23CF-44E3-9099-C40C66FF867C}">
              <a14:compatExt xmlns:a14="http://schemas.microsoft.com/office/drawing/2010/main" spid="_x0000_s2072"/>
            </a:ext>
            <a:ext uri="{FF2B5EF4-FFF2-40B4-BE49-F238E27FC236}">
              <a16:creationId xmlns:a16="http://schemas.microsoft.com/office/drawing/2014/main" id="{6DA94CE3-E2A6-44CF-BAD0-44EAA24F9229}"/>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340" name="Drop Down 4" hidden="1">
          <a:extLst>
            <a:ext uri="{63B3BB69-23CF-44E3-9099-C40C66FF867C}">
              <a14:compatExt xmlns:a14="http://schemas.microsoft.com/office/drawing/2010/main" spid="_x0000_s2052"/>
            </a:ext>
            <a:ext uri="{FF2B5EF4-FFF2-40B4-BE49-F238E27FC236}">
              <a16:creationId xmlns:a16="http://schemas.microsoft.com/office/drawing/2014/main" id="{D67A05E7-74F9-402B-B8E4-5C73658E01D6}"/>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294</xdr:row>
      <xdr:rowOff>0</xdr:rowOff>
    </xdr:from>
    <xdr:ext cx="2529840" cy="195685"/>
    <xdr:sp macro="" textlink="">
      <xdr:nvSpPr>
        <xdr:cNvPr id="6341" name="Drop Down 4" hidden="1">
          <a:extLst>
            <a:ext uri="{63B3BB69-23CF-44E3-9099-C40C66FF867C}">
              <a14:compatExt xmlns:a14="http://schemas.microsoft.com/office/drawing/2010/main" spid="_x0000_s2052"/>
            </a:ext>
            <a:ext uri="{FF2B5EF4-FFF2-40B4-BE49-F238E27FC236}">
              <a16:creationId xmlns:a16="http://schemas.microsoft.com/office/drawing/2014/main" id="{21AD20EC-5160-4880-9810-A5F1D62205DC}"/>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342" name="Drop Down 4" hidden="1">
          <a:extLst>
            <a:ext uri="{63B3BB69-23CF-44E3-9099-C40C66FF867C}">
              <a14:compatExt xmlns:a14="http://schemas.microsoft.com/office/drawing/2010/main" spid="_x0000_s2052"/>
            </a:ext>
            <a:ext uri="{FF2B5EF4-FFF2-40B4-BE49-F238E27FC236}">
              <a16:creationId xmlns:a16="http://schemas.microsoft.com/office/drawing/2014/main" id="{133E24C4-994F-4BBF-880D-D9DE21D7031C}"/>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294</xdr:row>
      <xdr:rowOff>0</xdr:rowOff>
    </xdr:from>
    <xdr:ext cx="2529840" cy="195685"/>
    <xdr:sp macro="" textlink="">
      <xdr:nvSpPr>
        <xdr:cNvPr id="6343" name="Drop Down 4" hidden="1">
          <a:extLst>
            <a:ext uri="{63B3BB69-23CF-44E3-9099-C40C66FF867C}">
              <a14:compatExt xmlns:a14="http://schemas.microsoft.com/office/drawing/2010/main" spid="_x0000_s2052"/>
            </a:ext>
            <a:ext uri="{FF2B5EF4-FFF2-40B4-BE49-F238E27FC236}">
              <a16:creationId xmlns:a16="http://schemas.microsoft.com/office/drawing/2014/main" id="{371A20A3-0756-4CA4-8DE7-4A579AF355BE}"/>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344" name="Drop Down 4" hidden="1">
          <a:extLst>
            <a:ext uri="{63B3BB69-23CF-44E3-9099-C40C66FF867C}">
              <a14:compatExt xmlns:a14="http://schemas.microsoft.com/office/drawing/2010/main" spid="_x0000_s2052"/>
            </a:ext>
            <a:ext uri="{FF2B5EF4-FFF2-40B4-BE49-F238E27FC236}">
              <a16:creationId xmlns:a16="http://schemas.microsoft.com/office/drawing/2014/main" id="{10C0A9AC-3890-4477-8F8F-B5C83CA1BE75}"/>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294</xdr:row>
      <xdr:rowOff>0</xdr:rowOff>
    </xdr:from>
    <xdr:ext cx="1921468" cy="195685"/>
    <xdr:sp macro="" textlink="">
      <xdr:nvSpPr>
        <xdr:cNvPr id="6345" name="Drop Down 20" hidden="1">
          <a:extLst>
            <a:ext uri="{63B3BB69-23CF-44E3-9099-C40C66FF867C}">
              <a14:compatExt xmlns:a14="http://schemas.microsoft.com/office/drawing/2010/main" spid="_x0000_s2068"/>
            </a:ext>
            <a:ext uri="{FF2B5EF4-FFF2-40B4-BE49-F238E27FC236}">
              <a16:creationId xmlns:a16="http://schemas.microsoft.com/office/drawing/2014/main" id="{4625F5E0-F8C7-440A-AD17-538CE3BD9CBA}"/>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294</xdr:row>
      <xdr:rowOff>0</xdr:rowOff>
    </xdr:from>
    <xdr:ext cx="2476500" cy="199970"/>
    <xdr:sp macro="" textlink="">
      <xdr:nvSpPr>
        <xdr:cNvPr id="6346" name="Drop Down 24" hidden="1">
          <a:extLst>
            <a:ext uri="{63B3BB69-23CF-44E3-9099-C40C66FF867C}">
              <a14:compatExt xmlns:a14="http://schemas.microsoft.com/office/drawing/2010/main" spid="_x0000_s2072"/>
            </a:ext>
            <a:ext uri="{FF2B5EF4-FFF2-40B4-BE49-F238E27FC236}">
              <a16:creationId xmlns:a16="http://schemas.microsoft.com/office/drawing/2014/main" id="{9BB00B1E-75BE-47C9-92AE-1D9F04E135FC}"/>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347" name="Drop Down 4" hidden="1">
          <a:extLst>
            <a:ext uri="{63B3BB69-23CF-44E3-9099-C40C66FF867C}">
              <a14:compatExt xmlns:a14="http://schemas.microsoft.com/office/drawing/2010/main" spid="_x0000_s2052"/>
            </a:ext>
            <a:ext uri="{FF2B5EF4-FFF2-40B4-BE49-F238E27FC236}">
              <a16:creationId xmlns:a16="http://schemas.microsoft.com/office/drawing/2014/main" id="{096D7A7C-6DAC-4EA2-9311-482612F7BB4F}"/>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294</xdr:row>
      <xdr:rowOff>0</xdr:rowOff>
    </xdr:from>
    <xdr:ext cx="2529840" cy="195685"/>
    <xdr:sp macro="" textlink="">
      <xdr:nvSpPr>
        <xdr:cNvPr id="6348" name="Drop Down 4" hidden="1">
          <a:extLst>
            <a:ext uri="{63B3BB69-23CF-44E3-9099-C40C66FF867C}">
              <a14:compatExt xmlns:a14="http://schemas.microsoft.com/office/drawing/2010/main" spid="_x0000_s2052"/>
            </a:ext>
            <a:ext uri="{FF2B5EF4-FFF2-40B4-BE49-F238E27FC236}">
              <a16:creationId xmlns:a16="http://schemas.microsoft.com/office/drawing/2014/main" id="{3F1FEF54-6C2E-44BB-B709-AA3102E45FD4}"/>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349" name="Drop Down 4" hidden="1">
          <a:extLst>
            <a:ext uri="{63B3BB69-23CF-44E3-9099-C40C66FF867C}">
              <a14:compatExt xmlns:a14="http://schemas.microsoft.com/office/drawing/2010/main" spid="_x0000_s2052"/>
            </a:ext>
            <a:ext uri="{FF2B5EF4-FFF2-40B4-BE49-F238E27FC236}">
              <a16:creationId xmlns:a16="http://schemas.microsoft.com/office/drawing/2014/main" id="{A7C0ECB3-B56D-42F9-8646-C94938C20671}"/>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294</xdr:row>
      <xdr:rowOff>0</xdr:rowOff>
    </xdr:from>
    <xdr:ext cx="2529840" cy="195685"/>
    <xdr:sp macro="" textlink="">
      <xdr:nvSpPr>
        <xdr:cNvPr id="6350" name="Drop Down 4" hidden="1">
          <a:extLst>
            <a:ext uri="{63B3BB69-23CF-44E3-9099-C40C66FF867C}">
              <a14:compatExt xmlns:a14="http://schemas.microsoft.com/office/drawing/2010/main" spid="_x0000_s2052"/>
            </a:ext>
            <a:ext uri="{FF2B5EF4-FFF2-40B4-BE49-F238E27FC236}">
              <a16:creationId xmlns:a16="http://schemas.microsoft.com/office/drawing/2014/main" id="{7D477052-B8C7-409E-B8C8-F58EAB7329A6}"/>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351" name="Drop Down 4" hidden="1">
          <a:extLst>
            <a:ext uri="{63B3BB69-23CF-44E3-9099-C40C66FF867C}">
              <a14:compatExt xmlns:a14="http://schemas.microsoft.com/office/drawing/2010/main" spid="_x0000_s2052"/>
            </a:ext>
            <a:ext uri="{FF2B5EF4-FFF2-40B4-BE49-F238E27FC236}">
              <a16:creationId xmlns:a16="http://schemas.microsoft.com/office/drawing/2014/main" id="{7BCB8FA4-C9D9-4894-8D63-F48D498CD4E5}"/>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294</xdr:row>
      <xdr:rowOff>0</xdr:rowOff>
    </xdr:from>
    <xdr:ext cx="1921468" cy="195685"/>
    <xdr:sp macro="" textlink="">
      <xdr:nvSpPr>
        <xdr:cNvPr id="6352" name="Drop Down 20" hidden="1">
          <a:extLst>
            <a:ext uri="{63B3BB69-23CF-44E3-9099-C40C66FF867C}">
              <a14:compatExt xmlns:a14="http://schemas.microsoft.com/office/drawing/2010/main" spid="_x0000_s2068"/>
            </a:ext>
            <a:ext uri="{FF2B5EF4-FFF2-40B4-BE49-F238E27FC236}">
              <a16:creationId xmlns:a16="http://schemas.microsoft.com/office/drawing/2014/main" id="{05D8CD8A-3024-412E-A357-15C3DD2C0F57}"/>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294</xdr:row>
      <xdr:rowOff>0</xdr:rowOff>
    </xdr:from>
    <xdr:ext cx="2476500" cy="199970"/>
    <xdr:sp macro="" textlink="">
      <xdr:nvSpPr>
        <xdr:cNvPr id="6353" name="Drop Down 24" hidden="1">
          <a:extLst>
            <a:ext uri="{63B3BB69-23CF-44E3-9099-C40C66FF867C}">
              <a14:compatExt xmlns:a14="http://schemas.microsoft.com/office/drawing/2010/main" spid="_x0000_s2072"/>
            </a:ext>
            <a:ext uri="{FF2B5EF4-FFF2-40B4-BE49-F238E27FC236}">
              <a16:creationId xmlns:a16="http://schemas.microsoft.com/office/drawing/2014/main" id="{358A57B0-1845-42B5-A91F-09EB77FAD606}"/>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354" name="Drop Down 4" hidden="1">
          <a:extLst>
            <a:ext uri="{63B3BB69-23CF-44E3-9099-C40C66FF867C}">
              <a14:compatExt xmlns:a14="http://schemas.microsoft.com/office/drawing/2010/main" spid="_x0000_s2052"/>
            </a:ext>
            <a:ext uri="{FF2B5EF4-FFF2-40B4-BE49-F238E27FC236}">
              <a16:creationId xmlns:a16="http://schemas.microsoft.com/office/drawing/2014/main" id="{B763F8AF-F1C3-4B3D-85E3-DF31AB59E189}"/>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294</xdr:row>
      <xdr:rowOff>0</xdr:rowOff>
    </xdr:from>
    <xdr:ext cx="2529840" cy="195685"/>
    <xdr:sp macro="" textlink="">
      <xdr:nvSpPr>
        <xdr:cNvPr id="6355" name="Drop Down 4" hidden="1">
          <a:extLst>
            <a:ext uri="{63B3BB69-23CF-44E3-9099-C40C66FF867C}">
              <a14:compatExt xmlns:a14="http://schemas.microsoft.com/office/drawing/2010/main" spid="_x0000_s2052"/>
            </a:ext>
            <a:ext uri="{FF2B5EF4-FFF2-40B4-BE49-F238E27FC236}">
              <a16:creationId xmlns:a16="http://schemas.microsoft.com/office/drawing/2014/main" id="{14F0C634-71A1-4E0E-B2F0-931BE0B4C883}"/>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356" name="Drop Down 4" hidden="1">
          <a:extLst>
            <a:ext uri="{63B3BB69-23CF-44E3-9099-C40C66FF867C}">
              <a14:compatExt xmlns:a14="http://schemas.microsoft.com/office/drawing/2010/main" spid="_x0000_s2052"/>
            </a:ext>
            <a:ext uri="{FF2B5EF4-FFF2-40B4-BE49-F238E27FC236}">
              <a16:creationId xmlns:a16="http://schemas.microsoft.com/office/drawing/2014/main" id="{A6DAF65C-229A-4830-8762-7173C9EAEA0F}"/>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294</xdr:row>
      <xdr:rowOff>0</xdr:rowOff>
    </xdr:from>
    <xdr:ext cx="2529840" cy="195685"/>
    <xdr:sp macro="" textlink="">
      <xdr:nvSpPr>
        <xdr:cNvPr id="6357" name="Drop Down 4" hidden="1">
          <a:extLst>
            <a:ext uri="{63B3BB69-23CF-44E3-9099-C40C66FF867C}">
              <a14:compatExt xmlns:a14="http://schemas.microsoft.com/office/drawing/2010/main" spid="_x0000_s2052"/>
            </a:ext>
            <a:ext uri="{FF2B5EF4-FFF2-40B4-BE49-F238E27FC236}">
              <a16:creationId xmlns:a16="http://schemas.microsoft.com/office/drawing/2014/main" id="{CFD8421C-5A2F-4ED8-9F45-6265FC19AFA4}"/>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358" name="Drop Down 4" hidden="1">
          <a:extLst>
            <a:ext uri="{63B3BB69-23CF-44E3-9099-C40C66FF867C}">
              <a14:compatExt xmlns:a14="http://schemas.microsoft.com/office/drawing/2010/main" spid="_x0000_s2052"/>
            </a:ext>
            <a:ext uri="{FF2B5EF4-FFF2-40B4-BE49-F238E27FC236}">
              <a16:creationId xmlns:a16="http://schemas.microsoft.com/office/drawing/2014/main" id="{7BD2494F-599F-4DA7-8AD5-9F51697F77BD}"/>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294</xdr:row>
      <xdr:rowOff>0</xdr:rowOff>
    </xdr:from>
    <xdr:ext cx="1921468" cy="195685"/>
    <xdr:sp macro="" textlink="">
      <xdr:nvSpPr>
        <xdr:cNvPr id="6359" name="Drop Down 20" hidden="1">
          <a:extLst>
            <a:ext uri="{63B3BB69-23CF-44E3-9099-C40C66FF867C}">
              <a14:compatExt xmlns:a14="http://schemas.microsoft.com/office/drawing/2010/main" spid="_x0000_s2068"/>
            </a:ext>
            <a:ext uri="{FF2B5EF4-FFF2-40B4-BE49-F238E27FC236}">
              <a16:creationId xmlns:a16="http://schemas.microsoft.com/office/drawing/2014/main" id="{9659084E-B49F-4FF1-9F19-CA560022D292}"/>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294</xdr:row>
      <xdr:rowOff>0</xdr:rowOff>
    </xdr:from>
    <xdr:ext cx="2476500" cy="199970"/>
    <xdr:sp macro="" textlink="">
      <xdr:nvSpPr>
        <xdr:cNvPr id="6360" name="Drop Down 24" hidden="1">
          <a:extLst>
            <a:ext uri="{63B3BB69-23CF-44E3-9099-C40C66FF867C}">
              <a14:compatExt xmlns:a14="http://schemas.microsoft.com/office/drawing/2010/main" spid="_x0000_s2072"/>
            </a:ext>
            <a:ext uri="{FF2B5EF4-FFF2-40B4-BE49-F238E27FC236}">
              <a16:creationId xmlns:a16="http://schemas.microsoft.com/office/drawing/2014/main" id="{AAF683F4-8B4A-4A5F-B922-B8685208A48B}"/>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361" name="Drop Down 4" hidden="1">
          <a:extLst>
            <a:ext uri="{63B3BB69-23CF-44E3-9099-C40C66FF867C}">
              <a14:compatExt xmlns:a14="http://schemas.microsoft.com/office/drawing/2010/main" spid="_x0000_s2052"/>
            </a:ext>
            <a:ext uri="{FF2B5EF4-FFF2-40B4-BE49-F238E27FC236}">
              <a16:creationId xmlns:a16="http://schemas.microsoft.com/office/drawing/2014/main" id="{4A12B04C-E7DE-481E-BF61-E4A873DA23A6}"/>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294</xdr:row>
      <xdr:rowOff>0</xdr:rowOff>
    </xdr:from>
    <xdr:ext cx="2529840" cy="195685"/>
    <xdr:sp macro="" textlink="">
      <xdr:nvSpPr>
        <xdr:cNvPr id="6362" name="Drop Down 4" hidden="1">
          <a:extLst>
            <a:ext uri="{63B3BB69-23CF-44E3-9099-C40C66FF867C}">
              <a14:compatExt xmlns:a14="http://schemas.microsoft.com/office/drawing/2010/main" spid="_x0000_s2052"/>
            </a:ext>
            <a:ext uri="{FF2B5EF4-FFF2-40B4-BE49-F238E27FC236}">
              <a16:creationId xmlns:a16="http://schemas.microsoft.com/office/drawing/2014/main" id="{3352D765-C885-4270-8A5A-C1CFC90F464E}"/>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363" name="Drop Down 4" hidden="1">
          <a:extLst>
            <a:ext uri="{63B3BB69-23CF-44E3-9099-C40C66FF867C}">
              <a14:compatExt xmlns:a14="http://schemas.microsoft.com/office/drawing/2010/main" spid="_x0000_s2052"/>
            </a:ext>
            <a:ext uri="{FF2B5EF4-FFF2-40B4-BE49-F238E27FC236}">
              <a16:creationId xmlns:a16="http://schemas.microsoft.com/office/drawing/2014/main" id="{3FF67AC2-069F-49BE-B9AC-F1A35AE20111}"/>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294</xdr:row>
      <xdr:rowOff>0</xdr:rowOff>
    </xdr:from>
    <xdr:ext cx="2529840" cy="195685"/>
    <xdr:sp macro="" textlink="">
      <xdr:nvSpPr>
        <xdr:cNvPr id="6364" name="Drop Down 4" hidden="1">
          <a:extLst>
            <a:ext uri="{63B3BB69-23CF-44E3-9099-C40C66FF867C}">
              <a14:compatExt xmlns:a14="http://schemas.microsoft.com/office/drawing/2010/main" spid="_x0000_s2052"/>
            </a:ext>
            <a:ext uri="{FF2B5EF4-FFF2-40B4-BE49-F238E27FC236}">
              <a16:creationId xmlns:a16="http://schemas.microsoft.com/office/drawing/2014/main" id="{2BA440D5-C7E0-42B2-9DD4-45E6165FFC14}"/>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365" name="Drop Down 4" hidden="1">
          <a:extLst>
            <a:ext uri="{63B3BB69-23CF-44E3-9099-C40C66FF867C}">
              <a14:compatExt xmlns:a14="http://schemas.microsoft.com/office/drawing/2010/main" spid="_x0000_s2052"/>
            </a:ext>
            <a:ext uri="{FF2B5EF4-FFF2-40B4-BE49-F238E27FC236}">
              <a16:creationId xmlns:a16="http://schemas.microsoft.com/office/drawing/2014/main" id="{1C1DC204-954B-4AAE-9C93-3299125A647D}"/>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294</xdr:row>
      <xdr:rowOff>0</xdr:rowOff>
    </xdr:from>
    <xdr:ext cx="1921468" cy="195685"/>
    <xdr:sp macro="" textlink="">
      <xdr:nvSpPr>
        <xdr:cNvPr id="6366" name="Drop Down 20" hidden="1">
          <a:extLst>
            <a:ext uri="{63B3BB69-23CF-44E3-9099-C40C66FF867C}">
              <a14:compatExt xmlns:a14="http://schemas.microsoft.com/office/drawing/2010/main" spid="_x0000_s2068"/>
            </a:ext>
            <a:ext uri="{FF2B5EF4-FFF2-40B4-BE49-F238E27FC236}">
              <a16:creationId xmlns:a16="http://schemas.microsoft.com/office/drawing/2014/main" id="{20AF6C64-0C75-4BED-9B35-8F754AD59778}"/>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294</xdr:row>
      <xdr:rowOff>0</xdr:rowOff>
    </xdr:from>
    <xdr:ext cx="2476500" cy="199970"/>
    <xdr:sp macro="" textlink="">
      <xdr:nvSpPr>
        <xdr:cNvPr id="6367" name="Drop Down 24" hidden="1">
          <a:extLst>
            <a:ext uri="{63B3BB69-23CF-44E3-9099-C40C66FF867C}">
              <a14:compatExt xmlns:a14="http://schemas.microsoft.com/office/drawing/2010/main" spid="_x0000_s2072"/>
            </a:ext>
            <a:ext uri="{FF2B5EF4-FFF2-40B4-BE49-F238E27FC236}">
              <a16:creationId xmlns:a16="http://schemas.microsoft.com/office/drawing/2014/main" id="{8ECC2D8B-3697-473E-B4B6-CADAB1DD0A7A}"/>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368" name="Drop Down 4" hidden="1">
          <a:extLst>
            <a:ext uri="{63B3BB69-23CF-44E3-9099-C40C66FF867C}">
              <a14:compatExt xmlns:a14="http://schemas.microsoft.com/office/drawing/2010/main" spid="_x0000_s2052"/>
            </a:ext>
            <a:ext uri="{FF2B5EF4-FFF2-40B4-BE49-F238E27FC236}">
              <a16:creationId xmlns:a16="http://schemas.microsoft.com/office/drawing/2014/main" id="{BA161702-284B-4833-9452-345C9FC3618E}"/>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294</xdr:row>
      <xdr:rowOff>0</xdr:rowOff>
    </xdr:from>
    <xdr:ext cx="2529840" cy="195685"/>
    <xdr:sp macro="" textlink="">
      <xdr:nvSpPr>
        <xdr:cNvPr id="6369" name="Drop Down 4" hidden="1">
          <a:extLst>
            <a:ext uri="{63B3BB69-23CF-44E3-9099-C40C66FF867C}">
              <a14:compatExt xmlns:a14="http://schemas.microsoft.com/office/drawing/2010/main" spid="_x0000_s2052"/>
            </a:ext>
            <a:ext uri="{FF2B5EF4-FFF2-40B4-BE49-F238E27FC236}">
              <a16:creationId xmlns:a16="http://schemas.microsoft.com/office/drawing/2014/main" id="{66002D72-3A15-4812-8F27-D402F9F52459}"/>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370" name="Drop Down 4" hidden="1">
          <a:extLst>
            <a:ext uri="{63B3BB69-23CF-44E3-9099-C40C66FF867C}">
              <a14:compatExt xmlns:a14="http://schemas.microsoft.com/office/drawing/2010/main" spid="_x0000_s2052"/>
            </a:ext>
            <a:ext uri="{FF2B5EF4-FFF2-40B4-BE49-F238E27FC236}">
              <a16:creationId xmlns:a16="http://schemas.microsoft.com/office/drawing/2014/main" id="{C5F41250-53E6-4CBA-BE22-95D0D69A34E7}"/>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294</xdr:row>
      <xdr:rowOff>0</xdr:rowOff>
    </xdr:from>
    <xdr:ext cx="2529840" cy="195685"/>
    <xdr:sp macro="" textlink="">
      <xdr:nvSpPr>
        <xdr:cNvPr id="6371" name="Drop Down 4" hidden="1">
          <a:extLst>
            <a:ext uri="{63B3BB69-23CF-44E3-9099-C40C66FF867C}">
              <a14:compatExt xmlns:a14="http://schemas.microsoft.com/office/drawing/2010/main" spid="_x0000_s2052"/>
            </a:ext>
            <a:ext uri="{FF2B5EF4-FFF2-40B4-BE49-F238E27FC236}">
              <a16:creationId xmlns:a16="http://schemas.microsoft.com/office/drawing/2014/main" id="{AFC6EF59-DED2-4795-B0B0-F3F931371E31}"/>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372" name="Drop Down 4" hidden="1">
          <a:extLst>
            <a:ext uri="{63B3BB69-23CF-44E3-9099-C40C66FF867C}">
              <a14:compatExt xmlns:a14="http://schemas.microsoft.com/office/drawing/2010/main" spid="_x0000_s2052"/>
            </a:ext>
            <a:ext uri="{FF2B5EF4-FFF2-40B4-BE49-F238E27FC236}">
              <a16:creationId xmlns:a16="http://schemas.microsoft.com/office/drawing/2014/main" id="{62FC3C62-3D2C-4366-9E3A-6E0DB767182F}"/>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294</xdr:row>
      <xdr:rowOff>0</xdr:rowOff>
    </xdr:from>
    <xdr:ext cx="1921468" cy="195685"/>
    <xdr:sp macro="" textlink="">
      <xdr:nvSpPr>
        <xdr:cNvPr id="6373" name="Drop Down 20" hidden="1">
          <a:extLst>
            <a:ext uri="{63B3BB69-23CF-44E3-9099-C40C66FF867C}">
              <a14:compatExt xmlns:a14="http://schemas.microsoft.com/office/drawing/2010/main" spid="_x0000_s2068"/>
            </a:ext>
            <a:ext uri="{FF2B5EF4-FFF2-40B4-BE49-F238E27FC236}">
              <a16:creationId xmlns:a16="http://schemas.microsoft.com/office/drawing/2014/main" id="{D96C0318-92D3-422A-A775-14C32502DC58}"/>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294</xdr:row>
      <xdr:rowOff>0</xdr:rowOff>
    </xdr:from>
    <xdr:ext cx="2476500" cy="199970"/>
    <xdr:sp macro="" textlink="">
      <xdr:nvSpPr>
        <xdr:cNvPr id="6374" name="Drop Down 24" hidden="1">
          <a:extLst>
            <a:ext uri="{63B3BB69-23CF-44E3-9099-C40C66FF867C}">
              <a14:compatExt xmlns:a14="http://schemas.microsoft.com/office/drawing/2010/main" spid="_x0000_s2072"/>
            </a:ext>
            <a:ext uri="{FF2B5EF4-FFF2-40B4-BE49-F238E27FC236}">
              <a16:creationId xmlns:a16="http://schemas.microsoft.com/office/drawing/2014/main" id="{1A960888-A884-42B5-9EE9-EE26161DE863}"/>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375" name="Drop Down 4" hidden="1">
          <a:extLst>
            <a:ext uri="{63B3BB69-23CF-44E3-9099-C40C66FF867C}">
              <a14:compatExt xmlns:a14="http://schemas.microsoft.com/office/drawing/2010/main" spid="_x0000_s2052"/>
            </a:ext>
            <a:ext uri="{FF2B5EF4-FFF2-40B4-BE49-F238E27FC236}">
              <a16:creationId xmlns:a16="http://schemas.microsoft.com/office/drawing/2014/main" id="{EDD42065-C50C-4E05-82F2-573D837F1F52}"/>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294</xdr:row>
      <xdr:rowOff>0</xdr:rowOff>
    </xdr:from>
    <xdr:ext cx="2529840" cy="195685"/>
    <xdr:sp macro="" textlink="">
      <xdr:nvSpPr>
        <xdr:cNvPr id="6376" name="Drop Down 4" hidden="1">
          <a:extLst>
            <a:ext uri="{63B3BB69-23CF-44E3-9099-C40C66FF867C}">
              <a14:compatExt xmlns:a14="http://schemas.microsoft.com/office/drawing/2010/main" spid="_x0000_s2052"/>
            </a:ext>
            <a:ext uri="{FF2B5EF4-FFF2-40B4-BE49-F238E27FC236}">
              <a16:creationId xmlns:a16="http://schemas.microsoft.com/office/drawing/2014/main" id="{2EF95D92-DCC0-41C3-BEB4-CB7DCF717E15}"/>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377" name="Drop Down 4" hidden="1">
          <a:extLst>
            <a:ext uri="{63B3BB69-23CF-44E3-9099-C40C66FF867C}">
              <a14:compatExt xmlns:a14="http://schemas.microsoft.com/office/drawing/2010/main" spid="_x0000_s2052"/>
            </a:ext>
            <a:ext uri="{FF2B5EF4-FFF2-40B4-BE49-F238E27FC236}">
              <a16:creationId xmlns:a16="http://schemas.microsoft.com/office/drawing/2014/main" id="{1C804023-19FC-4BBC-B4A1-4F331455D1E6}"/>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294</xdr:row>
      <xdr:rowOff>0</xdr:rowOff>
    </xdr:from>
    <xdr:ext cx="2529840" cy="195685"/>
    <xdr:sp macro="" textlink="">
      <xdr:nvSpPr>
        <xdr:cNvPr id="6378" name="Drop Down 4" hidden="1">
          <a:extLst>
            <a:ext uri="{63B3BB69-23CF-44E3-9099-C40C66FF867C}">
              <a14:compatExt xmlns:a14="http://schemas.microsoft.com/office/drawing/2010/main" spid="_x0000_s2052"/>
            </a:ext>
            <a:ext uri="{FF2B5EF4-FFF2-40B4-BE49-F238E27FC236}">
              <a16:creationId xmlns:a16="http://schemas.microsoft.com/office/drawing/2014/main" id="{DEC31C63-EBBC-424E-84FB-B1E1D8ED5D41}"/>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379" name="Drop Down 4" hidden="1">
          <a:extLst>
            <a:ext uri="{63B3BB69-23CF-44E3-9099-C40C66FF867C}">
              <a14:compatExt xmlns:a14="http://schemas.microsoft.com/office/drawing/2010/main" spid="_x0000_s2052"/>
            </a:ext>
            <a:ext uri="{FF2B5EF4-FFF2-40B4-BE49-F238E27FC236}">
              <a16:creationId xmlns:a16="http://schemas.microsoft.com/office/drawing/2014/main" id="{D3874DDC-6D5B-408B-B76B-B1FD8D57DE9A}"/>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294</xdr:row>
      <xdr:rowOff>0</xdr:rowOff>
    </xdr:from>
    <xdr:ext cx="1921468" cy="195685"/>
    <xdr:sp macro="" textlink="">
      <xdr:nvSpPr>
        <xdr:cNvPr id="6380" name="Drop Down 20" hidden="1">
          <a:extLst>
            <a:ext uri="{63B3BB69-23CF-44E3-9099-C40C66FF867C}">
              <a14:compatExt xmlns:a14="http://schemas.microsoft.com/office/drawing/2010/main" spid="_x0000_s2068"/>
            </a:ext>
            <a:ext uri="{FF2B5EF4-FFF2-40B4-BE49-F238E27FC236}">
              <a16:creationId xmlns:a16="http://schemas.microsoft.com/office/drawing/2014/main" id="{D9F3562F-2E2B-4E21-8C72-E8A72FF6F376}"/>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294</xdr:row>
      <xdr:rowOff>0</xdr:rowOff>
    </xdr:from>
    <xdr:ext cx="2476500" cy="199970"/>
    <xdr:sp macro="" textlink="">
      <xdr:nvSpPr>
        <xdr:cNvPr id="6381" name="Drop Down 24" hidden="1">
          <a:extLst>
            <a:ext uri="{63B3BB69-23CF-44E3-9099-C40C66FF867C}">
              <a14:compatExt xmlns:a14="http://schemas.microsoft.com/office/drawing/2010/main" spid="_x0000_s2072"/>
            </a:ext>
            <a:ext uri="{FF2B5EF4-FFF2-40B4-BE49-F238E27FC236}">
              <a16:creationId xmlns:a16="http://schemas.microsoft.com/office/drawing/2014/main" id="{5A2FFDAC-EBF3-48D9-9FB0-D06E2BE4D3FF}"/>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382" name="Drop Down 4" hidden="1">
          <a:extLst>
            <a:ext uri="{63B3BB69-23CF-44E3-9099-C40C66FF867C}">
              <a14:compatExt xmlns:a14="http://schemas.microsoft.com/office/drawing/2010/main" spid="_x0000_s2052"/>
            </a:ext>
            <a:ext uri="{FF2B5EF4-FFF2-40B4-BE49-F238E27FC236}">
              <a16:creationId xmlns:a16="http://schemas.microsoft.com/office/drawing/2014/main" id="{034F69B2-7DA3-47C4-A300-44297A43DA4F}"/>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294</xdr:row>
      <xdr:rowOff>0</xdr:rowOff>
    </xdr:from>
    <xdr:ext cx="2529840" cy="195685"/>
    <xdr:sp macro="" textlink="">
      <xdr:nvSpPr>
        <xdr:cNvPr id="6383" name="Drop Down 4" hidden="1">
          <a:extLst>
            <a:ext uri="{63B3BB69-23CF-44E3-9099-C40C66FF867C}">
              <a14:compatExt xmlns:a14="http://schemas.microsoft.com/office/drawing/2010/main" spid="_x0000_s2052"/>
            </a:ext>
            <a:ext uri="{FF2B5EF4-FFF2-40B4-BE49-F238E27FC236}">
              <a16:creationId xmlns:a16="http://schemas.microsoft.com/office/drawing/2014/main" id="{5C90D8AF-26A1-4C21-8B6C-853F400AC6A4}"/>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384" name="Drop Down 4" hidden="1">
          <a:extLst>
            <a:ext uri="{63B3BB69-23CF-44E3-9099-C40C66FF867C}">
              <a14:compatExt xmlns:a14="http://schemas.microsoft.com/office/drawing/2010/main" spid="_x0000_s2052"/>
            </a:ext>
            <a:ext uri="{FF2B5EF4-FFF2-40B4-BE49-F238E27FC236}">
              <a16:creationId xmlns:a16="http://schemas.microsoft.com/office/drawing/2014/main" id="{38C461D2-7D53-47C9-8B0A-90E8DC445A6A}"/>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294</xdr:row>
      <xdr:rowOff>0</xdr:rowOff>
    </xdr:from>
    <xdr:ext cx="2529840" cy="195685"/>
    <xdr:sp macro="" textlink="">
      <xdr:nvSpPr>
        <xdr:cNvPr id="6385" name="Drop Down 4" hidden="1">
          <a:extLst>
            <a:ext uri="{63B3BB69-23CF-44E3-9099-C40C66FF867C}">
              <a14:compatExt xmlns:a14="http://schemas.microsoft.com/office/drawing/2010/main" spid="_x0000_s2052"/>
            </a:ext>
            <a:ext uri="{FF2B5EF4-FFF2-40B4-BE49-F238E27FC236}">
              <a16:creationId xmlns:a16="http://schemas.microsoft.com/office/drawing/2014/main" id="{01FC1E56-7277-43CE-B22B-9DCB4CDE263E}"/>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386" name="Drop Down 4" hidden="1">
          <a:extLst>
            <a:ext uri="{63B3BB69-23CF-44E3-9099-C40C66FF867C}">
              <a14:compatExt xmlns:a14="http://schemas.microsoft.com/office/drawing/2010/main" spid="_x0000_s2052"/>
            </a:ext>
            <a:ext uri="{FF2B5EF4-FFF2-40B4-BE49-F238E27FC236}">
              <a16:creationId xmlns:a16="http://schemas.microsoft.com/office/drawing/2014/main" id="{E15FF2BB-0ACD-4C52-8407-2FCB35F557B8}"/>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294</xdr:row>
      <xdr:rowOff>0</xdr:rowOff>
    </xdr:from>
    <xdr:ext cx="1921468" cy="195685"/>
    <xdr:sp macro="" textlink="">
      <xdr:nvSpPr>
        <xdr:cNvPr id="6387" name="Drop Down 20" hidden="1">
          <a:extLst>
            <a:ext uri="{63B3BB69-23CF-44E3-9099-C40C66FF867C}">
              <a14:compatExt xmlns:a14="http://schemas.microsoft.com/office/drawing/2010/main" spid="_x0000_s2068"/>
            </a:ext>
            <a:ext uri="{FF2B5EF4-FFF2-40B4-BE49-F238E27FC236}">
              <a16:creationId xmlns:a16="http://schemas.microsoft.com/office/drawing/2014/main" id="{7B606183-961A-4153-8564-4F9CF4F54965}"/>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294</xdr:row>
      <xdr:rowOff>0</xdr:rowOff>
    </xdr:from>
    <xdr:ext cx="2476500" cy="199970"/>
    <xdr:sp macro="" textlink="">
      <xdr:nvSpPr>
        <xdr:cNvPr id="6388" name="Drop Down 24" hidden="1">
          <a:extLst>
            <a:ext uri="{63B3BB69-23CF-44E3-9099-C40C66FF867C}">
              <a14:compatExt xmlns:a14="http://schemas.microsoft.com/office/drawing/2010/main" spid="_x0000_s2072"/>
            </a:ext>
            <a:ext uri="{FF2B5EF4-FFF2-40B4-BE49-F238E27FC236}">
              <a16:creationId xmlns:a16="http://schemas.microsoft.com/office/drawing/2014/main" id="{933B672E-E173-4937-A76E-FC7589585683}"/>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389" name="Drop Down 4" hidden="1">
          <a:extLst>
            <a:ext uri="{63B3BB69-23CF-44E3-9099-C40C66FF867C}">
              <a14:compatExt xmlns:a14="http://schemas.microsoft.com/office/drawing/2010/main" spid="_x0000_s2052"/>
            </a:ext>
            <a:ext uri="{FF2B5EF4-FFF2-40B4-BE49-F238E27FC236}">
              <a16:creationId xmlns:a16="http://schemas.microsoft.com/office/drawing/2014/main" id="{D287B91B-530E-40FE-BF67-D9D6025DBE1E}"/>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294</xdr:row>
      <xdr:rowOff>0</xdr:rowOff>
    </xdr:from>
    <xdr:ext cx="2529840" cy="195685"/>
    <xdr:sp macro="" textlink="">
      <xdr:nvSpPr>
        <xdr:cNvPr id="6390" name="Drop Down 4" hidden="1">
          <a:extLst>
            <a:ext uri="{63B3BB69-23CF-44E3-9099-C40C66FF867C}">
              <a14:compatExt xmlns:a14="http://schemas.microsoft.com/office/drawing/2010/main" spid="_x0000_s2052"/>
            </a:ext>
            <a:ext uri="{FF2B5EF4-FFF2-40B4-BE49-F238E27FC236}">
              <a16:creationId xmlns:a16="http://schemas.microsoft.com/office/drawing/2014/main" id="{F4DD6EEF-5E8B-415C-8547-0086B2B83ADB}"/>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391" name="Drop Down 4" hidden="1">
          <a:extLst>
            <a:ext uri="{63B3BB69-23CF-44E3-9099-C40C66FF867C}">
              <a14:compatExt xmlns:a14="http://schemas.microsoft.com/office/drawing/2010/main" spid="_x0000_s2052"/>
            </a:ext>
            <a:ext uri="{FF2B5EF4-FFF2-40B4-BE49-F238E27FC236}">
              <a16:creationId xmlns:a16="http://schemas.microsoft.com/office/drawing/2014/main" id="{B20B1741-77B4-4045-8493-93C1513CCCA4}"/>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294</xdr:row>
      <xdr:rowOff>0</xdr:rowOff>
    </xdr:from>
    <xdr:ext cx="2529840" cy="195685"/>
    <xdr:sp macro="" textlink="">
      <xdr:nvSpPr>
        <xdr:cNvPr id="6392" name="Drop Down 4" hidden="1">
          <a:extLst>
            <a:ext uri="{63B3BB69-23CF-44E3-9099-C40C66FF867C}">
              <a14:compatExt xmlns:a14="http://schemas.microsoft.com/office/drawing/2010/main" spid="_x0000_s2052"/>
            </a:ext>
            <a:ext uri="{FF2B5EF4-FFF2-40B4-BE49-F238E27FC236}">
              <a16:creationId xmlns:a16="http://schemas.microsoft.com/office/drawing/2014/main" id="{0A1ACB45-8159-4855-B70D-EC50485D762E}"/>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393" name="Drop Down 4" hidden="1">
          <a:extLst>
            <a:ext uri="{63B3BB69-23CF-44E3-9099-C40C66FF867C}">
              <a14:compatExt xmlns:a14="http://schemas.microsoft.com/office/drawing/2010/main" spid="_x0000_s2052"/>
            </a:ext>
            <a:ext uri="{FF2B5EF4-FFF2-40B4-BE49-F238E27FC236}">
              <a16:creationId xmlns:a16="http://schemas.microsoft.com/office/drawing/2014/main" id="{946FFE5F-2647-4551-ACC1-37E92D492BFE}"/>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294</xdr:row>
      <xdr:rowOff>0</xdr:rowOff>
    </xdr:from>
    <xdr:ext cx="1921468" cy="195685"/>
    <xdr:sp macro="" textlink="">
      <xdr:nvSpPr>
        <xdr:cNvPr id="6394" name="Drop Down 20" hidden="1">
          <a:extLst>
            <a:ext uri="{63B3BB69-23CF-44E3-9099-C40C66FF867C}">
              <a14:compatExt xmlns:a14="http://schemas.microsoft.com/office/drawing/2010/main" spid="_x0000_s2068"/>
            </a:ext>
            <a:ext uri="{FF2B5EF4-FFF2-40B4-BE49-F238E27FC236}">
              <a16:creationId xmlns:a16="http://schemas.microsoft.com/office/drawing/2014/main" id="{FA58896F-1E79-4BAA-9DF4-70BF83B9DBC5}"/>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294</xdr:row>
      <xdr:rowOff>0</xdr:rowOff>
    </xdr:from>
    <xdr:ext cx="2476500" cy="199970"/>
    <xdr:sp macro="" textlink="">
      <xdr:nvSpPr>
        <xdr:cNvPr id="6395" name="Drop Down 24" hidden="1">
          <a:extLst>
            <a:ext uri="{63B3BB69-23CF-44E3-9099-C40C66FF867C}">
              <a14:compatExt xmlns:a14="http://schemas.microsoft.com/office/drawing/2010/main" spid="_x0000_s2072"/>
            </a:ext>
            <a:ext uri="{FF2B5EF4-FFF2-40B4-BE49-F238E27FC236}">
              <a16:creationId xmlns:a16="http://schemas.microsoft.com/office/drawing/2014/main" id="{D72F42ED-8596-4288-8897-A68B978FB811}"/>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396" name="Drop Down 4" hidden="1">
          <a:extLst>
            <a:ext uri="{63B3BB69-23CF-44E3-9099-C40C66FF867C}">
              <a14:compatExt xmlns:a14="http://schemas.microsoft.com/office/drawing/2010/main" spid="_x0000_s2052"/>
            </a:ext>
            <a:ext uri="{FF2B5EF4-FFF2-40B4-BE49-F238E27FC236}">
              <a16:creationId xmlns:a16="http://schemas.microsoft.com/office/drawing/2014/main" id="{F54F8FB2-FFB2-4D0A-BEF2-3C0626061965}"/>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294</xdr:row>
      <xdr:rowOff>0</xdr:rowOff>
    </xdr:from>
    <xdr:ext cx="2529840" cy="195685"/>
    <xdr:sp macro="" textlink="">
      <xdr:nvSpPr>
        <xdr:cNvPr id="6397" name="Drop Down 4" hidden="1">
          <a:extLst>
            <a:ext uri="{63B3BB69-23CF-44E3-9099-C40C66FF867C}">
              <a14:compatExt xmlns:a14="http://schemas.microsoft.com/office/drawing/2010/main" spid="_x0000_s2052"/>
            </a:ext>
            <a:ext uri="{FF2B5EF4-FFF2-40B4-BE49-F238E27FC236}">
              <a16:creationId xmlns:a16="http://schemas.microsoft.com/office/drawing/2014/main" id="{C0D8B787-A505-40CA-B61B-A2BA519F54AD}"/>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398" name="Drop Down 4" hidden="1">
          <a:extLst>
            <a:ext uri="{63B3BB69-23CF-44E3-9099-C40C66FF867C}">
              <a14:compatExt xmlns:a14="http://schemas.microsoft.com/office/drawing/2010/main" spid="_x0000_s2052"/>
            </a:ext>
            <a:ext uri="{FF2B5EF4-FFF2-40B4-BE49-F238E27FC236}">
              <a16:creationId xmlns:a16="http://schemas.microsoft.com/office/drawing/2014/main" id="{874967F8-E750-4021-A1A7-2965BD88429D}"/>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294</xdr:row>
      <xdr:rowOff>0</xdr:rowOff>
    </xdr:from>
    <xdr:ext cx="2529840" cy="195685"/>
    <xdr:sp macro="" textlink="">
      <xdr:nvSpPr>
        <xdr:cNvPr id="6399" name="Drop Down 4" hidden="1">
          <a:extLst>
            <a:ext uri="{63B3BB69-23CF-44E3-9099-C40C66FF867C}">
              <a14:compatExt xmlns:a14="http://schemas.microsoft.com/office/drawing/2010/main" spid="_x0000_s2052"/>
            </a:ext>
            <a:ext uri="{FF2B5EF4-FFF2-40B4-BE49-F238E27FC236}">
              <a16:creationId xmlns:a16="http://schemas.microsoft.com/office/drawing/2014/main" id="{61A691AA-094F-4CA4-9DB2-00601EE55773}"/>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400" name="Drop Down 4" hidden="1">
          <a:extLst>
            <a:ext uri="{63B3BB69-23CF-44E3-9099-C40C66FF867C}">
              <a14:compatExt xmlns:a14="http://schemas.microsoft.com/office/drawing/2010/main" spid="_x0000_s2052"/>
            </a:ext>
            <a:ext uri="{FF2B5EF4-FFF2-40B4-BE49-F238E27FC236}">
              <a16:creationId xmlns:a16="http://schemas.microsoft.com/office/drawing/2014/main" id="{8D71C755-FCB8-4284-BFCF-8DDAC9FA7E28}"/>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294</xdr:row>
      <xdr:rowOff>0</xdr:rowOff>
    </xdr:from>
    <xdr:ext cx="1921468" cy="195685"/>
    <xdr:sp macro="" textlink="">
      <xdr:nvSpPr>
        <xdr:cNvPr id="6401" name="Drop Down 20" hidden="1">
          <a:extLst>
            <a:ext uri="{63B3BB69-23CF-44E3-9099-C40C66FF867C}">
              <a14:compatExt xmlns:a14="http://schemas.microsoft.com/office/drawing/2010/main" spid="_x0000_s2068"/>
            </a:ext>
            <a:ext uri="{FF2B5EF4-FFF2-40B4-BE49-F238E27FC236}">
              <a16:creationId xmlns:a16="http://schemas.microsoft.com/office/drawing/2014/main" id="{34048B81-8263-4468-95D8-F38CA2796151}"/>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294</xdr:row>
      <xdr:rowOff>0</xdr:rowOff>
    </xdr:from>
    <xdr:ext cx="2476500" cy="199970"/>
    <xdr:sp macro="" textlink="">
      <xdr:nvSpPr>
        <xdr:cNvPr id="6402" name="Drop Down 24" hidden="1">
          <a:extLst>
            <a:ext uri="{63B3BB69-23CF-44E3-9099-C40C66FF867C}">
              <a14:compatExt xmlns:a14="http://schemas.microsoft.com/office/drawing/2010/main" spid="_x0000_s2072"/>
            </a:ext>
            <a:ext uri="{FF2B5EF4-FFF2-40B4-BE49-F238E27FC236}">
              <a16:creationId xmlns:a16="http://schemas.microsoft.com/office/drawing/2014/main" id="{8A36A1D3-8028-457B-891F-1DBF524C7169}"/>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403" name="Drop Down 4" hidden="1">
          <a:extLst>
            <a:ext uri="{63B3BB69-23CF-44E3-9099-C40C66FF867C}">
              <a14:compatExt xmlns:a14="http://schemas.microsoft.com/office/drawing/2010/main" spid="_x0000_s2052"/>
            </a:ext>
            <a:ext uri="{FF2B5EF4-FFF2-40B4-BE49-F238E27FC236}">
              <a16:creationId xmlns:a16="http://schemas.microsoft.com/office/drawing/2014/main" id="{E774F472-D6F5-4B11-966D-9875579FBC99}"/>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294</xdr:row>
      <xdr:rowOff>0</xdr:rowOff>
    </xdr:from>
    <xdr:ext cx="2529840" cy="195685"/>
    <xdr:sp macro="" textlink="">
      <xdr:nvSpPr>
        <xdr:cNvPr id="6404" name="Drop Down 4" hidden="1">
          <a:extLst>
            <a:ext uri="{63B3BB69-23CF-44E3-9099-C40C66FF867C}">
              <a14:compatExt xmlns:a14="http://schemas.microsoft.com/office/drawing/2010/main" spid="_x0000_s2052"/>
            </a:ext>
            <a:ext uri="{FF2B5EF4-FFF2-40B4-BE49-F238E27FC236}">
              <a16:creationId xmlns:a16="http://schemas.microsoft.com/office/drawing/2014/main" id="{427D8C3A-DCDA-4872-B71A-B4F045C85090}"/>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405" name="Drop Down 4" hidden="1">
          <a:extLst>
            <a:ext uri="{63B3BB69-23CF-44E3-9099-C40C66FF867C}">
              <a14:compatExt xmlns:a14="http://schemas.microsoft.com/office/drawing/2010/main" spid="_x0000_s2052"/>
            </a:ext>
            <a:ext uri="{FF2B5EF4-FFF2-40B4-BE49-F238E27FC236}">
              <a16:creationId xmlns:a16="http://schemas.microsoft.com/office/drawing/2014/main" id="{38BF4940-EDF0-477D-B4EF-0737855EB49A}"/>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294</xdr:row>
      <xdr:rowOff>0</xdr:rowOff>
    </xdr:from>
    <xdr:ext cx="2529840" cy="195685"/>
    <xdr:sp macro="" textlink="">
      <xdr:nvSpPr>
        <xdr:cNvPr id="6406" name="Drop Down 4" hidden="1">
          <a:extLst>
            <a:ext uri="{63B3BB69-23CF-44E3-9099-C40C66FF867C}">
              <a14:compatExt xmlns:a14="http://schemas.microsoft.com/office/drawing/2010/main" spid="_x0000_s2052"/>
            </a:ext>
            <a:ext uri="{FF2B5EF4-FFF2-40B4-BE49-F238E27FC236}">
              <a16:creationId xmlns:a16="http://schemas.microsoft.com/office/drawing/2014/main" id="{11818621-6BB2-4DA0-8C1E-92D14A5DF673}"/>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407" name="Drop Down 4" hidden="1">
          <a:extLst>
            <a:ext uri="{63B3BB69-23CF-44E3-9099-C40C66FF867C}">
              <a14:compatExt xmlns:a14="http://schemas.microsoft.com/office/drawing/2010/main" spid="_x0000_s2052"/>
            </a:ext>
            <a:ext uri="{FF2B5EF4-FFF2-40B4-BE49-F238E27FC236}">
              <a16:creationId xmlns:a16="http://schemas.microsoft.com/office/drawing/2014/main" id="{9008C976-D660-4C54-986C-4A5DF8ABA0D1}"/>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294</xdr:row>
      <xdr:rowOff>0</xdr:rowOff>
    </xdr:from>
    <xdr:ext cx="1921468" cy="195685"/>
    <xdr:sp macro="" textlink="">
      <xdr:nvSpPr>
        <xdr:cNvPr id="6408" name="Drop Down 20" hidden="1">
          <a:extLst>
            <a:ext uri="{63B3BB69-23CF-44E3-9099-C40C66FF867C}">
              <a14:compatExt xmlns:a14="http://schemas.microsoft.com/office/drawing/2010/main" spid="_x0000_s2068"/>
            </a:ext>
            <a:ext uri="{FF2B5EF4-FFF2-40B4-BE49-F238E27FC236}">
              <a16:creationId xmlns:a16="http://schemas.microsoft.com/office/drawing/2014/main" id="{5E3B7050-FDD1-4EFB-B0DC-7EB855616691}"/>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294</xdr:row>
      <xdr:rowOff>0</xdr:rowOff>
    </xdr:from>
    <xdr:ext cx="2476500" cy="199970"/>
    <xdr:sp macro="" textlink="">
      <xdr:nvSpPr>
        <xdr:cNvPr id="6409" name="Drop Down 24" hidden="1">
          <a:extLst>
            <a:ext uri="{63B3BB69-23CF-44E3-9099-C40C66FF867C}">
              <a14:compatExt xmlns:a14="http://schemas.microsoft.com/office/drawing/2010/main" spid="_x0000_s2072"/>
            </a:ext>
            <a:ext uri="{FF2B5EF4-FFF2-40B4-BE49-F238E27FC236}">
              <a16:creationId xmlns:a16="http://schemas.microsoft.com/office/drawing/2014/main" id="{92092C1B-A9A3-42F8-A09A-6B6D0186D488}"/>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410" name="Drop Down 4" hidden="1">
          <a:extLst>
            <a:ext uri="{63B3BB69-23CF-44E3-9099-C40C66FF867C}">
              <a14:compatExt xmlns:a14="http://schemas.microsoft.com/office/drawing/2010/main" spid="_x0000_s2052"/>
            </a:ext>
            <a:ext uri="{FF2B5EF4-FFF2-40B4-BE49-F238E27FC236}">
              <a16:creationId xmlns:a16="http://schemas.microsoft.com/office/drawing/2014/main" id="{5234C251-56B6-441B-86E3-659662480141}"/>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294</xdr:row>
      <xdr:rowOff>0</xdr:rowOff>
    </xdr:from>
    <xdr:ext cx="2529840" cy="195685"/>
    <xdr:sp macro="" textlink="">
      <xdr:nvSpPr>
        <xdr:cNvPr id="6411" name="Drop Down 4" hidden="1">
          <a:extLst>
            <a:ext uri="{63B3BB69-23CF-44E3-9099-C40C66FF867C}">
              <a14:compatExt xmlns:a14="http://schemas.microsoft.com/office/drawing/2010/main" spid="_x0000_s2052"/>
            </a:ext>
            <a:ext uri="{FF2B5EF4-FFF2-40B4-BE49-F238E27FC236}">
              <a16:creationId xmlns:a16="http://schemas.microsoft.com/office/drawing/2014/main" id="{3AF079C8-7F84-42D0-80DB-B512223DDD6B}"/>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412" name="Drop Down 4" hidden="1">
          <a:extLst>
            <a:ext uri="{63B3BB69-23CF-44E3-9099-C40C66FF867C}">
              <a14:compatExt xmlns:a14="http://schemas.microsoft.com/office/drawing/2010/main" spid="_x0000_s2052"/>
            </a:ext>
            <a:ext uri="{FF2B5EF4-FFF2-40B4-BE49-F238E27FC236}">
              <a16:creationId xmlns:a16="http://schemas.microsoft.com/office/drawing/2014/main" id="{AC99E6F8-19F3-43C8-8FE1-525ABE5DD715}"/>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294</xdr:row>
      <xdr:rowOff>0</xdr:rowOff>
    </xdr:from>
    <xdr:ext cx="2529840" cy="195685"/>
    <xdr:sp macro="" textlink="">
      <xdr:nvSpPr>
        <xdr:cNvPr id="6413" name="Drop Down 4" hidden="1">
          <a:extLst>
            <a:ext uri="{63B3BB69-23CF-44E3-9099-C40C66FF867C}">
              <a14:compatExt xmlns:a14="http://schemas.microsoft.com/office/drawing/2010/main" spid="_x0000_s2052"/>
            </a:ext>
            <a:ext uri="{FF2B5EF4-FFF2-40B4-BE49-F238E27FC236}">
              <a16:creationId xmlns:a16="http://schemas.microsoft.com/office/drawing/2014/main" id="{D999211E-A00E-46DC-965D-5AF79009C61C}"/>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414" name="Drop Down 4" hidden="1">
          <a:extLst>
            <a:ext uri="{63B3BB69-23CF-44E3-9099-C40C66FF867C}">
              <a14:compatExt xmlns:a14="http://schemas.microsoft.com/office/drawing/2010/main" spid="_x0000_s2052"/>
            </a:ext>
            <a:ext uri="{FF2B5EF4-FFF2-40B4-BE49-F238E27FC236}">
              <a16:creationId xmlns:a16="http://schemas.microsoft.com/office/drawing/2014/main" id="{5CB7B374-BB15-4C8E-8460-6A8AD04CD7A9}"/>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294</xdr:row>
      <xdr:rowOff>0</xdr:rowOff>
    </xdr:from>
    <xdr:ext cx="1921468" cy="195685"/>
    <xdr:sp macro="" textlink="">
      <xdr:nvSpPr>
        <xdr:cNvPr id="6415" name="Drop Down 20" hidden="1">
          <a:extLst>
            <a:ext uri="{63B3BB69-23CF-44E3-9099-C40C66FF867C}">
              <a14:compatExt xmlns:a14="http://schemas.microsoft.com/office/drawing/2010/main" spid="_x0000_s2068"/>
            </a:ext>
            <a:ext uri="{FF2B5EF4-FFF2-40B4-BE49-F238E27FC236}">
              <a16:creationId xmlns:a16="http://schemas.microsoft.com/office/drawing/2014/main" id="{D6B7A915-D899-4FF6-9F58-AB97483EA6CE}"/>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294</xdr:row>
      <xdr:rowOff>0</xdr:rowOff>
    </xdr:from>
    <xdr:ext cx="2476500" cy="199970"/>
    <xdr:sp macro="" textlink="">
      <xdr:nvSpPr>
        <xdr:cNvPr id="6416" name="Drop Down 24" hidden="1">
          <a:extLst>
            <a:ext uri="{63B3BB69-23CF-44E3-9099-C40C66FF867C}">
              <a14:compatExt xmlns:a14="http://schemas.microsoft.com/office/drawing/2010/main" spid="_x0000_s2072"/>
            </a:ext>
            <a:ext uri="{FF2B5EF4-FFF2-40B4-BE49-F238E27FC236}">
              <a16:creationId xmlns:a16="http://schemas.microsoft.com/office/drawing/2014/main" id="{0E4A1808-FA74-4945-A65D-1EACBF33B301}"/>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417" name="Drop Down 4" hidden="1">
          <a:extLst>
            <a:ext uri="{63B3BB69-23CF-44E3-9099-C40C66FF867C}">
              <a14:compatExt xmlns:a14="http://schemas.microsoft.com/office/drawing/2010/main" spid="_x0000_s2052"/>
            </a:ext>
            <a:ext uri="{FF2B5EF4-FFF2-40B4-BE49-F238E27FC236}">
              <a16:creationId xmlns:a16="http://schemas.microsoft.com/office/drawing/2014/main" id="{88FF27C9-9BC5-4BEC-A195-BCB580E332D2}"/>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294</xdr:row>
      <xdr:rowOff>0</xdr:rowOff>
    </xdr:from>
    <xdr:ext cx="2529840" cy="195685"/>
    <xdr:sp macro="" textlink="">
      <xdr:nvSpPr>
        <xdr:cNvPr id="6418" name="Drop Down 4" hidden="1">
          <a:extLst>
            <a:ext uri="{63B3BB69-23CF-44E3-9099-C40C66FF867C}">
              <a14:compatExt xmlns:a14="http://schemas.microsoft.com/office/drawing/2010/main" spid="_x0000_s2052"/>
            </a:ext>
            <a:ext uri="{FF2B5EF4-FFF2-40B4-BE49-F238E27FC236}">
              <a16:creationId xmlns:a16="http://schemas.microsoft.com/office/drawing/2014/main" id="{FE7E0B36-DE9B-42E0-B40E-46D854D4D126}"/>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419" name="Drop Down 4" hidden="1">
          <a:extLst>
            <a:ext uri="{63B3BB69-23CF-44E3-9099-C40C66FF867C}">
              <a14:compatExt xmlns:a14="http://schemas.microsoft.com/office/drawing/2010/main" spid="_x0000_s2052"/>
            </a:ext>
            <a:ext uri="{FF2B5EF4-FFF2-40B4-BE49-F238E27FC236}">
              <a16:creationId xmlns:a16="http://schemas.microsoft.com/office/drawing/2014/main" id="{289A37C3-266B-46C8-A5BD-D6AB8A299DA5}"/>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294</xdr:row>
      <xdr:rowOff>0</xdr:rowOff>
    </xdr:from>
    <xdr:ext cx="2529840" cy="195685"/>
    <xdr:sp macro="" textlink="">
      <xdr:nvSpPr>
        <xdr:cNvPr id="6420" name="Drop Down 4" hidden="1">
          <a:extLst>
            <a:ext uri="{63B3BB69-23CF-44E3-9099-C40C66FF867C}">
              <a14:compatExt xmlns:a14="http://schemas.microsoft.com/office/drawing/2010/main" spid="_x0000_s2052"/>
            </a:ext>
            <a:ext uri="{FF2B5EF4-FFF2-40B4-BE49-F238E27FC236}">
              <a16:creationId xmlns:a16="http://schemas.microsoft.com/office/drawing/2014/main" id="{DFF9982C-5D0C-46D4-810A-CBDE2CF2D2CE}"/>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421" name="Drop Down 4" hidden="1">
          <a:extLst>
            <a:ext uri="{63B3BB69-23CF-44E3-9099-C40C66FF867C}">
              <a14:compatExt xmlns:a14="http://schemas.microsoft.com/office/drawing/2010/main" spid="_x0000_s2052"/>
            </a:ext>
            <a:ext uri="{FF2B5EF4-FFF2-40B4-BE49-F238E27FC236}">
              <a16:creationId xmlns:a16="http://schemas.microsoft.com/office/drawing/2014/main" id="{7C563B60-91DD-4179-B9A8-3CD8792EB923}"/>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294</xdr:row>
      <xdr:rowOff>0</xdr:rowOff>
    </xdr:from>
    <xdr:ext cx="1921468" cy="195685"/>
    <xdr:sp macro="" textlink="">
      <xdr:nvSpPr>
        <xdr:cNvPr id="6422" name="Drop Down 20" hidden="1">
          <a:extLst>
            <a:ext uri="{63B3BB69-23CF-44E3-9099-C40C66FF867C}">
              <a14:compatExt xmlns:a14="http://schemas.microsoft.com/office/drawing/2010/main" spid="_x0000_s2068"/>
            </a:ext>
            <a:ext uri="{FF2B5EF4-FFF2-40B4-BE49-F238E27FC236}">
              <a16:creationId xmlns:a16="http://schemas.microsoft.com/office/drawing/2014/main" id="{AD4327FB-1AC1-4065-9055-F88D6AC7E455}"/>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294</xdr:row>
      <xdr:rowOff>0</xdr:rowOff>
    </xdr:from>
    <xdr:ext cx="2476500" cy="199970"/>
    <xdr:sp macro="" textlink="">
      <xdr:nvSpPr>
        <xdr:cNvPr id="6423" name="Drop Down 24" hidden="1">
          <a:extLst>
            <a:ext uri="{63B3BB69-23CF-44E3-9099-C40C66FF867C}">
              <a14:compatExt xmlns:a14="http://schemas.microsoft.com/office/drawing/2010/main" spid="_x0000_s2072"/>
            </a:ext>
            <a:ext uri="{FF2B5EF4-FFF2-40B4-BE49-F238E27FC236}">
              <a16:creationId xmlns:a16="http://schemas.microsoft.com/office/drawing/2014/main" id="{2149CA9E-BFD8-40D0-9DE0-823BD3FC46DF}"/>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424" name="Drop Down 4" hidden="1">
          <a:extLst>
            <a:ext uri="{63B3BB69-23CF-44E3-9099-C40C66FF867C}">
              <a14:compatExt xmlns:a14="http://schemas.microsoft.com/office/drawing/2010/main" spid="_x0000_s2052"/>
            </a:ext>
            <a:ext uri="{FF2B5EF4-FFF2-40B4-BE49-F238E27FC236}">
              <a16:creationId xmlns:a16="http://schemas.microsoft.com/office/drawing/2014/main" id="{9BC27A0F-9D27-4A02-8F05-840C8E64F214}"/>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294</xdr:row>
      <xdr:rowOff>0</xdr:rowOff>
    </xdr:from>
    <xdr:ext cx="2529840" cy="195685"/>
    <xdr:sp macro="" textlink="">
      <xdr:nvSpPr>
        <xdr:cNvPr id="6425" name="Drop Down 4" hidden="1">
          <a:extLst>
            <a:ext uri="{63B3BB69-23CF-44E3-9099-C40C66FF867C}">
              <a14:compatExt xmlns:a14="http://schemas.microsoft.com/office/drawing/2010/main" spid="_x0000_s2052"/>
            </a:ext>
            <a:ext uri="{FF2B5EF4-FFF2-40B4-BE49-F238E27FC236}">
              <a16:creationId xmlns:a16="http://schemas.microsoft.com/office/drawing/2014/main" id="{6B15F826-2658-4093-87EB-6E2D1FBC96D7}"/>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426" name="Drop Down 4" hidden="1">
          <a:extLst>
            <a:ext uri="{63B3BB69-23CF-44E3-9099-C40C66FF867C}">
              <a14:compatExt xmlns:a14="http://schemas.microsoft.com/office/drawing/2010/main" spid="_x0000_s2052"/>
            </a:ext>
            <a:ext uri="{FF2B5EF4-FFF2-40B4-BE49-F238E27FC236}">
              <a16:creationId xmlns:a16="http://schemas.microsoft.com/office/drawing/2014/main" id="{EE0F6D6C-16F0-49AE-AAA2-D4AF2A73D6C2}"/>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294</xdr:row>
      <xdr:rowOff>0</xdr:rowOff>
    </xdr:from>
    <xdr:ext cx="2529840" cy="195685"/>
    <xdr:sp macro="" textlink="">
      <xdr:nvSpPr>
        <xdr:cNvPr id="6427" name="Drop Down 4" hidden="1">
          <a:extLst>
            <a:ext uri="{63B3BB69-23CF-44E3-9099-C40C66FF867C}">
              <a14:compatExt xmlns:a14="http://schemas.microsoft.com/office/drawing/2010/main" spid="_x0000_s2052"/>
            </a:ext>
            <a:ext uri="{FF2B5EF4-FFF2-40B4-BE49-F238E27FC236}">
              <a16:creationId xmlns:a16="http://schemas.microsoft.com/office/drawing/2014/main" id="{2C0BBB03-A2E6-4117-9494-DF21C5A2674F}"/>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428" name="Drop Down 4" hidden="1">
          <a:extLst>
            <a:ext uri="{63B3BB69-23CF-44E3-9099-C40C66FF867C}">
              <a14:compatExt xmlns:a14="http://schemas.microsoft.com/office/drawing/2010/main" spid="_x0000_s2052"/>
            </a:ext>
            <a:ext uri="{FF2B5EF4-FFF2-40B4-BE49-F238E27FC236}">
              <a16:creationId xmlns:a16="http://schemas.microsoft.com/office/drawing/2014/main" id="{A80A8BCC-9F93-4B2A-8F78-84483BEAA949}"/>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294</xdr:row>
      <xdr:rowOff>0</xdr:rowOff>
    </xdr:from>
    <xdr:ext cx="1921468" cy="195685"/>
    <xdr:sp macro="" textlink="">
      <xdr:nvSpPr>
        <xdr:cNvPr id="6429" name="Drop Down 20" hidden="1">
          <a:extLst>
            <a:ext uri="{63B3BB69-23CF-44E3-9099-C40C66FF867C}">
              <a14:compatExt xmlns:a14="http://schemas.microsoft.com/office/drawing/2010/main" spid="_x0000_s2068"/>
            </a:ext>
            <a:ext uri="{FF2B5EF4-FFF2-40B4-BE49-F238E27FC236}">
              <a16:creationId xmlns:a16="http://schemas.microsoft.com/office/drawing/2014/main" id="{A86B3BA1-4188-4741-84E5-734E2C7F3216}"/>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294</xdr:row>
      <xdr:rowOff>0</xdr:rowOff>
    </xdr:from>
    <xdr:ext cx="2476500" cy="199970"/>
    <xdr:sp macro="" textlink="">
      <xdr:nvSpPr>
        <xdr:cNvPr id="6430" name="Drop Down 24" hidden="1">
          <a:extLst>
            <a:ext uri="{63B3BB69-23CF-44E3-9099-C40C66FF867C}">
              <a14:compatExt xmlns:a14="http://schemas.microsoft.com/office/drawing/2010/main" spid="_x0000_s2072"/>
            </a:ext>
            <a:ext uri="{FF2B5EF4-FFF2-40B4-BE49-F238E27FC236}">
              <a16:creationId xmlns:a16="http://schemas.microsoft.com/office/drawing/2014/main" id="{B02E20EE-CB9A-4D87-BFFE-9C7550AF844F}"/>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431" name="Drop Down 4" hidden="1">
          <a:extLst>
            <a:ext uri="{63B3BB69-23CF-44E3-9099-C40C66FF867C}">
              <a14:compatExt xmlns:a14="http://schemas.microsoft.com/office/drawing/2010/main" spid="_x0000_s2052"/>
            </a:ext>
            <a:ext uri="{FF2B5EF4-FFF2-40B4-BE49-F238E27FC236}">
              <a16:creationId xmlns:a16="http://schemas.microsoft.com/office/drawing/2014/main" id="{681F2D0A-325B-430B-A9BA-6FFB37BF8BBF}"/>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294</xdr:row>
      <xdr:rowOff>0</xdr:rowOff>
    </xdr:from>
    <xdr:ext cx="2529840" cy="195685"/>
    <xdr:sp macro="" textlink="">
      <xdr:nvSpPr>
        <xdr:cNvPr id="6432" name="Drop Down 4" hidden="1">
          <a:extLst>
            <a:ext uri="{63B3BB69-23CF-44E3-9099-C40C66FF867C}">
              <a14:compatExt xmlns:a14="http://schemas.microsoft.com/office/drawing/2010/main" spid="_x0000_s2052"/>
            </a:ext>
            <a:ext uri="{FF2B5EF4-FFF2-40B4-BE49-F238E27FC236}">
              <a16:creationId xmlns:a16="http://schemas.microsoft.com/office/drawing/2014/main" id="{7E4C4CE7-7594-4F5D-BC7F-0DB4D824D384}"/>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433" name="Drop Down 4" hidden="1">
          <a:extLst>
            <a:ext uri="{63B3BB69-23CF-44E3-9099-C40C66FF867C}">
              <a14:compatExt xmlns:a14="http://schemas.microsoft.com/office/drawing/2010/main" spid="_x0000_s2052"/>
            </a:ext>
            <a:ext uri="{FF2B5EF4-FFF2-40B4-BE49-F238E27FC236}">
              <a16:creationId xmlns:a16="http://schemas.microsoft.com/office/drawing/2014/main" id="{59E54F7E-8D50-47D3-B4D3-AC7A37B98809}"/>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294</xdr:row>
      <xdr:rowOff>0</xdr:rowOff>
    </xdr:from>
    <xdr:ext cx="2529840" cy="195685"/>
    <xdr:sp macro="" textlink="">
      <xdr:nvSpPr>
        <xdr:cNvPr id="6434" name="Drop Down 4" hidden="1">
          <a:extLst>
            <a:ext uri="{63B3BB69-23CF-44E3-9099-C40C66FF867C}">
              <a14:compatExt xmlns:a14="http://schemas.microsoft.com/office/drawing/2010/main" spid="_x0000_s2052"/>
            </a:ext>
            <a:ext uri="{FF2B5EF4-FFF2-40B4-BE49-F238E27FC236}">
              <a16:creationId xmlns:a16="http://schemas.microsoft.com/office/drawing/2014/main" id="{03C7477C-74B4-4225-82C3-96D3831A341B}"/>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435" name="Drop Down 4" hidden="1">
          <a:extLst>
            <a:ext uri="{63B3BB69-23CF-44E3-9099-C40C66FF867C}">
              <a14:compatExt xmlns:a14="http://schemas.microsoft.com/office/drawing/2010/main" spid="_x0000_s2052"/>
            </a:ext>
            <a:ext uri="{FF2B5EF4-FFF2-40B4-BE49-F238E27FC236}">
              <a16:creationId xmlns:a16="http://schemas.microsoft.com/office/drawing/2014/main" id="{AEA7F926-7152-4E38-83ED-C29CF16DCC27}"/>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294</xdr:row>
      <xdr:rowOff>0</xdr:rowOff>
    </xdr:from>
    <xdr:ext cx="1921468" cy="195685"/>
    <xdr:sp macro="" textlink="">
      <xdr:nvSpPr>
        <xdr:cNvPr id="6436" name="Drop Down 20" hidden="1">
          <a:extLst>
            <a:ext uri="{63B3BB69-23CF-44E3-9099-C40C66FF867C}">
              <a14:compatExt xmlns:a14="http://schemas.microsoft.com/office/drawing/2010/main" spid="_x0000_s2068"/>
            </a:ext>
            <a:ext uri="{FF2B5EF4-FFF2-40B4-BE49-F238E27FC236}">
              <a16:creationId xmlns:a16="http://schemas.microsoft.com/office/drawing/2014/main" id="{6D909785-C57B-4A80-95E1-79BCDB2A8B63}"/>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294</xdr:row>
      <xdr:rowOff>0</xdr:rowOff>
    </xdr:from>
    <xdr:ext cx="2476500" cy="199970"/>
    <xdr:sp macro="" textlink="">
      <xdr:nvSpPr>
        <xdr:cNvPr id="6437" name="Drop Down 24" hidden="1">
          <a:extLst>
            <a:ext uri="{63B3BB69-23CF-44E3-9099-C40C66FF867C}">
              <a14:compatExt xmlns:a14="http://schemas.microsoft.com/office/drawing/2010/main" spid="_x0000_s2072"/>
            </a:ext>
            <a:ext uri="{FF2B5EF4-FFF2-40B4-BE49-F238E27FC236}">
              <a16:creationId xmlns:a16="http://schemas.microsoft.com/office/drawing/2014/main" id="{6269A348-1735-45E5-954E-F9E04551C68E}"/>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438" name="Drop Down 4" hidden="1">
          <a:extLst>
            <a:ext uri="{63B3BB69-23CF-44E3-9099-C40C66FF867C}">
              <a14:compatExt xmlns:a14="http://schemas.microsoft.com/office/drawing/2010/main" spid="_x0000_s2052"/>
            </a:ext>
            <a:ext uri="{FF2B5EF4-FFF2-40B4-BE49-F238E27FC236}">
              <a16:creationId xmlns:a16="http://schemas.microsoft.com/office/drawing/2014/main" id="{D23597AA-FAC3-473B-ACEB-11DC9D69A63B}"/>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294</xdr:row>
      <xdr:rowOff>0</xdr:rowOff>
    </xdr:from>
    <xdr:ext cx="2529840" cy="195685"/>
    <xdr:sp macro="" textlink="">
      <xdr:nvSpPr>
        <xdr:cNvPr id="6439" name="Drop Down 4" hidden="1">
          <a:extLst>
            <a:ext uri="{63B3BB69-23CF-44E3-9099-C40C66FF867C}">
              <a14:compatExt xmlns:a14="http://schemas.microsoft.com/office/drawing/2010/main" spid="_x0000_s2052"/>
            </a:ext>
            <a:ext uri="{FF2B5EF4-FFF2-40B4-BE49-F238E27FC236}">
              <a16:creationId xmlns:a16="http://schemas.microsoft.com/office/drawing/2014/main" id="{93C2198F-EF9D-42F7-BAAB-1EFD757FD280}"/>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440" name="Drop Down 4" hidden="1">
          <a:extLst>
            <a:ext uri="{63B3BB69-23CF-44E3-9099-C40C66FF867C}">
              <a14:compatExt xmlns:a14="http://schemas.microsoft.com/office/drawing/2010/main" spid="_x0000_s2052"/>
            </a:ext>
            <a:ext uri="{FF2B5EF4-FFF2-40B4-BE49-F238E27FC236}">
              <a16:creationId xmlns:a16="http://schemas.microsoft.com/office/drawing/2014/main" id="{EE727399-75ED-417F-8512-D3050A576912}"/>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294</xdr:row>
      <xdr:rowOff>0</xdr:rowOff>
    </xdr:from>
    <xdr:ext cx="2529840" cy="195685"/>
    <xdr:sp macro="" textlink="">
      <xdr:nvSpPr>
        <xdr:cNvPr id="6441" name="Drop Down 4" hidden="1">
          <a:extLst>
            <a:ext uri="{63B3BB69-23CF-44E3-9099-C40C66FF867C}">
              <a14:compatExt xmlns:a14="http://schemas.microsoft.com/office/drawing/2010/main" spid="_x0000_s2052"/>
            </a:ext>
            <a:ext uri="{FF2B5EF4-FFF2-40B4-BE49-F238E27FC236}">
              <a16:creationId xmlns:a16="http://schemas.microsoft.com/office/drawing/2014/main" id="{1281464B-1CF0-4D37-BD58-8526A29D3B7E}"/>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442" name="Drop Down 4" hidden="1">
          <a:extLst>
            <a:ext uri="{63B3BB69-23CF-44E3-9099-C40C66FF867C}">
              <a14:compatExt xmlns:a14="http://schemas.microsoft.com/office/drawing/2010/main" spid="_x0000_s2052"/>
            </a:ext>
            <a:ext uri="{FF2B5EF4-FFF2-40B4-BE49-F238E27FC236}">
              <a16:creationId xmlns:a16="http://schemas.microsoft.com/office/drawing/2014/main" id="{7EF09194-58D5-46AB-9751-61B0D7A545B4}"/>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294</xdr:row>
      <xdr:rowOff>0</xdr:rowOff>
    </xdr:from>
    <xdr:ext cx="1921468" cy="195685"/>
    <xdr:sp macro="" textlink="">
      <xdr:nvSpPr>
        <xdr:cNvPr id="6443" name="Drop Down 20" hidden="1">
          <a:extLst>
            <a:ext uri="{63B3BB69-23CF-44E3-9099-C40C66FF867C}">
              <a14:compatExt xmlns:a14="http://schemas.microsoft.com/office/drawing/2010/main" spid="_x0000_s2068"/>
            </a:ext>
            <a:ext uri="{FF2B5EF4-FFF2-40B4-BE49-F238E27FC236}">
              <a16:creationId xmlns:a16="http://schemas.microsoft.com/office/drawing/2014/main" id="{54C606C9-BEE3-41DA-970E-C43B047B0946}"/>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294</xdr:row>
      <xdr:rowOff>0</xdr:rowOff>
    </xdr:from>
    <xdr:ext cx="2476500" cy="199970"/>
    <xdr:sp macro="" textlink="">
      <xdr:nvSpPr>
        <xdr:cNvPr id="6444" name="Drop Down 24" hidden="1">
          <a:extLst>
            <a:ext uri="{63B3BB69-23CF-44E3-9099-C40C66FF867C}">
              <a14:compatExt xmlns:a14="http://schemas.microsoft.com/office/drawing/2010/main" spid="_x0000_s2072"/>
            </a:ext>
            <a:ext uri="{FF2B5EF4-FFF2-40B4-BE49-F238E27FC236}">
              <a16:creationId xmlns:a16="http://schemas.microsoft.com/office/drawing/2014/main" id="{9375A2A0-8BAE-4413-9EFF-2DB737BA518B}"/>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445" name="Drop Down 4" hidden="1">
          <a:extLst>
            <a:ext uri="{63B3BB69-23CF-44E3-9099-C40C66FF867C}">
              <a14:compatExt xmlns:a14="http://schemas.microsoft.com/office/drawing/2010/main" spid="_x0000_s2052"/>
            </a:ext>
            <a:ext uri="{FF2B5EF4-FFF2-40B4-BE49-F238E27FC236}">
              <a16:creationId xmlns:a16="http://schemas.microsoft.com/office/drawing/2014/main" id="{B49A1565-C5F7-44A2-B3DC-83F1F615148A}"/>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294</xdr:row>
      <xdr:rowOff>0</xdr:rowOff>
    </xdr:from>
    <xdr:ext cx="2529840" cy="195685"/>
    <xdr:sp macro="" textlink="">
      <xdr:nvSpPr>
        <xdr:cNvPr id="6446" name="Drop Down 4" hidden="1">
          <a:extLst>
            <a:ext uri="{63B3BB69-23CF-44E3-9099-C40C66FF867C}">
              <a14:compatExt xmlns:a14="http://schemas.microsoft.com/office/drawing/2010/main" spid="_x0000_s2052"/>
            </a:ext>
            <a:ext uri="{FF2B5EF4-FFF2-40B4-BE49-F238E27FC236}">
              <a16:creationId xmlns:a16="http://schemas.microsoft.com/office/drawing/2014/main" id="{8437D252-FB15-4696-8803-EEFA397DF6B1}"/>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447" name="Drop Down 4" hidden="1">
          <a:extLst>
            <a:ext uri="{63B3BB69-23CF-44E3-9099-C40C66FF867C}">
              <a14:compatExt xmlns:a14="http://schemas.microsoft.com/office/drawing/2010/main" spid="_x0000_s2052"/>
            </a:ext>
            <a:ext uri="{FF2B5EF4-FFF2-40B4-BE49-F238E27FC236}">
              <a16:creationId xmlns:a16="http://schemas.microsoft.com/office/drawing/2014/main" id="{C40E713D-605A-48E8-91EE-832E96BDE5B2}"/>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294</xdr:row>
      <xdr:rowOff>0</xdr:rowOff>
    </xdr:from>
    <xdr:ext cx="2529840" cy="195685"/>
    <xdr:sp macro="" textlink="">
      <xdr:nvSpPr>
        <xdr:cNvPr id="6448" name="Drop Down 4" hidden="1">
          <a:extLst>
            <a:ext uri="{63B3BB69-23CF-44E3-9099-C40C66FF867C}">
              <a14:compatExt xmlns:a14="http://schemas.microsoft.com/office/drawing/2010/main" spid="_x0000_s2052"/>
            </a:ext>
            <a:ext uri="{FF2B5EF4-FFF2-40B4-BE49-F238E27FC236}">
              <a16:creationId xmlns:a16="http://schemas.microsoft.com/office/drawing/2014/main" id="{96AF94CF-F2FA-48AB-A6D7-6E6ED16E46B5}"/>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449" name="Drop Down 4" hidden="1">
          <a:extLst>
            <a:ext uri="{63B3BB69-23CF-44E3-9099-C40C66FF867C}">
              <a14:compatExt xmlns:a14="http://schemas.microsoft.com/office/drawing/2010/main" spid="_x0000_s2052"/>
            </a:ext>
            <a:ext uri="{FF2B5EF4-FFF2-40B4-BE49-F238E27FC236}">
              <a16:creationId xmlns:a16="http://schemas.microsoft.com/office/drawing/2014/main" id="{845E9DC9-D7E7-41F9-A81B-F5FA2687BBC4}"/>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294</xdr:row>
      <xdr:rowOff>0</xdr:rowOff>
    </xdr:from>
    <xdr:ext cx="1921468" cy="195685"/>
    <xdr:sp macro="" textlink="">
      <xdr:nvSpPr>
        <xdr:cNvPr id="6450" name="Drop Down 20" hidden="1">
          <a:extLst>
            <a:ext uri="{63B3BB69-23CF-44E3-9099-C40C66FF867C}">
              <a14:compatExt xmlns:a14="http://schemas.microsoft.com/office/drawing/2010/main" spid="_x0000_s2068"/>
            </a:ext>
            <a:ext uri="{FF2B5EF4-FFF2-40B4-BE49-F238E27FC236}">
              <a16:creationId xmlns:a16="http://schemas.microsoft.com/office/drawing/2014/main" id="{10ED0360-4771-49B2-B831-3B0C947FDF98}"/>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294</xdr:row>
      <xdr:rowOff>0</xdr:rowOff>
    </xdr:from>
    <xdr:ext cx="2476500" cy="199970"/>
    <xdr:sp macro="" textlink="">
      <xdr:nvSpPr>
        <xdr:cNvPr id="6451" name="Drop Down 24" hidden="1">
          <a:extLst>
            <a:ext uri="{63B3BB69-23CF-44E3-9099-C40C66FF867C}">
              <a14:compatExt xmlns:a14="http://schemas.microsoft.com/office/drawing/2010/main" spid="_x0000_s2072"/>
            </a:ext>
            <a:ext uri="{FF2B5EF4-FFF2-40B4-BE49-F238E27FC236}">
              <a16:creationId xmlns:a16="http://schemas.microsoft.com/office/drawing/2014/main" id="{44844079-3A73-4D8D-81DA-B5D876A9AB83}"/>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452" name="Drop Down 4" hidden="1">
          <a:extLst>
            <a:ext uri="{63B3BB69-23CF-44E3-9099-C40C66FF867C}">
              <a14:compatExt xmlns:a14="http://schemas.microsoft.com/office/drawing/2010/main" spid="_x0000_s2052"/>
            </a:ext>
            <a:ext uri="{FF2B5EF4-FFF2-40B4-BE49-F238E27FC236}">
              <a16:creationId xmlns:a16="http://schemas.microsoft.com/office/drawing/2014/main" id="{4EFEAA11-8837-4781-AC58-64318AF8DA40}"/>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294</xdr:row>
      <xdr:rowOff>0</xdr:rowOff>
    </xdr:from>
    <xdr:ext cx="2529840" cy="195685"/>
    <xdr:sp macro="" textlink="">
      <xdr:nvSpPr>
        <xdr:cNvPr id="6453" name="Drop Down 4" hidden="1">
          <a:extLst>
            <a:ext uri="{63B3BB69-23CF-44E3-9099-C40C66FF867C}">
              <a14:compatExt xmlns:a14="http://schemas.microsoft.com/office/drawing/2010/main" spid="_x0000_s2052"/>
            </a:ext>
            <a:ext uri="{FF2B5EF4-FFF2-40B4-BE49-F238E27FC236}">
              <a16:creationId xmlns:a16="http://schemas.microsoft.com/office/drawing/2014/main" id="{FF8D9FCB-8C17-4EB6-8AC0-66C71197C247}"/>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294</xdr:row>
      <xdr:rowOff>0</xdr:rowOff>
    </xdr:from>
    <xdr:ext cx="2529840" cy="195685"/>
    <xdr:sp macro="" textlink="">
      <xdr:nvSpPr>
        <xdr:cNvPr id="6454" name="Drop Down 4" hidden="1">
          <a:extLst>
            <a:ext uri="{63B3BB69-23CF-44E3-9099-C40C66FF867C}">
              <a14:compatExt xmlns:a14="http://schemas.microsoft.com/office/drawing/2010/main" spid="_x0000_s2052"/>
            </a:ext>
            <a:ext uri="{FF2B5EF4-FFF2-40B4-BE49-F238E27FC236}">
              <a16:creationId xmlns:a16="http://schemas.microsoft.com/office/drawing/2014/main" id="{1ACB37A8-9195-4260-B419-76E98FAD5E8C}"/>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294</xdr:row>
      <xdr:rowOff>0</xdr:rowOff>
    </xdr:from>
    <xdr:ext cx="2529840" cy="195685"/>
    <xdr:sp macro="" textlink="">
      <xdr:nvSpPr>
        <xdr:cNvPr id="6455" name="Drop Down 4" hidden="1">
          <a:extLst>
            <a:ext uri="{63B3BB69-23CF-44E3-9099-C40C66FF867C}">
              <a14:compatExt xmlns:a14="http://schemas.microsoft.com/office/drawing/2010/main" spid="_x0000_s2052"/>
            </a:ext>
            <a:ext uri="{FF2B5EF4-FFF2-40B4-BE49-F238E27FC236}">
              <a16:creationId xmlns:a16="http://schemas.microsoft.com/office/drawing/2014/main" id="{8621E287-9C95-4E54-BABF-72B1C7CC0908}"/>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456" name="Drop Down 4" hidden="1">
          <a:extLst>
            <a:ext uri="{63B3BB69-23CF-44E3-9099-C40C66FF867C}">
              <a14:compatExt xmlns:a14="http://schemas.microsoft.com/office/drawing/2010/main" spid="_x0000_s2052"/>
            </a:ext>
            <a:ext uri="{FF2B5EF4-FFF2-40B4-BE49-F238E27FC236}">
              <a16:creationId xmlns:a16="http://schemas.microsoft.com/office/drawing/2014/main" id="{051EA64E-D580-4A25-8486-47B8A8D1E5B2}"/>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322</xdr:row>
      <xdr:rowOff>0</xdr:rowOff>
    </xdr:from>
    <xdr:ext cx="1921468" cy="195685"/>
    <xdr:sp macro="" textlink="">
      <xdr:nvSpPr>
        <xdr:cNvPr id="6457" name="Drop Down 20" hidden="1">
          <a:extLst>
            <a:ext uri="{63B3BB69-23CF-44E3-9099-C40C66FF867C}">
              <a14:compatExt xmlns:a14="http://schemas.microsoft.com/office/drawing/2010/main" spid="_x0000_s2068"/>
            </a:ext>
            <a:ext uri="{FF2B5EF4-FFF2-40B4-BE49-F238E27FC236}">
              <a16:creationId xmlns:a16="http://schemas.microsoft.com/office/drawing/2014/main" id="{0675E92B-37DF-4A86-BA1D-A561604CEA98}"/>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6458" name="Drop Down 24" hidden="1">
          <a:extLst>
            <a:ext uri="{63B3BB69-23CF-44E3-9099-C40C66FF867C}">
              <a14:compatExt xmlns:a14="http://schemas.microsoft.com/office/drawing/2010/main" spid="_x0000_s2072"/>
            </a:ext>
            <a:ext uri="{FF2B5EF4-FFF2-40B4-BE49-F238E27FC236}">
              <a16:creationId xmlns:a16="http://schemas.microsoft.com/office/drawing/2014/main" id="{6AF7346C-045B-48D4-A241-925927913D7F}"/>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459" name="Drop Down 4" hidden="1">
          <a:extLst>
            <a:ext uri="{63B3BB69-23CF-44E3-9099-C40C66FF867C}">
              <a14:compatExt xmlns:a14="http://schemas.microsoft.com/office/drawing/2010/main" spid="_x0000_s2052"/>
            </a:ext>
            <a:ext uri="{FF2B5EF4-FFF2-40B4-BE49-F238E27FC236}">
              <a16:creationId xmlns:a16="http://schemas.microsoft.com/office/drawing/2014/main" id="{D436B592-6430-4B5A-81A1-B14CA4C12D93}"/>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6460" name="Drop Down 4" hidden="1">
          <a:extLst>
            <a:ext uri="{63B3BB69-23CF-44E3-9099-C40C66FF867C}">
              <a14:compatExt xmlns:a14="http://schemas.microsoft.com/office/drawing/2010/main" spid="_x0000_s2052"/>
            </a:ext>
            <a:ext uri="{FF2B5EF4-FFF2-40B4-BE49-F238E27FC236}">
              <a16:creationId xmlns:a16="http://schemas.microsoft.com/office/drawing/2014/main" id="{B8815E10-E3DB-41F8-97B7-4760AB4CB22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461" name="Drop Down 4" hidden="1">
          <a:extLst>
            <a:ext uri="{63B3BB69-23CF-44E3-9099-C40C66FF867C}">
              <a14:compatExt xmlns:a14="http://schemas.microsoft.com/office/drawing/2010/main" spid="_x0000_s2052"/>
            </a:ext>
            <a:ext uri="{FF2B5EF4-FFF2-40B4-BE49-F238E27FC236}">
              <a16:creationId xmlns:a16="http://schemas.microsoft.com/office/drawing/2014/main" id="{03CBDEA4-4C17-43B3-9129-D6DF943C5717}"/>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6462" name="Drop Down 4" hidden="1">
          <a:extLst>
            <a:ext uri="{63B3BB69-23CF-44E3-9099-C40C66FF867C}">
              <a14:compatExt xmlns:a14="http://schemas.microsoft.com/office/drawing/2010/main" spid="_x0000_s2052"/>
            </a:ext>
            <a:ext uri="{FF2B5EF4-FFF2-40B4-BE49-F238E27FC236}">
              <a16:creationId xmlns:a16="http://schemas.microsoft.com/office/drawing/2014/main" id="{A9212392-146D-4BA0-8F9A-258B22A7112C}"/>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463" name="Drop Down 4" hidden="1">
          <a:extLst>
            <a:ext uri="{63B3BB69-23CF-44E3-9099-C40C66FF867C}">
              <a14:compatExt xmlns:a14="http://schemas.microsoft.com/office/drawing/2010/main" spid="_x0000_s2052"/>
            </a:ext>
            <a:ext uri="{FF2B5EF4-FFF2-40B4-BE49-F238E27FC236}">
              <a16:creationId xmlns:a16="http://schemas.microsoft.com/office/drawing/2014/main" id="{699FA74C-A5B2-4776-BCEF-736383E7DB76}"/>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322</xdr:row>
      <xdr:rowOff>0</xdr:rowOff>
    </xdr:from>
    <xdr:ext cx="1921468" cy="195685"/>
    <xdr:sp macro="" textlink="">
      <xdr:nvSpPr>
        <xdr:cNvPr id="4416" name="Drop Down 20" hidden="1">
          <a:extLst>
            <a:ext uri="{63B3BB69-23CF-44E3-9099-C40C66FF867C}">
              <a14:compatExt xmlns:a14="http://schemas.microsoft.com/office/drawing/2010/main" spid="_x0000_s2068"/>
            </a:ext>
            <a:ext uri="{FF2B5EF4-FFF2-40B4-BE49-F238E27FC236}">
              <a16:creationId xmlns:a16="http://schemas.microsoft.com/office/drawing/2014/main" id="{B589C17F-CE6E-44AF-B009-30E1E3CE7C49}"/>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6464" name="Drop Down 24" hidden="1">
          <a:extLst>
            <a:ext uri="{63B3BB69-23CF-44E3-9099-C40C66FF867C}">
              <a14:compatExt xmlns:a14="http://schemas.microsoft.com/office/drawing/2010/main" spid="_x0000_s2072"/>
            </a:ext>
            <a:ext uri="{FF2B5EF4-FFF2-40B4-BE49-F238E27FC236}">
              <a16:creationId xmlns:a16="http://schemas.microsoft.com/office/drawing/2014/main" id="{2F832E6C-CE5F-4C00-A885-E57375ED76FD}"/>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465" name="Drop Down 4" hidden="1">
          <a:extLst>
            <a:ext uri="{63B3BB69-23CF-44E3-9099-C40C66FF867C}">
              <a14:compatExt xmlns:a14="http://schemas.microsoft.com/office/drawing/2010/main" spid="_x0000_s2052"/>
            </a:ext>
            <a:ext uri="{FF2B5EF4-FFF2-40B4-BE49-F238E27FC236}">
              <a16:creationId xmlns:a16="http://schemas.microsoft.com/office/drawing/2014/main" id="{61639432-90C1-42F1-83B9-6FD81458412E}"/>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6466" name="Drop Down 4" hidden="1">
          <a:extLst>
            <a:ext uri="{63B3BB69-23CF-44E3-9099-C40C66FF867C}">
              <a14:compatExt xmlns:a14="http://schemas.microsoft.com/office/drawing/2010/main" spid="_x0000_s2052"/>
            </a:ext>
            <a:ext uri="{FF2B5EF4-FFF2-40B4-BE49-F238E27FC236}">
              <a16:creationId xmlns:a16="http://schemas.microsoft.com/office/drawing/2014/main" id="{74B1AE5D-C3D0-4BBF-A0E5-F1A751B9A08C}"/>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467" name="Drop Down 4" hidden="1">
          <a:extLst>
            <a:ext uri="{63B3BB69-23CF-44E3-9099-C40C66FF867C}">
              <a14:compatExt xmlns:a14="http://schemas.microsoft.com/office/drawing/2010/main" spid="_x0000_s2052"/>
            </a:ext>
            <a:ext uri="{FF2B5EF4-FFF2-40B4-BE49-F238E27FC236}">
              <a16:creationId xmlns:a16="http://schemas.microsoft.com/office/drawing/2014/main" id="{E2F75D0E-8BAF-4BA2-9168-933A4F6FBE58}"/>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6468" name="Drop Down 4" hidden="1">
          <a:extLst>
            <a:ext uri="{63B3BB69-23CF-44E3-9099-C40C66FF867C}">
              <a14:compatExt xmlns:a14="http://schemas.microsoft.com/office/drawing/2010/main" spid="_x0000_s2052"/>
            </a:ext>
            <a:ext uri="{FF2B5EF4-FFF2-40B4-BE49-F238E27FC236}">
              <a16:creationId xmlns:a16="http://schemas.microsoft.com/office/drawing/2014/main" id="{61D581AF-32A8-4989-BEB5-10D887DE1C6D}"/>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469" name="Drop Down 4" hidden="1">
          <a:extLst>
            <a:ext uri="{63B3BB69-23CF-44E3-9099-C40C66FF867C}">
              <a14:compatExt xmlns:a14="http://schemas.microsoft.com/office/drawing/2010/main" spid="_x0000_s2052"/>
            </a:ext>
            <a:ext uri="{FF2B5EF4-FFF2-40B4-BE49-F238E27FC236}">
              <a16:creationId xmlns:a16="http://schemas.microsoft.com/office/drawing/2014/main" id="{B74AA3F5-8748-4785-8865-5E35C3B05C91}"/>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322</xdr:row>
      <xdr:rowOff>0</xdr:rowOff>
    </xdr:from>
    <xdr:ext cx="1921468" cy="195685"/>
    <xdr:sp macro="" textlink="">
      <xdr:nvSpPr>
        <xdr:cNvPr id="6470" name="Drop Down 20" hidden="1">
          <a:extLst>
            <a:ext uri="{63B3BB69-23CF-44E3-9099-C40C66FF867C}">
              <a14:compatExt xmlns:a14="http://schemas.microsoft.com/office/drawing/2010/main" spid="_x0000_s2068"/>
            </a:ext>
            <a:ext uri="{FF2B5EF4-FFF2-40B4-BE49-F238E27FC236}">
              <a16:creationId xmlns:a16="http://schemas.microsoft.com/office/drawing/2014/main" id="{3955CDFD-35F9-4705-BD79-B99BB313269C}"/>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6471" name="Drop Down 24" hidden="1">
          <a:extLst>
            <a:ext uri="{63B3BB69-23CF-44E3-9099-C40C66FF867C}">
              <a14:compatExt xmlns:a14="http://schemas.microsoft.com/office/drawing/2010/main" spid="_x0000_s2072"/>
            </a:ext>
            <a:ext uri="{FF2B5EF4-FFF2-40B4-BE49-F238E27FC236}">
              <a16:creationId xmlns:a16="http://schemas.microsoft.com/office/drawing/2014/main" id="{4935003F-49E5-40C4-A8D8-473C7A89A191}"/>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472" name="Drop Down 4" hidden="1">
          <a:extLst>
            <a:ext uri="{63B3BB69-23CF-44E3-9099-C40C66FF867C}">
              <a14:compatExt xmlns:a14="http://schemas.microsoft.com/office/drawing/2010/main" spid="_x0000_s2052"/>
            </a:ext>
            <a:ext uri="{FF2B5EF4-FFF2-40B4-BE49-F238E27FC236}">
              <a16:creationId xmlns:a16="http://schemas.microsoft.com/office/drawing/2014/main" id="{82D619A1-FF52-42DB-8225-D2CABD62D7B8}"/>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6473" name="Drop Down 4" hidden="1">
          <a:extLst>
            <a:ext uri="{63B3BB69-23CF-44E3-9099-C40C66FF867C}">
              <a14:compatExt xmlns:a14="http://schemas.microsoft.com/office/drawing/2010/main" spid="_x0000_s2052"/>
            </a:ext>
            <a:ext uri="{FF2B5EF4-FFF2-40B4-BE49-F238E27FC236}">
              <a16:creationId xmlns:a16="http://schemas.microsoft.com/office/drawing/2014/main" id="{E8270B9A-398B-4984-9631-19A7393932E0}"/>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474" name="Drop Down 4" hidden="1">
          <a:extLst>
            <a:ext uri="{63B3BB69-23CF-44E3-9099-C40C66FF867C}">
              <a14:compatExt xmlns:a14="http://schemas.microsoft.com/office/drawing/2010/main" spid="_x0000_s2052"/>
            </a:ext>
            <a:ext uri="{FF2B5EF4-FFF2-40B4-BE49-F238E27FC236}">
              <a16:creationId xmlns:a16="http://schemas.microsoft.com/office/drawing/2014/main" id="{901717C7-7B94-4E30-ABD1-714FC51D12CF}"/>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6475" name="Drop Down 4" hidden="1">
          <a:extLst>
            <a:ext uri="{63B3BB69-23CF-44E3-9099-C40C66FF867C}">
              <a14:compatExt xmlns:a14="http://schemas.microsoft.com/office/drawing/2010/main" spid="_x0000_s2052"/>
            </a:ext>
            <a:ext uri="{FF2B5EF4-FFF2-40B4-BE49-F238E27FC236}">
              <a16:creationId xmlns:a16="http://schemas.microsoft.com/office/drawing/2014/main" id="{714A6F6C-3336-405B-A1C6-C3B82FB0BE02}"/>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476" name="Drop Down 4" hidden="1">
          <a:extLst>
            <a:ext uri="{63B3BB69-23CF-44E3-9099-C40C66FF867C}">
              <a14:compatExt xmlns:a14="http://schemas.microsoft.com/office/drawing/2010/main" spid="_x0000_s2052"/>
            </a:ext>
            <a:ext uri="{FF2B5EF4-FFF2-40B4-BE49-F238E27FC236}">
              <a16:creationId xmlns:a16="http://schemas.microsoft.com/office/drawing/2014/main" id="{41C010CA-3249-4822-9A1B-6E03AF528AA2}"/>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322</xdr:row>
      <xdr:rowOff>0</xdr:rowOff>
    </xdr:from>
    <xdr:ext cx="1921468" cy="195685"/>
    <xdr:sp macro="" textlink="">
      <xdr:nvSpPr>
        <xdr:cNvPr id="6477" name="Drop Down 20" hidden="1">
          <a:extLst>
            <a:ext uri="{63B3BB69-23CF-44E3-9099-C40C66FF867C}">
              <a14:compatExt xmlns:a14="http://schemas.microsoft.com/office/drawing/2010/main" spid="_x0000_s2068"/>
            </a:ext>
            <a:ext uri="{FF2B5EF4-FFF2-40B4-BE49-F238E27FC236}">
              <a16:creationId xmlns:a16="http://schemas.microsoft.com/office/drawing/2014/main" id="{97B38700-2CEF-497C-B898-A11F997A1BCD}"/>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6478" name="Drop Down 24" hidden="1">
          <a:extLst>
            <a:ext uri="{63B3BB69-23CF-44E3-9099-C40C66FF867C}">
              <a14:compatExt xmlns:a14="http://schemas.microsoft.com/office/drawing/2010/main" spid="_x0000_s2072"/>
            </a:ext>
            <a:ext uri="{FF2B5EF4-FFF2-40B4-BE49-F238E27FC236}">
              <a16:creationId xmlns:a16="http://schemas.microsoft.com/office/drawing/2014/main" id="{912B092D-B947-4D94-8A47-3D5E1E8306BB}"/>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479" name="Drop Down 4" hidden="1">
          <a:extLst>
            <a:ext uri="{63B3BB69-23CF-44E3-9099-C40C66FF867C}">
              <a14:compatExt xmlns:a14="http://schemas.microsoft.com/office/drawing/2010/main" spid="_x0000_s2052"/>
            </a:ext>
            <a:ext uri="{FF2B5EF4-FFF2-40B4-BE49-F238E27FC236}">
              <a16:creationId xmlns:a16="http://schemas.microsoft.com/office/drawing/2014/main" id="{BCDE4B7F-3DB0-4BE4-80C3-0E66E07B334B}"/>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6480" name="Drop Down 4" hidden="1">
          <a:extLst>
            <a:ext uri="{63B3BB69-23CF-44E3-9099-C40C66FF867C}">
              <a14:compatExt xmlns:a14="http://schemas.microsoft.com/office/drawing/2010/main" spid="_x0000_s2052"/>
            </a:ext>
            <a:ext uri="{FF2B5EF4-FFF2-40B4-BE49-F238E27FC236}">
              <a16:creationId xmlns:a16="http://schemas.microsoft.com/office/drawing/2014/main" id="{E4A998E4-2E79-4520-B07A-F97E1AEB01A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481" name="Drop Down 4" hidden="1">
          <a:extLst>
            <a:ext uri="{63B3BB69-23CF-44E3-9099-C40C66FF867C}">
              <a14:compatExt xmlns:a14="http://schemas.microsoft.com/office/drawing/2010/main" spid="_x0000_s2052"/>
            </a:ext>
            <a:ext uri="{FF2B5EF4-FFF2-40B4-BE49-F238E27FC236}">
              <a16:creationId xmlns:a16="http://schemas.microsoft.com/office/drawing/2014/main" id="{399D31EA-F41A-440C-BBD8-4FE5C39C930F}"/>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6482" name="Drop Down 4" hidden="1">
          <a:extLst>
            <a:ext uri="{63B3BB69-23CF-44E3-9099-C40C66FF867C}">
              <a14:compatExt xmlns:a14="http://schemas.microsoft.com/office/drawing/2010/main" spid="_x0000_s2052"/>
            </a:ext>
            <a:ext uri="{FF2B5EF4-FFF2-40B4-BE49-F238E27FC236}">
              <a16:creationId xmlns:a16="http://schemas.microsoft.com/office/drawing/2014/main" id="{0F0C9770-501B-444D-8BF9-BFD99BEFAFC2}"/>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483" name="Drop Down 4" hidden="1">
          <a:extLst>
            <a:ext uri="{63B3BB69-23CF-44E3-9099-C40C66FF867C}">
              <a14:compatExt xmlns:a14="http://schemas.microsoft.com/office/drawing/2010/main" spid="_x0000_s2052"/>
            </a:ext>
            <a:ext uri="{FF2B5EF4-FFF2-40B4-BE49-F238E27FC236}">
              <a16:creationId xmlns:a16="http://schemas.microsoft.com/office/drawing/2014/main" id="{3EF0E463-46C3-4395-9DBF-356873BF8D01}"/>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322</xdr:row>
      <xdr:rowOff>0</xdr:rowOff>
    </xdr:from>
    <xdr:ext cx="1921468" cy="195685"/>
    <xdr:sp macro="" textlink="">
      <xdr:nvSpPr>
        <xdr:cNvPr id="6484" name="Drop Down 20" hidden="1">
          <a:extLst>
            <a:ext uri="{63B3BB69-23CF-44E3-9099-C40C66FF867C}">
              <a14:compatExt xmlns:a14="http://schemas.microsoft.com/office/drawing/2010/main" spid="_x0000_s2068"/>
            </a:ext>
            <a:ext uri="{FF2B5EF4-FFF2-40B4-BE49-F238E27FC236}">
              <a16:creationId xmlns:a16="http://schemas.microsoft.com/office/drawing/2014/main" id="{004FB55C-0E03-4E5B-968D-679355475CAB}"/>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6485" name="Drop Down 24" hidden="1">
          <a:extLst>
            <a:ext uri="{63B3BB69-23CF-44E3-9099-C40C66FF867C}">
              <a14:compatExt xmlns:a14="http://schemas.microsoft.com/office/drawing/2010/main" spid="_x0000_s2072"/>
            </a:ext>
            <a:ext uri="{FF2B5EF4-FFF2-40B4-BE49-F238E27FC236}">
              <a16:creationId xmlns:a16="http://schemas.microsoft.com/office/drawing/2014/main" id="{B0AB857A-3730-4BFA-A973-5E7F58E3BD7C}"/>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486" name="Drop Down 4" hidden="1">
          <a:extLst>
            <a:ext uri="{63B3BB69-23CF-44E3-9099-C40C66FF867C}">
              <a14:compatExt xmlns:a14="http://schemas.microsoft.com/office/drawing/2010/main" spid="_x0000_s2052"/>
            </a:ext>
            <a:ext uri="{FF2B5EF4-FFF2-40B4-BE49-F238E27FC236}">
              <a16:creationId xmlns:a16="http://schemas.microsoft.com/office/drawing/2014/main" id="{3DBE2972-8B3E-4A97-BEB5-A8AE6C5CBE95}"/>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6487" name="Drop Down 4" hidden="1">
          <a:extLst>
            <a:ext uri="{63B3BB69-23CF-44E3-9099-C40C66FF867C}">
              <a14:compatExt xmlns:a14="http://schemas.microsoft.com/office/drawing/2010/main" spid="_x0000_s2052"/>
            </a:ext>
            <a:ext uri="{FF2B5EF4-FFF2-40B4-BE49-F238E27FC236}">
              <a16:creationId xmlns:a16="http://schemas.microsoft.com/office/drawing/2014/main" id="{ED87AC49-1547-4B13-9326-77580E7105F2}"/>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488" name="Drop Down 4" hidden="1">
          <a:extLst>
            <a:ext uri="{63B3BB69-23CF-44E3-9099-C40C66FF867C}">
              <a14:compatExt xmlns:a14="http://schemas.microsoft.com/office/drawing/2010/main" spid="_x0000_s2052"/>
            </a:ext>
            <a:ext uri="{FF2B5EF4-FFF2-40B4-BE49-F238E27FC236}">
              <a16:creationId xmlns:a16="http://schemas.microsoft.com/office/drawing/2014/main" id="{01B215E1-7476-4F61-9637-1417C7E38AEE}"/>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6489" name="Drop Down 4" hidden="1">
          <a:extLst>
            <a:ext uri="{63B3BB69-23CF-44E3-9099-C40C66FF867C}">
              <a14:compatExt xmlns:a14="http://schemas.microsoft.com/office/drawing/2010/main" spid="_x0000_s2052"/>
            </a:ext>
            <a:ext uri="{FF2B5EF4-FFF2-40B4-BE49-F238E27FC236}">
              <a16:creationId xmlns:a16="http://schemas.microsoft.com/office/drawing/2014/main" id="{47EAF850-9370-4E82-84A8-7744149FB226}"/>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490" name="Drop Down 4" hidden="1">
          <a:extLst>
            <a:ext uri="{63B3BB69-23CF-44E3-9099-C40C66FF867C}">
              <a14:compatExt xmlns:a14="http://schemas.microsoft.com/office/drawing/2010/main" spid="_x0000_s2052"/>
            </a:ext>
            <a:ext uri="{FF2B5EF4-FFF2-40B4-BE49-F238E27FC236}">
              <a16:creationId xmlns:a16="http://schemas.microsoft.com/office/drawing/2014/main" id="{F13A2E3C-5EED-4326-9C50-872AD59FEFF0}"/>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322</xdr:row>
      <xdr:rowOff>0</xdr:rowOff>
    </xdr:from>
    <xdr:ext cx="1921468" cy="195685"/>
    <xdr:sp macro="" textlink="">
      <xdr:nvSpPr>
        <xdr:cNvPr id="6491" name="Drop Down 20" hidden="1">
          <a:extLst>
            <a:ext uri="{63B3BB69-23CF-44E3-9099-C40C66FF867C}">
              <a14:compatExt xmlns:a14="http://schemas.microsoft.com/office/drawing/2010/main" spid="_x0000_s2068"/>
            </a:ext>
            <a:ext uri="{FF2B5EF4-FFF2-40B4-BE49-F238E27FC236}">
              <a16:creationId xmlns:a16="http://schemas.microsoft.com/office/drawing/2014/main" id="{FC62B476-C4A2-4F8E-A9D1-BABE65885D80}"/>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6492" name="Drop Down 24" hidden="1">
          <a:extLst>
            <a:ext uri="{63B3BB69-23CF-44E3-9099-C40C66FF867C}">
              <a14:compatExt xmlns:a14="http://schemas.microsoft.com/office/drawing/2010/main" spid="_x0000_s2072"/>
            </a:ext>
            <a:ext uri="{FF2B5EF4-FFF2-40B4-BE49-F238E27FC236}">
              <a16:creationId xmlns:a16="http://schemas.microsoft.com/office/drawing/2014/main" id="{31B568E6-7353-41DB-8836-2260DABA3A2F}"/>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493" name="Drop Down 4" hidden="1">
          <a:extLst>
            <a:ext uri="{63B3BB69-23CF-44E3-9099-C40C66FF867C}">
              <a14:compatExt xmlns:a14="http://schemas.microsoft.com/office/drawing/2010/main" spid="_x0000_s2052"/>
            </a:ext>
            <a:ext uri="{FF2B5EF4-FFF2-40B4-BE49-F238E27FC236}">
              <a16:creationId xmlns:a16="http://schemas.microsoft.com/office/drawing/2014/main" id="{3D63E9D2-C1DD-4B2F-9C60-5FD56B31872A}"/>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6494" name="Drop Down 4" hidden="1">
          <a:extLst>
            <a:ext uri="{63B3BB69-23CF-44E3-9099-C40C66FF867C}">
              <a14:compatExt xmlns:a14="http://schemas.microsoft.com/office/drawing/2010/main" spid="_x0000_s2052"/>
            </a:ext>
            <a:ext uri="{FF2B5EF4-FFF2-40B4-BE49-F238E27FC236}">
              <a16:creationId xmlns:a16="http://schemas.microsoft.com/office/drawing/2014/main" id="{4FE34129-D8C3-42B2-A4D2-CEF0D02577F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495" name="Drop Down 4" hidden="1">
          <a:extLst>
            <a:ext uri="{63B3BB69-23CF-44E3-9099-C40C66FF867C}">
              <a14:compatExt xmlns:a14="http://schemas.microsoft.com/office/drawing/2010/main" spid="_x0000_s2052"/>
            </a:ext>
            <a:ext uri="{FF2B5EF4-FFF2-40B4-BE49-F238E27FC236}">
              <a16:creationId xmlns:a16="http://schemas.microsoft.com/office/drawing/2014/main" id="{CB413922-51EB-49DF-B73B-9C16E3244C6F}"/>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6496" name="Drop Down 4" hidden="1">
          <a:extLst>
            <a:ext uri="{63B3BB69-23CF-44E3-9099-C40C66FF867C}">
              <a14:compatExt xmlns:a14="http://schemas.microsoft.com/office/drawing/2010/main" spid="_x0000_s2052"/>
            </a:ext>
            <a:ext uri="{FF2B5EF4-FFF2-40B4-BE49-F238E27FC236}">
              <a16:creationId xmlns:a16="http://schemas.microsoft.com/office/drawing/2014/main" id="{15150938-60D1-445C-8448-69E7059839FA}"/>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497" name="Drop Down 4" hidden="1">
          <a:extLst>
            <a:ext uri="{63B3BB69-23CF-44E3-9099-C40C66FF867C}">
              <a14:compatExt xmlns:a14="http://schemas.microsoft.com/office/drawing/2010/main" spid="_x0000_s2052"/>
            </a:ext>
            <a:ext uri="{FF2B5EF4-FFF2-40B4-BE49-F238E27FC236}">
              <a16:creationId xmlns:a16="http://schemas.microsoft.com/office/drawing/2014/main" id="{CA43FDE5-21AB-439C-9448-9F574603C60D}"/>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322</xdr:row>
      <xdr:rowOff>0</xdr:rowOff>
    </xdr:from>
    <xdr:ext cx="1921468" cy="195685"/>
    <xdr:sp macro="" textlink="">
      <xdr:nvSpPr>
        <xdr:cNvPr id="6498" name="Drop Down 20" hidden="1">
          <a:extLst>
            <a:ext uri="{63B3BB69-23CF-44E3-9099-C40C66FF867C}">
              <a14:compatExt xmlns:a14="http://schemas.microsoft.com/office/drawing/2010/main" spid="_x0000_s2068"/>
            </a:ext>
            <a:ext uri="{FF2B5EF4-FFF2-40B4-BE49-F238E27FC236}">
              <a16:creationId xmlns:a16="http://schemas.microsoft.com/office/drawing/2014/main" id="{B3A4B4AC-4D71-4AD4-AC68-EBB2AE06B772}"/>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6499" name="Drop Down 24" hidden="1">
          <a:extLst>
            <a:ext uri="{63B3BB69-23CF-44E3-9099-C40C66FF867C}">
              <a14:compatExt xmlns:a14="http://schemas.microsoft.com/office/drawing/2010/main" spid="_x0000_s2072"/>
            </a:ext>
            <a:ext uri="{FF2B5EF4-FFF2-40B4-BE49-F238E27FC236}">
              <a16:creationId xmlns:a16="http://schemas.microsoft.com/office/drawing/2014/main" id="{2AFF38ED-E793-472E-8370-69F51AE86C59}"/>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500" name="Drop Down 4" hidden="1">
          <a:extLst>
            <a:ext uri="{63B3BB69-23CF-44E3-9099-C40C66FF867C}">
              <a14:compatExt xmlns:a14="http://schemas.microsoft.com/office/drawing/2010/main" spid="_x0000_s2052"/>
            </a:ext>
            <a:ext uri="{FF2B5EF4-FFF2-40B4-BE49-F238E27FC236}">
              <a16:creationId xmlns:a16="http://schemas.microsoft.com/office/drawing/2014/main" id="{12E0B738-BDA6-49F5-96C4-54674127F9B2}"/>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6501" name="Drop Down 4" hidden="1">
          <a:extLst>
            <a:ext uri="{63B3BB69-23CF-44E3-9099-C40C66FF867C}">
              <a14:compatExt xmlns:a14="http://schemas.microsoft.com/office/drawing/2010/main" spid="_x0000_s2052"/>
            </a:ext>
            <a:ext uri="{FF2B5EF4-FFF2-40B4-BE49-F238E27FC236}">
              <a16:creationId xmlns:a16="http://schemas.microsoft.com/office/drawing/2014/main" id="{D0E7BC3C-3F81-44A4-AA10-CB5A6D540AE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502" name="Drop Down 4" hidden="1">
          <a:extLst>
            <a:ext uri="{63B3BB69-23CF-44E3-9099-C40C66FF867C}">
              <a14:compatExt xmlns:a14="http://schemas.microsoft.com/office/drawing/2010/main" spid="_x0000_s2052"/>
            </a:ext>
            <a:ext uri="{FF2B5EF4-FFF2-40B4-BE49-F238E27FC236}">
              <a16:creationId xmlns:a16="http://schemas.microsoft.com/office/drawing/2014/main" id="{4FA5A77E-3E19-4622-B7A8-84ECC97AAFD8}"/>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6503" name="Drop Down 4" hidden="1">
          <a:extLst>
            <a:ext uri="{63B3BB69-23CF-44E3-9099-C40C66FF867C}">
              <a14:compatExt xmlns:a14="http://schemas.microsoft.com/office/drawing/2010/main" spid="_x0000_s2052"/>
            </a:ext>
            <a:ext uri="{FF2B5EF4-FFF2-40B4-BE49-F238E27FC236}">
              <a16:creationId xmlns:a16="http://schemas.microsoft.com/office/drawing/2014/main" id="{CBF9EFC1-8DE4-4A26-A098-BFC6997F548F}"/>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504" name="Drop Down 4" hidden="1">
          <a:extLst>
            <a:ext uri="{63B3BB69-23CF-44E3-9099-C40C66FF867C}">
              <a14:compatExt xmlns:a14="http://schemas.microsoft.com/office/drawing/2010/main" spid="_x0000_s2052"/>
            </a:ext>
            <a:ext uri="{FF2B5EF4-FFF2-40B4-BE49-F238E27FC236}">
              <a16:creationId xmlns:a16="http://schemas.microsoft.com/office/drawing/2014/main" id="{BD6A1990-48DA-4A86-A5E4-1CF23760C043}"/>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322</xdr:row>
      <xdr:rowOff>0</xdr:rowOff>
    </xdr:from>
    <xdr:ext cx="1921468" cy="195685"/>
    <xdr:sp macro="" textlink="">
      <xdr:nvSpPr>
        <xdr:cNvPr id="6505" name="Drop Down 20" hidden="1">
          <a:extLst>
            <a:ext uri="{63B3BB69-23CF-44E3-9099-C40C66FF867C}">
              <a14:compatExt xmlns:a14="http://schemas.microsoft.com/office/drawing/2010/main" spid="_x0000_s2068"/>
            </a:ext>
            <a:ext uri="{FF2B5EF4-FFF2-40B4-BE49-F238E27FC236}">
              <a16:creationId xmlns:a16="http://schemas.microsoft.com/office/drawing/2014/main" id="{4175A2A6-3D2F-430E-B997-C482E6D6B461}"/>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6506" name="Drop Down 24" hidden="1">
          <a:extLst>
            <a:ext uri="{63B3BB69-23CF-44E3-9099-C40C66FF867C}">
              <a14:compatExt xmlns:a14="http://schemas.microsoft.com/office/drawing/2010/main" spid="_x0000_s2072"/>
            </a:ext>
            <a:ext uri="{FF2B5EF4-FFF2-40B4-BE49-F238E27FC236}">
              <a16:creationId xmlns:a16="http://schemas.microsoft.com/office/drawing/2014/main" id="{68DBF3B9-01EA-40FC-9732-4E64AF2C4F69}"/>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507" name="Drop Down 4" hidden="1">
          <a:extLst>
            <a:ext uri="{63B3BB69-23CF-44E3-9099-C40C66FF867C}">
              <a14:compatExt xmlns:a14="http://schemas.microsoft.com/office/drawing/2010/main" spid="_x0000_s2052"/>
            </a:ext>
            <a:ext uri="{FF2B5EF4-FFF2-40B4-BE49-F238E27FC236}">
              <a16:creationId xmlns:a16="http://schemas.microsoft.com/office/drawing/2014/main" id="{BFEA9EB4-26E3-40D7-A501-16323617CAAE}"/>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6508" name="Drop Down 4" hidden="1">
          <a:extLst>
            <a:ext uri="{63B3BB69-23CF-44E3-9099-C40C66FF867C}">
              <a14:compatExt xmlns:a14="http://schemas.microsoft.com/office/drawing/2010/main" spid="_x0000_s2052"/>
            </a:ext>
            <a:ext uri="{FF2B5EF4-FFF2-40B4-BE49-F238E27FC236}">
              <a16:creationId xmlns:a16="http://schemas.microsoft.com/office/drawing/2014/main" id="{28147FB2-5D9B-4ECE-B849-D8F5AE209373}"/>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509" name="Drop Down 4" hidden="1">
          <a:extLst>
            <a:ext uri="{63B3BB69-23CF-44E3-9099-C40C66FF867C}">
              <a14:compatExt xmlns:a14="http://schemas.microsoft.com/office/drawing/2010/main" spid="_x0000_s2052"/>
            </a:ext>
            <a:ext uri="{FF2B5EF4-FFF2-40B4-BE49-F238E27FC236}">
              <a16:creationId xmlns:a16="http://schemas.microsoft.com/office/drawing/2014/main" id="{22AA5C60-F084-4B8F-AA75-55086789EC54}"/>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6510" name="Drop Down 4" hidden="1">
          <a:extLst>
            <a:ext uri="{63B3BB69-23CF-44E3-9099-C40C66FF867C}">
              <a14:compatExt xmlns:a14="http://schemas.microsoft.com/office/drawing/2010/main" spid="_x0000_s2052"/>
            </a:ext>
            <a:ext uri="{FF2B5EF4-FFF2-40B4-BE49-F238E27FC236}">
              <a16:creationId xmlns:a16="http://schemas.microsoft.com/office/drawing/2014/main" id="{61353437-5F81-40E1-B44A-E04B68FB4A5A}"/>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511" name="Drop Down 4" hidden="1">
          <a:extLst>
            <a:ext uri="{63B3BB69-23CF-44E3-9099-C40C66FF867C}">
              <a14:compatExt xmlns:a14="http://schemas.microsoft.com/office/drawing/2010/main" spid="_x0000_s2052"/>
            </a:ext>
            <a:ext uri="{FF2B5EF4-FFF2-40B4-BE49-F238E27FC236}">
              <a16:creationId xmlns:a16="http://schemas.microsoft.com/office/drawing/2014/main" id="{4A78EAB6-FE72-4343-A189-C9DEEC38D2C6}"/>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322</xdr:row>
      <xdr:rowOff>0</xdr:rowOff>
    </xdr:from>
    <xdr:ext cx="1921468" cy="195685"/>
    <xdr:sp macro="" textlink="">
      <xdr:nvSpPr>
        <xdr:cNvPr id="6512" name="Drop Down 20" hidden="1">
          <a:extLst>
            <a:ext uri="{63B3BB69-23CF-44E3-9099-C40C66FF867C}">
              <a14:compatExt xmlns:a14="http://schemas.microsoft.com/office/drawing/2010/main" spid="_x0000_s2068"/>
            </a:ext>
            <a:ext uri="{FF2B5EF4-FFF2-40B4-BE49-F238E27FC236}">
              <a16:creationId xmlns:a16="http://schemas.microsoft.com/office/drawing/2014/main" id="{85D9681F-5DF3-4769-9783-0BBC012C49D1}"/>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6513" name="Drop Down 24" hidden="1">
          <a:extLst>
            <a:ext uri="{63B3BB69-23CF-44E3-9099-C40C66FF867C}">
              <a14:compatExt xmlns:a14="http://schemas.microsoft.com/office/drawing/2010/main" spid="_x0000_s2072"/>
            </a:ext>
            <a:ext uri="{FF2B5EF4-FFF2-40B4-BE49-F238E27FC236}">
              <a16:creationId xmlns:a16="http://schemas.microsoft.com/office/drawing/2014/main" id="{911C7D85-6D7B-4DF7-939C-7BE9C0F77207}"/>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514" name="Drop Down 4" hidden="1">
          <a:extLst>
            <a:ext uri="{63B3BB69-23CF-44E3-9099-C40C66FF867C}">
              <a14:compatExt xmlns:a14="http://schemas.microsoft.com/office/drawing/2010/main" spid="_x0000_s2052"/>
            </a:ext>
            <a:ext uri="{FF2B5EF4-FFF2-40B4-BE49-F238E27FC236}">
              <a16:creationId xmlns:a16="http://schemas.microsoft.com/office/drawing/2014/main" id="{EB4AA6A0-7B72-4C6C-8EB5-58FAF2A5852B}"/>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6515" name="Drop Down 4" hidden="1">
          <a:extLst>
            <a:ext uri="{63B3BB69-23CF-44E3-9099-C40C66FF867C}">
              <a14:compatExt xmlns:a14="http://schemas.microsoft.com/office/drawing/2010/main" spid="_x0000_s2052"/>
            </a:ext>
            <a:ext uri="{FF2B5EF4-FFF2-40B4-BE49-F238E27FC236}">
              <a16:creationId xmlns:a16="http://schemas.microsoft.com/office/drawing/2014/main" id="{F0291DA6-A4D4-42DB-9E2D-ED3522EF352B}"/>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516" name="Drop Down 4" hidden="1">
          <a:extLst>
            <a:ext uri="{63B3BB69-23CF-44E3-9099-C40C66FF867C}">
              <a14:compatExt xmlns:a14="http://schemas.microsoft.com/office/drawing/2010/main" spid="_x0000_s2052"/>
            </a:ext>
            <a:ext uri="{FF2B5EF4-FFF2-40B4-BE49-F238E27FC236}">
              <a16:creationId xmlns:a16="http://schemas.microsoft.com/office/drawing/2014/main" id="{BB28C06A-F8EA-4FD1-AE7C-F62420EA37A5}"/>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6517" name="Drop Down 4" hidden="1">
          <a:extLst>
            <a:ext uri="{63B3BB69-23CF-44E3-9099-C40C66FF867C}">
              <a14:compatExt xmlns:a14="http://schemas.microsoft.com/office/drawing/2010/main" spid="_x0000_s2052"/>
            </a:ext>
            <a:ext uri="{FF2B5EF4-FFF2-40B4-BE49-F238E27FC236}">
              <a16:creationId xmlns:a16="http://schemas.microsoft.com/office/drawing/2014/main" id="{D303E9FC-A173-480C-A92F-F57D7D9E2FDD}"/>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518" name="Drop Down 4" hidden="1">
          <a:extLst>
            <a:ext uri="{63B3BB69-23CF-44E3-9099-C40C66FF867C}">
              <a14:compatExt xmlns:a14="http://schemas.microsoft.com/office/drawing/2010/main" spid="_x0000_s2052"/>
            </a:ext>
            <a:ext uri="{FF2B5EF4-FFF2-40B4-BE49-F238E27FC236}">
              <a16:creationId xmlns:a16="http://schemas.microsoft.com/office/drawing/2014/main" id="{99177BB1-5EFD-4A82-A5D4-8A24FA742DF9}"/>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322</xdr:row>
      <xdr:rowOff>0</xdr:rowOff>
    </xdr:from>
    <xdr:ext cx="1921468" cy="195685"/>
    <xdr:sp macro="" textlink="">
      <xdr:nvSpPr>
        <xdr:cNvPr id="6519" name="Drop Down 20" hidden="1">
          <a:extLst>
            <a:ext uri="{63B3BB69-23CF-44E3-9099-C40C66FF867C}">
              <a14:compatExt xmlns:a14="http://schemas.microsoft.com/office/drawing/2010/main" spid="_x0000_s2068"/>
            </a:ext>
            <a:ext uri="{FF2B5EF4-FFF2-40B4-BE49-F238E27FC236}">
              <a16:creationId xmlns:a16="http://schemas.microsoft.com/office/drawing/2014/main" id="{95A56B07-D47B-4597-9F28-745001C040BC}"/>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6520" name="Drop Down 24" hidden="1">
          <a:extLst>
            <a:ext uri="{63B3BB69-23CF-44E3-9099-C40C66FF867C}">
              <a14:compatExt xmlns:a14="http://schemas.microsoft.com/office/drawing/2010/main" spid="_x0000_s2072"/>
            </a:ext>
            <a:ext uri="{FF2B5EF4-FFF2-40B4-BE49-F238E27FC236}">
              <a16:creationId xmlns:a16="http://schemas.microsoft.com/office/drawing/2014/main" id="{84089BF3-AC8A-4419-94B6-2338E3273254}"/>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521" name="Drop Down 4" hidden="1">
          <a:extLst>
            <a:ext uri="{63B3BB69-23CF-44E3-9099-C40C66FF867C}">
              <a14:compatExt xmlns:a14="http://schemas.microsoft.com/office/drawing/2010/main" spid="_x0000_s2052"/>
            </a:ext>
            <a:ext uri="{FF2B5EF4-FFF2-40B4-BE49-F238E27FC236}">
              <a16:creationId xmlns:a16="http://schemas.microsoft.com/office/drawing/2014/main" id="{62DAF8A7-BBA7-41CB-91E5-98292E89EB50}"/>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6522" name="Drop Down 4" hidden="1">
          <a:extLst>
            <a:ext uri="{63B3BB69-23CF-44E3-9099-C40C66FF867C}">
              <a14:compatExt xmlns:a14="http://schemas.microsoft.com/office/drawing/2010/main" spid="_x0000_s2052"/>
            </a:ext>
            <a:ext uri="{FF2B5EF4-FFF2-40B4-BE49-F238E27FC236}">
              <a16:creationId xmlns:a16="http://schemas.microsoft.com/office/drawing/2014/main" id="{DCB5DC5A-9D01-436B-9911-038A037FC26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523" name="Drop Down 4" hidden="1">
          <a:extLst>
            <a:ext uri="{63B3BB69-23CF-44E3-9099-C40C66FF867C}">
              <a14:compatExt xmlns:a14="http://schemas.microsoft.com/office/drawing/2010/main" spid="_x0000_s2052"/>
            </a:ext>
            <a:ext uri="{FF2B5EF4-FFF2-40B4-BE49-F238E27FC236}">
              <a16:creationId xmlns:a16="http://schemas.microsoft.com/office/drawing/2014/main" id="{789CD723-4BAE-48AA-9140-68CF14C7CD51}"/>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6524" name="Drop Down 4" hidden="1">
          <a:extLst>
            <a:ext uri="{63B3BB69-23CF-44E3-9099-C40C66FF867C}">
              <a14:compatExt xmlns:a14="http://schemas.microsoft.com/office/drawing/2010/main" spid="_x0000_s2052"/>
            </a:ext>
            <a:ext uri="{FF2B5EF4-FFF2-40B4-BE49-F238E27FC236}">
              <a16:creationId xmlns:a16="http://schemas.microsoft.com/office/drawing/2014/main" id="{C17C21FB-11D1-4E9C-9555-CA0D94099BF8}"/>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525" name="Drop Down 4" hidden="1">
          <a:extLst>
            <a:ext uri="{63B3BB69-23CF-44E3-9099-C40C66FF867C}">
              <a14:compatExt xmlns:a14="http://schemas.microsoft.com/office/drawing/2010/main" spid="_x0000_s2052"/>
            </a:ext>
            <a:ext uri="{FF2B5EF4-FFF2-40B4-BE49-F238E27FC236}">
              <a16:creationId xmlns:a16="http://schemas.microsoft.com/office/drawing/2014/main" id="{438FAEF9-5BF9-43C0-B865-52F35533BE33}"/>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322</xdr:row>
      <xdr:rowOff>0</xdr:rowOff>
    </xdr:from>
    <xdr:ext cx="1921468" cy="195685"/>
    <xdr:sp macro="" textlink="">
      <xdr:nvSpPr>
        <xdr:cNvPr id="6526" name="Drop Down 20" hidden="1">
          <a:extLst>
            <a:ext uri="{63B3BB69-23CF-44E3-9099-C40C66FF867C}">
              <a14:compatExt xmlns:a14="http://schemas.microsoft.com/office/drawing/2010/main" spid="_x0000_s2068"/>
            </a:ext>
            <a:ext uri="{FF2B5EF4-FFF2-40B4-BE49-F238E27FC236}">
              <a16:creationId xmlns:a16="http://schemas.microsoft.com/office/drawing/2014/main" id="{CD6D127F-ED62-4E3C-884B-F1C7532BEEA0}"/>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6527" name="Drop Down 24" hidden="1">
          <a:extLst>
            <a:ext uri="{63B3BB69-23CF-44E3-9099-C40C66FF867C}">
              <a14:compatExt xmlns:a14="http://schemas.microsoft.com/office/drawing/2010/main" spid="_x0000_s2072"/>
            </a:ext>
            <a:ext uri="{FF2B5EF4-FFF2-40B4-BE49-F238E27FC236}">
              <a16:creationId xmlns:a16="http://schemas.microsoft.com/office/drawing/2014/main" id="{B2900F58-B5F7-4A22-9562-5F502ADF8E06}"/>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528" name="Drop Down 4" hidden="1">
          <a:extLst>
            <a:ext uri="{63B3BB69-23CF-44E3-9099-C40C66FF867C}">
              <a14:compatExt xmlns:a14="http://schemas.microsoft.com/office/drawing/2010/main" spid="_x0000_s2052"/>
            </a:ext>
            <a:ext uri="{FF2B5EF4-FFF2-40B4-BE49-F238E27FC236}">
              <a16:creationId xmlns:a16="http://schemas.microsoft.com/office/drawing/2014/main" id="{654F4940-AE20-4EFB-AD8B-177BC78A6F43}"/>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6529" name="Drop Down 4" hidden="1">
          <a:extLst>
            <a:ext uri="{63B3BB69-23CF-44E3-9099-C40C66FF867C}">
              <a14:compatExt xmlns:a14="http://schemas.microsoft.com/office/drawing/2010/main" spid="_x0000_s2052"/>
            </a:ext>
            <a:ext uri="{FF2B5EF4-FFF2-40B4-BE49-F238E27FC236}">
              <a16:creationId xmlns:a16="http://schemas.microsoft.com/office/drawing/2014/main" id="{EB391DCE-D52F-4028-AE41-E6A807B7B574}"/>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530" name="Drop Down 4" hidden="1">
          <a:extLst>
            <a:ext uri="{63B3BB69-23CF-44E3-9099-C40C66FF867C}">
              <a14:compatExt xmlns:a14="http://schemas.microsoft.com/office/drawing/2010/main" spid="_x0000_s2052"/>
            </a:ext>
            <a:ext uri="{FF2B5EF4-FFF2-40B4-BE49-F238E27FC236}">
              <a16:creationId xmlns:a16="http://schemas.microsoft.com/office/drawing/2014/main" id="{8777F283-B4BA-4AAD-A442-BE6D59E06A43}"/>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6531" name="Drop Down 4" hidden="1">
          <a:extLst>
            <a:ext uri="{63B3BB69-23CF-44E3-9099-C40C66FF867C}">
              <a14:compatExt xmlns:a14="http://schemas.microsoft.com/office/drawing/2010/main" spid="_x0000_s2052"/>
            </a:ext>
            <a:ext uri="{FF2B5EF4-FFF2-40B4-BE49-F238E27FC236}">
              <a16:creationId xmlns:a16="http://schemas.microsoft.com/office/drawing/2014/main" id="{BF607A3E-9F36-43CC-BF71-01F2C2336858}"/>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532" name="Drop Down 4" hidden="1">
          <a:extLst>
            <a:ext uri="{63B3BB69-23CF-44E3-9099-C40C66FF867C}">
              <a14:compatExt xmlns:a14="http://schemas.microsoft.com/office/drawing/2010/main" spid="_x0000_s2052"/>
            </a:ext>
            <a:ext uri="{FF2B5EF4-FFF2-40B4-BE49-F238E27FC236}">
              <a16:creationId xmlns:a16="http://schemas.microsoft.com/office/drawing/2014/main" id="{97F3327D-E97E-45EA-992E-AA765D986152}"/>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322</xdr:row>
      <xdr:rowOff>0</xdr:rowOff>
    </xdr:from>
    <xdr:ext cx="1921468" cy="195685"/>
    <xdr:sp macro="" textlink="">
      <xdr:nvSpPr>
        <xdr:cNvPr id="6533" name="Drop Down 20" hidden="1">
          <a:extLst>
            <a:ext uri="{63B3BB69-23CF-44E3-9099-C40C66FF867C}">
              <a14:compatExt xmlns:a14="http://schemas.microsoft.com/office/drawing/2010/main" spid="_x0000_s2068"/>
            </a:ext>
            <a:ext uri="{FF2B5EF4-FFF2-40B4-BE49-F238E27FC236}">
              <a16:creationId xmlns:a16="http://schemas.microsoft.com/office/drawing/2014/main" id="{5AE1B052-0748-4C2B-BD85-79D3FD54C9C9}"/>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6534" name="Drop Down 24" hidden="1">
          <a:extLst>
            <a:ext uri="{63B3BB69-23CF-44E3-9099-C40C66FF867C}">
              <a14:compatExt xmlns:a14="http://schemas.microsoft.com/office/drawing/2010/main" spid="_x0000_s2072"/>
            </a:ext>
            <a:ext uri="{FF2B5EF4-FFF2-40B4-BE49-F238E27FC236}">
              <a16:creationId xmlns:a16="http://schemas.microsoft.com/office/drawing/2014/main" id="{544976ED-D325-44AB-AF71-3DB31A0804E2}"/>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535" name="Drop Down 4" hidden="1">
          <a:extLst>
            <a:ext uri="{63B3BB69-23CF-44E3-9099-C40C66FF867C}">
              <a14:compatExt xmlns:a14="http://schemas.microsoft.com/office/drawing/2010/main" spid="_x0000_s2052"/>
            </a:ext>
            <a:ext uri="{FF2B5EF4-FFF2-40B4-BE49-F238E27FC236}">
              <a16:creationId xmlns:a16="http://schemas.microsoft.com/office/drawing/2014/main" id="{43227826-F68F-4306-86C7-1AD45D4C601D}"/>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6536" name="Drop Down 4" hidden="1">
          <a:extLst>
            <a:ext uri="{63B3BB69-23CF-44E3-9099-C40C66FF867C}">
              <a14:compatExt xmlns:a14="http://schemas.microsoft.com/office/drawing/2010/main" spid="_x0000_s2052"/>
            </a:ext>
            <a:ext uri="{FF2B5EF4-FFF2-40B4-BE49-F238E27FC236}">
              <a16:creationId xmlns:a16="http://schemas.microsoft.com/office/drawing/2014/main" id="{DC5E6402-4C28-46C5-92F7-619D4F429BA3}"/>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537" name="Drop Down 4" hidden="1">
          <a:extLst>
            <a:ext uri="{63B3BB69-23CF-44E3-9099-C40C66FF867C}">
              <a14:compatExt xmlns:a14="http://schemas.microsoft.com/office/drawing/2010/main" spid="_x0000_s2052"/>
            </a:ext>
            <a:ext uri="{FF2B5EF4-FFF2-40B4-BE49-F238E27FC236}">
              <a16:creationId xmlns:a16="http://schemas.microsoft.com/office/drawing/2014/main" id="{AFBCEE44-B1BE-44C9-8B70-779E1EAEA83E}"/>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6538" name="Drop Down 4" hidden="1">
          <a:extLst>
            <a:ext uri="{63B3BB69-23CF-44E3-9099-C40C66FF867C}">
              <a14:compatExt xmlns:a14="http://schemas.microsoft.com/office/drawing/2010/main" spid="_x0000_s2052"/>
            </a:ext>
            <a:ext uri="{FF2B5EF4-FFF2-40B4-BE49-F238E27FC236}">
              <a16:creationId xmlns:a16="http://schemas.microsoft.com/office/drawing/2014/main" id="{1E526825-AE48-40E1-9F2F-38D97308A00E}"/>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539" name="Drop Down 4" hidden="1">
          <a:extLst>
            <a:ext uri="{63B3BB69-23CF-44E3-9099-C40C66FF867C}">
              <a14:compatExt xmlns:a14="http://schemas.microsoft.com/office/drawing/2010/main" spid="_x0000_s2052"/>
            </a:ext>
            <a:ext uri="{FF2B5EF4-FFF2-40B4-BE49-F238E27FC236}">
              <a16:creationId xmlns:a16="http://schemas.microsoft.com/office/drawing/2014/main" id="{12EF732E-A02F-49E7-9FC2-EE58BAE9B4AB}"/>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322</xdr:row>
      <xdr:rowOff>0</xdr:rowOff>
    </xdr:from>
    <xdr:ext cx="1921468" cy="195685"/>
    <xdr:sp macro="" textlink="">
      <xdr:nvSpPr>
        <xdr:cNvPr id="6540" name="Drop Down 20" hidden="1">
          <a:extLst>
            <a:ext uri="{63B3BB69-23CF-44E3-9099-C40C66FF867C}">
              <a14:compatExt xmlns:a14="http://schemas.microsoft.com/office/drawing/2010/main" spid="_x0000_s2068"/>
            </a:ext>
            <a:ext uri="{FF2B5EF4-FFF2-40B4-BE49-F238E27FC236}">
              <a16:creationId xmlns:a16="http://schemas.microsoft.com/office/drawing/2014/main" id="{7901708D-90D4-4402-B7F7-053BE126FE13}"/>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6541" name="Drop Down 24" hidden="1">
          <a:extLst>
            <a:ext uri="{63B3BB69-23CF-44E3-9099-C40C66FF867C}">
              <a14:compatExt xmlns:a14="http://schemas.microsoft.com/office/drawing/2010/main" spid="_x0000_s2072"/>
            </a:ext>
            <a:ext uri="{FF2B5EF4-FFF2-40B4-BE49-F238E27FC236}">
              <a16:creationId xmlns:a16="http://schemas.microsoft.com/office/drawing/2014/main" id="{CCA7CA1D-003F-4255-9D7C-8591ADD36963}"/>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542" name="Drop Down 4" hidden="1">
          <a:extLst>
            <a:ext uri="{63B3BB69-23CF-44E3-9099-C40C66FF867C}">
              <a14:compatExt xmlns:a14="http://schemas.microsoft.com/office/drawing/2010/main" spid="_x0000_s2052"/>
            </a:ext>
            <a:ext uri="{FF2B5EF4-FFF2-40B4-BE49-F238E27FC236}">
              <a16:creationId xmlns:a16="http://schemas.microsoft.com/office/drawing/2014/main" id="{3D71843F-1542-4369-A358-16335622DBD6}"/>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6543" name="Drop Down 4" hidden="1">
          <a:extLst>
            <a:ext uri="{63B3BB69-23CF-44E3-9099-C40C66FF867C}">
              <a14:compatExt xmlns:a14="http://schemas.microsoft.com/office/drawing/2010/main" spid="_x0000_s2052"/>
            </a:ext>
            <a:ext uri="{FF2B5EF4-FFF2-40B4-BE49-F238E27FC236}">
              <a16:creationId xmlns:a16="http://schemas.microsoft.com/office/drawing/2014/main" id="{5B80DDCA-BAD6-4315-8B0F-C430FD9F061F}"/>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544" name="Drop Down 4" hidden="1">
          <a:extLst>
            <a:ext uri="{63B3BB69-23CF-44E3-9099-C40C66FF867C}">
              <a14:compatExt xmlns:a14="http://schemas.microsoft.com/office/drawing/2010/main" spid="_x0000_s2052"/>
            </a:ext>
            <a:ext uri="{FF2B5EF4-FFF2-40B4-BE49-F238E27FC236}">
              <a16:creationId xmlns:a16="http://schemas.microsoft.com/office/drawing/2014/main" id="{09BF232E-607E-4D00-9589-ADFDEB3786F9}"/>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6545" name="Drop Down 4" hidden="1">
          <a:extLst>
            <a:ext uri="{63B3BB69-23CF-44E3-9099-C40C66FF867C}">
              <a14:compatExt xmlns:a14="http://schemas.microsoft.com/office/drawing/2010/main" spid="_x0000_s2052"/>
            </a:ext>
            <a:ext uri="{FF2B5EF4-FFF2-40B4-BE49-F238E27FC236}">
              <a16:creationId xmlns:a16="http://schemas.microsoft.com/office/drawing/2014/main" id="{7BBD2198-B47C-4B00-A2DB-FA719551FFD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546" name="Drop Down 4" hidden="1">
          <a:extLst>
            <a:ext uri="{63B3BB69-23CF-44E3-9099-C40C66FF867C}">
              <a14:compatExt xmlns:a14="http://schemas.microsoft.com/office/drawing/2010/main" spid="_x0000_s2052"/>
            </a:ext>
            <a:ext uri="{FF2B5EF4-FFF2-40B4-BE49-F238E27FC236}">
              <a16:creationId xmlns:a16="http://schemas.microsoft.com/office/drawing/2014/main" id="{4F73A5CB-7C0B-4B02-93C6-2C356E80EE7D}"/>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322</xdr:row>
      <xdr:rowOff>0</xdr:rowOff>
    </xdr:from>
    <xdr:ext cx="1921468" cy="195685"/>
    <xdr:sp macro="" textlink="">
      <xdr:nvSpPr>
        <xdr:cNvPr id="6547" name="Drop Down 20" hidden="1">
          <a:extLst>
            <a:ext uri="{63B3BB69-23CF-44E3-9099-C40C66FF867C}">
              <a14:compatExt xmlns:a14="http://schemas.microsoft.com/office/drawing/2010/main" spid="_x0000_s2068"/>
            </a:ext>
            <a:ext uri="{FF2B5EF4-FFF2-40B4-BE49-F238E27FC236}">
              <a16:creationId xmlns:a16="http://schemas.microsoft.com/office/drawing/2014/main" id="{DC581548-6E31-4B99-97D0-C2E3BCC33DAA}"/>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6548" name="Drop Down 24" hidden="1">
          <a:extLst>
            <a:ext uri="{63B3BB69-23CF-44E3-9099-C40C66FF867C}">
              <a14:compatExt xmlns:a14="http://schemas.microsoft.com/office/drawing/2010/main" spid="_x0000_s2072"/>
            </a:ext>
            <a:ext uri="{FF2B5EF4-FFF2-40B4-BE49-F238E27FC236}">
              <a16:creationId xmlns:a16="http://schemas.microsoft.com/office/drawing/2014/main" id="{BDCCFA50-FC4B-4927-BA1E-8A0FC38569F1}"/>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549" name="Drop Down 4" hidden="1">
          <a:extLst>
            <a:ext uri="{63B3BB69-23CF-44E3-9099-C40C66FF867C}">
              <a14:compatExt xmlns:a14="http://schemas.microsoft.com/office/drawing/2010/main" spid="_x0000_s2052"/>
            </a:ext>
            <a:ext uri="{FF2B5EF4-FFF2-40B4-BE49-F238E27FC236}">
              <a16:creationId xmlns:a16="http://schemas.microsoft.com/office/drawing/2014/main" id="{0C3177D0-F4BB-4302-B339-051E1C377993}"/>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6550" name="Drop Down 4" hidden="1">
          <a:extLst>
            <a:ext uri="{63B3BB69-23CF-44E3-9099-C40C66FF867C}">
              <a14:compatExt xmlns:a14="http://schemas.microsoft.com/office/drawing/2010/main" spid="_x0000_s2052"/>
            </a:ext>
            <a:ext uri="{FF2B5EF4-FFF2-40B4-BE49-F238E27FC236}">
              <a16:creationId xmlns:a16="http://schemas.microsoft.com/office/drawing/2014/main" id="{B2C15DCF-E5C3-4B8E-8EC6-6F438ACAEA4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551" name="Drop Down 4" hidden="1">
          <a:extLst>
            <a:ext uri="{63B3BB69-23CF-44E3-9099-C40C66FF867C}">
              <a14:compatExt xmlns:a14="http://schemas.microsoft.com/office/drawing/2010/main" spid="_x0000_s2052"/>
            </a:ext>
            <a:ext uri="{FF2B5EF4-FFF2-40B4-BE49-F238E27FC236}">
              <a16:creationId xmlns:a16="http://schemas.microsoft.com/office/drawing/2014/main" id="{BC7B3DF7-1269-4340-8BF4-B41EB0D80D70}"/>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6552" name="Drop Down 4" hidden="1">
          <a:extLst>
            <a:ext uri="{63B3BB69-23CF-44E3-9099-C40C66FF867C}">
              <a14:compatExt xmlns:a14="http://schemas.microsoft.com/office/drawing/2010/main" spid="_x0000_s2052"/>
            </a:ext>
            <a:ext uri="{FF2B5EF4-FFF2-40B4-BE49-F238E27FC236}">
              <a16:creationId xmlns:a16="http://schemas.microsoft.com/office/drawing/2014/main" id="{63A5CB09-03E0-4A09-A276-F1664F6A64F5}"/>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553" name="Drop Down 4" hidden="1">
          <a:extLst>
            <a:ext uri="{63B3BB69-23CF-44E3-9099-C40C66FF867C}">
              <a14:compatExt xmlns:a14="http://schemas.microsoft.com/office/drawing/2010/main" spid="_x0000_s2052"/>
            </a:ext>
            <a:ext uri="{FF2B5EF4-FFF2-40B4-BE49-F238E27FC236}">
              <a16:creationId xmlns:a16="http://schemas.microsoft.com/office/drawing/2014/main" id="{1733385D-1D0D-4AB4-A90E-A95EC419444B}"/>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322</xdr:row>
      <xdr:rowOff>0</xdr:rowOff>
    </xdr:from>
    <xdr:ext cx="1921468" cy="195685"/>
    <xdr:sp macro="" textlink="">
      <xdr:nvSpPr>
        <xdr:cNvPr id="6554" name="Drop Down 20" hidden="1">
          <a:extLst>
            <a:ext uri="{63B3BB69-23CF-44E3-9099-C40C66FF867C}">
              <a14:compatExt xmlns:a14="http://schemas.microsoft.com/office/drawing/2010/main" spid="_x0000_s2068"/>
            </a:ext>
            <a:ext uri="{FF2B5EF4-FFF2-40B4-BE49-F238E27FC236}">
              <a16:creationId xmlns:a16="http://schemas.microsoft.com/office/drawing/2014/main" id="{5869156F-5A22-45F3-B974-14E3285FBE89}"/>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6555" name="Drop Down 24" hidden="1">
          <a:extLst>
            <a:ext uri="{63B3BB69-23CF-44E3-9099-C40C66FF867C}">
              <a14:compatExt xmlns:a14="http://schemas.microsoft.com/office/drawing/2010/main" spid="_x0000_s2072"/>
            </a:ext>
            <a:ext uri="{FF2B5EF4-FFF2-40B4-BE49-F238E27FC236}">
              <a16:creationId xmlns:a16="http://schemas.microsoft.com/office/drawing/2014/main" id="{265FA35D-73D7-4083-A07B-36335F67DE11}"/>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556" name="Drop Down 4" hidden="1">
          <a:extLst>
            <a:ext uri="{63B3BB69-23CF-44E3-9099-C40C66FF867C}">
              <a14:compatExt xmlns:a14="http://schemas.microsoft.com/office/drawing/2010/main" spid="_x0000_s2052"/>
            </a:ext>
            <a:ext uri="{FF2B5EF4-FFF2-40B4-BE49-F238E27FC236}">
              <a16:creationId xmlns:a16="http://schemas.microsoft.com/office/drawing/2014/main" id="{15439D4A-DB4F-4D2F-B5D5-1B3D54D17425}"/>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6557" name="Drop Down 4" hidden="1">
          <a:extLst>
            <a:ext uri="{63B3BB69-23CF-44E3-9099-C40C66FF867C}">
              <a14:compatExt xmlns:a14="http://schemas.microsoft.com/office/drawing/2010/main" spid="_x0000_s2052"/>
            </a:ext>
            <a:ext uri="{FF2B5EF4-FFF2-40B4-BE49-F238E27FC236}">
              <a16:creationId xmlns:a16="http://schemas.microsoft.com/office/drawing/2014/main" id="{6D53C924-683B-404A-A1F8-9B1EE944AD4D}"/>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558" name="Drop Down 4" hidden="1">
          <a:extLst>
            <a:ext uri="{63B3BB69-23CF-44E3-9099-C40C66FF867C}">
              <a14:compatExt xmlns:a14="http://schemas.microsoft.com/office/drawing/2010/main" spid="_x0000_s2052"/>
            </a:ext>
            <a:ext uri="{FF2B5EF4-FFF2-40B4-BE49-F238E27FC236}">
              <a16:creationId xmlns:a16="http://schemas.microsoft.com/office/drawing/2014/main" id="{5A9680BF-9749-48A3-97A0-2EE6257DE7B8}"/>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6559" name="Drop Down 4" hidden="1">
          <a:extLst>
            <a:ext uri="{63B3BB69-23CF-44E3-9099-C40C66FF867C}">
              <a14:compatExt xmlns:a14="http://schemas.microsoft.com/office/drawing/2010/main" spid="_x0000_s2052"/>
            </a:ext>
            <a:ext uri="{FF2B5EF4-FFF2-40B4-BE49-F238E27FC236}">
              <a16:creationId xmlns:a16="http://schemas.microsoft.com/office/drawing/2014/main" id="{1E386E17-3480-4799-A59D-F01643C7F692}"/>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560" name="Drop Down 4" hidden="1">
          <a:extLst>
            <a:ext uri="{63B3BB69-23CF-44E3-9099-C40C66FF867C}">
              <a14:compatExt xmlns:a14="http://schemas.microsoft.com/office/drawing/2010/main" spid="_x0000_s2052"/>
            </a:ext>
            <a:ext uri="{FF2B5EF4-FFF2-40B4-BE49-F238E27FC236}">
              <a16:creationId xmlns:a16="http://schemas.microsoft.com/office/drawing/2014/main" id="{7C685BEE-4D12-47C1-8AF9-D94813EF099A}"/>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322</xdr:row>
      <xdr:rowOff>0</xdr:rowOff>
    </xdr:from>
    <xdr:ext cx="1921468" cy="195685"/>
    <xdr:sp macro="" textlink="">
      <xdr:nvSpPr>
        <xdr:cNvPr id="6561" name="Drop Down 20" hidden="1">
          <a:extLst>
            <a:ext uri="{63B3BB69-23CF-44E3-9099-C40C66FF867C}">
              <a14:compatExt xmlns:a14="http://schemas.microsoft.com/office/drawing/2010/main" spid="_x0000_s2068"/>
            </a:ext>
            <a:ext uri="{FF2B5EF4-FFF2-40B4-BE49-F238E27FC236}">
              <a16:creationId xmlns:a16="http://schemas.microsoft.com/office/drawing/2014/main" id="{C70B4D75-5651-4C14-AAE6-C76D9EDFDB42}"/>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6562" name="Drop Down 24" hidden="1">
          <a:extLst>
            <a:ext uri="{63B3BB69-23CF-44E3-9099-C40C66FF867C}">
              <a14:compatExt xmlns:a14="http://schemas.microsoft.com/office/drawing/2010/main" spid="_x0000_s2072"/>
            </a:ext>
            <a:ext uri="{FF2B5EF4-FFF2-40B4-BE49-F238E27FC236}">
              <a16:creationId xmlns:a16="http://schemas.microsoft.com/office/drawing/2014/main" id="{C2BA5540-8ACF-4A61-A487-516FB56E1533}"/>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563" name="Drop Down 4" hidden="1">
          <a:extLst>
            <a:ext uri="{63B3BB69-23CF-44E3-9099-C40C66FF867C}">
              <a14:compatExt xmlns:a14="http://schemas.microsoft.com/office/drawing/2010/main" spid="_x0000_s2052"/>
            </a:ext>
            <a:ext uri="{FF2B5EF4-FFF2-40B4-BE49-F238E27FC236}">
              <a16:creationId xmlns:a16="http://schemas.microsoft.com/office/drawing/2014/main" id="{BC265C1E-3468-4A45-8E39-64DAE4CDAFC2}"/>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6564" name="Drop Down 4" hidden="1">
          <a:extLst>
            <a:ext uri="{63B3BB69-23CF-44E3-9099-C40C66FF867C}">
              <a14:compatExt xmlns:a14="http://schemas.microsoft.com/office/drawing/2010/main" spid="_x0000_s2052"/>
            </a:ext>
            <a:ext uri="{FF2B5EF4-FFF2-40B4-BE49-F238E27FC236}">
              <a16:creationId xmlns:a16="http://schemas.microsoft.com/office/drawing/2014/main" id="{5D327C11-3131-4239-AC1C-B7F67866EC94}"/>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565" name="Drop Down 4" hidden="1">
          <a:extLst>
            <a:ext uri="{63B3BB69-23CF-44E3-9099-C40C66FF867C}">
              <a14:compatExt xmlns:a14="http://schemas.microsoft.com/office/drawing/2010/main" spid="_x0000_s2052"/>
            </a:ext>
            <a:ext uri="{FF2B5EF4-FFF2-40B4-BE49-F238E27FC236}">
              <a16:creationId xmlns:a16="http://schemas.microsoft.com/office/drawing/2014/main" id="{C0A86E79-648C-426E-A10C-5B07D2BFB72A}"/>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6566" name="Drop Down 4" hidden="1">
          <a:extLst>
            <a:ext uri="{63B3BB69-23CF-44E3-9099-C40C66FF867C}">
              <a14:compatExt xmlns:a14="http://schemas.microsoft.com/office/drawing/2010/main" spid="_x0000_s2052"/>
            </a:ext>
            <a:ext uri="{FF2B5EF4-FFF2-40B4-BE49-F238E27FC236}">
              <a16:creationId xmlns:a16="http://schemas.microsoft.com/office/drawing/2014/main" id="{410D98F9-8762-4E0B-9642-5F1E30E775A4}"/>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567" name="Drop Down 4" hidden="1">
          <a:extLst>
            <a:ext uri="{63B3BB69-23CF-44E3-9099-C40C66FF867C}">
              <a14:compatExt xmlns:a14="http://schemas.microsoft.com/office/drawing/2010/main" spid="_x0000_s2052"/>
            </a:ext>
            <a:ext uri="{FF2B5EF4-FFF2-40B4-BE49-F238E27FC236}">
              <a16:creationId xmlns:a16="http://schemas.microsoft.com/office/drawing/2014/main" id="{93ADB858-A54B-40F1-81EF-3E74A784BF90}"/>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322</xdr:row>
      <xdr:rowOff>0</xdr:rowOff>
    </xdr:from>
    <xdr:ext cx="1921468" cy="195685"/>
    <xdr:sp macro="" textlink="">
      <xdr:nvSpPr>
        <xdr:cNvPr id="6568" name="Drop Down 20" hidden="1">
          <a:extLst>
            <a:ext uri="{63B3BB69-23CF-44E3-9099-C40C66FF867C}">
              <a14:compatExt xmlns:a14="http://schemas.microsoft.com/office/drawing/2010/main" spid="_x0000_s2068"/>
            </a:ext>
            <a:ext uri="{FF2B5EF4-FFF2-40B4-BE49-F238E27FC236}">
              <a16:creationId xmlns:a16="http://schemas.microsoft.com/office/drawing/2014/main" id="{ED7A78FE-889D-498E-AD41-2AC0A11FCB20}"/>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6569" name="Drop Down 24" hidden="1">
          <a:extLst>
            <a:ext uri="{63B3BB69-23CF-44E3-9099-C40C66FF867C}">
              <a14:compatExt xmlns:a14="http://schemas.microsoft.com/office/drawing/2010/main" spid="_x0000_s2072"/>
            </a:ext>
            <a:ext uri="{FF2B5EF4-FFF2-40B4-BE49-F238E27FC236}">
              <a16:creationId xmlns:a16="http://schemas.microsoft.com/office/drawing/2014/main" id="{6C20C749-FE61-4E8A-A6D4-175F4F098A0A}"/>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570" name="Drop Down 4" hidden="1">
          <a:extLst>
            <a:ext uri="{63B3BB69-23CF-44E3-9099-C40C66FF867C}">
              <a14:compatExt xmlns:a14="http://schemas.microsoft.com/office/drawing/2010/main" spid="_x0000_s2052"/>
            </a:ext>
            <a:ext uri="{FF2B5EF4-FFF2-40B4-BE49-F238E27FC236}">
              <a16:creationId xmlns:a16="http://schemas.microsoft.com/office/drawing/2014/main" id="{979C68A7-00DA-421C-9A5F-59E5F634E89E}"/>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6571" name="Drop Down 4" hidden="1">
          <a:extLst>
            <a:ext uri="{63B3BB69-23CF-44E3-9099-C40C66FF867C}">
              <a14:compatExt xmlns:a14="http://schemas.microsoft.com/office/drawing/2010/main" spid="_x0000_s2052"/>
            </a:ext>
            <a:ext uri="{FF2B5EF4-FFF2-40B4-BE49-F238E27FC236}">
              <a16:creationId xmlns:a16="http://schemas.microsoft.com/office/drawing/2014/main" id="{69EAD538-D196-4FB4-873A-3A88968B262D}"/>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572" name="Drop Down 4" hidden="1">
          <a:extLst>
            <a:ext uri="{63B3BB69-23CF-44E3-9099-C40C66FF867C}">
              <a14:compatExt xmlns:a14="http://schemas.microsoft.com/office/drawing/2010/main" spid="_x0000_s2052"/>
            </a:ext>
            <a:ext uri="{FF2B5EF4-FFF2-40B4-BE49-F238E27FC236}">
              <a16:creationId xmlns:a16="http://schemas.microsoft.com/office/drawing/2014/main" id="{529DA613-6EC7-499D-86A2-5117A8363687}"/>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6573" name="Drop Down 4" hidden="1">
          <a:extLst>
            <a:ext uri="{63B3BB69-23CF-44E3-9099-C40C66FF867C}">
              <a14:compatExt xmlns:a14="http://schemas.microsoft.com/office/drawing/2010/main" spid="_x0000_s2052"/>
            </a:ext>
            <a:ext uri="{FF2B5EF4-FFF2-40B4-BE49-F238E27FC236}">
              <a16:creationId xmlns:a16="http://schemas.microsoft.com/office/drawing/2014/main" id="{F803FD5D-54A9-4816-944D-F35E3F38E9D6}"/>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574" name="Drop Down 4" hidden="1">
          <a:extLst>
            <a:ext uri="{63B3BB69-23CF-44E3-9099-C40C66FF867C}">
              <a14:compatExt xmlns:a14="http://schemas.microsoft.com/office/drawing/2010/main" spid="_x0000_s2052"/>
            </a:ext>
            <a:ext uri="{FF2B5EF4-FFF2-40B4-BE49-F238E27FC236}">
              <a16:creationId xmlns:a16="http://schemas.microsoft.com/office/drawing/2014/main" id="{4C8C90F8-1F3B-418E-970B-2333275149D3}"/>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322</xdr:row>
      <xdr:rowOff>0</xdr:rowOff>
    </xdr:from>
    <xdr:ext cx="1921468" cy="195685"/>
    <xdr:sp macro="" textlink="">
      <xdr:nvSpPr>
        <xdr:cNvPr id="6575" name="Drop Down 20" hidden="1">
          <a:extLst>
            <a:ext uri="{63B3BB69-23CF-44E3-9099-C40C66FF867C}">
              <a14:compatExt xmlns:a14="http://schemas.microsoft.com/office/drawing/2010/main" spid="_x0000_s2068"/>
            </a:ext>
            <a:ext uri="{FF2B5EF4-FFF2-40B4-BE49-F238E27FC236}">
              <a16:creationId xmlns:a16="http://schemas.microsoft.com/office/drawing/2014/main" id="{895E9E43-6C1D-4A37-B5EF-BC930B985D4D}"/>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6576" name="Drop Down 24" hidden="1">
          <a:extLst>
            <a:ext uri="{63B3BB69-23CF-44E3-9099-C40C66FF867C}">
              <a14:compatExt xmlns:a14="http://schemas.microsoft.com/office/drawing/2010/main" spid="_x0000_s2072"/>
            </a:ext>
            <a:ext uri="{FF2B5EF4-FFF2-40B4-BE49-F238E27FC236}">
              <a16:creationId xmlns:a16="http://schemas.microsoft.com/office/drawing/2014/main" id="{ED8998FF-F102-453C-8F29-C23610A6E23C}"/>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577" name="Drop Down 4" hidden="1">
          <a:extLst>
            <a:ext uri="{63B3BB69-23CF-44E3-9099-C40C66FF867C}">
              <a14:compatExt xmlns:a14="http://schemas.microsoft.com/office/drawing/2010/main" spid="_x0000_s2052"/>
            </a:ext>
            <a:ext uri="{FF2B5EF4-FFF2-40B4-BE49-F238E27FC236}">
              <a16:creationId xmlns:a16="http://schemas.microsoft.com/office/drawing/2014/main" id="{D167B8AB-275B-4943-B203-43D91F71BB9B}"/>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6578" name="Drop Down 4" hidden="1">
          <a:extLst>
            <a:ext uri="{63B3BB69-23CF-44E3-9099-C40C66FF867C}">
              <a14:compatExt xmlns:a14="http://schemas.microsoft.com/office/drawing/2010/main" spid="_x0000_s2052"/>
            </a:ext>
            <a:ext uri="{FF2B5EF4-FFF2-40B4-BE49-F238E27FC236}">
              <a16:creationId xmlns:a16="http://schemas.microsoft.com/office/drawing/2014/main" id="{8F73A79D-FA04-4836-9FA1-9923B91A3CED}"/>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579" name="Drop Down 4" hidden="1">
          <a:extLst>
            <a:ext uri="{63B3BB69-23CF-44E3-9099-C40C66FF867C}">
              <a14:compatExt xmlns:a14="http://schemas.microsoft.com/office/drawing/2010/main" spid="_x0000_s2052"/>
            </a:ext>
            <a:ext uri="{FF2B5EF4-FFF2-40B4-BE49-F238E27FC236}">
              <a16:creationId xmlns:a16="http://schemas.microsoft.com/office/drawing/2014/main" id="{63C663DA-861C-4C6E-8238-53B2F1E075CE}"/>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6580" name="Drop Down 4" hidden="1">
          <a:extLst>
            <a:ext uri="{63B3BB69-23CF-44E3-9099-C40C66FF867C}">
              <a14:compatExt xmlns:a14="http://schemas.microsoft.com/office/drawing/2010/main" spid="_x0000_s2052"/>
            </a:ext>
            <a:ext uri="{FF2B5EF4-FFF2-40B4-BE49-F238E27FC236}">
              <a16:creationId xmlns:a16="http://schemas.microsoft.com/office/drawing/2014/main" id="{BAC3CACB-1308-4D12-927C-2B6A4642003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581" name="Drop Down 4" hidden="1">
          <a:extLst>
            <a:ext uri="{63B3BB69-23CF-44E3-9099-C40C66FF867C}">
              <a14:compatExt xmlns:a14="http://schemas.microsoft.com/office/drawing/2010/main" spid="_x0000_s2052"/>
            </a:ext>
            <a:ext uri="{FF2B5EF4-FFF2-40B4-BE49-F238E27FC236}">
              <a16:creationId xmlns:a16="http://schemas.microsoft.com/office/drawing/2014/main" id="{2CC781F0-2F78-45DF-ABF7-1A9B2474DB68}"/>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322</xdr:row>
      <xdr:rowOff>0</xdr:rowOff>
    </xdr:from>
    <xdr:ext cx="1921468" cy="195685"/>
    <xdr:sp macro="" textlink="">
      <xdr:nvSpPr>
        <xdr:cNvPr id="6582" name="Drop Down 20" hidden="1">
          <a:extLst>
            <a:ext uri="{63B3BB69-23CF-44E3-9099-C40C66FF867C}">
              <a14:compatExt xmlns:a14="http://schemas.microsoft.com/office/drawing/2010/main" spid="_x0000_s2068"/>
            </a:ext>
            <a:ext uri="{FF2B5EF4-FFF2-40B4-BE49-F238E27FC236}">
              <a16:creationId xmlns:a16="http://schemas.microsoft.com/office/drawing/2014/main" id="{EA7D79B3-2FF2-4ACF-82F1-4D4FB0495FCA}"/>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6583" name="Drop Down 24" hidden="1">
          <a:extLst>
            <a:ext uri="{63B3BB69-23CF-44E3-9099-C40C66FF867C}">
              <a14:compatExt xmlns:a14="http://schemas.microsoft.com/office/drawing/2010/main" spid="_x0000_s2072"/>
            </a:ext>
            <a:ext uri="{FF2B5EF4-FFF2-40B4-BE49-F238E27FC236}">
              <a16:creationId xmlns:a16="http://schemas.microsoft.com/office/drawing/2014/main" id="{BDF28685-24DA-4A69-9F27-70D0211EFBB6}"/>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584" name="Drop Down 4" hidden="1">
          <a:extLst>
            <a:ext uri="{63B3BB69-23CF-44E3-9099-C40C66FF867C}">
              <a14:compatExt xmlns:a14="http://schemas.microsoft.com/office/drawing/2010/main" spid="_x0000_s2052"/>
            </a:ext>
            <a:ext uri="{FF2B5EF4-FFF2-40B4-BE49-F238E27FC236}">
              <a16:creationId xmlns:a16="http://schemas.microsoft.com/office/drawing/2014/main" id="{EDDA1CA3-5CDB-47E5-A7DA-7CB7A6DCD8A6}"/>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6585" name="Drop Down 4" hidden="1">
          <a:extLst>
            <a:ext uri="{63B3BB69-23CF-44E3-9099-C40C66FF867C}">
              <a14:compatExt xmlns:a14="http://schemas.microsoft.com/office/drawing/2010/main" spid="_x0000_s2052"/>
            </a:ext>
            <a:ext uri="{FF2B5EF4-FFF2-40B4-BE49-F238E27FC236}">
              <a16:creationId xmlns:a16="http://schemas.microsoft.com/office/drawing/2014/main" id="{DBEFE392-B607-48FD-A7E2-B9D54D92673B}"/>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322</xdr:row>
      <xdr:rowOff>0</xdr:rowOff>
    </xdr:from>
    <xdr:ext cx="2529840" cy="195685"/>
    <xdr:sp macro="" textlink="">
      <xdr:nvSpPr>
        <xdr:cNvPr id="6586" name="Drop Down 4" hidden="1">
          <a:extLst>
            <a:ext uri="{63B3BB69-23CF-44E3-9099-C40C66FF867C}">
              <a14:compatExt xmlns:a14="http://schemas.microsoft.com/office/drawing/2010/main" spid="_x0000_s2052"/>
            </a:ext>
            <a:ext uri="{FF2B5EF4-FFF2-40B4-BE49-F238E27FC236}">
              <a16:creationId xmlns:a16="http://schemas.microsoft.com/office/drawing/2014/main" id="{D7DD507F-CD74-4410-A64F-20239219A6BB}"/>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322</xdr:row>
      <xdr:rowOff>0</xdr:rowOff>
    </xdr:from>
    <xdr:ext cx="2529840" cy="195685"/>
    <xdr:sp macro="" textlink="">
      <xdr:nvSpPr>
        <xdr:cNvPr id="6587" name="Drop Down 4" hidden="1">
          <a:extLst>
            <a:ext uri="{63B3BB69-23CF-44E3-9099-C40C66FF867C}">
              <a14:compatExt xmlns:a14="http://schemas.microsoft.com/office/drawing/2010/main" spid="_x0000_s2052"/>
            </a:ext>
            <a:ext uri="{FF2B5EF4-FFF2-40B4-BE49-F238E27FC236}">
              <a16:creationId xmlns:a16="http://schemas.microsoft.com/office/drawing/2014/main" id="{4F5D1536-73D2-4552-9039-E8C2AA257D35}"/>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444</xdr:row>
      <xdr:rowOff>0</xdr:rowOff>
    </xdr:from>
    <xdr:ext cx="2476500" cy="199970"/>
    <xdr:sp macro="" textlink="">
      <xdr:nvSpPr>
        <xdr:cNvPr id="6591" name="Drop Down 24" hidden="1">
          <a:extLst>
            <a:ext uri="{63B3BB69-23CF-44E3-9099-C40C66FF867C}">
              <a14:compatExt xmlns:a14="http://schemas.microsoft.com/office/drawing/2010/main" spid="_x0000_s2072"/>
            </a:ext>
            <a:ext uri="{FF2B5EF4-FFF2-40B4-BE49-F238E27FC236}">
              <a16:creationId xmlns:a16="http://schemas.microsoft.com/office/drawing/2014/main" id="{E78E12D7-9F9B-4BF8-94F0-D52A37867C5D}"/>
            </a:ext>
          </a:extLst>
        </xdr:cNvPr>
        <xdr:cNvSpPr/>
      </xdr:nvSpPr>
      <xdr:spPr bwMode="auto">
        <a:xfrm>
          <a:off x="3901440" y="59824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444</xdr:row>
      <xdr:rowOff>0</xdr:rowOff>
    </xdr:from>
    <xdr:ext cx="2476500" cy="199970"/>
    <xdr:sp macro="" textlink="">
      <xdr:nvSpPr>
        <xdr:cNvPr id="6592" name="Drop Down 24" hidden="1">
          <a:extLst>
            <a:ext uri="{63B3BB69-23CF-44E3-9099-C40C66FF867C}">
              <a14:compatExt xmlns:a14="http://schemas.microsoft.com/office/drawing/2010/main" spid="_x0000_s2072"/>
            </a:ext>
            <a:ext uri="{FF2B5EF4-FFF2-40B4-BE49-F238E27FC236}">
              <a16:creationId xmlns:a16="http://schemas.microsoft.com/office/drawing/2014/main" id="{F4EE3803-98D6-408E-A166-E4018BEBB7E1}"/>
            </a:ext>
          </a:extLst>
        </xdr:cNvPr>
        <xdr:cNvSpPr/>
      </xdr:nvSpPr>
      <xdr:spPr bwMode="auto">
        <a:xfrm>
          <a:off x="3901440" y="59824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444</xdr:row>
      <xdr:rowOff>0</xdr:rowOff>
    </xdr:from>
    <xdr:ext cx="2476500" cy="199970"/>
    <xdr:sp macro="" textlink="">
      <xdr:nvSpPr>
        <xdr:cNvPr id="6593" name="Drop Down 24" hidden="1">
          <a:extLst>
            <a:ext uri="{63B3BB69-23CF-44E3-9099-C40C66FF867C}">
              <a14:compatExt xmlns:a14="http://schemas.microsoft.com/office/drawing/2010/main" spid="_x0000_s2072"/>
            </a:ext>
            <a:ext uri="{FF2B5EF4-FFF2-40B4-BE49-F238E27FC236}">
              <a16:creationId xmlns:a16="http://schemas.microsoft.com/office/drawing/2014/main" id="{1257749C-D4AB-4578-AC90-3D60FB466610}"/>
            </a:ext>
          </a:extLst>
        </xdr:cNvPr>
        <xdr:cNvSpPr/>
      </xdr:nvSpPr>
      <xdr:spPr bwMode="auto">
        <a:xfrm>
          <a:off x="3901440" y="59824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456</xdr:row>
      <xdr:rowOff>0</xdr:rowOff>
    </xdr:from>
    <xdr:ext cx="2476500" cy="199970"/>
    <xdr:sp macro="" textlink="">
      <xdr:nvSpPr>
        <xdr:cNvPr id="6594" name="Drop Down 24" hidden="1">
          <a:extLst>
            <a:ext uri="{63B3BB69-23CF-44E3-9099-C40C66FF867C}">
              <a14:compatExt xmlns:a14="http://schemas.microsoft.com/office/drawing/2010/main" spid="_x0000_s2072"/>
            </a:ext>
            <a:ext uri="{FF2B5EF4-FFF2-40B4-BE49-F238E27FC236}">
              <a16:creationId xmlns:a16="http://schemas.microsoft.com/office/drawing/2014/main" id="{671C247B-061E-4772-8FEB-E62213BE9FA8}"/>
            </a:ext>
          </a:extLst>
        </xdr:cNvPr>
        <xdr:cNvSpPr/>
      </xdr:nvSpPr>
      <xdr:spPr bwMode="auto">
        <a:xfrm>
          <a:off x="3901440" y="69745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456</xdr:row>
      <xdr:rowOff>0</xdr:rowOff>
    </xdr:from>
    <xdr:ext cx="2476500" cy="199970"/>
    <xdr:sp macro="" textlink="">
      <xdr:nvSpPr>
        <xdr:cNvPr id="6595" name="Drop Down 24" hidden="1">
          <a:extLst>
            <a:ext uri="{63B3BB69-23CF-44E3-9099-C40C66FF867C}">
              <a14:compatExt xmlns:a14="http://schemas.microsoft.com/office/drawing/2010/main" spid="_x0000_s2072"/>
            </a:ext>
            <a:ext uri="{FF2B5EF4-FFF2-40B4-BE49-F238E27FC236}">
              <a16:creationId xmlns:a16="http://schemas.microsoft.com/office/drawing/2014/main" id="{4D9EE501-C8CF-4232-AA71-4AA34DF42B0F}"/>
            </a:ext>
          </a:extLst>
        </xdr:cNvPr>
        <xdr:cNvSpPr/>
      </xdr:nvSpPr>
      <xdr:spPr bwMode="auto">
        <a:xfrm>
          <a:off x="3901440" y="69745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456</xdr:row>
      <xdr:rowOff>0</xdr:rowOff>
    </xdr:from>
    <xdr:ext cx="2476500" cy="199970"/>
    <xdr:sp macro="" textlink="">
      <xdr:nvSpPr>
        <xdr:cNvPr id="6596" name="Drop Down 24" hidden="1">
          <a:extLst>
            <a:ext uri="{63B3BB69-23CF-44E3-9099-C40C66FF867C}">
              <a14:compatExt xmlns:a14="http://schemas.microsoft.com/office/drawing/2010/main" spid="_x0000_s2072"/>
            </a:ext>
            <a:ext uri="{FF2B5EF4-FFF2-40B4-BE49-F238E27FC236}">
              <a16:creationId xmlns:a16="http://schemas.microsoft.com/office/drawing/2014/main" id="{58032CEE-2D4A-475F-B3FB-527C73BD4CAC}"/>
            </a:ext>
          </a:extLst>
        </xdr:cNvPr>
        <xdr:cNvSpPr/>
      </xdr:nvSpPr>
      <xdr:spPr bwMode="auto">
        <a:xfrm>
          <a:off x="3901440" y="69745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419</xdr:row>
      <xdr:rowOff>0</xdr:rowOff>
    </xdr:from>
    <xdr:ext cx="2476500" cy="199970"/>
    <xdr:sp macro="" textlink="">
      <xdr:nvSpPr>
        <xdr:cNvPr id="6600" name="Drop Down 24" hidden="1">
          <a:extLst>
            <a:ext uri="{63B3BB69-23CF-44E3-9099-C40C66FF867C}">
              <a14:compatExt xmlns:a14="http://schemas.microsoft.com/office/drawing/2010/main" spid="_x0000_s2072"/>
            </a:ext>
            <a:ext uri="{FF2B5EF4-FFF2-40B4-BE49-F238E27FC236}">
              <a16:creationId xmlns:a16="http://schemas.microsoft.com/office/drawing/2014/main" id="{69078174-D0AC-436A-8659-9F6E9EB441E4}"/>
            </a:ext>
          </a:extLst>
        </xdr:cNvPr>
        <xdr:cNvSpPr/>
      </xdr:nvSpPr>
      <xdr:spPr bwMode="auto">
        <a:xfrm>
          <a:off x="3901440" y="71879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419</xdr:row>
      <xdr:rowOff>0</xdr:rowOff>
    </xdr:from>
    <xdr:ext cx="2476500" cy="199970"/>
    <xdr:sp macro="" textlink="">
      <xdr:nvSpPr>
        <xdr:cNvPr id="6601" name="Drop Down 24" hidden="1">
          <a:extLst>
            <a:ext uri="{63B3BB69-23CF-44E3-9099-C40C66FF867C}">
              <a14:compatExt xmlns:a14="http://schemas.microsoft.com/office/drawing/2010/main" spid="_x0000_s2072"/>
            </a:ext>
            <a:ext uri="{FF2B5EF4-FFF2-40B4-BE49-F238E27FC236}">
              <a16:creationId xmlns:a16="http://schemas.microsoft.com/office/drawing/2014/main" id="{864B0BB7-CE4C-4428-A6E5-7E89E0381218}"/>
            </a:ext>
          </a:extLst>
        </xdr:cNvPr>
        <xdr:cNvSpPr/>
      </xdr:nvSpPr>
      <xdr:spPr bwMode="auto">
        <a:xfrm>
          <a:off x="3901440" y="71879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419</xdr:row>
      <xdr:rowOff>0</xdr:rowOff>
    </xdr:from>
    <xdr:ext cx="2476500" cy="199970"/>
    <xdr:sp macro="" textlink="">
      <xdr:nvSpPr>
        <xdr:cNvPr id="6602" name="Drop Down 24" hidden="1">
          <a:extLst>
            <a:ext uri="{63B3BB69-23CF-44E3-9099-C40C66FF867C}">
              <a14:compatExt xmlns:a14="http://schemas.microsoft.com/office/drawing/2010/main" spid="_x0000_s2072"/>
            </a:ext>
            <a:ext uri="{FF2B5EF4-FFF2-40B4-BE49-F238E27FC236}">
              <a16:creationId xmlns:a16="http://schemas.microsoft.com/office/drawing/2014/main" id="{563CE20F-28B2-4617-A561-7415B89C2A73}"/>
            </a:ext>
          </a:extLst>
        </xdr:cNvPr>
        <xdr:cNvSpPr/>
      </xdr:nvSpPr>
      <xdr:spPr bwMode="auto">
        <a:xfrm>
          <a:off x="3901440" y="71879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394</xdr:row>
      <xdr:rowOff>0</xdr:rowOff>
    </xdr:from>
    <xdr:ext cx="2529840" cy="195685"/>
    <xdr:sp macro="" textlink="">
      <xdr:nvSpPr>
        <xdr:cNvPr id="6588" name="Drop Down 4" hidden="1">
          <a:extLst>
            <a:ext uri="{63B3BB69-23CF-44E3-9099-C40C66FF867C}">
              <a14:compatExt xmlns:a14="http://schemas.microsoft.com/office/drawing/2010/main" spid="_x0000_s2052"/>
            </a:ext>
            <a:ext uri="{FF2B5EF4-FFF2-40B4-BE49-F238E27FC236}">
              <a16:creationId xmlns:a16="http://schemas.microsoft.com/office/drawing/2014/main" id="{36568D32-A95F-4B7A-98FB-9E8480AD4871}"/>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394</xdr:row>
      <xdr:rowOff>0</xdr:rowOff>
    </xdr:from>
    <xdr:ext cx="1921468" cy="195685"/>
    <xdr:sp macro="" textlink="">
      <xdr:nvSpPr>
        <xdr:cNvPr id="6589" name="Drop Down 20" hidden="1">
          <a:extLst>
            <a:ext uri="{63B3BB69-23CF-44E3-9099-C40C66FF867C}">
              <a14:compatExt xmlns:a14="http://schemas.microsoft.com/office/drawing/2010/main" spid="_x0000_s2068"/>
            </a:ext>
            <a:ext uri="{FF2B5EF4-FFF2-40B4-BE49-F238E27FC236}">
              <a16:creationId xmlns:a16="http://schemas.microsoft.com/office/drawing/2014/main" id="{CDD5D989-4347-4141-9E8F-455D32EE9624}"/>
            </a:ext>
          </a:extLst>
        </xdr:cNvPr>
        <xdr:cNvSpPr/>
      </xdr:nvSpPr>
      <xdr:spPr bwMode="auto">
        <a:xfrm>
          <a:off x="6050280" y="602056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394</xdr:row>
      <xdr:rowOff>0</xdr:rowOff>
    </xdr:from>
    <xdr:ext cx="2476500" cy="199970"/>
    <xdr:sp macro="" textlink="">
      <xdr:nvSpPr>
        <xdr:cNvPr id="6590" name="Drop Down 24" hidden="1">
          <a:extLst>
            <a:ext uri="{63B3BB69-23CF-44E3-9099-C40C66FF867C}">
              <a14:compatExt xmlns:a14="http://schemas.microsoft.com/office/drawing/2010/main" spid="_x0000_s2072"/>
            </a:ext>
            <a:ext uri="{FF2B5EF4-FFF2-40B4-BE49-F238E27FC236}">
              <a16:creationId xmlns:a16="http://schemas.microsoft.com/office/drawing/2014/main" id="{55C72032-D135-4AA6-B302-CE7C7F2B20F0}"/>
            </a:ext>
          </a:extLst>
        </xdr:cNvPr>
        <xdr:cNvSpPr/>
      </xdr:nvSpPr>
      <xdr:spPr bwMode="auto">
        <a:xfrm>
          <a:off x="3901440" y="60205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394</xdr:row>
      <xdr:rowOff>0</xdr:rowOff>
    </xdr:from>
    <xdr:ext cx="2529840" cy="195685"/>
    <xdr:sp macro="" textlink="">
      <xdr:nvSpPr>
        <xdr:cNvPr id="6597" name="Drop Down 4" hidden="1">
          <a:extLst>
            <a:ext uri="{63B3BB69-23CF-44E3-9099-C40C66FF867C}">
              <a14:compatExt xmlns:a14="http://schemas.microsoft.com/office/drawing/2010/main" spid="_x0000_s2052"/>
            </a:ext>
            <a:ext uri="{FF2B5EF4-FFF2-40B4-BE49-F238E27FC236}">
              <a16:creationId xmlns:a16="http://schemas.microsoft.com/office/drawing/2014/main" id="{AF20EF98-1E9C-4122-9E2D-19B33A7A9581}"/>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394</xdr:row>
      <xdr:rowOff>0</xdr:rowOff>
    </xdr:from>
    <xdr:ext cx="2529840" cy="195685"/>
    <xdr:sp macro="" textlink="">
      <xdr:nvSpPr>
        <xdr:cNvPr id="6598" name="Drop Down 4" hidden="1">
          <a:extLst>
            <a:ext uri="{63B3BB69-23CF-44E3-9099-C40C66FF867C}">
              <a14:compatExt xmlns:a14="http://schemas.microsoft.com/office/drawing/2010/main" spid="_x0000_s2052"/>
            </a:ext>
            <a:ext uri="{FF2B5EF4-FFF2-40B4-BE49-F238E27FC236}">
              <a16:creationId xmlns:a16="http://schemas.microsoft.com/office/drawing/2014/main" id="{0CD3B414-813E-47C2-9A28-6E0447EBDAF6}"/>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394</xdr:row>
      <xdr:rowOff>0</xdr:rowOff>
    </xdr:from>
    <xdr:ext cx="2529840" cy="195685"/>
    <xdr:sp macro="" textlink="">
      <xdr:nvSpPr>
        <xdr:cNvPr id="6599" name="Drop Down 4" hidden="1">
          <a:extLst>
            <a:ext uri="{63B3BB69-23CF-44E3-9099-C40C66FF867C}">
              <a14:compatExt xmlns:a14="http://schemas.microsoft.com/office/drawing/2010/main" spid="_x0000_s2052"/>
            </a:ext>
            <a:ext uri="{FF2B5EF4-FFF2-40B4-BE49-F238E27FC236}">
              <a16:creationId xmlns:a16="http://schemas.microsoft.com/office/drawing/2014/main" id="{0D4EE7D2-52D3-4C29-8A14-84556F4B5D92}"/>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394</xdr:row>
      <xdr:rowOff>0</xdr:rowOff>
    </xdr:from>
    <xdr:ext cx="2529840" cy="195685"/>
    <xdr:sp macro="" textlink="">
      <xdr:nvSpPr>
        <xdr:cNvPr id="6603" name="Drop Down 4" hidden="1">
          <a:extLst>
            <a:ext uri="{63B3BB69-23CF-44E3-9099-C40C66FF867C}">
              <a14:compatExt xmlns:a14="http://schemas.microsoft.com/office/drawing/2010/main" spid="_x0000_s2052"/>
            </a:ext>
            <a:ext uri="{FF2B5EF4-FFF2-40B4-BE49-F238E27FC236}">
              <a16:creationId xmlns:a16="http://schemas.microsoft.com/office/drawing/2014/main" id="{8942919B-5AC7-4340-B2AD-4BEEC81360BA}"/>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394</xdr:row>
      <xdr:rowOff>0</xdr:rowOff>
    </xdr:from>
    <xdr:ext cx="2529840" cy="195685"/>
    <xdr:sp macro="" textlink="">
      <xdr:nvSpPr>
        <xdr:cNvPr id="6604" name="Drop Down 4" hidden="1">
          <a:extLst>
            <a:ext uri="{63B3BB69-23CF-44E3-9099-C40C66FF867C}">
              <a14:compatExt xmlns:a14="http://schemas.microsoft.com/office/drawing/2010/main" spid="_x0000_s2052"/>
            </a:ext>
            <a:ext uri="{FF2B5EF4-FFF2-40B4-BE49-F238E27FC236}">
              <a16:creationId xmlns:a16="http://schemas.microsoft.com/office/drawing/2014/main" id="{1EEBAB40-B20D-4456-8002-E275C2117FB4}"/>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394</xdr:row>
      <xdr:rowOff>0</xdr:rowOff>
    </xdr:from>
    <xdr:ext cx="1921468" cy="195685"/>
    <xdr:sp macro="" textlink="">
      <xdr:nvSpPr>
        <xdr:cNvPr id="6605" name="Drop Down 20" hidden="1">
          <a:extLst>
            <a:ext uri="{63B3BB69-23CF-44E3-9099-C40C66FF867C}">
              <a14:compatExt xmlns:a14="http://schemas.microsoft.com/office/drawing/2010/main" spid="_x0000_s2068"/>
            </a:ext>
            <a:ext uri="{FF2B5EF4-FFF2-40B4-BE49-F238E27FC236}">
              <a16:creationId xmlns:a16="http://schemas.microsoft.com/office/drawing/2014/main" id="{1179E020-6764-46D4-AB3F-4CD53BF37FE0}"/>
            </a:ext>
          </a:extLst>
        </xdr:cNvPr>
        <xdr:cNvSpPr/>
      </xdr:nvSpPr>
      <xdr:spPr bwMode="auto">
        <a:xfrm>
          <a:off x="6050280" y="602056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394</xdr:row>
      <xdr:rowOff>0</xdr:rowOff>
    </xdr:from>
    <xdr:ext cx="2476500" cy="199970"/>
    <xdr:sp macro="" textlink="">
      <xdr:nvSpPr>
        <xdr:cNvPr id="6606" name="Drop Down 24" hidden="1">
          <a:extLst>
            <a:ext uri="{63B3BB69-23CF-44E3-9099-C40C66FF867C}">
              <a14:compatExt xmlns:a14="http://schemas.microsoft.com/office/drawing/2010/main" spid="_x0000_s2072"/>
            </a:ext>
            <a:ext uri="{FF2B5EF4-FFF2-40B4-BE49-F238E27FC236}">
              <a16:creationId xmlns:a16="http://schemas.microsoft.com/office/drawing/2014/main" id="{2A125938-EDCA-4B87-92CD-6FC1EACEB9FB}"/>
            </a:ext>
          </a:extLst>
        </xdr:cNvPr>
        <xdr:cNvSpPr/>
      </xdr:nvSpPr>
      <xdr:spPr bwMode="auto">
        <a:xfrm>
          <a:off x="3901440" y="60205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394</xdr:row>
      <xdr:rowOff>0</xdr:rowOff>
    </xdr:from>
    <xdr:ext cx="2529840" cy="195685"/>
    <xdr:sp macro="" textlink="">
      <xdr:nvSpPr>
        <xdr:cNvPr id="6607" name="Drop Down 4" hidden="1">
          <a:extLst>
            <a:ext uri="{63B3BB69-23CF-44E3-9099-C40C66FF867C}">
              <a14:compatExt xmlns:a14="http://schemas.microsoft.com/office/drawing/2010/main" spid="_x0000_s2052"/>
            </a:ext>
            <a:ext uri="{FF2B5EF4-FFF2-40B4-BE49-F238E27FC236}">
              <a16:creationId xmlns:a16="http://schemas.microsoft.com/office/drawing/2014/main" id="{E8740C40-9565-4365-A92A-B623D0ADD57D}"/>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394</xdr:row>
      <xdr:rowOff>0</xdr:rowOff>
    </xdr:from>
    <xdr:ext cx="2529840" cy="195685"/>
    <xdr:sp macro="" textlink="">
      <xdr:nvSpPr>
        <xdr:cNvPr id="6608" name="Drop Down 4" hidden="1">
          <a:extLst>
            <a:ext uri="{63B3BB69-23CF-44E3-9099-C40C66FF867C}">
              <a14:compatExt xmlns:a14="http://schemas.microsoft.com/office/drawing/2010/main" spid="_x0000_s2052"/>
            </a:ext>
            <a:ext uri="{FF2B5EF4-FFF2-40B4-BE49-F238E27FC236}">
              <a16:creationId xmlns:a16="http://schemas.microsoft.com/office/drawing/2014/main" id="{5397CAB5-D42E-418F-B517-720D71B7D5F3}"/>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394</xdr:row>
      <xdr:rowOff>0</xdr:rowOff>
    </xdr:from>
    <xdr:ext cx="2529840" cy="195685"/>
    <xdr:sp macro="" textlink="">
      <xdr:nvSpPr>
        <xdr:cNvPr id="6609" name="Drop Down 4" hidden="1">
          <a:extLst>
            <a:ext uri="{63B3BB69-23CF-44E3-9099-C40C66FF867C}">
              <a14:compatExt xmlns:a14="http://schemas.microsoft.com/office/drawing/2010/main" spid="_x0000_s2052"/>
            </a:ext>
            <a:ext uri="{FF2B5EF4-FFF2-40B4-BE49-F238E27FC236}">
              <a16:creationId xmlns:a16="http://schemas.microsoft.com/office/drawing/2014/main" id="{0FA6E978-E679-474B-A391-8EF4E68158BB}"/>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394</xdr:row>
      <xdr:rowOff>0</xdr:rowOff>
    </xdr:from>
    <xdr:ext cx="2529840" cy="195685"/>
    <xdr:sp macro="" textlink="">
      <xdr:nvSpPr>
        <xdr:cNvPr id="6610" name="Drop Down 4" hidden="1">
          <a:extLst>
            <a:ext uri="{63B3BB69-23CF-44E3-9099-C40C66FF867C}">
              <a14:compatExt xmlns:a14="http://schemas.microsoft.com/office/drawing/2010/main" spid="_x0000_s2052"/>
            </a:ext>
            <a:ext uri="{FF2B5EF4-FFF2-40B4-BE49-F238E27FC236}">
              <a16:creationId xmlns:a16="http://schemas.microsoft.com/office/drawing/2014/main" id="{80EB33A2-24BF-4EF2-B973-FA0C66CEFB8B}"/>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394</xdr:row>
      <xdr:rowOff>0</xdr:rowOff>
    </xdr:from>
    <xdr:ext cx="2529840" cy="195685"/>
    <xdr:sp macro="" textlink="">
      <xdr:nvSpPr>
        <xdr:cNvPr id="6611" name="Drop Down 4" hidden="1">
          <a:extLst>
            <a:ext uri="{63B3BB69-23CF-44E3-9099-C40C66FF867C}">
              <a14:compatExt xmlns:a14="http://schemas.microsoft.com/office/drawing/2010/main" spid="_x0000_s2052"/>
            </a:ext>
            <a:ext uri="{FF2B5EF4-FFF2-40B4-BE49-F238E27FC236}">
              <a16:creationId xmlns:a16="http://schemas.microsoft.com/office/drawing/2014/main" id="{253A9C56-5075-4485-8200-2F3CE941C194}"/>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394</xdr:row>
      <xdr:rowOff>0</xdr:rowOff>
    </xdr:from>
    <xdr:ext cx="1921468" cy="195685"/>
    <xdr:sp macro="" textlink="">
      <xdr:nvSpPr>
        <xdr:cNvPr id="6612" name="Drop Down 20" hidden="1">
          <a:extLst>
            <a:ext uri="{63B3BB69-23CF-44E3-9099-C40C66FF867C}">
              <a14:compatExt xmlns:a14="http://schemas.microsoft.com/office/drawing/2010/main" spid="_x0000_s2068"/>
            </a:ext>
            <a:ext uri="{FF2B5EF4-FFF2-40B4-BE49-F238E27FC236}">
              <a16:creationId xmlns:a16="http://schemas.microsoft.com/office/drawing/2014/main" id="{E73BA461-12EC-4A33-A7E3-185E8034D3B9}"/>
            </a:ext>
          </a:extLst>
        </xdr:cNvPr>
        <xdr:cNvSpPr/>
      </xdr:nvSpPr>
      <xdr:spPr bwMode="auto">
        <a:xfrm>
          <a:off x="6050280" y="602056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394</xdr:row>
      <xdr:rowOff>0</xdr:rowOff>
    </xdr:from>
    <xdr:ext cx="2476500" cy="199970"/>
    <xdr:sp macro="" textlink="">
      <xdr:nvSpPr>
        <xdr:cNvPr id="6613" name="Drop Down 24" hidden="1">
          <a:extLst>
            <a:ext uri="{63B3BB69-23CF-44E3-9099-C40C66FF867C}">
              <a14:compatExt xmlns:a14="http://schemas.microsoft.com/office/drawing/2010/main" spid="_x0000_s2072"/>
            </a:ext>
            <a:ext uri="{FF2B5EF4-FFF2-40B4-BE49-F238E27FC236}">
              <a16:creationId xmlns:a16="http://schemas.microsoft.com/office/drawing/2014/main" id="{508C605B-E809-476E-A6E7-07B16E603674}"/>
            </a:ext>
          </a:extLst>
        </xdr:cNvPr>
        <xdr:cNvSpPr/>
      </xdr:nvSpPr>
      <xdr:spPr bwMode="auto">
        <a:xfrm>
          <a:off x="3901440" y="60205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394</xdr:row>
      <xdr:rowOff>0</xdr:rowOff>
    </xdr:from>
    <xdr:ext cx="2529840" cy="195685"/>
    <xdr:sp macro="" textlink="">
      <xdr:nvSpPr>
        <xdr:cNvPr id="6614" name="Drop Down 4" hidden="1">
          <a:extLst>
            <a:ext uri="{63B3BB69-23CF-44E3-9099-C40C66FF867C}">
              <a14:compatExt xmlns:a14="http://schemas.microsoft.com/office/drawing/2010/main" spid="_x0000_s2052"/>
            </a:ext>
            <a:ext uri="{FF2B5EF4-FFF2-40B4-BE49-F238E27FC236}">
              <a16:creationId xmlns:a16="http://schemas.microsoft.com/office/drawing/2014/main" id="{9CC0AFBB-6407-44AB-983E-801D87A4A52E}"/>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394</xdr:row>
      <xdr:rowOff>0</xdr:rowOff>
    </xdr:from>
    <xdr:ext cx="2529840" cy="195685"/>
    <xdr:sp macro="" textlink="">
      <xdr:nvSpPr>
        <xdr:cNvPr id="6615" name="Drop Down 4" hidden="1">
          <a:extLst>
            <a:ext uri="{63B3BB69-23CF-44E3-9099-C40C66FF867C}">
              <a14:compatExt xmlns:a14="http://schemas.microsoft.com/office/drawing/2010/main" spid="_x0000_s2052"/>
            </a:ext>
            <a:ext uri="{FF2B5EF4-FFF2-40B4-BE49-F238E27FC236}">
              <a16:creationId xmlns:a16="http://schemas.microsoft.com/office/drawing/2014/main" id="{166487ED-C040-44F4-A381-1C76E855BA54}"/>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394</xdr:row>
      <xdr:rowOff>0</xdr:rowOff>
    </xdr:from>
    <xdr:ext cx="2529840" cy="195685"/>
    <xdr:sp macro="" textlink="">
      <xdr:nvSpPr>
        <xdr:cNvPr id="6616" name="Drop Down 4" hidden="1">
          <a:extLst>
            <a:ext uri="{63B3BB69-23CF-44E3-9099-C40C66FF867C}">
              <a14:compatExt xmlns:a14="http://schemas.microsoft.com/office/drawing/2010/main" spid="_x0000_s2052"/>
            </a:ext>
            <a:ext uri="{FF2B5EF4-FFF2-40B4-BE49-F238E27FC236}">
              <a16:creationId xmlns:a16="http://schemas.microsoft.com/office/drawing/2014/main" id="{CC209672-4405-4204-8011-0C886BAA62D5}"/>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394</xdr:row>
      <xdr:rowOff>0</xdr:rowOff>
    </xdr:from>
    <xdr:ext cx="2529840" cy="195685"/>
    <xdr:sp macro="" textlink="">
      <xdr:nvSpPr>
        <xdr:cNvPr id="6617" name="Drop Down 4" hidden="1">
          <a:extLst>
            <a:ext uri="{63B3BB69-23CF-44E3-9099-C40C66FF867C}">
              <a14:compatExt xmlns:a14="http://schemas.microsoft.com/office/drawing/2010/main" spid="_x0000_s2052"/>
            </a:ext>
            <a:ext uri="{FF2B5EF4-FFF2-40B4-BE49-F238E27FC236}">
              <a16:creationId xmlns:a16="http://schemas.microsoft.com/office/drawing/2014/main" id="{BCABB285-A1FA-433A-89C2-A3CAFF3C3B31}"/>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394</xdr:row>
      <xdr:rowOff>0</xdr:rowOff>
    </xdr:from>
    <xdr:ext cx="2529840" cy="195685"/>
    <xdr:sp macro="" textlink="">
      <xdr:nvSpPr>
        <xdr:cNvPr id="6618" name="Drop Down 4" hidden="1">
          <a:extLst>
            <a:ext uri="{63B3BB69-23CF-44E3-9099-C40C66FF867C}">
              <a14:compatExt xmlns:a14="http://schemas.microsoft.com/office/drawing/2010/main" spid="_x0000_s2052"/>
            </a:ext>
            <a:ext uri="{FF2B5EF4-FFF2-40B4-BE49-F238E27FC236}">
              <a16:creationId xmlns:a16="http://schemas.microsoft.com/office/drawing/2014/main" id="{20B0C9C9-4DA9-4D67-94EA-EC3BC3DA872C}"/>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394</xdr:row>
      <xdr:rowOff>0</xdr:rowOff>
    </xdr:from>
    <xdr:ext cx="1921468" cy="195685"/>
    <xdr:sp macro="" textlink="">
      <xdr:nvSpPr>
        <xdr:cNvPr id="6619" name="Drop Down 20" hidden="1">
          <a:extLst>
            <a:ext uri="{63B3BB69-23CF-44E3-9099-C40C66FF867C}">
              <a14:compatExt xmlns:a14="http://schemas.microsoft.com/office/drawing/2010/main" spid="_x0000_s2068"/>
            </a:ext>
            <a:ext uri="{FF2B5EF4-FFF2-40B4-BE49-F238E27FC236}">
              <a16:creationId xmlns:a16="http://schemas.microsoft.com/office/drawing/2014/main" id="{D1635B66-8223-4885-B451-B1376F3E24FC}"/>
            </a:ext>
          </a:extLst>
        </xdr:cNvPr>
        <xdr:cNvSpPr/>
      </xdr:nvSpPr>
      <xdr:spPr bwMode="auto">
        <a:xfrm>
          <a:off x="6050280" y="602056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394</xdr:row>
      <xdr:rowOff>0</xdr:rowOff>
    </xdr:from>
    <xdr:ext cx="2476500" cy="199970"/>
    <xdr:sp macro="" textlink="">
      <xdr:nvSpPr>
        <xdr:cNvPr id="6620" name="Drop Down 24" hidden="1">
          <a:extLst>
            <a:ext uri="{63B3BB69-23CF-44E3-9099-C40C66FF867C}">
              <a14:compatExt xmlns:a14="http://schemas.microsoft.com/office/drawing/2010/main" spid="_x0000_s2072"/>
            </a:ext>
            <a:ext uri="{FF2B5EF4-FFF2-40B4-BE49-F238E27FC236}">
              <a16:creationId xmlns:a16="http://schemas.microsoft.com/office/drawing/2014/main" id="{9998AAEE-C559-424C-A024-858152C455F8}"/>
            </a:ext>
          </a:extLst>
        </xdr:cNvPr>
        <xdr:cNvSpPr/>
      </xdr:nvSpPr>
      <xdr:spPr bwMode="auto">
        <a:xfrm>
          <a:off x="3901440" y="60205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394</xdr:row>
      <xdr:rowOff>0</xdr:rowOff>
    </xdr:from>
    <xdr:ext cx="2529840" cy="195685"/>
    <xdr:sp macro="" textlink="">
      <xdr:nvSpPr>
        <xdr:cNvPr id="6621" name="Drop Down 4" hidden="1">
          <a:extLst>
            <a:ext uri="{63B3BB69-23CF-44E3-9099-C40C66FF867C}">
              <a14:compatExt xmlns:a14="http://schemas.microsoft.com/office/drawing/2010/main" spid="_x0000_s2052"/>
            </a:ext>
            <a:ext uri="{FF2B5EF4-FFF2-40B4-BE49-F238E27FC236}">
              <a16:creationId xmlns:a16="http://schemas.microsoft.com/office/drawing/2014/main" id="{1EBFC34A-2AD7-466A-BEA3-21665F3C041A}"/>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394</xdr:row>
      <xdr:rowOff>0</xdr:rowOff>
    </xdr:from>
    <xdr:ext cx="2529840" cy="195685"/>
    <xdr:sp macro="" textlink="">
      <xdr:nvSpPr>
        <xdr:cNvPr id="6622" name="Drop Down 4" hidden="1">
          <a:extLst>
            <a:ext uri="{63B3BB69-23CF-44E3-9099-C40C66FF867C}">
              <a14:compatExt xmlns:a14="http://schemas.microsoft.com/office/drawing/2010/main" spid="_x0000_s2052"/>
            </a:ext>
            <a:ext uri="{FF2B5EF4-FFF2-40B4-BE49-F238E27FC236}">
              <a16:creationId xmlns:a16="http://schemas.microsoft.com/office/drawing/2014/main" id="{6D393D2E-7D61-407B-9E39-D70CF9679BEA}"/>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394</xdr:row>
      <xdr:rowOff>0</xdr:rowOff>
    </xdr:from>
    <xdr:ext cx="2529840" cy="195685"/>
    <xdr:sp macro="" textlink="">
      <xdr:nvSpPr>
        <xdr:cNvPr id="6623" name="Drop Down 4" hidden="1">
          <a:extLst>
            <a:ext uri="{63B3BB69-23CF-44E3-9099-C40C66FF867C}">
              <a14:compatExt xmlns:a14="http://schemas.microsoft.com/office/drawing/2010/main" spid="_x0000_s2052"/>
            </a:ext>
            <a:ext uri="{FF2B5EF4-FFF2-40B4-BE49-F238E27FC236}">
              <a16:creationId xmlns:a16="http://schemas.microsoft.com/office/drawing/2014/main" id="{2C8AB914-7408-474B-9D65-67132FD8C715}"/>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394</xdr:row>
      <xdr:rowOff>0</xdr:rowOff>
    </xdr:from>
    <xdr:ext cx="2529840" cy="195685"/>
    <xdr:sp macro="" textlink="">
      <xdr:nvSpPr>
        <xdr:cNvPr id="6624" name="Drop Down 4" hidden="1">
          <a:extLst>
            <a:ext uri="{63B3BB69-23CF-44E3-9099-C40C66FF867C}">
              <a14:compatExt xmlns:a14="http://schemas.microsoft.com/office/drawing/2010/main" spid="_x0000_s2052"/>
            </a:ext>
            <a:ext uri="{FF2B5EF4-FFF2-40B4-BE49-F238E27FC236}">
              <a16:creationId xmlns:a16="http://schemas.microsoft.com/office/drawing/2014/main" id="{330B93D7-1E0B-4604-8095-2B7441874AA2}"/>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394</xdr:row>
      <xdr:rowOff>0</xdr:rowOff>
    </xdr:from>
    <xdr:ext cx="2529840" cy="195685"/>
    <xdr:sp macro="" textlink="">
      <xdr:nvSpPr>
        <xdr:cNvPr id="6625" name="Drop Down 4" hidden="1">
          <a:extLst>
            <a:ext uri="{63B3BB69-23CF-44E3-9099-C40C66FF867C}">
              <a14:compatExt xmlns:a14="http://schemas.microsoft.com/office/drawing/2010/main" spid="_x0000_s2052"/>
            </a:ext>
            <a:ext uri="{FF2B5EF4-FFF2-40B4-BE49-F238E27FC236}">
              <a16:creationId xmlns:a16="http://schemas.microsoft.com/office/drawing/2014/main" id="{25B28421-CFD1-4621-8936-859F07C337CC}"/>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394</xdr:row>
      <xdr:rowOff>0</xdr:rowOff>
    </xdr:from>
    <xdr:ext cx="1921468" cy="195685"/>
    <xdr:sp macro="" textlink="">
      <xdr:nvSpPr>
        <xdr:cNvPr id="6626" name="Drop Down 20" hidden="1">
          <a:extLst>
            <a:ext uri="{63B3BB69-23CF-44E3-9099-C40C66FF867C}">
              <a14:compatExt xmlns:a14="http://schemas.microsoft.com/office/drawing/2010/main" spid="_x0000_s2068"/>
            </a:ext>
            <a:ext uri="{FF2B5EF4-FFF2-40B4-BE49-F238E27FC236}">
              <a16:creationId xmlns:a16="http://schemas.microsoft.com/office/drawing/2014/main" id="{C8AD5B05-A3E7-4B13-8139-54BBDCACF796}"/>
            </a:ext>
          </a:extLst>
        </xdr:cNvPr>
        <xdr:cNvSpPr/>
      </xdr:nvSpPr>
      <xdr:spPr bwMode="auto">
        <a:xfrm>
          <a:off x="6050280" y="602056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394</xdr:row>
      <xdr:rowOff>0</xdr:rowOff>
    </xdr:from>
    <xdr:ext cx="2476500" cy="199970"/>
    <xdr:sp macro="" textlink="">
      <xdr:nvSpPr>
        <xdr:cNvPr id="6627" name="Drop Down 24" hidden="1">
          <a:extLst>
            <a:ext uri="{63B3BB69-23CF-44E3-9099-C40C66FF867C}">
              <a14:compatExt xmlns:a14="http://schemas.microsoft.com/office/drawing/2010/main" spid="_x0000_s2072"/>
            </a:ext>
            <a:ext uri="{FF2B5EF4-FFF2-40B4-BE49-F238E27FC236}">
              <a16:creationId xmlns:a16="http://schemas.microsoft.com/office/drawing/2014/main" id="{B0E83A2A-E776-484F-84AF-56AEBD3281F1}"/>
            </a:ext>
          </a:extLst>
        </xdr:cNvPr>
        <xdr:cNvSpPr/>
      </xdr:nvSpPr>
      <xdr:spPr bwMode="auto">
        <a:xfrm>
          <a:off x="3901440" y="60205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394</xdr:row>
      <xdr:rowOff>0</xdr:rowOff>
    </xdr:from>
    <xdr:ext cx="2529840" cy="195685"/>
    <xdr:sp macro="" textlink="">
      <xdr:nvSpPr>
        <xdr:cNvPr id="6628" name="Drop Down 4" hidden="1">
          <a:extLst>
            <a:ext uri="{63B3BB69-23CF-44E3-9099-C40C66FF867C}">
              <a14:compatExt xmlns:a14="http://schemas.microsoft.com/office/drawing/2010/main" spid="_x0000_s2052"/>
            </a:ext>
            <a:ext uri="{FF2B5EF4-FFF2-40B4-BE49-F238E27FC236}">
              <a16:creationId xmlns:a16="http://schemas.microsoft.com/office/drawing/2014/main" id="{3F7541F3-0AFD-48B3-B0A0-1D0FCDA69DA7}"/>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394</xdr:row>
      <xdr:rowOff>0</xdr:rowOff>
    </xdr:from>
    <xdr:ext cx="2529840" cy="195685"/>
    <xdr:sp macro="" textlink="">
      <xdr:nvSpPr>
        <xdr:cNvPr id="6629" name="Drop Down 4" hidden="1">
          <a:extLst>
            <a:ext uri="{63B3BB69-23CF-44E3-9099-C40C66FF867C}">
              <a14:compatExt xmlns:a14="http://schemas.microsoft.com/office/drawing/2010/main" spid="_x0000_s2052"/>
            </a:ext>
            <a:ext uri="{FF2B5EF4-FFF2-40B4-BE49-F238E27FC236}">
              <a16:creationId xmlns:a16="http://schemas.microsoft.com/office/drawing/2014/main" id="{A35F84CF-3AFE-4043-8457-62B1C59F3DD5}"/>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394</xdr:row>
      <xdr:rowOff>0</xdr:rowOff>
    </xdr:from>
    <xdr:ext cx="2529840" cy="195685"/>
    <xdr:sp macro="" textlink="">
      <xdr:nvSpPr>
        <xdr:cNvPr id="6630" name="Drop Down 4" hidden="1">
          <a:extLst>
            <a:ext uri="{63B3BB69-23CF-44E3-9099-C40C66FF867C}">
              <a14:compatExt xmlns:a14="http://schemas.microsoft.com/office/drawing/2010/main" spid="_x0000_s2052"/>
            </a:ext>
            <a:ext uri="{FF2B5EF4-FFF2-40B4-BE49-F238E27FC236}">
              <a16:creationId xmlns:a16="http://schemas.microsoft.com/office/drawing/2014/main" id="{0FF4EAE0-3DBA-4EC0-8E52-C9282C96E492}"/>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394</xdr:row>
      <xdr:rowOff>0</xdr:rowOff>
    </xdr:from>
    <xdr:ext cx="2529840" cy="195685"/>
    <xdr:sp macro="" textlink="">
      <xdr:nvSpPr>
        <xdr:cNvPr id="6631" name="Drop Down 4" hidden="1">
          <a:extLst>
            <a:ext uri="{63B3BB69-23CF-44E3-9099-C40C66FF867C}">
              <a14:compatExt xmlns:a14="http://schemas.microsoft.com/office/drawing/2010/main" spid="_x0000_s2052"/>
            </a:ext>
            <a:ext uri="{FF2B5EF4-FFF2-40B4-BE49-F238E27FC236}">
              <a16:creationId xmlns:a16="http://schemas.microsoft.com/office/drawing/2014/main" id="{570BF33B-F7A8-4F26-8E4B-CA8974280D29}"/>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394</xdr:row>
      <xdr:rowOff>0</xdr:rowOff>
    </xdr:from>
    <xdr:ext cx="2529840" cy="195685"/>
    <xdr:sp macro="" textlink="">
      <xdr:nvSpPr>
        <xdr:cNvPr id="6632" name="Drop Down 4" hidden="1">
          <a:extLst>
            <a:ext uri="{63B3BB69-23CF-44E3-9099-C40C66FF867C}">
              <a14:compatExt xmlns:a14="http://schemas.microsoft.com/office/drawing/2010/main" spid="_x0000_s2052"/>
            </a:ext>
            <a:ext uri="{FF2B5EF4-FFF2-40B4-BE49-F238E27FC236}">
              <a16:creationId xmlns:a16="http://schemas.microsoft.com/office/drawing/2014/main" id="{F6FFEB47-ED51-4E0A-8829-401DA04F5ED6}"/>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394</xdr:row>
      <xdr:rowOff>0</xdr:rowOff>
    </xdr:from>
    <xdr:ext cx="1921468" cy="195685"/>
    <xdr:sp macro="" textlink="">
      <xdr:nvSpPr>
        <xdr:cNvPr id="6633" name="Drop Down 20" hidden="1">
          <a:extLst>
            <a:ext uri="{63B3BB69-23CF-44E3-9099-C40C66FF867C}">
              <a14:compatExt xmlns:a14="http://schemas.microsoft.com/office/drawing/2010/main" spid="_x0000_s2068"/>
            </a:ext>
            <a:ext uri="{FF2B5EF4-FFF2-40B4-BE49-F238E27FC236}">
              <a16:creationId xmlns:a16="http://schemas.microsoft.com/office/drawing/2014/main" id="{03C6D529-05A3-4EA8-BD8D-8CE524B11D79}"/>
            </a:ext>
          </a:extLst>
        </xdr:cNvPr>
        <xdr:cNvSpPr/>
      </xdr:nvSpPr>
      <xdr:spPr bwMode="auto">
        <a:xfrm>
          <a:off x="6050280" y="602056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394</xdr:row>
      <xdr:rowOff>0</xdr:rowOff>
    </xdr:from>
    <xdr:ext cx="2476500" cy="199970"/>
    <xdr:sp macro="" textlink="">
      <xdr:nvSpPr>
        <xdr:cNvPr id="6634" name="Drop Down 24" hidden="1">
          <a:extLst>
            <a:ext uri="{63B3BB69-23CF-44E3-9099-C40C66FF867C}">
              <a14:compatExt xmlns:a14="http://schemas.microsoft.com/office/drawing/2010/main" spid="_x0000_s2072"/>
            </a:ext>
            <a:ext uri="{FF2B5EF4-FFF2-40B4-BE49-F238E27FC236}">
              <a16:creationId xmlns:a16="http://schemas.microsoft.com/office/drawing/2014/main" id="{6B494D69-85D3-494F-8260-2469E54E600F}"/>
            </a:ext>
          </a:extLst>
        </xdr:cNvPr>
        <xdr:cNvSpPr/>
      </xdr:nvSpPr>
      <xdr:spPr bwMode="auto">
        <a:xfrm>
          <a:off x="3901440" y="60205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394</xdr:row>
      <xdr:rowOff>0</xdr:rowOff>
    </xdr:from>
    <xdr:ext cx="2529840" cy="195685"/>
    <xdr:sp macro="" textlink="">
      <xdr:nvSpPr>
        <xdr:cNvPr id="6635" name="Drop Down 4" hidden="1">
          <a:extLst>
            <a:ext uri="{63B3BB69-23CF-44E3-9099-C40C66FF867C}">
              <a14:compatExt xmlns:a14="http://schemas.microsoft.com/office/drawing/2010/main" spid="_x0000_s2052"/>
            </a:ext>
            <a:ext uri="{FF2B5EF4-FFF2-40B4-BE49-F238E27FC236}">
              <a16:creationId xmlns:a16="http://schemas.microsoft.com/office/drawing/2014/main" id="{9BAF78E0-4C3D-4FFD-A6BA-3EDBB3D4AB9B}"/>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394</xdr:row>
      <xdr:rowOff>0</xdr:rowOff>
    </xdr:from>
    <xdr:ext cx="2529840" cy="195685"/>
    <xdr:sp macro="" textlink="">
      <xdr:nvSpPr>
        <xdr:cNvPr id="6636" name="Drop Down 4" hidden="1">
          <a:extLst>
            <a:ext uri="{63B3BB69-23CF-44E3-9099-C40C66FF867C}">
              <a14:compatExt xmlns:a14="http://schemas.microsoft.com/office/drawing/2010/main" spid="_x0000_s2052"/>
            </a:ext>
            <a:ext uri="{FF2B5EF4-FFF2-40B4-BE49-F238E27FC236}">
              <a16:creationId xmlns:a16="http://schemas.microsoft.com/office/drawing/2014/main" id="{7A15FCCC-A2DB-4771-B043-C986B26E5090}"/>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394</xdr:row>
      <xdr:rowOff>0</xdr:rowOff>
    </xdr:from>
    <xdr:ext cx="2529840" cy="195685"/>
    <xdr:sp macro="" textlink="">
      <xdr:nvSpPr>
        <xdr:cNvPr id="6637" name="Drop Down 4" hidden="1">
          <a:extLst>
            <a:ext uri="{63B3BB69-23CF-44E3-9099-C40C66FF867C}">
              <a14:compatExt xmlns:a14="http://schemas.microsoft.com/office/drawing/2010/main" spid="_x0000_s2052"/>
            </a:ext>
            <a:ext uri="{FF2B5EF4-FFF2-40B4-BE49-F238E27FC236}">
              <a16:creationId xmlns:a16="http://schemas.microsoft.com/office/drawing/2014/main" id="{F52C7EA1-0053-41B2-A419-351BABF1E3D0}"/>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394</xdr:row>
      <xdr:rowOff>0</xdr:rowOff>
    </xdr:from>
    <xdr:ext cx="2529840" cy="195685"/>
    <xdr:sp macro="" textlink="">
      <xdr:nvSpPr>
        <xdr:cNvPr id="6638" name="Drop Down 4" hidden="1">
          <a:extLst>
            <a:ext uri="{63B3BB69-23CF-44E3-9099-C40C66FF867C}">
              <a14:compatExt xmlns:a14="http://schemas.microsoft.com/office/drawing/2010/main" spid="_x0000_s2052"/>
            </a:ext>
            <a:ext uri="{FF2B5EF4-FFF2-40B4-BE49-F238E27FC236}">
              <a16:creationId xmlns:a16="http://schemas.microsoft.com/office/drawing/2014/main" id="{1A6C84EB-09FD-40B8-BD12-281FA15A4AFF}"/>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396</xdr:row>
      <xdr:rowOff>0</xdr:rowOff>
    </xdr:from>
    <xdr:ext cx="2476500" cy="199970"/>
    <xdr:sp macro="" textlink="">
      <xdr:nvSpPr>
        <xdr:cNvPr id="6639" name="Drop Down 24" hidden="1">
          <a:extLst>
            <a:ext uri="{63B3BB69-23CF-44E3-9099-C40C66FF867C}">
              <a14:compatExt xmlns:a14="http://schemas.microsoft.com/office/drawing/2010/main" spid="_x0000_s2072"/>
            </a:ext>
            <a:ext uri="{FF2B5EF4-FFF2-40B4-BE49-F238E27FC236}">
              <a16:creationId xmlns:a16="http://schemas.microsoft.com/office/drawing/2014/main" id="{038DA7C2-997F-4043-861B-73FAB3BCDFC2}"/>
            </a:ext>
          </a:extLst>
        </xdr:cNvPr>
        <xdr:cNvSpPr/>
      </xdr:nvSpPr>
      <xdr:spPr bwMode="auto">
        <a:xfrm>
          <a:off x="3901440" y="58940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396</xdr:row>
      <xdr:rowOff>0</xdr:rowOff>
    </xdr:from>
    <xdr:ext cx="2476500" cy="199970"/>
    <xdr:sp macro="" textlink="">
      <xdr:nvSpPr>
        <xdr:cNvPr id="6640" name="Drop Down 24" hidden="1">
          <a:extLst>
            <a:ext uri="{63B3BB69-23CF-44E3-9099-C40C66FF867C}">
              <a14:compatExt xmlns:a14="http://schemas.microsoft.com/office/drawing/2010/main" spid="_x0000_s2072"/>
            </a:ext>
            <a:ext uri="{FF2B5EF4-FFF2-40B4-BE49-F238E27FC236}">
              <a16:creationId xmlns:a16="http://schemas.microsoft.com/office/drawing/2014/main" id="{0EB19151-8626-41F4-9AF8-C9A550BEE170}"/>
            </a:ext>
          </a:extLst>
        </xdr:cNvPr>
        <xdr:cNvSpPr/>
      </xdr:nvSpPr>
      <xdr:spPr bwMode="auto">
        <a:xfrm>
          <a:off x="3901440" y="58940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396</xdr:row>
      <xdr:rowOff>0</xdr:rowOff>
    </xdr:from>
    <xdr:ext cx="2476500" cy="199970"/>
    <xdr:sp macro="" textlink="">
      <xdr:nvSpPr>
        <xdr:cNvPr id="6641" name="Drop Down 24" hidden="1">
          <a:extLst>
            <a:ext uri="{63B3BB69-23CF-44E3-9099-C40C66FF867C}">
              <a14:compatExt xmlns:a14="http://schemas.microsoft.com/office/drawing/2010/main" spid="_x0000_s2072"/>
            </a:ext>
            <a:ext uri="{FF2B5EF4-FFF2-40B4-BE49-F238E27FC236}">
              <a16:creationId xmlns:a16="http://schemas.microsoft.com/office/drawing/2014/main" id="{F4A9A496-0412-437D-A6B2-B76D31D22FF9}"/>
            </a:ext>
          </a:extLst>
        </xdr:cNvPr>
        <xdr:cNvSpPr/>
      </xdr:nvSpPr>
      <xdr:spPr bwMode="auto">
        <a:xfrm>
          <a:off x="3901440" y="58940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384</xdr:row>
      <xdr:rowOff>0</xdr:rowOff>
    </xdr:from>
    <xdr:ext cx="2476500" cy="199970"/>
    <xdr:sp macro="" textlink="">
      <xdr:nvSpPr>
        <xdr:cNvPr id="6642" name="Drop Down 24" hidden="1">
          <a:extLst>
            <a:ext uri="{63B3BB69-23CF-44E3-9099-C40C66FF867C}">
              <a14:compatExt xmlns:a14="http://schemas.microsoft.com/office/drawing/2010/main" spid="_x0000_s2072"/>
            </a:ext>
            <a:ext uri="{FF2B5EF4-FFF2-40B4-BE49-F238E27FC236}">
              <a16:creationId xmlns:a16="http://schemas.microsoft.com/office/drawing/2014/main" id="{BB81ED20-CFC7-40C5-958E-56F136B5A882}"/>
            </a:ext>
          </a:extLst>
        </xdr:cNvPr>
        <xdr:cNvSpPr/>
      </xdr:nvSpPr>
      <xdr:spPr bwMode="auto">
        <a:xfrm>
          <a:off x="4160520" y="147751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181</xdr:row>
      <xdr:rowOff>0</xdr:rowOff>
    </xdr:from>
    <xdr:ext cx="2529840" cy="195685"/>
    <xdr:sp macro="" textlink="">
      <xdr:nvSpPr>
        <xdr:cNvPr id="6643" name="Drop Down 4" hidden="1">
          <a:extLst>
            <a:ext uri="{63B3BB69-23CF-44E3-9099-C40C66FF867C}">
              <a14:compatExt xmlns:a14="http://schemas.microsoft.com/office/drawing/2010/main" spid="_x0000_s2052"/>
            </a:ext>
            <a:ext uri="{FF2B5EF4-FFF2-40B4-BE49-F238E27FC236}">
              <a16:creationId xmlns:a16="http://schemas.microsoft.com/office/drawing/2014/main" id="{11596767-537C-4C50-AD09-2CEB8A67DF7B}"/>
            </a:ext>
          </a:extLst>
        </xdr:cNvPr>
        <xdr:cNvSpPr/>
      </xdr:nvSpPr>
      <xdr:spPr bwMode="auto">
        <a:xfrm>
          <a:off x="5775960" y="29580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181</xdr:row>
      <xdr:rowOff>0</xdr:rowOff>
    </xdr:from>
    <xdr:ext cx="1921468" cy="195685"/>
    <xdr:sp macro="" textlink="">
      <xdr:nvSpPr>
        <xdr:cNvPr id="6644" name="Drop Down 20" hidden="1">
          <a:extLst>
            <a:ext uri="{63B3BB69-23CF-44E3-9099-C40C66FF867C}">
              <a14:compatExt xmlns:a14="http://schemas.microsoft.com/office/drawing/2010/main" spid="_x0000_s2068"/>
            </a:ext>
            <a:ext uri="{FF2B5EF4-FFF2-40B4-BE49-F238E27FC236}">
              <a16:creationId xmlns:a16="http://schemas.microsoft.com/office/drawing/2014/main" id="{E543EA8B-057A-4DAA-A0B4-425CA48385B2}"/>
            </a:ext>
          </a:extLst>
        </xdr:cNvPr>
        <xdr:cNvSpPr/>
      </xdr:nvSpPr>
      <xdr:spPr bwMode="auto">
        <a:xfrm>
          <a:off x="6309360" y="29580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181</xdr:row>
      <xdr:rowOff>0</xdr:rowOff>
    </xdr:from>
    <xdr:ext cx="2476500" cy="199970"/>
    <xdr:sp macro="" textlink="">
      <xdr:nvSpPr>
        <xdr:cNvPr id="6645" name="Drop Down 24" hidden="1">
          <a:extLst>
            <a:ext uri="{63B3BB69-23CF-44E3-9099-C40C66FF867C}">
              <a14:compatExt xmlns:a14="http://schemas.microsoft.com/office/drawing/2010/main" spid="_x0000_s2072"/>
            </a:ext>
            <a:ext uri="{FF2B5EF4-FFF2-40B4-BE49-F238E27FC236}">
              <a16:creationId xmlns:a16="http://schemas.microsoft.com/office/drawing/2014/main" id="{AD38934C-97CB-4D60-8EDE-B149E48CC8CE}"/>
            </a:ext>
          </a:extLst>
        </xdr:cNvPr>
        <xdr:cNvSpPr/>
      </xdr:nvSpPr>
      <xdr:spPr bwMode="auto">
        <a:xfrm>
          <a:off x="4160520" y="29580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181</xdr:row>
      <xdr:rowOff>0</xdr:rowOff>
    </xdr:from>
    <xdr:ext cx="2529840" cy="195685"/>
    <xdr:sp macro="" textlink="">
      <xdr:nvSpPr>
        <xdr:cNvPr id="6646" name="Drop Down 4" hidden="1">
          <a:extLst>
            <a:ext uri="{63B3BB69-23CF-44E3-9099-C40C66FF867C}">
              <a14:compatExt xmlns:a14="http://schemas.microsoft.com/office/drawing/2010/main" spid="_x0000_s2052"/>
            </a:ext>
            <a:ext uri="{FF2B5EF4-FFF2-40B4-BE49-F238E27FC236}">
              <a16:creationId xmlns:a16="http://schemas.microsoft.com/office/drawing/2014/main" id="{762BDB4F-3F4C-4E33-AA34-D426A579E907}"/>
            </a:ext>
          </a:extLst>
        </xdr:cNvPr>
        <xdr:cNvSpPr/>
      </xdr:nvSpPr>
      <xdr:spPr bwMode="auto">
        <a:xfrm>
          <a:off x="5775960" y="29580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181</xdr:row>
      <xdr:rowOff>0</xdr:rowOff>
    </xdr:from>
    <xdr:ext cx="2529840" cy="195685"/>
    <xdr:sp macro="" textlink="">
      <xdr:nvSpPr>
        <xdr:cNvPr id="6647" name="Drop Down 4" hidden="1">
          <a:extLst>
            <a:ext uri="{63B3BB69-23CF-44E3-9099-C40C66FF867C}">
              <a14:compatExt xmlns:a14="http://schemas.microsoft.com/office/drawing/2010/main" spid="_x0000_s2052"/>
            </a:ext>
            <a:ext uri="{FF2B5EF4-FFF2-40B4-BE49-F238E27FC236}">
              <a16:creationId xmlns:a16="http://schemas.microsoft.com/office/drawing/2014/main" id="{57C4059D-21E6-4771-B148-5EB993C80437}"/>
            </a:ext>
          </a:extLst>
        </xdr:cNvPr>
        <xdr:cNvSpPr/>
      </xdr:nvSpPr>
      <xdr:spPr bwMode="auto">
        <a:xfrm>
          <a:off x="5463540" y="29580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181</xdr:row>
      <xdr:rowOff>0</xdr:rowOff>
    </xdr:from>
    <xdr:ext cx="2529840" cy="195685"/>
    <xdr:sp macro="" textlink="">
      <xdr:nvSpPr>
        <xdr:cNvPr id="6648" name="Drop Down 4" hidden="1">
          <a:extLst>
            <a:ext uri="{63B3BB69-23CF-44E3-9099-C40C66FF867C}">
              <a14:compatExt xmlns:a14="http://schemas.microsoft.com/office/drawing/2010/main" spid="_x0000_s2052"/>
            </a:ext>
            <a:ext uri="{FF2B5EF4-FFF2-40B4-BE49-F238E27FC236}">
              <a16:creationId xmlns:a16="http://schemas.microsoft.com/office/drawing/2014/main" id="{2FD82E6C-FD4A-4D1F-BCEC-0B71F935F0C7}"/>
            </a:ext>
          </a:extLst>
        </xdr:cNvPr>
        <xdr:cNvSpPr/>
      </xdr:nvSpPr>
      <xdr:spPr bwMode="auto">
        <a:xfrm>
          <a:off x="5775960" y="29580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181</xdr:row>
      <xdr:rowOff>0</xdr:rowOff>
    </xdr:from>
    <xdr:ext cx="2529840" cy="195685"/>
    <xdr:sp macro="" textlink="">
      <xdr:nvSpPr>
        <xdr:cNvPr id="6649" name="Drop Down 4" hidden="1">
          <a:extLst>
            <a:ext uri="{63B3BB69-23CF-44E3-9099-C40C66FF867C}">
              <a14:compatExt xmlns:a14="http://schemas.microsoft.com/office/drawing/2010/main" spid="_x0000_s2052"/>
            </a:ext>
            <a:ext uri="{FF2B5EF4-FFF2-40B4-BE49-F238E27FC236}">
              <a16:creationId xmlns:a16="http://schemas.microsoft.com/office/drawing/2014/main" id="{63A29508-F08C-47B4-97C9-ED17E791F4DA}"/>
            </a:ext>
          </a:extLst>
        </xdr:cNvPr>
        <xdr:cNvSpPr/>
      </xdr:nvSpPr>
      <xdr:spPr bwMode="auto">
        <a:xfrm>
          <a:off x="5463540" y="29580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6650" name="Drop Down 24" hidden="1">
          <a:extLst>
            <a:ext uri="{63B3BB69-23CF-44E3-9099-C40C66FF867C}">
              <a14:compatExt xmlns:a14="http://schemas.microsoft.com/office/drawing/2010/main" spid="_x0000_s2072"/>
            </a:ext>
            <a:ext uri="{FF2B5EF4-FFF2-40B4-BE49-F238E27FC236}">
              <a16:creationId xmlns:a16="http://schemas.microsoft.com/office/drawing/2014/main" id="{BB8CB853-43DA-4EF8-88E5-F88E7914BA37}"/>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6651" name="Drop Down 24" hidden="1">
          <a:extLst>
            <a:ext uri="{63B3BB69-23CF-44E3-9099-C40C66FF867C}">
              <a14:compatExt xmlns:a14="http://schemas.microsoft.com/office/drawing/2010/main" spid="_x0000_s2072"/>
            </a:ext>
            <a:ext uri="{FF2B5EF4-FFF2-40B4-BE49-F238E27FC236}">
              <a16:creationId xmlns:a16="http://schemas.microsoft.com/office/drawing/2014/main" id="{EDF4025A-1889-4DD6-AD5B-44EE6B64457D}"/>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6652" name="Drop Down 24" hidden="1">
          <a:extLst>
            <a:ext uri="{63B3BB69-23CF-44E3-9099-C40C66FF867C}">
              <a14:compatExt xmlns:a14="http://schemas.microsoft.com/office/drawing/2010/main" spid="_x0000_s2072"/>
            </a:ext>
            <a:ext uri="{FF2B5EF4-FFF2-40B4-BE49-F238E27FC236}">
              <a16:creationId xmlns:a16="http://schemas.microsoft.com/office/drawing/2014/main" id="{BE53C3E7-4E0C-4016-B68E-2C7D67A86C76}"/>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6653" name="Drop Down 24" hidden="1">
          <a:extLst>
            <a:ext uri="{63B3BB69-23CF-44E3-9099-C40C66FF867C}">
              <a14:compatExt xmlns:a14="http://schemas.microsoft.com/office/drawing/2010/main" spid="_x0000_s2072"/>
            </a:ext>
            <a:ext uri="{FF2B5EF4-FFF2-40B4-BE49-F238E27FC236}">
              <a16:creationId xmlns:a16="http://schemas.microsoft.com/office/drawing/2014/main" id="{DD21ADE7-F600-4CDA-B8D6-1D4DD36303F4}"/>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6654" name="Drop Down 24" hidden="1">
          <a:extLst>
            <a:ext uri="{63B3BB69-23CF-44E3-9099-C40C66FF867C}">
              <a14:compatExt xmlns:a14="http://schemas.microsoft.com/office/drawing/2010/main" spid="_x0000_s2072"/>
            </a:ext>
            <a:ext uri="{FF2B5EF4-FFF2-40B4-BE49-F238E27FC236}">
              <a16:creationId xmlns:a16="http://schemas.microsoft.com/office/drawing/2014/main" id="{3DDE4E26-261E-473E-A54B-35082F6F62D6}"/>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6655" name="Drop Down 24" hidden="1">
          <a:extLst>
            <a:ext uri="{63B3BB69-23CF-44E3-9099-C40C66FF867C}">
              <a14:compatExt xmlns:a14="http://schemas.microsoft.com/office/drawing/2010/main" spid="_x0000_s2072"/>
            </a:ext>
            <a:ext uri="{FF2B5EF4-FFF2-40B4-BE49-F238E27FC236}">
              <a16:creationId xmlns:a16="http://schemas.microsoft.com/office/drawing/2014/main" id="{8801CB70-1857-488E-A441-FFB3F867784D}"/>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6656" name="Drop Down 24" hidden="1">
          <a:extLst>
            <a:ext uri="{63B3BB69-23CF-44E3-9099-C40C66FF867C}">
              <a14:compatExt xmlns:a14="http://schemas.microsoft.com/office/drawing/2010/main" spid="_x0000_s2072"/>
            </a:ext>
            <a:ext uri="{FF2B5EF4-FFF2-40B4-BE49-F238E27FC236}">
              <a16:creationId xmlns:a16="http://schemas.microsoft.com/office/drawing/2014/main" id="{B701C69C-2084-4212-925C-54032FC9F190}"/>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6657" name="Drop Down 24" hidden="1">
          <a:extLst>
            <a:ext uri="{63B3BB69-23CF-44E3-9099-C40C66FF867C}">
              <a14:compatExt xmlns:a14="http://schemas.microsoft.com/office/drawing/2010/main" spid="_x0000_s2072"/>
            </a:ext>
            <a:ext uri="{FF2B5EF4-FFF2-40B4-BE49-F238E27FC236}">
              <a16:creationId xmlns:a16="http://schemas.microsoft.com/office/drawing/2014/main" id="{B74D8062-1DC1-45F7-BCA2-4F7EFCDE76C4}"/>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6658" name="Drop Down 24" hidden="1">
          <a:extLst>
            <a:ext uri="{63B3BB69-23CF-44E3-9099-C40C66FF867C}">
              <a14:compatExt xmlns:a14="http://schemas.microsoft.com/office/drawing/2010/main" spid="_x0000_s2072"/>
            </a:ext>
            <a:ext uri="{FF2B5EF4-FFF2-40B4-BE49-F238E27FC236}">
              <a16:creationId xmlns:a16="http://schemas.microsoft.com/office/drawing/2014/main" id="{0C7D97C4-53AA-4489-B325-2A0E9BFACE99}"/>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6659" name="Drop Down 24" hidden="1">
          <a:extLst>
            <a:ext uri="{63B3BB69-23CF-44E3-9099-C40C66FF867C}">
              <a14:compatExt xmlns:a14="http://schemas.microsoft.com/office/drawing/2010/main" spid="_x0000_s2072"/>
            </a:ext>
            <a:ext uri="{FF2B5EF4-FFF2-40B4-BE49-F238E27FC236}">
              <a16:creationId xmlns:a16="http://schemas.microsoft.com/office/drawing/2014/main" id="{09863F90-4692-4879-80D8-E8CF1AEF8CC2}"/>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6660" name="Drop Down 24" hidden="1">
          <a:extLst>
            <a:ext uri="{63B3BB69-23CF-44E3-9099-C40C66FF867C}">
              <a14:compatExt xmlns:a14="http://schemas.microsoft.com/office/drawing/2010/main" spid="_x0000_s2072"/>
            </a:ext>
            <a:ext uri="{FF2B5EF4-FFF2-40B4-BE49-F238E27FC236}">
              <a16:creationId xmlns:a16="http://schemas.microsoft.com/office/drawing/2014/main" id="{F03C2A6C-CC29-4ED6-8256-EC2CA2C672AD}"/>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6661" name="Drop Down 24" hidden="1">
          <a:extLst>
            <a:ext uri="{63B3BB69-23CF-44E3-9099-C40C66FF867C}">
              <a14:compatExt xmlns:a14="http://schemas.microsoft.com/office/drawing/2010/main" spid="_x0000_s2072"/>
            </a:ext>
            <a:ext uri="{FF2B5EF4-FFF2-40B4-BE49-F238E27FC236}">
              <a16:creationId xmlns:a16="http://schemas.microsoft.com/office/drawing/2014/main" id="{526CAC30-71B2-4D4D-9793-EAEAA82A23D6}"/>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6662" name="Drop Down 24" hidden="1">
          <a:extLst>
            <a:ext uri="{63B3BB69-23CF-44E3-9099-C40C66FF867C}">
              <a14:compatExt xmlns:a14="http://schemas.microsoft.com/office/drawing/2010/main" spid="_x0000_s2072"/>
            </a:ext>
            <a:ext uri="{FF2B5EF4-FFF2-40B4-BE49-F238E27FC236}">
              <a16:creationId xmlns:a16="http://schemas.microsoft.com/office/drawing/2014/main" id="{69541CFD-4CF2-4D64-998F-A25FB7955160}"/>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6663" name="Drop Down 24" hidden="1">
          <a:extLst>
            <a:ext uri="{63B3BB69-23CF-44E3-9099-C40C66FF867C}">
              <a14:compatExt xmlns:a14="http://schemas.microsoft.com/office/drawing/2010/main" spid="_x0000_s2072"/>
            </a:ext>
            <a:ext uri="{FF2B5EF4-FFF2-40B4-BE49-F238E27FC236}">
              <a16:creationId xmlns:a16="http://schemas.microsoft.com/office/drawing/2014/main" id="{8B6C9DF7-33FA-403D-A3B9-C36EA19CB06C}"/>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6664" name="Drop Down 24" hidden="1">
          <a:extLst>
            <a:ext uri="{63B3BB69-23CF-44E3-9099-C40C66FF867C}">
              <a14:compatExt xmlns:a14="http://schemas.microsoft.com/office/drawing/2010/main" spid="_x0000_s2072"/>
            </a:ext>
            <a:ext uri="{FF2B5EF4-FFF2-40B4-BE49-F238E27FC236}">
              <a16:creationId xmlns:a16="http://schemas.microsoft.com/office/drawing/2014/main" id="{635A4408-EF11-4949-808D-A53BB8E553E5}"/>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6665" name="Drop Down 24" hidden="1">
          <a:extLst>
            <a:ext uri="{63B3BB69-23CF-44E3-9099-C40C66FF867C}">
              <a14:compatExt xmlns:a14="http://schemas.microsoft.com/office/drawing/2010/main" spid="_x0000_s2072"/>
            </a:ext>
            <a:ext uri="{FF2B5EF4-FFF2-40B4-BE49-F238E27FC236}">
              <a16:creationId xmlns:a16="http://schemas.microsoft.com/office/drawing/2014/main" id="{B0323BC6-3A5F-49AF-AF47-12E227866E13}"/>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6666" name="Drop Down 24" hidden="1">
          <a:extLst>
            <a:ext uri="{63B3BB69-23CF-44E3-9099-C40C66FF867C}">
              <a14:compatExt xmlns:a14="http://schemas.microsoft.com/office/drawing/2010/main" spid="_x0000_s2072"/>
            </a:ext>
            <a:ext uri="{FF2B5EF4-FFF2-40B4-BE49-F238E27FC236}">
              <a16:creationId xmlns:a16="http://schemas.microsoft.com/office/drawing/2014/main" id="{1E9D3BF3-B73F-41FA-BEB4-82FDE148EE2F}"/>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6667" name="Drop Down 24" hidden="1">
          <a:extLst>
            <a:ext uri="{63B3BB69-23CF-44E3-9099-C40C66FF867C}">
              <a14:compatExt xmlns:a14="http://schemas.microsoft.com/office/drawing/2010/main" spid="_x0000_s2072"/>
            </a:ext>
            <a:ext uri="{FF2B5EF4-FFF2-40B4-BE49-F238E27FC236}">
              <a16:creationId xmlns:a16="http://schemas.microsoft.com/office/drawing/2014/main" id="{357F7528-9AC8-4FC6-9DED-A651970FC5FB}"/>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6668" name="Drop Down 24" hidden="1">
          <a:extLst>
            <a:ext uri="{63B3BB69-23CF-44E3-9099-C40C66FF867C}">
              <a14:compatExt xmlns:a14="http://schemas.microsoft.com/office/drawing/2010/main" spid="_x0000_s2072"/>
            </a:ext>
            <a:ext uri="{FF2B5EF4-FFF2-40B4-BE49-F238E27FC236}">
              <a16:creationId xmlns:a16="http://schemas.microsoft.com/office/drawing/2014/main" id="{248FEEE0-65B7-45AA-A07E-8E4B459D967E}"/>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356</xdr:row>
      <xdr:rowOff>0</xdr:rowOff>
    </xdr:from>
    <xdr:ext cx="2476500" cy="199970"/>
    <xdr:sp macro="" textlink="">
      <xdr:nvSpPr>
        <xdr:cNvPr id="6707" name="Drop Down 24" hidden="1">
          <a:extLst>
            <a:ext uri="{63B3BB69-23CF-44E3-9099-C40C66FF867C}">
              <a14:compatExt xmlns:a14="http://schemas.microsoft.com/office/drawing/2010/main" spid="_x0000_s2072"/>
            </a:ext>
            <a:ext uri="{FF2B5EF4-FFF2-40B4-BE49-F238E27FC236}">
              <a16:creationId xmlns:a16="http://schemas.microsoft.com/office/drawing/2014/main" id="{6C2CB5B9-09A4-4D45-8567-8D72BC8EA6E0}"/>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356</xdr:row>
      <xdr:rowOff>0</xdr:rowOff>
    </xdr:from>
    <xdr:ext cx="2476500" cy="199970"/>
    <xdr:sp macro="" textlink="">
      <xdr:nvSpPr>
        <xdr:cNvPr id="6708" name="Drop Down 24" hidden="1">
          <a:extLst>
            <a:ext uri="{63B3BB69-23CF-44E3-9099-C40C66FF867C}">
              <a14:compatExt xmlns:a14="http://schemas.microsoft.com/office/drawing/2010/main" spid="_x0000_s2072"/>
            </a:ext>
            <a:ext uri="{FF2B5EF4-FFF2-40B4-BE49-F238E27FC236}">
              <a16:creationId xmlns:a16="http://schemas.microsoft.com/office/drawing/2014/main" id="{681F87AA-B5DD-4195-ACBF-CBC88CB0A902}"/>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356</xdr:row>
      <xdr:rowOff>0</xdr:rowOff>
    </xdr:from>
    <xdr:ext cx="2476500" cy="199970"/>
    <xdr:sp macro="" textlink="">
      <xdr:nvSpPr>
        <xdr:cNvPr id="6709" name="Drop Down 24" hidden="1">
          <a:extLst>
            <a:ext uri="{63B3BB69-23CF-44E3-9099-C40C66FF867C}">
              <a14:compatExt xmlns:a14="http://schemas.microsoft.com/office/drawing/2010/main" spid="_x0000_s2072"/>
            </a:ext>
            <a:ext uri="{FF2B5EF4-FFF2-40B4-BE49-F238E27FC236}">
              <a16:creationId xmlns:a16="http://schemas.microsoft.com/office/drawing/2014/main" id="{79C3B5C3-B9D6-44C9-9268-F55B99490C21}"/>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356</xdr:row>
      <xdr:rowOff>0</xdr:rowOff>
    </xdr:from>
    <xdr:ext cx="2476500" cy="199970"/>
    <xdr:sp macro="" textlink="">
      <xdr:nvSpPr>
        <xdr:cNvPr id="6710" name="Drop Down 24" hidden="1">
          <a:extLst>
            <a:ext uri="{63B3BB69-23CF-44E3-9099-C40C66FF867C}">
              <a14:compatExt xmlns:a14="http://schemas.microsoft.com/office/drawing/2010/main" spid="_x0000_s2072"/>
            </a:ext>
            <a:ext uri="{FF2B5EF4-FFF2-40B4-BE49-F238E27FC236}">
              <a16:creationId xmlns:a16="http://schemas.microsoft.com/office/drawing/2014/main" id="{6DAD75B3-8FF1-456C-8212-C2BED13D8D56}"/>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356</xdr:row>
      <xdr:rowOff>0</xdr:rowOff>
    </xdr:from>
    <xdr:ext cx="2476500" cy="199970"/>
    <xdr:sp macro="" textlink="">
      <xdr:nvSpPr>
        <xdr:cNvPr id="6711" name="Drop Down 24" hidden="1">
          <a:extLst>
            <a:ext uri="{63B3BB69-23CF-44E3-9099-C40C66FF867C}">
              <a14:compatExt xmlns:a14="http://schemas.microsoft.com/office/drawing/2010/main" spid="_x0000_s2072"/>
            </a:ext>
            <a:ext uri="{FF2B5EF4-FFF2-40B4-BE49-F238E27FC236}">
              <a16:creationId xmlns:a16="http://schemas.microsoft.com/office/drawing/2014/main" id="{B7AFA94B-6B53-4219-94B9-58955F00FC1E}"/>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356</xdr:row>
      <xdr:rowOff>0</xdr:rowOff>
    </xdr:from>
    <xdr:ext cx="2476500" cy="199970"/>
    <xdr:sp macro="" textlink="">
      <xdr:nvSpPr>
        <xdr:cNvPr id="6712" name="Drop Down 24" hidden="1">
          <a:extLst>
            <a:ext uri="{63B3BB69-23CF-44E3-9099-C40C66FF867C}">
              <a14:compatExt xmlns:a14="http://schemas.microsoft.com/office/drawing/2010/main" spid="_x0000_s2072"/>
            </a:ext>
            <a:ext uri="{FF2B5EF4-FFF2-40B4-BE49-F238E27FC236}">
              <a16:creationId xmlns:a16="http://schemas.microsoft.com/office/drawing/2014/main" id="{1EE6C9E6-D188-432A-8419-9C26DC985CD9}"/>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356</xdr:row>
      <xdr:rowOff>0</xdr:rowOff>
    </xdr:from>
    <xdr:ext cx="2476500" cy="199970"/>
    <xdr:sp macro="" textlink="">
      <xdr:nvSpPr>
        <xdr:cNvPr id="6713" name="Drop Down 24" hidden="1">
          <a:extLst>
            <a:ext uri="{63B3BB69-23CF-44E3-9099-C40C66FF867C}">
              <a14:compatExt xmlns:a14="http://schemas.microsoft.com/office/drawing/2010/main" spid="_x0000_s2072"/>
            </a:ext>
            <a:ext uri="{FF2B5EF4-FFF2-40B4-BE49-F238E27FC236}">
              <a16:creationId xmlns:a16="http://schemas.microsoft.com/office/drawing/2014/main" id="{75B5E166-3BA0-49A5-BAE2-555527C00C11}"/>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356</xdr:row>
      <xdr:rowOff>0</xdr:rowOff>
    </xdr:from>
    <xdr:ext cx="2476500" cy="199970"/>
    <xdr:sp macro="" textlink="">
      <xdr:nvSpPr>
        <xdr:cNvPr id="6714" name="Drop Down 24" hidden="1">
          <a:extLst>
            <a:ext uri="{63B3BB69-23CF-44E3-9099-C40C66FF867C}">
              <a14:compatExt xmlns:a14="http://schemas.microsoft.com/office/drawing/2010/main" spid="_x0000_s2072"/>
            </a:ext>
            <a:ext uri="{FF2B5EF4-FFF2-40B4-BE49-F238E27FC236}">
              <a16:creationId xmlns:a16="http://schemas.microsoft.com/office/drawing/2014/main" id="{E0D1C955-9BC6-49DE-BD1A-08604773A4BA}"/>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356</xdr:row>
      <xdr:rowOff>0</xdr:rowOff>
    </xdr:from>
    <xdr:ext cx="2476500" cy="199970"/>
    <xdr:sp macro="" textlink="">
      <xdr:nvSpPr>
        <xdr:cNvPr id="6715" name="Drop Down 24" hidden="1">
          <a:extLst>
            <a:ext uri="{63B3BB69-23CF-44E3-9099-C40C66FF867C}">
              <a14:compatExt xmlns:a14="http://schemas.microsoft.com/office/drawing/2010/main" spid="_x0000_s2072"/>
            </a:ext>
            <a:ext uri="{FF2B5EF4-FFF2-40B4-BE49-F238E27FC236}">
              <a16:creationId xmlns:a16="http://schemas.microsoft.com/office/drawing/2014/main" id="{4AFC1F9C-73E7-4862-B955-7B5F7FFC80D5}"/>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356</xdr:row>
      <xdr:rowOff>0</xdr:rowOff>
    </xdr:from>
    <xdr:ext cx="2476500" cy="199970"/>
    <xdr:sp macro="" textlink="">
      <xdr:nvSpPr>
        <xdr:cNvPr id="6716" name="Drop Down 24" hidden="1">
          <a:extLst>
            <a:ext uri="{63B3BB69-23CF-44E3-9099-C40C66FF867C}">
              <a14:compatExt xmlns:a14="http://schemas.microsoft.com/office/drawing/2010/main" spid="_x0000_s2072"/>
            </a:ext>
            <a:ext uri="{FF2B5EF4-FFF2-40B4-BE49-F238E27FC236}">
              <a16:creationId xmlns:a16="http://schemas.microsoft.com/office/drawing/2014/main" id="{4871DB37-295A-4AE2-8E40-0704BB56C2A2}"/>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356</xdr:row>
      <xdr:rowOff>0</xdr:rowOff>
    </xdr:from>
    <xdr:ext cx="2476500" cy="199970"/>
    <xdr:sp macro="" textlink="">
      <xdr:nvSpPr>
        <xdr:cNvPr id="6717" name="Drop Down 24" hidden="1">
          <a:extLst>
            <a:ext uri="{63B3BB69-23CF-44E3-9099-C40C66FF867C}">
              <a14:compatExt xmlns:a14="http://schemas.microsoft.com/office/drawing/2010/main" spid="_x0000_s2072"/>
            </a:ext>
            <a:ext uri="{FF2B5EF4-FFF2-40B4-BE49-F238E27FC236}">
              <a16:creationId xmlns:a16="http://schemas.microsoft.com/office/drawing/2014/main" id="{A75FBB31-61A6-4B29-82CF-DAE8732D9622}"/>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356</xdr:row>
      <xdr:rowOff>0</xdr:rowOff>
    </xdr:from>
    <xdr:ext cx="2476500" cy="199970"/>
    <xdr:sp macro="" textlink="">
      <xdr:nvSpPr>
        <xdr:cNvPr id="6718" name="Drop Down 24" hidden="1">
          <a:extLst>
            <a:ext uri="{63B3BB69-23CF-44E3-9099-C40C66FF867C}">
              <a14:compatExt xmlns:a14="http://schemas.microsoft.com/office/drawing/2010/main" spid="_x0000_s2072"/>
            </a:ext>
            <a:ext uri="{FF2B5EF4-FFF2-40B4-BE49-F238E27FC236}">
              <a16:creationId xmlns:a16="http://schemas.microsoft.com/office/drawing/2014/main" id="{5AE5D0CA-CCBF-4208-B40D-F45284E0D71B}"/>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356</xdr:row>
      <xdr:rowOff>0</xdr:rowOff>
    </xdr:from>
    <xdr:ext cx="2476500" cy="199970"/>
    <xdr:sp macro="" textlink="">
      <xdr:nvSpPr>
        <xdr:cNvPr id="6719" name="Drop Down 24" hidden="1">
          <a:extLst>
            <a:ext uri="{63B3BB69-23CF-44E3-9099-C40C66FF867C}">
              <a14:compatExt xmlns:a14="http://schemas.microsoft.com/office/drawing/2010/main" spid="_x0000_s2072"/>
            </a:ext>
            <a:ext uri="{FF2B5EF4-FFF2-40B4-BE49-F238E27FC236}">
              <a16:creationId xmlns:a16="http://schemas.microsoft.com/office/drawing/2014/main" id="{21053259-7428-4620-9B58-0DCD19434E33}"/>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356</xdr:row>
      <xdr:rowOff>0</xdr:rowOff>
    </xdr:from>
    <xdr:ext cx="2476500" cy="199970"/>
    <xdr:sp macro="" textlink="">
      <xdr:nvSpPr>
        <xdr:cNvPr id="6720" name="Drop Down 24" hidden="1">
          <a:extLst>
            <a:ext uri="{63B3BB69-23CF-44E3-9099-C40C66FF867C}">
              <a14:compatExt xmlns:a14="http://schemas.microsoft.com/office/drawing/2010/main" spid="_x0000_s2072"/>
            </a:ext>
            <a:ext uri="{FF2B5EF4-FFF2-40B4-BE49-F238E27FC236}">
              <a16:creationId xmlns:a16="http://schemas.microsoft.com/office/drawing/2014/main" id="{2A3ABFB0-47C3-42A7-A0E4-799A0AB9C24F}"/>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356</xdr:row>
      <xdr:rowOff>0</xdr:rowOff>
    </xdr:from>
    <xdr:ext cx="2476500" cy="199970"/>
    <xdr:sp macro="" textlink="">
      <xdr:nvSpPr>
        <xdr:cNvPr id="6721" name="Drop Down 24" hidden="1">
          <a:extLst>
            <a:ext uri="{63B3BB69-23CF-44E3-9099-C40C66FF867C}">
              <a14:compatExt xmlns:a14="http://schemas.microsoft.com/office/drawing/2010/main" spid="_x0000_s2072"/>
            </a:ext>
            <a:ext uri="{FF2B5EF4-FFF2-40B4-BE49-F238E27FC236}">
              <a16:creationId xmlns:a16="http://schemas.microsoft.com/office/drawing/2014/main" id="{185444A6-83EE-433B-B689-35EC1D0FEFEF}"/>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356</xdr:row>
      <xdr:rowOff>0</xdr:rowOff>
    </xdr:from>
    <xdr:ext cx="2476500" cy="199970"/>
    <xdr:sp macro="" textlink="">
      <xdr:nvSpPr>
        <xdr:cNvPr id="6722" name="Drop Down 24" hidden="1">
          <a:extLst>
            <a:ext uri="{63B3BB69-23CF-44E3-9099-C40C66FF867C}">
              <a14:compatExt xmlns:a14="http://schemas.microsoft.com/office/drawing/2010/main" spid="_x0000_s2072"/>
            </a:ext>
            <a:ext uri="{FF2B5EF4-FFF2-40B4-BE49-F238E27FC236}">
              <a16:creationId xmlns:a16="http://schemas.microsoft.com/office/drawing/2014/main" id="{6B18A128-3E6A-4E69-87DF-957440E794B7}"/>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356</xdr:row>
      <xdr:rowOff>0</xdr:rowOff>
    </xdr:from>
    <xdr:ext cx="2476500" cy="199970"/>
    <xdr:sp macro="" textlink="">
      <xdr:nvSpPr>
        <xdr:cNvPr id="6723" name="Drop Down 24" hidden="1">
          <a:extLst>
            <a:ext uri="{63B3BB69-23CF-44E3-9099-C40C66FF867C}">
              <a14:compatExt xmlns:a14="http://schemas.microsoft.com/office/drawing/2010/main" spid="_x0000_s2072"/>
            </a:ext>
            <a:ext uri="{FF2B5EF4-FFF2-40B4-BE49-F238E27FC236}">
              <a16:creationId xmlns:a16="http://schemas.microsoft.com/office/drawing/2014/main" id="{96FCDA33-2380-4764-A5D6-96B77952558F}"/>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356</xdr:row>
      <xdr:rowOff>0</xdr:rowOff>
    </xdr:from>
    <xdr:ext cx="2476500" cy="199970"/>
    <xdr:sp macro="" textlink="">
      <xdr:nvSpPr>
        <xdr:cNvPr id="6724" name="Drop Down 24" hidden="1">
          <a:extLst>
            <a:ext uri="{63B3BB69-23CF-44E3-9099-C40C66FF867C}">
              <a14:compatExt xmlns:a14="http://schemas.microsoft.com/office/drawing/2010/main" spid="_x0000_s2072"/>
            </a:ext>
            <a:ext uri="{FF2B5EF4-FFF2-40B4-BE49-F238E27FC236}">
              <a16:creationId xmlns:a16="http://schemas.microsoft.com/office/drawing/2014/main" id="{80B20126-63C7-4323-BAB7-E7198CC6981F}"/>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356</xdr:row>
      <xdr:rowOff>0</xdr:rowOff>
    </xdr:from>
    <xdr:ext cx="2476500" cy="199970"/>
    <xdr:sp macro="" textlink="">
      <xdr:nvSpPr>
        <xdr:cNvPr id="6725" name="Drop Down 24" hidden="1">
          <a:extLst>
            <a:ext uri="{63B3BB69-23CF-44E3-9099-C40C66FF867C}">
              <a14:compatExt xmlns:a14="http://schemas.microsoft.com/office/drawing/2010/main" spid="_x0000_s2072"/>
            </a:ext>
            <a:ext uri="{FF2B5EF4-FFF2-40B4-BE49-F238E27FC236}">
              <a16:creationId xmlns:a16="http://schemas.microsoft.com/office/drawing/2014/main" id="{E519ED95-285D-4B25-B0F9-BEB86C0DAE80}"/>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357</xdr:row>
      <xdr:rowOff>0</xdr:rowOff>
    </xdr:from>
    <xdr:ext cx="2476500" cy="199970"/>
    <xdr:sp macro="" textlink="">
      <xdr:nvSpPr>
        <xdr:cNvPr id="6726" name="Drop Down 24" hidden="1">
          <a:extLst>
            <a:ext uri="{63B3BB69-23CF-44E3-9099-C40C66FF867C}">
              <a14:compatExt xmlns:a14="http://schemas.microsoft.com/office/drawing/2010/main" spid="_x0000_s2072"/>
            </a:ext>
            <a:ext uri="{FF2B5EF4-FFF2-40B4-BE49-F238E27FC236}">
              <a16:creationId xmlns:a16="http://schemas.microsoft.com/office/drawing/2014/main" id="{852F9FFE-05BF-4CE2-88FF-5EBA2091A11A}"/>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357</xdr:row>
      <xdr:rowOff>0</xdr:rowOff>
    </xdr:from>
    <xdr:ext cx="2476500" cy="199970"/>
    <xdr:sp macro="" textlink="">
      <xdr:nvSpPr>
        <xdr:cNvPr id="6727" name="Drop Down 24" hidden="1">
          <a:extLst>
            <a:ext uri="{63B3BB69-23CF-44E3-9099-C40C66FF867C}">
              <a14:compatExt xmlns:a14="http://schemas.microsoft.com/office/drawing/2010/main" spid="_x0000_s2072"/>
            </a:ext>
            <a:ext uri="{FF2B5EF4-FFF2-40B4-BE49-F238E27FC236}">
              <a16:creationId xmlns:a16="http://schemas.microsoft.com/office/drawing/2014/main" id="{FAEBC78C-CED9-4024-9C22-DDE485AF6859}"/>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357</xdr:row>
      <xdr:rowOff>0</xdr:rowOff>
    </xdr:from>
    <xdr:ext cx="2476500" cy="199970"/>
    <xdr:sp macro="" textlink="">
      <xdr:nvSpPr>
        <xdr:cNvPr id="6728" name="Drop Down 24" hidden="1">
          <a:extLst>
            <a:ext uri="{63B3BB69-23CF-44E3-9099-C40C66FF867C}">
              <a14:compatExt xmlns:a14="http://schemas.microsoft.com/office/drawing/2010/main" spid="_x0000_s2072"/>
            </a:ext>
            <a:ext uri="{FF2B5EF4-FFF2-40B4-BE49-F238E27FC236}">
              <a16:creationId xmlns:a16="http://schemas.microsoft.com/office/drawing/2014/main" id="{20FBBBBC-0098-47AA-8965-D38A9FDA183C}"/>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357</xdr:row>
      <xdr:rowOff>0</xdr:rowOff>
    </xdr:from>
    <xdr:ext cx="2476500" cy="199970"/>
    <xdr:sp macro="" textlink="">
      <xdr:nvSpPr>
        <xdr:cNvPr id="6729" name="Drop Down 24" hidden="1">
          <a:extLst>
            <a:ext uri="{63B3BB69-23CF-44E3-9099-C40C66FF867C}">
              <a14:compatExt xmlns:a14="http://schemas.microsoft.com/office/drawing/2010/main" spid="_x0000_s2072"/>
            </a:ext>
            <a:ext uri="{FF2B5EF4-FFF2-40B4-BE49-F238E27FC236}">
              <a16:creationId xmlns:a16="http://schemas.microsoft.com/office/drawing/2014/main" id="{BA2E1540-695D-42A3-803F-7D74D5CB7D45}"/>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357</xdr:row>
      <xdr:rowOff>0</xdr:rowOff>
    </xdr:from>
    <xdr:ext cx="2476500" cy="199970"/>
    <xdr:sp macro="" textlink="">
      <xdr:nvSpPr>
        <xdr:cNvPr id="6730" name="Drop Down 24" hidden="1">
          <a:extLst>
            <a:ext uri="{63B3BB69-23CF-44E3-9099-C40C66FF867C}">
              <a14:compatExt xmlns:a14="http://schemas.microsoft.com/office/drawing/2010/main" spid="_x0000_s2072"/>
            </a:ext>
            <a:ext uri="{FF2B5EF4-FFF2-40B4-BE49-F238E27FC236}">
              <a16:creationId xmlns:a16="http://schemas.microsoft.com/office/drawing/2014/main" id="{36034D44-EDF9-41FC-A721-87B4518AE264}"/>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357</xdr:row>
      <xdr:rowOff>0</xdr:rowOff>
    </xdr:from>
    <xdr:ext cx="2476500" cy="199970"/>
    <xdr:sp macro="" textlink="">
      <xdr:nvSpPr>
        <xdr:cNvPr id="6731" name="Drop Down 24" hidden="1">
          <a:extLst>
            <a:ext uri="{63B3BB69-23CF-44E3-9099-C40C66FF867C}">
              <a14:compatExt xmlns:a14="http://schemas.microsoft.com/office/drawing/2010/main" spid="_x0000_s2072"/>
            </a:ext>
            <a:ext uri="{FF2B5EF4-FFF2-40B4-BE49-F238E27FC236}">
              <a16:creationId xmlns:a16="http://schemas.microsoft.com/office/drawing/2014/main" id="{2FBBE958-E56F-4251-8FC7-8A486F55B031}"/>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357</xdr:row>
      <xdr:rowOff>0</xdr:rowOff>
    </xdr:from>
    <xdr:ext cx="2476500" cy="199970"/>
    <xdr:sp macro="" textlink="">
      <xdr:nvSpPr>
        <xdr:cNvPr id="6732" name="Drop Down 24" hidden="1">
          <a:extLst>
            <a:ext uri="{63B3BB69-23CF-44E3-9099-C40C66FF867C}">
              <a14:compatExt xmlns:a14="http://schemas.microsoft.com/office/drawing/2010/main" spid="_x0000_s2072"/>
            </a:ext>
            <a:ext uri="{FF2B5EF4-FFF2-40B4-BE49-F238E27FC236}">
              <a16:creationId xmlns:a16="http://schemas.microsoft.com/office/drawing/2014/main" id="{B299F458-DBEF-493E-A822-2AFDF937485C}"/>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357</xdr:row>
      <xdr:rowOff>0</xdr:rowOff>
    </xdr:from>
    <xdr:ext cx="2476500" cy="199970"/>
    <xdr:sp macro="" textlink="">
      <xdr:nvSpPr>
        <xdr:cNvPr id="6733" name="Drop Down 24" hidden="1">
          <a:extLst>
            <a:ext uri="{63B3BB69-23CF-44E3-9099-C40C66FF867C}">
              <a14:compatExt xmlns:a14="http://schemas.microsoft.com/office/drawing/2010/main" spid="_x0000_s2072"/>
            </a:ext>
            <a:ext uri="{FF2B5EF4-FFF2-40B4-BE49-F238E27FC236}">
              <a16:creationId xmlns:a16="http://schemas.microsoft.com/office/drawing/2014/main" id="{56342F4F-91B9-48A4-882C-38D428F5A035}"/>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357</xdr:row>
      <xdr:rowOff>0</xdr:rowOff>
    </xdr:from>
    <xdr:ext cx="2476500" cy="199970"/>
    <xdr:sp macro="" textlink="">
      <xdr:nvSpPr>
        <xdr:cNvPr id="6734" name="Drop Down 24" hidden="1">
          <a:extLst>
            <a:ext uri="{63B3BB69-23CF-44E3-9099-C40C66FF867C}">
              <a14:compatExt xmlns:a14="http://schemas.microsoft.com/office/drawing/2010/main" spid="_x0000_s2072"/>
            </a:ext>
            <a:ext uri="{FF2B5EF4-FFF2-40B4-BE49-F238E27FC236}">
              <a16:creationId xmlns:a16="http://schemas.microsoft.com/office/drawing/2014/main" id="{031A0976-94CF-4FC4-B944-B1710C513BF8}"/>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357</xdr:row>
      <xdr:rowOff>0</xdr:rowOff>
    </xdr:from>
    <xdr:ext cx="2476500" cy="199970"/>
    <xdr:sp macro="" textlink="">
      <xdr:nvSpPr>
        <xdr:cNvPr id="6735" name="Drop Down 24" hidden="1">
          <a:extLst>
            <a:ext uri="{63B3BB69-23CF-44E3-9099-C40C66FF867C}">
              <a14:compatExt xmlns:a14="http://schemas.microsoft.com/office/drawing/2010/main" spid="_x0000_s2072"/>
            </a:ext>
            <a:ext uri="{FF2B5EF4-FFF2-40B4-BE49-F238E27FC236}">
              <a16:creationId xmlns:a16="http://schemas.microsoft.com/office/drawing/2014/main" id="{EF2EED05-6545-4486-A7A4-93C953CD626F}"/>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357</xdr:row>
      <xdr:rowOff>0</xdr:rowOff>
    </xdr:from>
    <xdr:ext cx="2476500" cy="199970"/>
    <xdr:sp macro="" textlink="">
      <xdr:nvSpPr>
        <xdr:cNvPr id="6736" name="Drop Down 24" hidden="1">
          <a:extLst>
            <a:ext uri="{63B3BB69-23CF-44E3-9099-C40C66FF867C}">
              <a14:compatExt xmlns:a14="http://schemas.microsoft.com/office/drawing/2010/main" spid="_x0000_s2072"/>
            </a:ext>
            <a:ext uri="{FF2B5EF4-FFF2-40B4-BE49-F238E27FC236}">
              <a16:creationId xmlns:a16="http://schemas.microsoft.com/office/drawing/2014/main" id="{5ADD51FD-2125-4518-96DC-50ECB5F3E1E6}"/>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357</xdr:row>
      <xdr:rowOff>0</xdr:rowOff>
    </xdr:from>
    <xdr:ext cx="2476500" cy="199970"/>
    <xdr:sp macro="" textlink="">
      <xdr:nvSpPr>
        <xdr:cNvPr id="6737" name="Drop Down 24" hidden="1">
          <a:extLst>
            <a:ext uri="{63B3BB69-23CF-44E3-9099-C40C66FF867C}">
              <a14:compatExt xmlns:a14="http://schemas.microsoft.com/office/drawing/2010/main" spid="_x0000_s2072"/>
            </a:ext>
            <a:ext uri="{FF2B5EF4-FFF2-40B4-BE49-F238E27FC236}">
              <a16:creationId xmlns:a16="http://schemas.microsoft.com/office/drawing/2014/main" id="{023F04F4-740C-4688-B6F4-AC923EEC079E}"/>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357</xdr:row>
      <xdr:rowOff>0</xdr:rowOff>
    </xdr:from>
    <xdr:ext cx="2476500" cy="199970"/>
    <xdr:sp macro="" textlink="">
      <xdr:nvSpPr>
        <xdr:cNvPr id="6738" name="Drop Down 24" hidden="1">
          <a:extLst>
            <a:ext uri="{63B3BB69-23CF-44E3-9099-C40C66FF867C}">
              <a14:compatExt xmlns:a14="http://schemas.microsoft.com/office/drawing/2010/main" spid="_x0000_s2072"/>
            </a:ext>
            <a:ext uri="{FF2B5EF4-FFF2-40B4-BE49-F238E27FC236}">
              <a16:creationId xmlns:a16="http://schemas.microsoft.com/office/drawing/2014/main" id="{1364ACB4-CBDB-4053-B8C7-B9BB0FD2B5FE}"/>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357</xdr:row>
      <xdr:rowOff>0</xdr:rowOff>
    </xdr:from>
    <xdr:ext cx="2476500" cy="199970"/>
    <xdr:sp macro="" textlink="">
      <xdr:nvSpPr>
        <xdr:cNvPr id="6739" name="Drop Down 24" hidden="1">
          <a:extLst>
            <a:ext uri="{63B3BB69-23CF-44E3-9099-C40C66FF867C}">
              <a14:compatExt xmlns:a14="http://schemas.microsoft.com/office/drawing/2010/main" spid="_x0000_s2072"/>
            </a:ext>
            <a:ext uri="{FF2B5EF4-FFF2-40B4-BE49-F238E27FC236}">
              <a16:creationId xmlns:a16="http://schemas.microsoft.com/office/drawing/2014/main" id="{5F5789FD-814D-47D1-BDB2-8943ED9FD6AE}"/>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357</xdr:row>
      <xdr:rowOff>0</xdr:rowOff>
    </xdr:from>
    <xdr:ext cx="2476500" cy="199970"/>
    <xdr:sp macro="" textlink="">
      <xdr:nvSpPr>
        <xdr:cNvPr id="6740" name="Drop Down 24" hidden="1">
          <a:extLst>
            <a:ext uri="{63B3BB69-23CF-44E3-9099-C40C66FF867C}">
              <a14:compatExt xmlns:a14="http://schemas.microsoft.com/office/drawing/2010/main" spid="_x0000_s2072"/>
            </a:ext>
            <a:ext uri="{FF2B5EF4-FFF2-40B4-BE49-F238E27FC236}">
              <a16:creationId xmlns:a16="http://schemas.microsoft.com/office/drawing/2014/main" id="{4E851BC1-32C0-43C9-B77B-BA18E0167A9F}"/>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357</xdr:row>
      <xdr:rowOff>0</xdr:rowOff>
    </xdr:from>
    <xdr:ext cx="2476500" cy="199970"/>
    <xdr:sp macro="" textlink="">
      <xdr:nvSpPr>
        <xdr:cNvPr id="6741" name="Drop Down 24" hidden="1">
          <a:extLst>
            <a:ext uri="{63B3BB69-23CF-44E3-9099-C40C66FF867C}">
              <a14:compatExt xmlns:a14="http://schemas.microsoft.com/office/drawing/2010/main" spid="_x0000_s2072"/>
            </a:ext>
            <a:ext uri="{FF2B5EF4-FFF2-40B4-BE49-F238E27FC236}">
              <a16:creationId xmlns:a16="http://schemas.microsoft.com/office/drawing/2014/main" id="{D697A25C-676B-4333-BE90-AD879E5CE54F}"/>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357</xdr:row>
      <xdr:rowOff>0</xdr:rowOff>
    </xdr:from>
    <xdr:ext cx="2476500" cy="199970"/>
    <xdr:sp macro="" textlink="">
      <xdr:nvSpPr>
        <xdr:cNvPr id="6742" name="Drop Down 24" hidden="1">
          <a:extLst>
            <a:ext uri="{63B3BB69-23CF-44E3-9099-C40C66FF867C}">
              <a14:compatExt xmlns:a14="http://schemas.microsoft.com/office/drawing/2010/main" spid="_x0000_s2072"/>
            </a:ext>
            <a:ext uri="{FF2B5EF4-FFF2-40B4-BE49-F238E27FC236}">
              <a16:creationId xmlns:a16="http://schemas.microsoft.com/office/drawing/2014/main" id="{6114235D-F9AE-4DAD-B735-CB2A26E6EE10}"/>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357</xdr:row>
      <xdr:rowOff>0</xdr:rowOff>
    </xdr:from>
    <xdr:ext cx="2476500" cy="199970"/>
    <xdr:sp macro="" textlink="">
      <xdr:nvSpPr>
        <xdr:cNvPr id="6743" name="Drop Down 24" hidden="1">
          <a:extLst>
            <a:ext uri="{63B3BB69-23CF-44E3-9099-C40C66FF867C}">
              <a14:compatExt xmlns:a14="http://schemas.microsoft.com/office/drawing/2010/main" spid="_x0000_s2072"/>
            </a:ext>
            <a:ext uri="{FF2B5EF4-FFF2-40B4-BE49-F238E27FC236}">
              <a16:creationId xmlns:a16="http://schemas.microsoft.com/office/drawing/2014/main" id="{3FC4D2FF-2B63-43FB-A08B-F7377CBF9879}"/>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357</xdr:row>
      <xdr:rowOff>0</xdr:rowOff>
    </xdr:from>
    <xdr:ext cx="2476500" cy="199970"/>
    <xdr:sp macro="" textlink="">
      <xdr:nvSpPr>
        <xdr:cNvPr id="6744" name="Drop Down 24" hidden="1">
          <a:extLst>
            <a:ext uri="{63B3BB69-23CF-44E3-9099-C40C66FF867C}">
              <a14:compatExt xmlns:a14="http://schemas.microsoft.com/office/drawing/2010/main" spid="_x0000_s2072"/>
            </a:ext>
            <a:ext uri="{FF2B5EF4-FFF2-40B4-BE49-F238E27FC236}">
              <a16:creationId xmlns:a16="http://schemas.microsoft.com/office/drawing/2014/main" id="{4D944C22-C11B-461D-BB2D-18FAD985FFAD}"/>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349</xdr:row>
      <xdr:rowOff>0</xdr:rowOff>
    </xdr:from>
    <xdr:ext cx="2476500" cy="199970"/>
    <xdr:sp macro="" textlink="">
      <xdr:nvSpPr>
        <xdr:cNvPr id="6745" name="Drop Down 24" hidden="1">
          <a:extLst>
            <a:ext uri="{63B3BB69-23CF-44E3-9099-C40C66FF867C}">
              <a14:compatExt xmlns:a14="http://schemas.microsoft.com/office/drawing/2010/main" spid="_x0000_s2072"/>
            </a:ext>
            <a:ext uri="{FF2B5EF4-FFF2-40B4-BE49-F238E27FC236}">
              <a16:creationId xmlns:a16="http://schemas.microsoft.com/office/drawing/2014/main" id="{C1E6A992-772B-4891-ABAD-0829517CAEDF}"/>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349</xdr:row>
      <xdr:rowOff>0</xdr:rowOff>
    </xdr:from>
    <xdr:ext cx="2476500" cy="199970"/>
    <xdr:sp macro="" textlink="">
      <xdr:nvSpPr>
        <xdr:cNvPr id="6746" name="Drop Down 24" hidden="1">
          <a:extLst>
            <a:ext uri="{63B3BB69-23CF-44E3-9099-C40C66FF867C}">
              <a14:compatExt xmlns:a14="http://schemas.microsoft.com/office/drawing/2010/main" spid="_x0000_s2072"/>
            </a:ext>
            <a:ext uri="{FF2B5EF4-FFF2-40B4-BE49-F238E27FC236}">
              <a16:creationId xmlns:a16="http://schemas.microsoft.com/office/drawing/2014/main" id="{D3BD6F49-86B9-4AAF-8BDC-552FCBB60A8B}"/>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349</xdr:row>
      <xdr:rowOff>0</xdr:rowOff>
    </xdr:from>
    <xdr:ext cx="2476500" cy="199970"/>
    <xdr:sp macro="" textlink="">
      <xdr:nvSpPr>
        <xdr:cNvPr id="6747" name="Drop Down 24" hidden="1">
          <a:extLst>
            <a:ext uri="{63B3BB69-23CF-44E3-9099-C40C66FF867C}">
              <a14:compatExt xmlns:a14="http://schemas.microsoft.com/office/drawing/2010/main" spid="_x0000_s2072"/>
            </a:ext>
            <a:ext uri="{FF2B5EF4-FFF2-40B4-BE49-F238E27FC236}">
              <a16:creationId xmlns:a16="http://schemas.microsoft.com/office/drawing/2014/main" id="{F7164653-B566-4BFB-B387-329A95691E35}"/>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349</xdr:row>
      <xdr:rowOff>0</xdr:rowOff>
    </xdr:from>
    <xdr:ext cx="2476500" cy="199970"/>
    <xdr:sp macro="" textlink="">
      <xdr:nvSpPr>
        <xdr:cNvPr id="6748" name="Drop Down 24" hidden="1">
          <a:extLst>
            <a:ext uri="{63B3BB69-23CF-44E3-9099-C40C66FF867C}">
              <a14:compatExt xmlns:a14="http://schemas.microsoft.com/office/drawing/2010/main" spid="_x0000_s2072"/>
            </a:ext>
            <a:ext uri="{FF2B5EF4-FFF2-40B4-BE49-F238E27FC236}">
              <a16:creationId xmlns:a16="http://schemas.microsoft.com/office/drawing/2014/main" id="{392B25C6-2A19-47E6-ACBC-AECB5A024924}"/>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349</xdr:row>
      <xdr:rowOff>0</xdr:rowOff>
    </xdr:from>
    <xdr:ext cx="2476500" cy="199970"/>
    <xdr:sp macro="" textlink="">
      <xdr:nvSpPr>
        <xdr:cNvPr id="6749" name="Drop Down 24" hidden="1">
          <a:extLst>
            <a:ext uri="{63B3BB69-23CF-44E3-9099-C40C66FF867C}">
              <a14:compatExt xmlns:a14="http://schemas.microsoft.com/office/drawing/2010/main" spid="_x0000_s2072"/>
            </a:ext>
            <a:ext uri="{FF2B5EF4-FFF2-40B4-BE49-F238E27FC236}">
              <a16:creationId xmlns:a16="http://schemas.microsoft.com/office/drawing/2014/main" id="{6B463BA9-3B62-4C40-B584-43380FB12186}"/>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349</xdr:row>
      <xdr:rowOff>0</xdr:rowOff>
    </xdr:from>
    <xdr:ext cx="2476500" cy="199970"/>
    <xdr:sp macro="" textlink="">
      <xdr:nvSpPr>
        <xdr:cNvPr id="6750" name="Drop Down 24" hidden="1">
          <a:extLst>
            <a:ext uri="{63B3BB69-23CF-44E3-9099-C40C66FF867C}">
              <a14:compatExt xmlns:a14="http://schemas.microsoft.com/office/drawing/2010/main" spid="_x0000_s2072"/>
            </a:ext>
            <a:ext uri="{FF2B5EF4-FFF2-40B4-BE49-F238E27FC236}">
              <a16:creationId xmlns:a16="http://schemas.microsoft.com/office/drawing/2014/main" id="{FB8724CA-F2EB-4B98-AFA9-9E25FC2E6DD4}"/>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349</xdr:row>
      <xdr:rowOff>0</xdr:rowOff>
    </xdr:from>
    <xdr:ext cx="2476500" cy="199970"/>
    <xdr:sp macro="" textlink="">
      <xdr:nvSpPr>
        <xdr:cNvPr id="6751" name="Drop Down 24" hidden="1">
          <a:extLst>
            <a:ext uri="{63B3BB69-23CF-44E3-9099-C40C66FF867C}">
              <a14:compatExt xmlns:a14="http://schemas.microsoft.com/office/drawing/2010/main" spid="_x0000_s2072"/>
            </a:ext>
            <a:ext uri="{FF2B5EF4-FFF2-40B4-BE49-F238E27FC236}">
              <a16:creationId xmlns:a16="http://schemas.microsoft.com/office/drawing/2014/main" id="{893AAD07-AF36-4100-9A0A-ED940A7CDB1A}"/>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349</xdr:row>
      <xdr:rowOff>0</xdr:rowOff>
    </xdr:from>
    <xdr:ext cx="2476500" cy="199970"/>
    <xdr:sp macro="" textlink="">
      <xdr:nvSpPr>
        <xdr:cNvPr id="6752" name="Drop Down 24" hidden="1">
          <a:extLst>
            <a:ext uri="{63B3BB69-23CF-44E3-9099-C40C66FF867C}">
              <a14:compatExt xmlns:a14="http://schemas.microsoft.com/office/drawing/2010/main" spid="_x0000_s2072"/>
            </a:ext>
            <a:ext uri="{FF2B5EF4-FFF2-40B4-BE49-F238E27FC236}">
              <a16:creationId xmlns:a16="http://schemas.microsoft.com/office/drawing/2014/main" id="{733259D0-0F8E-425A-98F4-DFA658A00BF9}"/>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349</xdr:row>
      <xdr:rowOff>0</xdr:rowOff>
    </xdr:from>
    <xdr:ext cx="2476500" cy="199970"/>
    <xdr:sp macro="" textlink="">
      <xdr:nvSpPr>
        <xdr:cNvPr id="6753" name="Drop Down 24" hidden="1">
          <a:extLst>
            <a:ext uri="{63B3BB69-23CF-44E3-9099-C40C66FF867C}">
              <a14:compatExt xmlns:a14="http://schemas.microsoft.com/office/drawing/2010/main" spid="_x0000_s2072"/>
            </a:ext>
            <a:ext uri="{FF2B5EF4-FFF2-40B4-BE49-F238E27FC236}">
              <a16:creationId xmlns:a16="http://schemas.microsoft.com/office/drawing/2014/main" id="{A04C9598-616E-4773-BE0E-427B83A79EB9}"/>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349</xdr:row>
      <xdr:rowOff>0</xdr:rowOff>
    </xdr:from>
    <xdr:ext cx="2476500" cy="199970"/>
    <xdr:sp macro="" textlink="">
      <xdr:nvSpPr>
        <xdr:cNvPr id="6754" name="Drop Down 24" hidden="1">
          <a:extLst>
            <a:ext uri="{63B3BB69-23CF-44E3-9099-C40C66FF867C}">
              <a14:compatExt xmlns:a14="http://schemas.microsoft.com/office/drawing/2010/main" spid="_x0000_s2072"/>
            </a:ext>
            <a:ext uri="{FF2B5EF4-FFF2-40B4-BE49-F238E27FC236}">
              <a16:creationId xmlns:a16="http://schemas.microsoft.com/office/drawing/2014/main" id="{5EBF21A2-CED9-4DAC-8136-ECE75C23031E}"/>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349</xdr:row>
      <xdr:rowOff>0</xdr:rowOff>
    </xdr:from>
    <xdr:ext cx="2476500" cy="199970"/>
    <xdr:sp macro="" textlink="">
      <xdr:nvSpPr>
        <xdr:cNvPr id="6755" name="Drop Down 24" hidden="1">
          <a:extLst>
            <a:ext uri="{63B3BB69-23CF-44E3-9099-C40C66FF867C}">
              <a14:compatExt xmlns:a14="http://schemas.microsoft.com/office/drawing/2010/main" spid="_x0000_s2072"/>
            </a:ext>
            <a:ext uri="{FF2B5EF4-FFF2-40B4-BE49-F238E27FC236}">
              <a16:creationId xmlns:a16="http://schemas.microsoft.com/office/drawing/2014/main" id="{4EA4B588-1396-471E-9E42-669FE0E2E0A8}"/>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349</xdr:row>
      <xdr:rowOff>0</xdr:rowOff>
    </xdr:from>
    <xdr:ext cx="2476500" cy="199970"/>
    <xdr:sp macro="" textlink="">
      <xdr:nvSpPr>
        <xdr:cNvPr id="6756" name="Drop Down 24" hidden="1">
          <a:extLst>
            <a:ext uri="{63B3BB69-23CF-44E3-9099-C40C66FF867C}">
              <a14:compatExt xmlns:a14="http://schemas.microsoft.com/office/drawing/2010/main" spid="_x0000_s2072"/>
            </a:ext>
            <a:ext uri="{FF2B5EF4-FFF2-40B4-BE49-F238E27FC236}">
              <a16:creationId xmlns:a16="http://schemas.microsoft.com/office/drawing/2014/main" id="{6FA0E024-25D0-4CA2-B7D5-FA4927C40B43}"/>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349</xdr:row>
      <xdr:rowOff>0</xdr:rowOff>
    </xdr:from>
    <xdr:ext cx="2476500" cy="199970"/>
    <xdr:sp macro="" textlink="">
      <xdr:nvSpPr>
        <xdr:cNvPr id="6757" name="Drop Down 24" hidden="1">
          <a:extLst>
            <a:ext uri="{63B3BB69-23CF-44E3-9099-C40C66FF867C}">
              <a14:compatExt xmlns:a14="http://schemas.microsoft.com/office/drawing/2010/main" spid="_x0000_s2072"/>
            </a:ext>
            <a:ext uri="{FF2B5EF4-FFF2-40B4-BE49-F238E27FC236}">
              <a16:creationId xmlns:a16="http://schemas.microsoft.com/office/drawing/2014/main" id="{520B196E-C3D1-4E4E-9BF4-58B125486DCE}"/>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349</xdr:row>
      <xdr:rowOff>0</xdr:rowOff>
    </xdr:from>
    <xdr:ext cx="2476500" cy="199970"/>
    <xdr:sp macro="" textlink="">
      <xdr:nvSpPr>
        <xdr:cNvPr id="6758" name="Drop Down 24" hidden="1">
          <a:extLst>
            <a:ext uri="{63B3BB69-23CF-44E3-9099-C40C66FF867C}">
              <a14:compatExt xmlns:a14="http://schemas.microsoft.com/office/drawing/2010/main" spid="_x0000_s2072"/>
            </a:ext>
            <a:ext uri="{FF2B5EF4-FFF2-40B4-BE49-F238E27FC236}">
              <a16:creationId xmlns:a16="http://schemas.microsoft.com/office/drawing/2014/main" id="{D33A5FBA-4ADC-43E5-AAA8-0763E0D21FDA}"/>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349</xdr:row>
      <xdr:rowOff>0</xdr:rowOff>
    </xdr:from>
    <xdr:ext cx="2476500" cy="199970"/>
    <xdr:sp macro="" textlink="">
      <xdr:nvSpPr>
        <xdr:cNvPr id="6759" name="Drop Down 24" hidden="1">
          <a:extLst>
            <a:ext uri="{63B3BB69-23CF-44E3-9099-C40C66FF867C}">
              <a14:compatExt xmlns:a14="http://schemas.microsoft.com/office/drawing/2010/main" spid="_x0000_s2072"/>
            </a:ext>
            <a:ext uri="{FF2B5EF4-FFF2-40B4-BE49-F238E27FC236}">
              <a16:creationId xmlns:a16="http://schemas.microsoft.com/office/drawing/2014/main" id="{F041CE4E-3945-4D7D-9504-47E8B4CD5B9E}"/>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349</xdr:row>
      <xdr:rowOff>0</xdr:rowOff>
    </xdr:from>
    <xdr:ext cx="2476500" cy="199970"/>
    <xdr:sp macro="" textlink="">
      <xdr:nvSpPr>
        <xdr:cNvPr id="6760" name="Drop Down 24" hidden="1">
          <a:extLst>
            <a:ext uri="{63B3BB69-23CF-44E3-9099-C40C66FF867C}">
              <a14:compatExt xmlns:a14="http://schemas.microsoft.com/office/drawing/2010/main" spid="_x0000_s2072"/>
            </a:ext>
            <a:ext uri="{FF2B5EF4-FFF2-40B4-BE49-F238E27FC236}">
              <a16:creationId xmlns:a16="http://schemas.microsoft.com/office/drawing/2014/main" id="{DB5155A3-E54B-4FD6-B2B8-B3A39C0B4267}"/>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349</xdr:row>
      <xdr:rowOff>0</xdr:rowOff>
    </xdr:from>
    <xdr:ext cx="2476500" cy="199970"/>
    <xdr:sp macro="" textlink="">
      <xdr:nvSpPr>
        <xdr:cNvPr id="6761" name="Drop Down 24" hidden="1">
          <a:extLst>
            <a:ext uri="{63B3BB69-23CF-44E3-9099-C40C66FF867C}">
              <a14:compatExt xmlns:a14="http://schemas.microsoft.com/office/drawing/2010/main" spid="_x0000_s2072"/>
            </a:ext>
            <a:ext uri="{FF2B5EF4-FFF2-40B4-BE49-F238E27FC236}">
              <a16:creationId xmlns:a16="http://schemas.microsoft.com/office/drawing/2014/main" id="{498C16AC-8B5B-4DBE-8396-B7715F9E5FF4}"/>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349</xdr:row>
      <xdr:rowOff>0</xdr:rowOff>
    </xdr:from>
    <xdr:ext cx="2476500" cy="199970"/>
    <xdr:sp macro="" textlink="">
      <xdr:nvSpPr>
        <xdr:cNvPr id="6762" name="Drop Down 24" hidden="1">
          <a:extLst>
            <a:ext uri="{63B3BB69-23CF-44E3-9099-C40C66FF867C}">
              <a14:compatExt xmlns:a14="http://schemas.microsoft.com/office/drawing/2010/main" spid="_x0000_s2072"/>
            </a:ext>
            <a:ext uri="{FF2B5EF4-FFF2-40B4-BE49-F238E27FC236}">
              <a16:creationId xmlns:a16="http://schemas.microsoft.com/office/drawing/2014/main" id="{83CFF28B-FDB7-423C-902C-A081F6710502}"/>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349</xdr:row>
      <xdr:rowOff>0</xdr:rowOff>
    </xdr:from>
    <xdr:ext cx="2476500" cy="199970"/>
    <xdr:sp macro="" textlink="">
      <xdr:nvSpPr>
        <xdr:cNvPr id="6763" name="Drop Down 24" hidden="1">
          <a:extLst>
            <a:ext uri="{63B3BB69-23CF-44E3-9099-C40C66FF867C}">
              <a14:compatExt xmlns:a14="http://schemas.microsoft.com/office/drawing/2010/main" spid="_x0000_s2072"/>
            </a:ext>
            <a:ext uri="{FF2B5EF4-FFF2-40B4-BE49-F238E27FC236}">
              <a16:creationId xmlns:a16="http://schemas.microsoft.com/office/drawing/2014/main" id="{52F8BE0B-7AE2-40BE-A447-2988725A2613}"/>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6764" name="Drop Down 24" hidden="1">
          <a:extLst>
            <a:ext uri="{63B3BB69-23CF-44E3-9099-C40C66FF867C}">
              <a14:compatExt xmlns:a14="http://schemas.microsoft.com/office/drawing/2010/main" spid="_x0000_s2072"/>
            </a:ext>
            <a:ext uri="{FF2B5EF4-FFF2-40B4-BE49-F238E27FC236}">
              <a16:creationId xmlns:a16="http://schemas.microsoft.com/office/drawing/2014/main" id="{B4EEC096-1564-4BCC-823F-B46AB824E9CD}"/>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6765" name="Drop Down 24" hidden="1">
          <a:extLst>
            <a:ext uri="{63B3BB69-23CF-44E3-9099-C40C66FF867C}">
              <a14:compatExt xmlns:a14="http://schemas.microsoft.com/office/drawing/2010/main" spid="_x0000_s2072"/>
            </a:ext>
            <a:ext uri="{FF2B5EF4-FFF2-40B4-BE49-F238E27FC236}">
              <a16:creationId xmlns:a16="http://schemas.microsoft.com/office/drawing/2014/main" id="{1B1A09B1-40F3-4F3B-8E77-06F80F419E3A}"/>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6766" name="Drop Down 24" hidden="1">
          <a:extLst>
            <a:ext uri="{63B3BB69-23CF-44E3-9099-C40C66FF867C}">
              <a14:compatExt xmlns:a14="http://schemas.microsoft.com/office/drawing/2010/main" spid="_x0000_s2072"/>
            </a:ext>
            <a:ext uri="{FF2B5EF4-FFF2-40B4-BE49-F238E27FC236}">
              <a16:creationId xmlns:a16="http://schemas.microsoft.com/office/drawing/2014/main" id="{A2D83675-A796-486E-AAF2-2CCE77E7E3F0}"/>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6767" name="Drop Down 24" hidden="1">
          <a:extLst>
            <a:ext uri="{63B3BB69-23CF-44E3-9099-C40C66FF867C}">
              <a14:compatExt xmlns:a14="http://schemas.microsoft.com/office/drawing/2010/main" spid="_x0000_s2072"/>
            </a:ext>
            <a:ext uri="{FF2B5EF4-FFF2-40B4-BE49-F238E27FC236}">
              <a16:creationId xmlns:a16="http://schemas.microsoft.com/office/drawing/2014/main" id="{6F16915D-001B-4796-9390-8F1AF19179A7}"/>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6768" name="Drop Down 24" hidden="1">
          <a:extLst>
            <a:ext uri="{63B3BB69-23CF-44E3-9099-C40C66FF867C}">
              <a14:compatExt xmlns:a14="http://schemas.microsoft.com/office/drawing/2010/main" spid="_x0000_s2072"/>
            </a:ext>
            <a:ext uri="{FF2B5EF4-FFF2-40B4-BE49-F238E27FC236}">
              <a16:creationId xmlns:a16="http://schemas.microsoft.com/office/drawing/2014/main" id="{F0F83AAF-A5E1-4595-BE67-D1A0E72699D0}"/>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6769" name="Drop Down 24" hidden="1">
          <a:extLst>
            <a:ext uri="{63B3BB69-23CF-44E3-9099-C40C66FF867C}">
              <a14:compatExt xmlns:a14="http://schemas.microsoft.com/office/drawing/2010/main" spid="_x0000_s2072"/>
            </a:ext>
            <a:ext uri="{FF2B5EF4-FFF2-40B4-BE49-F238E27FC236}">
              <a16:creationId xmlns:a16="http://schemas.microsoft.com/office/drawing/2014/main" id="{73268A1F-BC85-4DCC-8779-070BCB41831A}"/>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6770" name="Drop Down 24" hidden="1">
          <a:extLst>
            <a:ext uri="{63B3BB69-23CF-44E3-9099-C40C66FF867C}">
              <a14:compatExt xmlns:a14="http://schemas.microsoft.com/office/drawing/2010/main" spid="_x0000_s2072"/>
            </a:ext>
            <a:ext uri="{FF2B5EF4-FFF2-40B4-BE49-F238E27FC236}">
              <a16:creationId xmlns:a16="http://schemas.microsoft.com/office/drawing/2014/main" id="{AEF93741-0891-4561-A2B8-8BD8B74C4391}"/>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6771" name="Drop Down 24" hidden="1">
          <a:extLst>
            <a:ext uri="{63B3BB69-23CF-44E3-9099-C40C66FF867C}">
              <a14:compatExt xmlns:a14="http://schemas.microsoft.com/office/drawing/2010/main" spid="_x0000_s2072"/>
            </a:ext>
            <a:ext uri="{FF2B5EF4-FFF2-40B4-BE49-F238E27FC236}">
              <a16:creationId xmlns:a16="http://schemas.microsoft.com/office/drawing/2014/main" id="{A2DBC266-99C6-4D0B-94F7-EB8960D443AD}"/>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6772" name="Drop Down 24" hidden="1">
          <a:extLst>
            <a:ext uri="{63B3BB69-23CF-44E3-9099-C40C66FF867C}">
              <a14:compatExt xmlns:a14="http://schemas.microsoft.com/office/drawing/2010/main" spid="_x0000_s2072"/>
            </a:ext>
            <a:ext uri="{FF2B5EF4-FFF2-40B4-BE49-F238E27FC236}">
              <a16:creationId xmlns:a16="http://schemas.microsoft.com/office/drawing/2014/main" id="{47F47547-4CF0-4DB8-8DB7-B432727E0D1A}"/>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6773" name="Drop Down 24" hidden="1">
          <a:extLst>
            <a:ext uri="{63B3BB69-23CF-44E3-9099-C40C66FF867C}">
              <a14:compatExt xmlns:a14="http://schemas.microsoft.com/office/drawing/2010/main" spid="_x0000_s2072"/>
            </a:ext>
            <a:ext uri="{FF2B5EF4-FFF2-40B4-BE49-F238E27FC236}">
              <a16:creationId xmlns:a16="http://schemas.microsoft.com/office/drawing/2014/main" id="{BAABFBAC-421D-4FB7-AB6D-A93096074041}"/>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6774" name="Drop Down 24" hidden="1">
          <a:extLst>
            <a:ext uri="{63B3BB69-23CF-44E3-9099-C40C66FF867C}">
              <a14:compatExt xmlns:a14="http://schemas.microsoft.com/office/drawing/2010/main" spid="_x0000_s2072"/>
            </a:ext>
            <a:ext uri="{FF2B5EF4-FFF2-40B4-BE49-F238E27FC236}">
              <a16:creationId xmlns:a16="http://schemas.microsoft.com/office/drawing/2014/main" id="{1346C740-18A7-4EF3-8334-3F995BB3E1D2}"/>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6775" name="Drop Down 24" hidden="1">
          <a:extLst>
            <a:ext uri="{63B3BB69-23CF-44E3-9099-C40C66FF867C}">
              <a14:compatExt xmlns:a14="http://schemas.microsoft.com/office/drawing/2010/main" spid="_x0000_s2072"/>
            </a:ext>
            <a:ext uri="{FF2B5EF4-FFF2-40B4-BE49-F238E27FC236}">
              <a16:creationId xmlns:a16="http://schemas.microsoft.com/office/drawing/2014/main" id="{D93E2F07-5EDE-4518-ADDF-0A7BC31E8BC0}"/>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6776" name="Drop Down 24" hidden="1">
          <a:extLst>
            <a:ext uri="{63B3BB69-23CF-44E3-9099-C40C66FF867C}">
              <a14:compatExt xmlns:a14="http://schemas.microsoft.com/office/drawing/2010/main" spid="_x0000_s2072"/>
            </a:ext>
            <a:ext uri="{FF2B5EF4-FFF2-40B4-BE49-F238E27FC236}">
              <a16:creationId xmlns:a16="http://schemas.microsoft.com/office/drawing/2014/main" id="{0C503E44-D494-4B86-B969-147E2C5AD8EE}"/>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6777" name="Drop Down 24" hidden="1">
          <a:extLst>
            <a:ext uri="{63B3BB69-23CF-44E3-9099-C40C66FF867C}">
              <a14:compatExt xmlns:a14="http://schemas.microsoft.com/office/drawing/2010/main" spid="_x0000_s2072"/>
            </a:ext>
            <a:ext uri="{FF2B5EF4-FFF2-40B4-BE49-F238E27FC236}">
              <a16:creationId xmlns:a16="http://schemas.microsoft.com/office/drawing/2014/main" id="{A067E9A6-B299-467A-B371-299E0749D8AD}"/>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6778" name="Drop Down 24" hidden="1">
          <a:extLst>
            <a:ext uri="{63B3BB69-23CF-44E3-9099-C40C66FF867C}">
              <a14:compatExt xmlns:a14="http://schemas.microsoft.com/office/drawing/2010/main" spid="_x0000_s2072"/>
            </a:ext>
            <a:ext uri="{FF2B5EF4-FFF2-40B4-BE49-F238E27FC236}">
              <a16:creationId xmlns:a16="http://schemas.microsoft.com/office/drawing/2014/main" id="{67BE397C-8113-42DA-B549-C65010D58C8B}"/>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6779" name="Drop Down 24" hidden="1">
          <a:extLst>
            <a:ext uri="{63B3BB69-23CF-44E3-9099-C40C66FF867C}">
              <a14:compatExt xmlns:a14="http://schemas.microsoft.com/office/drawing/2010/main" spid="_x0000_s2072"/>
            </a:ext>
            <a:ext uri="{FF2B5EF4-FFF2-40B4-BE49-F238E27FC236}">
              <a16:creationId xmlns:a16="http://schemas.microsoft.com/office/drawing/2014/main" id="{03955A2B-C09A-4B75-837E-55239F31286D}"/>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6780" name="Drop Down 24" hidden="1">
          <a:extLst>
            <a:ext uri="{63B3BB69-23CF-44E3-9099-C40C66FF867C}">
              <a14:compatExt xmlns:a14="http://schemas.microsoft.com/office/drawing/2010/main" spid="_x0000_s2072"/>
            </a:ext>
            <a:ext uri="{FF2B5EF4-FFF2-40B4-BE49-F238E27FC236}">
              <a16:creationId xmlns:a16="http://schemas.microsoft.com/office/drawing/2014/main" id="{3A669D1A-1022-481D-BAA2-D52DBBE6FA3C}"/>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6781" name="Drop Down 24" hidden="1">
          <a:extLst>
            <a:ext uri="{63B3BB69-23CF-44E3-9099-C40C66FF867C}">
              <a14:compatExt xmlns:a14="http://schemas.microsoft.com/office/drawing/2010/main" spid="_x0000_s2072"/>
            </a:ext>
            <a:ext uri="{FF2B5EF4-FFF2-40B4-BE49-F238E27FC236}">
              <a16:creationId xmlns:a16="http://schemas.microsoft.com/office/drawing/2014/main" id="{6747CE35-2A1F-440D-BBAE-8C91DFE7517F}"/>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6782" name="Drop Down 24" hidden="1">
          <a:extLst>
            <a:ext uri="{63B3BB69-23CF-44E3-9099-C40C66FF867C}">
              <a14:compatExt xmlns:a14="http://schemas.microsoft.com/office/drawing/2010/main" spid="_x0000_s2072"/>
            </a:ext>
            <a:ext uri="{FF2B5EF4-FFF2-40B4-BE49-F238E27FC236}">
              <a16:creationId xmlns:a16="http://schemas.microsoft.com/office/drawing/2014/main" id="{7610198F-1231-47FA-A8EB-01DB733E3957}"/>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351</xdr:row>
      <xdr:rowOff>0</xdr:rowOff>
    </xdr:from>
    <xdr:ext cx="2476500" cy="199970"/>
    <xdr:sp macro="" textlink="">
      <xdr:nvSpPr>
        <xdr:cNvPr id="6783" name="Drop Down 24" hidden="1">
          <a:extLst>
            <a:ext uri="{63B3BB69-23CF-44E3-9099-C40C66FF867C}">
              <a14:compatExt xmlns:a14="http://schemas.microsoft.com/office/drawing/2010/main" spid="_x0000_s2072"/>
            </a:ext>
            <a:ext uri="{FF2B5EF4-FFF2-40B4-BE49-F238E27FC236}">
              <a16:creationId xmlns:a16="http://schemas.microsoft.com/office/drawing/2014/main" id="{450BCC8C-8FC6-4B0A-AE2C-0ECEB7971FB8}"/>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351</xdr:row>
      <xdr:rowOff>0</xdr:rowOff>
    </xdr:from>
    <xdr:ext cx="2476500" cy="199970"/>
    <xdr:sp macro="" textlink="">
      <xdr:nvSpPr>
        <xdr:cNvPr id="6784" name="Drop Down 24" hidden="1">
          <a:extLst>
            <a:ext uri="{63B3BB69-23CF-44E3-9099-C40C66FF867C}">
              <a14:compatExt xmlns:a14="http://schemas.microsoft.com/office/drawing/2010/main" spid="_x0000_s2072"/>
            </a:ext>
            <a:ext uri="{FF2B5EF4-FFF2-40B4-BE49-F238E27FC236}">
              <a16:creationId xmlns:a16="http://schemas.microsoft.com/office/drawing/2014/main" id="{AA95ADF8-BB02-4D40-8646-DE3C587BD791}"/>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351</xdr:row>
      <xdr:rowOff>0</xdr:rowOff>
    </xdr:from>
    <xdr:ext cx="2476500" cy="199970"/>
    <xdr:sp macro="" textlink="">
      <xdr:nvSpPr>
        <xdr:cNvPr id="6785" name="Drop Down 24" hidden="1">
          <a:extLst>
            <a:ext uri="{63B3BB69-23CF-44E3-9099-C40C66FF867C}">
              <a14:compatExt xmlns:a14="http://schemas.microsoft.com/office/drawing/2010/main" spid="_x0000_s2072"/>
            </a:ext>
            <a:ext uri="{FF2B5EF4-FFF2-40B4-BE49-F238E27FC236}">
              <a16:creationId xmlns:a16="http://schemas.microsoft.com/office/drawing/2014/main" id="{1F81280C-788D-400D-B5A6-896F81078E74}"/>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351</xdr:row>
      <xdr:rowOff>0</xdr:rowOff>
    </xdr:from>
    <xdr:ext cx="2476500" cy="199970"/>
    <xdr:sp macro="" textlink="">
      <xdr:nvSpPr>
        <xdr:cNvPr id="6786" name="Drop Down 24" hidden="1">
          <a:extLst>
            <a:ext uri="{63B3BB69-23CF-44E3-9099-C40C66FF867C}">
              <a14:compatExt xmlns:a14="http://schemas.microsoft.com/office/drawing/2010/main" spid="_x0000_s2072"/>
            </a:ext>
            <a:ext uri="{FF2B5EF4-FFF2-40B4-BE49-F238E27FC236}">
              <a16:creationId xmlns:a16="http://schemas.microsoft.com/office/drawing/2014/main" id="{8F59BE59-93F5-4CC4-ACE4-7DE0E8AC98CC}"/>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351</xdr:row>
      <xdr:rowOff>0</xdr:rowOff>
    </xdr:from>
    <xdr:ext cx="2476500" cy="199970"/>
    <xdr:sp macro="" textlink="">
      <xdr:nvSpPr>
        <xdr:cNvPr id="6787" name="Drop Down 24" hidden="1">
          <a:extLst>
            <a:ext uri="{63B3BB69-23CF-44E3-9099-C40C66FF867C}">
              <a14:compatExt xmlns:a14="http://schemas.microsoft.com/office/drawing/2010/main" spid="_x0000_s2072"/>
            </a:ext>
            <a:ext uri="{FF2B5EF4-FFF2-40B4-BE49-F238E27FC236}">
              <a16:creationId xmlns:a16="http://schemas.microsoft.com/office/drawing/2014/main" id="{551527BE-5481-40C8-94BC-7385DDA4DD10}"/>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351</xdr:row>
      <xdr:rowOff>0</xdr:rowOff>
    </xdr:from>
    <xdr:ext cx="2476500" cy="199970"/>
    <xdr:sp macro="" textlink="">
      <xdr:nvSpPr>
        <xdr:cNvPr id="6788" name="Drop Down 24" hidden="1">
          <a:extLst>
            <a:ext uri="{63B3BB69-23CF-44E3-9099-C40C66FF867C}">
              <a14:compatExt xmlns:a14="http://schemas.microsoft.com/office/drawing/2010/main" spid="_x0000_s2072"/>
            </a:ext>
            <a:ext uri="{FF2B5EF4-FFF2-40B4-BE49-F238E27FC236}">
              <a16:creationId xmlns:a16="http://schemas.microsoft.com/office/drawing/2014/main" id="{D42FADDC-D3D9-4575-8AAF-38908F8F025C}"/>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351</xdr:row>
      <xdr:rowOff>0</xdr:rowOff>
    </xdr:from>
    <xdr:ext cx="2476500" cy="199970"/>
    <xdr:sp macro="" textlink="">
      <xdr:nvSpPr>
        <xdr:cNvPr id="6789" name="Drop Down 24" hidden="1">
          <a:extLst>
            <a:ext uri="{63B3BB69-23CF-44E3-9099-C40C66FF867C}">
              <a14:compatExt xmlns:a14="http://schemas.microsoft.com/office/drawing/2010/main" spid="_x0000_s2072"/>
            </a:ext>
            <a:ext uri="{FF2B5EF4-FFF2-40B4-BE49-F238E27FC236}">
              <a16:creationId xmlns:a16="http://schemas.microsoft.com/office/drawing/2014/main" id="{78203EBC-80B1-4091-BB5D-A8C49D64FE90}"/>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351</xdr:row>
      <xdr:rowOff>0</xdr:rowOff>
    </xdr:from>
    <xdr:ext cx="2476500" cy="199970"/>
    <xdr:sp macro="" textlink="">
      <xdr:nvSpPr>
        <xdr:cNvPr id="6790" name="Drop Down 24" hidden="1">
          <a:extLst>
            <a:ext uri="{63B3BB69-23CF-44E3-9099-C40C66FF867C}">
              <a14:compatExt xmlns:a14="http://schemas.microsoft.com/office/drawing/2010/main" spid="_x0000_s2072"/>
            </a:ext>
            <a:ext uri="{FF2B5EF4-FFF2-40B4-BE49-F238E27FC236}">
              <a16:creationId xmlns:a16="http://schemas.microsoft.com/office/drawing/2014/main" id="{07587AFD-0215-424A-99A0-2BE3B24B58AC}"/>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351</xdr:row>
      <xdr:rowOff>0</xdr:rowOff>
    </xdr:from>
    <xdr:ext cx="2476500" cy="199970"/>
    <xdr:sp macro="" textlink="">
      <xdr:nvSpPr>
        <xdr:cNvPr id="6791" name="Drop Down 24" hidden="1">
          <a:extLst>
            <a:ext uri="{63B3BB69-23CF-44E3-9099-C40C66FF867C}">
              <a14:compatExt xmlns:a14="http://schemas.microsoft.com/office/drawing/2010/main" spid="_x0000_s2072"/>
            </a:ext>
            <a:ext uri="{FF2B5EF4-FFF2-40B4-BE49-F238E27FC236}">
              <a16:creationId xmlns:a16="http://schemas.microsoft.com/office/drawing/2014/main" id="{693471AE-8FF3-408A-B057-628DB47B2542}"/>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351</xdr:row>
      <xdr:rowOff>0</xdr:rowOff>
    </xdr:from>
    <xdr:ext cx="2476500" cy="199970"/>
    <xdr:sp macro="" textlink="">
      <xdr:nvSpPr>
        <xdr:cNvPr id="6792" name="Drop Down 24" hidden="1">
          <a:extLst>
            <a:ext uri="{63B3BB69-23CF-44E3-9099-C40C66FF867C}">
              <a14:compatExt xmlns:a14="http://schemas.microsoft.com/office/drawing/2010/main" spid="_x0000_s2072"/>
            </a:ext>
            <a:ext uri="{FF2B5EF4-FFF2-40B4-BE49-F238E27FC236}">
              <a16:creationId xmlns:a16="http://schemas.microsoft.com/office/drawing/2014/main" id="{A5F85F46-F613-4B78-AC24-5EDEE5952530}"/>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351</xdr:row>
      <xdr:rowOff>0</xdr:rowOff>
    </xdr:from>
    <xdr:ext cx="2476500" cy="199970"/>
    <xdr:sp macro="" textlink="">
      <xdr:nvSpPr>
        <xdr:cNvPr id="6793" name="Drop Down 24" hidden="1">
          <a:extLst>
            <a:ext uri="{63B3BB69-23CF-44E3-9099-C40C66FF867C}">
              <a14:compatExt xmlns:a14="http://schemas.microsoft.com/office/drawing/2010/main" spid="_x0000_s2072"/>
            </a:ext>
            <a:ext uri="{FF2B5EF4-FFF2-40B4-BE49-F238E27FC236}">
              <a16:creationId xmlns:a16="http://schemas.microsoft.com/office/drawing/2014/main" id="{6C13C459-7E9E-4772-A4DD-631C88CCC441}"/>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351</xdr:row>
      <xdr:rowOff>0</xdr:rowOff>
    </xdr:from>
    <xdr:ext cx="2476500" cy="199970"/>
    <xdr:sp macro="" textlink="">
      <xdr:nvSpPr>
        <xdr:cNvPr id="6794" name="Drop Down 24" hidden="1">
          <a:extLst>
            <a:ext uri="{63B3BB69-23CF-44E3-9099-C40C66FF867C}">
              <a14:compatExt xmlns:a14="http://schemas.microsoft.com/office/drawing/2010/main" spid="_x0000_s2072"/>
            </a:ext>
            <a:ext uri="{FF2B5EF4-FFF2-40B4-BE49-F238E27FC236}">
              <a16:creationId xmlns:a16="http://schemas.microsoft.com/office/drawing/2014/main" id="{2B07C808-021E-4257-9574-4C3CDBC5ED5E}"/>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351</xdr:row>
      <xdr:rowOff>0</xdr:rowOff>
    </xdr:from>
    <xdr:ext cx="2476500" cy="199970"/>
    <xdr:sp macro="" textlink="">
      <xdr:nvSpPr>
        <xdr:cNvPr id="6795" name="Drop Down 24" hidden="1">
          <a:extLst>
            <a:ext uri="{63B3BB69-23CF-44E3-9099-C40C66FF867C}">
              <a14:compatExt xmlns:a14="http://schemas.microsoft.com/office/drawing/2010/main" spid="_x0000_s2072"/>
            </a:ext>
            <a:ext uri="{FF2B5EF4-FFF2-40B4-BE49-F238E27FC236}">
              <a16:creationId xmlns:a16="http://schemas.microsoft.com/office/drawing/2014/main" id="{379C0005-FFFD-4A15-96CB-82770699CF2C}"/>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351</xdr:row>
      <xdr:rowOff>0</xdr:rowOff>
    </xdr:from>
    <xdr:ext cx="2476500" cy="199970"/>
    <xdr:sp macro="" textlink="">
      <xdr:nvSpPr>
        <xdr:cNvPr id="6796" name="Drop Down 24" hidden="1">
          <a:extLst>
            <a:ext uri="{63B3BB69-23CF-44E3-9099-C40C66FF867C}">
              <a14:compatExt xmlns:a14="http://schemas.microsoft.com/office/drawing/2010/main" spid="_x0000_s2072"/>
            </a:ext>
            <a:ext uri="{FF2B5EF4-FFF2-40B4-BE49-F238E27FC236}">
              <a16:creationId xmlns:a16="http://schemas.microsoft.com/office/drawing/2014/main" id="{66C9E56B-8E1C-4A8E-BCF5-08683467047E}"/>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351</xdr:row>
      <xdr:rowOff>0</xdr:rowOff>
    </xdr:from>
    <xdr:ext cx="2476500" cy="199970"/>
    <xdr:sp macro="" textlink="">
      <xdr:nvSpPr>
        <xdr:cNvPr id="6797" name="Drop Down 24" hidden="1">
          <a:extLst>
            <a:ext uri="{63B3BB69-23CF-44E3-9099-C40C66FF867C}">
              <a14:compatExt xmlns:a14="http://schemas.microsoft.com/office/drawing/2010/main" spid="_x0000_s2072"/>
            </a:ext>
            <a:ext uri="{FF2B5EF4-FFF2-40B4-BE49-F238E27FC236}">
              <a16:creationId xmlns:a16="http://schemas.microsoft.com/office/drawing/2014/main" id="{3E98DB21-550F-45E5-B5C9-285BC5A0E220}"/>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351</xdr:row>
      <xdr:rowOff>0</xdr:rowOff>
    </xdr:from>
    <xdr:ext cx="2476500" cy="199970"/>
    <xdr:sp macro="" textlink="">
      <xdr:nvSpPr>
        <xdr:cNvPr id="6798" name="Drop Down 24" hidden="1">
          <a:extLst>
            <a:ext uri="{63B3BB69-23CF-44E3-9099-C40C66FF867C}">
              <a14:compatExt xmlns:a14="http://schemas.microsoft.com/office/drawing/2010/main" spid="_x0000_s2072"/>
            </a:ext>
            <a:ext uri="{FF2B5EF4-FFF2-40B4-BE49-F238E27FC236}">
              <a16:creationId xmlns:a16="http://schemas.microsoft.com/office/drawing/2014/main" id="{11CDA392-62E1-45D7-8789-85773ED0C5E3}"/>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351</xdr:row>
      <xdr:rowOff>0</xdr:rowOff>
    </xdr:from>
    <xdr:ext cx="2476500" cy="199970"/>
    <xdr:sp macro="" textlink="">
      <xdr:nvSpPr>
        <xdr:cNvPr id="6799" name="Drop Down 24" hidden="1">
          <a:extLst>
            <a:ext uri="{63B3BB69-23CF-44E3-9099-C40C66FF867C}">
              <a14:compatExt xmlns:a14="http://schemas.microsoft.com/office/drawing/2010/main" spid="_x0000_s2072"/>
            </a:ext>
            <a:ext uri="{FF2B5EF4-FFF2-40B4-BE49-F238E27FC236}">
              <a16:creationId xmlns:a16="http://schemas.microsoft.com/office/drawing/2014/main" id="{9F3B1047-30AA-4814-80C2-9162A19D0C85}"/>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351</xdr:row>
      <xdr:rowOff>0</xdr:rowOff>
    </xdr:from>
    <xdr:ext cx="2476500" cy="199970"/>
    <xdr:sp macro="" textlink="">
      <xdr:nvSpPr>
        <xdr:cNvPr id="6800" name="Drop Down 24" hidden="1">
          <a:extLst>
            <a:ext uri="{63B3BB69-23CF-44E3-9099-C40C66FF867C}">
              <a14:compatExt xmlns:a14="http://schemas.microsoft.com/office/drawing/2010/main" spid="_x0000_s2072"/>
            </a:ext>
            <a:ext uri="{FF2B5EF4-FFF2-40B4-BE49-F238E27FC236}">
              <a16:creationId xmlns:a16="http://schemas.microsoft.com/office/drawing/2014/main" id="{E8ADEC33-EEBA-4FB5-8C3E-A1AE6F96E576}"/>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351</xdr:row>
      <xdr:rowOff>0</xdr:rowOff>
    </xdr:from>
    <xdr:ext cx="2476500" cy="199970"/>
    <xdr:sp macro="" textlink="">
      <xdr:nvSpPr>
        <xdr:cNvPr id="6801" name="Drop Down 24" hidden="1">
          <a:extLst>
            <a:ext uri="{63B3BB69-23CF-44E3-9099-C40C66FF867C}">
              <a14:compatExt xmlns:a14="http://schemas.microsoft.com/office/drawing/2010/main" spid="_x0000_s2072"/>
            </a:ext>
            <a:ext uri="{FF2B5EF4-FFF2-40B4-BE49-F238E27FC236}">
              <a16:creationId xmlns:a16="http://schemas.microsoft.com/office/drawing/2014/main" id="{F1D505E5-782C-49EB-8657-43562AB84115}"/>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802" name="Drop Down 4" hidden="1">
          <a:extLst>
            <a:ext uri="{63B3BB69-23CF-44E3-9099-C40C66FF867C}">
              <a14:compatExt xmlns:a14="http://schemas.microsoft.com/office/drawing/2010/main" spid="_x0000_s2052"/>
            </a:ext>
            <a:ext uri="{FF2B5EF4-FFF2-40B4-BE49-F238E27FC236}">
              <a16:creationId xmlns:a16="http://schemas.microsoft.com/office/drawing/2014/main" id="{38BAB683-581F-4C11-B2E6-AD94266293C0}"/>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304</xdr:row>
      <xdr:rowOff>0</xdr:rowOff>
    </xdr:from>
    <xdr:ext cx="1921468" cy="195685"/>
    <xdr:sp macro="" textlink="">
      <xdr:nvSpPr>
        <xdr:cNvPr id="6803" name="Drop Down 20" hidden="1">
          <a:extLst>
            <a:ext uri="{63B3BB69-23CF-44E3-9099-C40C66FF867C}">
              <a14:compatExt xmlns:a14="http://schemas.microsoft.com/office/drawing/2010/main" spid="_x0000_s2068"/>
            </a:ext>
            <a:ext uri="{FF2B5EF4-FFF2-40B4-BE49-F238E27FC236}">
              <a16:creationId xmlns:a16="http://schemas.microsoft.com/office/drawing/2014/main" id="{9286287B-E394-400B-AB05-D8F6FCC768F5}"/>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304</xdr:row>
      <xdr:rowOff>0</xdr:rowOff>
    </xdr:from>
    <xdr:ext cx="2476500" cy="199970"/>
    <xdr:sp macro="" textlink="">
      <xdr:nvSpPr>
        <xdr:cNvPr id="6804" name="Drop Down 24" hidden="1">
          <a:extLst>
            <a:ext uri="{63B3BB69-23CF-44E3-9099-C40C66FF867C}">
              <a14:compatExt xmlns:a14="http://schemas.microsoft.com/office/drawing/2010/main" spid="_x0000_s2072"/>
            </a:ext>
            <a:ext uri="{FF2B5EF4-FFF2-40B4-BE49-F238E27FC236}">
              <a16:creationId xmlns:a16="http://schemas.microsoft.com/office/drawing/2014/main" id="{7475633C-C27C-40B8-AE8A-9BF5A56ABF30}"/>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805" name="Drop Down 4" hidden="1">
          <a:extLst>
            <a:ext uri="{63B3BB69-23CF-44E3-9099-C40C66FF867C}">
              <a14:compatExt xmlns:a14="http://schemas.microsoft.com/office/drawing/2010/main" spid="_x0000_s2052"/>
            </a:ext>
            <a:ext uri="{FF2B5EF4-FFF2-40B4-BE49-F238E27FC236}">
              <a16:creationId xmlns:a16="http://schemas.microsoft.com/office/drawing/2014/main" id="{D2776D47-BB5C-44BF-96EB-2390A5B7EF24}"/>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304</xdr:row>
      <xdr:rowOff>0</xdr:rowOff>
    </xdr:from>
    <xdr:ext cx="2529840" cy="195685"/>
    <xdr:sp macro="" textlink="">
      <xdr:nvSpPr>
        <xdr:cNvPr id="6806" name="Drop Down 4" hidden="1">
          <a:extLst>
            <a:ext uri="{63B3BB69-23CF-44E3-9099-C40C66FF867C}">
              <a14:compatExt xmlns:a14="http://schemas.microsoft.com/office/drawing/2010/main" spid="_x0000_s2052"/>
            </a:ext>
            <a:ext uri="{FF2B5EF4-FFF2-40B4-BE49-F238E27FC236}">
              <a16:creationId xmlns:a16="http://schemas.microsoft.com/office/drawing/2014/main" id="{1B854A09-1A1A-4AC3-B7C9-67F876FA9AE0}"/>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807" name="Drop Down 4" hidden="1">
          <a:extLst>
            <a:ext uri="{63B3BB69-23CF-44E3-9099-C40C66FF867C}">
              <a14:compatExt xmlns:a14="http://schemas.microsoft.com/office/drawing/2010/main" spid="_x0000_s2052"/>
            </a:ext>
            <a:ext uri="{FF2B5EF4-FFF2-40B4-BE49-F238E27FC236}">
              <a16:creationId xmlns:a16="http://schemas.microsoft.com/office/drawing/2014/main" id="{7D9C2B9D-8ABE-4D07-9C2B-6509BA8DC123}"/>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304</xdr:row>
      <xdr:rowOff>0</xdr:rowOff>
    </xdr:from>
    <xdr:ext cx="2529840" cy="195685"/>
    <xdr:sp macro="" textlink="">
      <xdr:nvSpPr>
        <xdr:cNvPr id="6808" name="Drop Down 4" hidden="1">
          <a:extLst>
            <a:ext uri="{63B3BB69-23CF-44E3-9099-C40C66FF867C}">
              <a14:compatExt xmlns:a14="http://schemas.microsoft.com/office/drawing/2010/main" spid="_x0000_s2052"/>
            </a:ext>
            <a:ext uri="{FF2B5EF4-FFF2-40B4-BE49-F238E27FC236}">
              <a16:creationId xmlns:a16="http://schemas.microsoft.com/office/drawing/2014/main" id="{6B2D0AEC-8BB4-4DA9-B996-1612B766CA4E}"/>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809" name="Drop Down 4" hidden="1">
          <a:extLst>
            <a:ext uri="{63B3BB69-23CF-44E3-9099-C40C66FF867C}">
              <a14:compatExt xmlns:a14="http://schemas.microsoft.com/office/drawing/2010/main" spid="_x0000_s2052"/>
            </a:ext>
            <a:ext uri="{FF2B5EF4-FFF2-40B4-BE49-F238E27FC236}">
              <a16:creationId xmlns:a16="http://schemas.microsoft.com/office/drawing/2014/main" id="{921F15D6-34D3-4003-8662-BF8A456C702D}"/>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304</xdr:row>
      <xdr:rowOff>0</xdr:rowOff>
    </xdr:from>
    <xdr:ext cx="1921468" cy="195685"/>
    <xdr:sp macro="" textlink="">
      <xdr:nvSpPr>
        <xdr:cNvPr id="6810" name="Drop Down 20" hidden="1">
          <a:extLst>
            <a:ext uri="{63B3BB69-23CF-44E3-9099-C40C66FF867C}">
              <a14:compatExt xmlns:a14="http://schemas.microsoft.com/office/drawing/2010/main" spid="_x0000_s2068"/>
            </a:ext>
            <a:ext uri="{FF2B5EF4-FFF2-40B4-BE49-F238E27FC236}">
              <a16:creationId xmlns:a16="http://schemas.microsoft.com/office/drawing/2014/main" id="{FD5B89A4-944F-410B-98A7-082363401DB3}"/>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304</xdr:row>
      <xdr:rowOff>0</xdr:rowOff>
    </xdr:from>
    <xdr:ext cx="2476500" cy="199970"/>
    <xdr:sp macro="" textlink="">
      <xdr:nvSpPr>
        <xdr:cNvPr id="6811" name="Drop Down 24" hidden="1">
          <a:extLst>
            <a:ext uri="{63B3BB69-23CF-44E3-9099-C40C66FF867C}">
              <a14:compatExt xmlns:a14="http://schemas.microsoft.com/office/drawing/2010/main" spid="_x0000_s2072"/>
            </a:ext>
            <a:ext uri="{FF2B5EF4-FFF2-40B4-BE49-F238E27FC236}">
              <a16:creationId xmlns:a16="http://schemas.microsoft.com/office/drawing/2014/main" id="{2D262F58-59E9-4093-B073-A534DFA73258}"/>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812" name="Drop Down 4" hidden="1">
          <a:extLst>
            <a:ext uri="{63B3BB69-23CF-44E3-9099-C40C66FF867C}">
              <a14:compatExt xmlns:a14="http://schemas.microsoft.com/office/drawing/2010/main" spid="_x0000_s2052"/>
            </a:ext>
            <a:ext uri="{FF2B5EF4-FFF2-40B4-BE49-F238E27FC236}">
              <a16:creationId xmlns:a16="http://schemas.microsoft.com/office/drawing/2014/main" id="{7856233C-F212-45C9-8403-D2B88BB38BF9}"/>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304</xdr:row>
      <xdr:rowOff>0</xdr:rowOff>
    </xdr:from>
    <xdr:ext cx="2529840" cy="195685"/>
    <xdr:sp macro="" textlink="">
      <xdr:nvSpPr>
        <xdr:cNvPr id="6813" name="Drop Down 4" hidden="1">
          <a:extLst>
            <a:ext uri="{63B3BB69-23CF-44E3-9099-C40C66FF867C}">
              <a14:compatExt xmlns:a14="http://schemas.microsoft.com/office/drawing/2010/main" spid="_x0000_s2052"/>
            </a:ext>
            <a:ext uri="{FF2B5EF4-FFF2-40B4-BE49-F238E27FC236}">
              <a16:creationId xmlns:a16="http://schemas.microsoft.com/office/drawing/2014/main" id="{5E2E9AE5-BB49-46E5-9B5E-A6E12D76260D}"/>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814" name="Drop Down 4" hidden="1">
          <a:extLst>
            <a:ext uri="{63B3BB69-23CF-44E3-9099-C40C66FF867C}">
              <a14:compatExt xmlns:a14="http://schemas.microsoft.com/office/drawing/2010/main" spid="_x0000_s2052"/>
            </a:ext>
            <a:ext uri="{FF2B5EF4-FFF2-40B4-BE49-F238E27FC236}">
              <a16:creationId xmlns:a16="http://schemas.microsoft.com/office/drawing/2014/main" id="{5531DBF5-214A-463A-9671-FD1477B5A8A0}"/>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304</xdr:row>
      <xdr:rowOff>0</xdr:rowOff>
    </xdr:from>
    <xdr:ext cx="2529840" cy="195685"/>
    <xdr:sp macro="" textlink="">
      <xdr:nvSpPr>
        <xdr:cNvPr id="6815" name="Drop Down 4" hidden="1">
          <a:extLst>
            <a:ext uri="{63B3BB69-23CF-44E3-9099-C40C66FF867C}">
              <a14:compatExt xmlns:a14="http://schemas.microsoft.com/office/drawing/2010/main" spid="_x0000_s2052"/>
            </a:ext>
            <a:ext uri="{FF2B5EF4-FFF2-40B4-BE49-F238E27FC236}">
              <a16:creationId xmlns:a16="http://schemas.microsoft.com/office/drawing/2014/main" id="{2D0C475F-5646-4E4C-90F9-E3E22C4D3F6A}"/>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816" name="Drop Down 4" hidden="1">
          <a:extLst>
            <a:ext uri="{63B3BB69-23CF-44E3-9099-C40C66FF867C}">
              <a14:compatExt xmlns:a14="http://schemas.microsoft.com/office/drawing/2010/main" spid="_x0000_s2052"/>
            </a:ext>
            <a:ext uri="{FF2B5EF4-FFF2-40B4-BE49-F238E27FC236}">
              <a16:creationId xmlns:a16="http://schemas.microsoft.com/office/drawing/2014/main" id="{FA8EF0FC-89F3-4C91-96F0-00F9FDFE46A0}"/>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304</xdr:row>
      <xdr:rowOff>0</xdr:rowOff>
    </xdr:from>
    <xdr:ext cx="1921468" cy="195685"/>
    <xdr:sp macro="" textlink="">
      <xdr:nvSpPr>
        <xdr:cNvPr id="6817" name="Drop Down 20" hidden="1">
          <a:extLst>
            <a:ext uri="{63B3BB69-23CF-44E3-9099-C40C66FF867C}">
              <a14:compatExt xmlns:a14="http://schemas.microsoft.com/office/drawing/2010/main" spid="_x0000_s2068"/>
            </a:ext>
            <a:ext uri="{FF2B5EF4-FFF2-40B4-BE49-F238E27FC236}">
              <a16:creationId xmlns:a16="http://schemas.microsoft.com/office/drawing/2014/main" id="{A777BC66-81D7-4DFB-B6D2-637F7757C11C}"/>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304</xdr:row>
      <xdr:rowOff>0</xdr:rowOff>
    </xdr:from>
    <xdr:ext cx="2476500" cy="199970"/>
    <xdr:sp macro="" textlink="">
      <xdr:nvSpPr>
        <xdr:cNvPr id="6818" name="Drop Down 24" hidden="1">
          <a:extLst>
            <a:ext uri="{63B3BB69-23CF-44E3-9099-C40C66FF867C}">
              <a14:compatExt xmlns:a14="http://schemas.microsoft.com/office/drawing/2010/main" spid="_x0000_s2072"/>
            </a:ext>
            <a:ext uri="{FF2B5EF4-FFF2-40B4-BE49-F238E27FC236}">
              <a16:creationId xmlns:a16="http://schemas.microsoft.com/office/drawing/2014/main" id="{77572CF8-F1E0-41A0-9FDD-84874BC2E252}"/>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819" name="Drop Down 4" hidden="1">
          <a:extLst>
            <a:ext uri="{63B3BB69-23CF-44E3-9099-C40C66FF867C}">
              <a14:compatExt xmlns:a14="http://schemas.microsoft.com/office/drawing/2010/main" spid="_x0000_s2052"/>
            </a:ext>
            <a:ext uri="{FF2B5EF4-FFF2-40B4-BE49-F238E27FC236}">
              <a16:creationId xmlns:a16="http://schemas.microsoft.com/office/drawing/2014/main" id="{F8062527-6C59-4850-B656-77579A122720}"/>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304</xdr:row>
      <xdr:rowOff>0</xdr:rowOff>
    </xdr:from>
    <xdr:ext cx="2529840" cy="195685"/>
    <xdr:sp macro="" textlink="">
      <xdr:nvSpPr>
        <xdr:cNvPr id="6820" name="Drop Down 4" hidden="1">
          <a:extLst>
            <a:ext uri="{63B3BB69-23CF-44E3-9099-C40C66FF867C}">
              <a14:compatExt xmlns:a14="http://schemas.microsoft.com/office/drawing/2010/main" spid="_x0000_s2052"/>
            </a:ext>
            <a:ext uri="{FF2B5EF4-FFF2-40B4-BE49-F238E27FC236}">
              <a16:creationId xmlns:a16="http://schemas.microsoft.com/office/drawing/2014/main" id="{EE1714F9-4435-40CB-9CBB-CA385CA9BEDD}"/>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821" name="Drop Down 4" hidden="1">
          <a:extLst>
            <a:ext uri="{63B3BB69-23CF-44E3-9099-C40C66FF867C}">
              <a14:compatExt xmlns:a14="http://schemas.microsoft.com/office/drawing/2010/main" spid="_x0000_s2052"/>
            </a:ext>
            <a:ext uri="{FF2B5EF4-FFF2-40B4-BE49-F238E27FC236}">
              <a16:creationId xmlns:a16="http://schemas.microsoft.com/office/drawing/2014/main" id="{D70E58E0-700D-4324-8ABF-9678DEC6390E}"/>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304</xdr:row>
      <xdr:rowOff>0</xdr:rowOff>
    </xdr:from>
    <xdr:ext cx="2529840" cy="195685"/>
    <xdr:sp macro="" textlink="">
      <xdr:nvSpPr>
        <xdr:cNvPr id="6822" name="Drop Down 4" hidden="1">
          <a:extLst>
            <a:ext uri="{63B3BB69-23CF-44E3-9099-C40C66FF867C}">
              <a14:compatExt xmlns:a14="http://schemas.microsoft.com/office/drawing/2010/main" spid="_x0000_s2052"/>
            </a:ext>
            <a:ext uri="{FF2B5EF4-FFF2-40B4-BE49-F238E27FC236}">
              <a16:creationId xmlns:a16="http://schemas.microsoft.com/office/drawing/2014/main" id="{CB256281-8795-4EE0-9080-AA232F92D677}"/>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823" name="Drop Down 4" hidden="1">
          <a:extLst>
            <a:ext uri="{63B3BB69-23CF-44E3-9099-C40C66FF867C}">
              <a14:compatExt xmlns:a14="http://schemas.microsoft.com/office/drawing/2010/main" spid="_x0000_s2052"/>
            </a:ext>
            <a:ext uri="{FF2B5EF4-FFF2-40B4-BE49-F238E27FC236}">
              <a16:creationId xmlns:a16="http://schemas.microsoft.com/office/drawing/2014/main" id="{35B909A8-3087-4FE4-9472-9F90EFBAF531}"/>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304</xdr:row>
      <xdr:rowOff>0</xdr:rowOff>
    </xdr:from>
    <xdr:ext cx="1921468" cy="195685"/>
    <xdr:sp macro="" textlink="">
      <xdr:nvSpPr>
        <xdr:cNvPr id="6824" name="Drop Down 20" hidden="1">
          <a:extLst>
            <a:ext uri="{63B3BB69-23CF-44E3-9099-C40C66FF867C}">
              <a14:compatExt xmlns:a14="http://schemas.microsoft.com/office/drawing/2010/main" spid="_x0000_s2068"/>
            </a:ext>
            <a:ext uri="{FF2B5EF4-FFF2-40B4-BE49-F238E27FC236}">
              <a16:creationId xmlns:a16="http://schemas.microsoft.com/office/drawing/2014/main" id="{995112C4-A06A-4A17-BA24-D409E0364801}"/>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304</xdr:row>
      <xdr:rowOff>0</xdr:rowOff>
    </xdr:from>
    <xdr:ext cx="2476500" cy="199970"/>
    <xdr:sp macro="" textlink="">
      <xdr:nvSpPr>
        <xdr:cNvPr id="6825" name="Drop Down 24" hidden="1">
          <a:extLst>
            <a:ext uri="{63B3BB69-23CF-44E3-9099-C40C66FF867C}">
              <a14:compatExt xmlns:a14="http://schemas.microsoft.com/office/drawing/2010/main" spid="_x0000_s2072"/>
            </a:ext>
            <a:ext uri="{FF2B5EF4-FFF2-40B4-BE49-F238E27FC236}">
              <a16:creationId xmlns:a16="http://schemas.microsoft.com/office/drawing/2014/main" id="{81617EF9-2C46-4928-AEBC-5395123D7A9A}"/>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826" name="Drop Down 4" hidden="1">
          <a:extLst>
            <a:ext uri="{63B3BB69-23CF-44E3-9099-C40C66FF867C}">
              <a14:compatExt xmlns:a14="http://schemas.microsoft.com/office/drawing/2010/main" spid="_x0000_s2052"/>
            </a:ext>
            <a:ext uri="{FF2B5EF4-FFF2-40B4-BE49-F238E27FC236}">
              <a16:creationId xmlns:a16="http://schemas.microsoft.com/office/drawing/2014/main" id="{71A8B543-5AD2-486E-A4DF-312D23F4352C}"/>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304</xdr:row>
      <xdr:rowOff>0</xdr:rowOff>
    </xdr:from>
    <xdr:ext cx="2529840" cy="195685"/>
    <xdr:sp macro="" textlink="">
      <xdr:nvSpPr>
        <xdr:cNvPr id="6827" name="Drop Down 4" hidden="1">
          <a:extLst>
            <a:ext uri="{63B3BB69-23CF-44E3-9099-C40C66FF867C}">
              <a14:compatExt xmlns:a14="http://schemas.microsoft.com/office/drawing/2010/main" spid="_x0000_s2052"/>
            </a:ext>
            <a:ext uri="{FF2B5EF4-FFF2-40B4-BE49-F238E27FC236}">
              <a16:creationId xmlns:a16="http://schemas.microsoft.com/office/drawing/2014/main" id="{1EA67DA7-F1A3-45E3-9C1A-19EDEAA964B4}"/>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828" name="Drop Down 4" hidden="1">
          <a:extLst>
            <a:ext uri="{63B3BB69-23CF-44E3-9099-C40C66FF867C}">
              <a14:compatExt xmlns:a14="http://schemas.microsoft.com/office/drawing/2010/main" spid="_x0000_s2052"/>
            </a:ext>
            <a:ext uri="{FF2B5EF4-FFF2-40B4-BE49-F238E27FC236}">
              <a16:creationId xmlns:a16="http://schemas.microsoft.com/office/drawing/2014/main" id="{93C53A4D-9BDB-4B91-861D-3B1E50229517}"/>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304</xdr:row>
      <xdr:rowOff>0</xdr:rowOff>
    </xdr:from>
    <xdr:ext cx="2529840" cy="195685"/>
    <xdr:sp macro="" textlink="">
      <xdr:nvSpPr>
        <xdr:cNvPr id="6829" name="Drop Down 4" hidden="1">
          <a:extLst>
            <a:ext uri="{63B3BB69-23CF-44E3-9099-C40C66FF867C}">
              <a14:compatExt xmlns:a14="http://schemas.microsoft.com/office/drawing/2010/main" spid="_x0000_s2052"/>
            </a:ext>
            <a:ext uri="{FF2B5EF4-FFF2-40B4-BE49-F238E27FC236}">
              <a16:creationId xmlns:a16="http://schemas.microsoft.com/office/drawing/2014/main" id="{35B9DBE1-451A-4683-B134-226BDCE84947}"/>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830" name="Drop Down 4" hidden="1">
          <a:extLst>
            <a:ext uri="{63B3BB69-23CF-44E3-9099-C40C66FF867C}">
              <a14:compatExt xmlns:a14="http://schemas.microsoft.com/office/drawing/2010/main" spid="_x0000_s2052"/>
            </a:ext>
            <a:ext uri="{FF2B5EF4-FFF2-40B4-BE49-F238E27FC236}">
              <a16:creationId xmlns:a16="http://schemas.microsoft.com/office/drawing/2014/main" id="{8F8B586A-27FA-4C77-AD66-FAB6FA9D4B30}"/>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304</xdr:row>
      <xdr:rowOff>0</xdr:rowOff>
    </xdr:from>
    <xdr:ext cx="1921468" cy="195685"/>
    <xdr:sp macro="" textlink="">
      <xdr:nvSpPr>
        <xdr:cNvPr id="6831" name="Drop Down 20" hidden="1">
          <a:extLst>
            <a:ext uri="{63B3BB69-23CF-44E3-9099-C40C66FF867C}">
              <a14:compatExt xmlns:a14="http://schemas.microsoft.com/office/drawing/2010/main" spid="_x0000_s2068"/>
            </a:ext>
            <a:ext uri="{FF2B5EF4-FFF2-40B4-BE49-F238E27FC236}">
              <a16:creationId xmlns:a16="http://schemas.microsoft.com/office/drawing/2014/main" id="{4DD0DC13-5CB0-4642-AE33-0B7C10DA1792}"/>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304</xdr:row>
      <xdr:rowOff>0</xdr:rowOff>
    </xdr:from>
    <xdr:ext cx="2476500" cy="199970"/>
    <xdr:sp macro="" textlink="">
      <xdr:nvSpPr>
        <xdr:cNvPr id="6832" name="Drop Down 24" hidden="1">
          <a:extLst>
            <a:ext uri="{63B3BB69-23CF-44E3-9099-C40C66FF867C}">
              <a14:compatExt xmlns:a14="http://schemas.microsoft.com/office/drawing/2010/main" spid="_x0000_s2072"/>
            </a:ext>
            <a:ext uri="{FF2B5EF4-FFF2-40B4-BE49-F238E27FC236}">
              <a16:creationId xmlns:a16="http://schemas.microsoft.com/office/drawing/2014/main" id="{66481EB6-CD09-4F92-BBC3-38678038593F}"/>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833" name="Drop Down 4" hidden="1">
          <a:extLst>
            <a:ext uri="{63B3BB69-23CF-44E3-9099-C40C66FF867C}">
              <a14:compatExt xmlns:a14="http://schemas.microsoft.com/office/drawing/2010/main" spid="_x0000_s2052"/>
            </a:ext>
            <a:ext uri="{FF2B5EF4-FFF2-40B4-BE49-F238E27FC236}">
              <a16:creationId xmlns:a16="http://schemas.microsoft.com/office/drawing/2014/main" id="{C17AB461-E427-4C90-8A06-B5631611BFD0}"/>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304</xdr:row>
      <xdr:rowOff>0</xdr:rowOff>
    </xdr:from>
    <xdr:ext cx="2529840" cy="195685"/>
    <xdr:sp macro="" textlink="">
      <xdr:nvSpPr>
        <xdr:cNvPr id="6834" name="Drop Down 4" hidden="1">
          <a:extLst>
            <a:ext uri="{63B3BB69-23CF-44E3-9099-C40C66FF867C}">
              <a14:compatExt xmlns:a14="http://schemas.microsoft.com/office/drawing/2010/main" spid="_x0000_s2052"/>
            </a:ext>
            <a:ext uri="{FF2B5EF4-FFF2-40B4-BE49-F238E27FC236}">
              <a16:creationId xmlns:a16="http://schemas.microsoft.com/office/drawing/2014/main" id="{780FA0BF-5599-4CB5-94CC-7BC7C777B9C6}"/>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835" name="Drop Down 4" hidden="1">
          <a:extLst>
            <a:ext uri="{63B3BB69-23CF-44E3-9099-C40C66FF867C}">
              <a14:compatExt xmlns:a14="http://schemas.microsoft.com/office/drawing/2010/main" spid="_x0000_s2052"/>
            </a:ext>
            <a:ext uri="{FF2B5EF4-FFF2-40B4-BE49-F238E27FC236}">
              <a16:creationId xmlns:a16="http://schemas.microsoft.com/office/drawing/2014/main" id="{DB02CA8A-986F-4C6D-A9CB-7A9CC5D92DFF}"/>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304</xdr:row>
      <xdr:rowOff>0</xdr:rowOff>
    </xdr:from>
    <xdr:ext cx="2529840" cy="195685"/>
    <xdr:sp macro="" textlink="">
      <xdr:nvSpPr>
        <xdr:cNvPr id="6836" name="Drop Down 4" hidden="1">
          <a:extLst>
            <a:ext uri="{63B3BB69-23CF-44E3-9099-C40C66FF867C}">
              <a14:compatExt xmlns:a14="http://schemas.microsoft.com/office/drawing/2010/main" spid="_x0000_s2052"/>
            </a:ext>
            <a:ext uri="{FF2B5EF4-FFF2-40B4-BE49-F238E27FC236}">
              <a16:creationId xmlns:a16="http://schemas.microsoft.com/office/drawing/2014/main" id="{D2EB8FF9-7FAB-455B-8FB1-62DAC94AC7A9}"/>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837" name="Drop Down 4" hidden="1">
          <a:extLst>
            <a:ext uri="{63B3BB69-23CF-44E3-9099-C40C66FF867C}">
              <a14:compatExt xmlns:a14="http://schemas.microsoft.com/office/drawing/2010/main" spid="_x0000_s2052"/>
            </a:ext>
            <a:ext uri="{FF2B5EF4-FFF2-40B4-BE49-F238E27FC236}">
              <a16:creationId xmlns:a16="http://schemas.microsoft.com/office/drawing/2014/main" id="{A674F10B-C5C4-4F2C-80DD-621545E9FC9E}"/>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304</xdr:row>
      <xdr:rowOff>0</xdr:rowOff>
    </xdr:from>
    <xdr:ext cx="1921468" cy="195685"/>
    <xdr:sp macro="" textlink="">
      <xdr:nvSpPr>
        <xdr:cNvPr id="6838" name="Drop Down 20" hidden="1">
          <a:extLst>
            <a:ext uri="{63B3BB69-23CF-44E3-9099-C40C66FF867C}">
              <a14:compatExt xmlns:a14="http://schemas.microsoft.com/office/drawing/2010/main" spid="_x0000_s2068"/>
            </a:ext>
            <a:ext uri="{FF2B5EF4-FFF2-40B4-BE49-F238E27FC236}">
              <a16:creationId xmlns:a16="http://schemas.microsoft.com/office/drawing/2014/main" id="{AF5F587F-B114-4363-BF52-5AB9103A2BF9}"/>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304</xdr:row>
      <xdr:rowOff>0</xdr:rowOff>
    </xdr:from>
    <xdr:ext cx="2476500" cy="199970"/>
    <xdr:sp macro="" textlink="">
      <xdr:nvSpPr>
        <xdr:cNvPr id="6839" name="Drop Down 24" hidden="1">
          <a:extLst>
            <a:ext uri="{63B3BB69-23CF-44E3-9099-C40C66FF867C}">
              <a14:compatExt xmlns:a14="http://schemas.microsoft.com/office/drawing/2010/main" spid="_x0000_s2072"/>
            </a:ext>
            <a:ext uri="{FF2B5EF4-FFF2-40B4-BE49-F238E27FC236}">
              <a16:creationId xmlns:a16="http://schemas.microsoft.com/office/drawing/2014/main" id="{1E836390-B17C-4BAE-B4F0-652F47785F5D}"/>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840" name="Drop Down 4" hidden="1">
          <a:extLst>
            <a:ext uri="{63B3BB69-23CF-44E3-9099-C40C66FF867C}">
              <a14:compatExt xmlns:a14="http://schemas.microsoft.com/office/drawing/2010/main" spid="_x0000_s2052"/>
            </a:ext>
            <a:ext uri="{FF2B5EF4-FFF2-40B4-BE49-F238E27FC236}">
              <a16:creationId xmlns:a16="http://schemas.microsoft.com/office/drawing/2014/main" id="{4196DBD6-8C51-411E-BE47-E8AD5621BEFE}"/>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304</xdr:row>
      <xdr:rowOff>0</xdr:rowOff>
    </xdr:from>
    <xdr:ext cx="2529840" cy="195685"/>
    <xdr:sp macro="" textlink="">
      <xdr:nvSpPr>
        <xdr:cNvPr id="6841" name="Drop Down 4" hidden="1">
          <a:extLst>
            <a:ext uri="{63B3BB69-23CF-44E3-9099-C40C66FF867C}">
              <a14:compatExt xmlns:a14="http://schemas.microsoft.com/office/drawing/2010/main" spid="_x0000_s2052"/>
            </a:ext>
            <a:ext uri="{FF2B5EF4-FFF2-40B4-BE49-F238E27FC236}">
              <a16:creationId xmlns:a16="http://schemas.microsoft.com/office/drawing/2014/main" id="{481DD3AA-622D-49D1-9C9C-B723A0DE9A43}"/>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842" name="Drop Down 4" hidden="1">
          <a:extLst>
            <a:ext uri="{63B3BB69-23CF-44E3-9099-C40C66FF867C}">
              <a14:compatExt xmlns:a14="http://schemas.microsoft.com/office/drawing/2010/main" spid="_x0000_s2052"/>
            </a:ext>
            <a:ext uri="{FF2B5EF4-FFF2-40B4-BE49-F238E27FC236}">
              <a16:creationId xmlns:a16="http://schemas.microsoft.com/office/drawing/2014/main" id="{80ABC145-B5B3-4003-AFF5-07711106983F}"/>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304</xdr:row>
      <xdr:rowOff>0</xdr:rowOff>
    </xdr:from>
    <xdr:ext cx="2529840" cy="195685"/>
    <xdr:sp macro="" textlink="">
      <xdr:nvSpPr>
        <xdr:cNvPr id="6843" name="Drop Down 4" hidden="1">
          <a:extLst>
            <a:ext uri="{63B3BB69-23CF-44E3-9099-C40C66FF867C}">
              <a14:compatExt xmlns:a14="http://schemas.microsoft.com/office/drawing/2010/main" spid="_x0000_s2052"/>
            </a:ext>
            <a:ext uri="{FF2B5EF4-FFF2-40B4-BE49-F238E27FC236}">
              <a16:creationId xmlns:a16="http://schemas.microsoft.com/office/drawing/2014/main" id="{EBD7B0D1-187C-4246-87DC-F83842631599}"/>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844" name="Drop Down 4" hidden="1">
          <a:extLst>
            <a:ext uri="{63B3BB69-23CF-44E3-9099-C40C66FF867C}">
              <a14:compatExt xmlns:a14="http://schemas.microsoft.com/office/drawing/2010/main" spid="_x0000_s2052"/>
            </a:ext>
            <a:ext uri="{FF2B5EF4-FFF2-40B4-BE49-F238E27FC236}">
              <a16:creationId xmlns:a16="http://schemas.microsoft.com/office/drawing/2014/main" id="{94A352D0-8D6A-4F5A-957D-B2DBF3C41797}"/>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304</xdr:row>
      <xdr:rowOff>0</xdr:rowOff>
    </xdr:from>
    <xdr:ext cx="1921468" cy="195685"/>
    <xdr:sp macro="" textlink="">
      <xdr:nvSpPr>
        <xdr:cNvPr id="6845" name="Drop Down 20" hidden="1">
          <a:extLst>
            <a:ext uri="{63B3BB69-23CF-44E3-9099-C40C66FF867C}">
              <a14:compatExt xmlns:a14="http://schemas.microsoft.com/office/drawing/2010/main" spid="_x0000_s2068"/>
            </a:ext>
            <a:ext uri="{FF2B5EF4-FFF2-40B4-BE49-F238E27FC236}">
              <a16:creationId xmlns:a16="http://schemas.microsoft.com/office/drawing/2014/main" id="{CBAD71FB-48FA-4836-B4F3-E0E564CCF3E0}"/>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304</xdr:row>
      <xdr:rowOff>0</xdr:rowOff>
    </xdr:from>
    <xdr:ext cx="2476500" cy="199970"/>
    <xdr:sp macro="" textlink="">
      <xdr:nvSpPr>
        <xdr:cNvPr id="6846" name="Drop Down 24" hidden="1">
          <a:extLst>
            <a:ext uri="{63B3BB69-23CF-44E3-9099-C40C66FF867C}">
              <a14:compatExt xmlns:a14="http://schemas.microsoft.com/office/drawing/2010/main" spid="_x0000_s2072"/>
            </a:ext>
            <a:ext uri="{FF2B5EF4-FFF2-40B4-BE49-F238E27FC236}">
              <a16:creationId xmlns:a16="http://schemas.microsoft.com/office/drawing/2014/main" id="{36219B36-EE1D-47DA-BEAF-58CC75BF38FE}"/>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847" name="Drop Down 4" hidden="1">
          <a:extLst>
            <a:ext uri="{63B3BB69-23CF-44E3-9099-C40C66FF867C}">
              <a14:compatExt xmlns:a14="http://schemas.microsoft.com/office/drawing/2010/main" spid="_x0000_s2052"/>
            </a:ext>
            <a:ext uri="{FF2B5EF4-FFF2-40B4-BE49-F238E27FC236}">
              <a16:creationId xmlns:a16="http://schemas.microsoft.com/office/drawing/2014/main" id="{DA7986F5-F98E-45D7-B490-5DF1DDB43959}"/>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304</xdr:row>
      <xdr:rowOff>0</xdr:rowOff>
    </xdr:from>
    <xdr:ext cx="2529840" cy="195685"/>
    <xdr:sp macro="" textlink="">
      <xdr:nvSpPr>
        <xdr:cNvPr id="6848" name="Drop Down 4" hidden="1">
          <a:extLst>
            <a:ext uri="{63B3BB69-23CF-44E3-9099-C40C66FF867C}">
              <a14:compatExt xmlns:a14="http://schemas.microsoft.com/office/drawing/2010/main" spid="_x0000_s2052"/>
            </a:ext>
            <a:ext uri="{FF2B5EF4-FFF2-40B4-BE49-F238E27FC236}">
              <a16:creationId xmlns:a16="http://schemas.microsoft.com/office/drawing/2014/main" id="{B98B54C2-63B0-4443-8A54-A9D3427ABA9E}"/>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849" name="Drop Down 4" hidden="1">
          <a:extLst>
            <a:ext uri="{63B3BB69-23CF-44E3-9099-C40C66FF867C}">
              <a14:compatExt xmlns:a14="http://schemas.microsoft.com/office/drawing/2010/main" spid="_x0000_s2052"/>
            </a:ext>
            <a:ext uri="{FF2B5EF4-FFF2-40B4-BE49-F238E27FC236}">
              <a16:creationId xmlns:a16="http://schemas.microsoft.com/office/drawing/2014/main" id="{82DE0FB0-ADD1-447A-A4ED-7F6D5E32D787}"/>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304</xdr:row>
      <xdr:rowOff>0</xdr:rowOff>
    </xdr:from>
    <xdr:ext cx="2529840" cy="195685"/>
    <xdr:sp macro="" textlink="">
      <xdr:nvSpPr>
        <xdr:cNvPr id="6850" name="Drop Down 4" hidden="1">
          <a:extLst>
            <a:ext uri="{63B3BB69-23CF-44E3-9099-C40C66FF867C}">
              <a14:compatExt xmlns:a14="http://schemas.microsoft.com/office/drawing/2010/main" spid="_x0000_s2052"/>
            </a:ext>
            <a:ext uri="{FF2B5EF4-FFF2-40B4-BE49-F238E27FC236}">
              <a16:creationId xmlns:a16="http://schemas.microsoft.com/office/drawing/2014/main" id="{48D0AD7C-90E3-40F1-9057-FE49D910F03A}"/>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851" name="Drop Down 4" hidden="1">
          <a:extLst>
            <a:ext uri="{63B3BB69-23CF-44E3-9099-C40C66FF867C}">
              <a14:compatExt xmlns:a14="http://schemas.microsoft.com/office/drawing/2010/main" spid="_x0000_s2052"/>
            </a:ext>
            <a:ext uri="{FF2B5EF4-FFF2-40B4-BE49-F238E27FC236}">
              <a16:creationId xmlns:a16="http://schemas.microsoft.com/office/drawing/2014/main" id="{AB3F334F-3C50-42FF-938A-1BBEB1412FB6}"/>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304</xdr:row>
      <xdr:rowOff>0</xdr:rowOff>
    </xdr:from>
    <xdr:ext cx="1921468" cy="195685"/>
    <xdr:sp macro="" textlink="">
      <xdr:nvSpPr>
        <xdr:cNvPr id="6852" name="Drop Down 20" hidden="1">
          <a:extLst>
            <a:ext uri="{63B3BB69-23CF-44E3-9099-C40C66FF867C}">
              <a14:compatExt xmlns:a14="http://schemas.microsoft.com/office/drawing/2010/main" spid="_x0000_s2068"/>
            </a:ext>
            <a:ext uri="{FF2B5EF4-FFF2-40B4-BE49-F238E27FC236}">
              <a16:creationId xmlns:a16="http://schemas.microsoft.com/office/drawing/2014/main" id="{332DCDA0-3D2E-410C-804D-2B0A631F5B8D}"/>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304</xdr:row>
      <xdr:rowOff>0</xdr:rowOff>
    </xdr:from>
    <xdr:ext cx="2476500" cy="199970"/>
    <xdr:sp macro="" textlink="">
      <xdr:nvSpPr>
        <xdr:cNvPr id="6853" name="Drop Down 24" hidden="1">
          <a:extLst>
            <a:ext uri="{63B3BB69-23CF-44E3-9099-C40C66FF867C}">
              <a14:compatExt xmlns:a14="http://schemas.microsoft.com/office/drawing/2010/main" spid="_x0000_s2072"/>
            </a:ext>
            <a:ext uri="{FF2B5EF4-FFF2-40B4-BE49-F238E27FC236}">
              <a16:creationId xmlns:a16="http://schemas.microsoft.com/office/drawing/2014/main" id="{01365751-B873-4D95-B47B-74F6F34C6960}"/>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854" name="Drop Down 4" hidden="1">
          <a:extLst>
            <a:ext uri="{63B3BB69-23CF-44E3-9099-C40C66FF867C}">
              <a14:compatExt xmlns:a14="http://schemas.microsoft.com/office/drawing/2010/main" spid="_x0000_s2052"/>
            </a:ext>
            <a:ext uri="{FF2B5EF4-FFF2-40B4-BE49-F238E27FC236}">
              <a16:creationId xmlns:a16="http://schemas.microsoft.com/office/drawing/2014/main" id="{E0EEAB67-60D4-4909-AC05-D33B2BCD8196}"/>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304</xdr:row>
      <xdr:rowOff>0</xdr:rowOff>
    </xdr:from>
    <xdr:ext cx="2529840" cy="195685"/>
    <xdr:sp macro="" textlink="">
      <xdr:nvSpPr>
        <xdr:cNvPr id="6855" name="Drop Down 4" hidden="1">
          <a:extLst>
            <a:ext uri="{63B3BB69-23CF-44E3-9099-C40C66FF867C}">
              <a14:compatExt xmlns:a14="http://schemas.microsoft.com/office/drawing/2010/main" spid="_x0000_s2052"/>
            </a:ext>
            <a:ext uri="{FF2B5EF4-FFF2-40B4-BE49-F238E27FC236}">
              <a16:creationId xmlns:a16="http://schemas.microsoft.com/office/drawing/2014/main" id="{36851B85-037A-4900-8C01-518D31F155A3}"/>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856" name="Drop Down 4" hidden="1">
          <a:extLst>
            <a:ext uri="{63B3BB69-23CF-44E3-9099-C40C66FF867C}">
              <a14:compatExt xmlns:a14="http://schemas.microsoft.com/office/drawing/2010/main" spid="_x0000_s2052"/>
            </a:ext>
            <a:ext uri="{FF2B5EF4-FFF2-40B4-BE49-F238E27FC236}">
              <a16:creationId xmlns:a16="http://schemas.microsoft.com/office/drawing/2014/main" id="{2D8DE413-E835-42AA-97A7-9C21352A23F5}"/>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304</xdr:row>
      <xdr:rowOff>0</xdr:rowOff>
    </xdr:from>
    <xdr:ext cx="2529840" cy="195685"/>
    <xdr:sp macro="" textlink="">
      <xdr:nvSpPr>
        <xdr:cNvPr id="6857" name="Drop Down 4" hidden="1">
          <a:extLst>
            <a:ext uri="{63B3BB69-23CF-44E3-9099-C40C66FF867C}">
              <a14:compatExt xmlns:a14="http://schemas.microsoft.com/office/drawing/2010/main" spid="_x0000_s2052"/>
            </a:ext>
            <a:ext uri="{FF2B5EF4-FFF2-40B4-BE49-F238E27FC236}">
              <a16:creationId xmlns:a16="http://schemas.microsoft.com/office/drawing/2014/main" id="{68F491D3-C239-4EEA-A6AC-602B5AE23526}"/>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858" name="Drop Down 4" hidden="1">
          <a:extLst>
            <a:ext uri="{63B3BB69-23CF-44E3-9099-C40C66FF867C}">
              <a14:compatExt xmlns:a14="http://schemas.microsoft.com/office/drawing/2010/main" spid="_x0000_s2052"/>
            </a:ext>
            <a:ext uri="{FF2B5EF4-FFF2-40B4-BE49-F238E27FC236}">
              <a16:creationId xmlns:a16="http://schemas.microsoft.com/office/drawing/2014/main" id="{202D228B-2092-4046-BD59-15424C1D06AC}"/>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304</xdr:row>
      <xdr:rowOff>0</xdr:rowOff>
    </xdr:from>
    <xdr:ext cx="1921468" cy="195685"/>
    <xdr:sp macro="" textlink="">
      <xdr:nvSpPr>
        <xdr:cNvPr id="6859" name="Drop Down 20" hidden="1">
          <a:extLst>
            <a:ext uri="{63B3BB69-23CF-44E3-9099-C40C66FF867C}">
              <a14:compatExt xmlns:a14="http://schemas.microsoft.com/office/drawing/2010/main" spid="_x0000_s2068"/>
            </a:ext>
            <a:ext uri="{FF2B5EF4-FFF2-40B4-BE49-F238E27FC236}">
              <a16:creationId xmlns:a16="http://schemas.microsoft.com/office/drawing/2014/main" id="{378093F1-1CE1-49C8-BD1D-E8E46E9CEBCA}"/>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304</xdr:row>
      <xdr:rowOff>0</xdr:rowOff>
    </xdr:from>
    <xdr:ext cx="2476500" cy="199970"/>
    <xdr:sp macro="" textlink="">
      <xdr:nvSpPr>
        <xdr:cNvPr id="6860" name="Drop Down 24" hidden="1">
          <a:extLst>
            <a:ext uri="{63B3BB69-23CF-44E3-9099-C40C66FF867C}">
              <a14:compatExt xmlns:a14="http://schemas.microsoft.com/office/drawing/2010/main" spid="_x0000_s2072"/>
            </a:ext>
            <a:ext uri="{FF2B5EF4-FFF2-40B4-BE49-F238E27FC236}">
              <a16:creationId xmlns:a16="http://schemas.microsoft.com/office/drawing/2014/main" id="{0A624DA2-328E-40CA-A0FA-336CB2E45AA5}"/>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861" name="Drop Down 4" hidden="1">
          <a:extLst>
            <a:ext uri="{63B3BB69-23CF-44E3-9099-C40C66FF867C}">
              <a14:compatExt xmlns:a14="http://schemas.microsoft.com/office/drawing/2010/main" spid="_x0000_s2052"/>
            </a:ext>
            <a:ext uri="{FF2B5EF4-FFF2-40B4-BE49-F238E27FC236}">
              <a16:creationId xmlns:a16="http://schemas.microsoft.com/office/drawing/2014/main" id="{CE754F87-D568-41F3-937D-93C41A2294C5}"/>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304</xdr:row>
      <xdr:rowOff>0</xdr:rowOff>
    </xdr:from>
    <xdr:ext cx="2529840" cy="195685"/>
    <xdr:sp macro="" textlink="">
      <xdr:nvSpPr>
        <xdr:cNvPr id="6862" name="Drop Down 4" hidden="1">
          <a:extLst>
            <a:ext uri="{63B3BB69-23CF-44E3-9099-C40C66FF867C}">
              <a14:compatExt xmlns:a14="http://schemas.microsoft.com/office/drawing/2010/main" spid="_x0000_s2052"/>
            </a:ext>
            <a:ext uri="{FF2B5EF4-FFF2-40B4-BE49-F238E27FC236}">
              <a16:creationId xmlns:a16="http://schemas.microsoft.com/office/drawing/2014/main" id="{991BD564-F0F8-4E94-A395-03292AA89842}"/>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863" name="Drop Down 4" hidden="1">
          <a:extLst>
            <a:ext uri="{63B3BB69-23CF-44E3-9099-C40C66FF867C}">
              <a14:compatExt xmlns:a14="http://schemas.microsoft.com/office/drawing/2010/main" spid="_x0000_s2052"/>
            </a:ext>
            <a:ext uri="{FF2B5EF4-FFF2-40B4-BE49-F238E27FC236}">
              <a16:creationId xmlns:a16="http://schemas.microsoft.com/office/drawing/2014/main" id="{AEE04343-43C0-49A6-AEE6-8056F79877C9}"/>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304</xdr:row>
      <xdr:rowOff>0</xdr:rowOff>
    </xdr:from>
    <xdr:ext cx="2529840" cy="195685"/>
    <xdr:sp macro="" textlink="">
      <xdr:nvSpPr>
        <xdr:cNvPr id="6864" name="Drop Down 4" hidden="1">
          <a:extLst>
            <a:ext uri="{63B3BB69-23CF-44E3-9099-C40C66FF867C}">
              <a14:compatExt xmlns:a14="http://schemas.microsoft.com/office/drawing/2010/main" spid="_x0000_s2052"/>
            </a:ext>
            <a:ext uri="{FF2B5EF4-FFF2-40B4-BE49-F238E27FC236}">
              <a16:creationId xmlns:a16="http://schemas.microsoft.com/office/drawing/2014/main" id="{2FD36261-014D-4665-9E70-C8F50AB3CEB3}"/>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865" name="Drop Down 4" hidden="1">
          <a:extLst>
            <a:ext uri="{63B3BB69-23CF-44E3-9099-C40C66FF867C}">
              <a14:compatExt xmlns:a14="http://schemas.microsoft.com/office/drawing/2010/main" spid="_x0000_s2052"/>
            </a:ext>
            <a:ext uri="{FF2B5EF4-FFF2-40B4-BE49-F238E27FC236}">
              <a16:creationId xmlns:a16="http://schemas.microsoft.com/office/drawing/2014/main" id="{8FFEFAE5-8455-44EE-AE32-63349F8B1AEC}"/>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304</xdr:row>
      <xdr:rowOff>0</xdr:rowOff>
    </xdr:from>
    <xdr:ext cx="1921468" cy="195685"/>
    <xdr:sp macro="" textlink="">
      <xdr:nvSpPr>
        <xdr:cNvPr id="6866" name="Drop Down 20" hidden="1">
          <a:extLst>
            <a:ext uri="{63B3BB69-23CF-44E3-9099-C40C66FF867C}">
              <a14:compatExt xmlns:a14="http://schemas.microsoft.com/office/drawing/2010/main" spid="_x0000_s2068"/>
            </a:ext>
            <a:ext uri="{FF2B5EF4-FFF2-40B4-BE49-F238E27FC236}">
              <a16:creationId xmlns:a16="http://schemas.microsoft.com/office/drawing/2014/main" id="{797D4BA1-D4EC-4261-9E4B-05476BE55468}"/>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304</xdr:row>
      <xdr:rowOff>0</xdr:rowOff>
    </xdr:from>
    <xdr:ext cx="2476500" cy="199970"/>
    <xdr:sp macro="" textlink="">
      <xdr:nvSpPr>
        <xdr:cNvPr id="6867" name="Drop Down 24" hidden="1">
          <a:extLst>
            <a:ext uri="{63B3BB69-23CF-44E3-9099-C40C66FF867C}">
              <a14:compatExt xmlns:a14="http://schemas.microsoft.com/office/drawing/2010/main" spid="_x0000_s2072"/>
            </a:ext>
            <a:ext uri="{FF2B5EF4-FFF2-40B4-BE49-F238E27FC236}">
              <a16:creationId xmlns:a16="http://schemas.microsoft.com/office/drawing/2014/main" id="{F899C0CD-4454-41C5-8940-F09A1194DF01}"/>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868" name="Drop Down 4" hidden="1">
          <a:extLst>
            <a:ext uri="{63B3BB69-23CF-44E3-9099-C40C66FF867C}">
              <a14:compatExt xmlns:a14="http://schemas.microsoft.com/office/drawing/2010/main" spid="_x0000_s2052"/>
            </a:ext>
            <a:ext uri="{FF2B5EF4-FFF2-40B4-BE49-F238E27FC236}">
              <a16:creationId xmlns:a16="http://schemas.microsoft.com/office/drawing/2014/main" id="{54D6BF13-5F11-4054-88AD-5F2398C3E2DF}"/>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304</xdr:row>
      <xdr:rowOff>0</xdr:rowOff>
    </xdr:from>
    <xdr:ext cx="2529840" cy="195685"/>
    <xdr:sp macro="" textlink="">
      <xdr:nvSpPr>
        <xdr:cNvPr id="6869" name="Drop Down 4" hidden="1">
          <a:extLst>
            <a:ext uri="{63B3BB69-23CF-44E3-9099-C40C66FF867C}">
              <a14:compatExt xmlns:a14="http://schemas.microsoft.com/office/drawing/2010/main" spid="_x0000_s2052"/>
            </a:ext>
            <a:ext uri="{FF2B5EF4-FFF2-40B4-BE49-F238E27FC236}">
              <a16:creationId xmlns:a16="http://schemas.microsoft.com/office/drawing/2014/main" id="{23BA32FE-8A13-4B71-8255-E071E30811A0}"/>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870" name="Drop Down 4" hidden="1">
          <a:extLst>
            <a:ext uri="{63B3BB69-23CF-44E3-9099-C40C66FF867C}">
              <a14:compatExt xmlns:a14="http://schemas.microsoft.com/office/drawing/2010/main" spid="_x0000_s2052"/>
            </a:ext>
            <a:ext uri="{FF2B5EF4-FFF2-40B4-BE49-F238E27FC236}">
              <a16:creationId xmlns:a16="http://schemas.microsoft.com/office/drawing/2014/main" id="{B9EB7949-4662-45D6-A50B-E2A14304B46D}"/>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304</xdr:row>
      <xdr:rowOff>0</xdr:rowOff>
    </xdr:from>
    <xdr:ext cx="2529840" cy="195685"/>
    <xdr:sp macro="" textlink="">
      <xdr:nvSpPr>
        <xdr:cNvPr id="6871" name="Drop Down 4" hidden="1">
          <a:extLst>
            <a:ext uri="{63B3BB69-23CF-44E3-9099-C40C66FF867C}">
              <a14:compatExt xmlns:a14="http://schemas.microsoft.com/office/drawing/2010/main" spid="_x0000_s2052"/>
            </a:ext>
            <a:ext uri="{FF2B5EF4-FFF2-40B4-BE49-F238E27FC236}">
              <a16:creationId xmlns:a16="http://schemas.microsoft.com/office/drawing/2014/main" id="{B839EC2E-AD98-450A-8F7D-315F81AAB7F6}"/>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872" name="Drop Down 4" hidden="1">
          <a:extLst>
            <a:ext uri="{63B3BB69-23CF-44E3-9099-C40C66FF867C}">
              <a14:compatExt xmlns:a14="http://schemas.microsoft.com/office/drawing/2010/main" spid="_x0000_s2052"/>
            </a:ext>
            <a:ext uri="{FF2B5EF4-FFF2-40B4-BE49-F238E27FC236}">
              <a16:creationId xmlns:a16="http://schemas.microsoft.com/office/drawing/2014/main" id="{51456A35-BC37-4599-81F2-D51E27A18CB7}"/>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304</xdr:row>
      <xdr:rowOff>0</xdr:rowOff>
    </xdr:from>
    <xdr:ext cx="1921468" cy="195685"/>
    <xdr:sp macro="" textlink="">
      <xdr:nvSpPr>
        <xdr:cNvPr id="6873" name="Drop Down 20" hidden="1">
          <a:extLst>
            <a:ext uri="{63B3BB69-23CF-44E3-9099-C40C66FF867C}">
              <a14:compatExt xmlns:a14="http://schemas.microsoft.com/office/drawing/2010/main" spid="_x0000_s2068"/>
            </a:ext>
            <a:ext uri="{FF2B5EF4-FFF2-40B4-BE49-F238E27FC236}">
              <a16:creationId xmlns:a16="http://schemas.microsoft.com/office/drawing/2014/main" id="{F64BA639-372E-42B5-918D-2AA2C416FE5C}"/>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304</xdr:row>
      <xdr:rowOff>0</xdr:rowOff>
    </xdr:from>
    <xdr:ext cx="2476500" cy="199970"/>
    <xdr:sp macro="" textlink="">
      <xdr:nvSpPr>
        <xdr:cNvPr id="6874" name="Drop Down 24" hidden="1">
          <a:extLst>
            <a:ext uri="{63B3BB69-23CF-44E3-9099-C40C66FF867C}">
              <a14:compatExt xmlns:a14="http://schemas.microsoft.com/office/drawing/2010/main" spid="_x0000_s2072"/>
            </a:ext>
            <a:ext uri="{FF2B5EF4-FFF2-40B4-BE49-F238E27FC236}">
              <a16:creationId xmlns:a16="http://schemas.microsoft.com/office/drawing/2014/main" id="{51400F25-97EE-49D6-A6E6-38F090377C04}"/>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875" name="Drop Down 4" hidden="1">
          <a:extLst>
            <a:ext uri="{63B3BB69-23CF-44E3-9099-C40C66FF867C}">
              <a14:compatExt xmlns:a14="http://schemas.microsoft.com/office/drawing/2010/main" spid="_x0000_s2052"/>
            </a:ext>
            <a:ext uri="{FF2B5EF4-FFF2-40B4-BE49-F238E27FC236}">
              <a16:creationId xmlns:a16="http://schemas.microsoft.com/office/drawing/2014/main" id="{9FA80D44-868E-4272-91B1-2A32C13314D8}"/>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304</xdr:row>
      <xdr:rowOff>0</xdr:rowOff>
    </xdr:from>
    <xdr:ext cx="2529840" cy="195685"/>
    <xdr:sp macro="" textlink="">
      <xdr:nvSpPr>
        <xdr:cNvPr id="6876" name="Drop Down 4" hidden="1">
          <a:extLst>
            <a:ext uri="{63B3BB69-23CF-44E3-9099-C40C66FF867C}">
              <a14:compatExt xmlns:a14="http://schemas.microsoft.com/office/drawing/2010/main" spid="_x0000_s2052"/>
            </a:ext>
            <a:ext uri="{FF2B5EF4-FFF2-40B4-BE49-F238E27FC236}">
              <a16:creationId xmlns:a16="http://schemas.microsoft.com/office/drawing/2014/main" id="{EAA9A07E-F254-4521-8B07-74F7F03CE67C}"/>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877" name="Drop Down 4" hidden="1">
          <a:extLst>
            <a:ext uri="{63B3BB69-23CF-44E3-9099-C40C66FF867C}">
              <a14:compatExt xmlns:a14="http://schemas.microsoft.com/office/drawing/2010/main" spid="_x0000_s2052"/>
            </a:ext>
            <a:ext uri="{FF2B5EF4-FFF2-40B4-BE49-F238E27FC236}">
              <a16:creationId xmlns:a16="http://schemas.microsoft.com/office/drawing/2014/main" id="{02FEE444-A492-4819-8A3B-6ADFADDB7B8E}"/>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304</xdr:row>
      <xdr:rowOff>0</xdr:rowOff>
    </xdr:from>
    <xdr:ext cx="2529840" cy="195685"/>
    <xdr:sp macro="" textlink="">
      <xdr:nvSpPr>
        <xdr:cNvPr id="6878" name="Drop Down 4" hidden="1">
          <a:extLst>
            <a:ext uri="{63B3BB69-23CF-44E3-9099-C40C66FF867C}">
              <a14:compatExt xmlns:a14="http://schemas.microsoft.com/office/drawing/2010/main" spid="_x0000_s2052"/>
            </a:ext>
            <a:ext uri="{FF2B5EF4-FFF2-40B4-BE49-F238E27FC236}">
              <a16:creationId xmlns:a16="http://schemas.microsoft.com/office/drawing/2014/main" id="{4F60337E-6BEA-4229-BAD7-8E63DEB85922}"/>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879" name="Drop Down 4" hidden="1">
          <a:extLst>
            <a:ext uri="{63B3BB69-23CF-44E3-9099-C40C66FF867C}">
              <a14:compatExt xmlns:a14="http://schemas.microsoft.com/office/drawing/2010/main" spid="_x0000_s2052"/>
            </a:ext>
            <a:ext uri="{FF2B5EF4-FFF2-40B4-BE49-F238E27FC236}">
              <a16:creationId xmlns:a16="http://schemas.microsoft.com/office/drawing/2014/main" id="{6478F09A-5CF5-4F0D-A8BC-18708F45F962}"/>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304</xdr:row>
      <xdr:rowOff>0</xdr:rowOff>
    </xdr:from>
    <xdr:ext cx="1921468" cy="195685"/>
    <xdr:sp macro="" textlink="">
      <xdr:nvSpPr>
        <xdr:cNvPr id="6880" name="Drop Down 20" hidden="1">
          <a:extLst>
            <a:ext uri="{63B3BB69-23CF-44E3-9099-C40C66FF867C}">
              <a14:compatExt xmlns:a14="http://schemas.microsoft.com/office/drawing/2010/main" spid="_x0000_s2068"/>
            </a:ext>
            <a:ext uri="{FF2B5EF4-FFF2-40B4-BE49-F238E27FC236}">
              <a16:creationId xmlns:a16="http://schemas.microsoft.com/office/drawing/2014/main" id="{DC939441-EBBC-4A1C-8D66-14B783FB507B}"/>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304</xdr:row>
      <xdr:rowOff>0</xdr:rowOff>
    </xdr:from>
    <xdr:ext cx="2476500" cy="199970"/>
    <xdr:sp macro="" textlink="">
      <xdr:nvSpPr>
        <xdr:cNvPr id="6881" name="Drop Down 24" hidden="1">
          <a:extLst>
            <a:ext uri="{63B3BB69-23CF-44E3-9099-C40C66FF867C}">
              <a14:compatExt xmlns:a14="http://schemas.microsoft.com/office/drawing/2010/main" spid="_x0000_s2072"/>
            </a:ext>
            <a:ext uri="{FF2B5EF4-FFF2-40B4-BE49-F238E27FC236}">
              <a16:creationId xmlns:a16="http://schemas.microsoft.com/office/drawing/2014/main" id="{A500AF3E-88C2-4DA6-A34D-479207B3FFCD}"/>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882" name="Drop Down 4" hidden="1">
          <a:extLst>
            <a:ext uri="{63B3BB69-23CF-44E3-9099-C40C66FF867C}">
              <a14:compatExt xmlns:a14="http://schemas.microsoft.com/office/drawing/2010/main" spid="_x0000_s2052"/>
            </a:ext>
            <a:ext uri="{FF2B5EF4-FFF2-40B4-BE49-F238E27FC236}">
              <a16:creationId xmlns:a16="http://schemas.microsoft.com/office/drawing/2014/main" id="{913843E8-F48C-42C2-87E9-E168F8B1687B}"/>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304</xdr:row>
      <xdr:rowOff>0</xdr:rowOff>
    </xdr:from>
    <xdr:ext cx="2529840" cy="195685"/>
    <xdr:sp macro="" textlink="">
      <xdr:nvSpPr>
        <xdr:cNvPr id="6883" name="Drop Down 4" hidden="1">
          <a:extLst>
            <a:ext uri="{63B3BB69-23CF-44E3-9099-C40C66FF867C}">
              <a14:compatExt xmlns:a14="http://schemas.microsoft.com/office/drawing/2010/main" spid="_x0000_s2052"/>
            </a:ext>
            <a:ext uri="{FF2B5EF4-FFF2-40B4-BE49-F238E27FC236}">
              <a16:creationId xmlns:a16="http://schemas.microsoft.com/office/drawing/2014/main" id="{89287560-11D0-4973-9F64-80BAEB109F05}"/>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884" name="Drop Down 4" hidden="1">
          <a:extLst>
            <a:ext uri="{63B3BB69-23CF-44E3-9099-C40C66FF867C}">
              <a14:compatExt xmlns:a14="http://schemas.microsoft.com/office/drawing/2010/main" spid="_x0000_s2052"/>
            </a:ext>
            <a:ext uri="{FF2B5EF4-FFF2-40B4-BE49-F238E27FC236}">
              <a16:creationId xmlns:a16="http://schemas.microsoft.com/office/drawing/2014/main" id="{CC6AE1F5-D4F9-4132-8E3B-311C71B78EFB}"/>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304</xdr:row>
      <xdr:rowOff>0</xdr:rowOff>
    </xdr:from>
    <xdr:ext cx="2529840" cy="195685"/>
    <xdr:sp macro="" textlink="">
      <xdr:nvSpPr>
        <xdr:cNvPr id="6885" name="Drop Down 4" hidden="1">
          <a:extLst>
            <a:ext uri="{63B3BB69-23CF-44E3-9099-C40C66FF867C}">
              <a14:compatExt xmlns:a14="http://schemas.microsoft.com/office/drawing/2010/main" spid="_x0000_s2052"/>
            </a:ext>
            <a:ext uri="{FF2B5EF4-FFF2-40B4-BE49-F238E27FC236}">
              <a16:creationId xmlns:a16="http://schemas.microsoft.com/office/drawing/2014/main" id="{53DFEC52-A92C-49B1-B6B8-6F7259656CFE}"/>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886" name="Drop Down 4" hidden="1">
          <a:extLst>
            <a:ext uri="{63B3BB69-23CF-44E3-9099-C40C66FF867C}">
              <a14:compatExt xmlns:a14="http://schemas.microsoft.com/office/drawing/2010/main" spid="_x0000_s2052"/>
            </a:ext>
            <a:ext uri="{FF2B5EF4-FFF2-40B4-BE49-F238E27FC236}">
              <a16:creationId xmlns:a16="http://schemas.microsoft.com/office/drawing/2014/main" id="{711BF2EE-69DB-4A92-BECE-389B4BDE45DF}"/>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304</xdr:row>
      <xdr:rowOff>0</xdr:rowOff>
    </xdr:from>
    <xdr:ext cx="1921468" cy="195685"/>
    <xdr:sp macro="" textlink="">
      <xdr:nvSpPr>
        <xdr:cNvPr id="6887" name="Drop Down 20" hidden="1">
          <a:extLst>
            <a:ext uri="{63B3BB69-23CF-44E3-9099-C40C66FF867C}">
              <a14:compatExt xmlns:a14="http://schemas.microsoft.com/office/drawing/2010/main" spid="_x0000_s2068"/>
            </a:ext>
            <a:ext uri="{FF2B5EF4-FFF2-40B4-BE49-F238E27FC236}">
              <a16:creationId xmlns:a16="http://schemas.microsoft.com/office/drawing/2014/main" id="{0372EF7D-B80A-4D28-8337-612CF27ED987}"/>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304</xdr:row>
      <xdr:rowOff>0</xdr:rowOff>
    </xdr:from>
    <xdr:ext cx="2476500" cy="199970"/>
    <xdr:sp macro="" textlink="">
      <xdr:nvSpPr>
        <xdr:cNvPr id="6888" name="Drop Down 24" hidden="1">
          <a:extLst>
            <a:ext uri="{63B3BB69-23CF-44E3-9099-C40C66FF867C}">
              <a14:compatExt xmlns:a14="http://schemas.microsoft.com/office/drawing/2010/main" spid="_x0000_s2072"/>
            </a:ext>
            <a:ext uri="{FF2B5EF4-FFF2-40B4-BE49-F238E27FC236}">
              <a16:creationId xmlns:a16="http://schemas.microsoft.com/office/drawing/2014/main" id="{1FEE3F82-43F8-4A69-9024-A0B0E384D7AB}"/>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889" name="Drop Down 4" hidden="1">
          <a:extLst>
            <a:ext uri="{63B3BB69-23CF-44E3-9099-C40C66FF867C}">
              <a14:compatExt xmlns:a14="http://schemas.microsoft.com/office/drawing/2010/main" spid="_x0000_s2052"/>
            </a:ext>
            <a:ext uri="{FF2B5EF4-FFF2-40B4-BE49-F238E27FC236}">
              <a16:creationId xmlns:a16="http://schemas.microsoft.com/office/drawing/2014/main" id="{E90CD410-776F-4E60-9013-156727D8E952}"/>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304</xdr:row>
      <xdr:rowOff>0</xdr:rowOff>
    </xdr:from>
    <xdr:ext cx="2529840" cy="195685"/>
    <xdr:sp macro="" textlink="">
      <xdr:nvSpPr>
        <xdr:cNvPr id="6890" name="Drop Down 4" hidden="1">
          <a:extLst>
            <a:ext uri="{63B3BB69-23CF-44E3-9099-C40C66FF867C}">
              <a14:compatExt xmlns:a14="http://schemas.microsoft.com/office/drawing/2010/main" spid="_x0000_s2052"/>
            </a:ext>
            <a:ext uri="{FF2B5EF4-FFF2-40B4-BE49-F238E27FC236}">
              <a16:creationId xmlns:a16="http://schemas.microsoft.com/office/drawing/2014/main" id="{960653DD-FA68-4E28-8EAF-CFA1A7613FEA}"/>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891" name="Drop Down 4" hidden="1">
          <a:extLst>
            <a:ext uri="{63B3BB69-23CF-44E3-9099-C40C66FF867C}">
              <a14:compatExt xmlns:a14="http://schemas.microsoft.com/office/drawing/2010/main" spid="_x0000_s2052"/>
            </a:ext>
            <a:ext uri="{FF2B5EF4-FFF2-40B4-BE49-F238E27FC236}">
              <a16:creationId xmlns:a16="http://schemas.microsoft.com/office/drawing/2014/main" id="{46776AC4-7C41-4CCA-829B-3264BDD69003}"/>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304</xdr:row>
      <xdr:rowOff>0</xdr:rowOff>
    </xdr:from>
    <xdr:ext cx="2529840" cy="195685"/>
    <xdr:sp macro="" textlink="">
      <xdr:nvSpPr>
        <xdr:cNvPr id="6892" name="Drop Down 4" hidden="1">
          <a:extLst>
            <a:ext uri="{63B3BB69-23CF-44E3-9099-C40C66FF867C}">
              <a14:compatExt xmlns:a14="http://schemas.microsoft.com/office/drawing/2010/main" spid="_x0000_s2052"/>
            </a:ext>
            <a:ext uri="{FF2B5EF4-FFF2-40B4-BE49-F238E27FC236}">
              <a16:creationId xmlns:a16="http://schemas.microsoft.com/office/drawing/2014/main" id="{75922971-FC94-4ECA-9219-4E9F5E58C1F9}"/>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893" name="Drop Down 4" hidden="1">
          <a:extLst>
            <a:ext uri="{63B3BB69-23CF-44E3-9099-C40C66FF867C}">
              <a14:compatExt xmlns:a14="http://schemas.microsoft.com/office/drawing/2010/main" spid="_x0000_s2052"/>
            </a:ext>
            <a:ext uri="{FF2B5EF4-FFF2-40B4-BE49-F238E27FC236}">
              <a16:creationId xmlns:a16="http://schemas.microsoft.com/office/drawing/2014/main" id="{38A023C3-C291-470C-A0DB-093FE7CF37A8}"/>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304</xdr:row>
      <xdr:rowOff>0</xdr:rowOff>
    </xdr:from>
    <xdr:ext cx="1921468" cy="195685"/>
    <xdr:sp macro="" textlink="">
      <xdr:nvSpPr>
        <xdr:cNvPr id="6894" name="Drop Down 20" hidden="1">
          <a:extLst>
            <a:ext uri="{63B3BB69-23CF-44E3-9099-C40C66FF867C}">
              <a14:compatExt xmlns:a14="http://schemas.microsoft.com/office/drawing/2010/main" spid="_x0000_s2068"/>
            </a:ext>
            <a:ext uri="{FF2B5EF4-FFF2-40B4-BE49-F238E27FC236}">
              <a16:creationId xmlns:a16="http://schemas.microsoft.com/office/drawing/2014/main" id="{0C1E7C4F-723B-4AA4-9A44-8F5A7343B8A0}"/>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304</xdr:row>
      <xdr:rowOff>0</xdr:rowOff>
    </xdr:from>
    <xdr:ext cx="2476500" cy="199970"/>
    <xdr:sp macro="" textlink="">
      <xdr:nvSpPr>
        <xdr:cNvPr id="6895" name="Drop Down 24" hidden="1">
          <a:extLst>
            <a:ext uri="{63B3BB69-23CF-44E3-9099-C40C66FF867C}">
              <a14:compatExt xmlns:a14="http://schemas.microsoft.com/office/drawing/2010/main" spid="_x0000_s2072"/>
            </a:ext>
            <a:ext uri="{FF2B5EF4-FFF2-40B4-BE49-F238E27FC236}">
              <a16:creationId xmlns:a16="http://schemas.microsoft.com/office/drawing/2014/main" id="{6DBEB95F-6B36-4EDB-9253-27A31DED7754}"/>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896" name="Drop Down 4" hidden="1">
          <a:extLst>
            <a:ext uri="{63B3BB69-23CF-44E3-9099-C40C66FF867C}">
              <a14:compatExt xmlns:a14="http://schemas.microsoft.com/office/drawing/2010/main" spid="_x0000_s2052"/>
            </a:ext>
            <a:ext uri="{FF2B5EF4-FFF2-40B4-BE49-F238E27FC236}">
              <a16:creationId xmlns:a16="http://schemas.microsoft.com/office/drawing/2014/main" id="{A2747672-5824-47DB-913A-DE033AF98C73}"/>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304</xdr:row>
      <xdr:rowOff>0</xdr:rowOff>
    </xdr:from>
    <xdr:ext cx="2529840" cy="195685"/>
    <xdr:sp macro="" textlink="">
      <xdr:nvSpPr>
        <xdr:cNvPr id="6897" name="Drop Down 4" hidden="1">
          <a:extLst>
            <a:ext uri="{63B3BB69-23CF-44E3-9099-C40C66FF867C}">
              <a14:compatExt xmlns:a14="http://schemas.microsoft.com/office/drawing/2010/main" spid="_x0000_s2052"/>
            </a:ext>
            <a:ext uri="{FF2B5EF4-FFF2-40B4-BE49-F238E27FC236}">
              <a16:creationId xmlns:a16="http://schemas.microsoft.com/office/drawing/2014/main" id="{9F34FAFE-A6E7-46A7-83A5-3AB2D7ACD8DF}"/>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898" name="Drop Down 4" hidden="1">
          <a:extLst>
            <a:ext uri="{63B3BB69-23CF-44E3-9099-C40C66FF867C}">
              <a14:compatExt xmlns:a14="http://schemas.microsoft.com/office/drawing/2010/main" spid="_x0000_s2052"/>
            </a:ext>
            <a:ext uri="{FF2B5EF4-FFF2-40B4-BE49-F238E27FC236}">
              <a16:creationId xmlns:a16="http://schemas.microsoft.com/office/drawing/2014/main" id="{48A7194A-7602-4CF7-BA6E-411B54126117}"/>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304</xdr:row>
      <xdr:rowOff>0</xdr:rowOff>
    </xdr:from>
    <xdr:ext cx="2529840" cy="195685"/>
    <xdr:sp macro="" textlink="">
      <xdr:nvSpPr>
        <xdr:cNvPr id="6899" name="Drop Down 4" hidden="1">
          <a:extLst>
            <a:ext uri="{63B3BB69-23CF-44E3-9099-C40C66FF867C}">
              <a14:compatExt xmlns:a14="http://schemas.microsoft.com/office/drawing/2010/main" spid="_x0000_s2052"/>
            </a:ext>
            <a:ext uri="{FF2B5EF4-FFF2-40B4-BE49-F238E27FC236}">
              <a16:creationId xmlns:a16="http://schemas.microsoft.com/office/drawing/2014/main" id="{D46DDD83-4F84-4E94-9321-4216BF72420D}"/>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900" name="Drop Down 4" hidden="1">
          <a:extLst>
            <a:ext uri="{63B3BB69-23CF-44E3-9099-C40C66FF867C}">
              <a14:compatExt xmlns:a14="http://schemas.microsoft.com/office/drawing/2010/main" spid="_x0000_s2052"/>
            </a:ext>
            <a:ext uri="{FF2B5EF4-FFF2-40B4-BE49-F238E27FC236}">
              <a16:creationId xmlns:a16="http://schemas.microsoft.com/office/drawing/2014/main" id="{13705275-FE48-455C-8434-FA4685E9DB16}"/>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304</xdr:row>
      <xdr:rowOff>0</xdr:rowOff>
    </xdr:from>
    <xdr:ext cx="1921468" cy="195685"/>
    <xdr:sp macro="" textlink="">
      <xdr:nvSpPr>
        <xdr:cNvPr id="6901" name="Drop Down 20" hidden="1">
          <a:extLst>
            <a:ext uri="{63B3BB69-23CF-44E3-9099-C40C66FF867C}">
              <a14:compatExt xmlns:a14="http://schemas.microsoft.com/office/drawing/2010/main" spid="_x0000_s2068"/>
            </a:ext>
            <a:ext uri="{FF2B5EF4-FFF2-40B4-BE49-F238E27FC236}">
              <a16:creationId xmlns:a16="http://schemas.microsoft.com/office/drawing/2014/main" id="{D2529F49-D946-4891-9160-4D0610A37508}"/>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304</xdr:row>
      <xdr:rowOff>0</xdr:rowOff>
    </xdr:from>
    <xdr:ext cx="2476500" cy="199970"/>
    <xdr:sp macro="" textlink="">
      <xdr:nvSpPr>
        <xdr:cNvPr id="6902" name="Drop Down 24" hidden="1">
          <a:extLst>
            <a:ext uri="{63B3BB69-23CF-44E3-9099-C40C66FF867C}">
              <a14:compatExt xmlns:a14="http://schemas.microsoft.com/office/drawing/2010/main" spid="_x0000_s2072"/>
            </a:ext>
            <a:ext uri="{FF2B5EF4-FFF2-40B4-BE49-F238E27FC236}">
              <a16:creationId xmlns:a16="http://schemas.microsoft.com/office/drawing/2014/main" id="{25A2FC65-1246-44BC-8306-DDA962C124F8}"/>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903" name="Drop Down 4" hidden="1">
          <a:extLst>
            <a:ext uri="{63B3BB69-23CF-44E3-9099-C40C66FF867C}">
              <a14:compatExt xmlns:a14="http://schemas.microsoft.com/office/drawing/2010/main" spid="_x0000_s2052"/>
            </a:ext>
            <a:ext uri="{FF2B5EF4-FFF2-40B4-BE49-F238E27FC236}">
              <a16:creationId xmlns:a16="http://schemas.microsoft.com/office/drawing/2014/main" id="{C4715DE6-D810-4D6A-9917-1069D275BD51}"/>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304</xdr:row>
      <xdr:rowOff>0</xdr:rowOff>
    </xdr:from>
    <xdr:ext cx="2529840" cy="195685"/>
    <xdr:sp macro="" textlink="">
      <xdr:nvSpPr>
        <xdr:cNvPr id="6904" name="Drop Down 4" hidden="1">
          <a:extLst>
            <a:ext uri="{63B3BB69-23CF-44E3-9099-C40C66FF867C}">
              <a14:compatExt xmlns:a14="http://schemas.microsoft.com/office/drawing/2010/main" spid="_x0000_s2052"/>
            </a:ext>
            <a:ext uri="{FF2B5EF4-FFF2-40B4-BE49-F238E27FC236}">
              <a16:creationId xmlns:a16="http://schemas.microsoft.com/office/drawing/2014/main" id="{8FF26898-4C77-48C3-87AE-08FBE75E6BA1}"/>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905" name="Drop Down 4" hidden="1">
          <a:extLst>
            <a:ext uri="{63B3BB69-23CF-44E3-9099-C40C66FF867C}">
              <a14:compatExt xmlns:a14="http://schemas.microsoft.com/office/drawing/2010/main" spid="_x0000_s2052"/>
            </a:ext>
            <a:ext uri="{FF2B5EF4-FFF2-40B4-BE49-F238E27FC236}">
              <a16:creationId xmlns:a16="http://schemas.microsoft.com/office/drawing/2014/main" id="{C18B7EF2-88EC-4304-8A2F-766037D27C19}"/>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304</xdr:row>
      <xdr:rowOff>0</xdr:rowOff>
    </xdr:from>
    <xdr:ext cx="2529840" cy="195685"/>
    <xdr:sp macro="" textlink="">
      <xdr:nvSpPr>
        <xdr:cNvPr id="6906" name="Drop Down 4" hidden="1">
          <a:extLst>
            <a:ext uri="{63B3BB69-23CF-44E3-9099-C40C66FF867C}">
              <a14:compatExt xmlns:a14="http://schemas.microsoft.com/office/drawing/2010/main" spid="_x0000_s2052"/>
            </a:ext>
            <a:ext uri="{FF2B5EF4-FFF2-40B4-BE49-F238E27FC236}">
              <a16:creationId xmlns:a16="http://schemas.microsoft.com/office/drawing/2014/main" id="{6A394D50-DC6B-45AC-8D8F-CE8748D3E22F}"/>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907" name="Drop Down 4" hidden="1">
          <a:extLst>
            <a:ext uri="{63B3BB69-23CF-44E3-9099-C40C66FF867C}">
              <a14:compatExt xmlns:a14="http://schemas.microsoft.com/office/drawing/2010/main" spid="_x0000_s2052"/>
            </a:ext>
            <a:ext uri="{FF2B5EF4-FFF2-40B4-BE49-F238E27FC236}">
              <a16:creationId xmlns:a16="http://schemas.microsoft.com/office/drawing/2014/main" id="{C2858936-D73D-4E33-BC8E-5DBC953097DE}"/>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304</xdr:row>
      <xdr:rowOff>0</xdr:rowOff>
    </xdr:from>
    <xdr:ext cx="1921468" cy="195685"/>
    <xdr:sp macro="" textlink="">
      <xdr:nvSpPr>
        <xdr:cNvPr id="6908" name="Drop Down 20" hidden="1">
          <a:extLst>
            <a:ext uri="{63B3BB69-23CF-44E3-9099-C40C66FF867C}">
              <a14:compatExt xmlns:a14="http://schemas.microsoft.com/office/drawing/2010/main" spid="_x0000_s2068"/>
            </a:ext>
            <a:ext uri="{FF2B5EF4-FFF2-40B4-BE49-F238E27FC236}">
              <a16:creationId xmlns:a16="http://schemas.microsoft.com/office/drawing/2014/main" id="{B64380C0-937E-495D-BD51-43957B49E534}"/>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304</xdr:row>
      <xdr:rowOff>0</xdr:rowOff>
    </xdr:from>
    <xdr:ext cx="2476500" cy="199970"/>
    <xdr:sp macro="" textlink="">
      <xdr:nvSpPr>
        <xdr:cNvPr id="6909" name="Drop Down 24" hidden="1">
          <a:extLst>
            <a:ext uri="{63B3BB69-23CF-44E3-9099-C40C66FF867C}">
              <a14:compatExt xmlns:a14="http://schemas.microsoft.com/office/drawing/2010/main" spid="_x0000_s2072"/>
            </a:ext>
            <a:ext uri="{FF2B5EF4-FFF2-40B4-BE49-F238E27FC236}">
              <a16:creationId xmlns:a16="http://schemas.microsoft.com/office/drawing/2014/main" id="{7B6DE53C-E881-4FFB-9E35-09628A5F9232}"/>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910" name="Drop Down 4" hidden="1">
          <a:extLst>
            <a:ext uri="{63B3BB69-23CF-44E3-9099-C40C66FF867C}">
              <a14:compatExt xmlns:a14="http://schemas.microsoft.com/office/drawing/2010/main" spid="_x0000_s2052"/>
            </a:ext>
            <a:ext uri="{FF2B5EF4-FFF2-40B4-BE49-F238E27FC236}">
              <a16:creationId xmlns:a16="http://schemas.microsoft.com/office/drawing/2014/main" id="{25BFF60E-27E6-410F-9496-8042E185AFA4}"/>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304</xdr:row>
      <xdr:rowOff>0</xdr:rowOff>
    </xdr:from>
    <xdr:ext cx="2529840" cy="195685"/>
    <xdr:sp macro="" textlink="">
      <xdr:nvSpPr>
        <xdr:cNvPr id="6911" name="Drop Down 4" hidden="1">
          <a:extLst>
            <a:ext uri="{63B3BB69-23CF-44E3-9099-C40C66FF867C}">
              <a14:compatExt xmlns:a14="http://schemas.microsoft.com/office/drawing/2010/main" spid="_x0000_s2052"/>
            </a:ext>
            <a:ext uri="{FF2B5EF4-FFF2-40B4-BE49-F238E27FC236}">
              <a16:creationId xmlns:a16="http://schemas.microsoft.com/office/drawing/2014/main" id="{7A4BCE56-B2AC-489D-AE84-ED6C59579C49}"/>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912" name="Drop Down 4" hidden="1">
          <a:extLst>
            <a:ext uri="{63B3BB69-23CF-44E3-9099-C40C66FF867C}">
              <a14:compatExt xmlns:a14="http://schemas.microsoft.com/office/drawing/2010/main" spid="_x0000_s2052"/>
            </a:ext>
            <a:ext uri="{FF2B5EF4-FFF2-40B4-BE49-F238E27FC236}">
              <a16:creationId xmlns:a16="http://schemas.microsoft.com/office/drawing/2014/main" id="{0A9A817E-B71E-426E-986D-5B877ABD6002}"/>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304</xdr:row>
      <xdr:rowOff>0</xdr:rowOff>
    </xdr:from>
    <xdr:ext cx="2529840" cy="195685"/>
    <xdr:sp macro="" textlink="">
      <xdr:nvSpPr>
        <xdr:cNvPr id="6913" name="Drop Down 4" hidden="1">
          <a:extLst>
            <a:ext uri="{63B3BB69-23CF-44E3-9099-C40C66FF867C}">
              <a14:compatExt xmlns:a14="http://schemas.microsoft.com/office/drawing/2010/main" spid="_x0000_s2052"/>
            </a:ext>
            <a:ext uri="{FF2B5EF4-FFF2-40B4-BE49-F238E27FC236}">
              <a16:creationId xmlns:a16="http://schemas.microsoft.com/office/drawing/2014/main" id="{A6F24BF8-6F74-498C-91F9-E9B237E593E4}"/>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914" name="Drop Down 4" hidden="1">
          <a:extLst>
            <a:ext uri="{63B3BB69-23CF-44E3-9099-C40C66FF867C}">
              <a14:compatExt xmlns:a14="http://schemas.microsoft.com/office/drawing/2010/main" spid="_x0000_s2052"/>
            </a:ext>
            <a:ext uri="{FF2B5EF4-FFF2-40B4-BE49-F238E27FC236}">
              <a16:creationId xmlns:a16="http://schemas.microsoft.com/office/drawing/2014/main" id="{989EBA78-85A5-4741-9E41-447C4D58068A}"/>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304</xdr:row>
      <xdr:rowOff>0</xdr:rowOff>
    </xdr:from>
    <xdr:ext cx="1921468" cy="195685"/>
    <xdr:sp macro="" textlink="">
      <xdr:nvSpPr>
        <xdr:cNvPr id="6915" name="Drop Down 20" hidden="1">
          <a:extLst>
            <a:ext uri="{63B3BB69-23CF-44E3-9099-C40C66FF867C}">
              <a14:compatExt xmlns:a14="http://schemas.microsoft.com/office/drawing/2010/main" spid="_x0000_s2068"/>
            </a:ext>
            <a:ext uri="{FF2B5EF4-FFF2-40B4-BE49-F238E27FC236}">
              <a16:creationId xmlns:a16="http://schemas.microsoft.com/office/drawing/2014/main" id="{A4ACCE6C-8894-40A9-AEE6-76051874A67F}"/>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304</xdr:row>
      <xdr:rowOff>0</xdr:rowOff>
    </xdr:from>
    <xdr:ext cx="2476500" cy="199970"/>
    <xdr:sp macro="" textlink="">
      <xdr:nvSpPr>
        <xdr:cNvPr id="6916" name="Drop Down 24" hidden="1">
          <a:extLst>
            <a:ext uri="{63B3BB69-23CF-44E3-9099-C40C66FF867C}">
              <a14:compatExt xmlns:a14="http://schemas.microsoft.com/office/drawing/2010/main" spid="_x0000_s2072"/>
            </a:ext>
            <a:ext uri="{FF2B5EF4-FFF2-40B4-BE49-F238E27FC236}">
              <a16:creationId xmlns:a16="http://schemas.microsoft.com/office/drawing/2014/main" id="{07C7443D-86E6-491D-BA98-BD58DA10C49B}"/>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917" name="Drop Down 4" hidden="1">
          <a:extLst>
            <a:ext uri="{63B3BB69-23CF-44E3-9099-C40C66FF867C}">
              <a14:compatExt xmlns:a14="http://schemas.microsoft.com/office/drawing/2010/main" spid="_x0000_s2052"/>
            </a:ext>
            <a:ext uri="{FF2B5EF4-FFF2-40B4-BE49-F238E27FC236}">
              <a16:creationId xmlns:a16="http://schemas.microsoft.com/office/drawing/2014/main" id="{5AEC9C0B-43EE-40E1-AD31-EB45755B3DAE}"/>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304</xdr:row>
      <xdr:rowOff>0</xdr:rowOff>
    </xdr:from>
    <xdr:ext cx="2529840" cy="195685"/>
    <xdr:sp macro="" textlink="">
      <xdr:nvSpPr>
        <xdr:cNvPr id="6918" name="Drop Down 4" hidden="1">
          <a:extLst>
            <a:ext uri="{63B3BB69-23CF-44E3-9099-C40C66FF867C}">
              <a14:compatExt xmlns:a14="http://schemas.microsoft.com/office/drawing/2010/main" spid="_x0000_s2052"/>
            </a:ext>
            <a:ext uri="{FF2B5EF4-FFF2-40B4-BE49-F238E27FC236}">
              <a16:creationId xmlns:a16="http://schemas.microsoft.com/office/drawing/2014/main" id="{57FB1C7B-E961-4DF5-AE16-211DF99E2E72}"/>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919" name="Drop Down 4" hidden="1">
          <a:extLst>
            <a:ext uri="{63B3BB69-23CF-44E3-9099-C40C66FF867C}">
              <a14:compatExt xmlns:a14="http://schemas.microsoft.com/office/drawing/2010/main" spid="_x0000_s2052"/>
            </a:ext>
            <a:ext uri="{FF2B5EF4-FFF2-40B4-BE49-F238E27FC236}">
              <a16:creationId xmlns:a16="http://schemas.microsoft.com/office/drawing/2014/main" id="{1F12EDB9-99B5-4361-9D5A-35C70AAD1DA1}"/>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304</xdr:row>
      <xdr:rowOff>0</xdr:rowOff>
    </xdr:from>
    <xdr:ext cx="2529840" cy="195685"/>
    <xdr:sp macro="" textlink="">
      <xdr:nvSpPr>
        <xdr:cNvPr id="6920" name="Drop Down 4" hidden="1">
          <a:extLst>
            <a:ext uri="{63B3BB69-23CF-44E3-9099-C40C66FF867C}">
              <a14:compatExt xmlns:a14="http://schemas.microsoft.com/office/drawing/2010/main" spid="_x0000_s2052"/>
            </a:ext>
            <a:ext uri="{FF2B5EF4-FFF2-40B4-BE49-F238E27FC236}">
              <a16:creationId xmlns:a16="http://schemas.microsoft.com/office/drawing/2014/main" id="{FEC8144B-4C97-4B89-AC33-A4AA1204CAD9}"/>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921" name="Drop Down 4" hidden="1">
          <a:extLst>
            <a:ext uri="{63B3BB69-23CF-44E3-9099-C40C66FF867C}">
              <a14:compatExt xmlns:a14="http://schemas.microsoft.com/office/drawing/2010/main" spid="_x0000_s2052"/>
            </a:ext>
            <a:ext uri="{FF2B5EF4-FFF2-40B4-BE49-F238E27FC236}">
              <a16:creationId xmlns:a16="http://schemas.microsoft.com/office/drawing/2014/main" id="{A638E178-D67C-4A6F-96AF-9A24D70AE279}"/>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304</xdr:row>
      <xdr:rowOff>0</xdr:rowOff>
    </xdr:from>
    <xdr:ext cx="1921468" cy="195685"/>
    <xdr:sp macro="" textlink="">
      <xdr:nvSpPr>
        <xdr:cNvPr id="6922" name="Drop Down 20" hidden="1">
          <a:extLst>
            <a:ext uri="{63B3BB69-23CF-44E3-9099-C40C66FF867C}">
              <a14:compatExt xmlns:a14="http://schemas.microsoft.com/office/drawing/2010/main" spid="_x0000_s2068"/>
            </a:ext>
            <a:ext uri="{FF2B5EF4-FFF2-40B4-BE49-F238E27FC236}">
              <a16:creationId xmlns:a16="http://schemas.microsoft.com/office/drawing/2014/main" id="{D070F5E3-1AC5-4536-B974-BDE30D7E07D3}"/>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304</xdr:row>
      <xdr:rowOff>0</xdr:rowOff>
    </xdr:from>
    <xdr:ext cx="2476500" cy="199970"/>
    <xdr:sp macro="" textlink="">
      <xdr:nvSpPr>
        <xdr:cNvPr id="6923" name="Drop Down 24" hidden="1">
          <a:extLst>
            <a:ext uri="{63B3BB69-23CF-44E3-9099-C40C66FF867C}">
              <a14:compatExt xmlns:a14="http://schemas.microsoft.com/office/drawing/2010/main" spid="_x0000_s2072"/>
            </a:ext>
            <a:ext uri="{FF2B5EF4-FFF2-40B4-BE49-F238E27FC236}">
              <a16:creationId xmlns:a16="http://schemas.microsoft.com/office/drawing/2014/main" id="{61C666BF-D778-4168-899D-7308AA014692}"/>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924" name="Drop Down 4" hidden="1">
          <a:extLst>
            <a:ext uri="{63B3BB69-23CF-44E3-9099-C40C66FF867C}">
              <a14:compatExt xmlns:a14="http://schemas.microsoft.com/office/drawing/2010/main" spid="_x0000_s2052"/>
            </a:ext>
            <a:ext uri="{FF2B5EF4-FFF2-40B4-BE49-F238E27FC236}">
              <a16:creationId xmlns:a16="http://schemas.microsoft.com/office/drawing/2014/main" id="{BF0037F9-8C6F-43DE-ACF7-A33587F68659}"/>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304</xdr:row>
      <xdr:rowOff>0</xdr:rowOff>
    </xdr:from>
    <xdr:ext cx="2529840" cy="195685"/>
    <xdr:sp macro="" textlink="">
      <xdr:nvSpPr>
        <xdr:cNvPr id="6925" name="Drop Down 4" hidden="1">
          <a:extLst>
            <a:ext uri="{63B3BB69-23CF-44E3-9099-C40C66FF867C}">
              <a14:compatExt xmlns:a14="http://schemas.microsoft.com/office/drawing/2010/main" spid="_x0000_s2052"/>
            </a:ext>
            <a:ext uri="{FF2B5EF4-FFF2-40B4-BE49-F238E27FC236}">
              <a16:creationId xmlns:a16="http://schemas.microsoft.com/office/drawing/2014/main" id="{38A12AF6-2A69-43A0-8B3D-B03D41DA375E}"/>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926" name="Drop Down 4" hidden="1">
          <a:extLst>
            <a:ext uri="{63B3BB69-23CF-44E3-9099-C40C66FF867C}">
              <a14:compatExt xmlns:a14="http://schemas.microsoft.com/office/drawing/2010/main" spid="_x0000_s2052"/>
            </a:ext>
            <a:ext uri="{FF2B5EF4-FFF2-40B4-BE49-F238E27FC236}">
              <a16:creationId xmlns:a16="http://schemas.microsoft.com/office/drawing/2014/main" id="{35208EF7-EAD0-49FB-8948-8AEB054A7091}"/>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304</xdr:row>
      <xdr:rowOff>0</xdr:rowOff>
    </xdr:from>
    <xdr:ext cx="2529840" cy="195685"/>
    <xdr:sp macro="" textlink="">
      <xdr:nvSpPr>
        <xdr:cNvPr id="6927" name="Drop Down 4" hidden="1">
          <a:extLst>
            <a:ext uri="{63B3BB69-23CF-44E3-9099-C40C66FF867C}">
              <a14:compatExt xmlns:a14="http://schemas.microsoft.com/office/drawing/2010/main" spid="_x0000_s2052"/>
            </a:ext>
            <a:ext uri="{FF2B5EF4-FFF2-40B4-BE49-F238E27FC236}">
              <a16:creationId xmlns:a16="http://schemas.microsoft.com/office/drawing/2014/main" id="{3ACAF83C-6845-4605-8DD2-466995D73AE6}"/>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928" name="Drop Down 4" hidden="1">
          <a:extLst>
            <a:ext uri="{63B3BB69-23CF-44E3-9099-C40C66FF867C}">
              <a14:compatExt xmlns:a14="http://schemas.microsoft.com/office/drawing/2010/main" spid="_x0000_s2052"/>
            </a:ext>
            <a:ext uri="{FF2B5EF4-FFF2-40B4-BE49-F238E27FC236}">
              <a16:creationId xmlns:a16="http://schemas.microsoft.com/office/drawing/2014/main" id="{6AAA60DA-2E28-4642-B8A9-E5767430C99A}"/>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304</xdr:row>
      <xdr:rowOff>0</xdr:rowOff>
    </xdr:from>
    <xdr:ext cx="1921468" cy="195685"/>
    <xdr:sp macro="" textlink="">
      <xdr:nvSpPr>
        <xdr:cNvPr id="6929" name="Drop Down 20" hidden="1">
          <a:extLst>
            <a:ext uri="{63B3BB69-23CF-44E3-9099-C40C66FF867C}">
              <a14:compatExt xmlns:a14="http://schemas.microsoft.com/office/drawing/2010/main" spid="_x0000_s2068"/>
            </a:ext>
            <a:ext uri="{FF2B5EF4-FFF2-40B4-BE49-F238E27FC236}">
              <a16:creationId xmlns:a16="http://schemas.microsoft.com/office/drawing/2014/main" id="{492D1AE7-6994-428D-81AE-D81932B2DFAF}"/>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304</xdr:row>
      <xdr:rowOff>0</xdr:rowOff>
    </xdr:from>
    <xdr:ext cx="2476500" cy="199970"/>
    <xdr:sp macro="" textlink="">
      <xdr:nvSpPr>
        <xdr:cNvPr id="6930" name="Drop Down 24" hidden="1">
          <a:extLst>
            <a:ext uri="{63B3BB69-23CF-44E3-9099-C40C66FF867C}">
              <a14:compatExt xmlns:a14="http://schemas.microsoft.com/office/drawing/2010/main" spid="_x0000_s2072"/>
            </a:ext>
            <a:ext uri="{FF2B5EF4-FFF2-40B4-BE49-F238E27FC236}">
              <a16:creationId xmlns:a16="http://schemas.microsoft.com/office/drawing/2014/main" id="{17B61FE6-98F1-41F6-B305-0E6720B46676}"/>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931" name="Drop Down 4" hidden="1">
          <a:extLst>
            <a:ext uri="{63B3BB69-23CF-44E3-9099-C40C66FF867C}">
              <a14:compatExt xmlns:a14="http://schemas.microsoft.com/office/drawing/2010/main" spid="_x0000_s2052"/>
            </a:ext>
            <a:ext uri="{FF2B5EF4-FFF2-40B4-BE49-F238E27FC236}">
              <a16:creationId xmlns:a16="http://schemas.microsoft.com/office/drawing/2014/main" id="{97BBEA68-0740-482C-9F0C-B0060CA250A8}"/>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304</xdr:row>
      <xdr:rowOff>0</xdr:rowOff>
    </xdr:from>
    <xdr:ext cx="2529840" cy="195685"/>
    <xdr:sp macro="" textlink="">
      <xdr:nvSpPr>
        <xdr:cNvPr id="6932" name="Drop Down 4" hidden="1">
          <a:extLst>
            <a:ext uri="{63B3BB69-23CF-44E3-9099-C40C66FF867C}">
              <a14:compatExt xmlns:a14="http://schemas.microsoft.com/office/drawing/2010/main" spid="_x0000_s2052"/>
            </a:ext>
            <a:ext uri="{FF2B5EF4-FFF2-40B4-BE49-F238E27FC236}">
              <a16:creationId xmlns:a16="http://schemas.microsoft.com/office/drawing/2014/main" id="{2142A879-40A3-4DB5-9868-7CDCB1AB6F7D}"/>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304</xdr:row>
      <xdr:rowOff>0</xdr:rowOff>
    </xdr:from>
    <xdr:ext cx="2529840" cy="195685"/>
    <xdr:sp macro="" textlink="">
      <xdr:nvSpPr>
        <xdr:cNvPr id="6933" name="Drop Down 4" hidden="1">
          <a:extLst>
            <a:ext uri="{63B3BB69-23CF-44E3-9099-C40C66FF867C}">
              <a14:compatExt xmlns:a14="http://schemas.microsoft.com/office/drawing/2010/main" spid="_x0000_s2052"/>
            </a:ext>
            <a:ext uri="{FF2B5EF4-FFF2-40B4-BE49-F238E27FC236}">
              <a16:creationId xmlns:a16="http://schemas.microsoft.com/office/drawing/2014/main" id="{11401332-8343-4904-82D4-D3F1E98A1C7D}"/>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304</xdr:row>
      <xdr:rowOff>0</xdr:rowOff>
    </xdr:from>
    <xdr:ext cx="2529840" cy="195685"/>
    <xdr:sp macro="" textlink="">
      <xdr:nvSpPr>
        <xdr:cNvPr id="6934" name="Drop Down 4" hidden="1">
          <a:extLst>
            <a:ext uri="{63B3BB69-23CF-44E3-9099-C40C66FF867C}">
              <a14:compatExt xmlns:a14="http://schemas.microsoft.com/office/drawing/2010/main" spid="_x0000_s2052"/>
            </a:ext>
            <a:ext uri="{FF2B5EF4-FFF2-40B4-BE49-F238E27FC236}">
              <a16:creationId xmlns:a16="http://schemas.microsoft.com/office/drawing/2014/main" id="{500452BE-FCD9-48AD-A0E0-DD70C8C563C7}"/>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35" name="Drop Down 24" hidden="1">
          <a:extLst>
            <a:ext uri="{63B3BB69-23CF-44E3-9099-C40C66FF867C}">
              <a14:compatExt xmlns:a14="http://schemas.microsoft.com/office/drawing/2010/main" spid="_x0000_s2072"/>
            </a:ext>
            <a:ext uri="{FF2B5EF4-FFF2-40B4-BE49-F238E27FC236}">
              <a16:creationId xmlns:a16="http://schemas.microsoft.com/office/drawing/2014/main" id="{97D79BB5-D0E9-431E-9831-70BCDFEEA63C}"/>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36" name="Drop Down 24" hidden="1">
          <a:extLst>
            <a:ext uri="{63B3BB69-23CF-44E3-9099-C40C66FF867C}">
              <a14:compatExt xmlns:a14="http://schemas.microsoft.com/office/drawing/2010/main" spid="_x0000_s2072"/>
            </a:ext>
            <a:ext uri="{FF2B5EF4-FFF2-40B4-BE49-F238E27FC236}">
              <a16:creationId xmlns:a16="http://schemas.microsoft.com/office/drawing/2014/main" id="{7414364D-D480-4627-9474-601D4ACC91A1}"/>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37" name="Drop Down 24" hidden="1">
          <a:extLst>
            <a:ext uri="{63B3BB69-23CF-44E3-9099-C40C66FF867C}">
              <a14:compatExt xmlns:a14="http://schemas.microsoft.com/office/drawing/2010/main" spid="_x0000_s2072"/>
            </a:ext>
            <a:ext uri="{FF2B5EF4-FFF2-40B4-BE49-F238E27FC236}">
              <a16:creationId xmlns:a16="http://schemas.microsoft.com/office/drawing/2014/main" id="{200B9EB1-44D9-443F-836E-70E3D533C2D3}"/>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38" name="Drop Down 24" hidden="1">
          <a:extLst>
            <a:ext uri="{63B3BB69-23CF-44E3-9099-C40C66FF867C}">
              <a14:compatExt xmlns:a14="http://schemas.microsoft.com/office/drawing/2010/main" spid="_x0000_s2072"/>
            </a:ext>
            <a:ext uri="{FF2B5EF4-FFF2-40B4-BE49-F238E27FC236}">
              <a16:creationId xmlns:a16="http://schemas.microsoft.com/office/drawing/2014/main" id="{375312E9-1E2E-4ECA-9B22-D2F610EBA2E3}"/>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39" name="Drop Down 24" hidden="1">
          <a:extLst>
            <a:ext uri="{63B3BB69-23CF-44E3-9099-C40C66FF867C}">
              <a14:compatExt xmlns:a14="http://schemas.microsoft.com/office/drawing/2010/main" spid="_x0000_s2072"/>
            </a:ext>
            <a:ext uri="{FF2B5EF4-FFF2-40B4-BE49-F238E27FC236}">
              <a16:creationId xmlns:a16="http://schemas.microsoft.com/office/drawing/2014/main" id="{D4F034EC-01CA-4D45-9A3C-C35862C27427}"/>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40" name="Drop Down 24" hidden="1">
          <a:extLst>
            <a:ext uri="{63B3BB69-23CF-44E3-9099-C40C66FF867C}">
              <a14:compatExt xmlns:a14="http://schemas.microsoft.com/office/drawing/2010/main" spid="_x0000_s2072"/>
            </a:ext>
            <a:ext uri="{FF2B5EF4-FFF2-40B4-BE49-F238E27FC236}">
              <a16:creationId xmlns:a16="http://schemas.microsoft.com/office/drawing/2014/main" id="{A50B9455-B54A-46C0-AF02-842AF376F534}"/>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41" name="Drop Down 24" hidden="1">
          <a:extLst>
            <a:ext uri="{63B3BB69-23CF-44E3-9099-C40C66FF867C}">
              <a14:compatExt xmlns:a14="http://schemas.microsoft.com/office/drawing/2010/main" spid="_x0000_s2072"/>
            </a:ext>
            <a:ext uri="{FF2B5EF4-FFF2-40B4-BE49-F238E27FC236}">
              <a16:creationId xmlns:a16="http://schemas.microsoft.com/office/drawing/2014/main" id="{EA3B127D-00E7-4272-A470-1BDEC844F6A3}"/>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42" name="Drop Down 24" hidden="1">
          <a:extLst>
            <a:ext uri="{63B3BB69-23CF-44E3-9099-C40C66FF867C}">
              <a14:compatExt xmlns:a14="http://schemas.microsoft.com/office/drawing/2010/main" spid="_x0000_s2072"/>
            </a:ext>
            <a:ext uri="{FF2B5EF4-FFF2-40B4-BE49-F238E27FC236}">
              <a16:creationId xmlns:a16="http://schemas.microsoft.com/office/drawing/2014/main" id="{6DC82033-229A-4FB4-BDCC-9647A47550FF}"/>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43" name="Drop Down 24" hidden="1">
          <a:extLst>
            <a:ext uri="{63B3BB69-23CF-44E3-9099-C40C66FF867C}">
              <a14:compatExt xmlns:a14="http://schemas.microsoft.com/office/drawing/2010/main" spid="_x0000_s2072"/>
            </a:ext>
            <a:ext uri="{FF2B5EF4-FFF2-40B4-BE49-F238E27FC236}">
              <a16:creationId xmlns:a16="http://schemas.microsoft.com/office/drawing/2014/main" id="{93FA7EB4-46C1-40F2-A5CC-3019680A1FB5}"/>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44" name="Drop Down 24" hidden="1">
          <a:extLst>
            <a:ext uri="{63B3BB69-23CF-44E3-9099-C40C66FF867C}">
              <a14:compatExt xmlns:a14="http://schemas.microsoft.com/office/drawing/2010/main" spid="_x0000_s2072"/>
            </a:ext>
            <a:ext uri="{FF2B5EF4-FFF2-40B4-BE49-F238E27FC236}">
              <a16:creationId xmlns:a16="http://schemas.microsoft.com/office/drawing/2014/main" id="{DECA99F8-A7DA-459A-A9E0-FFBFDEBBA73F}"/>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45" name="Drop Down 24" hidden="1">
          <a:extLst>
            <a:ext uri="{63B3BB69-23CF-44E3-9099-C40C66FF867C}">
              <a14:compatExt xmlns:a14="http://schemas.microsoft.com/office/drawing/2010/main" spid="_x0000_s2072"/>
            </a:ext>
            <a:ext uri="{FF2B5EF4-FFF2-40B4-BE49-F238E27FC236}">
              <a16:creationId xmlns:a16="http://schemas.microsoft.com/office/drawing/2014/main" id="{AD6A507A-0D1B-4895-BE3B-136A788D1B82}"/>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46" name="Drop Down 24" hidden="1">
          <a:extLst>
            <a:ext uri="{63B3BB69-23CF-44E3-9099-C40C66FF867C}">
              <a14:compatExt xmlns:a14="http://schemas.microsoft.com/office/drawing/2010/main" spid="_x0000_s2072"/>
            </a:ext>
            <a:ext uri="{FF2B5EF4-FFF2-40B4-BE49-F238E27FC236}">
              <a16:creationId xmlns:a16="http://schemas.microsoft.com/office/drawing/2014/main" id="{AE785685-0446-4C72-855D-F7F07732FB2D}"/>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47" name="Drop Down 24" hidden="1">
          <a:extLst>
            <a:ext uri="{63B3BB69-23CF-44E3-9099-C40C66FF867C}">
              <a14:compatExt xmlns:a14="http://schemas.microsoft.com/office/drawing/2010/main" spid="_x0000_s2072"/>
            </a:ext>
            <a:ext uri="{FF2B5EF4-FFF2-40B4-BE49-F238E27FC236}">
              <a16:creationId xmlns:a16="http://schemas.microsoft.com/office/drawing/2014/main" id="{961E7B27-5942-486B-8E6F-611AAB6FC3A5}"/>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48" name="Drop Down 24" hidden="1">
          <a:extLst>
            <a:ext uri="{63B3BB69-23CF-44E3-9099-C40C66FF867C}">
              <a14:compatExt xmlns:a14="http://schemas.microsoft.com/office/drawing/2010/main" spid="_x0000_s2072"/>
            </a:ext>
            <a:ext uri="{FF2B5EF4-FFF2-40B4-BE49-F238E27FC236}">
              <a16:creationId xmlns:a16="http://schemas.microsoft.com/office/drawing/2014/main" id="{6B844352-7D12-4FE1-BA62-86E7D34F8BBA}"/>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49" name="Drop Down 24" hidden="1">
          <a:extLst>
            <a:ext uri="{63B3BB69-23CF-44E3-9099-C40C66FF867C}">
              <a14:compatExt xmlns:a14="http://schemas.microsoft.com/office/drawing/2010/main" spid="_x0000_s2072"/>
            </a:ext>
            <a:ext uri="{FF2B5EF4-FFF2-40B4-BE49-F238E27FC236}">
              <a16:creationId xmlns:a16="http://schemas.microsoft.com/office/drawing/2014/main" id="{2AFC711F-5564-432F-BB42-56F535EA7C1B}"/>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50" name="Drop Down 24" hidden="1">
          <a:extLst>
            <a:ext uri="{63B3BB69-23CF-44E3-9099-C40C66FF867C}">
              <a14:compatExt xmlns:a14="http://schemas.microsoft.com/office/drawing/2010/main" spid="_x0000_s2072"/>
            </a:ext>
            <a:ext uri="{FF2B5EF4-FFF2-40B4-BE49-F238E27FC236}">
              <a16:creationId xmlns:a16="http://schemas.microsoft.com/office/drawing/2014/main" id="{451ABC52-EB13-432A-A44C-2573A8B3DF53}"/>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51" name="Drop Down 24" hidden="1">
          <a:extLst>
            <a:ext uri="{63B3BB69-23CF-44E3-9099-C40C66FF867C}">
              <a14:compatExt xmlns:a14="http://schemas.microsoft.com/office/drawing/2010/main" spid="_x0000_s2072"/>
            </a:ext>
            <a:ext uri="{FF2B5EF4-FFF2-40B4-BE49-F238E27FC236}">
              <a16:creationId xmlns:a16="http://schemas.microsoft.com/office/drawing/2014/main" id="{1D3A19E7-E030-45B5-9904-6A2F64824A95}"/>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52" name="Drop Down 24" hidden="1">
          <a:extLst>
            <a:ext uri="{63B3BB69-23CF-44E3-9099-C40C66FF867C}">
              <a14:compatExt xmlns:a14="http://schemas.microsoft.com/office/drawing/2010/main" spid="_x0000_s2072"/>
            </a:ext>
            <a:ext uri="{FF2B5EF4-FFF2-40B4-BE49-F238E27FC236}">
              <a16:creationId xmlns:a16="http://schemas.microsoft.com/office/drawing/2014/main" id="{F1D27299-1ECA-414F-8839-FDD02A11E6BB}"/>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53" name="Drop Down 24" hidden="1">
          <a:extLst>
            <a:ext uri="{63B3BB69-23CF-44E3-9099-C40C66FF867C}">
              <a14:compatExt xmlns:a14="http://schemas.microsoft.com/office/drawing/2010/main" spid="_x0000_s2072"/>
            </a:ext>
            <a:ext uri="{FF2B5EF4-FFF2-40B4-BE49-F238E27FC236}">
              <a16:creationId xmlns:a16="http://schemas.microsoft.com/office/drawing/2014/main" id="{0D7D9A70-6404-446B-9302-54F53E89DFED}"/>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54" name="Drop Down 24" hidden="1">
          <a:extLst>
            <a:ext uri="{63B3BB69-23CF-44E3-9099-C40C66FF867C}">
              <a14:compatExt xmlns:a14="http://schemas.microsoft.com/office/drawing/2010/main" spid="_x0000_s2072"/>
            </a:ext>
            <a:ext uri="{FF2B5EF4-FFF2-40B4-BE49-F238E27FC236}">
              <a16:creationId xmlns:a16="http://schemas.microsoft.com/office/drawing/2014/main" id="{D7F75C10-62CE-4E5D-B978-E94E0F05B61B}"/>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55" name="Drop Down 24" hidden="1">
          <a:extLst>
            <a:ext uri="{63B3BB69-23CF-44E3-9099-C40C66FF867C}">
              <a14:compatExt xmlns:a14="http://schemas.microsoft.com/office/drawing/2010/main" spid="_x0000_s2072"/>
            </a:ext>
            <a:ext uri="{FF2B5EF4-FFF2-40B4-BE49-F238E27FC236}">
              <a16:creationId xmlns:a16="http://schemas.microsoft.com/office/drawing/2014/main" id="{DE86A97E-ACF6-4E25-8EFF-29DB79FEB96E}"/>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56" name="Drop Down 24" hidden="1">
          <a:extLst>
            <a:ext uri="{63B3BB69-23CF-44E3-9099-C40C66FF867C}">
              <a14:compatExt xmlns:a14="http://schemas.microsoft.com/office/drawing/2010/main" spid="_x0000_s2072"/>
            </a:ext>
            <a:ext uri="{FF2B5EF4-FFF2-40B4-BE49-F238E27FC236}">
              <a16:creationId xmlns:a16="http://schemas.microsoft.com/office/drawing/2014/main" id="{8193A9EA-EF30-4AAD-9F0C-F1FA4D250B27}"/>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57" name="Drop Down 24" hidden="1">
          <a:extLst>
            <a:ext uri="{63B3BB69-23CF-44E3-9099-C40C66FF867C}">
              <a14:compatExt xmlns:a14="http://schemas.microsoft.com/office/drawing/2010/main" spid="_x0000_s2072"/>
            </a:ext>
            <a:ext uri="{FF2B5EF4-FFF2-40B4-BE49-F238E27FC236}">
              <a16:creationId xmlns:a16="http://schemas.microsoft.com/office/drawing/2014/main" id="{93F2F70C-03FF-4AE9-8EB4-2954AFB21EA6}"/>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58" name="Drop Down 24" hidden="1">
          <a:extLst>
            <a:ext uri="{63B3BB69-23CF-44E3-9099-C40C66FF867C}">
              <a14:compatExt xmlns:a14="http://schemas.microsoft.com/office/drawing/2010/main" spid="_x0000_s2072"/>
            </a:ext>
            <a:ext uri="{FF2B5EF4-FFF2-40B4-BE49-F238E27FC236}">
              <a16:creationId xmlns:a16="http://schemas.microsoft.com/office/drawing/2014/main" id="{8DE4C0F0-0847-4B67-BC4D-BABCFEE7B1DB}"/>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59" name="Drop Down 24" hidden="1">
          <a:extLst>
            <a:ext uri="{63B3BB69-23CF-44E3-9099-C40C66FF867C}">
              <a14:compatExt xmlns:a14="http://schemas.microsoft.com/office/drawing/2010/main" spid="_x0000_s2072"/>
            </a:ext>
            <a:ext uri="{FF2B5EF4-FFF2-40B4-BE49-F238E27FC236}">
              <a16:creationId xmlns:a16="http://schemas.microsoft.com/office/drawing/2014/main" id="{1E090F53-1628-4189-A556-F2A0DE3A08AD}"/>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60" name="Drop Down 24" hidden="1">
          <a:extLst>
            <a:ext uri="{63B3BB69-23CF-44E3-9099-C40C66FF867C}">
              <a14:compatExt xmlns:a14="http://schemas.microsoft.com/office/drawing/2010/main" spid="_x0000_s2072"/>
            </a:ext>
            <a:ext uri="{FF2B5EF4-FFF2-40B4-BE49-F238E27FC236}">
              <a16:creationId xmlns:a16="http://schemas.microsoft.com/office/drawing/2014/main" id="{F5B36041-24ED-40EF-8467-704AA7C6634B}"/>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61" name="Drop Down 24" hidden="1">
          <a:extLst>
            <a:ext uri="{63B3BB69-23CF-44E3-9099-C40C66FF867C}">
              <a14:compatExt xmlns:a14="http://schemas.microsoft.com/office/drawing/2010/main" spid="_x0000_s2072"/>
            </a:ext>
            <a:ext uri="{FF2B5EF4-FFF2-40B4-BE49-F238E27FC236}">
              <a16:creationId xmlns:a16="http://schemas.microsoft.com/office/drawing/2014/main" id="{1118E298-6FD3-484A-AF7D-37688F0ACC41}"/>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62" name="Drop Down 24" hidden="1">
          <a:extLst>
            <a:ext uri="{63B3BB69-23CF-44E3-9099-C40C66FF867C}">
              <a14:compatExt xmlns:a14="http://schemas.microsoft.com/office/drawing/2010/main" spid="_x0000_s2072"/>
            </a:ext>
            <a:ext uri="{FF2B5EF4-FFF2-40B4-BE49-F238E27FC236}">
              <a16:creationId xmlns:a16="http://schemas.microsoft.com/office/drawing/2014/main" id="{D144FBDA-D8A2-443B-A1B8-CA6C0212586C}"/>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63" name="Drop Down 24" hidden="1">
          <a:extLst>
            <a:ext uri="{63B3BB69-23CF-44E3-9099-C40C66FF867C}">
              <a14:compatExt xmlns:a14="http://schemas.microsoft.com/office/drawing/2010/main" spid="_x0000_s2072"/>
            </a:ext>
            <a:ext uri="{FF2B5EF4-FFF2-40B4-BE49-F238E27FC236}">
              <a16:creationId xmlns:a16="http://schemas.microsoft.com/office/drawing/2014/main" id="{58B65D19-BFE6-492B-AB7A-00D11F248F9C}"/>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64" name="Drop Down 24" hidden="1">
          <a:extLst>
            <a:ext uri="{63B3BB69-23CF-44E3-9099-C40C66FF867C}">
              <a14:compatExt xmlns:a14="http://schemas.microsoft.com/office/drawing/2010/main" spid="_x0000_s2072"/>
            </a:ext>
            <a:ext uri="{FF2B5EF4-FFF2-40B4-BE49-F238E27FC236}">
              <a16:creationId xmlns:a16="http://schemas.microsoft.com/office/drawing/2014/main" id="{D6170A47-3DD9-4FC6-B4D0-70EDAEB3FA6D}"/>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65" name="Drop Down 24" hidden="1">
          <a:extLst>
            <a:ext uri="{63B3BB69-23CF-44E3-9099-C40C66FF867C}">
              <a14:compatExt xmlns:a14="http://schemas.microsoft.com/office/drawing/2010/main" spid="_x0000_s2072"/>
            </a:ext>
            <a:ext uri="{FF2B5EF4-FFF2-40B4-BE49-F238E27FC236}">
              <a16:creationId xmlns:a16="http://schemas.microsoft.com/office/drawing/2014/main" id="{4BAA354C-5EDE-45CD-9D7E-B818A4DC5B3C}"/>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66" name="Drop Down 24" hidden="1">
          <a:extLst>
            <a:ext uri="{63B3BB69-23CF-44E3-9099-C40C66FF867C}">
              <a14:compatExt xmlns:a14="http://schemas.microsoft.com/office/drawing/2010/main" spid="_x0000_s2072"/>
            </a:ext>
            <a:ext uri="{FF2B5EF4-FFF2-40B4-BE49-F238E27FC236}">
              <a16:creationId xmlns:a16="http://schemas.microsoft.com/office/drawing/2014/main" id="{4C92BB7B-E95C-4AEA-9431-5924593C1288}"/>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67" name="Drop Down 24" hidden="1">
          <a:extLst>
            <a:ext uri="{63B3BB69-23CF-44E3-9099-C40C66FF867C}">
              <a14:compatExt xmlns:a14="http://schemas.microsoft.com/office/drawing/2010/main" spid="_x0000_s2072"/>
            </a:ext>
            <a:ext uri="{FF2B5EF4-FFF2-40B4-BE49-F238E27FC236}">
              <a16:creationId xmlns:a16="http://schemas.microsoft.com/office/drawing/2014/main" id="{FBDC15EC-074A-4AF2-BDEB-32B5E92C60AA}"/>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68" name="Drop Down 24" hidden="1">
          <a:extLst>
            <a:ext uri="{63B3BB69-23CF-44E3-9099-C40C66FF867C}">
              <a14:compatExt xmlns:a14="http://schemas.microsoft.com/office/drawing/2010/main" spid="_x0000_s2072"/>
            </a:ext>
            <a:ext uri="{FF2B5EF4-FFF2-40B4-BE49-F238E27FC236}">
              <a16:creationId xmlns:a16="http://schemas.microsoft.com/office/drawing/2014/main" id="{2EE8079A-1C7B-4CE2-85BD-B13A9C80201B}"/>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69" name="Drop Down 24" hidden="1">
          <a:extLst>
            <a:ext uri="{63B3BB69-23CF-44E3-9099-C40C66FF867C}">
              <a14:compatExt xmlns:a14="http://schemas.microsoft.com/office/drawing/2010/main" spid="_x0000_s2072"/>
            </a:ext>
            <a:ext uri="{FF2B5EF4-FFF2-40B4-BE49-F238E27FC236}">
              <a16:creationId xmlns:a16="http://schemas.microsoft.com/office/drawing/2014/main" id="{CC82888A-D62E-4D76-9A51-B85F07900CD7}"/>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70" name="Drop Down 24" hidden="1">
          <a:extLst>
            <a:ext uri="{63B3BB69-23CF-44E3-9099-C40C66FF867C}">
              <a14:compatExt xmlns:a14="http://schemas.microsoft.com/office/drawing/2010/main" spid="_x0000_s2072"/>
            </a:ext>
            <a:ext uri="{FF2B5EF4-FFF2-40B4-BE49-F238E27FC236}">
              <a16:creationId xmlns:a16="http://schemas.microsoft.com/office/drawing/2014/main" id="{FDB1438D-4E74-49A5-B728-17473B700208}"/>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71" name="Drop Down 24" hidden="1">
          <a:extLst>
            <a:ext uri="{63B3BB69-23CF-44E3-9099-C40C66FF867C}">
              <a14:compatExt xmlns:a14="http://schemas.microsoft.com/office/drawing/2010/main" spid="_x0000_s2072"/>
            </a:ext>
            <a:ext uri="{FF2B5EF4-FFF2-40B4-BE49-F238E27FC236}">
              <a16:creationId xmlns:a16="http://schemas.microsoft.com/office/drawing/2014/main" id="{D87A2825-401C-4954-8A6A-F808324B0D56}"/>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72" name="Drop Down 24" hidden="1">
          <a:extLst>
            <a:ext uri="{63B3BB69-23CF-44E3-9099-C40C66FF867C}">
              <a14:compatExt xmlns:a14="http://schemas.microsoft.com/office/drawing/2010/main" spid="_x0000_s2072"/>
            </a:ext>
            <a:ext uri="{FF2B5EF4-FFF2-40B4-BE49-F238E27FC236}">
              <a16:creationId xmlns:a16="http://schemas.microsoft.com/office/drawing/2014/main" id="{D2C87DA5-28E5-4D1F-BEE4-C07C84DA2648}"/>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73" name="Drop Down 24" hidden="1">
          <a:extLst>
            <a:ext uri="{63B3BB69-23CF-44E3-9099-C40C66FF867C}">
              <a14:compatExt xmlns:a14="http://schemas.microsoft.com/office/drawing/2010/main" spid="_x0000_s2072"/>
            </a:ext>
            <a:ext uri="{FF2B5EF4-FFF2-40B4-BE49-F238E27FC236}">
              <a16:creationId xmlns:a16="http://schemas.microsoft.com/office/drawing/2014/main" id="{49C6129D-CD90-402B-918C-0460DDC3D2A8}"/>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74" name="Drop Down 24" hidden="1">
          <a:extLst>
            <a:ext uri="{63B3BB69-23CF-44E3-9099-C40C66FF867C}">
              <a14:compatExt xmlns:a14="http://schemas.microsoft.com/office/drawing/2010/main" spid="_x0000_s2072"/>
            </a:ext>
            <a:ext uri="{FF2B5EF4-FFF2-40B4-BE49-F238E27FC236}">
              <a16:creationId xmlns:a16="http://schemas.microsoft.com/office/drawing/2014/main" id="{A8F2DC57-1901-4EA6-9DA2-89631975160C}"/>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75" name="Drop Down 24" hidden="1">
          <a:extLst>
            <a:ext uri="{63B3BB69-23CF-44E3-9099-C40C66FF867C}">
              <a14:compatExt xmlns:a14="http://schemas.microsoft.com/office/drawing/2010/main" spid="_x0000_s2072"/>
            </a:ext>
            <a:ext uri="{FF2B5EF4-FFF2-40B4-BE49-F238E27FC236}">
              <a16:creationId xmlns:a16="http://schemas.microsoft.com/office/drawing/2014/main" id="{8CC44DE5-0188-4DEA-94D0-49AB06146200}"/>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76" name="Drop Down 24" hidden="1">
          <a:extLst>
            <a:ext uri="{63B3BB69-23CF-44E3-9099-C40C66FF867C}">
              <a14:compatExt xmlns:a14="http://schemas.microsoft.com/office/drawing/2010/main" spid="_x0000_s2072"/>
            </a:ext>
            <a:ext uri="{FF2B5EF4-FFF2-40B4-BE49-F238E27FC236}">
              <a16:creationId xmlns:a16="http://schemas.microsoft.com/office/drawing/2014/main" id="{27E040EE-A4BE-44AD-9EC3-3BEEEB719FEE}"/>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77" name="Drop Down 24" hidden="1">
          <a:extLst>
            <a:ext uri="{63B3BB69-23CF-44E3-9099-C40C66FF867C}">
              <a14:compatExt xmlns:a14="http://schemas.microsoft.com/office/drawing/2010/main" spid="_x0000_s2072"/>
            </a:ext>
            <a:ext uri="{FF2B5EF4-FFF2-40B4-BE49-F238E27FC236}">
              <a16:creationId xmlns:a16="http://schemas.microsoft.com/office/drawing/2014/main" id="{5772DA34-27E4-43AC-9797-521BF38EA892}"/>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78" name="Drop Down 24" hidden="1">
          <a:extLst>
            <a:ext uri="{63B3BB69-23CF-44E3-9099-C40C66FF867C}">
              <a14:compatExt xmlns:a14="http://schemas.microsoft.com/office/drawing/2010/main" spid="_x0000_s2072"/>
            </a:ext>
            <a:ext uri="{FF2B5EF4-FFF2-40B4-BE49-F238E27FC236}">
              <a16:creationId xmlns:a16="http://schemas.microsoft.com/office/drawing/2014/main" id="{03CBAAFC-29D4-4915-876A-33B98FA8174D}"/>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79" name="Drop Down 24" hidden="1">
          <a:extLst>
            <a:ext uri="{63B3BB69-23CF-44E3-9099-C40C66FF867C}">
              <a14:compatExt xmlns:a14="http://schemas.microsoft.com/office/drawing/2010/main" spid="_x0000_s2072"/>
            </a:ext>
            <a:ext uri="{FF2B5EF4-FFF2-40B4-BE49-F238E27FC236}">
              <a16:creationId xmlns:a16="http://schemas.microsoft.com/office/drawing/2014/main" id="{118DA9EA-D99A-4936-AEBB-C1E87A17C0B4}"/>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80" name="Drop Down 24" hidden="1">
          <a:extLst>
            <a:ext uri="{63B3BB69-23CF-44E3-9099-C40C66FF867C}">
              <a14:compatExt xmlns:a14="http://schemas.microsoft.com/office/drawing/2010/main" spid="_x0000_s2072"/>
            </a:ext>
            <a:ext uri="{FF2B5EF4-FFF2-40B4-BE49-F238E27FC236}">
              <a16:creationId xmlns:a16="http://schemas.microsoft.com/office/drawing/2014/main" id="{7F2451BC-7B95-4762-A5E3-DEF55AFD6140}"/>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81" name="Drop Down 24" hidden="1">
          <a:extLst>
            <a:ext uri="{63B3BB69-23CF-44E3-9099-C40C66FF867C}">
              <a14:compatExt xmlns:a14="http://schemas.microsoft.com/office/drawing/2010/main" spid="_x0000_s2072"/>
            </a:ext>
            <a:ext uri="{FF2B5EF4-FFF2-40B4-BE49-F238E27FC236}">
              <a16:creationId xmlns:a16="http://schemas.microsoft.com/office/drawing/2014/main" id="{C81CC98D-01F3-44C5-8891-CE01CBDDB0FB}"/>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82" name="Drop Down 24" hidden="1">
          <a:extLst>
            <a:ext uri="{63B3BB69-23CF-44E3-9099-C40C66FF867C}">
              <a14:compatExt xmlns:a14="http://schemas.microsoft.com/office/drawing/2010/main" spid="_x0000_s2072"/>
            </a:ext>
            <a:ext uri="{FF2B5EF4-FFF2-40B4-BE49-F238E27FC236}">
              <a16:creationId xmlns:a16="http://schemas.microsoft.com/office/drawing/2014/main" id="{1198CD8D-F91E-40B7-B491-24539E750C91}"/>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83" name="Drop Down 24" hidden="1">
          <a:extLst>
            <a:ext uri="{63B3BB69-23CF-44E3-9099-C40C66FF867C}">
              <a14:compatExt xmlns:a14="http://schemas.microsoft.com/office/drawing/2010/main" spid="_x0000_s2072"/>
            </a:ext>
            <a:ext uri="{FF2B5EF4-FFF2-40B4-BE49-F238E27FC236}">
              <a16:creationId xmlns:a16="http://schemas.microsoft.com/office/drawing/2014/main" id="{F86386ED-7A0F-4CE6-AB8B-E02878E4A8E8}"/>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84" name="Drop Down 24" hidden="1">
          <a:extLst>
            <a:ext uri="{63B3BB69-23CF-44E3-9099-C40C66FF867C}">
              <a14:compatExt xmlns:a14="http://schemas.microsoft.com/office/drawing/2010/main" spid="_x0000_s2072"/>
            </a:ext>
            <a:ext uri="{FF2B5EF4-FFF2-40B4-BE49-F238E27FC236}">
              <a16:creationId xmlns:a16="http://schemas.microsoft.com/office/drawing/2014/main" id="{E1D4162A-66C5-4068-8569-F677FA701778}"/>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85" name="Drop Down 24" hidden="1">
          <a:extLst>
            <a:ext uri="{63B3BB69-23CF-44E3-9099-C40C66FF867C}">
              <a14:compatExt xmlns:a14="http://schemas.microsoft.com/office/drawing/2010/main" spid="_x0000_s2072"/>
            </a:ext>
            <a:ext uri="{FF2B5EF4-FFF2-40B4-BE49-F238E27FC236}">
              <a16:creationId xmlns:a16="http://schemas.microsoft.com/office/drawing/2014/main" id="{F18322FF-8473-477B-9334-6CD42572EC3D}"/>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86" name="Drop Down 24" hidden="1">
          <a:extLst>
            <a:ext uri="{63B3BB69-23CF-44E3-9099-C40C66FF867C}">
              <a14:compatExt xmlns:a14="http://schemas.microsoft.com/office/drawing/2010/main" spid="_x0000_s2072"/>
            </a:ext>
            <a:ext uri="{FF2B5EF4-FFF2-40B4-BE49-F238E27FC236}">
              <a16:creationId xmlns:a16="http://schemas.microsoft.com/office/drawing/2014/main" id="{31A27CE6-706C-49B0-9A31-0DBF2246B631}"/>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87" name="Drop Down 24" hidden="1">
          <a:extLst>
            <a:ext uri="{63B3BB69-23CF-44E3-9099-C40C66FF867C}">
              <a14:compatExt xmlns:a14="http://schemas.microsoft.com/office/drawing/2010/main" spid="_x0000_s2072"/>
            </a:ext>
            <a:ext uri="{FF2B5EF4-FFF2-40B4-BE49-F238E27FC236}">
              <a16:creationId xmlns:a16="http://schemas.microsoft.com/office/drawing/2014/main" id="{609B511A-4A56-4F62-9D53-43A3CE0F1455}"/>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88" name="Drop Down 24" hidden="1">
          <a:extLst>
            <a:ext uri="{63B3BB69-23CF-44E3-9099-C40C66FF867C}">
              <a14:compatExt xmlns:a14="http://schemas.microsoft.com/office/drawing/2010/main" spid="_x0000_s2072"/>
            </a:ext>
            <a:ext uri="{FF2B5EF4-FFF2-40B4-BE49-F238E27FC236}">
              <a16:creationId xmlns:a16="http://schemas.microsoft.com/office/drawing/2014/main" id="{8237D3F6-8BF5-4651-8919-42C59431CA08}"/>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89" name="Drop Down 24" hidden="1">
          <a:extLst>
            <a:ext uri="{63B3BB69-23CF-44E3-9099-C40C66FF867C}">
              <a14:compatExt xmlns:a14="http://schemas.microsoft.com/office/drawing/2010/main" spid="_x0000_s2072"/>
            </a:ext>
            <a:ext uri="{FF2B5EF4-FFF2-40B4-BE49-F238E27FC236}">
              <a16:creationId xmlns:a16="http://schemas.microsoft.com/office/drawing/2014/main" id="{1DB4CA34-E494-45FE-8920-F5B9A083F029}"/>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90" name="Drop Down 24" hidden="1">
          <a:extLst>
            <a:ext uri="{63B3BB69-23CF-44E3-9099-C40C66FF867C}">
              <a14:compatExt xmlns:a14="http://schemas.microsoft.com/office/drawing/2010/main" spid="_x0000_s2072"/>
            </a:ext>
            <a:ext uri="{FF2B5EF4-FFF2-40B4-BE49-F238E27FC236}">
              <a16:creationId xmlns:a16="http://schemas.microsoft.com/office/drawing/2014/main" id="{41AF7982-1317-408D-A7DE-CB3C8C6B0D2A}"/>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91" name="Drop Down 24" hidden="1">
          <a:extLst>
            <a:ext uri="{63B3BB69-23CF-44E3-9099-C40C66FF867C}">
              <a14:compatExt xmlns:a14="http://schemas.microsoft.com/office/drawing/2010/main" spid="_x0000_s2072"/>
            </a:ext>
            <a:ext uri="{FF2B5EF4-FFF2-40B4-BE49-F238E27FC236}">
              <a16:creationId xmlns:a16="http://schemas.microsoft.com/office/drawing/2014/main" id="{59AC36A9-D705-44AB-B1A2-9D7E5BD12A03}"/>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92" name="Drop Down 24" hidden="1">
          <a:extLst>
            <a:ext uri="{63B3BB69-23CF-44E3-9099-C40C66FF867C}">
              <a14:compatExt xmlns:a14="http://schemas.microsoft.com/office/drawing/2010/main" spid="_x0000_s2072"/>
            </a:ext>
            <a:ext uri="{FF2B5EF4-FFF2-40B4-BE49-F238E27FC236}">
              <a16:creationId xmlns:a16="http://schemas.microsoft.com/office/drawing/2014/main" id="{E2D631DE-FDCC-4EDD-8421-C82AEE2A944D}"/>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93" name="Drop Down 24" hidden="1">
          <a:extLst>
            <a:ext uri="{63B3BB69-23CF-44E3-9099-C40C66FF867C}">
              <a14:compatExt xmlns:a14="http://schemas.microsoft.com/office/drawing/2010/main" spid="_x0000_s2072"/>
            </a:ext>
            <a:ext uri="{FF2B5EF4-FFF2-40B4-BE49-F238E27FC236}">
              <a16:creationId xmlns:a16="http://schemas.microsoft.com/office/drawing/2014/main" id="{55756035-DCF4-40CD-B0F4-C5EE32710F8A}"/>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94" name="Drop Down 24" hidden="1">
          <a:extLst>
            <a:ext uri="{63B3BB69-23CF-44E3-9099-C40C66FF867C}">
              <a14:compatExt xmlns:a14="http://schemas.microsoft.com/office/drawing/2010/main" spid="_x0000_s2072"/>
            </a:ext>
            <a:ext uri="{FF2B5EF4-FFF2-40B4-BE49-F238E27FC236}">
              <a16:creationId xmlns:a16="http://schemas.microsoft.com/office/drawing/2014/main" id="{3D074EE2-7EE3-480C-B3B4-E07A8216A20D}"/>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95" name="Drop Down 24" hidden="1">
          <a:extLst>
            <a:ext uri="{63B3BB69-23CF-44E3-9099-C40C66FF867C}">
              <a14:compatExt xmlns:a14="http://schemas.microsoft.com/office/drawing/2010/main" spid="_x0000_s2072"/>
            </a:ext>
            <a:ext uri="{FF2B5EF4-FFF2-40B4-BE49-F238E27FC236}">
              <a16:creationId xmlns:a16="http://schemas.microsoft.com/office/drawing/2014/main" id="{8BDACCC6-F36E-4F73-977B-8C34DE5E078C}"/>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96" name="Drop Down 24" hidden="1">
          <a:extLst>
            <a:ext uri="{63B3BB69-23CF-44E3-9099-C40C66FF867C}">
              <a14:compatExt xmlns:a14="http://schemas.microsoft.com/office/drawing/2010/main" spid="_x0000_s2072"/>
            </a:ext>
            <a:ext uri="{FF2B5EF4-FFF2-40B4-BE49-F238E27FC236}">
              <a16:creationId xmlns:a16="http://schemas.microsoft.com/office/drawing/2014/main" id="{2E6F6676-88FB-49CD-BFCC-20384756CACD}"/>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97" name="Drop Down 24" hidden="1">
          <a:extLst>
            <a:ext uri="{63B3BB69-23CF-44E3-9099-C40C66FF867C}">
              <a14:compatExt xmlns:a14="http://schemas.microsoft.com/office/drawing/2010/main" spid="_x0000_s2072"/>
            </a:ext>
            <a:ext uri="{FF2B5EF4-FFF2-40B4-BE49-F238E27FC236}">
              <a16:creationId xmlns:a16="http://schemas.microsoft.com/office/drawing/2014/main" id="{A9B583BA-7A1A-431F-AEAF-6D4FDEC17483}"/>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98" name="Drop Down 24" hidden="1">
          <a:extLst>
            <a:ext uri="{63B3BB69-23CF-44E3-9099-C40C66FF867C}">
              <a14:compatExt xmlns:a14="http://schemas.microsoft.com/office/drawing/2010/main" spid="_x0000_s2072"/>
            </a:ext>
            <a:ext uri="{FF2B5EF4-FFF2-40B4-BE49-F238E27FC236}">
              <a16:creationId xmlns:a16="http://schemas.microsoft.com/office/drawing/2014/main" id="{BBF2735A-E242-4268-85BB-974FEFC6D2F3}"/>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99" name="Drop Down 24" hidden="1">
          <a:extLst>
            <a:ext uri="{63B3BB69-23CF-44E3-9099-C40C66FF867C}">
              <a14:compatExt xmlns:a14="http://schemas.microsoft.com/office/drawing/2010/main" spid="_x0000_s2072"/>
            </a:ext>
            <a:ext uri="{FF2B5EF4-FFF2-40B4-BE49-F238E27FC236}">
              <a16:creationId xmlns:a16="http://schemas.microsoft.com/office/drawing/2014/main" id="{E3255064-AC35-4AAF-B6DF-D55E1FEA77F9}"/>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7000" name="Drop Down 24" hidden="1">
          <a:extLst>
            <a:ext uri="{63B3BB69-23CF-44E3-9099-C40C66FF867C}">
              <a14:compatExt xmlns:a14="http://schemas.microsoft.com/office/drawing/2010/main" spid="_x0000_s2072"/>
            </a:ext>
            <a:ext uri="{FF2B5EF4-FFF2-40B4-BE49-F238E27FC236}">
              <a16:creationId xmlns:a16="http://schemas.microsoft.com/office/drawing/2014/main" id="{3C1B5DC2-3278-4526-9A8E-CBF4664FBF56}"/>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7001" name="Drop Down 24" hidden="1">
          <a:extLst>
            <a:ext uri="{63B3BB69-23CF-44E3-9099-C40C66FF867C}">
              <a14:compatExt xmlns:a14="http://schemas.microsoft.com/office/drawing/2010/main" spid="_x0000_s2072"/>
            </a:ext>
            <a:ext uri="{FF2B5EF4-FFF2-40B4-BE49-F238E27FC236}">
              <a16:creationId xmlns:a16="http://schemas.microsoft.com/office/drawing/2014/main" id="{D79B157F-BE1F-4FA7-9875-5629C4C95305}"/>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7002" name="Drop Down 24" hidden="1">
          <a:extLst>
            <a:ext uri="{63B3BB69-23CF-44E3-9099-C40C66FF867C}">
              <a14:compatExt xmlns:a14="http://schemas.microsoft.com/office/drawing/2010/main" spid="_x0000_s2072"/>
            </a:ext>
            <a:ext uri="{FF2B5EF4-FFF2-40B4-BE49-F238E27FC236}">
              <a16:creationId xmlns:a16="http://schemas.microsoft.com/office/drawing/2014/main" id="{0714DDBA-EB32-4533-8427-53FC39ADB713}"/>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7003" name="Drop Down 24" hidden="1">
          <a:extLst>
            <a:ext uri="{63B3BB69-23CF-44E3-9099-C40C66FF867C}">
              <a14:compatExt xmlns:a14="http://schemas.microsoft.com/office/drawing/2010/main" spid="_x0000_s2072"/>
            </a:ext>
            <a:ext uri="{FF2B5EF4-FFF2-40B4-BE49-F238E27FC236}">
              <a16:creationId xmlns:a16="http://schemas.microsoft.com/office/drawing/2014/main" id="{BB2C2AA9-9CA4-4B67-946A-D7F6B3CC9696}"/>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7004" name="Drop Down 24" hidden="1">
          <a:extLst>
            <a:ext uri="{63B3BB69-23CF-44E3-9099-C40C66FF867C}">
              <a14:compatExt xmlns:a14="http://schemas.microsoft.com/office/drawing/2010/main" spid="_x0000_s2072"/>
            </a:ext>
            <a:ext uri="{FF2B5EF4-FFF2-40B4-BE49-F238E27FC236}">
              <a16:creationId xmlns:a16="http://schemas.microsoft.com/office/drawing/2014/main" id="{5A16D23B-6051-4C3A-A1BC-CAE5AC85C867}"/>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7005" name="Drop Down 24" hidden="1">
          <a:extLst>
            <a:ext uri="{63B3BB69-23CF-44E3-9099-C40C66FF867C}">
              <a14:compatExt xmlns:a14="http://schemas.microsoft.com/office/drawing/2010/main" spid="_x0000_s2072"/>
            </a:ext>
            <a:ext uri="{FF2B5EF4-FFF2-40B4-BE49-F238E27FC236}">
              <a16:creationId xmlns:a16="http://schemas.microsoft.com/office/drawing/2014/main" id="{FD18E827-A89C-4E1B-8324-193A01894137}"/>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7006" name="Drop Down 24" hidden="1">
          <a:extLst>
            <a:ext uri="{63B3BB69-23CF-44E3-9099-C40C66FF867C}">
              <a14:compatExt xmlns:a14="http://schemas.microsoft.com/office/drawing/2010/main" spid="_x0000_s2072"/>
            </a:ext>
            <a:ext uri="{FF2B5EF4-FFF2-40B4-BE49-F238E27FC236}">
              <a16:creationId xmlns:a16="http://schemas.microsoft.com/office/drawing/2014/main" id="{A0313F48-BBAE-456A-972D-E89F6A04CCCE}"/>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7007" name="Drop Down 24" hidden="1">
          <a:extLst>
            <a:ext uri="{63B3BB69-23CF-44E3-9099-C40C66FF867C}">
              <a14:compatExt xmlns:a14="http://schemas.microsoft.com/office/drawing/2010/main" spid="_x0000_s2072"/>
            </a:ext>
            <a:ext uri="{FF2B5EF4-FFF2-40B4-BE49-F238E27FC236}">
              <a16:creationId xmlns:a16="http://schemas.microsoft.com/office/drawing/2014/main" id="{385827B5-0377-44CB-90C4-E8AD86665BE9}"/>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7008" name="Drop Down 24" hidden="1">
          <a:extLst>
            <a:ext uri="{63B3BB69-23CF-44E3-9099-C40C66FF867C}">
              <a14:compatExt xmlns:a14="http://schemas.microsoft.com/office/drawing/2010/main" spid="_x0000_s2072"/>
            </a:ext>
            <a:ext uri="{FF2B5EF4-FFF2-40B4-BE49-F238E27FC236}">
              <a16:creationId xmlns:a16="http://schemas.microsoft.com/office/drawing/2014/main" id="{87CF0676-DD61-449D-B7FB-72A14B363EB1}"/>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7009" name="Drop Down 24" hidden="1">
          <a:extLst>
            <a:ext uri="{63B3BB69-23CF-44E3-9099-C40C66FF867C}">
              <a14:compatExt xmlns:a14="http://schemas.microsoft.com/office/drawing/2010/main" spid="_x0000_s2072"/>
            </a:ext>
            <a:ext uri="{FF2B5EF4-FFF2-40B4-BE49-F238E27FC236}">
              <a16:creationId xmlns:a16="http://schemas.microsoft.com/office/drawing/2014/main" id="{0DF4A842-E66B-4177-BC7B-67F0383C083D}"/>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7010" name="Drop Down 24" hidden="1">
          <a:extLst>
            <a:ext uri="{63B3BB69-23CF-44E3-9099-C40C66FF867C}">
              <a14:compatExt xmlns:a14="http://schemas.microsoft.com/office/drawing/2010/main" spid="_x0000_s2072"/>
            </a:ext>
            <a:ext uri="{FF2B5EF4-FFF2-40B4-BE49-F238E27FC236}">
              <a16:creationId xmlns:a16="http://schemas.microsoft.com/office/drawing/2014/main" id="{1A8D62B5-4BCC-4978-9BC1-0296C5B5E0EB}"/>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7011" name="Drop Down 24" hidden="1">
          <a:extLst>
            <a:ext uri="{63B3BB69-23CF-44E3-9099-C40C66FF867C}">
              <a14:compatExt xmlns:a14="http://schemas.microsoft.com/office/drawing/2010/main" spid="_x0000_s2072"/>
            </a:ext>
            <a:ext uri="{FF2B5EF4-FFF2-40B4-BE49-F238E27FC236}">
              <a16:creationId xmlns:a16="http://schemas.microsoft.com/office/drawing/2014/main" id="{A5DAA698-6B09-4B49-A84A-D6A30C2ED330}"/>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7012" name="Drop Down 24" hidden="1">
          <a:extLst>
            <a:ext uri="{63B3BB69-23CF-44E3-9099-C40C66FF867C}">
              <a14:compatExt xmlns:a14="http://schemas.microsoft.com/office/drawing/2010/main" spid="_x0000_s2072"/>
            </a:ext>
            <a:ext uri="{FF2B5EF4-FFF2-40B4-BE49-F238E27FC236}">
              <a16:creationId xmlns:a16="http://schemas.microsoft.com/office/drawing/2014/main" id="{D882AC9B-0DEF-44C7-8788-1BA0656DF203}"/>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7013" name="Drop Down 24" hidden="1">
          <a:extLst>
            <a:ext uri="{63B3BB69-23CF-44E3-9099-C40C66FF867C}">
              <a14:compatExt xmlns:a14="http://schemas.microsoft.com/office/drawing/2010/main" spid="_x0000_s2072"/>
            </a:ext>
            <a:ext uri="{FF2B5EF4-FFF2-40B4-BE49-F238E27FC236}">
              <a16:creationId xmlns:a16="http://schemas.microsoft.com/office/drawing/2014/main" id="{D9E0A647-39D1-4262-B5D0-A6448AAC3EC2}"/>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7014" name="Drop Down 24" hidden="1">
          <a:extLst>
            <a:ext uri="{63B3BB69-23CF-44E3-9099-C40C66FF867C}">
              <a14:compatExt xmlns:a14="http://schemas.microsoft.com/office/drawing/2010/main" spid="_x0000_s2072"/>
            </a:ext>
            <a:ext uri="{FF2B5EF4-FFF2-40B4-BE49-F238E27FC236}">
              <a16:creationId xmlns:a16="http://schemas.microsoft.com/office/drawing/2014/main" id="{A925C185-588E-4629-A784-B9B7B0E7F95F}"/>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7015" name="Drop Down 24" hidden="1">
          <a:extLst>
            <a:ext uri="{63B3BB69-23CF-44E3-9099-C40C66FF867C}">
              <a14:compatExt xmlns:a14="http://schemas.microsoft.com/office/drawing/2010/main" spid="_x0000_s2072"/>
            </a:ext>
            <a:ext uri="{FF2B5EF4-FFF2-40B4-BE49-F238E27FC236}">
              <a16:creationId xmlns:a16="http://schemas.microsoft.com/office/drawing/2014/main" id="{0AD47EE0-F8AD-4329-865B-BC4BBD7B9C58}"/>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7016" name="Drop Down 24" hidden="1">
          <a:extLst>
            <a:ext uri="{63B3BB69-23CF-44E3-9099-C40C66FF867C}">
              <a14:compatExt xmlns:a14="http://schemas.microsoft.com/office/drawing/2010/main" spid="_x0000_s2072"/>
            </a:ext>
            <a:ext uri="{FF2B5EF4-FFF2-40B4-BE49-F238E27FC236}">
              <a16:creationId xmlns:a16="http://schemas.microsoft.com/office/drawing/2014/main" id="{B26CD64F-B190-48A9-BA45-62800C11F525}"/>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7017" name="Drop Down 24" hidden="1">
          <a:extLst>
            <a:ext uri="{63B3BB69-23CF-44E3-9099-C40C66FF867C}">
              <a14:compatExt xmlns:a14="http://schemas.microsoft.com/office/drawing/2010/main" spid="_x0000_s2072"/>
            </a:ext>
            <a:ext uri="{FF2B5EF4-FFF2-40B4-BE49-F238E27FC236}">
              <a16:creationId xmlns:a16="http://schemas.microsoft.com/office/drawing/2014/main" id="{2DD3BE48-4BF0-41A5-AC1E-413AEBE11AF6}"/>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7018" name="Drop Down 24" hidden="1">
          <a:extLst>
            <a:ext uri="{63B3BB69-23CF-44E3-9099-C40C66FF867C}">
              <a14:compatExt xmlns:a14="http://schemas.microsoft.com/office/drawing/2010/main" spid="_x0000_s2072"/>
            </a:ext>
            <a:ext uri="{FF2B5EF4-FFF2-40B4-BE49-F238E27FC236}">
              <a16:creationId xmlns:a16="http://schemas.microsoft.com/office/drawing/2014/main" id="{6CD5F97A-4DA4-42A3-A46A-4A8435F59A22}"/>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7019" name="Drop Down 24" hidden="1">
          <a:extLst>
            <a:ext uri="{63B3BB69-23CF-44E3-9099-C40C66FF867C}">
              <a14:compatExt xmlns:a14="http://schemas.microsoft.com/office/drawing/2010/main" spid="_x0000_s2072"/>
            </a:ext>
            <a:ext uri="{FF2B5EF4-FFF2-40B4-BE49-F238E27FC236}">
              <a16:creationId xmlns:a16="http://schemas.microsoft.com/office/drawing/2014/main" id="{379AED24-D4C4-4305-926D-77B52177BC6C}"/>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7020" name="Drop Down 24" hidden="1">
          <a:extLst>
            <a:ext uri="{63B3BB69-23CF-44E3-9099-C40C66FF867C}">
              <a14:compatExt xmlns:a14="http://schemas.microsoft.com/office/drawing/2010/main" spid="_x0000_s2072"/>
            </a:ext>
            <a:ext uri="{FF2B5EF4-FFF2-40B4-BE49-F238E27FC236}">
              <a16:creationId xmlns:a16="http://schemas.microsoft.com/office/drawing/2014/main" id="{7B6E5CBB-AA13-43B0-AAB8-D298B00A4446}"/>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7021" name="Drop Down 24" hidden="1">
          <a:extLst>
            <a:ext uri="{63B3BB69-23CF-44E3-9099-C40C66FF867C}">
              <a14:compatExt xmlns:a14="http://schemas.microsoft.com/office/drawing/2010/main" spid="_x0000_s2072"/>
            </a:ext>
            <a:ext uri="{FF2B5EF4-FFF2-40B4-BE49-F238E27FC236}">
              <a16:creationId xmlns:a16="http://schemas.microsoft.com/office/drawing/2014/main" id="{629C76C8-C8BD-49D1-90CE-AA7A2E5EFAAA}"/>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7022" name="Drop Down 24" hidden="1">
          <a:extLst>
            <a:ext uri="{63B3BB69-23CF-44E3-9099-C40C66FF867C}">
              <a14:compatExt xmlns:a14="http://schemas.microsoft.com/office/drawing/2010/main" spid="_x0000_s2072"/>
            </a:ext>
            <a:ext uri="{FF2B5EF4-FFF2-40B4-BE49-F238E27FC236}">
              <a16:creationId xmlns:a16="http://schemas.microsoft.com/office/drawing/2014/main" id="{78871346-6E5E-4091-8F4B-094A1529AF2E}"/>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7023" name="Drop Down 24" hidden="1">
          <a:extLst>
            <a:ext uri="{63B3BB69-23CF-44E3-9099-C40C66FF867C}">
              <a14:compatExt xmlns:a14="http://schemas.microsoft.com/office/drawing/2010/main" spid="_x0000_s2072"/>
            </a:ext>
            <a:ext uri="{FF2B5EF4-FFF2-40B4-BE49-F238E27FC236}">
              <a16:creationId xmlns:a16="http://schemas.microsoft.com/office/drawing/2014/main" id="{CD0984A3-C7EC-4C17-9D92-4D9C8DB3C5DD}"/>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7024" name="Drop Down 24" hidden="1">
          <a:extLst>
            <a:ext uri="{63B3BB69-23CF-44E3-9099-C40C66FF867C}">
              <a14:compatExt xmlns:a14="http://schemas.microsoft.com/office/drawing/2010/main" spid="_x0000_s2072"/>
            </a:ext>
            <a:ext uri="{FF2B5EF4-FFF2-40B4-BE49-F238E27FC236}">
              <a16:creationId xmlns:a16="http://schemas.microsoft.com/office/drawing/2014/main" id="{3F8A470D-3EB4-49EA-9325-E466AF258F90}"/>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7025" name="Drop Down 24" hidden="1">
          <a:extLst>
            <a:ext uri="{63B3BB69-23CF-44E3-9099-C40C66FF867C}">
              <a14:compatExt xmlns:a14="http://schemas.microsoft.com/office/drawing/2010/main" spid="_x0000_s2072"/>
            </a:ext>
            <a:ext uri="{FF2B5EF4-FFF2-40B4-BE49-F238E27FC236}">
              <a16:creationId xmlns:a16="http://schemas.microsoft.com/office/drawing/2014/main" id="{4CEE51B5-09DC-4DF0-A833-BFD51B5523C3}"/>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7026" name="Drop Down 24" hidden="1">
          <a:extLst>
            <a:ext uri="{63B3BB69-23CF-44E3-9099-C40C66FF867C}">
              <a14:compatExt xmlns:a14="http://schemas.microsoft.com/office/drawing/2010/main" spid="_x0000_s2072"/>
            </a:ext>
            <a:ext uri="{FF2B5EF4-FFF2-40B4-BE49-F238E27FC236}">
              <a16:creationId xmlns:a16="http://schemas.microsoft.com/office/drawing/2014/main" id="{05ABC2F2-376A-490E-AE0D-43AB8C40F495}"/>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7027" name="Drop Down 24" hidden="1">
          <a:extLst>
            <a:ext uri="{63B3BB69-23CF-44E3-9099-C40C66FF867C}">
              <a14:compatExt xmlns:a14="http://schemas.microsoft.com/office/drawing/2010/main" spid="_x0000_s2072"/>
            </a:ext>
            <a:ext uri="{FF2B5EF4-FFF2-40B4-BE49-F238E27FC236}">
              <a16:creationId xmlns:a16="http://schemas.microsoft.com/office/drawing/2014/main" id="{177F6747-78D2-4914-95A8-F8A0497CA421}"/>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7028" name="Drop Down 24" hidden="1">
          <a:extLst>
            <a:ext uri="{63B3BB69-23CF-44E3-9099-C40C66FF867C}">
              <a14:compatExt xmlns:a14="http://schemas.microsoft.com/office/drawing/2010/main" spid="_x0000_s2072"/>
            </a:ext>
            <a:ext uri="{FF2B5EF4-FFF2-40B4-BE49-F238E27FC236}">
              <a16:creationId xmlns:a16="http://schemas.microsoft.com/office/drawing/2014/main" id="{D7A8D3B2-65E6-4723-A671-308B51967327}"/>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7029" name="Drop Down 24" hidden="1">
          <a:extLst>
            <a:ext uri="{63B3BB69-23CF-44E3-9099-C40C66FF867C}">
              <a14:compatExt xmlns:a14="http://schemas.microsoft.com/office/drawing/2010/main" spid="_x0000_s2072"/>
            </a:ext>
            <a:ext uri="{FF2B5EF4-FFF2-40B4-BE49-F238E27FC236}">
              <a16:creationId xmlns:a16="http://schemas.microsoft.com/office/drawing/2014/main" id="{BA3BD747-8758-4D91-8418-A739F9B4AD9A}"/>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7030" name="Drop Down 24" hidden="1">
          <a:extLst>
            <a:ext uri="{63B3BB69-23CF-44E3-9099-C40C66FF867C}">
              <a14:compatExt xmlns:a14="http://schemas.microsoft.com/office/drawing/2010/main" spid="_x0000_s2072"/>
            </a:ext>
            <a:ext uri="{FF2B5EF4-FFF2-40B4-BE49-F238E27FC236}">
              <a16:creationId xmlns:a16="http://schemas.microsoft.com/office/drawing/2014/main" id="{EDC720D1-201A-4A6B-8659-F396617E664C}"/>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7031" name="Drop Down 24" hidden="1">
          <a:extLst>
            <a:ext uri="{63B3BB69-23CF-44E3-9099-C40C66FF867C}">
              <a14:compatExt xmlns:a14="http://schemas.microsoft.com/office/drawing/2010/main" spid="_x0000_s2072"/>
            </a:ext>
            <a:ext uri="{FF2B5EF4-FFF2-40B4-BE49-F238E27FC236}">
              <a16:creationId xmlns:a16="http://schemas.microsoft.com/office/drawing/2014/main" id="{19A3056A-6915-423A-910B-EC48F1778800}"/>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7032" name="Drop Down 24" hidden="1">
          <a:extLst>
            <a:ext uri="{63B3BB69-23CF-44E3-9099-C40C66FF867C}">
              <a14:compatExt xmlns:a14="http://schemas.microsoft.com/office/drawing/2010/main" spid="_x0000_s2072"/>
            </a:ext>
            <a:ext uri="{FF2B5EF4-FFF2-40B4-BE49-F238E27FC236}">
              <a16:creationId xmlns:a16="http://schemas.microsoft.com/office/drawing/2014/main" id="{D8ABC54A-2656-40FC-83CA-879358E20A9D}"/>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7033" name="Drop Down 24" hidden="1">
          <a:extLst>
            <a:ext uri="{63B3BB69-23CF-44E3-9099-C40C66FF867C}">
              <a14:compatExt xmlns:a14="http://schemas.microsoft.com/office/drawing/2010/main" spid="_x0000_s2072"/>
            </a:ext>
            <a:ext uri="{FF2B5EF4-FFF2-40B4-BE49-F238E27FC236}">
              <a16:creationId xmlns:a16="http://schemas.microsoft.com/office/drawing/2014/main" id="{2AE1034A-F2D7-45B6-8DBA-AF4FCDFA5A88}"/>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7034" name="Drop Down 24" hidden="1">
          <a:extLst>
            <a:ext uri="{63B3BB69-23CF-44E3-9099-C40C66FF867C}">
              <a14:compatExt xmlns:a14="http://schemas.microsoft.com/office/drawing/2010/main" spid="_x0000_s2072"/>
            </a:ext>
            <a:ext uri="{FF2B5EF4-FFF2-40B4-BE49-F238E27FC236}">
              <a16:creationId xmlns:a16="http://schemas.microsoft.com/office/drawing/2014/main" id="{7C2E3CB1-A08C-4C2B-9A15-DC748A915D5B}"/>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7035" name="Drop Down 24" hidden="1">
          <a:extLst>
            <a:ext uri="{63B3BB69-23CF-44E3-9099-C40C66FF867C}">
              <a14:compatExt xmlns:a14="http://schemas.microsoft.com/office/drawing/2010/main" spid="_x0000_s2072"/>
            </a:ext>
            <a:ext uri="{FF2B5EF4-FFF2-40B4-BE49-F238E27FC236}">
              <a16:creationId xmlns:a16="http://schemas.microsoft.com/office/drawing/2014/main" id="{9877482A-2F1E-400E-9470-FA4868F600C8}"/>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7036" name="Drop Down 24" hidden="1">
          <a:extLst>
            <a:ext uri="{63B3BB69-23CF-44E3-9099-C40C66FF867C}">
              <a14:compatExt xmlns:a14="http://schemas.microsoft.com/office/drawing/2010/main" spid="_x0000_s2072"/>
            </a:ext>
            <a:ext uri="{FF2B5EF4-FFF2-40B4-BE49-F238E27FC236}">
              <a16:creationId xmlns:a16="http://schemas.microsoft.com/office/drawing/2014/main" id="{EA7F0DE0-5DE5-47C3-BDD7-9B7572334EC0}"/>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7037" name="Drop Down 24" hidden="1">
          <a:extLst>
            <a:ext uri="{63B3BB69-23CF-44E3-9099-C40C66FF867C}">
              <a14:compatExt xmlns:a14="http://schemas.microsoft.com/office/drawing/2010/main" spid="_x0000_s2072"/>
            </a:ext>
            <a:ext uri="{FF2B5EF4-FFF2-40B4-BE49-F238E27FC236}">
              <a16:creationId xmlns:a16="http://schemas.microsoft.com/office/drawing/2014/main" id="{0EC44121-1A3F-4727-8710-F2201F50B02D}"/>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7038" name="Drop Down 24" hidden="1">
          <a:extLst>
            <a:ext uri="{63B3BB69-23CF-44E3-9099-C40C66FF867C}">
              <a14:compatExt xmlns:a14="http://schemas.microsoft.com/office/drawing/2010/main" spid="_x0000_s2072"/>
            </a:ext>
            <a:ext uri="{FF2B5EF4-FFF2-40B4-BE49-F238E27FC236}">
              <a16:creationId xmlns:a16="http://schemas.microsoft.com/office/drawing/2014/main" id="{63B71C63-92D8-4AB7-9BD1-A9EDD531672B}"/>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7039" name="Drop Down 24" hidden="1">
          <a:extLst>
            <a:ext uri="{63B3BB69-23CF-44E3-9099-C40C66FF867C}">
              <a14:compatExt xmlns:a14="http://schemas.microsoft.com/office/drawing/2010/main" spid="_x0000_s2072"/>
            </a:ext>
            <a:ext uri="{FF2B5EF4-FFF2-40B4-BE49-F238E27FC236}">
              <a16:creationId xmlns:a16="http://schemas.microsoft.com/office/drawing/2014/main" id="{761118F9-28A2-4A1E-BB24-C5900AF0951B}"/>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7040" name="Drop Down 24" hidden="1">
          <a:extLst>
            <a:ext uri="{63B3BB69-23CF-44E3-9099-C40C66FF867C}">
              <a14:compatExt xmlns:a14="http://schemas.microsoft.com/office/drawing/2010/main" spid="_x0000_s2072"/>
            </a:ext>
            <a:ext uri="{FF2B5EF4-FFF2-40B4-BE49-F238E27FC236}">
              <a16:creationId xmlns:a16="http://schemas.microsoft.com/office/drawing/2014/main" id="{8ECB13C9-46BB-48D4-9B37-B03E34BDA5AC}"/>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7041" name="Drop Down 24" hidden="1">
          <a:extLst>
            <a:ext uri="{63B3BB69-23CF-44E3-9099-C40C66FF867C}">
              <a14:compatExt xmlns:a14="http://schemas.microsoft.com/office/drawing/2010/main" spid="_x0000_s2072"/>
            </a:ext>
            <a:ext uri="{FF2B5EF4-FFF2-40B4-BE49-F238E27FC236}">
              <a16:creationId xmlns:a16="http://schemas.microsoft.com/office/drawing/2014/main" id="{306CD361-46A2-4947-B055-5A836792E5C4}"/>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7042" name="Drop Down 24" hidden="1">
          <a:extLst>
            <a:ext uri="{63B3BB69-23CF-44E3-9099-C40C66FF867C}">
              <a14:compatExt xmlns:a14="http://schemas.microsoft.com/office/drawing/2010/main" spid="_x0000_s2072"/>
            </a:ext>
            <a:ext uri="{FF2B5EF4-FFF2-40B4-BE49-F238E27FC236}">
              <a16:creationId xmlns:a16="http://schemas.microsoft.com/office/drawing/2014/main" id="{C700D2D8-472E-4DFA-BCA1-79CC1714E5E9}"/>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7043" name="Drop Down 24" hidden="1">
          <a:extLst>
            <a:ext uri="{63B3BB69-23CF-44E3-9099-C40C66FF867C}">
              <a14:compatExt xmlns:a14="http://schemas.microsoft.com/office/drawing/2010/main" spid="_x0000_s2072"/>
            </a:ext>
            <a:ext uri="{FF2B5EF4-FFF2-40B4-BE49-F238E27FC236}">
              <a16:creationId xmlns:a16="http://schemas.microsoft.com/office/drawing/2014/main" id="{7463CE39-9000-433A-9784-B2D5C19BF00A}"/>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7044" name="Drop Down 24" hidden="1">
          <a:extLst>
            <a:ext uri="{63B3BB69-23CF-44E3-9099-C40C66FF867C}">
              <a14:compatExt xmlns:a14="http://schemas.microsoft.com/office/drawing/2010/main" spid="_x0000_s2072"/>
            </a:ext>
            <a:ext uri="{FF2B5EF4-FFF2-40B4-BE49-F238E27FC236}">
              <a16:creationId xmlns:a16="http://schemas.microsoft.com/office/drawing/2014/main" id="{4FA5A942-4DF2-4D45-B3E8-C960AEC154F4}"/>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7045" name="Drop Down 24" hidden="1">
          <a:extLst>
            <a:ext uri="{63B3BB69-23CF-44E3-9099-C40C66FF867C}">
              <a14:compatExt xmlns:a14="http://schemas.microsoft.com/office/drawing/2010/main" spid="_x0000_s2072"/>
            </a:ext>
            <a:ext uri="{FF2B5EF4-FFF2-40B4-BE49-F238E27FC236}">
              <a16:creationId xmlns:a16="http://schemas.microsoft.com/office/drawing/2014/main" id="{33169330-2F2F-4DFE-A14C-A2F6F01CA30D}"/>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7046" name="Drop Down 24" hidden="1">
          <a:extLst>
            <a:ext uri="{63B3BB69-23CF-44E3-9099-C40C66FF867C}">
              <a14:compatExt xmlns:a14="http://schemas.microsoft.com/office/drawing/2010/main" spid="_x0000_s2072"/>
            </a:ext>
            <a:ext uri="{FF2B5EF4-FFF2-40B4-BE49-F238E27FC236}">
              <a16:creationId xmlns:a16="http://schemas.microsoft.com/office/drawing/2014/main" id="{121BF6D5-4F90-4DEF-B358-64B388675C7F}"/>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7047" name="Drop Down 24" hidden="1">
          <a:extLst>
            <a:ext uri="{63B3BB69-23CF-44E3-9099-C40C66FF867C}">
              <a14:compatExt xmlns:a14="http://schemas.microsoft.com/office/drawing/2010/main" spid="_x0000_s2072"/>
            </a:ext>
            <a:ext uri="{FF2B5EF4-FFF2-40B4-BE49-F238E27FC236}">
              <a16:creationId xmlns:a16="http://schemas.microsoft.com/office/drawing/2014/main" id="{E1512E37-189A-4FF7-9CCA-BB55459C1E6D}"/>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7048" name="Drop Down 24" hidden="1">
          <a:extLst>
            <a:ext uri="{63B3BB69-23CF-44E3-9099-C40C66FF867C}">
              <a14:compatExt xmlns:a14="http://schemas.microsoft.com/office/drawing/2010/main" spid="_x0000_s2072"/>
            </a:ext>
            <a:ext uri="{FF2B5EF4-FFF2-40B4-BE49-F238E27FC236}">
              <a16:creationId xmlns:a16="http://schemas.microsoft.com/office/drawing/2014/main" id="{10DAB9A2-97B4-4B13-BF66-1804F8C97C54}"/>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6670" name="Drop Down 4" hidden="1">
          <a:extLst>
            <a:ext uri="{63B3BB69-23CF-44E3-9099-C40C66FF867C}">
              <a14:compatExt xmlns:a14="http://schemas.microsoft.com/office/drawing/2010/main" spid="_x0000_s2052"/>
            </a:ext>
            <a:ext uri="{FF2B5EF4-FFF2-40B4-BE49-F238E27FC236}">
              <a16:creationId xmlns:a16="http://schemas.microsoft.com/office/drawing/2014/main" id="{EB8E73F4-6942-4E1E-9E1B-AEA32603D07F}"/>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317</xdr:row>
      <xdr:rowOff>0</xdr:rowOff>
    </xdr:from>
    <xdr:ext cx="1921468" cy="195685"/>
    <xdr:sp macro="" textlink="">
      <xdr:nvSpPr>
        <xdr:cNvPr id="6671" name="Drop Down 20" hidden="1">
          <a:extLst>
            <a:ext uri="{63B3BB69-23CF-44E3-9099-C40C66FF867C}">
              <a14:compatExt xmlns:a14="http://schemas.microsoft.com/office/drawing/2010/main" spid="_x0000_s2068"/>
            </a:ext>
            <a:ext uri="{FF2B5EF4-FFF2-40B4-BE49-F238E27FC236}">
              <a16:creationId xmlns:a16="http://schemas.microsoft.com/office/drawing/2014/main" id="{B9A3D3C5-60FE-4E1B-8557-B4D5A6B06529}"/>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317</xdr:row>
      <xdr:rowOff>0</xdr:rowOff>
    </xdr:from>
    <xdr:ext cx="2476500" cy="199970"/>
    <xdr:sp macro="" textlink="">
      <xdr:nvSpPr>
        <xdr:cNvPr id="6672" name="Drop Down 24" hidden="1">
          <a:extLst>
            <a:ext uri="{63B3BB69-23CF-44E3-9099-C40C66FF867C}">
              <a14:compatExt xmlns:a14="http://schemas.microsoft.com/office/drawing/2010/main" spid="_x0000_s2072"/>
            </a:ext>
            <a:ext uri="{FF2B5EF4-FFF2-40B4-BE49-F238E27FC236}">
              <a16:creationId xmlns:a16="http://schemas.microsoft.com/office/drawing/2014/main" id="{E0849C23-F7EC-4877-BB8B-03A907EECDA4}"/>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6673" name="Drop Down 4" hidden="1">
          <a:extLst>
            <a:ext uri="{63B3BB69-23CF-44E3-9099-C40C66FF867C}">
              <a14:compatExt xmlns:a14="http://schemas.microsoft.com/office/drawing/2010/main" spid="_x0000_s2052"/>
            </a:ext>
            <a:ext uri="{FF2B5EF4-FFF2-40B4-BE49-F238E27FC236}">
              <a16:creationId xmlns:a16="http://schemas.microsoft.com/office/drawing/2014/main" id="{C74BA732-E397-4B4D-B5AD-AD58DC3A01B2}"/>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317</xdr:row>
      <xdr:rowOff>0</xdr:rowOff>
    </xdr:from>
    <xdr:ext cx="2529840" cy="195685"/>
    <xdr:sp macro="" textlink="">
      <xdr:nvSpPr>
        <xdr:cNvPr id="6674" name="Drop Down 4" hidden="1">
          <a:extLst>
            <a:ext uri="{63B3BB69-23CF-44E3-9099-C40C66FF867C}">
              <a14:compatExt xmlns:a14="http://schemas.microsoft.com/office/drawing/2010/main" spid="_x0000_s2052"/>
            </a:ext>
            <a:ext uri="{FF2B5EF4-FFF2-40B4-BE49-F238E27FC236}">
              <a16:creationId xmlns:a16="http://schemas.microsoft.com/office/drawing/2014/main" id="{4B804771-A475-4B2C-A0E7-471696E4D8B4}"/>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6675" name="Drop Down 4" hidden="1">
          <a:extLst>
            <a:ext uri="{63B3BB69-23CF-44E3-9099-C40C66FF867C}">
              <a14:compatExt xmlns:a14="http://schemas.microsoft.com/office/drawing/2010/main" spid="_x0000_s2052"/>
            </a:ext>
            <a:ext uri="{FF2B5EF4-FFF2-40B4-BE49-F238E27FC236}">
              <a16:creationId xmlns:a16="http://schemas.microsoft.com/office/drawing/2014/main" id="{BACA58CF-18D3-4E75-97AA-6E1EE4C13559}"/>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317</xdr:row>
      <xdr:rowOff>0</xdr:rowOff>
    </xdr:from>
    <xdr:ext cx="2529840" cy="195685"/>
    <xdr:sp macro="" textlink="">
      <xdr:nvSpPr>
        <xdr:cNvPr id="6676" name="Drop Down 4" hidden="1">
          <a:extLst>
            <a:ext uri="{63B3BB69-23CF-44E3-9099-C40C66FF867C}">
              <a14:compatExt xmlns:a14="http://schemas.microsoft.com/office/drawing/2010/main" spid="_x0000_s2052"/>
            </a:ext>
            <a:ext uri="{FF2B5EF4-FFF2-40B4-BE49-F238E27FC236}">
              <a16:creationId xmlns:a16="http://schemas.microsoft.com/office/drawing/2014/main" id="{92D4311C-86D3-4B26-AF93-694E1F0E0715}"/>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6677" name="Drop Down 4" hidden="1">
          <a:extLst>
            <a:ext uri="{63B3BB69-23CF-44E3-9099-C40C66FF867C}">
              <a14:compatExt xmlns:a14="http://schemas.microsoft.com/office/drawing/2010/main" spid="_x0000_s2052"/>
            </a:ext>
            <a:ext uri="{FF2B5EF4-FFF2-40B4-BE49-F238E27FC236}">
              <a16:creationId xmlns:a16="http://schemas.microsoft.com/office/drawing/2014/main" id="{DE4D2CD3-651B-47A9-A6B6-6788AC9A5FB6}"/>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317</xdr:row>
      <xdr:rowOff>0</xdr:rowOff>
    </xdr:from>
    <xdr:ext cx="1921468" cy="195685"/>
    <xdr:sp macro="" textlink="">
      <xdr:nvSpPr>
        <xdr:cNvPr id="6679" name="Drop Down 20" hidden="1">
          <a:extLst>
            <a:ext uri="{63B3BB69-23CF-44E3-9099-C40C66FF867C}">
              <a14:compatExt xmlns:a14="http://schemas.microsoft.com/office/drawing/2010/main" spid="_x0000_s2068"/>
            </a:ext>
            <a:ext uri="{FF2B5EF4-FFF2-40B4-BE49-F238E27FC236}">
              <a16:creationId xmlns:a16="http://schemas.microsoft.com/office/drawing/2014/main" id="{49759E92-94EA-403A-89DF-D678294CD172}"/>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317</xdr:row>
      <xdr:rowOff>0</xdr:rowOff>
    </xdr:from>
    <xdr:ext cx="2476500" cy="199970"/>
    <xdr:sp macro="" textlink="">
      <xdr:nvSpPr>
        <xdr:cNvPr id="6680" name="Drop Down 24" hidden="1">
          <a:extLst>
            <a:ext uri="{63B3BB69-23CF-44E3-9099-C40C66FF867C}">
              <a14:compatExt xmlns:a14="http://schemas.microsoft.com/office/drawing/2010/main" spid="_x0000_s2072"/>
            </a:ext>
            <a:ext uri="{FF2B5EF4-FFF2-40B4-BE49-F238E27FC236}">
              <a16:creationId xmlns:a16="http://schemas.microsoft.com/office/drawing/2014/main" id="{E2FF646B-D3EB-494D-BBBD-154977C49E01}"/>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6681" name="Drop Down 4" hidden="1">
          <a:extLst>
            <a:ext uri="{63B3BB69-23CF-44E3-9099-C40C66FF867C}">
              <a14:compatExt xmlns:a14="http://schemas.microsoft.com/office/drawing/2010/main" spid="_x0000_s2052"/>
            </a:ext>
            <a:ext uri="{FF2B5EF4-FFF2-40B4-BE49-F238E27FC236}">
              <a16:creationId xmlns:a16="http://schemas.microsoft.com/office/drawing/2014/main" id="{E8667792-2212-4ADD-A82E-4371A67E4E95}"/>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317</xdr:row>
      <xdr:rowOff>0</xdr:rowOff>
    </xdr:from>
    <xdr:ext cx="2529840" cy="195685"/>
    <xdr:sp macro="" textlink="">
      <xdr:nvSpPr>
        <xdr:cNvPr id="6682" name="Drop Down 4" hidden="1">
          <a:extLst>
            <a:ext uri="{63B3BB69-23CF-44E3-9099-C40C66FF867C}">
              <a14:compatExt xmlns:a14="http://schemas.microsoft.com/office/drawing/2010/main" spid="_x0000_s2052"/>
            </a:ext>
            <a:ext uri="{FF2B5EF4-FFF2-40B4-BE49-F238E27FC236}">
              <a16:creationId xmlns:a16="http://schemas.microsoft.com/office/drawing/2014/main" id="{AF5DFBD3-303A-487D-AFD3-4674D17C4B01}"/>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6683" name="Drop Down 4" hidden="1">
          <a:extLst>
            <a:ext uri="{63B3BB69-23CF-44E3-9099-C40C66FF867C}">
              <a14:compatExt xmlns:a14="http://schemas.microsoft.com/office/drawing/2010/main" spid="_x0000_s2052"/>
            </a:ext>
            <a:ext uri="{FF2B5EF4-FFF2-40B4-BE49-F238E27FC236}">
              <a16:creationId xmlns:a16="http://schemas.microsoft.com/office/drawing/2014/main" id="{400BE598-FE12-4981-947A-630B5C1D7279}"/>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317</xdr:row>
      <xdr:rowOff>0</xdr:rowOff>
    </xdr:from>
    <xdr:ext cx="2529840" cy="195685"/>
    <xdr:sp macro="" textlink="">
      <xdr:nvSpPr>
        <xdr:cNvPr id="6684" name="Drop Down 4" hidden="1">
          <a:extLst>
            <a:ext uri="{63B3BB69-23CF-44E3-9099-C40C66FF867C}">
              <a14:compatExt xmlns:a14="http://schemas.microsoft.com/office/drawing/2010/main" spid="_x0000_s2052"/>
            </a:ext>
            <a:ext uri="{FF2B5EF4-FFF2-40B4-BE49-F238E27FC236}">
              <a16:creationId xmlns:a16="http://schemas.microsoft.com/office/drawing/2014/main" id="{F53DBB7E-529B-4279-A7EC-402053493346}"/>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6685" name="Drop Down 4" hidden="1">
          <a:extLst>
            <a:ext uri="{63B3BB69-23CF-44E3-9099-C40C66FF867C}">
              <a14:compatExt xmlns:a14="http://schemas.microsoft.com/office/drawing/2010/main" spid="_x0000_s2052"/>
            </a:ext>
            <a:ext uri="{FF2B5EF4-FFF2-40B4-BE49-F238E27FC236}">
              <a16:creationId xmlns:a16="http://schemas.microsoft.com/office/drawing/2014/main" id="{5689C4D1-294A-4E90-8B4B-A5FDF55681E5}"/>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317</xdr:row>
      <xdr:rowOff>0</xdr:rowOff>
    </xdr:from>
    <xdr:ext cx="1921468" cy="195685"/>
    <xdr:sp macro="" textlink="">
      <xdr:nvSpPr>
        <xdr:cNvPr id="6686" name="Drop Down 20" hidden="1">
          <a:extLst>
            <a:ext uri="{63B3BB69-23CF-44E3-9099-C40C66FF867C}">
              <a14:compatExt xmlns:a14="http://schemas.microsoft.com/office/drawing/2010/main" spid="_x0000_s2068"/>
            </a:ext>
            <a:ext uri="{FF2B5EF4-FFF2-40B4-BE49-F238E27FC236}">
              <a16:creationId xmlns:a16="http://schemas.microsoft.com/office/drawing/2014/main" id="{44E12CFC-8732-49C0-97A1-ED2AC04BBFD1}"/>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317</xdr:row>
      <xdr:rowOff>0</xdr:rowOff>
    </xdr:from>
    <xdr:ext cx="2476500" cy="199970"/>
    <xdr:sp macro="" textlink="">
      <xdr:nvSpPr>
        <xdr:cNvPr id="6687" name="Drop Down 24" hidden="1">
          <a:extLst>
            <a:ext uri="{63B3BB69-23CF-44E3-9099-C40C66FF867C}">
              <a14:compatExt xmlns:a14="http://schemas.microsoft.com/office/drawing/2010/main" spid="_x0000_s2072"/>
            </a:ext>
            <a:ext uri="{FF2B5EF4-FFF2-40B4-BE49-F238E27FC236}">
              <a16:creationId xmlns:a16="http://schemas.microsoft.com/office/drawing/2014/main" id="{FADAEB2E-325F-4F40-9717-D51E175BBAD0}"/>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6688" name="Drop Down 4" hidden="1">
          <a:extLst>
            <a:ext uri="{63B3BB69-23CF-44E3-9099-C40C66FF867C}">
              <a14:compatExt xmlns:a14="http://schemas.microsoft.com/office/drawing/2010/main" spid="_x0000_s2052"/>
            </a:ext>
            <a:ext uri="{FF2B5EF4-FFF2-40B4-BE49-F238E27FC236}">
              <a16:creationId xmlns:a16="http://schemas.microsoft.com/office/drawing/2014/main" id="{093B9DCD-BF0C-4575-881A-91EFC87080FD}"/>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317</xdr:row>
      <xdr:rowOff>0</xdr:rowOff>
    </xdr:from>
    <xdr:ext cx="2529840" cy="195685"/>
    <xdr:sp macro="" textlink="">
      <xdr:nvSpPr>
        <xdr:cNvPr id="6689" name="Drop Down 4" hidden="1">
          <a:extLst>
            <a:ext uri="{63B3BB69-23CF-44E3-9099-C40C66FF867C}">
              <a14:compatExt xmlns:a14="http://schemas.microsoft.com/office/drawing/2010/main" spid="_x0000_s2052"/>
            </a:ext>
            <a:ext uri="{FF2B5EF4-FFF2-40B4-BE49-F238E27FC236}">
              <a16:creationId xmlns:a16="http://schemas.microsoft.com/office/drawing/2014/main" id="{E1ED3C58-77EC-484E-AAEC-9BE63AD81227}"/>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6690" name="Drop Down 4" hidden="1">
          <a:extLst>
            <a:ext uri="{63B3BB69-23CF-44E3-9099-C40C66FF867C}">
              <a14:compatExt xmlns:a14="http://schemas.microsoft.com/office/drawing/2010/main" spid="_x0000_s2052"/>
            </a:ext>
            <a:ext uri="{FF2B5EF4-FFF2-40B4-BE49-F238E27FC236}">
              <a16:creationId xmlns:a16="http://schemas.microsoft.com/office/drawing/2014/main" id="{9FEE3045-3233-42DD-8CDB-9D9C088F3A5E}"/>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317</xdr:row>
      <xdr:rowOff>0</xdr:rowOff>
    </xdr:from>
    <xdr:ext cx="2529840" cy="195685"/>
    <xdr:sp macro="" textlink="">
      <xdr:nvSpPr>
        <xdr:cNvPr id="6691" name="Drop Down 4" hidden="1">
          <a:extLst>
            <a:ext uri="{63B3BB69-23CF-44E3-9099-C40C66FF867C}">
              <a14:compatExt xmlns:a14="http://schemas.microsoft.com/office/drawing/2010/main" spid="_x0000_s2052"/>
            </a:ext>
            <a:ext uri="{FF2B5EF4-FFF2-40B4-BE49-F238E27FC236}">
              <a16:creationId xmlns:a16="http://schemas.microsoft.com/office/drawing/2014/main" id="{6274424D-13D6-485A-B5A6-62A8F72238B2}"/>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6692" name="Drop Down 4" hidden="1">
          <a:extLst>
            <a:ext uri="{63B3BB69-23CF-44E3-9099-C40C66FF867C}">
              <a14:compatExt xmlns:a14="http://schemas.microsoft.com/office/drawing/2010/main" spid="_x0000_s2052"/>
            </a:ext>
            <a:ext uri="{FF2B5EF4-FFF2-40B4-BE49-F238E27FC236}">
              <a16:creationId xmlns:a16="http://schemas.microsoft.com/office/drawing/2014/main" id="{B40BBB18-70C9-48A6-B88E-F2950005C1E8}"/>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317</xdr:row>
      <xdr:rowOff>0</xdr:rowOff>
    </xdr:from>
    <xdr:ext cx="1921468" cy="195685"/>
    <xdr:sp macro="" textlink="">
      <xdr:nvSpPr>
        <xdr:cNvPr id="6693" name="Drop Down 20" hidden="1">
          <a:extLst>
            <a:ext uri="{63B3BB69-23CF-44E3-9099-C40C66FF867C}">
              <a14:compatExt xmlns:a14="http://schemas.microsoft.com/office/drawing/2010/main" spid="_x0000_s2068"/>
            </a:ext>
            <a:ext uri="{FF2B5EF4-FFF2-40B4-BE49-F238E27FC236}">
              <a16:creationId xmlns:a16="http://schemas.microsoft.com/office/drawing/2014/main" id="{21B5FCB4-BDCC-45AC-B357-2C79FF97C54D}"/>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317</xdr:row>
      <xdr:rowOff>0</xdr:rowOff>
    </xdr:from>
    <xdr:ext cx="2476500" cy="199970"/>
    <xdr:sp macro="" textlink="">
      <xdr:nvSpPr>
        <xdr:cNvPr id="6694" name="Drop Down 24" hidden="1">
          <a:extLst>
            <a:ext uri="{63B3BB69-23CF-44E3-9099-C40C66FF867C}">
              <a14:compatExt xmlns:a14="http://schemas.microsoft.com/office/drawing/2010/main" spid="_x0000_s2072"/>
            </a:ext>
            <a:ext uri="{FF2B5EF4-FFF2-40B4-BE49-F238E27FC236}">
              <a16:creationId xmlns:a16="http://schemas.microsoft.com/office/drawing/2014/main" id="{AE98AC6E-1B52-42DC-A37A-64E815C171C0}"/>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6695" name="Drop Down 4" hidden="1">
          <a:extLst>
            <a:ext uri="{63B3BB69-23CF-44E3-9099-C40C66FF867C}">
              <a14:compatExt xmlns:a14="http://schemas.microsoft.com/office/drawing/2010/main" spid="_x0000_s2052"/>
            </a:ext>
            <a:ext uri="{FF2B5EF4-FFF2-40B4-BE49-F238E27FC236}">
              <a16:creationId xmlns:a16="http://schemas.microsoft.com/office/drawing/2014/main" id="{D93DD9C0-9016-4B0A-A2ED-92F99DBC8F1F}"/>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317</xdr:row>
      <xdr:rowOff>0</xdr:rowOff>
    </xdr:from>
    <xdr:ext cx="2529840" cy="195685"/>
    <xdr:sp macro="" textlink="">
      <xdr:nvSpPr>
        <xdr:cNvPr id="6696" name="Drop Down 4" hidden="1">
          <a:extLst>
            <a:ext uri="{63B3BB69-23CF-44E3-9099-C40C66FF867C}">
              <a14:compatExt xmlns:a14="http://schemas.microsoft.com/office/drawing/2010/main" spid="_x0000_s2052"/>
            </a:ext>
            <a:ext uri="{FF2B5EF4-FFF2-40B4-BE49-F238E27FC236}">
              <a16:creationId xmlns:a16="http://schemas.microsoft.com/office/drawing/2014/main" id="{BADB911A-80B4-4FC9-90B0-506B3F271ACD}"/>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6697" name="Drop Down 4" hidden="1">
          <a:extLst>
            <a:ext uri="{63B3BB69-23CF-44E3-9099-C40C66FF867C}">
              <a14:compatExt xmlns:a14="http://schemas.microsoft.com/office/drawing/2010/main" spid="_x0000_s2052"/>
            </a:ext>
            <a:ext uri="{FF2B5EF4-FFF2-40B4-BE49-F238E27FC236}">
              <a16:creationId xmlns:a16="http://schemas.microsoft.com/office/drawing/2014/main" id="{F111A73D-AD1A-4546-A5BA-1E34D8B9A552}"/>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317</xdr:row>
      <xdr:rowOff>0</xdr:rowOff>
    </xdr:from>
    <xdr:ext cx="2529840" cy="195685"/>
    <xdr:sp macro="" textlink="">
      <xdr:nvSpPr>
        <xdr:cNvPr id="6698" name="Drop Down 4" hidden="1">
          <a:extLst>
            <a:ext uri="{63B3BB69-23CF-44E3-9099-C40C66FF867C}">
              <a14:compatExt xmlns:a14="http://schemas.microsoft.com/office/drawing/2010/main" spid="_x0000_s2052"/>
            </a:ext>
            <a:ext uri="{FF2B5EF4-FFF2-40B4-BE49-F238E27FC236}">
              <a16:creationId xmlns:a16="http://schemas.microsoft.com/office/drawing/2014/main" id="{28808237-E064-4D99-BFF5-5001A9DB02A0}"/>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6699" name="Drop Down 4" hidden="1">
          <a:extLst>
            <a:ext uri="{63B3BB69-23CF-44E3-9099-C40C66FF867C}">
              <a14:compatExt xmlns:a14="http://schemas.microsoft.com/office/drawing/2010/main" spid="_x0000_s2052"/>
            </a:ext>
            <a:ext uri="{FF2B5EF4-FFF2-40B4-BE49-F238E27FC236}">
              <a16:creationId xmlns:a16="http://schemas.microsoft.com/office/drawing/2014/main" id="{F7A64662-74EB-4BDC-BFB4-F2555F7419FA}"/>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317</xdr:row>
      <xdr:rowOff>0</xdr:rowOff>
    </xdr:from>
    <xdr:ext cx="1921468" cy="195685"/>
    <xdr:sp macro="" textlink="">
      <xdr:nvSpPr>
        <xdr:cNvPr id="6700" name="Drop Down 20" hidden="1">
          <a:extLst>
            <a:ext uri="{63B3BB69-23CF-44E3-9099-C40C66FF867C}">
              <a14:compatExt xmlns:a14="http://schemas.microsoft.com/office/drawing/2010/main" spid="_x0000_s2068"/>
            </a:ext>
            <a:ext uri="{FF2B5EF4-FFF2-40B4-BE49-F238E27FC236}">
              <a16:creationId xmlns:a16="http://schemas.microsoft.com/office/drawing/2014/main" id="{750189BD-3C58-4067-921C-C835FBA7874A}"/>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317</xdr:row>
      <xdr:rowOff>0</xdr:rowOff>
    </xdr:from>
    <xdr:ext cx="2476500" cy="199970"/>
    <xdr:sp macro="" textlink="">
      <xdr:nvSpPr>
        <xdr:cNvPr id="6701" name="Drop Down 24" hidden="1">
          <a:extLst>
            <a:ext uri="{63B3BB69-23CF-44E3-9099-C40C66FF867C}">
              <a14:compatExt xmlns:a14="http://schemas.microsoft.com/office/drawing/2010/main" spid="_x0000_s2072"/>
            </a:ext>
            <a:ext uri="{FF2B5EF4-FFF2-40B4-BE49-F238E27FC236}">
              <a16:creationId xmlns:a16="http://schemas.microsoft.com/office/drawing/2014/main" id="{FC60F362-D198-4ABE-921C-770AA3ACAFAD}"/>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6702" name="Drop Down 4" hidden="1">
          <a:extLst>
            <a:ext uri="{63B3BB69-23CF-44E3-9099-C40C66FF867C}">
              <a14:compatExt xmlns:a14="http://schemas.microsoft.com/office/drawing/2010/main" spid="_x0000_s2052"/>
            </a:ext>
            <a:ext uri="{FF2B5EF4-FFF2-40B4-BE49-F238E27FC236}">
              <a16:creationId xmlns:a16="http://schemas.microsoft.com/office/drawing/2014/main" id="{0FCD707D-7F0D-4B50-A6EB-1F3011208518}"/>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317</xdr:row>
      <xdr:rowOff>0</xdr:rowOff>
    </xdr:from>
    <xdr:ext cx="2529840" cy="195685"/>
    <xdr:sp macro="" textlink="">
      <xdr:nvSpPr>
        <xdr:cNvPr id="6703" name="Drop Down 4" hidden="1">
          <a:extLst>
            <a:ext uri="{63B3BB69-23CF-44E3-9099-C40C66FF867C}">
              <a14:compatExt xmlns:a14="http://schemas.microsoft.com/office/drawing/2010/main" spid="_x0000_s2052"/>
            </a:ext>
            <a:ext uri="{FF2B5EF4-FFF2-40B4-BE49-F238E27FC236}">
              <a16:creationId xmlns:a16="http://schemas.microsoft.com/office/drawing/2014/main" id="{E6417593-E798-4170-9875-0C7A45598215}"/>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6704" name="Drop Down 4" hidden="1">
          <a:extLst>
            <a:ext uri="{63B3BB69-23CF-44E3-9099-C40C66FF867C}">
              <a14:compatExt xmlns:a14="http://schemas.microsoft.com/office/drawing/2010/main" spid="_x0000_s2052"/>
            </a:ext>
            <a:ext uri="{FF2B5EF4-FFF2-40B4-BE49-F238E27FC236}">
              <a16:creationId xmlns:a16="http://schemas.microsoft.com/office/drawing/2014/main" id="{312CFD06-B0C3-4308-9DDB-29668AB5F115}"/>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317</xdr:row>
      <xdr:rowOff>0</xdr:rowOff>
    </xdr:from>
    <xdr:ext cx="2529840" cy="195685"/>
    <xdr:sp macro="" textlink="">
      <xdr:nvSpPr>
        <xdr:cNvPr id="6705" name="Drop Down 4" hidden="1">
          <a:extLst>
            <a:ext uri="{63B3BB69-23CF-44E3-9099-C40C66FF867C}">
              <a14:compatExt xmlns:a14="http://schemas.microsoft.com/office/drawing/2010/main" spid="_x0000_s2052"/>
            </a:ext>
            <a:ext uri="{FF2B5EF4-FFF2-40B4-BE49-F238E27FC236}">
              <a16:creationId xmlns:a16="http://schemas.microsoft.com/office/drawing/2014/main" id="{1A8531D8-6246-4703-97AC-A096FF38B9A6}"/>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6706" name="Drop Down 4" hidden="1">
          <a:extLst>
            <a:ext uri="{63B3BB69-23CF-44E3-9099-C40C66FF867C}">
              <a14:compatExt xmlns:a14="http://schemas.microsoft.com/office/drawing/2010/main" spid="_x0000_s2052"/>
            </a:ext>
            <a:ext uri="{FF2B5EF4-FFF2-40B4-BE49-F238E27FC236}">
              <a16:creationId xmlns:a16="http://schemas.microsoft.com/office/drawing/2014/main" id="{AE39D47F-FD4A-4719-9EA3-2A1114879629}"/>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317</xdr:row>
      <xdr:rowOff>0</xdr:rowOff>
    </xdr:from>
    <xdr:ext cx="1921468" cy="195685"/>
    <xdr:sp macro="" textlink="">
      <xdr:nvSpPr>
        <xdr:cNvPr id="7049" name="Drop Down 20" hidden="1">
          <a:extLst>
            <a:ext uri="{63B3BB69-23CF-44E3-9099-C40C66FF867C}">
              <a14:compatExt xmlns:a14="http://schemas.microsoft.com/office/drawing/2010/main" spid="_x0000_s2068"/>
            </a:ext>
            <a:ext uri="{FF2B5EF4-FFF2-40B4-BE49-F238E27FC236}">
              <a16:creationId xmlns:a16="http://schemas.microsoft.com/office/drawing/2014/main" id="{C4AE9158-F944-4407-9C6A-DE94012D1F1C}"/>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317</xdr:row>
      <xdr:rowOff>0</xdr:rowOff>
    </xdr:from>
    <xdr:ext cx="2476500" cy="199970"/>
    <xdr:sp macro="" textlink="">
      <xdr:nvSpPr>
        <xdr:cNvPr id="7050" name="Drop Down 24" hidden="1">
          <a:extLst>
            <a:ext uri="{63B3BB69-23CF-44E3-9099-C40C66FF867C}">
              <a14:compatExt xmlns:a14="http://schemas.microsoft.com/office/drawing/2010/main" spid="_x0000_s2072"/>
            </a:ext>
            <a:ext uri="{FF2B5EF4-FFF2-40B4-BE49-F238E27FC236}">
              <a16:creationId xmlns:a16="http://schemas.microsoft.com/office/drawing/2014/main" id="{9DB9C5B6-1DE8-4214-8560-CE333070B10B}"/>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7051" name="Drop Down 4" hidden="1">
          <a:extLst>
            <a:ext uri="{63B3BB69-23CF-44E3-9099-C40C66FF867C}">
              <a14:compatExt xmlns:a14="http://schemas.microsoft.com/office/drawing/2010/main" spid="_x0000_s2052"/>
            </a:ext>
            <a:ext uri="{FF2B5EF4-FFF2-40B4-BE49-F238E27FC236}">
              <a16:creationId xmlns:a16="http://schemas.microsoft.com/office/drawing/2014/main" id="{9FE48917-818F-4F6F-9068-4DE4AB0F8EA5}"/>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317</xdr:row>
      <xdr:rowOff>0</xdr:rowOff>
    </xdr:from>
    <xdr:ext cx="2529840" cy="195685"/>
    <xdr:sp macro="" textlink="">
      <xdr:nvSpPr>
        <xdr:cNvPr id="7052" name="Drop Down 4" hidden="1">
          <a:extLst>
            <a:ext uri="{63B3BB69-23CF-44E3-9099-C40C66FF867C}">
              <a14:compatExt xmlns:a14="http://schemas.microsoft.com/office/drawing/2010/main" spid="_x0000_s2052"/>
            </a:ext>
            <a:ext uri="{FF2B5EF4-FFF2-40B4-BE49-F238E27FC236}">
              <a16:creationId xmlns:a16="http://schemas.microsoft.com/office/drawing/2014/main" id="{7A262449-A6A7-4124-A25D-A5930FC9FCDD}"/>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7053" name="Drop Down 4" hidden="1">
          <a:extLst>
            <a:ext uri="{63B3BB69-23CF-44E3-9099-C40C66FF867C}">
              <a14:compatExt xmlns:a14="http://schemas.microsoft.com/office/drawing/2010/main" spid="_x0000_s2052"/>
            </a:ext>
            <a:ext uri="{FF2B5EF4-FFF2-40B4-BE49-F238E27FC236}">
              <a16:creationId xmlns:a16="http://schemas.microsoft.com/office/drawing/2014/main" id="{CF186277-CF2C-4421-8E96-44F984C90C6E}"/>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317</xdr:row>
      <xdr:rowOff>0</xdr:rowOff>
    </xdr:from>
    <xdr:ext cx="2529840" cy="195685"/>
    <xdr:sp macro="" textlink="">
      <xdr:nvSpPr>
        <xdr:cNvPr id="7054" name="Drop Down 4" hidden="1">
          <a:extLst>
            <a:ext uri="{63B3BB69-23CF-44E3-9099-C40C66FF867C}">
              <a14:compatExt xmlns:a14="http://schemas.microsoft.com/office/drawing/2010/main" spid="_x0000_s2052"/>
            </a:ext>
            <a:ext uri="{FF2B5EF4-FFF2-40B4-BE49-F238E27FC236}">
              <a16:creationId xmlns:a16="http://schemas.microsoft.com/office/drawing/2014/main" id="{1952F621-7A84-4841-8CC9-759BD879FD46}"/>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7055" name="Drop Down 4" hidden="1">
          <a:extLst>
            <a:ext uri="{63B3BB69-23CF-44E3-9099-C40C66FF867C}">
              <a14:compatExt xmlns:a14="http://schemas.microsoft.com/office/drawing/2010/main" spid="_x0000_s2052"/>
            </a:ext>
            <a:ext uri="{FF2B5EF4-FFF2-40B4-BE49-F238E27FC236}">
              <a16:creationId xmlns:a16="http://schemas.microsoft.com/office/drawing/2014/main" id="{D7AE5F6C-D8AC-4068-AC43-3D0FA0F6847F}"/>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317</xdr:row>
      <xdr:rowOff>0</xdr:rowOff>
    </xdr:from>
    <xdr:ext cx="1921468" cy="195685"/>
    <xdr:sp macro="" textlink="">
      <xdr:nvSpPr>
        <xdr:cNvPr id="7056" name="Drop Down 20" hidden="1">
          <a:extLst>
            <a:ext uri="{63B3BB69-23CF-44E3-9099-C40C66FF867C}">
              <a14:compatExt xmlns:a14="http://schemas.microsoft.com/office/drawing/2010/main" spid="_x0000_s2068"/>
            </a:ext>
            <a:ext uri="{FF2B5EF4-FFF2-40B4-BE49-F238E27FC236}">
              <a16:creationId xmlns:a16="http://schemas.microsoft.com/office/drawing/2014/main" id="{26BAD65B-55C4-4194-B89D-0C5497BCF7FD}"/>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317</xdr:row>
      <xdr:rowOff>0</xdr:rowOff>
    </xdr:from>
    <xdr:ext cx="2476500" cy="199970"/>
    <xdr:sp macro="" textlink="">
      <xdr:nvSpPr>
        <xdr:cNvPr id="7057" name="Drop Down 24" hidden="1">
          <a:extLst>
            <a:ext uri="{63B3BB69-23CF-44E3-9099-C40C66FF867C}">
              <a14:compatExt xmlns:a14="http://schemas.microsoft.com/office/drawing/2010/main" spid="_x0000_s2072"/>
            </a:ext>
            <a:ext uri="{FF2B5EF4-FFF2-40B4-BE49-F238E27FC236}">
              <a16:creationId xmlns:a16="http://schemas.microsoft.com/office/drawing/2014/main" id="{10784D71-1B23-4873-8044-87F7373F5892}"/>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7058" name="Drop Down 4" hidden="1">
          <a:extLst>
            <a:ext uri="{63B3BB69-23CF-44E3-9099-C40C66FF867C}">
              <a14:compatExt xmlns:a14="http://schemas.microsoft.com/office/drawing/2010/main" spid="_x0000_s2052"/>
            </a:ext>
            <a:ext uri="{FF2B5EF4-FFF2-40B4-BE49-F238E27FC236}">
              <a16:creationId xmlns:a16="http://schemas.microsoft.com/office/drawing/2014/main" id="{D3E207CD-42D4-40DC-901A-56259FDFFFDA}"/>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317</xdr:row>
      <xdr:rowOff>0</xdr:rowOff>
    </xdr:from>
    <xdr:ext cx="2529840" cy="195685"/>
    <xdr:sp macro="" textlink="">
      <xdr:nvSpPr>
        <xdr:cNvPr id="7059" name="Drop Down 4" hidden="1">
          <a:extLst>
            <a:ext uri="{63B3BB69-23CF-44E3-9099-C40C66FF867C}">
              <a14:compatExt xmlns:a14="http://schemas.microsoft.com/office/drawing/2010/main" spid="_x0000_s2052"/>
            </a:ext>
            <a:ext uri="{FF2B5EF4-FFF2-40B4-BE49-F238E27FC236}">
              <a16:creationId xmlns:a16="http://schemas.microsoft.com/office/drawing/2014/main" id="{752DEBC8-70DC-430E-B76D-AD058E068281}"/>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7060" name="Drop Down 4" hidden="1">
          <a:extLst>
            <a:ext uri="{63B3BB69-23CF-44E3-9099-C40C66FF867C}">
              <a14:compatExt xmlns:a14="http://schemas.microsoft.com/office/drawing/2010/main" spid="_x0000_s2052"/>
            </a:ext>
            <a:ext uri="{FF2B5EF4-FFF2-40B4-BE49-F238E27FC236}">
              <a16:creationId xmlns:a16="http://schemas.microsoft.com/office/drawing/2014/main" id="{7096ACB3-41D0-47D3-88BF-016F98682DE4}"/>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317</xdr:row>
      <xdr:rowOff>0</xdr:rowOff>
    </xdr:from>
    <xdr:ext cx="2529840" cy="195685"/>
    <xdr:sp macro="" textlink="">
      <xdr:nvSpPr>
        <xdr:cNvPr id="7061" name="Drop Down 4" hidden="1">
          <a:extLst>
            <a:ext uri="{63B3BB69-23CF-44E3-9099-C40C66FF867C}">
              <a14:compatExt xmlns:a14="http://schemas.microsoft.com/office/drawing/2010/main" spid="_x0000_s2052"/>
            </a:ext>
            <a:ext uri="{FF2B5EF4-FFF2-40B4-BE49-F238E27FC236}">
              <a16:creationId xmlns:a16="http://schemas.microsoft.com/office/drawing/2014/main" id="{8A17F696-D572-4A34-AB1A-0A28094833E1}"/>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7062" name="Drop Down 4" hidden="1">
          <a:extLst>
            <a:ext uri="{63B3BB69-23CF-44E3-9099-C40C66FF867C}">
              <a14:compatExt xmlns:a14="http://schemas.microsoft.com/office/drawing/2010/main" spid="_x0000_s2052"/>
            </a:ext>
            <a:ext uri="{FF2B5EF4-FFF2-40B4-BE49-F238E27FC236}">
              <a16:creationId xmlns:a16="http://schemas.microsoft.com/office/drawing/2014/main" id="{41EDE403-9950-40FE-8FC4-FD8665610AA9}"/>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317</xdr:row>
      <xdr:rowOff>0</xdr:rowOff>
    </xdr:from>
    <xdr:ext cx="1921468" cy="195685"/>
    <xdr:sp macro="" textlink="">
      <xdr:nvSpPr>
        <xdr:cNvPr id="7063" name="Drop Down 20" hidden="1">
          <a:extLst>
            <a:ext uri="{63B3BB69-23CF-44E3-9099-C40C66FF867C}">
              <a14:compatExt xmlns:a14="http://schemas.microsoft.com/office/drawing/2010/main" spid="_x0000_s2068"/>
            </a:ext>
            <a:ext uri="{FF2B5EF4-FFF2-40B4-BE49-F238E27FC236}">
              <a16:creationId xmlns:a16="http://schemas.microsoft.com/office/drawing/2014/main" id="{F60456FA-3652-4065-9C3C-5265FD3365A5}"/>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317</xdr:row>
      <xdr:rowOff>0</xdr:rowOff>
    </xdr:from>
    <xdr:ext cx="2476500" cy="199970"/>
    <xdr:sp macro="" textlink="">
      <xdr:nvSpPr>
        <xdr:cNvPr id="7064" name="Drop Down 24" hidden="1">
          <a:extLst>
            <a:ext uri="{63B3BB69-23CF-44E3-9099-C40C66FF867C}">
              <a14:compatExt xmlns:a14="http://schemas.microsoft.com/office/drawing/2010/main" spid="_x0000_s2072"/>
            </a:ext>
            <a:ext uri="{FF2B5EF4-FFF2-40B4-BE49-F238E27FC236}">
              <a16:creationId xmlns:a16="http://schemas.microsoft.com/office/drawing/2014/main" id="{79AC7A34-17F3-4F3B-96C9-3885139F91E3}"/>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7065" name="Drop Down 4" hidden="1">
          <a:extLst>
            <a:ext uri="{63B3BB69-23CF-44E3-9099-C40C66FF867C}">
              <a14:compatExt xmlns:a14="http://schemas.microsoft.com/office/drawing/2010/main" spid="_x0000_s2052"/>
            </a:ext>
            <a:ext uri="{FF2B5EF4-FFF2-40B4-BE49-F238E27FC236}">
              <a16:creationId xmlns:a16="http://schemas.microsoft.com/office/drawing/2014/main" id="{BE665B5D-B1DA-430E-82DE-9933BBB71DF6}"/>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317</xdr:row>
      <xdr:rowOff>0</xdr:rowOff>
    </xdr:from>
    <xdr:ext cx="2529840" cy="195685"/>
    <xdr:sp macro="" textlink="">
      <xdr:nvSpPr>
        <xdr:cNvPr id="7066" name="Drop Down 4" hidden="1">
          <a:extLst>
            <a:ext uri="{63B3BB69-23CF-44E3-9099-C40C66FF867C}">
              <a14:compatExt xmlns:a14="http://schemas.microsoft.com/office/drawing/2010/main" spid="_x0000_s2052"/>
            </a:ext>
            <a:ext uri="{FF2B5EF4-FFF2-40B4-BE49-F238E27FC236}">
              <a16:creationId xmlns:a16="http://schemas.microsoft.com/office/drawing/2014/main" id="{FC70D67E-899F-47D4-9685-EB284C037592}"/>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7067" name="Drop Down 4" hidden="1">
          <a:extLst>
            <a:ext uri="{63B3BB69-23CF-44E3-9099-C40C66FF867C}">
              <a14:compatExt xmlns:a14="http://schemas.microsoft.com/office/drawing/2010/main" spid="_x0000_s2052"/>
            </a:ext>
            <a:ext uri="{FF2B5EF4-FFF2-40B4-BE49-F238E27FC236}">
              <a16:creationId xmlns:a16="http://schemas.microsoft.com/office/drawing/2014/main" id="{4735DFE8-6496-4009-8587-7F8B68A1F6ED}"/>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317</xdr:row>
      <xdr:rowOff>0</xdr:rowOff>
    </xdr:from>
    <xdr:ext cx="2529840" cy="195685"/>
    <xdr:sp macro="" textlink="">
      <xdr:nvSpPr>
        <xdr:cNvPr id="7068" name="Drop Down 4" hidden="1">
          <a:extLst>
            <a:ext uri="{63B3BB69-23CF-44E3-9099-C40C66FF867C}">
              <a14:compatExt xmlns:a14="http://schemas.microsoft.com/office/drawing/2010/main" spid="_x0000_s2052"/>
            </a:ext>
            <a:ext uri="{FF2B5EF4-FFF2-40B4-BE49-F238E27FC236}">
              <a16:creationId xmlns:a16="http://schemas.microsoft.com/office/drawing/2014/main" id="{36C898B5-924B-470F-8EBE-F492C6C0DC0D}"/>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7069" name="Drop Down 4" hidden="1">
          <a:extLst>
            <a:ext uri="{63B3BB69-23CF-44E3-9099-C40C66FF867C}">
              <a14:compatExt xmlns:a14="http://schemas.microsoft.com/office/drawing/2010/main" spid="_x0000_s2052"/>
            </a:ext>
            <a:ext uri="{FF2B5EF4-FFF2-40B4-BE49-F238E27FC236}">
              <a16:creationId xmlns:a16="http://schemas.microsoft.com/office/drawing/2014/main" id="{7FF16192-5C71-4F1D-88EE-A718CC96EAA8}"/>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317</xdr:row>
      <xdr:rowOff>0</xdr:rowOff>
    </xdr:from>
    <xdr:ext cx="1921468" cy="195685"/>
    <xdr:sp macro="" textlink="">
      <xdr:nvSpPr>
        <xdr:cNvPr id="7070" name="Drop Down 20" hidden="1">
          <a:extLst>
            <a:ext uri="{63B3BB69-23CF-44E3-9099-C40C66FF867C}">
              <a14:compatExt xmlns:a14="http://schemas.microsoft.com/office/drawing/2010/main" spid="_x0000_s2068"/>
            </a:ext>
            <a:ext uri="{FF2B5EF4-FFF2-40B4-BE49-F238E27FC236}">
              <a16:creationId xmlns:a16="http://schemas.microsoft.com/office/drawing/2014/main" id="{B16B2F50-B2FA-4F0B-8927-5C60BB87560C}"/>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317</xdr:row>
      <xdr:rowOff>0</xdr:rowOff>
    </xdr:from>
    <xdr:ext cx="2476500" cy="199970"/>
    <xdr:sp macro="" textlink="">
      <xdr:nvSpPr>
        <xdr:cNvPr id="7071" name="Drop Down 24" hidden="1">
          <a:extLst>
            <a:ext uri="{63B3BB69-23CF-44E3-9099-C40C66FF867C}">
              <a14:compatExt xmlns:a14="http://schemas.microsoft.com/office/drawing/2010/main" spid="_x0000_s2072"/>
            </a:ext>
            <a:ext uri="{FF2B5EF4-FFF2-40B4-BE49-F238E27FC236}">
              <a16:creationId xmlns:a16="http://schemas.microsoft.com/office/drawing/2014/main" id="{5830BF3D-81C7-4176-98D1-63D914DF15E0}"/>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7072" name="Drop Down 4" hidden="1">
          <a:extLst>
            <a:ext uri="{63B3BB69-23CF-44E3-9099-C40C66FF867C}">
              <a14:compatExt xmlns:a14="http://schemas.microsoft.com/office/drawing/2010/main" spid="_x0000_s2052"/>
            </a:ext>
            <a:ext uri="{FF2B5EF4-FFF2-40B4-BE49-F238E27FC236}">
              <a16:creationId xmlns:a16="http://schemas.microsoft.com/office/drawing/2014/main" id="{E503F9EE-31CF-45DB-8163-D49F9A210A9E}"/>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317</xdr:row>
      <xdr:rowOff>0</xdr:rowOff>
    </xdr:from>
    <xdr:ext cx="2529840" cy="195685"/>
    <xdr:sp macro="" textlink="">
      <xdr:nvSpPr>
        <xdr:cNvPr id="7073" name="Drop Down 4" hidden="1">
          <a:extLst>
            <a:ext uri="{63B3BB69-23CF-44E3-9099-C40C66FF867C}">
              <a14:compatExt xmlns:a14="http://schemas.microsoft.com/office/drawing/2010/main" spid="_x0000_s2052"/>
            </a:ext>
            <a:ext uri="{FF2B5EF4-FFF2-40B4-BE49-F238E27FC236}">
              <a16:creationId xmlns:a16="http://schemas.microsoft.com/office/drawing/2014/main" id="{4D0F0410-523E-4075-9FFD-C31CD42CB47E}"/>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7074" name="Drop Down 4" hidden="1">
          <a:extLst>
            <a:ext uri="{63B3BB69-23CF-44E3-9099-C40C66FF867C}">
              <a14:compatExt xmlns:a14="http://schemas.microsoft.com/office/drawing/2010/main" spid="_x0000_s2052"/>
            </a:ext>
            <a:ext uri="{FF2B5EF4-FFF2-40B4-BE49-F238E27FC236}">
              <a16:creationId xmlns:a16="http://schemas.microsoft.com/office/drawing/2014/main" id="{84F1B950-4614-4DBD-86DB-6690C3E07E31}"/>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317</xdr:row>
      <xdr:rowOff>0</xdr:rowOff>
    </xdr:from>
    <xdr:ext cx="2529840" cy="195685"/>
    <xdr:sp macro="" textlink="">
      <xdr:nvSpPr>
        <xdr:cNvPr id="7075" name="Drop Down 4" hidden="1">
          <a:extLst>
            <a:ext uri="{63B3BB69-23CF-44E3-9099-C40C66FF867C}">
              <a14:compatExt xmlns:a14="http://schemas.microsoft.com/office/drawing/2010/main" spid="_x0000_s2052"/>
            </a:ext>
            <a:ext uri="{FF2B5EF4-FFF2-40B4-BE49-F238E27FC236}">
              <a16:creationId xmlns:a16="http://schemas.microsoft.com/office/drawing/2014/main" id="{C08D46C0-36A3-4F38-809A-FB80503A9EAF}"/>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7076" name="Drop Down 4" hidden="1">
          <a:extLst>
            <a:ext uri="{63B3BB69-23CF-44E3-9099-C40C66FF867C}">
              <a14:compatExt xmlns:a14="http://schemas.microsoft.com/office/drawing/2010/main" spid="_x0000_s2052"/>
            </a:ext>
            <a:ext uri="{FF2B5EF4-FFF2-40B4-BE49-F238E27FC236}">
              <a16:creationId xmlns:a16="http://schemas.microsoft.com/office/drawing/2014/main" id="{4DB40BED-DDC6-4820-B6F9-3E03BDA70262}"/>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317</xdr:row>
      <xdr:rowOff>0</xdr:rowOff>
    </xdr:from>
    <xdr:ext cx="1921468" cy="195685"/>
    <xdr:sp macro="" textlink="">
      <xdr:nvSpPr>
        <xdr:cNvPr id="7077" name="Drop Down 20" hidden="1">
          <a:extLst>
            <a:ext uri="{63B3BB69-23CF-44E3-9099-C40C66FF867C}">
              <a14:compatExt xmlns:a14="http://schemas.microsoft.com/office/drawing/2010/main" spid="_x0000_s2068"/>
            </a:ext>
            <a:ext uri="{FF2B5EF4-FFF2-40B4-BE49-F238E27FC236}">
              <a16:creationId xmlns:a16="http://schemas.microsoft.com/office/drawing/2014/main" id="{3FE9A74E-5021-47D9-A6A7-9391319A5C8E}"/>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317</xdr:row>
      <xdr:rowOff>0</xdr:rowOff>
    </xdr:from>
    <xdr:ext cx="2476500" cy="199970"/>
    <xdr:sp macro="" textlink="">
      <xdr:nvSpPr>
        <xdr:cNvPr id="7078" name="Drop Down 24" hidden="1">
          <a:extLst>
            <a:ext uri="{63B3BB69-23CF-44E3-9099-C40C66FF867C}">
              <a14:compatExt xmlns:a14="http://schemas.microsoft.com/office/drawing/2010/main" spid="_x0000_s2072"/>
            </a:ext>
            <a:ext uri="{FF2B5EF4-FFF2-40B4-BE49-F238E27FC236}">
              <a16:creationId xmlns:a16="http://schemas.microsoft.com/office/drawing/2014/main" id="{69749D1C-3042-462D-B283-0AE119D70B72}"/>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7079" name="Drop Down 4" hidden="1">
          <a:extLst>
            <a:ext uri="{63B3BB69-23CF-44E3-9099-C40C66FF867C}">
              <a14:compatExt xmlns:a14="http://schemas.microsoft.com/office/drawing/2010/main" spid="_x0000_s2052"/>
            </a:ext>
            <a:ext uri="{FF2B5EF4-FFF2-40B4-BE49-F238E27FC236}">
              <a16:creationId xmlns:a16="http://schemas.microsoft.com/office/drawing/2014/main" id="{96E1EEE7-2064-4583-BBF2-4EC00395DF43}"/>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317</xdr:row>
      <xdr:rowOff>0</xdr:rowOff>
    </xdr:from>
    <xdr:ext cx="2529840" cy="195685"/>
    <xdr:sp macro="" textlink="">
      <xdr:nvSpPr>
        <xdr:cNvPr id="7080" name="Drop Down 4" hidden="1">
          <a:extLst>
            <a:ext uri="{63B3BB69-23CF-44E3-9099-C40C66FF867C}">
              <a14:compatExt xmlns:a14="http://schemas.microsoft.com/office/drawing/2010/main" spid="_x0000_s2052"/>
            </a:ext>
            <a:ext uri="{FF2B5EF4-FFF2-40B4-BE49-F238E27FC236}">
              <a16:creationId xmlns:a16="http://schemas.microsoft.com/office/drawing/2014/main" id="{C9DDAD98-9B82-4CDD-B5A2-96F46E56CA9C}"/>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7081" name="Drop Down 4" hidden="1">
          <a:extLst>
            <a:ext uri="{63B3BB69-23CF-44E3-9099-C40C66FF867C}">
              <a14:compatExt xmlns:a14="http://schemas.microsoft.com/office/drawing/2010/main" spid="_x0000_s2052"/>
            </a:ext>
            <a:ext uri="{FF2B5EF4-FFF2-40B4-BE49-F238E27FC236}">
              <a16:creationId xmlns:a16="http://schemas.microsoft.com/office/drawing/2014/main" id="{D345F7A6-8891-494D-921E-325BAC045765}"/>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317</xdr:row>
      <xdr:rowOff>0</xdr:rowOff>
    </xdr:from>
    <xdr:ext cx="2529840" cy="195685"/>
    <xdr:sp macro="" textlink="">
      <xdr:nvSpPr>
        <xdr:cNvPr id="7082" name="Drop Down 4" hidden="1">
          <a:extLst>
            <a:ext uri="{63B3BB69-23CF-44E3-9099-C40C66FF867C}">
              <a14:compatExt xmlns:a14="http://schemas.microsoft.com/office/drawing/2010/main" spid="_x0000_s2052"/>
            </a:ext>
            <a:ext uri="{FF2B5EF4-FFF2-40B4-BE49-F238E27FC236}">
              <a16:creationId xmlns:a16="http://schemas.microsoft.com/office/drawing/2014/main" id="{4CD7E9C1-0F18-4206-8EA2-A5B706D21113}"/>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7083" name="Drop Down 4" hidden="1">
          <a:extLst>
            <a:ext uri="{63B3BB69-23CF-44E3-9099-C40C66FF867C}">
              <a14:compatExt xmlns:a14="http://schemas.microsoft.com/office/drawing/2010/main" spid="_x0000_s2052"/>
            </a:ext>
            <a:ext uri="{FF2B5EF4-FFF2-40B4-BE49-F238E27FC236}">
              <a16:creationId xmlns:a16="http://schemas.microsoft.com/office/drawing/2014/main" id="{D9F70DFE-77EC-47A5-A80F-E59856744B61}"/>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317</xdr:row>
      <xdr:rowOff>0</xdr:rowOff>
    </xdr:from>
    <xdr:ext cx="1921468" cy="195685"/>
    <xdr:sp macro="" textlink="">
      <xdr:nvSpPr>
        <xdr:cNvPr id="7084" name="Drop Down 20" hidden="1">
          <a:extLst>
            <a:ext uri="{63B3BB69-23CF-44E3-9099-C40C66FF867C}">
              <a14:compatExt xmlns:a14="http://schemas.microsoft.com/office/drawing/2010/main" spid="_x0000_s2068"/>
            </a:ext>
            <a:ext uri="{FF2B5EF4-FFF2-40B4-BE49-F238E27FC236}">
              <a16:creationId xmlns:a16="http://schemas.microsoft.com/office/drawing/2014/main" id="{E275AE9E-B582-4CBF-B107-E2B61A5F9057}"/>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317</xdr:row>
      <xdr:rowOff>0</xdr:rowOff>
    </xdr:from>
    <xdr:ext cx="2476500" cy="199970"/>
    <xdr:sp macro="" textlink="">
      <xdr:nvSpPr>
        <xdr:cNvPr id="7085" name="Drop Down 24" hidden="1">
          <a:extLst>
            <a:ext uri="{63B3BB69-23CF-44E3-9099-C40C66FF867C}">
              <a14:compatExt xmlns:a14="http://schemas.microsoft.com/office/drawing/2010/main" spid="_x0000_s2072"/>
            </a:ext>
            <a:ext uri="{FF2B5EF4-FFF2-40B4-BE49-F238E27FC236}">
              <a16:creationId xmlns:a16="http://schemas.microsoft.com/office/drawing/2014/main" id="{BA19E39C-6E0D-45F3-9F95-C877099E9E6C}"/>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7086" name="Drop Down 4" hidden="1">
          <a:extLst>
            <a:ext uri="{63B3BB69-23CF-44E3-9099-C40C66FF867C}">
              <a14:compatExt xmlns:a14="http://schemas.microsoft.com/office/drawing/2010/main" spid="_x0000_s2052"/>
            </a:ext>
            <a:ext uri="{FF2B5EF4-FFF2-40B4-BE49-F238E27FC236}">
              <a16:creationId xmlns:a16="http://schemas.microsoft.com/office/drawing/2014/main" id="{7ED2A8EA-58E0-4F0E-A0BB-EFBC74D92BC7}"/>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317</xdr:row>
      <xdr:rowOff>0</xdr:rowOff>
    </xdr:from>
    <xdr:ext cx="2529840" cy="195685"/>
    <xdr:sp macro="" textlink="">
      <xdr:nvSpPr>
        <xdr:cNvPr id="7087" name="Drop Down 4" hidden="1">
          <a:extLst>
            <a:ext uri="{63B3BB69-23CF-44E3-9099-C40C66FF867C}">
              <a14:compatExt xmlns:a14="http://schemas.microsoft.com/office/drawing/2010/main" spid="_x0000_s2052"/>
            </a:ext>
            <a:ext uri="{FF2B5EF4-FFF2-40B4-BE49-F238E27FC236}">
              <a16:creationId xmlns:a16="http://schemas.microsoft.com/office/drawing/2014/main" id="{AFAE7FF7-0037-4BFB-AB77-B9AA44B8E798}"/>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7088" name="Drop Down 4" hidden="1">
          <a:extLst>
            <a:ext uri="{63B3BB69-23CF-44E3-9099-C40C66FF867C}">
              <a14:compatExt xmlns:a14="http://schemas.microsoft.com/office/drawing/2010/main" spid="_x0000_s2052"/>
            </a:ext>
            <a:ext uri="{FF2B5EF4-FFF2-40B4-BE49-F238E27FC236}">
              <a16:creationId xmlns:a16="http://schemas.microsoft.com/office/drawing/2014/main" id="{1C234218-4021-40BB-B60C-639A457636DC}"/>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317</xdr:row>
      <xdr:rowOff>0</xdr:rowOff>
    </xdr:from>
    <xdr:ext cx="2529840" cy="195685"/>
    <xdr:sp macro="" textlink="">
      <xdr:nvSpPr>
        <xdr:cNvPr id="7089" name="Drop Down 4" hidden="1">
          <a:extLst>
            <a:ext uri="{63B3BB69-23CF-44E3-9099-C40C66FF867C}">
              <a14:compatExt xmlns:a14="http://schemas.microsoft.com/office/drawing/2010/main" spid="_x0000_s2052"/>
            </a:ext>
            <a:ext uri="{FF2B5EF4-FFF2-40B4-BE49-F238E27FC236}">
              <a16:creationId xmlns:a16="http://schemas.microsoft.com/office/drawing/2014/main" id="{5EFAA2BD-1CA9-46EB-8398-91A07B49AB43}"/>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7090" name="Drop Down 4" hidden="1">
          <a:extLst>
            <a:ext uri="{63B3BB69-23CF-44E3-9099-C40C66FF867C}">
              <a14:compatExt xmlns:a14="http://schemas.microsoft.com/office/drawing/2010/main" spid="_x0000_s2052"/>
            </a:ext>
            <a:ext uri="{FF2B5EF4-FFF2-40B4-BE49-F238E27FC236}">
              <a16:creationId xmlns:a16="http://schemas.microsoft.com/office/drawing/2014/main" id="{75E05993-932F-4908-8F5D-F632C6D2B368}"/>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317</xdr:row>
      <xdr:rowOff>0</xdr:rowOff>
    </xdr:from>
    <xdr:ext cx="1921468" cy="195685"/>
    <xdr:sp macro="" textlink="">
      <xdr:nvSpPr>
        <xdr:cNvPr id="7091" name="Drop Down 20" hidden="1">
          <a:extLst>
            <a:ext uri="{63B3BB69-23CF-44E3-9099-C40C66FF867C}">
              <a14:compatExt xmlns:a14="http://schemas.microsoft.com/office/drawing/2010/main" spid="_x0000_s2068"/>
            </a:ext>
            <a:ext uri="{FF2B5EF4-FFF2-40B4-BE49-F238E27FC236}">
              <a16:creationId xmlns:a16="http://schemas.microsoft.com/office/drawing/2014/main" id="{EDC1B937-016C-44AF-B1FE-5A8034A445D9}"/>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317</xdr:row>
      <xdr:rowOff>0</xdr:rowOff>
    </xdr:from>
    <xdr:ext cx="2476500" cy="199970"/>
    <xdr:sp macro="" textlink="">
      <xdr:nvSpPr>
        <xdr:cNvPr id="7092" name="Drop Down 24" hidden="1">
          <a:extLst>
            <a:ext uri="{63B3BB69-23CF-44E3-9099-C40C66FF867C}">
              <a14:compatExt xmlns:a14="http://schemas.microsoft.com/office/drawing/2010/main" spid="_x0000_s2072"/>
            </a:ext>
            <a:ext uri="{FF2B5EF4-FFF2-40B4-BE49-F238E27FC236}">
              <a16:creationId xmlns:a16="http://schemas.microsoft.com/office/drawing/2014/main" id="{1F2199BB-769A-4704-9FB0-CEA68E0B7604}"/>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7093" name="Drop Down 4" hidden="1">
          <a:extLst>
            <a:ext uri="{63B3BB69-23CF-44E3-9099-C40C66FF867C}">
              <a14:compatExt xmlns:a14="http://schemas.microsoft.com/office/drawing/2010/main" spid="_x0000_s2052"/>
            </a:ext>
            <a:ext uri="{FF2B5EF4-FFF2-40B4-BE49-F238E27FC236}">
              <a16:creationId xmlns:a16="http://schemas.microsoft.com/office/drawing/2014/main" id="{4E87FB25-ACC0-4193-96DD-F5F99B7ADB97}"/>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317</xdr:row>
      <xdr:rowOff>0</xdr:rowOff>
    </xdr:from>
    <xdr:ext cx="2529840" cy="195685"/>
    <xdr:sp macro="" textlink="">
      <xdr:nvSpPr>
        <xdr:cNvPr id="7094" name="Drop Down 4" hidden="1">
          <a:extLst>
            <a:ext uri="{63B3BB69-23CF-44E3-9099-C40C66FF867C}">
              <a14:compatExt xmlns:a14="http://schemas.microsoft.com/office/drawing/2010/main" spid="_x0000_s2052"/>
            </a:ext>
            <a:ext uri="{FF2B5EF4-FFF2-40B4-BE49-F238E27FC236}">
              <a16:creationId xmlns:a16="http://schemas.microsoft.com/office/drawing/2014/main" id="{77EB6C5A-651F-4994-9541-153FCC0F7601}"/>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7095" name="Drop Down 4" hidden="1">
          <a:extLst>
            <a:ext uri="{63B3BB69-23CF-44E3-9099-C40C66FF867C}">
              <a14:compatExt xmlns:a14="http://schemas.microsoft.com/office/drawing/2010/main" spid="_x0000_s2052"/>
            </a:ext>
            <a:ext uri="{FF2B5EF4-FFF2-40B4-BE49-F238E27FC236}">
              <a16:creationId xmlns:a16="http://schemas.microsoft.com/office/drawing/2014/main" id="{7824E209-FB04-4B25-B7DE-8E17643464C2}"/>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317</xdr:row>
      <xdr:rowOff>0</xdr:rowOff>
    </xdr:from>
    <xdr:ext cx="2529840" cy="195685"/>
    <xdr:sp macro="" textlink="">
      <xdr:nvSpPr>
        <xdr:cNvPr id="7096" name="Drop Down 4" hidden="1">
          <a:extLst>
            <a:ext uri="{63B3BB69-23CF-44E3-9099-C40C66FF867C}">
              <a14:compatExt xmlns:a14="http://schemas.microsoft.com/office/drawing/2010/main" spid="_x0000_s2052"/>
            </a:ext>
            <a:ext uri="{FF2B5EF4-FFF2-40B4-BE49-F238E27FC236}">
              <a16:creationId xmlns:a16="http://schemas.microsoft.com/office/drawing/2014/main" id="{C70B1067-B601-4B1B-B5EB-AFE08BBF6DB3}"/>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7097" name="Drop Down 4" hidden="1">
          <a:extLst>
            <a:ext uri="{63B3BB69-23CF-44E3-9099-C40C66FF867C}">
              <a14:compatExt xmlns:a14="http://schemas.microsoft.com/office/drawing/2010/main" spid="_x0000_s2052"/>
            </a:ext>
            <a:ext uri="{FF2B5EF4-FFF2-40B4-BE49-F238E27FC236}">
              <a16:creationId xmlns:a16="http://schemas.microsoft.com/office/drawing/2014/main" id="{80F742AF-E352-4BE7-AB40-8A0E91A8466F}"/>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317</xdr:row>
      <xdr:rowOff>0</xdr:rowOff>
    </xdr:from>
    <xdr:ext cx="1921468" cy="195685"/>
    <xdr:sp macro="" textlink="">
      <xdr:nvSpPr>
        <xdr:cNvPr id="7098" name="Drop Down 20" hidden="1">
          <a:extLst>
            <a:ext uri="{63B3BB69-23CF-44E3-9099-C40C66FF867C}">
              <a14:compatExt xmlns:a14="http://schemas.microsoft.com/office/drawing/2010/main" spid="_x0000_s2068"/>
            </a:ext>
            <a:ext uri="{FF2B5EF4-FFF2-40B4-BE49-F238E27FC236}">
              <a16:creationId xmlns:a16="http://schemas.microsoft.com/office/drawing/2014/main" id="{1A5500E8-F63E-4672-8DBE-4C55DA5A89DF}"/>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317</xdr:row>
      <xdr:rowOff>0</xdr:rowOff>
    </xdr:from>
    <xdr:ext cx="2476500" cy="199970"/>
    <xdr:sp macro="" textlink="">
      <xdr:nvSpPr>
        <xdr:cNvPr id="7099" name="Drop Down 24" hidden="1">
          <a:extLst>
            <a:ext uri="{63B3BB69-23CF-44E3-9099-C40C66FF867C}">
              <a14:compatExt xmlns:a14="http://schemas.microsoft.com/office/drawing/2010/main" spid="_x0000_s2072"/>
            </a:ext>
            <a:ext uri="{FF2B5EF4-FFF2-40B4-BE49-F238E27FC236}">
              <a16:creationId xmlns:a16="http://schemas.microsoft.com/office/drawing/2014/main" id="{D4A1C49E-C9A8-4726-92B3-CF820824420C}"/>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7100" name="Drop Down 4" hidden="1">
          <a:extLst>
            <a:ext uri="{63B3BB69-23CF-44E3-9099-C40C66FF867C}">
              <a14:compatExt xmlns:a14="http://schemas.microsoft.com/office/drawing/2010/main" spid="_x0000_s2052"/>
            </a:ext>
            <a:ext uri="{FF2B5EF4-FFF2-40B4-BE49-F238E27FC236}">
              <a16:creationId xmlns:a16="http://schemas.microsoft.com/office/drawing/2014/main" id="{8444BC79-FFDE-4345-BB36-AD64B880198E}"/>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317</xdr:row>
      <xdr:rowOff>0</xdr:rowOff>
    </xdr:from>
    <xdr:ext cx="2529840" cy="195685"/>
    <xdr:sp macro="" textlink="">
      <xdr:nvSpPr>
        <xdr:cNvPr id="7101" name="Drop Down 4" hidden="1">
          <a:extLst>
            <a:ext uri="{63B3BB69-23CF-44E3-9099-C40C66FF867C}">
              <a14:compatExt xmlns:a14="http://schemas.microsoft.com/office/drawing/2010/main" spid="_x0000_s2052"/>
            </a:ext>
            <a:ext uri="{FF2B5EF4-FFF2-40B4-BE49-F238E27FC236}">
              <a16:creationId xmlns:a16="http://schemas.microsoft.com/office/drawing/2014/main" id="{91BC3CE0-5929-4BE8-958D-6CB75B776621}"/>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7102" name="Drop Down 4" hidden="1">
          <a:extLst>
            <a:ext uri="{63B3BB69-23CF-44E3-9099-C40C66FF867C}">
              <a14:compatExt xmlns:a14="http://schemas.microsoft.com/office/drawing/2010/main" spid="_x0000_s2052"/>
            </a:ext>
            <a:ext uri="{FF2B5EF4-FFF2-40B4-BE49-F238E27FC236}">
              <a16:creationId xmlns:a16="http://schemas.microsoft.com/office/drawing/2014/main" id="{4050F429-8108-4EE6-A251-629AD0D9ACC9}"/>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317</xdr:row>
      <xdr:rowOff>0</xdr:rowOff>
    </xdr:from>
    <xdr:ext cx="2529840" cy="195685"/>
    <xdr:sp macro="" textlink="">
      <xdr:nvSpPr>
        <xdr:cNvPr id="7103" name="Drop Down 4" hidden="1">
          <a:extLst>
            <a:ext uri="{63B3BB69-23CF-44E3-9099-C40C66FF867C}">
              <a14:compatExt xmlns:a14="http://schemas.microsoft.com/office/drawing/2010/main" spid="_x0000_s2052"/>
            </a:ext>
            <a:ext uri="{FF2B5EF4-FFF2-40B4-BE49-F238E27FC236}">
              <a16:creationId xmlns:a16="http://schemas.microsoft.com/office/drawing/2014/main" id="{61F6E03D-8438-4FAD-BE41-93A1B64F8F24}"/>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7104" name="Drop Down 4" hidden="1">
          <a:extLst>
            <a:ext uri="{63B3BB69-23CF-44E3-9099-C40C66FF867C}">
              <a14:compatExt xmlns:a14="http://schemas.microsoft.com/office/drawing/2010/main" spid="_x0000_s2052"/>
            </a:ext>
            <a:ext uri="{FF2B5EF4-FFF2-40B4-BE49-F238E27FC236}">
              <a16:creationId xmlns:a16="http://schemas.microsoft.com/office/drawing/2014/main" id="{EE62FE65-4524-4340-BCF0-927475A1FB6A}"/>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317</xdr:row>
      <xdr:rowOff>0</xdr:rowOff>
    </xdr:from>
    <xdr:ext cx="1921468" cy="195685"/>
    <xdr:sp macro="" textlink="">
      <xdr:nvSpPr>
        <xdr:cNvPr id="7105" name="Drop Down 20" hidden="1">
          <a:extLst>
            <a:ext uri="{63B3BB69-23CF-44E3-9099-C40C66FF867C}">
              <a14:compatExt xmlns:a14="http://schemas.microsoft.com/office/drawing/2010/main" spid="_x0000_s2068"/>
            </a:ext>
            <a:ext uri="{FF2B5EF4-FFF2-40B4-BE49-F238E27FC236}">
              <a16:creationId xmlns:a16="http://schemas.microsoft.com/office/drawing/2014/main" id="{86C997AC-DED0-4223-821D-AFE061843023}"/>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317</xdr:row>
      <xdr:rowOff>0</xdr:rowOff>
    </xdr:from>
    <xdr:ext cx="2476500" cy="199970"/>
    <xdr:sp macro="" textlink="">
      <xdr:nvSpPr>
        <xdr:cNvPr id="7106" name="Drop Down 24" hidden="1">
          <a:extLst>
            <a:ext uri="{63B3BB69-23CF-44E3-9099-C40C66FF867C}">
              <a14:compatExt xmlns:a14="http://schemas.microsoft.com/office/drawing/2010/main" spid="_x0000_s2072"/>
            </a:ext>
            <a:ext uri="{FF2B5EF4-FFF2-40B4-BE49-F238E27FC236}">
              <a16:creationId xmlns:a16="http://schemas.microsoft.com/office/drawing/2014/main" id="{8D47B0FA-50EE-4E25-AB80-D078A8365F29}"/>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7107" name="Drop Down 4" hidden="1">
          <a:extLst>
            <a:ext uri="{63B3BB69-23CF-44E3-9099-C40C66FF867C}">
              <a14:compatExt xmlns:a14="http://schemas.microsoft.com/office/drawing/2010/main" spid="_x0000_s2052"/>
            </a:ext>
            <a:ext uri="{FF2B5EF4-FFF2-40B4-BE49-F238E27FC236}">
              <a16:creationId xmlns:a16="http://schemas.microsoft.com/office/drawing/2014/main" id="{DD80AE0C-FCA7-46AE-93FD-92313FEC860A}"/>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317</xdr:row>
      <xdr:rowOff>0</xdr:rowOff>
    </xdr:from>
    <xdr:ext cx="2529840" cy="195685"/>
    <xdr:sp macro="" textlink="">
      <xdr:nvSpPr>
        <xdr:cNvPr id="7108" name="Drop Down 4" hidden="1">
          <a:extLst>
            <a:ext uri="{63B3BB69-23CF-44E3-9099-C40C66FF867C}">
              <a14:compatExt xmlns:a14="http://schemas.microsoft.com/office/drawing/2010/main" spid="_x0000_s2052"/>
            </a:ext>
            <a:ext uri="{FF2B5EF4-FFF2-40B4-BE49-F238E27FC236}">
              <a16:creationId xmlns:a16="http://schemas.microsoft.com/office/drawing/2014/main" id="{5DBB0B1E-5B62-4697-B067-FB6327A39163}"/>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7109" name="Drop Down 4" hidden="1">
          <a:extLst>
            <a:ext uri="{63B3BB69-23CF-44E3-9099-C40C66FF867C}">
              <a14:compatExt xmlns:a14="http://schemas.microsoft.com/office/drawing/2010/main" spid="_x0000_s2052"/>
            </a:ext>
            <a:ext uri="{FF2B5EF4-FFF2-40B4-BE49-F238E27FC236}">
              <a16:creationId xmlns:a16="http://schemas.microsoft.com/office/drawing/2014/main" id="{8003CFC3-E400-4113-BF9A-4A907EF8AD57}"/>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317</xdr:row>
      <xdr:rowOff>0</xdr:rowOff>
    </xdr:from>
    <xdr:ext cx="2529840" cy="195685"/>
    <xdr:sp macro="" textlink="">
      <xdr:nvSpPr>
        <xdr:cNvPr id="7110" name="Drop Down 4" hidden="1">
          <a:extLst>
            <a:ext uri="{63B3BB69-23CF-44E3-9099-C40C66FF867C}">
              <a14:compatExt xmlns:a14="http://schemas.microsoft.com/office/drawing/2010/main" spid="_x0000_s2052"/>
            </a:ext>
            <a:ext uri="{FF2B5EF4-FFF2-40B4-BE49-F238E27FC236}">
              <a16:creationId xmlns:a16="http://schemas.microsoft.com/office/drawing/2014/main" id="{98B0A405-800F-4E06-B8EB-8CBB1C402E6E}"/>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7111" name="Drop Down 4" hidden="1">
          <a:extLst>
            <a:ext uri="{63B3BB69-23CF-44E3-9099-C40C66FF867C}">
              <a14:compatExt xmlns:a14="http://schemas.microsoft.com/office/drawing/2010/main" spid="_x0000_s2052"/>
            </a:ext>
            <a:ext uri="{FF2B5EF4-FFF2-40B4-BE49-F238E27FC236}">
              <a16:creationId xmlns:a16="http://schemas.microsoft.com/office/drawing/2014/main" id="{B9FBC0E8-74DA-431F-AEA9-1FAD28F9464A}"/>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317</xdr:row>
      <xdr:rowOff>0</xdr:rowOff>
    </xdr:from>
    <xdr:ext cx="1921468" cy="195685"/>
    <xdr:sp macro="" textlink="">
      <xdr:nvSpPr>
        <xdr:cNvPr id="7112" name="Drop Down 20" hidden="1">
          <a:extLst>
            <a:ext uri="{63B3BB69-23CF-44E3-9099-C40C66FF867C}">
              <a14:compatExt xmlns:a14="http://schemas.microsoft.com/office/drawing/2010/main" spid="_x0000_s2068"/>
            </a:ext>
            <a:ext uri="{FF2B5EF4-FFF2-40B4-BE49-F238E27FC236}">
              <a16:creationId xmlns:a16="http://schemas.microsoft.com/office/drawing/2014/main" id="{D777761A-DD5B-425D-A97F-99A483AF978B}"/>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317</xdr:row>
      <xdr:rowOff>0</xdr:rowOff>
    </xdr:from>
    <xdr:ext cx="2476500" cy="199970"/>
    <xdr:sp macro="" textlink="">
      <xdr:nvSpPr>
        <xdr:cNvPr id="7113" name="Drop Down 24" hidden="1">
          <a:extLst>
            <a:ext uri="{63B3BB69-23CF-44E3-9099-C40C66FF867C}">
              <a14:compatExt xmlns:a14="http://schemas.microsoft.com/office/drawing/2010/main" spid="_x0000_s2072"/>
            </a:ext>
            <a:ext uri="{FF2B5EF4-FFF2-40B4-BE49-F238E27FC236}">
              <a16:creationId xmlns:a16="http://schemas.microsoft.com/office/drawing/2014/main" id="{DD1276BE-7CEB-4E89-8B82-4C356CAA28A5}"/>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7114" name="Drop Down 4" hidden="1">
          <a:extLst>
            <a:ext uri="{63B3BB69-23CF-44E3-9099-C40C66FF867C}">
              <a14:compatExt xmlns:a14="http://schemas.microsoft.com/office/drawing/2010/main" spid="_x0000_s2052"/>
            </a:ext>
            <a:ext uri="{FF2B5EF4-FFF2-40B4-BE49-F238E27FC236}">
              <a16:creationId xmlns:a16="http://schemas.microsoft.com/office/drawing/2014/main" id="{11080DB5-E5FF-422E-BB23-8D07DC119CE8}"/>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317</xdr:row>
      <xdr:rowOff>0</xdr:rowOff>
    </xdr:from>
    <xdr:ext cx="2529840" cy="195685"/>
    <xdr:sp macro="" textlink="">
      <xdr:nvSpPr>
        <xdr:cNvPr id="7115" name="Drop Down 4" hidden="1">
          <a:extLst>
            <a:ext uri="{63B3BB69-23CF-44E3-9099-C40C66FF867C}">
              <a14:compatExt xmlns:a14="http://schemas.microsoft.com/office/drawing/2010/main" spid="_x0000_s2052"/>
            </a:ext>
            <a:ext uri="{FF2B5EF4-FFF2-40B4-BE49-F238E27FC236}">
              <a16:creationId xmlns:a16="http://schemas.microsoft.com/office/drawing/2014/main" id="{67C08DFD-C846-4E3D-8D87-06E405DF0FE7}"/>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7116" name="Drop Down 4" hidden="1">
          <a:extLst>
            <a:ext uri="{63B3BB69-23CF-44E3-9099-C40C66FF867C}">
              <a14:compatExt xmlns:a14="http://schemas.microsoft.com/office/drawing/2010/main" spid="_x0000_s2052"/>
            </a:ext>
            <a:ext uri="{FF2B5EF4-FFF2-40B4-BE49-F238E27FC236}">
              <a16:creationId xmlns:a16="http://schemas.microsoft.com/office/drawing/2014/main" id="{073D7A03-DE45-499F-A870-3E0ABCEC68FB}"/>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317</xdr:row>
      <xdr:rowOff>0</xdr:rowOff>
    </xdr:from>
    <xdr:ext cx="2529840" cy="195685"/>
    <xdr:sp macro="" textlink="">
      <xdr:nvSpPr>
        <xdr:cNvPr id="7117" name="Drop Down 4" hidden="1">
          <a:extLst>
            <a:ext uri="{63B3BB69-23CF-44E3-9099-C40C66FF867C}">
              <a14:compatExt xmlns:a14="http://schemas.microsoft.com/office/drawing/2010/main" spid="_x0000_s2052"/>
            </a:ext>
            <a:ext uri="{FF2B5EF4-FFF2-40B4-BE49-F238E27FC236}">
              <a16:creationId xmlns:a16="http://schemas.microsoft.com/office/drawing/2014/main" id="{571326F4-303C-44B2-87B3-C9E249166592}"/>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7118" name="Drop Down 4" hidden="1">
          <a:extLst>
            <a:ext uri="{63B3BB69-23CF-44E3-9099-C40C66FF867C}">
              <a14:compatExt xmlns:a14="http://schemas.microsoft.com/office/drawing/2010/main" spid="_x0000_s2052"/>
            </a:ext>
            <a:ext uri="{FF2B5EF4-FFF2-40B4-BE49-F238E27FC236}">
              <a16:creationId xmlns:a16="http://schemas.microsoft.com/office/drawing/2014/main" id="{50665F43-E98A-48F4-903D-00A4BB6914F4}"/>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317</xdr:row>
      <xdr:rowOff>0</xdr:rowOff>
    </xdr:from>
    <xdr:ext cx="1921468" cy="195685"/>
    <xdr:sp macro="" textlink="">
      <xdr:nvSpPr>
        <xdr:cNvPr id="7119" name="Drop Down 20" hidden="1">
          <a:extLst>
            <a:ext uri="{63B3BB69-23CF-44E3-9099-C40C66FF867C}">
              <a14:compatExt xmlns:a14="http://schemas.microsoft.com/office/drawing/2010/main" spid="_x0000_s2068"/>
            </a:ext>
            <a:ext uri="{FF2B5EF4-FFF2-40B4-BE49-F238E27FC236}">
              <a16:creationId xmlns:a16="http://schemas.microsoft.com/office/drawing/2014/main" id="{24120AD1-BDB3-45FB-A281-2184DDEFDDD1}"/>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317</xdr:row>
      <xdr:rowOff>0</xdr:rowOff>
    </xdr:from>
    <xdr:ext cx="2476500" cy="199970"/>
    <xdr:sp macro="" textlink="">
      <xdr:nvSpPr>
        <xdr:cNvPr id="7120" name="Drop Down 24" hidden="1">
          <a:extLst>
            <a:ext uri="{63B3BB69-23CF-44E3-9099-C40C66FF867C}">
              <a14:compatExt xmlns:a14="http://schemas.microsoft.com/office/drawing/2010/main" spid="_x0000_s2072"/>
            </a:ext>
            <a:ext uri="{FF2B5EF4-FFF2-40B4-BE49-F238E27FC236}">
              <a16:creationId xmlns:a16="http://schemas.microsoft.com/office/drawing/2014/main" id="{589506BF-CD9B-4B46-959B-B247E4D84519}"/>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7121" name="Drop Down 4" hidden="1">
          <a:extLst>
            <a:ext uri="{63B3BB69-23CF-44E3-9099-C40C66FF867C}">
              <a14:compatExt xmlns:a14="http://schemas.microsoft.com/office/drawing/2010/main" spid="_x0000_s2052"/>
            </a:ext>
            <a:ext uri="{FF2B5EF4-FFF2-40B4-BE49-F238E27FC236}">
              <a16:creationId xmlns:a16="http://schemas.microsoft.com/office/drawing/2014/main" id="{C0BCA5CC-A4CE-49C2-9F4F-6D274970771D}"/>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317</xdr:row>
      <xdr:rowOff>0</xdr:rowOff>
    </xdr:from>
    <xdr:ext cx="2529840" cy="195685"/>
    <xdr:sp macro="" textlink="">
      <xdr:nvSpPr>
        <xdr:cNvPr id="7122" name="Drop Down 4" hidden="1">
          <a:extLst>
            <a:ext uri="{63B3BB69-23CF-44E3-9099-C40C66FF867C}">
              <a14:compatExt xmlns:a14="http://schemas.microsoft.com/office/drawing/2010/main" spid="_x0000_s2052"/>
            </a:ext>
            <a:ext uri="{FF2B5EF4-FFF2-40B4-BE49-F238E27FC236}">
              <a16:creationId xmlns:a16="http://schemas.microsoft.com/office/drawing/2014/main" id="{73A67A6B-520F-42DA-9937-D30B1D914FF0}"/>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7123" name="Drop Down 4" hidden="1">
          <a:extLst>
            <a:ext uri="{63B3BB69-23CF-44E3-9099-C40C66FF867C}">
              <a14:compatExt xmlns:a14="http://schemas.microsoft.com/office/drawing/2010/main" spid="_x0000_s2052"/>
            </a:ext>
            <a:ext uri="{FF2B5EF4-FFF2-40B4-BE49-F238E27FC236}">
              <a16:creationId xmlns:a16="http://schemas.microsoft.com/office/drawing/2014/main" id="{F21EB5CC-C446-4BEB-93F2-AF57341C8AFB}"/>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317</xdr:row>
      <xdr:rowOff>0</xdr:rowOff>
    </xdr:from>
    <xdr:ext cx="2529840" cy="195685"/>
    <xdr:sp macro="" textlink="">
      <xdr:nvSpPr>
        <xdr:cNvPr id="7124" name="Drop Down 4" hidden="1">
          <a:extLst>
            <a:ext uri="{63B3BB69-23CF-44E3-9099-C40C66FF867C}">
              <a14:compatExt xmlns:a14="http://schemas.microsoft.com/office/drawing/2010/main" spid="_x0000_s2052"/>
            </a:ext>
            <a:ext uri="{FF2B5EF4-FFF2-40B4-BE49-F238E27FC236}">
              <a16:creationId xmlns:a16="http://schemas.microsoft.com/office/drawing/2014/main" id="{D26D0E1F-F86F-4094-83E3-9223AD0B133C}"/>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7125" name="Drop Down 4" hidden="1">
          <a:extLst>
            <a:ext uri="{63B3BB69-23CF-44E3-9099-C40C66FF867C}">
              <a14:compatExt xmlns:a14="http://schemas.microsoft.com/office/drawing/2010/main" spid="_x0000_s2052"/>
            </a:ext>
            <a:ext uri="{FF2B5EF4-FFF2-40B4-BE49-F238E27FC236}">
              <a16:creationId xmlns:a16="http://schemas.microsoft.com/office/drawing/2014/main" id="{E6AD180F-B87A-4A13-92EF-ADE7A90AEAA4}"/>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317</xdr:row>
      <xdr:rowOff>0</xdr:rowOff>
    </xdr:from>
    <xdr:ext cx="1921468" cy="195685"/>
    <xdr:sp macro="" textlink="">
      <xdr:nvSpPr>
        <xdr:cNvPr id="7126" name="Drop Down 20" hidden="1">
          <a:extLst>
            <a:ext uri="{63B3BB69-23CF-44E3-9099-C40C66FF867C}">
              <a14:compatExt xmlns:a14="http://schemas.microsoft.com/office/drawing/2010/main" spid="_x0000_s2068"/>
            </a:ext>
            <a:ext uri="{FF2B5EF4-FFF2-40B4-BE49-F238E27FC236}">
              <a16:creationId xmlns:a16="http://schemas.microsoft.com/office/drawing/2014/main" id="{CE1BD1DE-9D23-401C-BAAF-74A02D12D959}"/>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317</xdr:row>
      <xdr:rowOff>0</xdr:rowOff>
    </xdr:from>
    <xdr:ext cx="2476500" cy="199970"/>
    <xdr:sp macro="" textlink="">
      <xdr:nvSpPr>
        <xdr:cNvPr id="7127" name="Drop Down 24" hidden="1">
          <a:extLst>
            <a:ext uri="{63B3BB69-23CF-44E3-9099-C40C66FF867C}">
              <a14:compatExt xmlns:a14="http://schemas.microsoft.com/office/drawing/2010/main" spid="_x0000_s2072"/>
            </a:ext>
            <a:ext uri="{FF2B5EF4-FFF2-40B4-BE49-F238E27FC236}">
              <a16:creationId xmlns:a16="http://schemas.microsoft.com/office/drawing/2014/main" id="{29FDEF7A-B767-4D6C-A2BB-F79829E538FB}"/>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7128" name="Drop Down 4" hidden="1">
          <a:extLst>
            <a:ext uri="{63B3BB69-23CF-44E3-9099-C40C66FF867C}">
              <a14:compatExt xmlns:a14="http://schemas.microsoft.com/office/drawing/2010/main" spid="_x0000_s2052"/>
            </a:ext>
            <a:ext uri="{FF2B5EF4-FFF2-40B4-BE49-F238E27FC236}">
              <a16:creationId xmlns:a16="http://schemas.microsoft.com/office/drawing/2014/main" id="{D55F998F-F2CA-415A-A11A-8DCB3AAC57E6}"/>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317</xdr:row>
      <xdr:rowOff>0</xdr:rowOff>
    </xdr:from>
    <xdr:ext cx="2529840" cy="195685"/>
    <xdr:sp macro="" textlink="">
      <xdr:nvSpPr>
        <xdr:cNvPr id="7129" name="Drop Down 4" hidden="1">
          <a:extLst>
            <a:ext uri="{63B3BB69-23CF-44E3-9099-C40C66FF867C}">
              <a14:compatExt xmlns:a14="http://schemas.microsoft.com/office/drawing/2010/main" spid="_x0000_s2052"/>
            </a:ext>
            <a:ext uri="{FF2B5EF4-FFF2-40B4-BE49-F238E27FC236}">
              <a16:creationId xmlns:a16="http://schemas.microsoft.com/office/drawing/2014/main" id="{465A60FB-9EFD-4927-BB54-BC268000D56A}"/>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7130" name="Drop Down 4" hidden="1">
          <a:extLst>
            <a:ext uri="{63B3BB69-23CF-44E3-9099-C40C66FF867C}">
              <a14:compatExt xmlns:a14="http://schemas.microsoft.com/office/drawing/2010/main" spid="_x0000_s2052"/>
            </a:ext>
            <a:ext uri="{FF2B5EF4-FFF2-40B4-BE49-F238E27FC236}">
              <a16:creationId xmlns:a16="http://schemas.microsoft.com/office/drawing/2014/main" id="{C078752C-CBA9-47C6-979B-E1BFF15B2BE2}"/>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317</xdr:row>
      <xdr:rowOff>0</xdr:rowOff>
    </xdr:from>
    <xdr:ext cx="2529840" cy="195685"/>
    <xdr:sp macro="" textlink="">
      <xdr:nvSpPr>
        <xdr:cNvPr id="7131" name="Drop Down 4" hidden="1">
          <a:extLst>
            <a:ext uri="{63B3BB69-23CF-44E3-9099-C40C66FF867C}">
              <a14:compatExt xmlns:a14="http://schemas.microsoft.com/office/drawing/2010/main" spid="_x0000_s2052"/>
            </a:ext>
            <a:ext uri="{FF2B5EF4-FFF2-40B4-BE49-F238E27FC236}">
              <a16:creationId xmlns:a16="http://schemas.microsoft.com/office/drawing/2014/main" id="{2B02FC89-2603-42FB-8B36-2E3FF4892DD4}"/>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7132" name="Drop Down 4" hidden="1">
          <a:extLst>
            <a:ext uri="{63B3BB69-23CF-44E3-9099-C40C66FF867C}">
              <a14:compatExt xmlns:a14="http://schemas.microsoft.com/office/drawing/2010/main" spid="_x0000_s2052"/>
            </a:ext>
            <a:ext uri="{FF2B5EF4-FFF2-40B4-BE49-F238E27FC236}">
              <a16:creationId xmlns:a16="http://schemas.microsoft.com/office/drawing/2014/main" id="{3B8D2CED-144F-45F5-A236-8E101E93C8A5}"/>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317</xdr:row>
      <xdr:rowOff>0</xdr:rowOff>
    </xdr:from>
    <xdr:ext cx="1921468" cy="195685"/>
    <xdr:sp macro="" textlink="">
      <xdr:nvSpPr>
        <xdr:cNvPr id="7133" name="Drop Down 20" hidden="1">
          <a:extLst>
            <a:ext uri="{63B3BB69-23CF-44E3-9099-C40C66FF867C}">
              <a14:compatExt xmlns:a14="http://schemas.microsoft.com/office/drawing/2010/main" spid="_x0000_s2068"/>
            </a:ext>
            <a:ext uri="{FF2B5EF4-FFF2-40B4-BE49-F238E27FC236}">
              <a16:creationId xmlns:a16="http://schemas.microsoft.com/office/drawing/2014/main" id="{FCE89374-F16C-44F0-BC87-3339860BEA13}"/>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317</xdr:row>
      <xdr:rowOff>0</xdr:rowOff>
    </xdr:from>
    <xdr:ext cx="2476500" cy="199970"/>
    <xdr:sp macro="" textlink="">
      <xdr:nvSpPr>
        <xdr:cNvPr id="7134" name="Drop Down 24" hidden="1">
          <a:extLst>
            <a:ext uri="{63B3BB69-23CF-44E3-9099-C40C66FF867C}">
              <a14:compatExt xmlns:a14="http://schemas.microsoft.com/office/drawing/2010/main" spid="_x0000_s2072"/>
            </a:ext>
            <a:ext uri="{FF2B5EF4-FFF2-40B4-BE49-F238E27FC236}">
              <a16:creationId xmlns:a16="http://schemas.microsoft.com/office/drawing/2014/main" id="{0D408B3A-7A69-48E8-9F78-A1DC6F8F72ED}"/>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7135" name="Drop Down 4" hidden="1">
          <a:extLst>
            <a:ext uri="{63B3BB69-23CF-44E3-9099-C40C66FF867C}">
              <a14:compatExt xmlns:a14="http://schemas.microsoft.com/office/drawing/2010/main" spid="_x0000_s2052"/>
            </a:ext>
            <a:ext uri="{FF2B5EF4-FFF2-40B4-BE49-F238E27FC236}">
              <a16:creationId xmlns:a16="http://schemas.microsoft.com/office/drawing/2014/main" id="{FAEAEE8B-2124-4D44-B989-0BF9CDA44920}"/>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317</xdr:row>
      <xdr:rowOff>0</xdr:rowOff>
    </xdr:from>
    <xdr:ext cx="2529840" cy="195685"/>
    <xdr:sp macro="" textlink="">
      <xdr:nvSpPr>
        <xdr:cNvPr id="7136" name="Drop Down 4" hidden="1">
          <a:extLst>
            <a:ext uri="{63B3BB69-23CF-44E3-9099-C40C66FF867C}">
              <a14:compatExt xmlns:a14="http://schemas.microsoft.com/office/drawing/2010/main" spid="_x0000_s2052"/>
            </a:ext>
            <a:ext uri="{FF2B5EF4-FFF2-40B4-BE49-F238E27FC236}">
              <a16:creationId xmlns:a16="http://schemas.microsoft.com/office/drawing/2014/main" id="{59180266-625B-49C2-BE54-AC09A3F01A0F}"/>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7137" name="Drop Down 4" hidden="1">
          <a:extLst>
            <a:ext uri="{63B3BB69-23CF-44E3-9099-C40C66FF867C}">
              <a14:compatExt xmlns:a14="http://schemas.microsoft.com/office/drawing/2010/main" spid="_x0000_s2052"/>
            </a:ext>
            <a:ext uri="{FF2B5EF4-FFF2-40B4-BE49-F238E27FC236}">
              <a16:creationId xmlns:a16="http://schemas.microsoft.com/office/drawing/2014/main" id="{1C1D1164-037F-4C07-9222-379492D41FDD}"/>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317</xdr:row>
      <xdr:rowOff>0</xdr:rowOff>
    </xdr:from>
    <xdr:ext cx="2529840" cy="195685"/>
    <xdr:sp macro="" textlink="">
      <xdr:nvSpPr>
        <xdr:cNvPr id="7138" name="Drop Down 4" hidden="1">
          <a:extLst>
            <a:ext uri="{63B3BB69-23CF-44E3-9099-C40C66FF867C}">
              <a14:compatExt xmlns:a14="http://schemas.microsoft.com/office/drawing/2010/main" spid="_x0000_s2052"/>
            </a:ext>
            <a:ext uri="{FF2B5EF4-FFF2-40B4-BE49-F238E27FC236}">
              <a16:creationId xmlns:a16="http://schemas.microsoft.com/office/drawing/2014/main" id="{94F9ACB7-CEEC-4640-9B53-CAE9E59F6BFA}"/>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7139" name="Drop Down 4" hidden="1">
          <a:extLst>
            <a:ext uri="{63B3BB69-23CF-44E3-9099-C40C66FF867C}">
              <a14:compatExt xmlns:a14="http://schemas.microsoft.com/office/drawing/2010/main" spid="_x0000_s2052"/>
            </a:ext>
            <a:ext uri="{FF2B5EF4-FFF2-40B4-BE49-F238E27FC236}">
              <a16:creationId xmlns:a16="http://schemas.microsoft.com/office/drawing/2014/main" id="{28C48469-E91F-42E4-B741-F5C3E09FEC04}"/>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317</xdr:row>
      <xdr:rowOff>0</xdr:rowOff>
    </xdr:from>
    <xdr:ext cx="1921468" cy="195685"/>
    <xdr:sp macro="" textlink="">
      <xdr:nvSpPr>
        <xdr:cNvPr id="7140" name="Drop Down 20" hidden="1">
          <a:extLst>
            <a:ext uri="{63B3BB69-23CF-44E3-9099-C40C66FF867C}">
              <a14:compatExt xmlns:a14="http://schemas.microsoft.com/office/drawing/2010/main" spid="_x0000_s2068"/>
            </a:ext>
            <a:ext uri="{FF2B5EF4-FFF2-40B4-BE49-F238E27FC236}">
              <a16:creationId xmlns:a16="http://schemas.microsoft.com/office/drawing/2014/main" id="{C51BD7E1-EE9F-4EF6-A71C-F7E27A5AEBEA}"/>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317</xdr:row>
      <xdr:rowOff>0</xdr:rowOff>
    </xdr:from>
    <xdr:ext cx="2476500" cy="199970"/>
    <xdr:sp macro="" textlink="">
      <xdr:nvSpPr>
        <xdr:cNvPr id="7141" name="Drop Down 24" hidden="1">
          <a:extLst>
            <a:ext uri="{63B3BB69-23CF-44E3-9099-C40C66FF867C}">
              <a14:compatExt xmlns:a14="http://schemas.microsoft.com/office/drawing/2010/main" spid="_x0000_s2072"/>
            </a:ext>
            <a:ext uri="{FF2B5EF4-FFF2-40B4-BE49-F238E27FC236}">
              <a16:creationId xmlns:a16="http://schemas.microsoft.com/office/drawing/2014/main" id="{F3247CA8-A7E7-4095-8493-C74F943B844E}"/>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7142" name="Drop Down 4" hidden="1">
          <a:extLst>
            <a:ext uri="{63B3BB69-23CF-44E3-9099-C40C66FF867C}">
              <a14:compatExt xmlns:a14="http://schemas.microsoft.com/office/drawing/2010/main" spid="_x0000_s2052"/>
            </a:ext>
            <a:ext uri="{FF2B5EF4-FFF2-40B4-BE49-F238E27FC236}">
              <a16:creationId xmlns:a16="http://schemas.microsoft.com/office/drawing/2014/main" id="{58B4BC0D-2FE2-4C9E-9A02-C5CAA08E1D8C}"/>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317</xdr:row>
      <xdr:rowOff>0</xdr:rowOff>
    </xdr:from>
    <xdr:ext cx="2529840" cy="195685"/>
    <xdr:sp macro="" textlink="">
      <xdr:nvSpPr>
        <xdr:cNvPr id="7143" name="Drop Down 4" hidden="1">
          <a:extLst>
            <a:ext uri="{63B3BB69-23CF-44E3-9099-C40C66FF867C}">
              <a14:compatExt xmlns:a14="http://schemas.microsoft.com/office/drawing/2010/main" spid="_x0000_s2052"/>
            </a:ext>
            <a:ext uri="{FF2B5EF4-FFF2-40B4-BE49-F238E27FC236}">
              <a16:creationId xmlns:a16="http://schemas.microsoft.com/office/drawing/2014/main" id="{BD078FE9-AFF3-421A-B890-2954834AB5A8}"/>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317</xdr:row>
      <xdr:rowOff>0</xdr:rowOff>
    </xdr:from>
    <xdr:ext cx="2529840" cy="195685"/>
    <xdr:sp macro="" textlink="">
      <xdr:nvSpPr>
        <xdr:cNvPr id="7144" name="Drop Down 4" hidden="1">
          <a:extLst>
            <a:ext uri="{63B3BB69-23CF-44E3-9099-C40C66FF867C}">
              <a14:compatExt xmlns:a14="http://schemas.microsoft.com/office/drawing/2010/main" spid="_x0000_s2052"/>
            </a:ext>
            <a:ext uri="{FF2B5EF4-FFF2-40B4-BE49-F238E27FC236}">
              <a16:creationId xmlns:a16="http://schemas.microsoft.com/office/drawing/2014/main" id="{EFD69AB6-47AC-4D71-9011-496B3ACBAEDF}"/>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317</xdr:row>
      <xdr:rowOff>0</xdr:rowOff>
    </xdr:from>
    <xdr:ext cx="2529840" cy="195685"/>
    <xdr:sp macro="" textlink="">
      <xdr:nvSpPr>
        <xdr:cNvPr id="7145" name="Drop Down 4" hidden="1">
          <a:extLst>
            <a:ext uri="{63B3BB69-23CF-44E3-9099-C40C66FF867C}">
              <a14:compatExt xmlns:a14="http://schemas.microsoft.com/office/drawing/2010/main" spid="_x0000_s2052"/>
            </a:ext>
            <a:ext uri="{FF2B5EF4-FFF2-40B4-BE49-F238E27FC236}">
              <a16:creationId xmlns:a16="http://schemas.microsoft.com/office/drawing/2014/main" id="{4BCC8854-28AB-4E20-9C3D-4FB6353E5353}"/>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146" name="Drop Down 24" hidden="1">
          <a:extLst>
            <a:ext uri="{63B3BB69-23CF-44E3-9099-C40C66FF867C}">
              <a14:compatExt xmlns:a14="http://schemas.microsoft.com/office/drawing/2010/main" spid="_x0000_s2072"/>
            </a:ext>
            <a:ext uri="{FF2B5EF4-FFF2-40B4-BE49-F238E27FC236}">
              <a16:creationId xmlns:a16="http://schemas.microsoft.com/office/drawing/2014/main" id="{45B97FC9-4678-4A72-9C5D-5F9969648ACB}"/>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147" name="Drop Down 24" hidden="1">
          <a:extLst>
            <a:ext uri="{63B3BB69-23CF-44E3-9099-C40C66FF867C}">
              <a14:compatExt xmlns:a14="http://schemas.microsoft.com/office/drawing/2010/main" spid="_x0000_s2072"/>
            </a:ext>
            <a:ext uri="{FF2B5EF4-FFF2-40B4-BE49-F238E27FC236}">
              <a16:creationId xmlns:a16="http://schemas.microsoft.com/office/drawing/2014/main" id="{273FE629-B998-46D1-887B-AFEDB1905B10}"/>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148" name="Drop Down 24" hidden="1">
          <a:extLst>
            <a:ext uri="{63B3BB69-23CF-44E3-9099-C40C66FF867C}">
              <a14:compatExt xmlns:a14="http://schemas.microsoft.com/office/drawing/2010/main" spid="_x0000_s2072"/>
            </a:ext>
            <a:ext uri="{FF2B5EF4-FFF2-40B4-BE49-F238E27FC236}">
              <a16:creationId xmlns:a16="http://schemas.microsoft.com/office/drawing/2014/main" id="{DC1168D1-16A7-4353-BFD5-8957914002BE}"/>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149" name="Drop Down 24" hidden="1">
          <a:extLst>
            <a:ext uri="{63B3BB69-23CF-44E3-9099-C40C66FF867C}">
              <a14:compatExt xmlns:a14="http://schemas.microsoft.com/office/drawing/2010/main" spid="_x0000_s2072"/>
            </a:ext>
            <a:ext uri="{FF2B5EF4-FFF2-40B4-BE49-F238E27FC236}">
              <a16:creationId xmlns:a16="http://schemas.microsoft.com/office/drawing/2014/main" id="{5F60E6F9-3CB7-4BA5-AC89-5D645C0D3BB5}"/>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150" name="Drop Down 24" hidden="1">
          <a:extLst>
            <a:ext uri="{63B3BB69-23CF-44E3-9099-C40C66FF867C}">
              <a14:compatExt xmlns:a14="http://schemas.microsoft.com/office/drawing/2010/main" spid="_x0000_s2072"/>
            </a:ext>
            <a:ext uri="{FF2B5EF4-FFF2-40B4-BE49-F238E27FC236}">
              <a16:creationId xmlns:a16="http://schemas.microsoft.com/office/drawing/2014/main" id="{D46188DC-655E-40CB-B9C0-FB5ED3319C09}"/>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151" name="Drop Down 24" hidden="1">
          <a:extLst>
            <a:ext uri="{63B3BB69-23CF-44E3-9099-C40C66FF867C}">
              <a14:compatExt xmlns:a14="http://schemas.microsoft.com/office/drawing/2010/main" spid="_x0000_s2072"/>
            </a:ext>
            <a:ext uri="{FF2B5EF4-FFF2-40B4-BE49-F238E27FC236}">
              <a16:creationId xmlns:a16="http://schemas.microsoft.com/office/drawing/2014/main" id="{E6904D9F-254F-41B1-9C19-62213BC163DF}"/>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152" name="Drop Down 24" hidden="1">
          <a:extLst>
            <a:ext uri="{63B3BB69-23CF-44E3-9099-C40C66FF867C}">
              <a14:compatExt xmlns:a14="http://schemas.microsoft.com/office/drawing/2010/main" spid="_x0000_s2072"/>
            </a:ext>
            <a:ext uri="{FF2B5EF4-FFF2-40B4-BE49-F238E27FC236}">
              <a16:creationId xmlns:a16="http://schemas.microsoft.com/office/drawing/2014/main" id="{24699CB4-F11E-4EBC-9F87-0F2C0F8D12C9}"/>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153" name="Drop Down 24" hidden="1">
          <a:extLst>
            <a:ext uri="{63B3BB69-23CF-44E3-9099-C40C66FF867C}">
              <a14:compatExt xmlns:a14="http://schemas.microsoft.com/office/drawing/2010/main" spid="_x0000_s2072"/>
            </a:ext>
            <a:ext uri="{FF2B5EF4-FFF2-40B4-BE49-F238E27FC236}">
              <a16:creationId xmlns:a16="http://schemas.microsoft.com/office/drawing/2014/main" id="{35F7489D-CC36-4C47-BB8D-CB447F433D98}"/>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154" name="Drop Down 24" hidden="1">
          <a:extLst>
            <a:ext uri="{63B3BB69-23CF-44E3-9099-C40C66FF867C}">
              <a14:compatExt xmlns:a14="http://schemas.microsoft.com/office/drawing/2010/main" spid="_x0000_s2072"/>
            </a:ext>
            <a:ext uri="{FF2B5EF4-FFF2-40B4-BE49-F238E27FC236}">
              <a16:creationId xmlns:a16="http://schemas.microsoft.com/office/drawing/2014/main" id="{48BB55CB-2BBF-48BA-876C-622831D16F17}"/>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155" name="Drop Down 24" hidden="1">
          <a:extLst>
            <a:ext uri="{63B3BB69-23CF-44E3-9099-C40C66FF867C}">
              <a14:compatExt xmlns:a14="http://schemas.microsoft.com/office/drawing/2010/main" spid="_x0000_s2072"/>
            </a:ext>
            <a:ext uri="{FF2B5EF4-FFF2-40B4-BE49-F238E27FC236}">
              <a16:creationId xmlns:a16="http://schemas.microsoft.com/office/drawing/2014/main" id="{E9621B8F-4A37-46B3-B150-2BD7921DB2B1}"/>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156" name="Drop Down 24" hidden="1">
          <a:extLst>
            <a:ext uri="{63B3BB69-23CF-44E3-9099-C40C66FF867C}">
              <a14:compatExt xmlns:a14="http://schemas.microsoft.com/office/drawing/2010/main" spid="_x0000_s2072"/>
            </a:ext>
            <a:ext uri="{FF2B5EF4-FFF2-40B4-BE49-F238E27FC236}">
              <a16:creationId xmlns:a16="http://schemas.microsoft.com/office/drawing/2014/main" id="{68B4C3F1-02EF-4D0D-A908-90C273114222}"/>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157" name="Drop Down 24" hidden="1">
          <a:extLst>
            <a:ext uri="{63B3BB69-23CF-44E3-9099-C40C66FF867C}">
              <a14:compatExt xmlns:a14="http://schemas.microsoft.com/office/drawing/2010/main" spid="_x0000_s2072"/>
            </a:ext>
            <a:ext uri="{FF2B5EF4-FFF2-40B4-BE49-F238E27FC236}">
              <a16:creationId xmlns:a16="http://schemas.microsoft.com/office/drawing/2014/main" id="{9749CABA-C2AE-472E-A580-FF3C1866F489}"/>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158" name="Drop Down 24" hidden="1">
          <a:extLst>
            <a:ext uri="{63B3BB69-23CF-44E3-9099-C40C66FF867C}">
              <a14:compatExt xmlns:a14="http://schemas.microsoft.com/office/drawing/2010/main" spid="_x0000_s2072"/>
            </a:ext>
            <a:ext uri="{FF2B5EF4-FFF2-40B4-BE49-F238E27FC236}">
              <a16:creationId xmlns:a16="http://schemas.microsoft.com/office/drawing/2014/main" id="{8154A2E5-ED3B-4281-A7CB-614AAE84202B}"/>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159" name="Drop Down 24" hidden="1">
          <a:extLst>
            <a:ext uri="{63B3BB69-23CF-44E3-9099-C40C66FF867C}">
              <a14:compatExt xmlns:a14="http://schemas.microsoft.com/office/drawing/2010/main" spid="_x0000_s2072"/>
            </a:ext>
            <a:ext uri="{FF2B5EF4-FFF2-40B4-BE49-F238E27FC236}">
              <a16:creationId xmlns:a16="http://schemas.microsoft.com/office/drawing/2014/main" id="{A891760C-AC4A-4C73-AC5D-FCF2E966D356}"/>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160" name="Drop Down 24" hidden="1">
          <a:extLst>
            <a:ext uri="{63B3BB69-23CF-44E3-9099-C40C66FF867C}">
              <a14:compatExt xmlns:a14="http://schemas.microsoft.com/office/drawing/2010/main" spid="_x0000_s2072"/>
            </a:ext>
            <a:ext uri="{FF2B5EF4-FFF2-40B4-BE49-F238E27FC236}">
              <a16:creationId xmlns:a16="http://schemas.microsoft.com/office/drawing/2014/main" id="{943DF184-939E-4DEF-8433-EC2B26655456}"/>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161" name="Drop Down 24" hidden="1">
          <a:extLst>
            <a:ext uri="{63B3BB69-23CF-44E3-9099-C40C66FF867C}">
              <a14:compatExt xmlns:a14="http://schemas.microsoft.com/office/drawing/2010/main" spid="_x0000_s2072"/>
            </a:ext>
            <a:ext uri="{FF2B5EF4-FFF2-40B4-BE49-F238E27FC236}">
              <a16:creationId xmlns:a16="http://schemas.microsoft.com/office/drawing/2014/main" id="{B3089A6D-DD8A-42D9-A2A6-2F02E7EFE963}"/>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162" name="Drop Down 24" hidden="1">
          <a:extLst>
            <a:ext uri="{63B3BB69-23CF-44E3-9099-C40C66FF867C}">
              <a14:compatExt xmlns:a14="http://schemas.microsoft.com/office/drawing/2010/main" spid="_x0000_s2072"/>
            </a:ext>
            <a:ext uri="{FF2B5EF4-FFF2-40B4-BE49-F238E27FC236}">
              <a16:creationId xmlns:a16="http://schemas.microsoft.com/office/drawing/2014/main" id="{B3B4E95A-78FD-47E3-AAC8-0D8AEA6C8436}"/>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163" name="Drop Down 24" hidden="1">
          <a:extLst>
            <a:ext uri="{63B3BB69-23CF-44E3-9099-C40C66FF867C}">
              <a14:compatExt xmlns:a14="http://schemas.microsoft.com/office/drawing/2010/main" spid="_x0000_s2072"/>
            </a:ext>
            <a:ext uri="{FF2B5EF4-FFF2-40B4-BE49-F238E27FC236}">
              <a16:creationId xmlns:a16="http://schemas.microsoft.com/office/drawing/2014/main" id="{56FA9B77-74E1-4817-BD70-B52669AC6FFC}"/>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164" name="Drop Down 24" hidden="1">
          <a:extLst>
            <a:ext uri="{63B3BB69-23CF-44E3-9099-C40C66FF867C}">
              <a14:compatExt xmlns:a14="http://schemas.microsoft.com/office/drawing/2010/main" spid="_x0000_s2072"/>
            </a:ext>
            <a:ext uri="{FF2B5EF4-FFF2-40B4-BE49-F238E27FC236}">
              <a16:creationId xmlns:a16="http://schemas.microsoft.com/office/drawing/2014/main" id="{FD4D4F14-1E34-4358-BE66-FE6848B65475}"/>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165" name="Drop Down 24" hidden="1">
          <a:extLst>
            <a:ext uri="{63B3BB69-23CF-44E3-9099-C40C66FF867C}">
              <a14:compatExt xmlns:a14="http://schemas.microsoft.com/office/drawing/2010/main" spid="_x0000_s2072"/>
            </a:ext>
            <a:ext uri="{FF2B5EF4-FFF2-40B4-BE49-F238E27FC236}">
              <a16:creationId xmlns:a16="http://schemas.microsoft.com/office/drawing/2014/main" id="{F20D4A1B-40D5-44EC-88D5-D071A5F86291}"/>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166" name="Drop Down 24" hidden="1">
          <a:extLst>
            <a:ext uri="{63B3BB69-23CF-44E3-9099-C40C66FF867C}">
              <a14:compatExt xmlns:a14="http://schemas.microsoft.com/office/drawing/2010/main" spid="_x0000_s2072"/>
            </a:ext>
            <a:ext uri="{FF2B5EF4-FFF2-40B4-BE49-F238E27FC236}">
              <a16:creationId xmlns:a16="http://schemas.microsoft.com/office/drawing/2014/main" id="{02CEF77E-873E-4063-B3FD-79592F3C9613}"/>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167" name="Drop Down 24" hidden="1">
          <a:extLst>
            <a:ext uri="{63B3BB69-23CF-44E3-9099-C40C66FF867C}">
              <a14:compatExt xmlns:a14="http://schemas.microsoft.com/office/drawing/2010/main" spid="_x0000_s2072"/>
            </a:ext>
            <a:ext uri="{FF2B5EF4-FFF2-40B4-BE49-F238E27FC236}">
              <a16:creationId xmlns:a16="http://schemas.microsoft.com/office/drawing/2014/main" id="{1122E3BB-7ADA-459B-9F62-C7E1E77DC8C3}"/>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168" name="Drop Down 24" hidden="1">
          <a:extLst>
            <a:ext uri="{63B3BB69-23CF-44E3-9099-C40C66FF867C}">
              <a14:compatExt xmlns:a14="http://schemas.microsoft.com/office/drawing/2010/main" spid="_x0000_s2072"/>
            </a:ext>
            <a:ext uri="{FF2B5EF4-FFF2-40B4-BE49-F238E27FC236}">
              <a16:creationId xmlns:a16="http://schemas.microsoft.com/office/drawing/2014/main" id="{83059DCA-B587-4A42-9150-80ED1BF2FBA5}"/>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169" name="Drop Down 24" hidden="1">
          <a:extLst>
            <a:ext uri="{63B3BB69-23CF-44E3-9099-C40C66FF867C}">
              <a14:compatExt xmlns:a14="http://schemas.microsoft.com/office/drawing/2010/main" spid="_x0000_s2072"/>
            </a:ext>
            <a:ext uri="{FF2B5EF4-FFF2-40B4-BE49-F238E27FC236}">
              <a16:creationId xmlns:a16="http://schemas.microsoft.com/office/drawing/2014/main" id="{3C07C20D-5E56-40D0-AD80-D3FD4C508E75}"/>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170" name="Drop Down 24" hidden="1">
          <a:extLst>
            <a:ext uri="{63B3BB69-23CF-44E3-9099-C40C66FF867C}">
              <a14:compatExt xmlns:a14="http://schemas.microsoft.com/office/drawing/2010/main" spid="_x0000_s2072"/>
            </a:ext>
            <a:ext uri="{FF2B5EF4-FFF2-40B4-BE49-F238E27FC236}">
              <a16:creationId xmlns:a16="http://schemas.microsoft.com/office/drawing/2014/main" id="{CF7F23F2-76F8-4590-BE30-2C913D2F3504}"/>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171" name="Drop Down 24" hidden="1">
          <a:extLst>
            <a:ext uri="{63B3BB69-23CF-44E3-9099-C40C66FF867C}">
              <a14:compatExt xmlns:a14="http://schemas.microsoft.com/office/drawing/2010/main" spid="_x0000_s2072"/>
            </a:ext>
            <a:ext uri="{FF2B5EF4-FFF2-40B4-BE49-F238E27FC236}">
              <a16:creationId xmlns:a16="http://schemas.microsoft.com/office/drawing/2014/main" id="{22277056-4888-4C0A-807C-B0EF602C3BD3}"/>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172" name="Drop Down 24" hidden="1">
          <a:extLst>
            <a:ext uri="{63B3BB69-23CF-44E3-9099-C40C66FF867C}">
              <a14:compatExt xmlns:a14="http://schemas.microsoft.com/office/drawing/2010/main" spid="_x0000_s2072"/>
            </a:ext>
            <a:ext uri="{FF2B5EF4-FFF2-40B4-BE49-F238E27FC236}">
              <a16:creationId xmlns:a16="http://schemas.microsoft.com/office/drawing/2014/main" id="{E129B45C-19D4-444B-9ED8-D09D4F20F8DD}"/>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173" name="Drop Down 24" hidden="1">
          <a:extLst>
            <a:ext uri="{63B3BB69-23CF-44E3-9099-C40C66FF867C}">
              <a14:compatExt xmlns:a14="http://schemas.microsoft.com/office/drawing/2010/main" spid="_x0000_s2072"/>
            </a:ext>
            <a:ext uri="{FF2B5EF4-FFF2-40B4-BE49-F238E27FC236}">
              <a16:creationId xmlns:a16="http://schemas.microsoft.com/office/drawing/2014/main" id="{C3B6ECB0-4EFA-4DA9-B67C-6CE5C0EF6644}"/>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174" name="Drop Down 24" hidden="1">
          <a:extLst>
            <a:ext uri="{63B3BB69-23CF-44E3-9099-C40C66FF867C}">
              <a14:compatExt xmlns:a14="http://schemas.microsoft.com/office/drawing/2010/main" spid="_x0000_s2072"/>
            </a:ext>
            <a:ext uri="{FF2B5EF4-FFF2-40B4-BE49-F238E27FC236}">
              <a16:creationId xmlns:a16="http://schemas.microsoft.com/office/drawing/2014/main" id="{390F7710-4CEB-4204-931A-28042DD67501}"/>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175" name="Drop Down 24" hidden="1">
          <a:extLst>
            <a:ext uri="{63B3BB69-23CF-44E3-9099-C40C66FF867C}">
              <a14:compatExt xmlns:a14="http://schemas.microsoft.com/office/drawing/2010/main" spid="_x0000_s2072"/>
            </a:ext>
            <a:ext uri="{FF2B5EF4-FFF2-40B4-BE49-F238E27FC236}">
              <a16:creationId xmlns:a16="http://schemas.microsoft.com/office/drawing/2014/main" id="{1344D243-B4C2-4359-A630-F93A230D5048}"/>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176" name="Drop Down 24" hidden="1">
          <a:extLst>
            <a:ext uri="{63B3BB69-23CF-44E3-9099-C40C66FF867C}">
              <a14:compatExt xmlns:a14="http://schemas.microsoft.com/office/drawing/2010/main" spid="_x0000_s2072"/>
            </a:ext>
            <a:ext uri="{FF2B5EF4-FFF2-40B4-BE49-F238E27FC236}">
              <a16:creationId xmlns:a16="http://schemas.microsoft.com/office/drawing/2014/main" id="{A1E5FBC4-B9E5-4189-98EB-40B307C54F9B}"/>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177" name="Drop Down 24" hidden="1">
          <a:extLst>
            <a:ext uri="{63B3BB69-23CF-44E3-9099-C40C66FF867C}">
              <a14:compatExt xmlns:a14="http://schemas.microsoft.com/office/drawing/2010/main" spid="_x0000_s2072"/>
            </a:ext>
            <a:ext uri="{FF2B5EF4-FFF2-40B4-BE49-F238E27FC236}">
              <a16:creationId xmlns:a16="http://schemas.microsoft.com/office/drawing/2014/main" id="{27048878-CEC8-46E6-8F46-2970543E99C5}"/>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178" name="Drop Down 24" hidden="1">
          <a:extLst>
            <a:ext uri="{63B3BB69-23CF-44E3-9099-C40C66FF867C}">
              <a14:compatExt xmlns:a14="http://schemas.microsoft.com/office/drawing/2010/main" spid="_x0000_s2072"/>
            </a:ext>
            <a:ext uri="{FF2B5EF4-FFF2-40B4-BE49-F238E27FC236}">
              <a16:creationId xmlns:a16="http://schemas.microsoft.com/office/drawing/2014/main" id="{710947B2-48F7-421F-914A-E1115A28F91B}"/>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179" name="Drop Down 24" hidden="1">
          <a:extLst>
            <a:ext uri="{63B3BB69-23CF-44E3-9099-C40C66FF867C}">
              <a14:compatExt xmlns:a14="http://schemas.microsoft.com/office/drawing/2010/main" spid="_x0000_s2072"/>
            </a:ext>
            <a:ext uri="{FF2B5EF4-FFF2-40B4-BE49-F238E27FC236}">
              <a16:creationId xmlns:a16="http://schemas.microsoft.com/office/drawing/2014/main" id="{35490FAC-0F0D-4FDC-8211-895764668A77}"/>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180" name="Drop Down 24" hidden="1">
          <a:extLst>
            <a:ext uri="{63B3BB69-23CF-44E3-9099-C40C66FF867C}">
              <a14:compatExt xmlns:a14="http://schemas.microsoft.com/office/drawing/2010/main" spid="_x0000_s2072"/>
            </a:ext>
            <a:ext uri="{FF2B5EF4-FFF2-40B4-BE49-F238E27FC236}">
              <a16:creationId xmlns:a16="http://schemas.microsoft.com/office/drawing/2014/main" id="{8E13C582-2368-45B5-8180-C08924204020}"/>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181" name="Drop Down 24" hidden="1">
          <a:extLst>
            <a:ext uri="{63B3BB69-23CF-44E3-9099-C40C66FF867C}">
              <a14:compatExt xmlns:a14="http://schemas.microsoft.com/office/drawing/2010/main" spid="_x0000_s2072"/>
            </a:ext>
            <a:ext uri="{FF2B5EF4-FFF2-40B4-BE49-F238E27FC236}">
              <a16:creationId xmlns:a16="http://schemas.microsoft.com/office/drawing/2014/main" id="{FA5BCB6C-202D-47DC-8860-DF5A867A21B6}"/>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182" name="Drop Down 24" hidden="1">
          <a:extLst>
            <a:ext uri="{63B3BB69-23CF-44E3-9099-C40C66FF867C}">
              <a14:compatExt xmlns:a14="http://schemas.microsoft.com/office/drawing/2010/main" spid="_x0000_s2072"/>
            </a:ext>
            <a:ext uri="{FF2B5EF4-FFF2-40B4-BE49-F238E27FC236}">
              <a16:creationId xmlns:a16="http://schemas.microsoft.com/office/drawing/2014/main" id="{874996A8-9A43-4EB0-8C42-B50E8A3EF6E4}"/>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183" name="Drop Down 24" hidden="1">
          <a:extLst>
            <a:ext uri="{63B3BB69-23CF-44E3-9099-C40C66FF867C}">
              <a14:compatExt xmlns:a14="http://schemas.microsoft.com/office/drawing/2010/main" spid="_x0000_s2072"/>
            </a:ext>
            <a:ext uri="{FF2B5EF4-FFF2-40B4-BE49-F238E27FC236}">
              <a16:creationId xmlns:a16="http://schemas.microsoft.com/office/drawing/2014/main" id="{1FEFABBB-6DBE-4096-B38C-66428EF71C85}"/>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317</xdr:row>
      <xdr:rowOff>0</xdr:rowOff>
    </xdr:from>
    <xdr:ext cx="2476500" cy="199970"/>
    <xdr:sp macro="" textlink="">
      <xdr:nvSpPr>
        <xdr:cNvPr id="7184" name="Drop Down 24" hidden="1">
          <a:extLst>
            <a:ext uri="{63B3BB69-23CF-44E3-9099-C40C66FF867C}">
              <a14:compatExt xmlns:a14="http://schemas.microsoft.com/office/drawing/2010/main" spid="_x0000_s2072"/>
            </a:ext>
            <a:ext uri="{FF2B5EF4-FFF2-40B4-BE49-F238E27FC236}">
              <a16:creationId xmlns:a16="http://schemas.microsoft.com/office/drawing/2014/main" id="{21463120-3173-47B2-8CFD-B35C31930EF0}"/>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317</xdr:row>
      <xdr:rowOff>0</xdr:rowOff>
    </xdr:from>
    <xdr:ext cx="2476500" cy="199970"/>
    <xdr:sp macro="" textlink="">
      <xdr:nvSpPr>
        <xdr:cNvPr id="7185" name="Drop Down 24" hidden="1">
          <a:extLst>
            <a:ext uri="{63B3BB69-23CF-44E3-9099-C40C66FF867C}">
              <a14:compatExt xmlns:a14="http://schemas.microsoft.com/office/drawing/2010/main" spid="_x0000_s2072"/>
            </a:ext>
            <a:ext uri="{FF2B5EF4-FFF2-40B4-BE49-F238E27FC236}">
              <a16:creationId xmlns:a16="http://schemas.microsoft.com/office/drawing/2014/main" id="{EE7F1DDD-08F8-4127-A5D3-F300AFBAACA3}"/>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317</xdr:row>
      <xdr:rowOff>0</xdr:rowOff>
    </xdr:from>
    <xdr:ext cx="2476500" cy="199970"/>
    <xdr:sp macro="" textlink="">
      <xdr:nvSpPr>
        <xdr:cNvPr id="7186" name="Drop Down 24" hidden="1">
          <a:extLst>
            <a:ext uri="{63B3BB69-23CF-44E3-9099-C40C66FF867C}">
              <a14:compatExt xmlns:a14="http://schemas.microsoft.com/office/drawing/2010/main" spid="_x0000_s2072"/>
            </a:ext>
            <a:ext uri="{FF2B5EF4-FFF2-40B4-BE49-F238E27FC236}">
              <a16:creationId xmlns:a16="http://schemas.microsoft.com/office/drawing/2014/main" id="{ABDDD738-A015-4F9C-B9AD-1FD52722BC13}"/>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317</xdr:row>
      <xdr:rowOff>0</xdr:rowOff>
    </xdr:from>
    <xdr:ext cx="2476500" cy="199970"/>
    <xdr:sp macro="" textlink="">
      <xdr:nvSpPr>
        <xdr:cNvPr id="7187" name="Drop Down 24" hidden="1">
          <a:extLst>
            <a:ext uri="{63B3BB69-23CF-44E3-9099-C40C66FF867C}">
              <a14:compatExt xmlns:a14="http://schemas.microsoft.com/office/drawing/2010/main" spid="_x0000_s2072"/>
            </a:ext>
            <a:ext uri="{FF2B5EF4-FFF2-40B4-BE49-F238E27FC236}">
              <a16:creationId xmlns:a16="http://schemas.microsoft.com/office/drawing/2014/main" id="{FE28B62E-197E-40D1-B0D5-F9DB1ADE7DBF}"/>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317</xdr:row>
      <xdr:rowOff>0</xdr:rowOff>
    </xdr:from>
    <xdr:ext cx="2476500" cy="199970"/>
    <xdr:sp macro="" textlink="">
      <xdr:nvSpPr>
        <xdr:cNvPr id="7188" name="Drop Down 24" hidden="1">
          <a:extLst>
            <a:ext uri="{63B3BB69-23CF-44E3-9099-C40C66FF867C}">
              <a14:compatExt xmlns:a14="http://schemas.microsoft.com/office/drawing/2010/main" spid="_x0000_s2072"/>
            </a:ext>
            <a:ext uri="{FF2B5EF4-FFF2-40B4-BE49-F238E27FC236}">
              <a16:creationId xmlns:a16="http://schemas.microsoft.com/office/drawing/2014/main" id="{C7C106DC-FAD5-40D0-82E6-B078709597B0}"/>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317</xdr:row>
      <xdr:rowOff>0</xdr:rowOff>
    </xdr:from>
    <xdr:ext cx="2476500" cy="199970"/>
    <xdr:sp macro="" textlink="">
      <xdr:nvSpPr>
        <xdr:cNvPr id="7189" name="Drop Down 24" hidden="1">
          <a:extLst>
            <a:ext uri="{63B3BB69-23CF-44E3-9099-C40C66FF867C}">
              <a14:compatExt xmlns:a14="http://schemas.microsoft.com/office/drawing/2010/main" spid="_x0000_s2072"/>
            </a:ext>
            <a:ext uri="{FF2B5EF4-FFF2-40B4-BE49-F238E27FC236}">
              <a16:creationId xmlns:a16="http://schemas.microsoft.com/office/drawing/2014/main" id="{CCD7C78F-AF12-41ED-9C83-412B432EFD1E}"/>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317</xdr:row>
      <xdr:rowOff>0</xdr:rowOff>
    </xdr:from>
    <xdr:ext cx="2476500" cy="199970"/>
    <xdr:sp macro="" textlink="">
      <xdr:nvSpPr>
        <xdr:cNvPr id="7190" name="Drop Down 24" hidden="1">
          <a:extLst>
            <a:ext uri="{63B3BB69-23CF-44E3-9099-C40C66FF867C}">
              <a14:compatExt xmlns:a14="http://schemas.microsoft.com/office/drawing/2010/main" spid="_x0000_s2072"/>
            </a:ext>
            <a:ext uri="{FF2B5EF4-FFF2-40B4-BE49-F238E27FC236}">
              <a16:creationId xmlns:a16="http://schemas.microsoft.com/office/drawing/2014/main" id="{7C4A59D4-56EE-4839-BEEB-AA35E6056271}"/>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317</xdr:row>
      <xdr:rowOff>0</xdr:rowOff>
    </xdr:from>
    <xdr:ext cx="2476500" cy="199970"/>
    <xdr:sp macro="" textlink="">
      <xdr:nvSpPr>
        <xdr:cNvPr id="7191" name="Drop Down 24" hidden="1">
          <a:extLst>
            <a:ext uri="{63B3BB69-23CF-44E3-9099-C40C66FF867C}">
              <a14:compatExt xmlns:a14="http://schemas.microsoft.com/office/drawing/2010/main" spid="_x0000_s2072"/>
            </a:ext>
            <a:ext uri="{FF2B5EF4-FFF2-40B4-BE49-F238E27FC236}">
              <a16:creationId xmlns:a16="http://schemas.microsoft.com/office/drawing/2014/main" id="{5BB33B7D-8CF8-4EF5-AA2A-6546A99C0BAD}"/>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317</xdr:row>
      <xdr:rowOff>0</xdr:rowOff>
    </xdr:from>
    <xdr:ext cx="2476500" cy="199970"/>
    <xdr:sp macro="" textlink="">
      <xdr:nvSpPr>
        <xdr:cNvPr id="7192" name="Drop Down 24" hidden="1">
          <a:extLst>
            <a:ext uri="{63B3BB69-23CF-44E3-9099-C40C66FF867C}">
              <a14:compatExt xmlns:a14="http://schemas.microsoft.com/office/drawing/2010/main" spid="_x0000_s2072"/>
            </a:ext>
            <a:ext uri="{FF2B5EF4-FFF2-40B4-BE49-F238E27FC236}">
              <a16:creationId xmlns:a16="http://schemas.microsoft.com/office/drawing/2014/main" id="{8DED2517-7E02-453C-8171-982984A15688}"/>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317</xdr:row>
      <xdr:rowOff>0</xdr:rowOff>
    </xdr:from>
    <xdr:ext cx="2476500" cy="199970"/>
    <xdr:sp macro="" textlink="">
      <xdr:nvSpPr>
        <xdr:cNvPr id="7193" name="Drop Down 24" hidden="1">
          <a:extLst>
            <a:ext uri="{63B3BB69-23CF-44E3-9099-C40C66FF867C}">
              <a14:compatExt xmlns:a14="http://schemas.microsoft.com/office/drawing/2010/main" spid="_x0000_s2072"/>
            </a:ext>
            <a:ext uri="{FF2B5EF4-FFF2-40B4-BE49-F238E27FC236}">
              <a16:creationId xmlns:a16="http://schemas.microsoft.com/office/drawing/2014/main" id="{638B25CC-2230-46DA-8B4D-C3CB5A5DCFDF}"/>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317</xdr:row>
      <xdr:rowOff>0</xdr:rowOff>
    </xdr:from>
    <xdr:ext cx="2476500" cy="199970"/>
    <xdr:sp macro="" textlink="">
      <xdr:nvSpPr>
        <xdr:cNvPr id="7194" name="Drop Down 24" hidden="1">
          <a:extLst>
            <a:ext uri="{63B3BB69-23CF-44E3-9099-C40C66FF867C}">
              <a14:compatExt xmlns:a14="http://schemas.microsoft.com/office/drawing/2010/main" spid="_x0000_s2072"/>
            </a:ext>
            <a:ext uri="{FF2B5EF4-FFF2-40B4-BE49-F238E27FC236}">
              <a16:creationId xmlns:a16="http://schemas.microsoft.com/office/drawing/2014/main" id="{D1060682-77A1-4EC3-90D3-FE54F7ECD314}"/>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317</xdr:row>
      <xdr:rowOff>0</xdr:rowOff>
    </xdr:from>
    <xdr:ext cx="2476500" cy="199970"/>
    <xdr:sp macro="" textlink="">
      <xdr:nvSpPr>
        <xdr:cNvPr id="7195" name="Drop Down 24" hidden="1">
          <a:extLst>
            <a:ext uri="{63B3BB69-23CF-44E3-9099-C40C66FF867C}">
              <a14:compatExt xmlns:a14="http://schemas.microsoft.com/office/drawing/2010/main" spid="_x0000_s2072"/>
            </a:ext>
            <a:ext uri="{FF2B5EF4-FFF2-40B4-BE49-F238E27FC236}">
              <a16:creationId xmlns:a16="http://schemas.microsoft.com/office/drawing/2014/main" id="{3847F47D-3260-4943-8112-D05EE84D8523}"/>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317</xdr:row>
      <xdr:rowOff>0</xdr:rowOff>
    </xdr:from>
    <xdr:ext cx="2476500" cy="199970"/>
    <xdr:sp macro="" textlink="">
      <xdr:nvSpPr>
        <xdr:cNvPr id="7196" name="Drop Down 24" hidden="1">
          <a:extLst>
            <a:ext uri="{63B3BB69-23CF-44E3-9099-C40C66FF867C}">
              <a14:compatExt xmlns:a14="http://schemas.microsoft.com/office/drawing/2010/main" spid="_x0000_s2072"/>
            </a:ext>
            <a:ext uri="{FF2B5EF4-FFF2-40B4-BE49-F238E27FC236}">
              <a16:creationId xmlns:a16="http://schemas.microsoft.com/office/drawing/2014/main" id="{691DB1E9-C459-442F-817D-97D9FEB13054}"/>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317</xdr:row>
      <xdr:rowOff>0</xdr:rowOff>
    </xdr:from>
    <xdr:ext cx="2476500" cy="199970"/>
    <xdr:sp macro="" textlink="">
      <xdr:nvSpPr>
        <xdr:cNvPr id="7197" name="Drop Down 24" hidden="1">
          <a:extLst>
            <a:ext uri="{63B3BB69-23CF-44E3-9099-C40C66FF867C}">
              <a14:compatExt xmlns:a14="http://schemas.microsoft.com/office/drawing/2010/main" spid="_x0000_s2072"/>
            </a:ext>
            <a:ext uri="{FF2B5EF4-FFF2-40B4-BE49-F238E27FC236}">
              <a16:creationId xmlns:a16="http://schemas.microsoft.com/office/drawing/2014/main" id="{421D5101-4538-4D79-ACD6-D15F6F3EB35F}"/>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317</xdr:row>
      <xdr:rowOff>0</xdr:rowOff>
    </xdr:from>
    <xdr:ext cx="2476500" cy="199970"/>
    <xdr:sp macro="" textlink="">
      <xdr:nvSpPr>
        <xdr:cNvPr id="7198" name="Drop Down 24" hidden="1">
          <a:extLst>
            <a:ext uri="{63B3BB69-23CF-44E3-9099-C40C66FF867C}">
              <a14:compatExt xmlns:a14="http://schemas.microsoft.com/office/drawing/2010/main" spid="_x0000_s2072"/>
            </a:ext>
            <a:ext uri="{FF2B5EF4-FFF2-40B4-BE49-F238E27FC236}">
              <a16:creationId xmlns:a16="http://schemas.microsoft.com/office/drawing/2014/main" id="{FE9FED84-209C-408E-B449-8719AE364301}"/>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317</xdr:row>
      <xdr:rowOff>0</xdr:rowOff>
    </xdr:from>
    <xdr:ext cx="2476500" cy="199970"/>
    <xdr:sp macro="" textlink="">
      <xdr:nvSpPr>
        <xdr:cNvPr id="7199" name="Drop Down 24" hidden="1">
          <a:extLst>
            <a:ext uri="{63B3BB69-23CF-44E3-9099-C40C66FF867C}">
              <a14:compatExt xmlns:a14="http://schemas.microsoft.com/office/drawing/2010/main" spid="_x0000_s2072"/>
            </a:ext>
            <a:ext uri="{FF2B5EF4-FFF2-40B4-BE49-F238E27FC236}">
              <a16:creationId xmlns:a16="http://schemas.microsoft.com/office/drawing/2014/main" id="{B1D6D38C-6673-4272-88C6-5914B9CB4FAE}"/>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317</xdr:row>
      <xdr:rowOff>0</xdr:rowOff>
    </xdr:from>
    <xdr:ext cx="2476500" cy="199970"/>
    <xdr:sp macro="" textlink="">
      <xdr:nvSpPr>
        <xdr:cNvPr id="7200" name="Drop Down 24" hidden="1">
          <a:extLst>
            <a:ext uri="{63B3BB69-23CF-44E3-9099-C40C66FF867C}">
              <a14:compatExt xmlns:a14="http://schemas.microsoft.com/office/drawing/2010/main" spid="_x0000_s2072"/>
            </a:ext>
            <a:ext uri="{FF2B5EF4-FFF2-40B4-BE49-F238E27FC236}">
              <a16:creationId xmlns:a16="http://schemas.microsoft.com/office/drawing/2014/main" id="{3D3FDC8A-175D-4B5A-A520-64FCFB99CA5F}"/>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317</xdr:row>
      <xdr:rowOff>0</xdr:rowOff>
    </xdr:from>
    <xdr:ext cx="2476500" cy="199970"/>
    <xdr:sp macro="" textlink="">
      <xdr:nvSpPr>
        <xdr:cNvPr id="7201" name="Drop Down 24" hidden="1">
          <a:extLst>
            <a:ext uri="{63B3BB69-23CF-44E3-9099-C40C66FF867C}">
              <a14:compatExt xmlns:a14="http://schemas.microsoft.com/office/drawing/2010/main" spid="_x0000_s2072"/>
            </a:ext>
            <a:ext uri="{FF2B5EF4-FFF2-40B4-BE49-F238E27FC236}">
              <a16:creationId xmlns:a16="http://schemas.microsoft.com/office/drawing/2014/main" id="{BC9EA43C-8BFB-4C23-9DC5-8A742F5793F8}"/>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317</xdr:row>
      <xdr:rowOff>0</xdr:rowOff>
    </xdr:from>
    <xdr:ext cx="2476500" cy="199970"/>
    <xdr:sp macro="" textlink="">
      <xdr:nvSpPr>
        <xdr:cNvPr id="7202" name="Drop Down 24" hidden="1">
          <a:extLst>
            <a:ext uri="{63B3BB69-23CF-44E3-9099-C40C66FF867C}">
              <a14:compatExt xmlns:a14="http://schemas.microsoft.com/office/drawing/2010/main" spid="_x0000_s2072"/>
            </a:ext>
            <a:ext uri="{FF2B5EF4-FFF2-40B4-BE49-F238E27FC236}">
              <a16:creationId xmlns:a16="http://schemas.microsoft.com/office/drawing/2014/main" id="{451DF558-8995-4042-8CE5-A903BDF3FACA}"/>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203" name="Drop Down 24" hidden="1">
          <a:extLst>
            <a:ext uri="{63B3BB69-23CF-44E3-9099-C40C66FF867C}">
              <a14:compatExt xmlns:a14="http://schemas.microsoft.com/office/drawing/2010/main" spid="_x0000_s2072"/>
            </a:ext>
            <a:ext uri="{FF2B5EF4-FFF2-40B4-BE49-F238E27FC236}">
              <a16:creationId xmlns:a16="http://schemas.microsoft.com/office/drawing/2014/main" id="{36806B40-51ED-4504-949A-A94910174AD0}"/>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204" name="Drop Down 24" hidden="1">
          <a:extLst>
            <a:ext uri="{63B3BB69-23CF-44E3-9099-C40C66FF867C}">
              <a14:compatExt xmlns:a14="http://schemas.microsoft.com/office/drawing/2010/main" spid="_x0000_s2072"/>
            </a:ext>
            <a:ext uri="{FF2B5EF4-FFF2-40B4-BE49-F238E27FC236}">
              <a16:creationId xmlns:a16="http://schemas.microsoft.com/office/drawing/2014/main" id="{7E3A4E0E-8442-4130-8D5D-656C39176A97}"/>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205" name="Drop Down 24" hidden="1">
          <a:extLst>
            <a:ext uri="{63B3BB69-23CF-44E3-9099-C40C66FF867C}">
              <a14:compatExt xmlns:a14="http://schemas.microsoft.com/office/drawing/2010/main" spid="_x0000_s2072"/>
            </a:ext>
            <a:ext uri="{FF2B5EF4-FFF2-40B4-BE49-F238E27FC236}">
              <a16:creationId xmlns:a16="http://schemas.microsoft.com/office/drawing/2014/main" id="{4BFAEA72-5952-45A7-8B31-FFC09717E2DF}"/>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206" name="Drop Down 24" hidden="1">
          <a:extLst>
            <a:ext uri="{63B3BB69-23CF-44E3-9099-C40C66FF867C}">
              <a14:compatExt xmlns:a14="http://schemas.microsoft.com/office/drawing/2010/main" spid="_x0000_s2072"/>
            </a:ext>
            <a:ext uri="{FF2B5EF4-FFF2-40B4-BE49-F238E27FC236}">
              <a16:creationId xmlns:a16="http://schemas.microsoft.com/office/drawing/2014/main" id="{F6470861-137F-4C39-A6A1-7D83686D4C81}"/>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207" name="Drop Down 24" hidden="1">
          <a:extLst>
            <a:ext uri="{63B3BB69-23CF-44E3-9099-C40C66FF867C}">
              <a14:compatExt xmlns:a14="http://schemas.microsoft.com/office/drawing/2010/main" spid="_x0000_s2072"/>
            </a:ext>
            <a:ext uri="{FF2B5EF4-FFF2-40B4-BE49-F238E27FC236}">
              <a16:creationId xmlns:a16="http://schemas.microsoft.com/office/drawing/2014/main" id="{E90BD8E4-1885-4A99-8B73-974168448DA4}"/>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208" name="Drop Down 24" hidden="1">
          <a:extLst>
            <a:ext uri="{63B3BB69-23CF-44E3-9099-C40C66FF867C}">
              <a14:compatExt xmlns:a14="http://schemas.microsoft.com/office/drawing/2010/main" spid="_x0000_s2072"/>
            </a:ext>
            <a:ext uri="{FF2B5EF4-FFF2-40B4-BE49-F238E27FC236}">
              <a16:creationId xmlns:a16="http://schemas.microsoft.com/office/drawing/2014/main" id="{B13736B9-2187-4808-9621-4AF56F5DB1AA}"/>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209" name="Drop Down 24" hidden="1">
          <a:extLst>
            <a:ext uri="{63B3BB69-23CF-44E3-9099-C40C66FF867C}">
              <a14:compatExt xmlns:a14="http://schemas.microsoft.com/office/drawing/2010/main" spid="_x0000_s2072"/>
            </a:ext>
            <a:ext uri="{FF2B5EF4-FFF2-40B4-BE49-F238E27FC236}">
              <a16:creationId xmlns:a16="http://schemas.microsoft.com/office/drawing/2014/main" id="{3E850B34-B6D3-490D-9BF7-3B7CB0D2A3E6}"/>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210" name="Drop Down 24" hidden="1">
          <a:extLst>
            <a:ext uri="{63B3BB69-23CF-44E3-9099-C40C66FF867C}">
              <a14:compatExt xmlns:a14="http://schemas.microsoft.com/office/drawing/2010/main" spid="_x0000_s2072"/>
            </a:ext>
            <a:ext uri="{FF2B5EF4-FFF2-40B4-BE49-F238E27FC236}">
              <a16:creationId xmlns:a16="http://schemas.microsoft.com/office/drawing/2014/main" id="{A6300FC1-D67C-41A8-8198-43C96441DB8C}"/>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211" name="Drop Down 24" hidden="1">
          <a:extLst>
            <a:ext uri="{63B3BB69-23CF-44E3-9099-C40C66FF867C}">
              <a14:compatExt xmlns:a14="http://schemas.microsoft.com/office/drawing/2010/main" spid="_x0000_s2072"/>
            </a:ext>
            <a:ext uri="{FF2B5EF4-FFF2-40B4-BE49-F238E27FC236}">
              <a16:creationId xmlns:a16="http://schemas.microsoft.com/office/drawing/2014/main" id="{72BA9600-A085-4CE1-B4B8-1DEF808D9B0E}"/>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212" name="Drop Down 24" hidden="1">
          <a:extLst>
            <a:ext uri="{63B3BB69-23CF-44E3-9099-C40C66FF867C}">
              <a14:compatExt xmlns:a14="http://schemas.microsoft.com/office/drawing/2010/main" spid="_x0000_s2072"/>
            </a:ext>
            <a:ext uri="{FF2B5EF4-FFF2-40B4-BE49-F238E27FC236}">
              <a16:creationId xmlns:a16="http://schemas.microsoft.com/office/drawing/2014/main" id="{D8A96236-FC5F-490C-83F4-5BA6247D33E0}"/>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213" name="Drop Down 24" hidden="1">
          <a:extLst>
            <a:ext uri="{63B3BB69-23CF-44E3-9099-C40C66FF867C}">
              <a14:compatExt xmlns:a14="http://schemas.microsoft.com/office/drawing/2010/main" spid="_x0000_s2072"/>
            </a:ext>
            <a:ext uri="{FF2B5EF4-FFF2-40B4-BE49-F238E27FC236}">
              <a16:creationId xmlns:a16="http://schemas.microsoft.com/office/drawing/2014/main" id="{C3BC4A69-21AE-485F-B187-B6C50132AD3E}"/>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214" name="Drop Down 24" hidden="1">
          <a:extLst>
            <a:ext uri="{63B3BB69-23CF-44E3-9099-C40C66FF867C}">
              <a14:compatExt xmlns:a14="http://schemas.microsoft.com/office/drawing/2010/main" spid="_x0000_s2072"/>
            </a:ext>
            <a:ext uri="{FF2B5EF4-FFF2-40B4-BE49-F238E27FC236}">
              <a16:creationId xmlns:a16="http://schemas.microsoft.com/office/drawing/2014/main" id="{67B324D7-564C-4AEB-BDFC-927ECBE6D78B}"/>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215" name="Drop Down 24" hidden="1">
          <a:extLst>
            <a:ext uri="{63B3BB69-23CF-44E3-9099-C40C66FF867C}">
              <a14:compatExt xmlns:a14="http://schemas.microsoft.com/office/drawing/2010/main" spid="_x0000_s2072"/>
            </a:ext>
            <a:ext uri="{FF2B5EF4-FFF2-40B4-BE49-F238E27FC236}">
              <a16:creationId xmlns:a16="http://schemas.microsoft.com/office/drawing/2014/main" id="{06C50093-3A96-4BC9-82D7-3876C4AEC87A}"/>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216" name="Drop Down 24" hidden="1">
          <a:extLst>
            <a:ext uri="{63B3BB69-23CF-44E3-9099-C40C66FF867C}">
              <a14:compatExt xmlns:a14="http://schemas.microsoft.com/office/drawing/2010/main" spid="_x0000_s2072"/>
            </a:ext>
            <a:ext uri="{FF2B5EF4-FFF2-40B4-BE49-F238E27FC236}">
              <a16:creationId xmlns:a16="http://schemas.microsoft.com/office/drawing/2014/main" id="{834D9383-0A4F-4303-9F51-5562F13AAF98}"/>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217" name="Drop Down 24" hidden="1">
          <a:extLst>
            <a:ext uri="{63B3BB69-23CF-44E3-9099-C40C66FF867C}">
              <a14:compatExt xmlns:a14="http://schemas.microsoft.com/office/drawing/2010/main" spid="_x0000_s2072"/>
            </a:ext>
            <a:ext uri="{FF2B5EF4-FFF2-40B4-BE49-F238E27FC236}">
              <a16:creationId xmlns:a16="http://schemas.microsoft.com/office/drawing/2014/main" id="{4FCB6871-09E8-48F0-A235-040A7B45BEA3}"/>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218" name="Drop Down 24" hidden="1">
          <a:extLst>
            <a:ext uri="{63B3BB69-23CF-44E3-9099-C40C66FF867C}">
              <a14:compatExt xmlns:a14="http://schemas.microsoft.com/office/drawing/2010/main" spid="_x0000_s2072"/>
            </a:ext>
            <a:ext uri="{FF2B5EF4-FFF2-40B4-BE49-F238E27FC236}">
              <a16:creationId xmlns:a16="http://schemas.microsoft.com/office/drawing/2014/main" id="{4A7C06D5-9C6B-41AF-8C2D-AF07283D1F79}"/>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219" name="Drop Down 24" hidden="1">
          <a:extLst>
            <a:ext uri="{63B3BB69-23CF-44E3-9099-C40C66FF867C}">
              <a14:compatExt xmlns:a14="http://schemas.microsoft.com/office/drawing/2010/main" spid="_x0000_s2072"/>
            </a:ext>
            <a:ext uri="{FF2B5EF4-FFF2-40B4-BE49-F238E27FC236}">
              <a16:creationId xmlns:a16="http://schemas.microsoft.com/office/drawing/2014/main" id="{99FCD85C-5C74-4B98-8780-2AEE57381975}"/>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220" name="Drop Down 24" hidden="1">
          <a:extLst>
            <a:ext uri="{63B3BB69-23CF-44E3-9099-C40C66FF867C}">
              <a14:compatExt xmlns:a14="http://schemas.microsoft.com/office/drawing/2010/main" spid="_x0000_s2072"/>
            </a:ext>
            <a:ext uri="{FF2B5EF4-FFF2-40B4-BE49-F238E27FC236}">
              <a16:creationId xmlns:a16="http://schemas.microsoft.com/office/drawing/2014/main" id="{4CD92B1C-1069-46E2-AD0F-10FE36FDC7A6}"/>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221" name="Drop Down 24" hidden="1">
          <a:extLst>
            <a:ext uri="{63B3BB69-23CF-44E3-9099-C40C66FF867C}">
              <a14:compatExt xmlns:a14="http://schemas.microsoft.com/office/drawing/2010/main" spid="_x0000_s2072"/>
            </a:ext>
            <a:ext uri="{FF2B5EF4-FFF2-40B4-BE49-F238E27FC236}">
              <a16:creationId xmlns:a16="http://schemas.microsoft.com/office/drawing/2014/main" id="{72E8ACCD-283B-43A4-803C-A556F795BD30}"/>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319</xdr:row>
      <xdr:rowOff>0</xdr:rowOff>
    </xdr:from>
    <xdr:ext cx="2476500" cy="199970"/>
    <xdr:sp macro="" textlink="">
      <xdr:nvSpPr>
        <xdr:cNvPr id="7222" name="Drop Down 24" hidden="1">
          <a:extLst>
            <a:ext uri="{63B3BB69-23CF-44E3-9099-C40C66FF867C}">
              <a14:compatExt xmlns:a14="http://schemas.microsoft.com/office/drawing/2010/main" spid="_x0000_s2072"/>
            </a:ext>
            <a:ext uri="{FF2B5EF4-FFF2-40B4-BE49-F238E27FC236}">
              <a16:creationId xmlns:a16="http://schemas.microsoft.com/office/drawing/2014/main" id="{CC70AD48-4A0A-4A6F-91EC-6D9E67691807}"/>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319</xdr:row>
      <xdr:rowOff>0</xdr:rowOff>
    </xdr:from>
    <xdr:ext cx="2476500" cy="199970"/>
    <xdr:sp macro="" textlink="">
      <xdr:nvSpPr>
        <xdr:cNvPr id="7223" name="Drop Down 24" hidden="1">
          <a:extLst>
            <a:ext uri="{63B3BB69-23CF-44E3-9099-C40C66FF867C}">
              <a14:compatExt xmlns:a14="http://schemas.microsoft.com/office/drawing/2010/main" spid="_x0000_s2072"/>
            </a:ext>
            <a:ext uri="{FF2B5EF4-FFF2-40B4-BE49-F238E27FC236}">
              <a16:creationId xmlns:a16="http://schemas.microsoft.com/office/drawing/2014/main" id="{254B409E-8562-4C80-A38E-CB9AA7AE6B7A}"/>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319</xdr:row>
      <xdr:rowOff>0</xdr:rowOff>
    </xdr:from>
    <xdr:ext cx="2476500" cy="199970"/>
    <xdr:sp macro="" textlink="">
      <xdr:nvSpPr>
        <xdr:cNvPr id="7224" name="Drop Down 24" hidden="1">
          <a:extLst>
            <a:ext uri="{63B3BB69-23CF-44E3-9099-C40C66FF867C}">
              <a14:compatExt xmlns:a14="http://schemas.microsoft.com/office/drawing/2010/main" spid="_x0000_s2072"/>
            </a:ext>
            <a:ext uri="{FF2B5EF4-FFF2-40B4-BE49-F238E27FC236}">
              <a16:creationId xmlns:a16="http://schemas.microsoft.com/office/drawing/2014/main" id="{61F3A364-28AA-4C7B-A84D-39E2C53282B7}"/>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319</xdr:row>
      <xdr:rowOff>0</xdr:rowOff>
    </xdr:from>
    <xdr:ext cx="2476500" cy="199970"/>
    <xdr:sp macro="" textlink="">
      <xdr:nvSpPr>
        <xdr:cNvPr id="7225" name="Drop Down 24" hidden="1">
          <a:extLst>
            <a:ext uri="{63B3BB69-23CF-44E3-9099-C40C66FF867C}">
              <a14:compatExt xmlns:a14="http://schemas.microsoft.com/office/drawing/2010/main" spid="_x0000_s2072"/>
            </a:ext>
            <a:ext uri="{FF2B5EF4-FFF2-40B4-BE49-F238E27FC236}">
              <a16:creationId xmlns:a16="http://schemas.microsoft.com/office/drawing/2014/main" id="{6B949147-B375-47DB-809C-FF73A52438EC}"/>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319</xdr:row>
      <xdr:rowOff>0</xdr:rowOff>
    </xdr:from>
    <xdr:ext cx="2476500" cy="199970"/>
    <xdr:sp macro="" textlink="">
      <xdr:nvSpPr>
        <xdr:cNvPr id="7226" name="Drop Down 24" hidden="1">
          <a:extLst>
            <a:ext uri="{63B3BB69-23CF-44E3-9099-C40C66FF867C}">
              <a14:compatExt xmlns:a14="http://schemas.microsoft.com/office/drawing/2010/main" spid="_x0000_s2072"/>
            </a:ext>
            <a:ext uri="{FF2B5EF4-FFF2-40B4-BE49-F238E27FC236}">
              <a16:creationId xmlns:a16="http://schemas.microsoft.com/office/drawing/2014/main" id="{B129D609-07B8-45C4-BA57-B48E154F81E4}"/>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319</xdr:row>
      <xdr:rowOff>0</xdr:rowOff>
    </xdr:from>
    <xdr:ext cx="2476500" cy="199970"/>
    <xdr:sp macro="" textlink="">
      <xdr:nvSpPr>
        <xdr:cNvPr id="7227" name="Drop Down 24" hidden="1">
          <a:extLst>
            <a:ext uri="{63B3BB69-23CF-44E3-9099-C40C66FF867C}">
              <a14:compatExt xmlns:a14="http://schemas.microsoft.com/office/drawing/2010/main" spid="_x0000_s2072"/>
            </a:ext>
            <a:ext uri="{FF2B5EF4-FFF2-40B4-BE49-F238E27FC236}">
              <a16:creationId xmlns:a16="http://schemas.microsoft.com/office/drawing/2014/main" id="{A1291356-1B30-4B5E-A07B-E7FD0097062C}"/>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319</xdr:row>
      <xdr:rowOff>0</xdr:rowOff>
    </xdr:from>
    <xdr:ext cx="2476500" cy="199970"/>
    <xdr:sp macro="" textlink="">
      <xdr:nvSpPr>
        <xdr:cNvPr id="7228" name="Drop Down 24" hidden="1">
          <a:extLst>
            <a:ext uri="{63B3BB69-23CF-44E3-9099-C40C66FF867C}">
              <a14:compatExt xmlns:a14="http://schemas.microsoft.com/office/drawing/2010/main" spid="_x0000_s2072"/>
            </a:ext>
            <a:ext uri="{FF2B5EF4-FFF2-40B4-BE49-F238E27FC236}">
              <a16:creationId xmlns:a16="http://schemas.microsoft.com/office/drawing/2014/main" id="{C7E10AB5-0D59-4CFF-9F3E-3740F03FC70A}"/>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319</xdr:row>
      <xdr:rowOff>0</xdr:rowOff>
    </xdr:from>
    <xdr:ext cx="2476500" cy="199970"/>
    <xdr:sp macro="" textlink="">
      <xdr:nvSpPr>
        <xdr:cNvPr id="7229" name="Drop Down 24" hidden="1">
          <a:extLst>
            <a:ext uri="{63B3BB69-23CF-44E3-9099-C40C66FF867C}">
              <a14:compatExt xmlns:a14="http://schemas.microsoft.com/office/drawing/2010/main" spid="_x0000_s2072"/>
            </a:ext>
            <a:ext uri="{FF2B5EF4-FFF2-40B4-BE49-F238E27FC236}">
              <a16:creationId xmlns:a16="http://schemas.microsoft.com/office/drawing/2014/main" id="{F1B2EE0C-5A9B-40B5-9681-AAF65EDC804A}"/>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319</xdr:row>
      <xdr:rowOff>0</xdr:rowOff>
    </xdr:from>
    <xdr:ext cx="2476500" cy="199970"/>
    <xdr:sp macro="" textlink="">
      <xdr:nvSpPr>
        <xdr:cNvPr id="7230" name="Drop Down 24" hidden="1">
          <a:extLst>
            <a:ext uri="{63B3BB69-23CF-44E3-9099-C40C66FF867C}">
              <a14:compatExt xmlns:a14="http://schemas.microsoft.com/office/drawing/2010/main" spid="_x0000_s2072"/>
            </a:ext>
            <a:ext uri="{FF2B5EF4-FFF2-40B4-BE49-F238E27FC236}">
              <a16:creationId xmlns:a16="http://schemas.microsoft.com/office/drawing/2014/main" id="{7CFCA3E2-BBB0-4B0A-996E-2588F1007431}"/>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319</xdr:row>
      <xdr:rowOff>0</xdr:rowOff>
    </xdr:from>
    <xdr:ext cx="2476500" cy="199970"/>
    <xdr:sp macro="" textlink="">
      <xdr:nvSpPr>
        <xdr:cNvPr id="7231" name="Drop Down 24" hidden="1">
          <a:extLst>
            <a:ext uri="{63B3BB69-23CF-44E3-9099-C40C66FF867C}">
              <a14:compatExt xmlns:a14="http://schemas.microsoft.com/office/drawing/2010/main" spid="_x0000_s2072"/>
            </a:ext>
            <a:ext uri="{FF2B5EF4-FFF2-40B4-BE49-F238E27FC236}">
              <a16:creationId xmlns:a16="http://schemas.microsoft.com/office/drawing/2014/main" id="{C8C4A980-00BB-4AC3-8732-1F7BBD463BFA}"/>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319</xdr:row>
      <xdr:rowOff>0</xdr:rowOff>
    </xdr:from>
    <xdr:ext cx="2476500" cy="199970"/>
    <xdr:sp macro="" textlink="">
      <xdr:nvSpPr>
        <xdr:cNvPr id="7232" name="Drop Down 24" hidden="1">
          <a:extLst>
            <a:ext uri="{63B3BB69-23CF-44E3-9099-C40C66FF867C}">
              <a14:compatExt xmlns:a14="http://schemas.microsoft.com/office/drawing/2010/main" spid="_x0000_s2072"/>
            </a:ext>
            <a:ext uri="{FF2B5EF4-FFF2-40B4-BE49-F238E27FC236}">
              <a16:creationId xmlns:a16="http://schemas.microsoft.com/office/drawing/2014/main" id="{6FCE0E4A-1C0B-4D0B-B474-4EFD93D97B0B}"/>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319</xdr:row>
      <xdr:rowOff>0</xdr:rowOff>
    </xdr:from>
    <xdr:ext cx="2476500" cy="199970"/>
    <xdr:sp macro="" textlink="">
      <xdr:nvSpPr>
        <xdr:cNvPr id="7233" name="Drop Down 24" hidden="1">
          <a:extLst>
            <a:ext uri="{63B3BB69-23CF-44E3-9099-C40C66FF867C}">
              <a14:compatExt xmlns:a14="http://schemas.microsoft.com/office/drawing/2010/main" spid="_x0000_s2072"/>
            </a:ext>
            <a:ext uri="{FF2B5EF4-FFF2-40B4-BE49-F238E27FC236}">
              <a16:creationId xmlns:a16="http://schemas.microsoft.com/office/drawing/2014/main" id="{1F32A0AA-36A5-4225-88DD-D40366FA3B94}"/>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319</xdr:row>
      <xdr:rowOff>0</xdr:rowOff>
    </xdr:from>
    <xdr:ext cx="2476500" cy="199970"/>
    <xdr:sp macro="" textlink="">
      <xdr:nvSpPr>
        <xdr:cNvPr id="7234" name="Drop Down 24" hidden="1">
          <a:extLst>
            <a:ext uri="{63B3BB69-23CF-44E3-9099-C40C66FF867C}">
              <a14:compatExt xmlns:a14="http://schemas.microsoft.com/office/drawing/2010/main" spid="_x0000_s2072"/>
            </a:ext>
            <a:ext uri="{FF2B5EF4-FFF2-40B4-BE49-F238E27FC236}">
              <a16:creationId xmlns:a16="http://schemas.microsoft.com/office/drawing/2014/main" id="{30A9CB0E-A4D9-44AA-8455-474DEC76BBC4}"/>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319</xdr:row>
      <xdr:rowOff>0</xdr:rowOff>
    </xdr:from>
    <xdr:ext cx="2476500" cy="199970"/>
    <xdr:sp macro="" textlink="">
      <xdr:nvSpPr>
        <xdr:cNvPr id="7235" name="Drop Down 24" hidden="1">
          <a:extLst>
            <a:ext uri="{63B3BB69-23CF-44E3-9099-C40C66FF867C}">
              <a14:compatExt xmlns:a14="http://schemas.microsoft.com/office/drawing/2010/main" spid="_x0000_s2072"/>
            </a:ext>
            <a:ext uri="{FF2B5EF4-FFF2-40B4-BE49-F238E27FC236}">
              <a16:creationId xmlns:a16="http://schemas.microsoft.com/office/drawing/2014/main" id="{E4F22098-2860-4DC6-A7FE-9FB6E17868A3}"/>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319</xdr:row>
      <xdr:rowOff>0</xdr:rowOff>
    </xdr:from>
    <xdr:ext cx="2476500" cy="199970"/>
    <xdr:sp macro="" textlink="">
      <xdr:nvSpPr>
        <xdr:cNvPr id="7236" name="Drop Down 24" hidden="1">
          <a:extLst>
            <a:ext uri="{63B3BB69-23CF-44E3-9099-C40C66FF867C}">
              <a14:compatExt xmlns:a14="http://schemas.microsoft.com/office/drawing/2010/main" spid="_x0000_s2072"/>
            </a:ext>
            <a:ext uri="{FF2B5EF4-FFF2-40B4-BE49-F238E27FC236}">
              <a16:creationId xmlns:a16="http://schemas.microsoft.com/office/drawing/2014/main" id="{2F99A662-B015-4630-8A32-9314C5740781}"/>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319</xdr:row>
      <xdr:rowOff>0</xdr:rowOff>
    </xdr:from>
    <xdr:ext cx="2476500" cy="199970"/>
    <xdr:sp macro="" textlink="">
      <xdr:nvSpPr>
        <xdr:cNvPr id="7237" name="Drop Down 24" hidden="1">
          <a:extLst>
            <a:ext uri="{63B3BB69-23CF-44E3-9099-C40C66FF867C}">
              <a14:compatExt xmlns:a14="http://schemas.microsoft.com/office/drawing/2010/main" spid="_x0000_s2072"/>
            </a:ext>
            <a:ext uri="{FF2B5EF4-FFF2-40B4-BE49-F238E27FC236}">
              <a16:creationId xmlns:a16="http://schemas.microsoft.com/office/drawing/2014/main" id="{D133E61E-7106-42C9-AF0F-D1BEA29612B0}"/>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319</xdr:row>
      <xdr:rowOff>0</xdr:rowOff>
    </xdr:from>
    <xdr:ext cx="2476500" cy="199970"/>
    <xdr:sp macro="" textlink="">
      <xdr:nvSpPr>
        <xdr:cNvPr id="7238" name="Drop Down 24" hidden="1">
          <a:extLst>
            <a:ext uri="{63B3BB69-23CF-44E3-9099-C40C66FF867C}">
              <a14:compatExt xmlns:a14="http://schemas.microsoft.com/office/drawing/2010/main" spid="_x0000_s2072"/>
            </a:ext>
            <a:ext uri="{FF2B5EF4-FFF2-40B4-BE49-F238E27FC236}">
              <a16:creationId xmlns:a16="http://schemas.microsoft.com/office/drawing/2014/main" id="{E7BA6B72-00E8-4529-BEE8-C944FF3FAEB4}"/>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319</xdr:row>
      <xdr:rowOff>0</xdr:rowOff>
    </xdr:from>
    <xdr:ext cx="2476500" cy="199970"/>
    <xdr:sp macro="" textlink="">
      <xdr:nvSpPr>
        <xdr:cNvPr id="7239" name="Drop Down 24" hidden="1">
          <a:extLst>
            <a:ext uri="{63B3BB69-23CF-44E3-9099-C40C66FF867C}">
              <a14:compatExt xmlns:a14="http://schemas.microsoft.com/office/drawing/2010/main" spid="_x0000_s2072"/>
            </a:ext>
            <a:ext uri="{FF2B5EF4-FFF2-40B4-BE49-F238E27FC236}">
              <a16:creationId xmlns:a16="http://schemas.microsoft.com/office/drawing/2014/main" id="{B6588D23-BF98-4E16-8D4D-B388F0BC5552}"/>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319</xdr:row>
      <xdr:rowOff>0</xdr:rowOff>
    </xdr:from>
    <xdr:ext cx="2476500" cy="199970"/>
    <xdr:sp macro="" textlink="">
      <xdr:nvSpPr>
        <xdr:cNvPr id="7240" name="Drop Down 24" hidden="1">
          <a:extLst>
            <a:ext uri="{63B3BB69-23CF-44E3-9099-C40C66FF867C}">
              <a14:compatExt xmlns:a14="http://schemas.microsoft.com/office/drawing/2010/main" spid="_x0000_s2072"/>
            </a:ext>
            <a:ext uri="{FF2B5EF4-FFF2-40B4-BE49-F238E27FC236}">
              <a16:creationId xmlns:a16="http://schemas.microsoft.com/office/drawing/2014/main" id="{AE8A47F8-0CED-41DB-A607-5D8493084E03}"/>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7241" name="Drop Down 24" hidden="1">
          <a:extLst>
            <a:ext uri="{63B3BB69-23CF-44E3-9099-C40C66FF867C}">
              <a14:compatExt xmlns:a14="http://schemas.microsoft.com/office/drawing/2010/main" spid="_x0000_s2072"/>
            </a:ext>
            <a:ext uri="{FF2B5EF4-FFF2-40B4-BE49-F238E27FC236}">
              <a16:creationId xmlns:a16="http://schemas.microsoft.com/office/drawing/2014/main" id="{F087A24A-B6A1-471D-8921-50BC241E6D95}"/>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7242" name="Drop Down 24" hidden="1">
          <a:extLst>
            <a:ext uri="{63B3BB69-23CF-44E3-9099-C40C66FF867C}">
              <a14:compatExt xmlns:a14="http://schemas.microsoft.com/office/drawing/2010/main" spid="_x0000_s2072"/>
            </a:ext>
            <a:ext uri="{FF2B5EF4-FFF2-40B4-BE49-F238E27FC236}">
              <a16:creationId xmlns:a16="http://schemas.microsoft.com/office/drawing/2014/main" id="{ECC9E3F8-76A6-4278-BDD7-F0CC573A4016}"/>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7243" name="Drop Down 24" hidden="1">
          <a:extLst>
            <a:ext uri="{63B3BB69-23CF-44E3-9099-C40C66FF867C}">
              <a14:compatExt xmlns:a14="http://schemas.microsoft.com/office/drawing/2010/main" spid="_x0000_s2072"/>
            </a:ext>
            <a:ext uri="{FF2B5EF4-FFF2-40B4-BE49-F238E27FC236}">
              <a16:creationId xmlns:a16="http://schemas.microsoft.com/office/drawing/2014/main" id="{E602558A-F10E-413D-B16D-2CFBF055A02C}"/>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7244" name="Drop Down 24" hidden="1">
          <a:extLst>
            <a:ext uri="{63B3BB69-23CF-44E3-9099-C40C66FF867C}">
              <a14:compatExt xmlns:a14="http://schemas.microsoft.com/office/drawing/2010/main" spid="_x0000_s2072"/>
            </a:ext>
            <a:ext uri="{FF2B5EF4-FFF2-40B4-BE49-F238E27FC236}">
              <a16:creationId xmlns:a16="http://schemas.microsoft.com/office/drawing/2014/main" id="{5BE2EF1D-856C-4463-8893-1C5914FE6747}"/>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7245" name="Drop Down 24" hidden="1">
          <a:extLst>
            <a:ext uri="{63B3BB69-23CF-44E3-9099-C40C66FF867C}">
              <a14:compatExt xmlns:a14="http://schemas.microsoft.com/office/drawing/2010/main" spid="_x0000_s2072"/>
            </a:ext>
            <a:ext uri="{FF2B5EF4-FFF2-40B4-BE49-F238E27FC236}">
              <a16:creationId xmlns:a16="http://schemas.microsoft.com/office/drawing/2014/main" id="{27F4E8DA-66DF-45F1-A621-98A62CBF35FB}"/>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7246" name="Drop Down 24" hidden="1">
          <a:extLst>
            <a:ext uri="{63B3BB69-23CF-44E3-9099-C40C66FF867C}">
              <a14:compatExt xmlns:a14="http://schemas.microsoft.com/office/drawing/2010/main" spid="_x0000_s2072"/>
            </a:ext>
            <a:ext uri="{FF2B5EF4-FFF2-40B4-BE49-F238E27FC236}">
              <a16:creationId xmlns:a16="http://schemas.microsoft.com/office/drawing/2014/main" id="{6C29A3A8-ECE5-4AAB-A354-3288A3496F88}"/>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7247" name="Drop Down 24" hidden="1">
          <a:extLst>
            <a:ext uri="{63B3BB69-23CF-44E3-9099-C40C66FF867C}">
              <a14:compatExt xmlns:a14="http://schemas.microsoft.com/office/drawing/2010/main" spid="_x0000_s2072"/>
            </a:ext>
            <a:ext uri="{FF2B5EF4-FFF2-40B4-BE49-F238E27FC236}">
              <a16:creationId xmlns:a16="http://schemas.microsoft.com/office/drawing/2014/main" id="{A8B41CC2-A236-41D0-B653-18ECBA9BD1CC}"/>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7248" name="Drop Down 24" hidden="1">
          <a:extLst>
            <a:ext uri="{63B3BB69-23CF-44E3-9099-C40C66FF867C}">
              <a14:compatExt xmlns:a14="http://schemas.microsoft.com/office/drawing/2010/main" spid="_x0000_s2072"/>
            </a:ext>
            <a:ext uri="{FF2B5EF4-FFF2-40B4-BE49-F238E27FC236}">
              <a16:creationId xmlns:a16="http://schemas.microsoft.com/office/drawing/2014/main" id="{28F5FA2C-9D83-4037-9736-729B7963865F}"/>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7249" name="Drop Down 24" hidden="1">
          <a:extLst>
            <a:ext uri="{63B3BB69-23CF-44E3-9099-C40C66FF867C}">
              <a14:compatExt xmlns:a14="http://schemas.microsoft.com/office/drawing/2010/main" spid="_x0000_s2072"/>
            </a:ext>
            <a:ext uri="{FF2B5EF4-FFF2-40B4-BE49-F238E27FC236}">
              <a16:creationId xmlns:a16="http://schemas.microsoft.com/office/drawing/2014/main" id="{3A623A07-811C-4727-86F7-76239B694B27}"/>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7250" name="Drop Down 24" hidden="1">
          <a:extLst>
            <a:ext uri="{63B3BB69-23CF-44E3-9099-C40C66FF867C}">
              <a14:compatExt xmlns:a14="http://schemas.microsoft.com/office/drawing/2010/main" spid="_x0000_s2072"/>
            </a:ext>
            <a:ext uri="{FF2B5EF4-FFF2-40B4-BE49-F238E27FC236}">
              <a16:creationId xmlns:a16="http://schemas.microsoft.com/office/drawing/2014/main" id="{E85626A3-490A-49D8-B9F9-1CF49316E8E8}"/>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7251" name="Drop Down 24" hidden="1">
          <a:extLst>
            <a:ext uri="{63B3BB69-23CF-44E3-9099-C40C66FF867C}">
              <a14:compatExt xmlns:a14="http://schemas.microsoft.com/office/drawing/2010/main" spid="_x0000_s2072"/>
            </a:ext>
            <a:ext uri="{FF2B5EF4-FFF2-40B4-BE49-F238E27FC236}">
              <a16:creationId xmlns:a16="http://schemas.microsoft.com/office/drawing/2014/main" id="{844011EE-08B8-4623-AB0B-F53039EBCFD3}"/>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7252" name="Drop Down 24" hidden="1">
          <a:extLst>
            <a:ext uri="{63B3BB69-23CF-44E3-9099-C40C66FF867C}">
              <a14:compatExt xmlns:a14="http://schemas.microsoft.com/office/drawing/2010/main" spid="_x0000_s2072"/>
            </a:ext>
            <a:ext uri="{FF2B5EF4-FFF2-40B4-BE49-F238E27FC236}">
              <a16:creationId xmlns:a16="http://schemas.microsoft.com/office/drawing/2014/main" id="{DB2ED41B-0E7A-4ADF-9B29-E4CF747E47C6}"/>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7253" name="Drop Down 24" hidden="1">
          <a:extLst>
            <a:ext uri="{63B3BB69-23CF-44E3-9099-C40C66FF867C}">
              <a14:compatExt xmlns:a14="http://schemas.microsoft.com/office/drawing/2010/main" spid="_x0000_s2072"/>
            </a:ext>
            <a:ext uri="{FF2B5EF4-FFF2-40B4-BE49-F238E27FC236}">
              <a16:creationId xmlns:a16="http://schemas.microsoft.com/office/drawing/2014/main" id="{55F7306C-3CCD-4E62-9AF9-D220ECBD054D}"/>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7254" name="Drop Down 24" hidden="1">
          <a:extLst>
            <a:ext uri="{63B3BB69-23CF-44E3-9099-C40C66FF867C}">
              <a14:compatExt xmlns:a14="http://schemas.microsoft.com/office/drawing/2010/main" spid="_x0000_s2072"/>
            </a:ext>
            <a:ext uri="{FF2B5EF4-FFF2-40B4-BE49-F238E27FC236}">
              <a16:creationId xmlns:a16="http://schemas.microsoft.com/office/drawing/2014/main" id="{EC7FCBA7-19C7-4C09-A1A2-F08BA9EABCEA}"/>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7255" name="Drop Down 24" hidden="1">
          <a:extLst>
            <a:ext uri="{63B3BB69-23CF-44E3-9099-C40C66FF867C}">
              <a14:compatExt xmlns:a14="http://schemas.microsoft.com/office/drawing/2010/main" spid="_x0000_s2072"/>
            </a:ext>
            <a:ext uri="{FF2B5EF4-FFF2-40B4-BE49-F238E27FC236}">
              <a16:creationId xmlns:a16="http://schemas.microsoft.com/office/drawing/2014/main" id="{D6E3DC7C-4B7B-4F16-95F8-A5CCE8AB4882}"/>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7256" name="Drop Down 24" hidden="1">
          <a:extLst>
            <a:ext uri="{63B3BB69-23CF-44E3-9099-C40C66FF867C}">
              <a14:compatExt xmlns:a14="http://schemas.microsoft.com/office/drawing/2010/main" spid="_x0000_s2072"/>
            </a:ext>
            <a:ext uri="{FF2B5EF4-FFF2-40B4-BE49-F238E27FC236}">
              <a16:creationId xmlns:a16="http://schemas.microsoft.com/office/drawing/2014/main" id="{CB0D1D04-43C1-4DE1-AB0B-0C644D8CB56C}"/>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7257" name="Drop Down 24" hidden="1">
          <a:extLst>
            <a:ext uri="{63B3BB69-23CF-44E3-9099-C40C66FF867C}">
              <a14:compatExt xmlns:a14="http://schemas.microsoft.com/office/drawing/2010/main" spid="_x0000_s2072"/>
            </a:ext>
            <a:ext uri="{FF2B5EF4-FFF2-40B4-BE49-F238E27FC236}">
              <a16:creationId xmlns:a16="http://schemas.microsoft.com/office/drawing/2014/main" id="{C7986EB9-8A43-40CE-8507-C988B766651A}"/>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7258" name="Drop Down 24" hidden="1">
          <a:extLst>
            <a:ext uri="{63B3BB69-23CF-44E3-9099-C40C66FF867C}">
              <a14:compatExt xmlns:a14="http://schemas.microsoft.com/office/drawing/2010/main" spid="_x0000_s2072"/>
            </a:ext>
            <a:ext uri="{FF2B5EF4-FFF2-40B4-BE49-F238E27FC236}">
              <a16:creationId xmlns:a16="http://schemas.microsoft.com/office/drawing/2014/main" id="{34245366-BC0F-4AFE-93EC-20FC26B6FFAC}"/>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7259" name="Drop Down 24" hidden="1">
          <a:extLst>
            <a:ext uri="{63B3BB69-23CF-44E3-9099-C40C66FF867C}">
              <a14:compatExt xmlns:a14="http://schemas.microsoft.com/office/drawing/2010/main" spid="_x0000_s2072"/>
            </a:ext>
            <a:ext uri="{FF2B5EF4-FFF2-40B4-BE49-F238E27FC236}">
              <a16:creationId xmlns:a16="http://schemas.microsoft.com/office/drawing/2014/main" id="{381F7CDC-9489-478C-8E6A-A17454CC6823}"/>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450</xdr:row>
      <xdr:rowOff>0</xdr:rowOff>
    </xdr:from>
    <xdr:ext cx="2476500" cy="199970"/>
    <xdr:sp macro="" textlink="">
      <xdr:nvSpPr>
        <xdr:cNvPr id="7263" name="Drop Down 24" hidden="1">
          <a:extLst>
            <a:ext uri="{63B3BB69-23CF-44E3-9099-C40C66FF867C}">
              <a14:compatExt xmlns:a14="http://schemas.microsoft.com/office/drawing/2010/main" spid="_x0000_s2072"/>
            </a:ext>
            <a:ext uri="{FF2B5EF4-FFF2-40B4-BE49-F238E27FC236}">
              <a16:creationId xmlns:a16="http://schemas.microsoft.com/office/drawing/2014/main" id="{03E8F9DB-198D-48E8-B95A-0EFD4C481DB9}"/>
            </a:ext>
          </a:extLst>
        </xdr:cNvPr>
        <xdr:cNvSpPr/>
      </xdr:nvSpPr>
      <xdr:spPr bwMode="auto">
        <a:xfrm>
          <a:off x="4160520" y="76962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450</xdr:row>
      <xdr:rowOff>0</xdr:rowOff>
    </xdr:from>
    <xdr:ext cx="2476500" cy="199970"/>
    <xdr:sp macro="" textlink="">
      <xdr:nvSpPr>
        <xdr:cNvPr id="6669" name="Drop Down 24" hidden="1">
          <a:extLst>
            <a:ext uri="{63B3BB69-23CF-44E3-9099-C40C66FF867C}">
              <a14:compatExt xmlns:a14="http://schemas.microsoft.com/office/drawing/2010/main" spid="_x0000_s2072"/>
            </a:ext>
            <a:ext uri="{FF2B5EF4-FFF2-40B4-BE49-F238E27FC236}">
              <a16:creationId xmlns:a16="http://schemas.microsoft.com/office/drawing/2014/main" id="{D6C5CA8D-0856-483D-86CC-BCA8D9765306}"/>
            </a:ext>
          </a:extLst>
        </xdr:cNvPr>
        <xdr:cNvSpPr/>
      </xdr:nvSpPr>
      <xdr:spPr bwMode="auto">
        <a:xfrm>
          <a:off x="4160520" y="76962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450</xdr:row>
      <xdr:rowOff>0</xdr:rowOff>
    </xdr:from>
    <xdr:ext cx="2476500" cy="199970"/>
    <xdr:sp macro="" textlink="">
      <xdr:nvSpPr>
        <xdr:cNvPr id="6678" name="Drop Down 24" hidden="1">
          <a:extLst>
            <a:ext uri="{63B3BB69-23CF-44E3-9099-C40C66FF867C}">
              <a14:compatExt xmlns:a14="http://schemas.microsoft.com/office/drawing/2010/main" spid="_x0000_s2072"/>
            </a:ext>
            <a:ext uri="{FF2B5EF4-FFF2-40B4-BE49-F238E27FC236}">
              <a16:creationId xmlns:a16="http://schemas.microsoft.com/office/drawing/2014/main" id="{4F59A28A-D0B1-4C22-86C2-BF90FFC3DA00}"/>
            </a:ext>
          </a:extLst>
        </xdr:cNvPr>
        <xdr:cNvSpPr/>
      </xdr:nvSpPr>
      <xdr:spPr bwMode="auto">
        <a:xfrm>
          <a:off x="4160520" y="76962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462</xdr:row>
      <xdr:rowOff>0</xdr:rowOff>
    </xdr:from>
    <xdr:ext cx="2476500" cy="199970"/>
    <xdr:sp macro="" textlink="">
      <xdr:nvSpPr>
        <xdr:cNvPr id="7264" name="Drop Down 24" hidden="1">
          <a:extLst>
            <a:ext uri="{63B3BB69-23CF-44E3-9099-C40C66FF867C}">
              <a14:compatExt xmlns:a14="http://schemas.microsoft.com/office/drawing/2010/main" spid="_x0000_s2072"/>
            </a:ext>
            <a:ext uri="{FF2B5EF4-FFF2-40B4-BE49-F238E27FC236}">
              <a16:creationId xmlns:a16="http://schemas.microsoft.com/office/drawing/2014/main" id="{4AC8E7E2-0322-4456-80F9-F5B6A789B1A2}"/>
            </a:ext>
          </a:extLst>
        </xdr:cNvPr>
        <xdr:cNvSpPr/>
      </xdr:nvSpPr>
      <xdr:spPr bwMode="auto">
        <a:xfrm>
          <a:off x="4160520" y="76962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462</xdr:row>
      <xdr:rowOff>0</xdr:rowOff>
    </xdr:from>
    <xdr:ext cx="2476500" cy="199970"/>
    <xdr:sp macro="" textlink="">
      <xdr:nvSpPr>
        <xdr:cNvPr id="7265" name="Drop Down 24" hidden="1">
          <a:extLst>
            <a:ext uri="{63B3BB69-23CF-44E3-9099-C40C66FF867C}">
              <a14:compatExt xmlns:a14="http://schemas.microsoft.com/office/drawing/2010/main" spid="_x0000_s2072"/>
            </a:ext>
            <a:ext uri="{FF2B5EF4-FFF2-40B4-BE49-F238E27FC236}">
              <a16:creationId xmlns:a16="http://schemas.microsoft.com/office/drawing/2014/main" id="{5A8AC028-BE6F-4B94-A8D8-B0E0E5D61D0A}"/>
            </a:ext>
          </a:extLst>
        </xdr:cNvPr>
        <xdr:cNvSpPr/>
      </xdr:nvSpPr>
      <xdr:spPr bwMode="auto">
        <a:xfrm>
          <a:off x="4160520" y="76962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462</xdr:row>
      <xdr:rowOff>0</xdr:rowOff>
    </xdr:from>
    <xdr:ext cx="2476500" cy="199970"/>
    <xdr:sp macro="" textlink="">
      <xdr:nvSpPr>
        <xdr:cNvPr id="7266" name="Drop Down 24" hidden="1">
          <a:extLst>
            <a:ext uri="{63B3BB69-23CF-44E3-9099-C40C66FF867C}">
              <a14:compatExt xmlns:a14="http://schemas.microsoft.com/office/drawing/2010/main" spid="_x0000_s2072"/>
            </a:ext>
            <a:ext uri="{FF2B5EF4-FFF2-40B4-BE49-F238E27FC236}">
              <a16:creationId xmlns:a16="http://schemas.microsoft.com/office/drawing/2014/main" id="{44F3EF45-7C00-431B-8E59-4B06AD37E843}"/>
            </a:ext>
          </a:extLst>
        </xdr:cNvPr>
        <xdr:cNvSpPr/>
      </xdr:nvSpPr>
      <xdr:spPr bwMode="auto">
        <a:xfrm>
          <a:off x="4160520" y="76962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468</xdr:row>
      <xdr:rowOff>0</xdr:rowOff>
    </xdr:from>
    <xdr:ext cx="2476500" cy="199970"/>
    <xdr:sp macro="" textlink="">
      <xdr:nvSpPr>
        <xdr:cNvPr id="7267" name="Drop Down 24" hidden="1">
          <a:extLst>
            <a:ext uri="{63B3BB69-23CF-44E3-9099-C40C66FF867C}">
              <a14:compatExt xmlns:a14="http://schemas.microsoft.com/office/drawing/2010/main" spid="_x0000_s2072"/>
            </a:ext>
            <a:ext uri="{FF2B5EF4-FFF2-40B4-BE49-F238E27FC236}">
              <a16:creationId xmlns:a16="http://schemas.microsoft.com/office/drawing/2014/main" id="{324B9E6E-BB90-4A76-BEE2-ED08DBA64664}"/>
            </a:ext>
          </a:extLst>
        </xdr:cNvPr>
        <xdr:cNvSpPr/>
      </xdr:nvSpPr>
      <xdr:spPr bwMode="auto">
        <a:xfrm>
          <a:off x="4160520" y="78028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468</xdr:row>
      <xdr:rowOff>0</xdr:rowOff>
    </xdr:from>
    <xdr:ext cx="2476500" cy="199970"/>
    <xdr:sp macro="" textlink="">
      <xdr:nvSpPr>
        <xdr:cNvPr id="7268" name="Drop Down 24" hidden="1">
          <a:extLst>
            <a:ext uri="{63B3BB69-23CF-44E3-9099-C40C66FF867C}">
              <a14:compatExt xmlns:a14="http://schemas.microsoft.com/office/drawing/2010/main" spid="_x0000_s2072"/>
            </a:ext>
            <a:ext uri="{FF2B5EF4-FFF2-40B4-BE49-F238E27FC236}">
              <a16:creationId xmlns:a16="http://schemas.microsoft.com/office/drawing/2014/main" id="{B6ED97D4-9A22-4579-869D-76F93E26CED8}"/>
            </a:ext>
          </a:extLst>
        </xdr:cNvPr>
        <xdr:cNvSpPr/>
      </xdr:nvSpPr>
      <xdr:spPr bwMode="auto">
        <a:xfrm>
          <a:off x="4160520" y="78028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468</xdr:row>
      <xdr:rowOff>0</xdr:rowOff>
    </xdr:from>
    <xdr:ext cx="2476500" cy="199970"/>
    <xdr:sp macro="" textlink="">
      <xdr:nvSpPr>
        <xdr:cNvPr id="7269" name="Drop Down 24" hidden="1">
          <a:extLst>
            <a:ext uri="{63B3BB69-23CF-44E3-9099-C40C66FF867C}">
              <a14:compatExt xmlns:a14="http://schemas.microsoft.com/office/drawing/2010/main" spid="_x0000_s2072"/>
            </a:ext>
            <a:ext uri="{FF2B5EF4-FFF2-40B4-BE49-F238E27FC236}">
              <a16:creationId xmlns:a16="http://schemas.microsoft.com/office/drawing/2014/main" id="{2AF40017-0A74-450D-BC6C-B16F43A869E7}"/>
            </a:ext>
          </a:extLst>
        </xdr:cNvPr>
        <xdr:cNvSpPr/>
      </xdr:nvSpPr>
      <xdr:spPr bwMode="auto">
        <a:xfrm>
          <a:off x="4160520" y="78028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468</xdr:row>
      <xdr:rowOff>0</xdr:rowOff>
    </xdr:from>
    <xdr:ext cx="2476500" cy="199970"/>
    <xdr:sp macro="" textlink="">
      <xdr:nvSpPr>
        <xdr:cNvPr id="7273" name="Drop Down 24" hidden="1">
          <a:extLst>
            <a:ext uri="{63B3BB69-23CF-44E3-9099-C40C66FF867C}">
              <a14:compatExt xmlns:a14="http://schemas.microsoft.com/office/drawing/2010/main" spid="_x0000_s2072"/>
            </a:ext>
            <a:ext uri="{FF2B5EF4-FFF2-40B4-BE49-F238E27FC236}">
              <a16:creationId xmlns:a16="http://schemas.microsoft.com/office/drawing/2014/main" id="{E652C2ED-85F7-477B-96B4-5383D19AEDA0}"/>
            </a:ext>
          </a:extLst>
        </xdr:cNvPr>
        <xdr:cNvSpPr/>
      </xdr:nvSpPr>
      <xdr:spPr bwMode="auto">
        <a:xfrm>
          <a:off x="4160520" y="78028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468</xdr:row>
      <xdr:rowOff>0</xdr:rowOff>
    </xdr:from>
    <xdr:ext cx="2476500" cy="199970"/>
    <xdr:sp macro="" textlink="">
      <xdr:nvSpPr>
        <xdr:cNvPr id="7274" name="Drop Down 24" hidden="1">
          <a:extLst>
            <a:ext uri="{63B3BB69-23CF-44E3-9099-C40C66FF867C}">
              <a14:compatExt xmlns:a14="http://schemas.microsoft.com/office/drawing/2010/main" spid="_x0000_s2072"/>
            </a:ext>
            <a:ext uri="{FF2B5EF4-FFF2-40B4-BE49-F238E27FC236}">
              <a16:creationId xmlns:a16="http://schemas.microsoft.com/office/drawing/2014/main" id="{F1F7F9BE-47D3-4A8D-BF2D-E0ED16D27420}"/>
            </a:ext>
          </a:extLst>
        </xdr:cNvPr>
        <xdr:cNvSpPr/>
      </xdr:nvSpPr>
      <xdr:spPr bwMode="auto">
        <a:xfrm>
          <a:off x="4160520" y="78028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468</xdr:row>
      <xdr:rowOff>0</xdr:rowOff>
    </xdr:from>
    <xdr:ext cx="2476500" cy="199970"/>
    <xdr:sp macro="" textlink="">
      <xdr:nvSpPr>
        <xdr:cNvPr id="7275" name="Drop Down 24" hidden="1">
          <a:extLst>
            <a:ext uri="{63B3BB69-23CF-44E3-9099-C40C66FF867C}">
              <a14:compatExt xmlns:a14="http://schemas.microsoft.com/office/drawing/2010/main" spid="_x0000_s2072"/>
            </a:ext>
            <a:ext uri="{FF2B5EF4-FFF2-40B4-BE49-F238E27FC236}">
              <a16:creationId xmlns:a16="http://schemas.microsoft.com/office/drawing/2014/main" id="{3BCD1D0D-443F-42D9-AFC9-99C3A2988A74}"/>
            </a:ext>
          </a:extLst>
        </xdr:cNvPr>
        <xdr:cNvSpPr/>
      </xdr:nvSpPr>
      <xdr:spPr bwMode="auto">
        <a:xfrm>
          <a:off x="4160520" y="78028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474</xdr:row>
      <xdr:rowOff>0</xdr:rowOff>
    </xdr:from>
    <xdr:ext cx="2476500" cy="199970"/>
    <xdr:sp macro="" textlink="">
      <xdr:nvSpPr>
        <xdr:cNvPr id="7276" name="Drop Down 24" hidden="1">
          <a:extLst>
            <a:ext uri="{63B3BB69-23CF-44E3-9099-C40C66FF867C}">
              <a14:compatExt xmlns:a14="http://schemas.microsoft.com/office/drawing/2010/main" spid="_x0000_s2072"/>
            </a:ext>
            <a:ext uri="{FF2B5EF4-FFF2-40B4-BE49-F238E27FC236}">
              <a16:creationId xmlns:a16="http://schemas.microsoft.com/office/drawing/2014/main" id="{98E49762-1DA5-4812-8975-32341B009315}"/>
            </a:ext>
          </a:extLst>
        </xdr:cNvPr>
        <xdr:cNvSpPr/>
      </xdr:nvSpPr>
      <xdr:spPr bwMode="auto">
        <a:xfrm>
          <a:off x="4160520" y="79095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474</xdr:row>
      <xdr:rowOff>0</xdr:rowOff>
    </xdr:from>
    <xdr:ext cx="2476500" cy="199970"/>
    <xdr:sp macro="" textlink="">
      <xdr:nvSpPr>
        <xdr:cNvPr id="7277" name="Drop Down 24" hidden="1">
          <a:extLst>
            <a:ext uri="{63B3BB69-23CF-44E3-9099-C40C66FF867C}">
              <a14:compatExt xmlns:a14="http://schemas.microsoft.com/office/drawing/2010/main" spid="_x0000_s2072"/>
            </a:ext>
            <a:ext uri="{FF2B5EF4-FFF2-40B4-BE49-F238E27FC236}">
              <a16:creationId xmlns:a16="http://schemas.microsoft.com/office/drawing/2014/main" id="{9CAD8446-E688-431E-9CF8-1995D26DFC76}"/>
            </a:ext>
          </a:extLst>
        </xdr:cNvPr>
        <xdr:cNvSpPr/>
      </xdr:nvSpPr>
      <xdr:spPr bwMode="auto">
        <a:xfrm>
          <a:off x="4160520" y="79095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474</xdr:row>
      <xdr:rowOff>0</xdr:rowOff>
    </xdr:from>
    <xdr:ext cx="2476500" cy="199970"/>
    <xdr:sp macro="" textlink="">
      <xdr:nvSpPr>
        <xdr:cNvPr id="7278" name="Drop Down 24" hidden="1">
          <a:extLst>
            <a:ext uri="{63B3BB69-23CF-44E3-9099-C40C66FF867C}">
              <a14:compatExt xmlns:a14="http://schemas.microsoft.com/office/drawing/2010/main" spid="_x0000_s2072"/>
            </a:ext>
            <a:ext uri="{FF2B5EF4-FFF2-40B4-BE49-F238E27FC236}">
              <a16:creationId xmlns:a16="http://schemas.microsoft.com/office/drawing/2014/main" id="{A3150734-704B-461C-9F5B-E2E6645E17F8}"/>
            </a:ext>
          </a:extLst>
        </xdr:cNvPr>
        <xdr:cNvSpPr/>
      </xdr:nvSpPr>
      <xdr:spPr bwMode="auto">
        <a:xfrm>
          <a:off x="4160520" y="79095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474</xdr:row>
      <xdr:rowOff>0</xdr:rowOff>
    </xdr:from>
    <xdr:ext cx="2476500" cy="199970"/>
    <xdr:sp macro="" textlink="">
      <xdr:nvSpPr>
        <xdr:cNvPr id="7279" name="Drop Down 24" hidden="1">
          <a:extLst>
            <a:ext uri="{63B3BB69-23CF-44E3-9099-C40C66FF867C}">
              <a14:compatExt xmlns:a14="http://schemas.microsoft.com/office/drawing/2010/main" spid="_x0000_s2072"/>
            </a:ext>
            <a:ext uri="{FF2B5EF4-FFF2-40B4-BE49-F238E27FC236}">
              <a16:creationId xmlns:a16="http://schemas.microsoft.com/office/drawing/2014/main" id="{0EF0F1EB-9475-4838-BC6A-95ACF8E5F11E}"/>
            </a:ext>
          </a:extLst>
        </xdr:cNvPr>
        <xdr:cNvSpPr/>
      </xdr:nvSpPr>
      <xdr:spPr bwMode="auto">
        <a:xfrm>
          <a:off x="4160520" y="79095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474</xdr:row>
      <xdr:rowOff>0</xdr:rowOff>
    </xdr:from>
    <xdr:ext cx="2476500" cy="199970"/>
    <xdr:sp macro="" textlink="">
      <xdr:nvSpPr>
        <xdr:cNvPr id="7280" name="Drop Down 24" hidden="1">
          <a:extLst>
            <a:ext uri="{63B3BB69-23CF-44E3-9099-C40C66FF867C}">
              <a14:compatExt xmlns:a14="http://schemas.microsoft.com/office/drawing/2010/main" spid="_x0000_s2072"/>
            </a:ext>
            <a:ext uri="{FF2B5EF4-FFF2-40B4-BE49-F238E27FC236}">
              <a16:creationId xmlns:a16="http://schemas.microsoft.com/office/drawing/2014/main" id="{BD595A4F-8B68-4702-8072-A6361B391D22}"/>
            </a:ext>
          </a:extLst>
        </xdr:cNvPr>
        <xdr:cNvSpPr/>
      </xdr:nvSpPr>
      <xdr:spPr bwMode="auto">
        <a:xfrm>
          <a:off x="4160520" y="79095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474</xdr:row>
      <xdr:rowOff>0</xdr:rowOff>
    </xdr:from>
    <xdr:ext cx="2476500" cy="199970"/>
    <xdr:sp macro="" textlink="">
      <xdr:nvSpPr>
        <xdr:cNvPr id="7281" name="Drop Down 24" hidden="1">
          <a:extLst>
            <a:ext uri="{63B3BB69-23CF-44E3-9099-C40C66FF867C}">
              <a14:compatExt xmlns:a14="http://schemas.microsoft.com/office/drawing/2010/main" spid="_x0000_s2072"/>
            </a:ext>
            <a:ext uri="{FF2B5EF4-FFF2-40B4-BE49-F238E27FC236}">
              <a16:creationId xmlns:a16="http://schemas.microsoft.com/office/drawing/2014/main" id="{D9318A61-0959-45AB-AD8C-0678ADB5248D}"/>
            </a:ext>
          </a:extLst>
        </xdr:cNvPr>
        <xdr:cNvSpPr/>
      </xdr:nvSpPr>
      <xdr:spPr bwMode="auto">
        <a:xfrm>
          <a:off x="4160520" y="79095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480</xdr:row>
      <xdr:rowOff>0</xdr:rowOff>
    </xdr:from>
    <xdr:ext cx="2476500" cy="199970"/>
    <xdr:sp macro="" textlink="">
      <xdr:nvSpPr>
        <xdr:cNvPr id="7282" name="Drop Down 24" hidden="1">
          <a:extLst>
            <a:ext uri="{63B3BB69-23CF-44E3-9099-C40C66FF867C}">
              <a14:compatExt xmlns:a14="http://schemas.microsoft.com/office/drawing/2010/main" spid="_x0000_s2072"/>
            </a:ext>
            <a:ext uri="{FF2B5EF4-FFF2-40B4-BE49-F238E27FC236}">
              <a16:creationId xmlns:a16="http://schemas.microsoft.com/office/drawing/2014/main" id="{656AF95A-DF42-48BC-A9B9-B6FBAF438113}"/>
            </a:ext>
          </a:extLst>
        </xdr:cNvPr>
        <xdr:cNvSpPr/>
      </xdr:nvSpPr>
      <xdr:spPr bwMode="auto">
        <a:xfrm>
          <a:off x="4160520" y="801624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480</xdr:row>
      <xdr:rowOff>0</xdr:rowOff>
    </xdr:from>
    <xdr:ext cx="2476500" cy="199970"/>
    <xdr:sp macro="" textlink="">
      <xdr:nvSpPr>
        <xdr:cNvPr id="7283" name="Drop Down 24" hidden="1">
          <a:extLst>
            <a:ext uri="{63B3BB69-23CF-44E3-9099-C40C66FF867C}">
              <a14:compatExt xmlns:a14="http://schemas.microsoft.com/office/drawing/2010/main" spid="_x0000_s2072"/>
            </a:ext>
            <a:ext uri="{FF2B5EF4-FFF2-40B4-BE49-F238E27FC236}">
              <a16:creationId xmlns:a16="http://schemas.microsoft.com/office/drawing/2014/main" id="{B9004524-7575-485B-80C2-6FEF9F26ADA6}"/>
            </a:ext>
          </a:extLst>
        </xdr:cNvPr>
        <xdr:cNvSpPr/>
      </xdr:nvSpPr>
      <xdr:spPr bwMode="auto">
        <a:xfrm>
          <a:off x="4160520" y="801624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480</xdr:row>
      <xdr:rowOff>0</xdr:rowOff>
    </xdr:from>
    <xdr:ext cx="2476500" cy="199970"/>
    <xdr:sp macro="" textlink="">
      <xdr:nvSpPr>
        <xdr:cNvPr id="7284" name="Drop Down 24" hidden="1">
          <a:extLst>
            <a:ext uri="{63B3BB69-23CF-44E3-9099-C40C66FF867C}">
              <a14:compatExt xmlns:a14="http://schemas.microsoft.com/office/drawing/2010/main" spid="_x0000_s2072"/>
            </a:ext>
            <a:ext uri="{FF2B5EF4-FFF2-40B4-BE49-F238E27FC236}">
              <a16:creationId xmlns:a16="http://schemas.microsoft.com/office/drawing/2014/main" id="{D6FD8590-5067-40E5-B3BE-11F0B74CC835}"/>
            </a:ext>
          </a:extLst>
        </xdr:cNvPr>
        <xdr:cNvSpPr/>
      </xdr:nvSpPr>
      <xdr:spPr bwMode="auto">
        <a:xfrm>
          <a:off x="4160520" y="801624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480</xdr:row>
      <xdr:rowOff>0</xdr:rowOff>
    </xdr:from>
    <xdr:ext cx="2476500" cy="199970"/>
    <xdr:sp macro="" textlink="">
      <xdr:nvSpPr>
        <xdr:cNvPr id="7285" name="Drop Down 24" hidden="1">
          <a:extLst>
            <a:ext uri="{63B3BB69-23CF-44E3-9099-C40C66FF867C}">
              <a14:compatExt xmlns:a14="http://schemas.microsoft.com/office/drawing/2010/main" spid="_x0000_s2072"/>
            </a:ext>
            <a:ext uri="{FF2B5EF4-FFF2-40B4-BE49-F238E27FC236}">
              <a16:creationId xmlns:a16="http://schemas.microsoft.com/office/drawing/2014/main" id="{AF570F5B-FE0D-4A43-9400-BAD8792F37F7}"/>
            </a:ext>
          </a:extLst>
        </xdr:cNvPr>
        <xdr:cNvSpPr/>
      </xdr:nvSpPr>
      <xdr:spPr bwMode="auto">
        <a:xfrm>
          <a:off x="4160520" y="801624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480</xdr:row>
      <xdr:rowOff>0</xdr:rowOff>
    </xdr:from>
    <xdr:ext cx="2476500" cy="199970"/>
    <xdr:sp macro="" textlink="">
      <xdr:nvSpPr>
        <xdr:cNvPr id="7286" name="Drop Down 24" hidden="1">
          <a:extLst>
            <a:ext uri="{63B3BB69-23CF-44E3-9099-C40C66FF867C}">
              <a14:compatExt xmlns:a14="http://schemas.microsoft.com/office/drawing/2010/main" spid="_x0000_s2072"/>
            </a:ext>
            <a:ext uri="{FF2B5EF4-FFF2-40B4-BE49-F238E27FC236}">
              <a16:creationId xmlns:a16="http://schemas.microsoft.com/office/drawing/2014/main" id="{22385FAE-24DB-4ECD-A5A5-CCC1B6DC3192}"/>
            </a:ext>
          </a:extLst>
        </xdr:cNvPr>
        <xdr:cNvSpPr/>
      </xdr:nvSpPr>
      <xdr:spPr bwMode="auto">
        <a:xfrm>
          <a:off x="4160520" y="801624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480</xdr:row>
      <xdr:rowOff>0</xdr:rowOff>
    </xdr:from>
    <xdr:ext cx="2476500" cy="199970"/>
    <xdr:sp macro="" textlink="">
      <xdr:nvSpPr>
        <xdr:cNvPr id="7287" name="Drop Down 24" hidden="1">
          <a:extLst>
            <a:ext uri="{63B3BB69-23CF-44E3-9099-C40C66FF867C}">
              <a14:compatExt xmlns:a14="http://schemas.microsoft.com/office/drawing/2010/main" spid="_x0000_s2072"/>
            </a:ext>
            <a:ext uri="{FF2B5EF4-FFF2-40B4-BE49-F238E27FC236}">
              <a16:creationId xmlns:a16="http://schemas.microsoft.com/office/drawing/2014/main" id="{EFDFC402-C171-4C47-B347-835A7D53BC5F}"/>
            </a:ext>
          </a:extLst>
        </xdr:cNvPr>
        <xdr:cNvSpPr/>
      </xdr:nvSpPr>
      <xdr:spPr bwMode="auto">
        <a:xfrm>
          <a:off x="4160520" y="801624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486</xdr:row>
      <xdr:rowOff>0</xdr:rowOff>
    </xdr:from>
    <xdr:ext cx="2476500" cy="199970"/>
    <xdr:sp macro="" textlink="">
      <xdr:nvSpPr>
        <xdr:cNvPr id="7288" name="Drop Down 24" hidden="1">
          <a:extLst>
            <a:ext uri="{63B3BB69-23CF-44E3-9099-C40C66FF867C}">
              <a14:compatExt xmlns:a14="http://schemas.microsoft.com/office/drawing/2010/main" spid="_x0000_s2072"/>
            </a:ext>
            <a:ext uri="{FF2B5EF4-FFF2-40B4-BE49-F238E27FC236}">
              <a16:creationId xmlns:a16="http://schemas.microsoft.com/office/drawing/2014/main" id="{32161B16-AD0E-4771-8E56-90E7EA3F5522}"/>
            </a:ext>
          </a:extLst>
        </xdr:cNvPr>
        <xdr:cNvSpPr/>
      </xdr:nvSpPr>
      <xdr:spPr bwMode="auto">
        <a:xfrm>
          <a:off x="4160520" y="81229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486</xdr:row>
      <xdr:rowOff>0</xdr:rowOff>
    </xdr:from>
    <xdr:ext cx="2476500" cy="199970"/>
    <xdr:sp macro="" textlink="">
      <xdr:nvSpPr>
        <xdr:cNvPr id="7289" name="Drop Down 24" hidden="1">
          <a:extLst>
            <a:ext uri="{63B3BB69-23CF-44E3-9099-C40C66FF867C}">
              <a14:compatExt xmlns:a14="http://schemas.microsoft.com/office/drawing/2010/main" spid="_x0000_s2072"/>
            </a:ext>
            <a:ext uri="{FF2B5EF4-FFF2-40B4-BE49-F238E27FC236}">
              <a16:creationId xmlns:a16="http://schemas.microsoft.com/office/drawing/2014/main" id="{F7C2333A-DD4C-4017-8A5F-493ED2EAEA1C}"/>
            </a:ext>
          </a:extLst>
        </xdr:cNvPr>
        <xdr:cNvSpPr/>
      </xdr:nvSpPr>
      <xdr:spPr bwMode="auto">
        <a:xfrm>
          <a:off x="4160520" y="81229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486</xdr:row>
      <xdr:rowOff>0</xdr:rowOff>
    </xdr:from>
    <xdr:ext cx="2476500" cy="199970"/>
    <xdr:sp macro="" textlink="">
      <xdr:nvSpPr>
        <xdr:cNvPr id="7290" name="Drop Down 24" hidden="1">
          <a:extLst>
            <a:ext uri="{63B3BB69-23CF-44E3-9099-C40C66FF867C}">
              <a14:compatExt xmlns:a14="http://schemas.microsoft.com/office/drawing/2010/main" spid="_x0000_s2072"/>
            </a:ext>
            <a:ext uri="{FF2B5EF4-FFF2-40B4-BE49-F238E27FC236}">
              <a16:creationId xmlns:a16="http://schemas.microsoft.com/office/drawing/2014/main" id="{3F6DAE6F-6535-4C05-95BA-08730886C3A1}"/>
            </a:ext>
          </a:extLst>
        </xdr:cNvPr>
        <xdr:cNvSpPr/>
      </xdr:nvSpPr>
      <xdr:spPr bwMode="auto">
        <a:xfrm>
          <a:off x="4160520" y="81229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486</xdr:row>
      <xdr:rowOff>0</xdr:rowOff>
    </xdr:from>
    <xdr:ext cx="2476500" cy="199970"/>
    <xdr:sp macro="" textlink="">
      <xdr:nvSpPr>
        <xdr:cNvPr id="7291" name="Drop Down 24" hidden="1">
          <a:extLst>
            <a:ext uri="{63B3BB69-23CF-44E3-9099-C40C66FF867C}">
              <a14:compatExt xmlns:a14="http://schemas.microsoft.com/office/drawing/2010/main" spid="_x0000_s2072"/>
            </a:ext>
            <a:ext uri="{FF2B5EF4-FFF2-40B4-BE49-F238E27FC236}">
              <a16:creationId xmlns:a16="http://schemas.microsoft.com/office/drawing/2014/main" id="{E9EA5AAB-507E-4E75-A84A-F0605D219476}"/>
            </a:ext>
          </a:extLst>
        </xdr:cNvPr>
        <xdr:cNvSpPr/>
      </xdr:nvSpPr>
      <xdr:spPr bwMode="auto">
        <a:xfrm>
          <a:off x="4160520" y="81229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486</xdr:row>
      <xdr:rowOff>0</xdr:rowOff>
    </xdr:from>
    <xdr:ext cx="2476500" cy="199970"/>
    <xdr:sp macro="" textlink="">
      <xdr:nvSpPr>
        <xdr:cNvPr id="7292" name="Drop Down 24" hidden="1">
          <a:extLst>
            <a:ext uri="{63B3BB69-23CF-44E3-9099-C40C66FF867C}">
              <a14:compatExt xmlns:a14="http://schemas.microsoft.com/office/drawing/2010/main" spid="_x0000_s2072"/>
            </a:ext>
            <a:ext uri="{FF2B5EF4-FFF2-40B4-BE49-F238E27FC236}">
              <a16:creationId xmlns:a16="http://schemas.microsoft.com/office/drawing/2014/main" id="{96190BC5-DFB0-4575-851B-6700B946AF0A}"/>
            </a:ext>
          </a:extLst>
        </xdr:cNvPr>
        <xdr:cNvSpPr/>
      </xdr:nvSpPr>
      <xdr:spPr bwMode="auto">
        <a:xfrm>
          <a:off x="4160520" y="81229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486</xdr:row>
      <xdr:rowOff>0</xdr:rowOff>
    </xdr:from>
    <xdr:ext cx="2476500" cy="199970"/>
    <xdr:sp macro="" textlink="">
      <xdr:nvSpPr>
        <xdr:cNvPr id="7293" name="Drop Down 24" hidden="1">
          <a:extLst>
            <a:ext uri="{63B3BB69-23CF-44E3-9099-C40C66FF867C}">
              <a14:compatExt xmlns:a14="http://schemas.microsoft.com/office/drawing/2010/main" spid="_x0000_s2072"/>
            </a:ext>
            <a:ext uri="{FF2B5EF4-FFF2-40B4-BE49-F238E27FC236}">
              <a16:creationId xmlns:a16="http://schemas.microsoft.com/office/drawing/2014/main" id="{0697E8CD-B593-43F4-860A-6917C8833DAD}"/>
            </a:ext>
          </a:extLst>
        </xdr:cNvPr>
        <xdr:cNvSpPr/>
      </xdr:nvSpPr>
      <xdr:spPr bwMode="auto">
        <a:xfrm>
          <a:off x="4160520" y="81229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260" name="Drop Down 4" hidden="1">
          <a:extLst>
            <a:ext uri="{63B3BB69-23CF-44E3-9099-C40C66FF867C}">
              <a14:compatExt xmlns:a14="http://schemas.microsoft.com/office/drawing/2010/main" spid="_x0000_s2052"/>
            </a:ext>
            <a:ext uri="{FF2B5EF4-FFF2-40B4-BE49-F238E27FC236}">
              <a16:creationId xmlns:a16="http://schemas.microsoft.com/office/drawing/2014/main" id="{517D8BE0-AD8B-4255-8598-0862C964DFF0}"/>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297</xdr:row>
      <xdr:rowOff>0</xdr:rowOff>
    </xdr:from>
    <xdr:ext cx="1921468" cy="195685"/>
    <xdr:sp macro="" textlink="">
      <xdr:nvSpPr>
        <xdr:cNvPr id="7261" name="Drop Down 20" hidden="1">
          <a:extLst>
            <a:ext uri="{63B3BB69-23CF-44E3-9099-C40C66FF867C}">
              <a14:compatExt xmlns:a14="http://schemas.microsoft.com/office/drawing/2010/main" spid="_x0000_s2068"/>
            </a:ext>
            <a:ext uri="{FF2B5EF4-FFF2-40B4-BE49-F238E27FC236}">
              <a16:creationId xmlns:a16="http://schemas.microsoft.com/office/drawing/2014/main" id="{60ABEA7D-B1D2-466E-A8AE-1AE7868DB99E}"/>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297</xdr:row>
      <xdr:rowOff>0</xdr:rowOff>
    </xdr:from>
    <xdr:ext cx="2476500" cy="199970"/>
    <xdr:sp macro="" textlink="">
      <xdr:nvSpPr>
        <xdr:cNvPr id="7262" name="Drop Down 24" hidden="1">
          <a:extLst>
            <a:ext uri="{63B3BB69-23CF-44E3-9099-C40C66FF867C}">
              <a14:compatExt xmlns:a14="http://schemas.microsoft.com/office/drawing/2010/main" spid="_x0000_s2072"/>
            </a:ext>
            <a:ext uri="{FF2B5EF4-FFF2-40B4-BE49-F238E27FC236}">
              <a16:creationId xmlns:a16="http://schemas.microsoft.com/office/drawing/2014/main" id="{C61C8895-EA24-4FEF-B07F-97EDC777FB3B}"/>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270" name="Drop Down 4" hidden="1">
          <a:extLst>
            <a:ext uri="{63B3BB69-23CF-44E3-9099-C40C66FF867C}">
              <a14:compatExt xmlns:a14="http://schemas.microsoft.com/office/drawing/2010/main" spid="_x0000_s2052"/>
            </a:ext>
            <a:ext uri="{FF2B5EF4-FFF2-40B4-BE49-F238E27FC236}">
              <a16:creationId xmlns:a16="http://schemas.microsoft.com/office/drawing/2014/main" id="{9554D082-02EA-4322-9B99-947830F0BD66}"/>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297</xdr:row>
      <xdr:rowOff>0</xdr:rowOff>
    </xdr:from>
    <xdr:ext cx="2529840" cy="195685"/>
    <xdr:sp macro="" textlink="">
      <xdr:nvSpPr>
        <xdr:cNvPr id="7271" name="Drop Down 4" hidden="1">
          <a:extLst>
            <a:ext uri="{63B3BB69-23CF-44E3-9099-C40C66FF867C}">
              <a14:compatExt xmlns:a14="http://schemas.microsoft.com/office/drawing/2010/main" spid="_x0000_s2052"/>
            </a:ext>
            <a:ext uri="{FF2B5EF4-FFF2-40B4-BE49-F238E27FC236}">
              <a16:creationId xmlns:a16="http://schemas.microsoft.com/office/drawing/2014/main" id="{B59B22F7-072C-4805-8A6E-BB040C474671}"/>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272" name="Drop Down 4" hidden="1">
          <a:extLst>
            <a:ext uri="{63B3BB69-23CF-44E3-9099-C40C66FF867C}">
              <a14:compatExt xmlns:a14="http://schemas.microsoft.com/office/drawing/2010/main" spid="_x0000_s2052"/>
            </a:ext>
            <a:ext uri="{FF2B5EF4-FFF2-40B4-BE49-F238E27FC236}">
              <a16:creationId xmlns:a16="http://schemas.microsoft.com/office/drawing/2014/main" id="{55A145E0-D567-4C7F-AEB0-3459A2CE0974}"/>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297</xdr:row>
      <xdr:rowOff>0</xdr:rowOff>
    </xdr:from>
    <xdr:ext cx="2529840" cy="195685"/>
    <xdr:sp macro="" textlink="">
      <xdr:nvSpPr>
        <xdr:cNvPr id="7294" name="Drop Down 4" hidden="1">
          <a:extLst>
            <a:ext uri="{63B3BB69-23CF-44E3-9099-C40C66FF867C}">
              <a14:compatExt xmlns:a14="http://schemas.microsoft.com/office/drawing/2010/main" spid="_x0000_s2052"/>
            </a:ext>
            <a:ext uri="{FF2B5EF4-FFF2-40B4-BE49-F238E27FC236}">
              <a16:creationId xmlns:a16="http://schemas.microsoft.com/office/drawing/2014/main" id="{7416FC91-D752-465D-85FD-9EB5DE81F99D}"/>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295" name="Drop Down 4" hidden="1">
          <a:extLst>
            <a:ext uri="{63B3BB69-23CF-44E3-9099-C40C66FF867C}">
              <a14:compatExt xmlns:a14="http://schemas.microsoft.com/office/drawing/2010/main" spid="_x0000_s2052"/>
            </a:ext>
            <a:ext uri="{FF2B5EF4-FFF2-40B4-BE49-F238E27FC236}">
              <a16:creationId xmlns:a16="http://schemas.microsoft.com/office/drawing/2014/main" id="{7EC4E43D-F4C9-458B-9B24-465E47C86687}"/>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297</xdr:row>
      <xdr:rowOff>0</xdr:rowOff>
    </xdr:from>
    <xdr:ext cx="1921468" cy="195685"/>
    <xdr:sp macro="" textlink="">
      <xdr:nvSpPr>
        <xdr:cNvPr id="7296" name="Drop Down 20" hidden="1">
          <a:extLst>
            <a:ext uri="{63B3BB69-23CF-44E3-9099-C40C66FF867C}">
              <a14:compatExt xmlns:a14="http://schemas.microsoft.com/office/drawing/2010/main" spid="_x0000_s2068"/>
            </a:ext>
            <a:ext uri="{FF2B5EF4-FFF2-40B4-BE49-F238E27FC236}">
              <a16:creationId xmlns:a16="http://schemas.microsoft.com/office/drawing/2014/main" id="{CBFFBF3A-BFB0-444C-BA8D-F7EB89FD39AC}"/>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297</xdr:row>
      <xdr:rowOff>0</xdr:rowOff>
    </xdr:from>
    <xdr:ext cx="2476500" cy="199970"/>
    <xdr:sp macro="" textlink="">
      <xdr:nvSpPr>
        <xdr:cNvPr id="7297" name="Drop Down 24" hidden="1">
          <a:extLst>
            <a:ext uri="{63B3BB69-23CF-44E3-9099-C40C66FF867C}">
              <a14:compatExt xmlns:a14="http://schemas.microsoft.com/office/drawing/2010/main" spid="_x0000_s2072"/>
            </a:ext>
            <a:ext uri="{FF2B5EF4-FFF2-40B4-BE49-F238E27FC236}">
              <a16:creationId xmlns:a16="http://schemas.microsoft.com/office/drawing/2014/main" id="{27ABA14B-F30A-403B-A22A-9446B93AD855}"/>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298" name="Drop Down 4" hidden="1">
          <a:extLst>
            <a:ext uri="{63B3BB69-23CF-44E3-9099-C40C66FF867C}">
              <a14:compatExt xmlns:a14="http://schemas.microsoft.com/office/drawing/2010/main" spid="_x0000_s2052"/>
            </a:ext>
            <a:ext uri="{FF2B5EF4-FFF2-40B4-BE49-F238E27FC236}">
              <a16:creationId xmlns:a16="http://schemas.microsoft.com/office/drawing/2014/main" id="{1142EB06-AE69-423A-B156-57D42BCC730B}"/>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297</xdr:row>
      <xdr:rowOff>0</xdr:rowOff>
    </xdr:from>
    <xdr:ext cx="2529840" cy="195685"/>
    <xdr:sp macro="" textlink="">
      <xdr:nvSpPr>
        <xdr:cNvPr id="7299" name="Drop Down 4" hidden="1">
          <a:extLst>
            <a:ext uri="{63B3BB69-23CF-44E3-9099-C40C66FF867C}">
              <a14:compatExt xmlns:a14="http://schemas.microsoft.com/office/drawing/2010/main" spid="_x0000_s2052"/>
            </a:ext>
            <a:ext uri="{FF2B5EF4-FFF2-40B4-BE49-F238E27FC236}">
              <a16:creationId xmlns:a16="http://schemas.microsoft.com/office/drawing/2014/main" id="{AC00FCE5-2031-4ECA-AD40-3D45C9929356}"/>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300" name="Drop Down 4" hidden="1">
          <a:extLst>
            <a:ext uri="{63B3BB69-23CF-44E3-9099-C40C66FF867C}">
              <a14:compatExt xmlns:a14="http://schemas.microsoft.com/office/drawing/2010/main" spid="_x0000_s2052"/>
            </a:ext>
            <a:ext uri="{FF2B5EF4-FFF2-40B4-BE49-F238E27FC236}">
              <a16:creationId xmlns:a16="http://schemas.microsoft.com/office/drawing/2014/main" id="{DE5768C4-4137-4330-B74D-517DD95FA262}"/>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297</xdr:row>
      <xdr:rowOff>0</xdr:rowOff>
    </xdr:from>
    <xdr:ext cx="2529840" cy="195685"/>
    <xdr:sp macro="" textlink="">
      <xdr:nvSpPr>
        <xdr:cNvPr id="7301" name="Drop Down 4" hidden="1">
          <a:extLst>
            <a:ext uri="{63B3BB69-23CF-44E3-9099-C40C66FF867C}">
              <a14:compatExt xmlns:a14="http://schemas.microsoft.com/office/drawing/2010/main" spid="_x0000_s2052"/>
            </a:ext>
            <a:ext uri="{FF2B5EF4-FFF2-40B4-BE49-F238E27FC236}">
              <a16:creationId xmlns:a16="http://schemas.microsoft.com/office/drawing/2014/main" id="{36C9ADC8-6AFB-4556-9C19-C98301559887}"/>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302" name="Drop Down 4" hidden="1">
          <a:extLst>
            <a:ext uri="{63B3BB69-23CF-44E3-9099-C40C66FF867C}">
              <a14:compatExt xmlns:a14="http://schemas.microsoft.com/office/drawing/2010/main" spid="_x0000_s2052"/>
            </a:ext>
            <a:ext uri="{FF2B5EF4-FFF2-40B4-BE49-F238E27FC236}">
              <a16:creationId xmlns:a16="http://schemas.microsoft.com/office/drawing/2014/main" id="{3366EBC0-9FE6-4E5D-A13C-C634D78110DF}"/>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297</xdr:row>
      <xdr:rowOff>0</xdr:rowOff>
    </xdr:from>
    <xdr:ext cx="1921468" cy="195685"/>
    <xdr:sp macro="" textlink="">
      <xdr:nvSpPr>
        <xdr:cNvPr id="7303" name="Drop Down 20" hidden="1">
          <a:extLst>
            <a:ext uri="{63B3BB69-23CF-44E3-9099-C40C66FF867C}">
              <a14:compatExt xmlns:a14="http://schemas.microsoft.com/office/drawing/2010/main" spid="_x0000_s2068"/>
            </a:ext>
            <a:ext uri="{FF2B5EF4-FFF2-40B4-BE49-F238E27FC236}">
              <a16:creationId xmlns:a16="http://schemas.microsoft.com/office/drawing/2014/main" id="{DAACC241-FF8B-4F27-A2E1-3775E025C85C}"/>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297</xdr:row>
      <xdr:rowOff>0</xdr:rowOff>
    </xdr:from>
    <xdr:ext cx="2476500" cy="199970"/>
    <xdr:sp macro="" textlink="">
      <xdr:nvSpPr>
        <xdr:cNvPr id="7304" name="Drop Down 24" hidden="1">
          <a:extLst>
            <a:ext uri="{63B3BB69-23CF-44E3-9099-C40C66FF867C}">
              <a14:compatExt xmlns:a14="http://schemas.microsoft.com/office/drawing/2010/main" spid="_x0000_s2072"/>
            </a:ext>
            <a:ext uri="{FF2B5EF4-FFF2-40B4-BE49-F238E27FC236}">
              <a16:creationId xmlns:a16="http://schemas.microsoft.com/office/drawing/2014/main" id="{55EE13C6-2FD6-4673-A686-F1A0A3890636}"/>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305" name="Drop Down 4" hidden="1">
          <a:extLst>
            <a:ext uri="{63B3BB69-23CF-44E3-9099-C40C66FF867C}">
              <a14:compatExt xmlns:a14="http://schemas.microsoft.com/office/drawing/2010/main" spid="_x0000_s2052"/>
            </a:ext>
            <a:ext uri="{FF2B5EF4-FFF2-40B4-BE49-F238E27FC236}">
              <a16:creationId xmlns:a16="http://schemas.microsoft.com/office/drawing/2014/main" id="{8FCCFFAA-6E22-48DF-85C3-98FEB3CA1CE0}"/>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297</xdr:row>
      <xdr:rowOff>0</xdr:rowOff>
    </xdr:from>
    <xdr:ext cx="2529840" cy="195685"/>
    <xdr:sp macro="" textlink="">
      <xdr:nvSpPr>
        <xdr:cNvPr id="7306" name="Drop Down 4" hidden="1">
          <a:extLst>
            <a:ext uri="{63B3BB69-23CF-44E3-9099-C40C66FF867C}">
              <a14:compatExt xmlns:a14="http://schemas.microsoft.com/office/drawing/2010/main" spid="_x0000_s2052"/>
            </a:ext>
            <a:ext uri="{FF2B5EF4-FFF2-40B4-BE49-F238E27FC236}">
              <a16:creationId xmlns:a16="http://schemas.microsoft.com/office/drawing/2014/main" id="{A7DC7C2D-E9D6-4797-8675-75F9FC087AC7}"/>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307" name="Drop Down 4" hidden="1">
          <a:extLst>
            <a:ext uri="{63B3BB69-23CF-44E3-9099-C40C66FF867C}">
              <a14:compatExt xmlns:a14="http://schemas.microsoft.com/office/drawing/2010/main" spid="_x0000_s2052"/>
            </a:ext>
            <a:ext uri="{FF2B5EF4-FFF2-40B4-BE49-F238E27FC236}">
              <a16:creationId xmlns:a16="http://schemas.microsoft.com/office/drawing/2014/main" id="{7EA7E301-ED26-4866-BDE3-AD19C52DCAC3}"/>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297</xdr:row>
      <xdr:rowOff>0</xdr:rowOff>
    </xdr:from>
    <xdr:ext cx="2529840" cy="195685"/>
    <xdr:sp macro="" textlink="">
      <xdr:nvSpPr>
        <xdr:cNvPr id="7308" name="Drop Down 4" hidden="1">
          <a:extLst>
            <a:ext uri="{63B3BB69-23CF-44E3-9099-C40C66FF867C}">
              <a14:compatExt xmlns:a14="http://schemas.microsoft.com/office/drawing/2010/main" spid="_x0000_s2052"/>
            </a:ext>
            <a:ext uri="{FF2B5EF4-FFF2-40B4-BE49-F238E27FC236}">
              <a16:creationId xmlns:a16="http://schemas.microsoft.com/office/drawing/2014/main" id="{C2BB7A34-082B-45C6-AE73-EBD21C946891}"/>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309" name="Drop Down 4" hidden="1">
          <a:extLst>
            <a:ext uri="{63B3BB69-23CF-44E3-9099-C40C66FF867C}">
              <a14:compatExt xmlns:a14="http://schemas.microsoft.com/office/drawing/2010/main" spid="_x0000_s2052"/>
            </a:ext>
            <a:ext uri="{FF2B5EF4-FFF2-40B4-BE49-F238E27FC236}">
              <a16:creationId xmlns:a16="http://schemas.microsoft.com/office/drawing/2014/main" id="{9B4035F2-C192-47FC-B0B2-0D20763B8505}"/>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297</xdr:row>
      <xdr:rowOff>0</xdr:rowOff>
    </xdr:from>
    <xdr:ext cx="1921468" cy="195685"/>
    <xdr:sp macro="" textlink="">
      <xdr:nvSpPr>
        <xdr:cNvPr id="7310" name="Drop Down 20" hidden="1">
          <a:extLst>
            <a:ext uri="{63B3BB69-23CF-44E3-9099-C40C66FF867C}">
              <a14:compatExt xmlns:a14="http://schemas.microsoft.com/office/drawing/2010/main" spid="_x0000_s2068"/>
            </a:ext>
            <a:ext uri="{FF2B5EF4-FFF2-40B4-BE49-F238E27FC236}">
              <a16:creationId xmlns:a16="http://schemas.microsoft.com/office/drawing/2014/main" id="{C230F61A-C97B-43AA-B675-CD945A54B1EE}"/>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297</xdr:row>
      <xdr:rowOff>0</xdr:rowOff>
    </xdr:from>
    <xdr:ext cx="2476500" cy="199970"/>
    <xdr:sp macro="" textlink="">
      <xdr:nvSpPr>
        <xdr:cNvPr id="7311" name="Drop Down 24" hidden="1">
          <a:extLst>
            <a:ext uri="{63B3BB69-23CF-44E3-9099-C40C66FF867C}">
              <a14:compatExt xmlns:a14="http://schemas.microsoft.com/office/drawing/2010/main" spid="_x0000_s2072"/>
            </a:ext>
            <a:ext uri="{FF2B5EF4-FFF2-40B4-BE49-F238E27FC236}">
              <a16:creationId xmlns:a16="http://schemas.microsoft.com/office/drawing/2014/main" id="{A5CD6D42-A638-4BC9-B085-7BCF3856237C}"/>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312" name="Drop Down 4" hidden="1">
          <a:extLst>
            <a:ext uri="{63B3BB69-23CF-44E3-9099-C40C66FF867C}">
              <a14:compatExt xmlns:a14="http://schemas.microsoft.com/office/drawing/2010/main" spid="_x0000_s2052"/>
            </a:ext>
            <a:ext uri="{FF2B5EF4-FFF2-40B4-BE49-F238E27FC236}">
              <a16:creationId xmlns:a16="http://schemas.microsoft.com/office/drawing/2014/main" id="{26B5461F-9627-45F2-B377-B0D67AA91EEB}"/>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297</xdr:row>
      <xdr:rowOff>0</xdr:rowOff>
    </xdr:from>
    <xdr:ext cx="2529840" cy="195685"/>
    <xdr:sp macro="" textlink="">
      <xdr:nvSpPr>
        <xdr:cNvPr id="7313" name="Drop Down 4" hidden="1">
          <a:extLst>
            <a:ext uri="{63B3BB69-23CF-44E3-9099-C40C66FF867C}">
              <a14:compatExt xmlns:a14="http://schemas.microsoft.com/office/drawing/2010/main" spid="_x0000_s2052"/>
            </a:ext>
            <a:ext uri="{FF2B5EF4-FFF2-40B4-BE49-F238E27FC236}">
              <a16:creationId xmlns:a16="http://schemas.microsoft.com/office/drawing/2014/main" id="{F16D11E5-4C4A-49F6-AC94-22F4EFB47D40}"/>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314" name="Drop Down 4" hidden="1">
          <a:extLst>
            <a:ext uri="{63B3BB69-23CF-44E3-9099-C40C66FF867C}">
              <a14:compatExt xmlns:a14="http://schemas.microsoft.com/office/drawing/2010/main" spid="_x0000_s2052"/>
            </a:ext>
            <a:ext uri="{FF2B5EF4-FFF2-40B4-BE49-F238E27FC236}">
              <a16:creationId xmlns:a16="http://schemas.microsoft.com/office/drawing/2014/main" id="{25840D07-7437-4559-819A-00095AAC7567}"/>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297</xdr:row>
      <xdr:rowOff>0</xdr:rowOff>
    </xdr:from>
    <xdr:ext cx="2529840" cy="195685"/>
    <xdr:sp macro="" textlink="">
      <xdr:nvSpPr>
        <xdr:cNvPr id="7315" name="Drop Down 4" hidden="1">
          <a:extLst>
            <a:ext uri="{63B3BB69-23CF-44E3-9099-C40C66FF867C}">
              <a14:compatExt xmlns:a14="http://schemas.microsoft.com/office/drawing/2010/main" spid="_x0000_s2052"/>
            </a:ext>
            <a:ext uri="{FF2B5EF4-FFF2-40B4-BE49-F238E27FC236}">
              <a16:creationId xmlns:a16="http://schemas.microsoft.com/office/drawing/2014/main" id="{12DDB2D5-6B00-495C-B03F-22EBDA0F45C0}"/>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316" name="Drop Down 4" hidden="1">
          <a:extLst>
            <a:ext uri="{63B3BB69-23CF-44E3-9099-C40C66FF867C}">
              <a14:compatExt xmlns:a14="http://schemas.microsoft.com/office/drawing/2010/main" spid="_x0000_s2052"/>
            </a:ext>
            <a:ext uri="{FF2B5EF4-FFF2-40B4-BE49-F238E27FC236}">
              <a16:creationId xmlns:a16="http://schemas.microsoft.com/office/drawing/2014/main" id="{F7C62CBA-A4B9-4F57-B564-F7892FE86D5A}"/>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297</xdr:row>
      <xdr:rowOff>0</xdr:rowOff>
    </xdr:from>
    <xdr:ext cx="1921468" cy="195685"/>
    <xdr:sp macro="" textlink="">
      <xdr:nvSpPr>
        <xdr:cNvPr id="7317" name="Drop Down 20" hidden="1">
          <a:extLst>
            <a:ext uri="{63B3BB69-23CF-44E3-9099-C40C66FF867C}">
              <a14:compatExt xmlns:a14="http://schemas.microsoft.com/office/drawing/2010/main" spid="_x0000_s2068"/>
            </a:ext>
            <a:ext uri="{FF2B5EF4-FFF2-40B4-BE49-F238E27FC236}">
              <a16:creationId xmlns:a16="http://schemas.microsoft.com/office/drawing/2014/main" id="{54B24F49-ADD6-4682-BEB7-C626B43D3E3B}"/>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297</xdr:row>
      <xdr:rowOff>0</xdr:rowOff>
    </xdr:from>
    <xdr:ext cx="2476500" cy="199970"/>
    <xdr:sp macro="" textlink="">
      <xdr:nvSpPr>
        <xdr:cNvPr id="7318" name="Drop Down 24" hidden="1">
          <a:extLst>
            <a:ext uri="{63B3BB69-23CF-44E3-9099-C40C66FF867C}">
              <a14:compatExt xmlns:a14="http://schemas.microsoft.com/office/drawing/2010/main" spid="_x0000_s2072"/>
            </a:ext>
            <a:ext uri="{FF2B5EF4-FFF2-40B4-BE49-F238E27FC236}">
              <a16:creationId xmlns:a16="http://schemas.microsoft.com/office/drawing/2014/main" id="{E4174B7E-2EB0-43A5-8A99-E5D1385AC820}"/>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319" name="Drop Down 4" hidden="1">
          <a:extLst>
            <a:ext uri="{63B3BB69-23CF-44E3-9099-C40C66FF867C}">
              <a14:compatExt xmlns:a14="http://schemas.microsoft.com/office/drawing/2010/main" spid="_x0000_s2052"/>
            </a:ext>
            <a:ext uri="{FF2B5EF4-FFF2-40B4-BE49-F238E27FC236}">
              <a16:creationId xmlns:a16="http://schemas.microsoft.com/office/drawing/2014/main" id="{75E8E63A-9DE9-4CF0-8303-AD86EFB31B2D}"/>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297</xdr:row>
      <xdr:rowOff>0</xdr:rowOff>
    </xdr:from>
    <xdr:ext cx="2529840" cy="195685"/>
    <xdr:sp macro="" textlink="">
      <xdr:nvSpPr>
        <xdr:cNvPr id="7320" name="Drop Down 4" hidden="1">
          <a:extLst>
            <a:ext uri="{63B3BB69-23CF-44E3-9099-C40C66FF867C}">
              <a14:compatExt xmlns:a14="http://schemas.microsoft.com/office/drawing/2010/main" spid="_x0000_s2052"/>
            </a:ext>
            <a:ext uri="{FF2B5EF4-FFF2-40B4-BE49-F238E27FC236}">
              <a16:creationId xmlns:a16="http://schemas.microsoft.com/office/drawing/2014/main" id="{39709EFC-B00F-4B23-92A8-BCF5595B9052}"/>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321" name="Drop Down 4" hidden="1">
          <a:extLst>
            <a:ext uri="{63B3BB69-23CF-44E3-9099-C40C66FF867C}">
              <a14:compatExt xmlns:a14="http://schemas.microsoft.com/office/drawing/2010/main" spid="_x0000_s2052"/>
            </a:ext>
            <a:ext uri="{FF2B5EF4-FFF2-40B4-BE49-F238E27FC236}">
              <a16:creationId xmlns:a16="http://schemas.microsoft.com/office/drawing/2014/main" id="{47BCBFE2-A92C-466C-8417-AADD09FEBF6E}"/>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297</xdr:row>
      <xdr:rowOff>0</xdr:rowOff>
    </xdr:from>
    <xdr:ext cx="2529840" cy="195685"/>
    <xdr:sp macro="" textlink="">
      <xdr:nvSpPr>
        <xdr:cNvPr id="7322" name="Drop Down 4" hidden="1">
          <a:extLst>
            <a:ext uri="{63B3BB69-23CF-44E3-9099-C40C66FF867C}">
              <a14:compatExt xmlns:a14="http://schemas.microsoft.com/office/drawing/2010/main" spid="_x0000_s2052"/>
            </a:ext>
            <a:ext uri="{FF2B5EF4-FFF2-40B4-BE49-F238E27FC236}">
              <a16:creationId xmlns:a16="http://schemas.microsoft.com/office/drawing/2014/main" id="{A55F452E-FABD-483C-AAFB-4A4A93793C41}"/>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323" name="Drop Down 4" hidden="1">
          <a:extLst>
            <a:ext uri="{63B3BB69-23CF-44E3-9099-C40C66FF867C}">
              <a14:compatExt xmlns:a14="http://schemas.microsoft.com/office/drawing/2010/main" spid="_x0000_s2052"/>
            </a:ext>
            <a:ext uri="{FF2B5EF4-FFF2-40B4-BE49-F238E27FC236}">
              <a16:creationId xmlns:a16="http://schemas.microsoft.com/office/drawing/2014/main" id="{8B9E7D56-8FFD-4D83-9810-6386B080D84F}"/>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297</xdr:row>
      <xdr:rowOff>0</xdr:rowOff>
    </xdr:from>
    <xdr:ext cx="1921468" cy="195685"/>
    <xdr:sp macro="" textlink="">
      <xdr:nvSpPr>
        <xdr:cNvPr id="7324" name="Drop Down 20" hidden="1">
          <a:extLst>
            <a:ext uri="{63B3BB69-23CF-44E3-9099-C40C66FF867C}">
              <a14:compatExt xmlns:a14="http://schemas.microsoft.com/office/drawing/2010/main" spid="_x0000_s2068"/>
            </a:ext>
            <a:ext uri="{FF2B5EF4-FFF2-40B4-BE49-F238E27FC236}">
              <a16:creationId xmlns:a16="http://schemas.microsoft.com/office/drawing/2014/main" id="{A7D9CED7-6C70-45C1-B2F8-D76F21D58B48}"/>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297</xdr:row>
      <xdr:rowOff>0</xdr:rowOff>
    </xdr:from>
    <xdr:ext cx="2476500" cy="199970"/>
    <xdr:sp macro="" textlink="">
      <xdr:nvSpPr>
        <xdr:cNvPr id="7325" name="Drop Down 24" hidden="1">
          <a:extLst>
            <a:ext uri="{63B3BB69-23CF-44E3-9099-C40C66FF867C}">
              <a14:compatExt xmlns:a14="http://schemas.microsoft.com/office/drawing/2010/main" spid="_x0000_s2072"/>
            </a:ext>
            <a:ext uri="{FF2B5EF4-FFF2-40B4-BE49-F238E27FC236}">
              <a16:creationId xmlns:a16="http://schemas.microsoft.com/office/drawing/2014/main" id="{EF627214-3815-484C-BA89-E81498437707}"/>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326" name="Drop Down 4" hidden="1">
          <a:extLst>
            <a:ext uri="{63B3BB69-23CF-44E3-9099-C40C66FF867C}">
              <a14:compatExt xmlns:a14="http://schemas.microsoft.com/office/drawing/2010/main" spid="_x0000_s2052"/>
            </a:ext>
            <a:ext uri="{FF2B5EF4-FFF2-40B4-BE49-F238E27FC236}">
              <a16:creationId xmlns:a16="http://schemas.microsoft.com/office/drawing/2014/main" id="{28F8D0AC-A811-4C33-A067-E6601840E0EA}"/>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297</xdr:row>
      <xdr:rowOff>0</xdr:rowOff>
    </xdr:from>
    <xdr:ext cx="2529840" cy="195685"/>
    <xdr:sp macro="" textlink="">
      <xdr:nvSpPr>
        <xdr:cNvPr id="7327" name="Drop Down 4" hidden="1">
          <a:extLst>
            <a:ext uri="{63B3BB69-23CF-44E3-9099-C40C66FF867C}">
              <a14:compatExt xmlns:a14="http://schemas.microsoft.com/office/drawing/2010/main" spid="_x0000_s2052"/>
            </a:ext>
            <a:ext uri="{FF2B5EF4-FFF2-40B4-BE49-F238E27FC236}">
              <a16:creationId xmlns:a16="http://schemas.microsoft.com/office/drawing/2014/main" id="{429DABB3-A819-4969-A174-F316F747C176}"/>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328" name="Drop Down 4" hidden="1">
          <a:extLst>
            <a:ext uri="{63B3BB69-23CF-44E3-9099-C40C66FF867C}">
              <a14:compatExt xmlns:a14="http://schemas.microsoft.com/office/drawing/2010/main" spid="_x0000_s2052"/>
            </a:ext>
            <a:ext uri="{FF2B5EF4-FFF2-40B4-BE49-F238E27FC236}">
              <a16:creationId xmlns:a16="http://schemas.microsoft.com/office/drawing/2014/main" id="{C924C663-A631-4ACB-97BA-B601A5F382DA}"/>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297</xdr:row>
      <xdr:rowOff>0</xdr:rowOff>
    </xdr:from>
    <xdr:ext cx="2529840" cy="195685"/>
    <xdr:sp macro="" textlink="">
      <xdr:nvSpPr>
        <xdr:cNvPr id="7329" name="Drop Down 4" hidden="1">
          <a:extLst>
            <a:ext uri="{63B3BB69-23CF-44E3-9099-C40C66FF867C}">
              <a14:compatExt xmlns:a14="http://schemas.microsoft.com/office/drawing/2010/main" spid="_x0000_s2052"/>
            </a:ext>
            <a:ext uri="{FF2B5EF4-FFF2-40B4-BE49-F238E27FC236}">
              <a16:creationId xmlns:a16="http://schemas.microsoft.com/office/drawing/2014/main" id="{50E84E7B-1F2D-4FFF-B2C0-861BDEE6F2C9}"/>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330" name="Drop Down 4" hidden="1">
          <a:extLst>
            <a:ext uri="{63B3BB69-23CF-44E3-9099-C40C66FF867C}">
              <a14:compatExt xmlns:a14="http://schemas.microsoft.com/office/drawing/2010/main" spid="_x0000_s2052"/>
            </a:ext>
            <a:ext uri="{FF2B5EF4-FFF2-40B4-BE49-F238E27FC236}">
              <a16:creationId xmlns:a16="http://schemas.microsoft.com/office/drawing/2014/main" id="{156036C3-0DEE-46F9-AAA2-A77AB2CECF90}"/>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297</xdr:row>
      <xdr:rowOff>0</xdr:rowOff>
    </xdr:from>
    <xdr:ext cx="1921468" cy="195685"/>
    <xdr:sp macro="" textlink="">
      <xdr:nvSpPr>
        <xdr:cNvPr id="7331" name="Drop Down 20" hidden="1">
          <a:extLst>
            <a:ext uri="{63B3BB69-23CF-44E3-9099-C40C66FF867C}">
              <a14:compatExt xmlns:a14="http://schemas.microsoft.com/office/drawing/2010/main" spid="_x0000_s2068"/>
            </a:ext>
            <a:ext uri="{FF2B5EF4-FFF2-40B4-BE49-F238E27FC236}">
              <a16:creationId xmlns:a16="http://schemas.microsoft.com/office/drawing/2014/main" id="{7C3E4D62-CE81-4B94-B1E0-03AD52A03A0C}"/>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297</xdr:row>
      <xdr:rowOff>0</xdr:rowOff>
    </xdr:from>
    <xdr:ext cx="2476500" cy="199970"/>
    <xdr:sp macro="" textlink="">
      <xdr:nvSpPr>
        <xdr:cNvPr id="7332" name="Drop Down 24" hidden="1">
          <a:extLst>
            <a:ext uri="{63B3BB69-23CF-44E3-9099-C40C66FF867C}">
              <a14:compatExt xmlns:a14="http://schemas.microsoft.com/office/drawing/2010/main" spid="_x0000_s2072"/>
            </a:ext>
            <a:ext uri="{FF2B5EF4-FFF2-40B4-BE49-F238E27FC236}">
              <a16:creationId xmlns:a16="http://schemas.microsoft.com/office/drawing/2014/main" id="{E6999131-CD50-4701-8C1E-5EBA3F147F78}"/>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333" name="Drop Down 4" hidden="1">
          <a:extLst>
            <a:ext uri="{63B3BB69-23CF-44E3-9099-C40C66FF867C}">
              <a14:compatExt xmlns:a14="http://schemas.microsoft.com/office/drawing/2010/main" spid="_x0000_s2052"/>
            </a:ext>
            <a:ext uri="{FF2B5EF4-FFF2-40B4-BE49-F238E27FC236}">
              <a16:creationId xmlns:a16="http://schemas.microsoft.com/office/drawing/2014/main" id="{C8E007A4-3377-4B25-9750-AC9532A942D8}"/>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297</xdr:row>
      <xdr:rowOff>0</xdr:rowOff>
    </xdr:from>
    <xdr:ext cx="2529840" cy="195685"/>
    <xdr:sp macro="" textlink="">
      <xdr:nvSpPr>
        <xdr:cNvPr id="7334" name="Drop Down 4" hidden="1">
          <a:extLst>
            <a:ext uri="{63B3BB69-23CF-44E3-9099-C40C66FF867C}">
              <a14:compatExt xmlns:a14="http://schemas.microsoft.com/office/drawing/2010/main" spid="_x0000_s2052"/>
            </a:ext>
            <a:ext uri="{FF2B5EF4-FFF2-40B4-BE49-F238E27FC236}">
              <a16:creationId xmlns:a16="http://schemas.microsoft.com/office/drawing/2014/main" id="{9DBE5046-47C4-441D-B476-18FE759FF7B3}"/>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335" name="Drop Down 4" hidden="1">
          <a:extLst>
            <a:ext uri="{63B3BB69-23CF-44E3-9099-C40C66FF867C}">
              <a14:compatExt xmlns:a14="http://schemas.microsoft.com/office/drawing/2010/main" spid="_x0000_s2052"/>
            </a:ext>
            <a:ext uri="{FF2B5EF4-FFF2-40B4-BE49-F238E27FC236}">
              <a16:creationId xmlns:a16="http://schemas.microsoft.com/office/drawing/2014/main" id="{5FAE1A0B-F746-427B-9F1A-E62C999B2AEC}"/>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297</xdr:row>
      <xdr:rowOff>0</xdr:rowOff>
    </xdr:from>
    <xdr:ext cx="2529840" cy="195685"/>
    <xdr:sp macro="" textlink="">
      <xdr:nvSpPr>
        <xdr:cNvPr id="7336" name="Drop Down 4" hidden="1">
          <a:extLst>
            <a:ext uri="{63B3BB69-23CF-44E3-9099-C40C66FF867C}">
              <a14:compatExt xmlns:a14="http://schemas.microsoft.com/office/drawing/2010/main" spid="_x0000_s2052"/>
            </a:ext>
            <a:ext uri="{FF2B5EF4-FFF2-40B4-BE49-F238E27FC236}">
              <a16:creationId xmlns:a16="http://schemas.microsoft.com/office/drawing/2014/main" id="{09974DBB-B0FD-4555-BD6B-BDBBB9987FE6}"/>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337" name="Drop Down 4" hidden="1">
          <a:extLst>
            <a:ext uri="{63B3BB69-23CF-44E3-9099-C40C66FF867C}">
              <a14:compatExt xmlns:a14="http://schemas.microsoft.com/office/drawing/2010/main" spid="_x0000_s2052"/>
            </a:ext>
            <a:ext uri="{FF2B5EF4-FFF2-40B4-BE49-F238E27FC236}">
              <a16:creationId xmlns:a16="http://schemas.microsoft.com/office/drawing/2014/main" id="{56A77D05-0746-4A7F-BC4C-E100F2C005C3}"/>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297</xdr:row>
      <xdr:rowOff>0</xdr:rowOff>
    </xdr:from>
    <xdr:ext cx="1921468" cy="195685"/>
    <xdr:sp macro="" textlink="">
      <xdr:nvSpPr>
        <xdr:cNvPr id="7338" name="Drop Down 20" hidden="1">
          <a:extLst>
            <a:ext uri="{63B3BB69-23CF-44E3-9099-C40C66FF867C}">
              <a14:compatExt xmlns:a14="http://schemas.microsoft.com/office/drawing/2010/main" spid="_x0000_s2068"/>
            </a:ext>
            <a:ext uri="{FF2B5EF4-FFF2-40B4-BE49-F238E27FC236}">
              <a16:creationId xmlns:a16="http://schemas.microsoft.com/office/drawing/2014/main" id="{5262C745-E03D-42BC-A47F-E63C9029B025}"/>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297</xdr:row>
      <xdr:rowOff>0</xdr:rowOff>
    </xdr:from>
    <xdr:ext cx="2476500" cy="199970"/>
    <xdr:sp macro="" textlink="">
      <xdr:nvSpPr>
        <xdr:cNvPr id="7339" name="Drop Down 24" hidden="1">
          <a:extLst>
            <a:ext uri="{63B3BB69-23CF-44E3-9099-C40C66FF867C}">
              <a14:compatExt xmlns:a14="http://schemas.microsoft.com/office/drawing/2010/main" spid="_x0000_s2072"/>
            </a:ext>
            <a:ext uri="{FF2B5EF4-FFF2-40B4-BE49-F238E27FC236}">
              <a16:creationId xmlns:a16="http://schemas.microsoft.com/office/drawing/2014/main" id="{92003113-7A06-49CD-BEB3-7B0E651370B2}"/>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340" name="Drop Down 4" hidden="1">
          <a:extLst>
            <a:ext uri="{63B3BB69-23CF-44E3-9099-C40C66FF867C}">
              <a14:compatExt xmlns:a14="http://schemas.microsoft.com/office/drawing/2010/main" spid="_x0000_s2052"/>
            </a:ext>
            <a:ext uri="{FF2B5EF4-FFF2-40B4-BE49-F238E27FC236}">
              <a16:creationId xmlns:a16="http://schemas.microsoft.com/office/drawing/2014/main" id="{9B16BE95-EC5A-4BD8-B2CA-2265DAB0AC6E}"/>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297</xdr:row>
      <xdr:rowOff>0</xdr:rowOff>
    </xdr:from>
    <xdr:ext cx="2529840" cy="195685"/>
    <xdr:sp macro="" textlink="">
      <xdr:nvSpPr>
        <xdr:cNvPr id="7341" name="Drop Down 4" hidden="1">
          <a:extLst>
            <a:ext uri="{63B3BB69-23CF-44E3-9099-C40C66FF867C}">
              <a14:compatExt xmlns:a14="http://schemas.microsoft.com/office/drawing/2010/main" spid="_x0000_s2052"/>
            </a:ext>
            <a:ext uri="{FF2B5EF4-FFF2-40B4-BE49-F238E27FC236}">
              <a16:creationId xmlns:a16="http://schemas.microsoft.com/office/drawing/2014/main" id="{CAD94722-07E7-4389-8A8B-18B65E7817C1}"/>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342" name="Drop Down 4" hidden="1">
          <a:extLst>
            <a:ext uri="{63B3BB69-23CF-44E3-9099-C40C66FF867C}">
              <a14:compatExt xmlns:a14="http://schemas.microsoft.com/office/drawing/2010/main" spid="_x0000_s2052"/>
            </a:ext>
            <a:ext uri="{FF2B5EF4-FFF2-40B4-BE49-F238E27FC236}">
              <a16:creationId xmlns:a16="http://schemas.microsoft.com/office/drawing/2014/main" id="{7CF28223-8E88-4418-9A97-3F037C7FF128}"/>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297</xdr:row>
      <xdr:rowOff>0</xdr:rowOff>
    </xdr:from>
    <xdr:ext cx="2529840" cy="195685"/>
    <xdr:sp macro="" textlink="">
      <xdr:nvSpPr>
        <xdr:cNvPr id="7343" name="Drop Down 4" hidden="1">
          <a:extLst>
            <a:ext uri="{63B3BB69-23CF-44E3-9099-C40C66FF867C}">
              <a14:compatExt xmlns:a14="http://schemas.microsoft.com/office/drawing/2010/main" spid="_x0000_s2052"/>
            </a:ext>
            <a:ext uri="{FF2B5EF4-FFF2-40B4-BE49-F238E27FC236}">
              <a16:creationId xmlns:a16="http://schemas.microsoft.com/office/drawing/2014/main" id="{E8D87B92-EFD5-4F12-9051-9BE4F9F916C5}"/>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344" name="Drop Down 4" hidden="1">
          <a:extLst>
            <a:ext uri="{63B3BB69-23CF-44E3-9099-C40C66FF867C}">
              <a14:compatExt xmlns:a14="http://schemas.microsoft.com/office/drawing/2010/main" spid="_x0000_s2052"/>
            </a:ext>
            <a:ext uri="{FF2B5EF4-FFF2-40B4-BE49-F238E27FC236}">
              <a16:creationId xmlns:a16="http://schemas.microsoft.com/office/drawing/2014/main" id="{F3DB99F0-CDF3-444C-9E7E-0E055592B001}"/>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297</xdr:row>
      <xdr:rowOff>0</xdr:rowOff>
    </xdr:from>
    <xdr:ext cx="1921468" cy="195685"/>
    <xdr:sp macro="" textlink="">
      <xdr:nvSpPr>
        <xdr:cNvPr id="7345" name="Drop Down 20" hidden="1">
          <a:extLst>
            <a:ext uri="{63B3BB69-23CF-44E3-9099-C40C66FF867C}">
              <a14:compatExt xmlns:a14="http://schemas.microsoft.com/office/drawing/2010/main" spid="_x0000_s2068"/>
            </a:ext>
            <a:ext uri="{FF2B5EF4-FFF2-40B4-BE49-F238E27FC236}">
              <a16:creationId xmlns:a16="http://schemas.microsoft.com/office/drawing/2014/main" id="{54D5D8B7-99F8-4C45-9F91-D723CF480CA5}"/>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297</xdr:row>
      <xdr:rowOff>0</xdr:rowOff>
    </xdr:from>
    <xdr:ext cx="2476500" cy="199970"/>
    <xdr:sp macro="" textlink="">
      <xdr:nvSpPr>
        <xdr:cNvPr id="7346" name="Drop Down 24" hidden="1">
          <a:extLst>
            <a:ext uri="{63B3BB69-23CF-44E3-9099-C40C66FF867C}">
              <a14:compatExt xmlns:a14="http://schemas.microsoft.com/office/drawing/2010/main" spid="_x0000_s2072"/>
            </a:ext>
            <a:ext uri="{FF2B5EF4-FFF2-40B4-BE49-F238E27FC236}">
              <a16:creationId xmlns:a16="http://schemas.microsoft.com/office/drawing/2014/main" id="{F9DC41B4-BC13-4C23-8058-3656FB4A5C28}"/>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347" name="Drop Down 4" hidden="1">
          <a:extLst>
            <a:ext uri="{63B3BB69-23CF-44E3-9099-C40C66FF867C}">
              <a14:compatExt xmlns:a14="http://schemas.microsoft.com/office/drawing/2010/main" spid="_x0000_s2052"/>
            </a:ext>
            <a:ext uri="{FF2B5EF4-FFF2-40B4-BE49-F238E27FC236}">
              <a16:creationId xmlns:a16="http://schemas.microsoft.com/office/drawing/2014/main" id="{C4824D4E-0A18-4A92-AEE5-ACE180D033D7}"/>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297</xdr:row>
      <xdr:rowOff>0</xdr:rowOff>
    </xdr:from>
    <xdr:ext cx="2529840" cy="195685"/>
    <xdr:sp macro="" textlink="">
      <xdr:nvSpPr>
        <xdr:cNvPr id="7348" name="Drop Down 4" hidden="1">
          <a:extLst>
            <a:ext uri="{63B3BB69-23CF-44E3-9099-C40C66FF867C}">
              <a14:compatExt xmlns:a14="http://schemas.microsoft.com/office/drawing/2010/main" spid="_x0000_s2052"/>
            </a:ext>
            <a:ext uri="{FF2B5EF4-FFF2-40B4-BE49-F238E27FC236}">
              <a16:creationId xmlns:a16="http://schemas.microsoft.com/office/drawing/2014/main" id="{21AA5E8D-EFAF-4A22-BFC9-1E3ADB43AD77}"/>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349" name="Drop Down 4" hidden="1">
          <a:extLst>
            <a:ext uri="{63B3BB69-23CF-44E3-9099-C40C66FF867C}">
              <a14:compatExt xmlns:a14="http://schemas.microsoft.com/office/drawing/2010/main" spid="_x0000_s2052"/>
            </a:ext>
            <a:ext uri="{FF2B5EF4-FFF2-40B4-BE49-F238E27FC236}">
              <a16:creationId xmlns:a16="http://schemas.microsoft.com/office/drawing/2014/main" id="{87D7511D-FC6D-4A51-AD86-96DDE9FCEBE4}"/>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297</xdr:row>
      <xdr:rowOff>0</xdr:rowOff>
    </xdr:from>
    <xdr:ext cx="2529840" cy="195685"/>
    <xdr:sp macro="" textlink="">
      <xdr:nvSpPr>
        <xdr:cNvPr id="7350" name="Drop Down 4" hidden="1">
          <a:extLst>
            <a:ext uri="{63B3BB69-23CF-44E3-9099-C40C66FF867C}">
              <a14:compatExt xmlns:a14="http://schemas.microsoft.com/office/drawing/2010/main" spid="_x0000_s2052"/>
            </a:ext>
            <a:ext uri="{FF2B5EF4-FFF2-40B4-BE49-F238E27FC236}">
              <a16:creationId xmlns:a16="http://schemas.microsoft.com/office/drawing/2014/main" id="{1882C2D6-53F9-4A59-8F6C-5179E1FC4BA1}"/>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351" name="Drop Down 4" hidden="1">
          <a:extLst>
            <a:ext uri="{63B3BB69-23CF-44E3-9099-C40C66FF867C}">
              <a14:compatExt xmlns:a14="http://schemas.microsoft.com/office/drawing/2010/main" spid="_x0000_s2052"/>
            </a:ext>
            <a:ext uri="{FF2B5EF4-FFF2-40B4-BE49-F238E27FC236}">
              <a16:creationId xmlns:a16="http://schemas.microsoft.com/office/drawing/2014/main" id="{3238320F-FB89-4DDA-BD96-CC7668B9A436}"/>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297</xdr:row>
      <xdr:rowOff>0</xdr:rowOff>
    </xdr:from>
    <xdr:ext cx="1921468" cy="195685"/>
    <xdr:sp macro="" textlink="">
      <xdr:nvSpPr>
        <xdr:cNvPr id="7352" name="Drop Down 20" hidden="1">
          <a:extLst>
            <a:ext uri="{63B3BB69-23CF-44E3-9099-C40C66FF867C}">
              <a14:compatExt xmlns:a14="http://schemas.microsoft.com/office/drawing/2010/main" spid="_x0000_s2068"/>
            </a:ext>
            <a:ext uri="{FF2B5EF4-FFF2-40B4-BE49-F238E27FC236}">
              <a16:creationId xmlns:a16="http://schemas.microsoft.com/office/drawing/2014/main" id="{5C18D3AD-A585-4FC2-A36E-7B5741D8C97F}"/>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297</xdr:row>
      <xdr:rowOff>0</xdr:rowOff>
    </xdr:from>
    <xdr:ext cx="2476500" cy="199970"/>
    <xdr:sp macro="" textlink="">
      <xdr:nvSpPr>
        <xdr:cNvPr id="7353" name="Drop Down 24" hidden="1">
          <a:extLst>
            <a:ext uri="{63B3BB69-23CF-44E3-9099-C40C66FF867C}">
              <a14:compatExt xmlns:a14="http://schemas.microsoft.com/office/drawing/2010/main" spid="_x0000_s2072"/>
            </a:ext>
            <a:ext uri="{FF2B5EF4-FFF2-40B4-BE49-F238E27FC236}">
              <a16:creationId xmlns:a16="http://schemas.microsoft.com/office/drawing/2014/main" id="{DB60F059-1FE1-4939-81CA-E25F6697620E}"/>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354" name="Drop Down 4" hidden="1">
          <a:extLst>
            <a:ext uri="{63B3BB69-23CF-44E3-9099-C40C66FF867C}">
              <a14:compatExt xmlns:a14="http://schemas.microsoft.com/office/drawing/2010/main" spid="_x0000_s2052"/>
            </a:ext>
            <a:ext uri="{FF2B5EF4-FFF2-40B4-BE49-F238E27FC236}">
              <a16:creationId xmlns:a16="http://schemas.microsoft.com/office/drawing/2014/main" id="{D03FD32E-2F60-45ED-BABB-B959F3217A8D}"/>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297</xdr:row>
      <xdr:rowOff>0</xdr:rowOff>
    </xdr:from>
    <xdr:ext cx="2529840" cy="195685"/>
    <xdr:sp macro="" textlink="">
      <xdr:nvSpPr>
        <xdr:cNvPr id="7355" name="Drop Down 4" hidden="1">
          <a:extLst>
            <a:ext uri="{63B3BB69-23CF-44E3-9099-C40C66FF867C}">
              <a14:compatExt xmlns:a14="http://schemas.microsoft.com/office/drawing/2010/main" spid="_x0000_s2052"/>
            </a:ext>
            <a:ext uri="{FF2B5EF4-FFF2-40B4-BE49-F238E27FC236}">
              <a16:creationId xmlns:a16="http://schemas.microsoft.com/office/drawing/2014/main" id="{3E755C52-645C-43AB-9D4F-F94A2FD4D110}"/>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356" name="Drop Down 4" hidden="1">
          <a:extLst>
            <a:ext uri="{63B3BB69-23CF-44E3-9099-C40C66FF867C}">
              <a14:compatExt xmlns:a14="http://schemas.microsoft.com/office/drawing/2010/main" spid="_x0000_s2052"/>
            </a:ext>
            <a:ext uri="{FF2B5EF4-FFF2-40B4-BE49-F238E27FC236}">
              <a16:creationId xmlns:a16="http://schemas.microsoft.com/office/drawing/2014/main" id="{94092A0B-5BA4-4EFF-8633-84EC5BC1E5AE}"/>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297</xdr:row>
      <xdr:rowOff>0</xdr:rowOff>
    </xdr:from>
    <xdr:ext cx="2529840" cy="195685"/>
    <xdr:sp macro="" textlink="">
      <xdr:nvSpPr>
        <xdr:cNvPr id="7357" name="Drop Down 4" hidden="1">
          <a:extLst>
            <a:ext uri="{63B3BB69-23CF-44E3-9099-C40C66FF867C}">
              <a14:compatExt xmlns:a14="http://schemas.microsoft.com/office/drawing/2010/main" spid="_x0000_s2052"/>
            </a:ext>
            <a:ext uri="{FF2B5EF4-FFF2-40B4-BE49-F238E27FC236}">
              <a16:creationId xmlns:a16="http://schemas.microsoft.com/office/drawing/2014/main" id="{31C89F76-9169-4819-95A6-FD45C1F40E08}"/>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358" name="Drop Down 4" hidden="1">
          <a:extLst>
            <a:ext uri="{63B3BB69-23CF-44E3-9099-C40C66FF867C}">
              <a14:compatExt xmlns:a14="http://schemas.microsoft.com/office/drawing/2010/main" spid="_x0000_s2052"/>
            </a:ext>
            <a:ext uri="{FF2B5EF4-FFF2-40B4-BE49-F238E27FC236}">
              <a16:creationId xmlns:a16="http://schemas.microsoft.com/office/drawing/2014/main" id="{A030F821-CD65-4122-A182-C9A2855103A6}"/>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297</xdr:row>
      <xdr:rowOff>0</xdr:rowOff>
    </xdr:from>
    <xdr:ext cx="1921468" cy="195685"/>
    <xdr:sp macro="" textlink="">
      <xdr:nvSpPr>
        <xdr:cNvPr id="7359" name="Drop Down 20" hidden="1">
          <a:extLst>
            <a:ext uri="{63B3BB69-23CF-44E3-9099-C40C66FF867C}">
              <a14:compatExt xmlns:a14="http://schemas.microsoft.com/office/drawing/2010/main" spid="_x0000_s2068"/>
            </a:ext>
            <a:ext uri="{FF2B5EF4-FFF2-40B4-BE49-F238E27FC236}">
              <a16:creationId xmlns:a16="http://schemas.microsoft.com/office/drawing/2014/main" id="{57D484CF-A2AF-4403-8F5B-D15B130E6C19}"/>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297</xdr:row>
      <xdr:rowOff>0</xdr:rowOff>
    </xdr:from>
    <xdr:ext cx="2476500" cy="199970"/>
    <xdr:sp macro="" textlink="">
      <xdr:nvSpPr>
        <xdr:cNvPr id="7360" name="Drop Down 24" hidden="1">
          <a:extLst>
            <a:ext uri="{63B3BB69-23CF-44E3-9099-C40C66FF867C}">
              <a14:compatExt xmlns:a14="http://schemas.microsoft.com/office/drawing/2010/main" spid="_x0000_s2072"/>
            </a:ext>
            <a:ext uri="{FF2B5EF4-FFF2-40B4-BE49-F238E27FC236}">
              <a16:creationId xmlns:a16="http://schemas.microsoft.com/office/drawing/2014/main" id="{9DA2F8D9-5DF1-4575-85C5-BB1895F41834}"/>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361" name="Drop Down 4" hidden="1">
          <a:extLst>
            <a:ext uri="{63B3BB69-23CF-44E3-9099-C40C66FF867C}">
              <a14:compatExt xmlns:a14="http://schemas.microsoft.com/office/drawing/2010/main" spid="_x0000_s2052"/>
            </a:ext>
            <a:ext uri="{FF2B5EF4-FFF2-40B4-BE49-F238E27FC236}">
              <a16:creationId xmlns:a16="http://schemas.microsoft.com/office/drawing/2014/main" id="{BA995B8A-2B7C-4EAD-8C66-525EA06BF389}"/>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297</xdr:row>
      <xdr:rowOff>0</xdr:rowOff>
    </xdr:from>
    <xdr:ext cx="2529840" cy="195685"/>
    <xdr:sp macro="" textlink="">
      <xdr:nvSpPr>
        <xdr:cNvPr id="7362" name="Drop Down 4" hidden="1">
          <a:extLst>
            <a:ext uri="{63B3BB69-23CF-44E3-9099-C40C66FF867C}">
              <a14:compatExt xmlns:a14="http://schemas.microsoft.com/office/drawing/2010/main" spid="_x0000_s2052"/>
            </a:ext>
            <a:ext uri="{FF2B5EF4-FFF2-40B4-BE49-F238E27FC236}">
              <a16:creationId xmlns:a16="http://schemas.microsoft.com/office/drawing/2014/main" id="{A1F384CF-D553-4716-A785-66689F1EFB71}"/>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363" name="Drop Down 4" hidden="1">
          <a:extLst>
            <a:ext uri="{63B3BB69-23CF-44E3-9099-C40C66FF867C}">
              <a14:compatExt xmlns:a14="http://schemas.microsoft.com/office/drawing/2010/main" spid="_x0000_s2052"/>
            </a:ext>
            <a:ext uri="{FF2B5EF4-FFF2-40B4-BE49-F238E27FC236}">
              <a16:creationId xmlns:a16="http://schemas.microsoft.com/office/drawing/2014/main" id="{B42299BA-4C68-4652-A3B8-619FC4B551DF}"/>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297</xdr:row>
      <xdr:rowOff>0</xdr:rowOff>
    </xdr:from>
    <xdr:ext cx="2529840" cy="195685"/>
    <xdr:sp macro="" textlink="">
      <xdr:nvSpPr>
        <xdr:cNvPr id="7364" name="Drop Down 4" hidden="1">
          <a:extLst>
            <a:ext uri="{63B3BB69-23CF-44E3-9099-C40C66FF867C}">
              <a14:compatExt xmlns:a14="http://schemas.microsoft.com/office/drawing/2010/main" spid="_x0000_s2052"/>
            </a:ext>
            <a:ext uri="{FF2B5EF4-FFF2-40B4-BE49-F238E27FC236}">
              <a16:creationId xmlns:a16="http://schemas.microsoft.com/office/drawing/2014/main" id="{EEBECBE0-3542-4EE8-A736-DFF7F42C575A}"/>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365" name="Drop Down 4" hidden="1">
          <a:extLst>
            <a:ext uri="{63B3BB69-23CF-44E3-9099-C40C66FF867C}">
              <a14:compatExt xmlns:a14="http://schemas.microsoft.com/office/drawing/2010/main" spid="_x0000_s2052"/>
            </a:ext>
            <a:ext uri="{FF2B5EF4-FFF2-40B4-BE49-F238E27FC236}">
              <a16:creationId xmlns:a16="http://schemas.microsoft.com/office/drawing/2014/main" id="{0F8C6F0E-925A-4606-BD53-EB9024280BDB}"/>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297</xdr:row>
      <xdr:rowOff>0</xdr:rowOff>
    </xdr:from>
    <xdr:ext cx="1921468" cy="195685"/>
    <xdr:sp macro="" textlink="">
      <xdr:nvSpPr>
        <xdr:cNvPr id="7366" name="Drop Down 20" hidden="1">
          <a:extLst>
            <a:ext uri="{63B3BB69-23CF-44E3-9099-C40C66FF867C}">
              <a14:compatExt xmlns:a14="http://schemas.microsoft.com/office/drawing/2010/main" spid="_x0000_s2068"/>
            </a:ext>
            <a:ext uri="{FF2B5EF4-FFF2-40B4-BE49-F238E27FC236}">
              <a16:creationId xmlns:a16="http://schemas.microsoft.com/office/drawing/2014/main" id="{6DA8E02F-687B-41B6-A6FD-9626449B967D}"/>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297</xdr:row>
      <xdr:rowOff>0</xdr:rowOff>
    </xdr:from>
    <xdr:ext cx="2476500" cy="199970"/>
    <xdr:sp macro="" textlink="">
      <xdr:nvSpPr>
        <xdr:cNvPr id="7367" name="Drop Down 24" hidden="1">
          <a:extLst>
            <a:ext uri="{63B3BB69-23CF-44E3-9099-C40C66FF867C}">
              <a14:compatExt xmlns:a14="http://schemas.microsoft.com/office/drawing/2010/main" spid="_x0000_s2072"/>
            </a:ext>
            <a:ext uri="{FF2B5EF4-FFF2-40B4-BE49-F238E27FC236}">
              <a16:creationId xmlns:a16="http://schemas.microsoft.com/office/drawing/2014/main" id="{2EB61867-CC01-48A4-A272-01061E5AD6A7}"/>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368" name="Drop Down 4" hidden="1">
          <a:extLst>
            <a:ext uri="{63B3BB69-23CF-44E3-9099-C40C66FF867C}">
              <a14:compatExt xmlns:a14="http://schemas.microsoft.com/office/drawing/2010/main" spid="_x0000_s2052"/>
            </a:ext>
            <a:ext uri="{FF2B5EF4-FFF2-40B4-BE49-F238E27FC236}">
              <a16:creationId xmlns:a16="http://schemas.microsoft.com/office/drawing/2014/main" id="{198FFD25-852B-48CD-9A05-E4645374113F}"/>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297</xdr:row>
      <xdr:rowOff>0</xdr:rowOff>
    </xdr:from>
    <xdr:ext cx="2529840" cy="195685"/>
    <xdr:sp macro="" textlink="">
      <xdr:nvSpPr>
        <xdr:cNvPr id="7369" name="Drop Down 4" hidden="1">
          <a:extLst>
            <a:ext uri="{63B3BB69-23CF-44E3-9099-C40C66FF867C}">
              <a14:compatExt xmlns:a14="http://schemas.microsoft.com/office/drawing/2010/main" spid="_x0000_s2052"/>
            </a:ext>
            <a:ext uri="{FF2B5EF4-FFF2-40B4-BE49-F238E27FC236}">
              <a16:creationId xmlns:a16="http://schemas.microsoft.com/office/drawing/2014/main" id="{F1F84F89-6BA5-4F4C-BF42-8DB690BBE6AD}"/>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370" name="Drop Down 4" hidden="1">
          <a:extLst>
            <a:ext uri="{63B3BB69-23CF-44E3-9099-C40C66FF867C}">
              <a14:compatExt xmlns:a14="http://schemas.microsoft.com/office/drawing/2010/main" spid="_x0000_s2052"/>
            </a:ext>
            <a:ext uri="{FF2B5EF4-FFF2-40B4-BE49-F238E27FC236}">
              <a16:creationId xmlns:a16="http://schemas.microsoft.com/office/drawing/2014/main" id="{B59297EB-B727-4F7D-85BC-B532C3EC21C6}"/>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297</xdr:row>
      <xdr:rowOff>0</xdr:rowOff>
    </xdr:from>
    <xdr:ext cx="2529840" cy="195685"/>
    <xdr:sp macro="" textlink="">
      <xdr:nvSpPr>
        <xdr:cNvPr id="7371" name="Drop Down 4" hidden="1">
          <a:extLst>
            <a:ext uri="{63B3BB69-23CF-44E3-9099-C40C66FF867C}">
              <a14:compatExt xmlns:a14="http://schemas.microsoft.com/office/drawing/2010/main" spid="_x0000_s2052"/>
            </a:ext>
            <a:ext uri="{FF2B5EF4-FFF2-40B4-BE49-F238E27FC236}">
              <a16:creationId xmlns:a16="http://schemas.microsoft.com/office/drawing/2014/main" id="{98C7127A-FD90-4539-A6E5-FBCC82B39610}"/>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372" name="Drop Down 4" hidden="1">
          <a:extLst>
            <a:ext uri="{63B3BB69-23CF-44E3-9099-C40C66FF867C}">
              <a14:compatExt xmlns:a14="http://schemas.microsoft.com/office/drawing/2010/main" spid="_x0000_s2052"/>
            </a:ext>
            <a:ext uri="{FF2B5EF4-FFF2-40B4-BE49-F238E27FC236}">
              <a16:creationId xmlns:a16="http://schemas.microsoft.com/office/drawing/2014/main" id="{86406FDB-4A1F-4314-ADB6-66F8210626F6}"/>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297</xdr:row>
      <xdr:rowOff>0</xdr:rowOff>
    </xdr:from>
    <xdr:ext cx="1921468" cy="195685"/>
    <xdr:sp macro="" textlink="">
      <xdr:nvSpPr>
        <xdr:cNvPr id="7373" name="Drop Down 20" hidden="1">
          <a:extLst>
            <a:ext uri="{63B3BB69-23CF-44E3-9099-C40C66FF867C}">
              <a14:compatExt xmlns:a14="http://schemas.microsoft.com/office/drawing/2010/main" spid="_x0000_s2068"/>
            </a:ext>
            <a:ext uri="{FF2B5EF4-FFF2-40B4-BE49-F238E27FC236}">
              <a16:creationId xmlns:a16="http://schemas.microsoft.com/office/drawing/2014/main" id="{8ED4849D-DACA-4014-9F0F-4534C447A98D}"/>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297</xdr:row>
      <xdr:rowOff>0</xdr:rowOff>
    </xdr:from>
    <xdr:ext cx="2476500" cy="199970"/>
    <xdr:sp macro="" textlink="">
      <xdr:nvSpPr>
        <xdr:cNvPr id="7374" name="Drop Down 24" hidden="1">
          <a:extLst>
            <a:ext uri="{63B3BB69-23CF-44E3-9099-C40C66FF867C}">
              <a14:compatExt xmlns:a14="http://schemas.microsoft.com/office/drawing/2010/main" spid="_x0000_s2072"/>
            </a:ext>
            <a:ext uri="{FF2B5EF4-FFF2-40B4-BE49-F238E27FC236}">
              <a16:creationId xmlns:a16="http://schemas.microsoft.com/office/drawing/2014/main" id="{ECE2000E-ABEA-444C-8D31-5D8BC667D86C}"/>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375" name="Drop Down 4" hidden="1">
          <a:extLst>
            <a:ext uri="{63B3BB69-23CF-44E3-9099-C40C66FF867C}">
              <a14:compatExt xmlns:a14="http://schemas.microsoft.com/office/drawing/2010/main" spid="_x0000_s2052"/>
            </a:ext>
            <a:ext uri="{FF2B5EF4-FFF2-40B4-BE49-F238E27FC236}">
              <a16:creationId xmlns:a16="http://schemas.microsoft.com/office/drawing/2014/main" id="{933400F6-C96D-4B85-A93F-BBFE2D537BBE}"/>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297</xdr:row>
      <xdr:rowOff>0</xdr:rowOff>
    </xdr:from>
    <xdr:ext cx="2529840" cy="195685"/>
    <xdr:sp macro="" textlink="">
      <xdr:nvSpPr>
        <xdr:cNvPr id="7376" name="Drop Down 4" hidden="1">
          <a:extLst>
            <a:ext uri="{63B3BB69-23CF-44E3-9099-C40C66FF867C}">
              <a14:compatExt xmlns:a14="http://schemas.microsoft.com/office/drawing/2010/main" spid="_x0000_s2052"/>
            </a:ext>
            <a:ext uri="{FF2B5EF4-FFF2-40B4-BE49-F238E27FC236}">
              <a16:creationId xmlns:a16="http://schemas.microsoft.com/office/drawing/2014/main" id="{FB15EA30-5000-49CF-AF32-0BA52CEC5EA9}"/>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377" name="Drop Down 4" hidden="1">
          <a:extLst>
            <a:ext uri="{63B3BB69-23CF-44E3-9099-C40C66FF867C}">
              <a14:compatExt xmlns:a14="http://schemas.microsoft.com/office/drawing/2010/main" spid="_x0000_s2052"/>
            </a:ext>
            <a:ext uri="{FF2B5EF4-FFF2-40B4-BE49-F238E27FC236}">
              <a16:creationId xmlns:a16="http://schemas.microsoft.com/office/drawing/2014/main" id="{1996BC33-1C91-4C2E-83C9-9A10FF048DD6}"/>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297</xdr:row>
      <xdr:rowOff>0</xdr:rowOff>
    </xdr:from>
    <xdr:ext cx="2529840" cy="195685"/>
    <xdr:sp macro="" textlink="">
      <xdr:nvSpPr>
        <xdr:cNvPr id="7378" name="Drop Down 4" hidden="1">
          <a:extLst>
            <a:ext uri="{63B3BB69-23CF-44E3-9099-C40C66FF867C}">
              <a14:compatExt xmlns:a14="http://schemas.microsoft.com/office/drawing/2010/main" spid="_x0000_s2052"/>
            </a:ext>
            <a:ext uri="{FF2B5EF4-FFF2-40B4-BE49-F238E27FC236}">
              <a16:creationId xmlns:a16="http://schemas.microsoft.com/office/drawing/2014/main" id="{A451B433-7292-4B53-9490-8D08BFC762BB}"/>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379" name="Drop Down 4" hidden="1">
          <a:extLst>
            <a:ext uri="{63B3BB69-23CF-44E3-9099-C40C66FF867C}">
              <a14:compatExt xmlns:a14="http://schemas.microsoft.com/office/drawing/2010/main" spid="_x0000_s2052"/>
            </a:ext>
            <a:ext uri="{FF2B5EF4-FFF2-40B4-BE49-F238E27FC236}">
              <a16:creationId xmlns:a16="http://schemas.microsoft.com/office/drawing/2014/main" id="{8DEE9DFD-9BED-4B14-9E61-B5A48D090991}"/>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297</xdr:row>
      <xdr:rowOff>0</xdr:rowOff>
    </xdr:from>
    <xdr:ext cx="1921468" cy="195685"/>
    <xdr:sp macro="" textlink="">
      <xdr:nvSpPr>
        <xdr:cNvPr id="7380" name="Drop Down 20" hidden="1">
          <a:extLst>
            <a:ext uri="{63B3BB69-23CF-44E3-9099-C40C66FF867C}">
              <a14:compatExt xmlns:a14="http://schemas.microsoft.com/office/drawing/2010/main" spid="_x0000_s2068"/>
            </a:ext>
            <a:ext uri="{FF2B5EF4-FFF2-40B4-BE49-F238E27FC236}">
              <a16:creationId xmlns:a16="http://schemas.microsoft.com/office/drawing/2014/main" id="{2DE2A834-5707-4F77-B7A0-4487F85D27C8}"/>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297</xdr:row>
      <xdr:rowOff>0</xdr:rowOff>
    </xdr:from>
    <xdr:ext cx="2476500" cy="199970"/>
    <xdr:sp macro="" textlink="">
      <xdr:nvSpPr>
        <xdr:cNvPr id="7381" name="Drop Down 24" hidden="1">
          <a:extLst>
            <a:ext uri="{63B3BB69-23CF-44E3-9099-C40C66FF867C}">
              <a14:compatExt xmlns:a14="http://schemas.microsoft.com/office/drawing/2010/main" spid="_x0000_s2072"/>
            </a:ext>
            <a:ext uri="{FF2B5EF4-FFF2-40B4-BE49-F238E27FC236}">
              <a16:creationId xmlns:a16="http://schemas.microsoft.com/office/drawing/2014/main" id="{8F2E5F9B-7CE4-4D5F-9867-EA46DE6A5563}"/>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382" name="Drop Down 4" hidden="1">
          <a:extLst>
            <a:ext uri="{63B3BB69-23CF-44E3-9099-C40C66FF867C}">
              <a14:compatExt xmlns:a14="http://schemas.microsoft.com/office/drawing/2010/main" spid="_x0000_s2052"/>
            </a:ext>
            <a:ext uri="{FF2B5EF4-FFF2-40B4-BE49-F238E27FC236}">
              <a16:creationId xmlns:a16="http://schemas.microsoft.com/office/drawing/2014/main" id="{55085EF9-369B-4425-9962-CF660E8F9BA0}"/>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297</xdr:row>
      <xdr:rowOff>0</xdr:rowOff>
    </xdr:from>
    <xdr:ext cx="2529840" cy="195685"/>
    <xdr:sp macro="" textlink="">
      <xdr:nvSpPr>
        <xdr:cNvPr id="7383" name="Drop Down 4" hidden="1">
          <a:extLst>
            <a:ext uri="{63B3BB69-23CF-44E3-9099-C40C66FF867C}">
              <a14:compatExt xmlns:a14="http://schemas.microsoft.com/office/drawing/2010/main" spid="_x0000_s2052"/>
            </a:ext>
            <a:ext uri="{FF2B5EF4-FFF2-40B4-BE49-F238E27FC236}">
              <a16:creationId xmlns:a16="http://schemas.microsoft.com/office/drawing/2014/main" id="{0524606E-9820-4975-8780-4A584076F29A}"/>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384" name="Drop Down 4" hidden="1">
          <a:extLst>
            <a:ext uri="{63B3BB69-23CF-44E3-9099-C40C66FF867C}">
              <a14:compatExt xmlns:a14="http://schemas.microsoft.com/office/drawing/2010/main" spid="_x0000_s2052"/>
            </a:ext>
            <a:ext uri="{FF2B5EF4-FFF2-40B4-BE49-F238E27FC236}">
              <a16:creationId xmlns:a16="http://schemas.microsoft.com/office/drawing/2014/main" id="{6937DFD2-1D33-4B5F-B0C7-61C228942FD9}"/>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297</xdr:row>
      <xdr:rowOff>0</xdr:rowOff>
    </xdr:from>
    <xdr:ext cx="2529840" cy="195685"/>
    <xdr:sp macro="" textlink="">
      <xdr:nvSpPr>
        <xdr:cNvPr id="7385" name="Drop Down 4" hidden="1">
          <a:extLst>
            <a:ext uri="{63B3BB69-23CF-44E3-9099-C40C66FF867C}">
              <a14:compatExt xmlns:a14="http://schemas.microsoft.com/office/drawing/2010/main" spid="_x0000_s2052"/>
            </a:ext>
            <a:ext uri="{FF2B5EF4-FFF2-40B4-BE49-F238E27FC236}">
              <a16:creationId xmlns:a16="http://schemas.microsoft.com/office/drawing/2014/main" id="{5D0F13ED-AE82-4C95-B3CF-B1CDDC65DBA4}"/>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386" name="Drop Down 4" hidden="1">
          <a:extLst>
            <a:ext uri="{63B3BB69-23CF-44E3-9099-C40C66FF867C}">
              <a14:compatExt xmlns:a14="http://schemas.microsoft.com/office/drawing/2010/main" spid="_x0000_s2052"/>
            </a:ext>
            <a:ext uri="{FF2B5EF4-FFF2-40B4-BE49-F238E27FC236}">
              <a16:creationId xmlns:a16="http://schemas.microsoft.com/office/drawing/2014/main" id="{E02F1CA8-BC96-422E-A077-10DE97907C64}"/>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297</xdr:row>
      <xdr:rowOff>0</xdr:rowOff>
    </xdr:from>
    <xdr:ext cx="1921468" cy="195685"/>
    <xdr:sp macro="" textlink="">
      <xdr:nvSpPr>
        <xdr:cNvPr id="7387" name="Drop Down 20" hidden="1">
          <a:extLst>
            <a:ext uri="{63B3BB69-23CF-44E3-9099-C40C66FF867C}">
              <a14:compatExt xmlns:a14="http://schemas.microsoft.com/office/drawing/2010/main" spid="_x0000_s2068"/>
            </a:ext>
            <a:ext uri="{FF2B5EF4-FFF2-40B4-BE49-F238E27FC236}">
              <a16:creationId xmlns:a16="http://schemas.microsoft.com/office/drawing/2014/main" id="{18A3F05D-F8E9-4F1A-981A-15235AAFBBC0}"/>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297</xdr:row>
      <xdr:rowOff>0</xdr:rowOff>
    </xdr:from>
    <xdr:ext cx="2476500" cy="199970"/>
    <xdr:sp macro="" textlink="">
      <xdr:nvSpPr>
        <xdr:cNvPr id="7388" name="Drop Down 24" hidden="1">
          <a:extLst>
            <a:ext uri="{63B3BB69-23CF-44E3-9099-C40C66FF867C}">
              <a14:compatExt xmlns:a14="http://schemas.microsoft.com/office/drawing/2010/main" spid="_x0000_s2072"/>
            </a:ext>
            <a:ext uri="{FF2B5EF4-FFF2-40B4-BE49-F238E27FC236}">
              <a16:creationId xmlns:a16="http://schemas.microsoft.com/office/drawing/2014/main" id="{C37735FA-7E09-4037-AE0F-C4D1D52BECB8}"/>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389" name="Drop Down 4" hidden="1">
          <a:extLst>
            <a:ext uri="{63B3BB69-23CF-44E3-9099-C40C66FF867C}">
              <a14:compatExt xmlns:a14="http://schemas.microsoft.com/office/drawing/2010/main" spid="_x0000_s2052"/>
            </a:ext>
            <a:ext uri="{FF2B5EF4-FFF2-40B4-BE49-F238E27FC236}">
              <a16:creationId xmlns:a16="http://schemas.microsoft.com/office/drawing/2014/main" id="{F21334B8-D869-4807-9151-C45214F82AFD}"/>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297</xdr:row>
      <xdr:rowOff>0</xdr:rowOff>
    </xdr:from>
    <xdr:ext cx="2529840" cy="195685"/>
    <xdr:sp macro="" textlink="">
      <xdr:nvSpPr>
        <xdr:cNvPr id="7390" name="Drop Down 4" hidden="1">
          <a:extLst>
            <a:ext uri="{63B3BB69-23CF-44E3-9099-C40C66FF867C}">
              <a14:compatExt xmlns:a14="http://schemas.microsoft.com/office/drawing/2010/main" spid="_x0000_s2052"/>
            </a:ext>
            <a:ext uri="{FF2B5EF4-FFF2-40B4-BE49-F238E27FC236}">
              <a16:creationId xmlns:a16="http://schemas.microsoft.com/office/drawing/2014/main" id="{BD07A9D3-DDEA-464E-A6BC-02EA6F19EB04}"/>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391" name="Drop Down 4" hidden="1">
          <a:extLst>
            <a:ext uri="{63B3BB69-23CF-44E3-9099-C40C66FF867C}">
              <a14:compatExt xmlns:a14="http://schemas.microsoft.com/office/drawing/2010/main" spid="_x0000_s2052"/>
            </a:ext>
            <a:ext uri="{FF2B5EF4-FFF2-40B4-BE49-F238E27FC236}">
              <a16:creationId xmlns:a16="http://schemas.microsoft.com/office/drawing/2014/main" id="{63CFEC3B-BEF6-4004-82D8-BA530A986828}"/>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297</xdr:row>
      <xdr:rowOff>0</xdr:rowOff>
    </xdr:from>
    <xdr:ext cx="2529840" cy="195685"/>
    <xdr:sp macro="" textlink="">
      <xdr:nvSpPr>
        <xdr:cNvPr id="7392" name="Drop Down 4" hidden="1">
          <a:extLst>
            <a:ext uri="{63B3BB69-23CF-44E3-9099-C40C66FF867C}">
              <a14:compatExt xmlns:a14="http://schemas.microsoft.com/office/drawing/2010/main" spid="_x0000_s2052"/>
            </a:ext>
            <a:ext uri="{FF2B5EF4-FFF2-40B4-BE49-F238E27FC236}">
              <a16:creationId xmlns:a16="http://schemas.microsoft.com/office/drawing/2014/main" id="{ED087F6D-BAF2-415F-8B8C-2F04D2A5D352}"/>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393" name="Drop Down 4" hidden="1">
          <a:extLst>
            <a:ext uri="{63B3BB69-23CF-44E3-9099-C40C66FF867C}">
              <a14:compatExt xmlns:a14="http://schemas.microsoft.com/office/drawing/2010/main" spid="_x0000_s2052"/>
            </a:ext>
            <a:ext uri="{FF2B5EF4-FFF2-40B4-BE49-F238E27FC236}">
              <a16:creationId xmlns:a16="http://schemas.microsoft.com/office/drawing/2014/main" id="{CCFF52BB-242C-4B7E-BD1B-43880A3DE307}"/>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297</xdr:row>
      <xdr:rowOff>0</xdr:rowOff>
    </xdr:from>
    <xdr:ext cx="1921468" cy="195685"/>
    <xdr:sp macro="" textlink="">
      <xdr:nvSpPr>
        <xdr:cNvPr id="7394" name="Drop Down 20" hidden="1">
          <a:extLst>
            <a:ext uri="{63B3BB69-23CF-44E3-9099-C40C66FF867C}">
              <a14:compatExt xmlns:a14="http://schemas.microsoft.com/office/drawing/2010/main" spid="_x0000_s2068"/>
            </a:ext>
            <a:ext uri="{FF2B5EF4-FFF2-40B4-BE49-F238E27FC236}">
              <a16:creationId xmlns:a16="http://schemas.microsoft.com/office/drawing/2014/main" id="{55CBBA5D-7319-4222-8402-5C7ABB6514A4}"/>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297</xdr:row>
      <xdr:rowOff>0</xdr:rowOff>
    </xdr:from>
    <xdr:ext cx="2476500" cy="199970"/>
    <xdr:sp macro="" textlink="">
      <xdr:nvSpPr>
        <xdr:cNvPr id="7395" name="Drop Down 24" hidden="1">
          <a:extLst>
            <a:ext uri="{63B3BB69-23CF-44E3-9099-C40C66FF867C}">
              <a14:compatExt xmlns:a14="http://schemas.microsoft.com/office/drawing/2010/main" spid="_x0000_s2072"/>
            </a:ext>
            <a:ext uri="{FF2B5EF4-FFF2-40B4-BE49-F238E27FC236}">
              <a16:creationId xmlns:a16="http://schemas.microsoft.com/office/drawing/2014/main" id="{F6AA7D08-296A-4975-9877-573C9A5AED39}"/>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396" name="Drop Down 4" hidden="1">
          <a:extLst>
            <a:ext uri="{63B3BB69-23CF-44E3-9099-C40C66FF867C}">
              <a14:compatExt xmlns:a14="http://schemas.microsoft.com/office/drawing/2010/main" spid="_x0000_s2052"/>
            </a:ext>
            <a:ext uri="{FF2B5EF4-FFF2-40B4-BE49-F238E27FC236}">
              <a16:creationId xmlns:a16="http://schemas.microsoft.com/office/drawing/2014/main" id="{C092F91B-3A8D-450D-BCC5-5AFC857A2B7C}"/>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297</xdr:row>
      <xdr:rowOff>0</xdr:rowOff>
    </xdr:from>
    <xdr:ext cx="2529840" cy="195685"/>
    <xdr:sp macro="" textlink="">
      <xdr:nvSpPr>
        <xdr:cNvPr id="7397" name="Drop Down 4" hidden="1">
          <a:extLst>
            <a:ext uri="{63B3BB69-23CF-44E3-9099-C40C66FF867C}">
              <a14:compatExt xmlns:a14="http://schemas.microsoft.com/office/drawing/2010/main" spid="_x0000_s2052"/>
            </a:ext>
            <a:ext uri="{FF2B5EF4-FFF2-40B4-BE49-F238E27FC236}">
              <a16:creationId xmlns:a16="http://schemas.microsoft.com/office/drawing/2014/main" id="{4D89A94D-5455-45A7-9CD7-E6EB6D31470C}"/>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398" name="Drop Down 4" hidden="1">
          <a:extLst>
            <a:ext uri="{63B3BB69-23CF-44E3-9099-C40C66FF867C}">
              <a14:compatExt xmlns:a14="http://schemas.microsoft.com/office/drawing/2010/main" spid="_x0000_s2052"/>
            </a:ext>
            <a:ext uri="{FF2B5EF4-FFF2-40B4-BE49-F238E27FC236}">
              <a16:creationId xmlns:a16="http://schemas.microsoft.com/office/drawing/2014/main" id="{C0115A58-B47B-457C-96B1-168734DE8DC2}"/>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297</xdr:row>
      <xdr:rowOff>0</xdr:rowOff>
    </xdr:from>
    <xdr:ext cx="2529840" cy="195685"/>
    <xdr:sp macro="" textlink="">
      <xdr:nvSpPr>
        <xdr:cNvPr id="7399" name="Drop Down 4" hidden="1">
          <a:extLst>
            <a:ext uri="{63B3BB69-23CF-44E3-9099-C40C66FF867C}">
              <a14:compatExt xmlns:a14="http://schemas.microsoft.com/office/drawing/2010/main" spid="_x0000_s2052"/>
            </a:ext>
            <a:ext uri="{FF2B5EF4-FFF2-40B4-BE49-F238E27FC236}">
              <a16:creationId xmlns:a16="http://schemas.microsoft.com/office/drawing/2014/main" id="{8940E294-DCAA-4FE0-AD62-9901E82B37E9}"/>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400" name="Drop Down 4" hidden="1">
          <a:extLst>
            <a:ext uri="{63B3BB69-23CF-44E3-9099-C40C66FF867C}">
              <a14:compatExt xmlns:a14="http://schemas.microsoft.com/office/drawing/2010/main" spid="_x0000_s2052"/>
            </a:ext>
            <a:ext uri="{FF2B5EF4-FFF2-40B4-BE49-F238E27FC236}">
              <a16:creationId xmlns:a16="http://schemas.microsoft.com/office/drawing/2014/main" id="{04AAD497-B85D-4E8E-8955-8B6217DE8D26}"/>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297</xdr:row>
      <xdr:rowOff>0</xdr:rowOff>
    </xdr:from>
    <xdr:ext cx="1921468" cy="195685"/>
    <xdr:sp macro="" textlink="">
      <xdr:nvSpPr>
        <xdr:cNvPr id="7401" name="Drop Down 20" hidden="1">
          <a:extLst>
            <a:ext uri="{63B3BB69-23CF-44E3-9099-C40C66FF867C}">
              <a14:compatExt xmlns:a14="http://schemas.microsoft.com/office/drawing/2010/main" spid="_x0000_s2068"/>
            </a:ext>
            <a:ext uri="{FF2B5EF4-FFF2-40B4-BE49-F238E27FC236}">
              <a16:creationId xmlns:a16="http://schemas.microsoft.com/office/drawing/2014/main" id="{58BE0035-BA00-4076-8992-A226FD11C059}"/>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297</xdr:row>
      <xdr:rowOff>0</xdr:rowOff>
    </xdr:from>
    <xdr:ext cx="2476500" cy="199970"/>
    <xdr:sp macro="" textlink="">
      <xdr:nvSpPr>
        <xdr:cNvPr id="7402" name="Drop Down 24" hidden="1">
          <a:extLst>
            <a:ext uri="{63B3BB69-23CF-44E3-9099-C40C66FF867C}">
              <a14:compatExt xmlns:a14="http://schemas.microsoft.com/office/drawing/2010/main" spid="_x0000_s2072"/>
            </a:ext>
            <a:ext uri="{FF2B5EF4-FFF2-40B4-BE49-F238E27FC236}">
              <a16:creationId xmlns:a16="http://schemas.microsoft.com/office/drawing/2014/main" id="{020B3606-DC80-4C1D-B037-5915A71CE80A}"/>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403" name="Drop Down 4" hidden="1">
          <a:extLst>
            <a:ext uri="{63B3BB69-23CF-44E3-9099-C40C66FF867C}">
              <a14:compatExt xmlns:a14="http://schemas.microsoft.com/office/drawing/2010/main" spid="_x0000_s2052"/>
            </a:ext>
            <a:ext uri="{FF2B5EF4-FFF2-40B4-BE49-F238E27FC236}">
              <a16:creationId xmlns:a16="http://schemas.microsoft.com/office/drawing/2014/main" id="{EB83416B-A079-4CFA-AFA8-F816FE26F90C}"/>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297</xdr:row>
      <xdr:rowOff>0</xdr:rowOff>
    </xdr:from>
    <xdr:ext cx="2529840" cy="195685"/>
    <xdr:sp macro="" textlink="">
      <xdr:nvSpPr>
        <xdr:cNvPr id="7404" name="Drop Down 4" hidden="1">
          <a:extLst>
            <a:ext uri="{63B3BB69-23CF-44E3-9099-C40C66FF867C}">
              <a14:compatExt xmlns:a14="http://schemas.microsoft.com/office/drawing/2010/main" spid="_x0000_s2052"/>
            </a:ext>
            <a:ext uri="{FF2B5EF4-FFF2-40B4-BE49-F238E27FC236}">
              <a16:creationId xmlns:a16="http://schemas.microsoft.com/office/drawing/2014/main" id="{86ECEC52-4297-4367-BD0A-A6F733DDBD9E}"/>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405" name="Drop Down 4" hidden="1">
          <a:extLst>
            <a:ext uri="{63B3BB69-23CF-44E3-9099-C40C66FF867C}">
              <a14:compatExt xmlns:a14="http://schemas.microsoft.com/office/drawing/2010/main" spid="_x0000_s2052"/>
            </a:ext>
            <a:ext uri="{FF2B5EF4-FFF2-40B4-BE49-F238E27FC236}">
              <a16:creationId xmlns:a16="http://schemas.microsoft.com/office/drawing/2014/main" id="{46223B99-09FF-43C3-B67E-6929BC07458C}"/>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297</xdr:row>
      <xdr:rowOff>0</xdr:rowOff>
    </xdr:from>
    <xdr:ext cx="2529840" cy="195685"/>
    <xdr:sp macro="" textlink="">
      <xdr:nvSpPr>
        <xdr:cNvPr id="7406" name="Drop Down 4" hidden="1">
          <a:extLst>
            <a:ext uri="{63B3BB69-23CF-44E3-9099-C40C66FF867C}">
              <a14:compatExt xmlns:a14="http://schemas.microsoft.com/office/drawing/2010/main" spid="_x0000_s2052"/>
            </a:ext>
            <a:ext uri="{FF2B5EF4-FFF2-40B4-BE49-F238E27FC236}">
              <a16:creationId xmlns:a16="http://schemas.microsoft.com/office/drawing/2014/main" id="{0CA153F2-E1AF-41C7-9EBF-B639552D2F1F}"/>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407" name="Drop Down 4" hidden="1">
          <a:extLst>
            <a:ext uri="{63B3BB69-23CF-44E3-9099-C40C66FF867C}">
              <a14:compatExt xmlns:a14="http://schemas.microsoft.com/office/drawing/2010/main" spid="_x0000_s2052"/>
            </a:ext>
            <a:ext uri="{FF2B5EF4-FFF2-40B4-BE49-F238E27FC236}">
              <a16:creationId xmlns:a16="http://schemas.microsoft.com/office/drawing/2014/main" id="{1AD1F190-8DC0-473D-9C18-4D657A866165}"/>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297</xdr:row>
      <xdr:rowOff>0</xdr:rowOff>
    </xdr:from>
    <xdr:ext cx="1921468" cy="195685"/>
    <xdr:sp macro="" textlink="">
      <xdr:nvSpPr>
        <xdr:cNvPr id="7408" name="Drop Down 20" hidden="1">
          <a:extLst>
            <a:ext uri="{63B3BB69-23CF-44E3-9099-C40C66FF867C}">
              <a14:compatExt xmlns:a14="http://schemas.microsoft.com/office/drawing/2010/main" spid="_x0000_s2068"/>
            </a:ext>
            <a:ext uri="{FF2B5EF4-FFF2-40B4-BE49-F238E27FC236}">
              <a16:creationId xmlns:a16="http://schemas.microsoft.com/office/drawing/2014/main" id="{BB7F80CC-B6CD-4F47-955F-3595B696CA94}"/>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297</xdr:row>
      <xdr:rowOff>0</xdr:rowOff>
    </xdr:from>
    <xdr:ext cx="2476500" cy="199970"/>
    <xdr:sp macro="" textlink="">
      <xdr:nvSpPr>
        <xdr:cNvPr id="7409" name="Drop Down 24" hidden="1">
          <a:extLst>
            <a:ext uri="{63B3BB69-23CF-44E3-9099-C40C66FF867C}">
              <a14:compatExt xmlns:a14="http://schemas.microsoft.com/office/drawing/2010/main" spid="_x0000_s2072"/>
            </a:ext>
            <a:ext uri="{FF2B5EF4-FFF2-40B4-BE49-F238E27FC236}">
              <a16:creationId xmlns:a16="http://schemas.microsoft.com/office/drawing/2014/main" id="{0A860B47-E684-4810-842F-3C7D67A3A5EF}"/>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410" name="Drop Down 4" hidden="1">
          <a:extLst>
            <a:ext uri="{63B3BB69-23CF-44E3-9099-C40C66FF867C}">
              <a14:compatExt xmlns:a14="http://schemas.microsoft.com/office/drawing/2010/main" spid="_x0000_s2052"/>
            </a:ext>
            <a:ext uri="{FF2B5EF4-FFF2-40B4-BE49-F238E27FC236}">
              <a16:creationId xmlns:a16="http://schemas.microsoft.com/office/drawing/2014/main" id="{E083FF7C-14E2-4A51-A491-D465591043BF}"/>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297</xdr:row>
      <xdr:rowOff>0</xdr:rowOff>
    </xdr:from>
    <xdr:ext cx="2529840" cy="195685"/>
    <xdr:sp macro="" textlink="">
      <xdr:nvSpPr>
        <xdr:cNvPr id="7411" name="Drop Down 4" hidden="1">
          <a:extLst>
            <a:ext uri="{63B3BB69-23CF-44E3-9099-C40C66FF867C}">
              <a14:compatExt xmlns:a14="http://schemas.microsoft.com/office/drawing/2010/main" spid="_x0000_s2052"/>
            </a:ext>
            <a:ext uri="{FF2B5EF4-FFF2-40B4-BE49-F238E27FC236}">
              <a16:creationId xmlns:a16="http://schemas.microsoft.com/office/drawing/2014/main" id="{110E4B9F-2DF8-4C87-8191-2B7E962BA507}"/>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412" name="Drop Down 4" hidden="1">
          <a:extLst>
            <a:ext uri="{63B3BB69-23CF-44E3-9099-C40C66FF867C}">
              <a14:compatExt xmlns:a14="http://schemas.microsoft.com/office/drawing/2010/main" spid="_x0000_s2052"/>
            </a:ext>
            <a:ext uri="{FF2B5EF4-FFF2-40B4-BE49-F238E27FC236}">
              <a16:creationId xmlns:a16="http://schemas.microsoft.com/office/drawing/2014/main" id="{DAE5E323-0966-4D96-8EF0-A2618ABF2CB3}"/>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297</xdr:row>
      <xdr:rowOff>0</xdr:rowOff>
    </xdr:from>
    <xdr:ext cx="2529840" cy="195685"/>
    <xdr:sp macro="" textlink="">
      <xdr:nvSpPr>
        <xdr:cNvPr id="7413" name="Drop Down 4" hidden="1">
          <a:extLst>
            <a:ext uri="{63B3BB69-23CF-44E3-9099-C40C66FF867C}">
              <a14:compatExt xmlns:a14="http://schemas.microsoft.com/office/drawing/2010/main" spid="_x0000_s2052"/>
            </a:ext>
            <a:ext uri="{FF2B5EF4-FFF2-40B4-BE49-F238E27FC236}">
              <a16:creationId xmlns:a16="http://schemas.microsoft.com/office/drawing/2014/main" id="{F7AE4418-0F1A-49BE-A9A9-9D662015E8A4}"/>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414" name="Drop Down 4" hidden="1">
          <a:extLst>
            <a:ext uri="{63B3BB69-23CF-44E3-9099-C40C66FF867C}">
              <a14:compatExt xmlns:a14="http://schemas.microsoft.com/office/drawing/2010/main" spid="_x0000_s2052"/>
            </a:ext>
            <a:ext uri="{FF2B5EF4-FFF2-40B4-BE49-F238E27FC236}">
              <a16:creationId xmlns:a16="http://schemas.microsoft.com/office/drawing/2014/main" id="{E8DF33ED-A7F4-4B10-907C-1BBA20C6D6DD}"/>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297</xdr:row>
      <xdr:rowOff>0</xdr:rowOff>
    </xdr:from>
    <xdr:ext cx="1921468" cy="195685"/>
    <xdr:sp macro="" textlink="">
      <xdr:nvSpPr>
        <xdr:cNvPr id="7415" name="Drop Down 20" hidden="1">
          <a:extLst>
            <a:ext uri="{63B3BB69-23CF-44E3-9099-C40C66FF867C}">
              <a14:compatExt xmlns:a14="http://schemas.microsoft.com/office/drawing/2010/main" spid="_x0000_s2068"/>
            </a:ext>
            <a:ext uri="{FF2B5EF4-FFF2-40B4-BE49-F238E27FC236}">
              <a16:creationId xmlns:a16="http://schemas.microsoft.com/office/drawing/2014/main" id="{40E2BD10-5AF3-4374-B59F-BF0BA6A0BD54}"/>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297</xdr:row>
      <xdr:rowOff>0</xdr:rowOff>
    </xdr:from>
    <xdr:ext cx="2476500" cy="199970"/>
    <xdr:sp macro="" textlink="">
      <xdr:nvSpPr>
        <xdr:cNvPr id="7416" name="Drop Down 24" hidden="1">
          <a:extLst>
            <a:ext uri="{63B3BB69-23CF-44E3-9099-C40C66FF867C}">
              <a14:compatExt xmlns:a14="http://schemas.microsoft.com/office/drawing/2010/main" spid="_x0000_s2072"/>
            </a:ext>
            <a:ext uri="{FF2B5EF4-FFF2-40B4-BE49-F238E27FC236}">
              <a16:creationId xmlns:a16="http://schemas.microsoft.com/office/drawing/2014/main" id="{B75B87CA-F1B9-44C2-AB57-9A1E4ADDB078}"/>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417" name="Drop Down 4" hidden="1">
          <a:extLst>
            <a:ext uri="{63B3BB69-23CF-44E3-9099-C40C66FF867C}">
              <a14:compatExt xmlns:a14="http://schemas.microsoft.com/office/drawing/2010/main" spid="_x0000_s2052"/>
            </a:ext>
            <a:ext uri="{FF2B5EF4-FFF2-40B4-BE49-F238E27FC236}">
              <a16:creationId xmlns:a16="http://schemas.microsoft.com/office/drawing/2014/main" id="{6B9FB55B-9ED1-4B1B-AFB9-300DCFD77BEF}"/>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297</xdr:row>
      <xdr:rowOff>0</xdr:rowOff>
    </xdr:from>
    <xdr:ext cx="2529840" cy="195685"/>
    <xdr:sp macro="" textlink="">
      <xdr:nvSpPr>
        <xdr:cNvPr id="7418" name="Drop Down 4" hidden="1">
          <a:extLst>
            <a:ext uri="{63B3BB69-23CF-44E3-9099-C40C66FF867C}">
              <a14:compatExt xmlns:a14="http://schemas.microsoft.com/office/drawing/2010/main" spid="_x0000_s2052"/>
            </a:ext>
            <a:ext uri="{FF2B5EF4-FFF2-40B4-BE49-F238E27FC236}">
              <a16:creationId xmlns:a16="http://schemas.microsoft.com/office/drawing/2014/main" id="{3A3A9642-7C06-4468-BF39-0599DF5747D0}"/>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297</xdr:row>
      <xdr:rowOff>0</xdr:rowOff>
    </xdr:from>
    <xdr:ext cx="2529840" cy="195685"/>
    <xdr:sp macro="" textlink="">
      <xdr:nvSpPr>
        <xdr:cNvPr id="7419" name="Drop Down 4" hidden="1">
          <a:extLst>
            <a:ext uri="{63B3BB69-23CF-44E3-9099-C40C66FF867C}">
              <a14:compatExt xmlns:a14="http://schemas.microsoft.com/office/drawing/2010/main" spid="_x0000_s2052"/>
            </a:ext>
            <a:ext uri="{FF2B5EF4-FFF2-40B4-BE49-F238E27FC236}">
              <a16:creationId xmlns:a16="http://schemas.microsoft.com/office/drawing/2014/main" id="{F9E6E208-AA3F-4325-B830-AB5E1FC76E5B}"/>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297</xdr:row>
      <xdr:rowOff>0</xdr:rowOff>
    </xdr:from>
    <xdr:ext cx="2529840" cy="195685"/>
    <xdr:sp macro="" textlink="">
      <xdr:nvSpPr>
        <xdr:cNvPr id="7420" name="Drop Down 4" hidden="1">
          <a:extLst>
            <a:ext uri="{63B3BB69-23CF-44E3-9099-C40C66FF867C}">
              <a14:compatExt xmlns:a14="http://schemas.microsoft.com/office/drawing/2010/main" spid="_x0000_s2052"/>
            </a:ext>
            <a:ext uri="{FF2B5EF4-FFF2-40B4-BE49-F238E27FC236}">
              <a16:creationId xmlns:a16="http://schemas.microsoft.com/office/drawing/2014/main" id="{B9DF50F1-4B4E-4091-9F86-BB7414B9A2A0}"/>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491</xdr:row>
      <xdr:rowOff>0</xdr:rowOff>
    </xdr:from>
    <xdr:ext cx="2476500" cy="199970"/>
    <xdr:sp macro="" textlink="">
      <xdr:nvSpPr>
        <xdr:cNvPr id="7421" name="Drop Down 24" hidden="1">
          <a:extLst>
            <a:ext uri="{63B3BB69-23CF-44E3-9099-C40C66FF867C}">
              <a14:compatExt xmlns:a14="http://schemas.microsoft.com/office/drawing/2010/main" spid="_x0000_s2072"/>
            </a:ext>
            <a:ext uri="{FF2B5EF4-FFF2-40B4-BE49-F238E27FC236}">
              <a16:creationId xmlns:a16="http://schemas.microsoft.com/office/drawing/2014/main" id="{A6EBB125-3077-449D-8ED3-48DEA3A9925E}"/>
            </a:ext>
          </a:extLst>
        </xdr:cNvPr>
        <xdr:cNvSpPr/>
      </xdr:nvSpPr>
      <xdr:spPr bwMode="auto">
        <a:xfrm>
          <a:off x="4518660" y="83149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491</xdr:row>
      <xdr:rowOff>0</xdr:rowOff>
    </xdr:from>
    <xdr:ext cx="2476500" cy="199970"/>
    <xdr:sp macro="" textlink="">
      <xdr:nvSpPr>
        <xdr:cNvPr id="7422" name="Drop Down 24" hidden="1">
          <a:extLst>
            <a:ext uri="{63B3BB69-23CF-44E3-9099-C40C66FF867C}">
              <a14:compatExt xmlns:a14="http://schemas.microsoft.com/office/drawing/2010/main" spid="_x0000_s2072"/>
            </a:ext>
            <a:ext uri="{FF2B5EF4-FFF2-40B4-BE49-F238E27FC236}">
              <a16:creationId xmlns:a16="http://schemas.microsoft.com/office/drawing/2014/main" id="{3BD99EE4-8199-4BAA-B716-AAAE69824AC4}"/>
            </a:ext>
          </a:extLst>
        </xdr:cNvPr>
        <xdr:cNvSpPr/>
      </xdr:nvSpPr>
      <xdr:spPr bwMode="auto">
        <a:xfrm>
          <a:off x="4518660" y="83149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491</xdr:row>
      <xdr:rowOff>0</xdr:rowOff>
    </xdr:from>
    <xdr:ext cx="2476500" cy="199970"/>
    <xdr:sp macro="" textlink="">
      <xdr:nvSpPr>
        <xdr:cNvPr id="7423" name="Drop Down 24" hidden="1">
          <a:extLst>
            <a:ext uri="{63B3BB69-23CF-44E3-9099-C40C66FF867C}">
              <a14:compatExt xmlns:a14="http://schemas.microsoft.com/office/drawing/2010/main" spid="_x0000_s2072"/>
            </a:ext>
            <a:ext uri="{FF2B5EF4-FFF2-40B4-BE49-F238E27FC236}">
              <a16:creationId xmlns:a16="http://schemas.microsoft.com/office/drawing/2014/main" id="{1FFDFFFD-D106-4388-9F33-7CFA658171E6}"/>
            </a:ext>
          </a:extLst>
        </xdr:cNvPr>
        <xdr:cNvSpPr/>
      </xdr:nvSpPr>
      <xdr:spPr bwMode="auto">
        <a:xfrm>
          <a:off x="4518660" y="83149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491</xdr:row>
      <xdr:rowOff>0</xdr:rowOff>
    </xdr:from>
    <xdr:ext cx="2476500" cy="199970"/>
    <xdr:sp macro="" textlink="">
      <xdr:nvSpPr>
        <xdr:cNvPr id="7424" name="Drop Down 24" hidden="1">
          <a:extLst>
            <a:ext uri="{63B3BB69-23CF-44E3-9099-C40C66FF867C}">
              <a14:compatExt xmlns:a14="http://schemas.microsoft.com/office/drawing/2010/main" spid="_x0000_s2072"/>
            </a:ext>
            <a:ext uri="{FF2B5EF4-FFF2-40B4-BE49-F238E27FC236}">
              <a16:creationId xmlns:a16="http://schemas.microsoft.com/office/drawing/2014/main" id="{412F708C-5CEF-4818-842B-E30FE1C97722}"/>
            </a:ext>
          </a:extLst>
        </xdr:cNvPr>
        <xdr:cNvSpPr/>
      </xdr:nvSpPr>
      <xdr:spPr bwMode="auto">
        <a:xfrm>
          <a:off x="4518660" y="83149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491</xdr:row>
      <xdr:rowOff>0</xdr:rowOff>
    </xdr:from>
    <xdr:ext cx="2476500" cy="199970"/>
    <xdr:sp macro="" textlink="">
      <xdr:nvSpPr>
        <xdr:cNvPr id="7425" name="Drop Down 24" hidden="1">
          <a:extLst>
            <a:ext uri="{63B3BB69-23CF-44E3-9099-C40C66FF867C}">
              <a14:compatExt xmlns:a14="http://schemas.microsoft.com/office/drawing/2010/main" spid="_x0000_s2072"/>
            </a:ext>
            <a:ext uri="{FF2B5EF4-FFF2-40B4-BE49-F238E27FC236}">
              <a16:creationId xmlns:a16="http://schemas.microsoft.com/office/drawing/2014/main" id="{C3448552-C204-4A2B-A039-06287744FB6F}"/>
            </a:ext>
          </a:extLst>
        </xdr:cNvPr>
        <xdr:cNvSpPr/>
      </xdr:nvSpPr>
      <xdr:spPr bwMode="auto">
        <a:xfrm>
          <a:off x="4518660" y="83149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491</xdr:row>
      <xdr:rowOff>0</xdr:rowOff>
    </xdr:from>
    <xdr:ext cx="2476500" cy="199970"/>
    <xdr:sp macro="" textlink="">
      <xdr:nvSpPr>
        <xdr:cNvPr id="7426" name="Drop Down 24" hidden="1">
          <a:extLst>
            <a:ext uri="{63B3BB69-23CF-44E3-9099-C40C66FF867C}">
              <a14:compatExt xmlns:a14="http://schemas.microsoft.com/office/drawing/2010/main" spid="_x0000_s2072"/>
            </a:ext>
            <a:ext uri="{FF2B5EF4-FFF2-40B4-BE49-F238E27FC236}">
              <a16:creationId xmlns:a16="http://schemas.microsoft.com/office/drawing/2014/main" id="{B0E790C1-18FB-40CF-A234-ED04365A776A}"/>
            </a:ext>
          </a:extLst>
        </xdr:cNvPr>
        <xdr:cNvSpPr/>
      </xdr:nvSpPr>
      <xdr:spPr bwMode="auto">
        <a:xfrm>
          <a:off x="4518660" y="83149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oneCellAnchor>
    <xdr:from>
      <xdr:col>6</xdr:col>
      <xdr:colOff>499895</xdr:colOff>
      <xdr:row>1</xdr:row>
      <xdr:rowOff>30480</xdr:rowOff>
    </xdr:from>
    <xdr:ext cx="2514693" cy="0"/>
    <xdr:pic>
      <xdr:nvPicPr>
        <xdr:cNvPr id="2" name="Picture 1" hidden="1">
          <a:extLst>
            <a:ext uri="{FF2B5EF4-FFF2-40B4-BE49-F238E27FC236}">
              <a16:creationId xmlns:a16="http://schemas.microsoft.com/office/drawing/2014/main" id="{ADF9A92C-A485-45CD-80C4-155DE6ECDD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6684795" y="227330"/>
          <a:ext cx="2514693" cy="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40</xdr:col>
      <xdr:colOff>0</xdr:colOff>
      <xdr:row>47</xdr:row>
      <xdr:rowOff>0</xdr:rowOff>
    </xdr:from>
    <xdr:to>
      <xdr:col>50</xdr:col>
      <xdr:colOff>595698</xdr:colOff>
      <xdr:row>72</xdr:row>
      <xdr:rowOff>0</xdr:rowOff>
    </xdr:to>
    <xdr:pic>
      <xdr:nvPicPr>
        <xdr:cNvPr id="3" name="Afbeelding 2">
          <a:extLst>
            <a:ext uri="{FF2B5EF4-FFF2-40B4-BE49-F238E27FC236}">
              <a16:creationId xmlns:a16="http://schemas.microsoft.com/office/drawing/2014/main" id="{BBA58527-03C8-C9A2-7357-94030D8041BA}"/>
            </a:ext>
          </a:extLst>
        </xdr:cNvPr>
        <xdr:cNvPicPr>
          <a:picLocks noChangeAspect="1"/>
        </xdr:cNvPicPr>
      </xdr:nvPicPr>
      <xdr:blipFill>
        <a:blip xmlns:r="http://schemas.openxmlformats.org/officeDocument/2006/relationships" r:embed="rId1"/>
        <a:stretch>
          <a:fillRect/>
        </a:stretch>
      </xdr:blipFill>
      <xdr:spPr>
        <a:xfrm>
          <a:off x="21717000" y="13258800"/>
          <a:ext cx="6691698" cy="571500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leveld, M. (Martin)" refreshedDate="45919.455966203706" createdVersion="8" refreshedVersion="8" minRefreshableVersion="3" recordCount="561" xr:uid="{F65EBDDE-4B02-497A-A640-AC18811E1842}">
  <cacheSource type="worksheet">
    <worksheetSource ref="B34:B595" sheet="Tabellen"/>
  </cacheSource>
  <cacheFields count="1">
    <cacheField name="Plaats " numFmtId="0">
      <sharedItems containsBlank="1" count="542">
        <s v="Maak keuze"/>
        <s v="Aalsum"/>
        <s v="Achterdiep"/>
        <s v="Achter-Thesinge"/>
        <s v="Adorp"/>
        <s v="Aduard"/>
        <s v="Aduarderzijl"/>
        <s v="Agodorp"/>
        <s v="Alinghuizen"/>
        <s v="Allersma"/>
        <s v="Alteveer (ged)"/>
        <s v="Amsweer"/>
        <s v="Appingedam"/>
        <s v="Arwerd"/>
        <s v="Baamsum"/>
        <s v="Baflo"/>
        <s v="Balmahuizen"/>
        <s v="Bareveld (ged)"/>
        <s v="Barlage"/>
        <s v="Barnflair"/>
        <s v="Bedum"/>
        <s v="Beersterhoogen"/>
        <s v="Beerta"/>
        <s v="Bellingwolde"/>
        <s v="Beneden Veensloot"/>
        <s v="Beswerd"/>
        <s v="Bethlehem"/>
        <s v="Bierum"/>
        <s v="Biessum"/>
        <s v="Bikkershorn"/>
        <s v="Blauw"/>
        <s v="Blekslage"/>
        <s v="Blijham"/>
        <s v="Blokum"/>
        <s v="Boerakker (ged)"/>
        <s v="Boerenstreek"/>
        <s v="Bolshuizen"/>
        <s v="Booneschans"/>
        <s v="Borgercompagnie (ged)"/>
        <s v="Borgertange"/>
        <s v="Borgerveld"/>
        <s v="Borgsweer"/>
        <s v="Borgweg"/>
        <s v="Bourtange"/>
        <s v="Boven Pekela"/>
        <s v="Boven Veensloot"/>
        <s v="Bovenrijge"/>
        <s v="Bovenstreek"/>
        <s v="Braamberg"/>
        <s v="Breede"/>
        <s v="Brillerij"/>
        <s v="Briltil"/>
        <s v="Broek"/>
        <s v="Bronsveen"/>
        <s v="Burgemeester Beinsdorp"/>
        <s v="Ceresdorp"/>
        <s v="Dallingeweer"/>
        <s v="De Bruil"/>
        <s v="De Bult"/>
        <s v="De Har"/>
        <s v="De Haspel"/>
        <s v="De Holm"/>
        <s v="De Houw"/>
        <s v="De Hunze"/>
        <s v="De Jammer"/>
        <s v="De Jouwer"/>
        <s v="De Knijp"/>
        <s v="De Lethe"/>
        <s v="De Maten"/>
        <s v="De Paauwen"/>
        <s v="De Poffert"/>
        <s v="De Ruigewaard"/>
        <s v="De Snipperij"/>
        <s v="De Streek"/>
        <s v="De Wilp"/>
        <s v="Dekkershuizen"/>
        <s v="Delfzijl"/>
        <s v="Den Andel"/>
        <s v="Den Ham"/>
        <s v="Den Horn"/>
        <s v="Denemarken"/>
        <s v="Diepswal"/>
        <s v="Dijkum"/>
        <s v="Doezum"/>
        <s v="Doodstil"/>
        <s v="Dorkwerd"/>
        <s v="Dorp"/>
        <s v="Douwen"/>
        <s v="Drieborg"/>
        <s v="Duurkenakker"/>
        <s v="Dwarsdiep"/>
        <s v="Eekeburen"/>
        <s v="Eekwerd"/>
        <s v="Eekwerderdraai"/>
        <s v="Eelderwolde (ged)"/>
        <s v="Eenrum"/>
        <s v="Eenum"/>
        <s v="Eexta"/>
        <s v="Ekamp (ged)"/>
        <s v="Electra"/>
        <s v="Elens"/>
        <s v="Ellerhuizen"/>
        <s v="Ellersinghuizen"/>
        <s v="Engelbert"/>
        <s v="Englum"/>
        <s v="Enumatil (ged)"/>
        <s v="Enzelens"/>
        <s v="Eppenhuizen"/>
        <s v="Essen"/>
        <s v="Euvelgunne"/>
        <s v="Ewer"/>
        <s v="Ezinge"/>
        <s v="Faan"/>
        <s v="Farmsum"/>
        <s v="Feerwerd"/>
        <s v="Felland"/>
        <s v="Fiemel"/>
        <s v="Finsterwolde"/>
        <s v="Finsterwolderhamrik"/>
        <s v="Foxham"/>
        <s v="Foxhol"/>
        <s v="Foxholsterbosch"/>
        <s v="Fraamklap"/>
        <s v="Fransum"/>
        <s v="Froombosch"/>
        <s v="Frytum"/>
        <s v="Gaarkeuken"/>
        <s v="Gaarland"/>
        <s v="Ganzedijk"/>
        <s v="Garmerwolde"/>
        <s v="Garnwerd"/>
        <s v="Garrelsweer"/>
        <s v="Garreweer"/>
        <s v="Garsthuizen"/>
        <s v="Geefsweer"/>
        <s v="Glimmen"/>
        <s v="Godlinze"/>
        <s v="Goldhoorn"/>
        <s v="Grijpskerk"/>
        <s v="Grijssloot"/>
        <s v="Groningen"/>
        <s v="Groot Maarslag"/>
        <s v="Groot Wetsinge"/>
        <s v="Grootegast"/>
        <s v="Hanetange"/>
        <s v="Hardeweer"/>
        <s v="Haren"/>
        <s v="Harenermolen"/>
        <s v="Harkstede"/>
        <s v="Harpel"/>
        <s v="Harssens"/>
        <s v="Hasseberg"/>
        <s v="Hebrecht"/>
        <s v="Heereburen"/>
        <s v="Hefswal"/>
        <s v="Heiligerlee"/>
        <s v="Heineburen"/>
        <s v="Hekkum"/>
        <s v="Hellum"/>
        <s v="Helwerd"/>
        <s v="Hemert"/>
        <s v="Het Reidland"/>
        <s v="Heveskes"/>
        <s v="Höchte"/>
        <s v="Hoekje"/>
        <s v="Hoeksmeer"/>
        <s v="Hoetmansmeer"/>
        <s v="Höfte"/>
        <s v="Holte"/>
        <s v="Holwierde"/>
        <s v="Holwinde"/>
        <s v="Honderd"/>
        <s v="Hongerige Wolf"/>
        <s v="Hoogezand"/>
        <s v="Hoogkerk"/>
        <s v="Hoogwatum"/>
        <s v="Hooilandseweg"/>
        <s v="Hoorn"/>
        <s v="Hoornderveen"/>
        <s v="Hoornsedijk"/>
        <s v="Hornhuizen"/>
        <s v="Horsten"/>
        <s v="Houwerzijl"/>
        <s v="Huizinge"/>
        <s v="Jagerswijk"/>
        <s v="Jipsingboermussel"/>
        <s v="Jipsingboertange"/>
        <s v="Jipsinghuizen"/>
        <s v="Jonkersvaart"/>
        <s v="Jukwerd"/>
        <s v="Kaakhorn"/>
        <s v="Kalkwijk"/>
        <s v="Kantens"/>
        <s v="Katershorn"/>
        <s v="Kenwerd"/>
        <s v="Kibbelgaarn (ged)"/>
        <s v="Kiel-Windeweer"/>
        <s v="Klei"/>
        <s v="Klein Garnwerd"/>
        <s v="Klein Harkstede"/>
        <s v="Klein Wetsinge"/>
        <s v="Kleine Huisjes"/>
        <s v="Kleinemeer"/>
        <s v="Klein-Ulsda"/>
        <s v="Kloosterburen"/>
        <s v="Kolham"/>
        <s v="Kolhol"/>
        <s v="Kommerzijl"/>
        <s v="Koningsoord"/>
        <s v="Kopaf"/>
        <s v="Kopstukken"/>
        <s v="Korengarst"/>
        <s v="Korhorn"/>
        <s v="Kornhorn"/>
        <s v="Korte Akkers"/>
        <s v="Kostverloren"/>
        <s v="Koudehoek"/>
        <s v="Krassum"/>
        <s v="Krewerd"/>
        <s v="Kroddeburen"/>
        <s v="Kromme-Elleboog"/>
        <s v="Kropswolde"/>
        <s v="Kruiselwerk"/>
        <s v="Kruisweg"/>
        <s v="Kuzemer"/>
        <s v="Kuzemerbalk"/>
        <s v="Lageland"/>
        <s v="Lageweg"/>
        <s v="Lalleweer"/>
        <s v="Lammerburen"/>
        <s v="Lammerweg"/>
        <s v="Laskwerd"/>
        <s v="Laude"/>
        <s v="Lauderbeetse"/>
        <s v="Laudermarke"/>
        <s v="Lauderzwarteveen"/>
        <s v="Lauwersoog"/>
        <s v="Lauwerzijl"/>
        <s v="Leegkerk"/>
        <s v="Leek"/>
        <s v="Leemdobben"/>
        <s v="Leens"/>
        <s v="Leermens"/>
        <s v="Lellens"/>
        <s v="Lettelbert"/>
        <s v="Loppersum"/>
        <s v="Losdorp"/>
        <s v="Lucaswolde"/>
        <s v="Luddeweer"/>
        <s v="Lula"/>
        <s v="Lutjegast"/>
        <s v="Lutjeloo"/>
        <s v="Lutjerijp"/>
        <s v="Lutjewijtwerd"/>
        <s v="Lutjewolde (ged)"/>
        <s v="Lutjewolde (ged.)"/>
        <s v="Maarhuizen"/>
        <s v="Marsum"/>
        <s v="Martenshoek"/>
        <s v="Marum"/>
        <s v="Matsloot (ged)"/>
        <s v="Meeden"/>
        <s v="Meedhuizen"/>
        <s v="Meerland"/>
        <s v="Meerwijck"/>
        <s v="Mensingeweer"/>
        <s v="Merum"/>
        <s v="Middelbert"/>
        <s v="Middelstum"/>
        <s v="Midwolda"/>
        <s v="Midwolde"/>
        <s v="Modderland"/>
        <s v="Molenrij"/>
        <s v="Molenstreek"/>
        <s v="Morige"/>
        <s v="Munnekemoer"/>
        <s v="Muntendam"/>
        <s v="Mussel"/>
        <s v="Musselkanaal"/>
        <s v="Nansum"/>
        <s v="Napels"/>
        <s v="Niebert"/>
        <s v="Niehove"/>
        <s v="Niekerk"/>
        <s v="Niesoord"/>
        <s v="Nieuw-Beerta"/>
        <s v="Nieuwe Compagnie"/>
        <s v="Nieuwe Pekela"/>
        <s v="Nieuweschans"/>
        <s v="Nieuwklap"/>
        <s v="Nieuwolda"/>
        <s v="Nieuwolda-Oost"/>
        <s v="Nieuw-Scheemda"/>
        <s v="Nieuwstad"/>
        <s v="Nieuw-Statenzijl"/>
        <s v="Niezijl"/>
        <s v="Nijenklooster"/>
        <s v="Nooitgedacht"/>
        <s v="Noordbroek"/>
        <s v="Noordbroeksterhamrik"/>
        <s v="Noorddijk"/>
        <s v="Noorderburen"/>
        <s v="Noorderhoogebrug"/>
        <s v="Noorderland"/>
        <s v="Noordhorn"/>
        <s v="Noordhornerga"/>
        <s v="Noordhornertolhek"/>
        <s v="Noordlaren"/>
        <s v="Noordpolderzijl"/>
        <s v="Noordwijk"/>
        <s v="Noordwolde"/>
        <s v="Nuis"/>
        <s v="Numero Dertien"/>
        <s v="Okswerd"/>
        <s v="Oldehove"/>
        <s v="Oldekerk"/>
        <s v="Oldenklooster"/>
        <s v="Oldenzijl"/>
        <s v="Oldorp"/>
        <s v="Oling"/>
        <s v="Ommelanderwijk"/>
        <s v="Onderdendam"/>
        <s v="Onderwierum"/>
        <s v="Onnen"/>
        <s v="Onstwedde"/>
        <s v="Oomsberg"/>
        <s v="Oosteinde"/>
        <s v="Oostereinde"/>
        <s v="Oosterhoogebrug"/>
        <s v="Oosternieland"/>
        <s v="Oosterwijtwerd"/>
        <s v="Oosterzand"/>
        <s v="Oostindië"/>
        <s v="Oostum"/>
        <s v="Oostwold"/>
        <s v="Oostwolderpolder"/>
        <s v="Opende"/>
        <s v="Opmeeden"/>
        <s v="Opwierde"/>
        <s v="Oterdum (opgeheven)"/>
        <s v="Oude Pekela"/>
        <s v="Oude Roodehaan"/>
        <s v="Oude Statenzijl"/>
        <s v="Oudedijk"/>
        <s v="Oudeschans"/>
        <s v="Oudeschip"/>
        <s v="Oudezijl"/>
        <s v="Over de Dijk"/>
        <s v="Overdiep"/>
        <s v="Overschild"/>
        <s v="Pallert"/>
        <s v="Pasop"/>
        <s v="Paterswolde (ged)"/>
        <s v="Peebos"/>
        <s v="Peizerweg"/>
        <s v="Pieterburen"/>
        <s v="Pieterzijl"/>
        <s v="Poldert"/>
        <s v="Polen"/>
        <s v="Ranum"/>
        <s v="Rasquert"/>
        <s v="Rhederbrug"/>
        <s v="Rhederveld"/>
        <s v="Rijsdam"/>
        <s v="Ripperda"/>
        <s v="Robbenoort"/>
        <s v="Roelage"/>
        <s v="Roodehaan"/>
        <s v="Roodeschool"/>
        <s v="Rottum"/>
        <s v="Rottumeroog"/>
        <s v="Ruigezand"/>
        <s v="Ruischerbrug"/>
        <s v="Ruiten"/>
        <s v="Saaksum"/>
        <s v="Saaxumhuizen"/>
        <s v="Sappemeer"/>
        <s v="Sauwerd"/>
        <s v="Schaapbulten"/>
        <s v="Schaaphok"/>
        <s v="Scharmer"/>
        <s v="Scheemda"/>
        <s v="Scheemdermeer"/>
        <s v="Scheemderzwaag"/>
        <s v="Schildwolde"/>
        <s v="Schilligeham"/>
        <s v="Schotterkamp"/>
        <s v="Schouwen"/>
        <s v="Schouwerzijl"/>
        <s v="Sebaldeburen"/>
        <s v="Sellingen"/>
        <s v="Sellingerbeetse"/>
        <s v="Sellingerzwarteveen"/>
        <s v="Selwerd"/>
        <s v="Siddeburen"/>
        <s v="Sint Annen"/>
        <s v="Sint Annerhuisjes"/>
        <s v="Sint Vitusholt"/>
        <s v="Sintmaheerdt"/>
        <s v="Slaperstil"/>
        <s v="Slegge"/>
        <s v="Slochteren"/>
        <s v="Smeerling"/>
        <s v="Smidshorn"/>
        <s v="Solwerd"/>
        <s v="Spijk"/>
        <s v="Spitsbergen"/>
        <s v="Stadskanaal"/>
        <s v="Stakenborg"/>
        <s v="Startenhuizen"/>
        <s v="Stedum"/>
        <s v="Steendam"/>
        <s v="Sterenborg"/>
        <s v="Stitswerd"/>
        <s v="Stootshorn"/>
        <s v="Stork"/>
        <s v="Suttum"/>
        <s v="'t Kret"/>
        <s v="t Lage van de weg"/>
        <s v="'t Schot"/>
        <s v="'t Stort"/>
        <s v="'t Veen"/>
        <s v="'t Waar"/>
        <s v="'t Zandstervoorwerk"/>
        <s v="'t Zandt"/>
        <s v="Ten Boer"/>
        <s v="Ten Post"/>
        <s v="Ter Apel"/>
        <s v="Ter Apelkanaal"/>
        <s v="Ter Borg"/>
        <s v="Ter Haar"/>
        <s v="Ter Laan"/>
        <s v="Ter Maarsch"/>
        <s v="Ter Walslage"/>
        <s v="Ter Wisch"/>
        <s v="Ter Wupping"/>
        <s v="Termunten"/>
        <s v="Termunterzijl"/>
        <s v="Thesinge"/>
        <s v="Tinallinge"/>
        <s v="Tjabbesstreek"/>
        <s v="Tjamsweer"/>
        <s v="Tjuchem"/>
        <s v="Tolbert"/>
        <s v="Toornwerd"/>
        <s v="Topweer"/>
        <s v="Tranendal"/>
        <s v="Tripscompagnie (ged)"/>
        <s v="Tusschenloegen"/>
        <s v="Tussenklappen"/>
        <s v="Tweehuizen"/>
        <s v="Uiteinde"/>
        <s v="Uiterburen"/>
        <s v="Uithuizen"/>
        <s v="Uithuizermeeden"/>
        <s v="Uitwierde"/>
        <s v="Ulrum"/>
        <s v="Ulsda"/>
        <s v="Usquert"/>
        <s v="Valom"/>
        <s v="Veele"/>
        <s v="Veelerveen"/>
        <s v="Veendam"/>
        <s v="Veenhuizen"/>
        <s v="Veerste Veldhuis"/>
        <s v="Veldstreek"/>
        <s v="Vierburen"/>
        <s v="Vierhuizen"/>
        <s v="Vierverlaten"/>
        <s v="Visvliet"/>
        <s v="Vlagtwedde"/>
        <s v="Vledderhuizen"/>
        <s v="Vledderveen"/>
        <s v="Vosseberg"/>
        <s v="Vriescheloo"/>
        <s v="Wadwerd"/>
        <s v="Wagenborgen"/>
        <s v="Warffum"/>
        <s v="Warfhuizen"/>
        <s v="Waterhuizen"/>
        <s v="Wedde"/>
        <s v="Wedderheide"/>
        <s v="Wedderveer"/>
        <s v="Weende"/>
        <s v="Weenderveld"/>
        <s v="Wehe-den Hoorn"/>
        <s v="Weite"/>
        <s v="Weiwerd"/>
        <s v="Wessinghuizen"/>
        <s v="Wessingtange"/>
        <s v="Westeind"/>
        <s v="Westerbroek"/>
        <s v="Westerdijkshorn"/>
        <s v="Westeremden"/>
        <s v="Westeremder Voorwerk"/>
        <s v="Westerhorn"/>
        <s v="Westerklooster"/>
        <s v="Westerlee"/>
        <s v="Westernieland"/>
        <s v="Westerwijtwerd"/>
        <s v="Westerwolder-Barlage"/>
        <s v="Westerwolder-Veldhuis"/>
        <s v="Westerzand"/>
        <s v="Wierhuizen"/>
        <s v="Wierum"/>
        <s v="Wierumerschouw (ged)"/>
        <s v="Wildeplaats"/>
        <s v="Wilderhof"/>
        <s v="Wildervank"/>
        <s v="Wildervanksterdallen"/>
        <s v="Willemstad"/>
        <s v="Winneweer (ged)"/>
        <s v="Winschoten"/>
        <s v="Winschoterhoogebrug"/>
        <s v="Winsum"/>
        <s v="Wirdum"/>
        <s v="Wirdumerdraai"/>
        <s v="Wittewierum"/>
        <s v="Woldendorp"/>
        <s v="Wolfsbarge"/>
        <s v="Wollingboermarke"/>
        <s v="Wollinghuizen"/>
        <s v="Woltersum"/>
        <s v="Woudbloem"/>
        <s v="Zandberg (ged)"/>
        <s v="Zandeweer"/>
        <s v="Zandstroom"/>
        <s v="Zeerijp"/>
        <s v="Zethuis"/>
        <s v="Zevenhuizen"/>
        <s v="Zijldijk (ged)"/>
        <s v="Zomerdijk"/>
        <s v="Zoutkamp"/>
        <s v="Zuidbroek"/>
        <s v="Zuiderburen"/>
        <s v="Zuiderveen"/>
        <s v="Zuidhorn"/>
        <s v="Zuidveld"/>
        <s v="Zuidwending"/>
        <s v="Zuidwolde"/>
        <s v="Zuurdijk"/>
        <m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1">
  <r>
    <x v="0"/>
  </r>
  <r>
    <x v="1"/>
  </r>
  <r>
    <x v="2"/>
  </r>
  <r>
    <x v="3"/>
  </r>
  <r>
    <x v="4"/>
  </r>
  <r>
    <x v="5"/>
  </r>
  <r>
    <x v="6"/>
  </r>
  <r>
    <x v="7"/>
  </r>
  <r>
    <x v="8"/>
  </r>
  <r>
    <x v="9"/>
  </r>
  <r>
    <x v="10"/>
  </r>
  <r>
    <x v="10"/>
  </r>
  <r>
    <x v="11"/>
  </r>
  <r>
    <x v="12"/>
  </r>
  <r>
    <x v="13"/>
  </r>
  <r>
    <x v="14"/>
  </r>
  <r>
    <x v="15"/>
  </r>
  <r>
    <x v="16"/>
  </r>
  <r>
    <x v="17"/>
  </r>
  <r>
    <x v="18"/>
  </r>
  <r>
    <x v="19"/>
  </r>
  <r>
    <x v="20"/>
  </r>
  <r>
    <x v="21"/>
  </r>
  <r>
    <x v="22"/>
  </r>
  <r>
    <x v="23"/>
  </r>
  <r>
    <x v="24"/>
  </r>
  <r>
    <x v="25"/>
  </r>
  <r>
    <x v="26"/>
  </r>
  <r>
    <x v="27"/>
  </r>
  <r>
    <x v="28"/>
  </r>
  <r>
    <x v="29"/>
  </r>
  <r>
    <x v="30"/>
  </r>
  <r>
    <x v="31"/>
  </r>
  <r>
    <x v="32"/>
  </r>
  <r>
    <x v="33"/>
  </r>
  <r>
    <x v="34"/>
  </r>
  <r>
    <x v="34"/>
  </r>
  <r>
    <x v="35"/>
  </r>
  <r>
    <x v="36"/>
  </r>
  <r>
    <x v="37"/>
  </r>
  <r>
    <x v="38"/>
  </r>
  <r>
    <x v="38"/>
  </r>
  <r>
    <x v="39"/>
  </r>
  <r>
    <x v="40"/>
  </r>
  <r>
    <x v="41"/>
  </r>
  <r>
    <x v="42"/>
  </r>
  <r>
    <x v="43"/>
  </r>
  <r>
    <x v="44"/>
  </r>
  <r>
    <x v="45"/>
  </r>
  <r>
    <x v="46"/>
  </r>
  <r>
    <x v="47"/>
  </r>
  <r>
    <x v="47"/>
  </r>
  <r>
    <x v="48"/>
  </r>
  <r>
    <x v="49"/>
  </r>
  <r>
    <x v="50"/>
  </r>
  <r>
    <x v="51"/>
  </r>
  <r>
    <x v="52"/>
  </r>
  <r>
    <x v="53"/>
  </r>
  <r>
    <x v="54"/>
  </r>
  <r>
    <x v="55"/>
  </r>
  <r>
    <x v="56"/>
  </r>
  <r>
    <x v="57"/>
  </r>
  <r>
    <x v="58"/>
  </r>
  <r>
    <x v="59"/>
  </r>
  <r>
    <x v="60"/>
  </r>
  <r>
    <x v="61"/>
  </r>
  <r>
    <x v="62"/>
  </r>
  <r>
    <x v="63"/>
  </r>
  <r>
    <x v="64"/>
  </r>
  <r>
    <x v="65"/>
  </r>
  <r>
    <x v="66"/>
  </r>
  <r>
    <x v="67"/>
  </r>
  <r>
    <x v="68"/>
  </r>
  <r>
    <x v="69"/>
  </r>
  <r>
    <x v="70"/>
  </r>
  <r>
    <x v="71"/>
  </r>
  <r>
    <x v="72"/>
  </r>
  <r>
    <x v="73"/>
  </r>
  <r>
    <x v="74"/>
  </r>
  <r>
    <x v="75"/>
  </r>
  <r>
    <x v="76"/>
  </r>
  <r>
    <x v="77"/>
  </r>
  <r>
    <x v="78"/>
  </r>
  <r>
    <x v="78"/>
  </r>
  <r>
    <x v="79"/>
  </r>
  <r>
    <x v="80"/>
  </r>
  <r>
    <x v="81"/>
  </r>
  <r>
    <x v="81"/>
  </r>
  <r>
    <x v="82"/>
  </r>
  <r>
    <x v="83"/>
  </r>
  <r>
    <x v="84"/>
  </r>
  <r>
    <x v="85"/>
  </r>
  <r>
    <x v="86"/>
  </r>
  <r>
    <x v="87"/>
  </r>
  <r>
    <x v="88"/>
  </r>
  <r>
    <x v="89"/>
  </r>
  <r>
    <x v="90"/>
  </r>
  <r>
    <x v="91"/>
  </r>
  <r>
    <x v="92"/>
  </r>
  <r>
    <x v="93"/>
  </r>
  <r>
    <x v="94"/>
  </r>
  <r>
    <x v="95"/>
  </r>
  <r>
    <x v="96"/>
  </r>
  <r>
    <x v="97"/>
  </r>
  <r>
    <x v="98"/>
  </r>
  <r>
    <x v="99"/>
  </r>
  <r>
    <x v="100"/>
  </r>
  <r>
    <x v="101"/>
  </r>
  <r>
    <x v="102"/>
  </r>
  <r>
    <x v="103"/>
  </r>
  <r>
    <x v="104"/>
  </r>
  <r>
    <x v="105"/>
  </r>
  <r>
    <x v="105"/>
  </r>
  <r>
    <x v="106"/>
  </r>
  <r>
    <x v="107"/>
  </r>
  <r>
    <x v="108"/>
  </r>
  <r>
    <x v="109"/>
  </r>
  <r>
    <x v="110"/>
  </r>
  <r>
    <x v="111"/>
  </r>
  <r>
    <x v="112"/>
  </r>
  <r>
    <x v="113"/>
  </r>
  <r>
    <x v="114"/>
  </r>
  <r>
    <x v="115"/>
  </r>
  <r>
    <x v="116"/>
  </r>
  <r>
    <x v="117"/>
  </r>
  <r>
    <x v="118"/>
  </r>
  <r>
    <x v="119"/>
  </r>
  <r>
    <x v="120"/>
  </r>
  <r>
    <x v="121"/>
  </r>
  <r>
    <x v="122"/>
  </r>
  <r>
    <x v="123"/>
  </r>
  <r>
    <x v="124"/>
  </r>
  <r>
    <x v="125"/>
  </r>
  <r>
    <x v="126"/>
  </r>
  <r>
    <x v="127"/>
  </r>
  <r>
    <x v="128"/>
  </r>
  <r>
    <x v="129"/>
  </r>
  <r>
    <x v="130"/>
  </r>
  <r>
    <x v="131"/>
  </r>
  <r>
    <x v="132"/>
  </r>
  <r>
    <x v="133"/>
  </r>
  <r>
    <x v="134"/>
  </r>
  <r>
    <x v="135"/>
  </r>
  <r>
    <x v="136"/>
  </r>
  <r>
    <x v="137"/>
  </r>
  <r>
    <x v="138"/>
  </r>
  <r>
    <x v="139"/>
  </r>
  <r>
    <x v="140"/>
  </r>
  <r>
    <x v="141"/>
  </r>
  <r>
    <x v="142"/>
  </r>
  <r>
    <x v="143"/>
  </r>
  <r>
    <x v="144"/>
  </r>
  <r>
    <x v="145"/>
  </r>
  <r>
    <x v="146"/>
  </r>
  <r>
    <x v="147"/>
  </r>
  <r>
    <x v="148"/>
  </r>
  <r>
    <x v="149"/>
  </r>
  <r>
    <x v="150"/>
  </r>
  <r>
    <x v="150"/>
  </r>
  <r>
    <x v="151"/>
  </r>
  <r>
    <x v="152"/>
  </r>
  <r>
    <x v="153"/>
  </r>
  <r>
    <x v="154"/>
  </r>
  <r>
    <x v="155"/>
  </r>
  <r>
    <x v="156"/>
  </r>
  <r>
    <x v="157"/>
  </r>
  <r>
    <x v="158"/>
  </r>
  <r>
    <x v="159"/>
  </r>
  <r>
    <x v="160"/>
  </r>
  <r>
    <x v="161"/>
  </r>
  <r>
    <x v="162"/>
  </r>
  <r>
    <x v="163"/>
  </r>
  <r>
    <x v="164"/>
  </r>
  <r>
    <x v="165"/>
  </r>
  <r>
    <x v="166"/>
  </r>
  <r>
    <x v="167"/>
  </r>
  <r>
    <x v="168"/>
  </r>
  <r>
    <x v="169"/>
  </r>
  <r>
    <x v="170"/>
  </r>
  <r>
    <x v="171"/>
  </r>
  <r>
    <x v="172"/>
  </r>
  <r>
    <x v="173"/>
  </r>
  <r>
    <x v="174"/>
  </r>
  <r>
    <x v="175"/>
  </r>
  <r>
    <x v="176"/>
  </r>
  <r>
    <x v="177"/>
  </r>
  <r>
    <x v="178"/>
  </r>
  <r>
    <x v="179"/>
  </r>
  <r>
    <x v="180"/>
  </r>
  <r>
    <x v="181"/>
  </r>
  <r>
    <x v="182"/>
  </r>
  <r>
    <x v="183"/>
  </r>
  <r>
    <x v="184"/>
  </r>
  <r>
    <x v="185"/>
  </r>
  <r>
    <x v="186"/>
  </r>
  <r>
    <x v="187"/>
  </r>
  <r>
    <x v="188"/>
  </r>
  <r>
    <x v="189"/>
  </r>
  <r>
    <x v="190"/>
  </r>
  <r>
    <x v="191"/>
  </r>
  <r>
    <x v="192"/>
  </r>
  <r>
    <x v="193"/>
  </r>
  <r>
    <x v="194"/>
  </r>
  <r>
    <x v="195"/>
  </r>
  <r>
    <x v="195"/>
  </r>
  <r>
    <x v="196"/>
  </r>
  <r>
    <x v="197"/>
  </r>
  <r>
    <x v="198"/>
  </r>
  <r>
    <x v="199"/>
  </r>
  <r>
    <x v="200"/>
  </r>
  <r>
    <x v="201"/>
  </r>
  <r>
    <x v="202"/>
  </r>
  <r>
    <x v="203"/>
  </r>
  <r>
    <x v="204"/>
  </r>
  <r>
    <x v="205"/>
  </r>
  <r>
    <x v="206"/>
  </r>
  <r>
    <x v="207"/>
  </r>
  <r>
    <x v="208"/>
  </r>
  <r>
    <x v="209"/>
  </r>
  <r>
    <x v="210"/>
  </r>
  <r>
    <x v="211"/>
  </r>
  <r>
    <x v="212"/>
  </r>
  <r>
    <x v="213"/>
  </r>
  <r>
    <x v="214"/>
  </r>
  <r>
    <x v="215"/>
  </r>
  <r>
    <x v="216"/>
  </r>
  <r>
    <x v="217"/>
  </r>
  <r>
    <x v="218"/>
  </r>
  <r>
    <x v="219"/>
  </r>
  <r>
    <x v="220"/>
  </r>
  <r>
    <x v="221"/>
  </r>
  <r>
    <x v="222"/>
  </r>
  <r>
    <x v="223"/>
  </r>
  <r>
    <x v="224"/>
  </r>
  <r>
    <x v="225"/>
  </r>
  <r>
    <x v="226"/>
  </r>
  <r>
    <x v="227"/>
  </r>
  <r>
    <x v="228"/>
  </r>
  <r>
    <x v="229"/>
  </r>
  <r>
    <x v="230"/>
  </r>
  <r>
    <x v="231"/>
  </r>
  <r>
    <x v="232"/>
  </r>
  <r>
    <x v="233"/>
  </r>
  <r>
    <x v="234"/>
  </r>
  <r>
    <x v="235"/>
  </r>
  <r>
    <x v="236"/>
  </r>
  <r>
    <x v="237"/>
  </r>
  <r>
    <x v="238"/>
  </r>
  <r>
    <x v="239"/>
  </r>
  <r>
    <x v="240"/>
  </r>
  <r>
    <x v="241"/>
  </r>
  <r>
    <x v="242"/>
  </r>
  <r>
    <x v="243"/>
  </r>
  <r>
    <x v="244"/>
  </r>
  <r>
    <x v="245"/>
  </r>
  <r>
    <x v="246"/>
  </r>
  <r>
    <x v="247"/>
  </r>
  <r>
    <x v="248"/>
  </r>
  <r>
    <x v="249"/>
  </r>
  <r>
    <x v="250"/>
  </r>
  <r>
    <x v="251"/>
  </r>
  <r>
    <x v="252"/>
  </r>
  <r>
    <x v="253"/>
  </r>
  <r>
    <x v="254"/>
  </r>
  <r>
    <x v="255"/>
  </r>
  <r>
    <x v="256"/>
  </r>
  <r>
    <x v="257"/>
  </r>
  <r>
    <x v="258"/>
  </r>
  <r>
    <x v="259"/>
  </r>
  <r>
    <x v="260"/>
  </r>
  <r>
    <x v="261"/>
  </r>
  <r>
    <x v="262"/>
  </r>
  <r>
    <x v="263"/>
  </r>
  <r>
    <x v="264"/>
  </r>
  <r>
    <x v="265"/>
  </r>
  <r>
    <x v="266"/>
  </r>
  <r>
    <x v="267"/>
  </r>
  <r>
    <x v="268"/>
  </r>
  <r>
    <x v="269"/>
  </r>
  <r>
    <x v="270"/>
  </r>
  <r>
    <x v="271"/>
  </r>
  <r>
    <x v="272"/>
  </r>
  <r>
    <x v="273"/>
  </r>
  <r>
    <x v="274"/>
  </r>
  <r>
    <x v="275"/>
  </r>
  <r>
    <x v="276"/>
  </r>
  <r>
    <x v="277"/>
  </r>
  <r>
    <x v="278"/>
  </r>
  <r>
    <x v="279"/>
  </r>
  <r>
    <x v="280"/>
  </r>
  <r>
    <x v="281"/>
  </r>
  <r>
    <x v="282"/>
  </r>
  <r>
    <x v="283"/>
  </r>
  <r>
    <x v="283"/>
  </r>
  <r>
    <x v="284"/>
  </r>
  <r>
    <x v="285"/>
  </r>
  <r>
    <x v="286"/>
  </r>
  <r>
    <x v="287"/>
  </r>
  <r>
    <x v="288"/>
  </r>
  <r>
    <x v="289"/>
  </r>
  <r>
    <x v="290"/>
  </r>
  <r>
    <x v="291"/>
  </r>
  <r>
    <x v="292"/>
  </r>
  <r>
    <x v="293"/>
  </r>
  <r>
    <x v="294"/>
  </r>
  <r>
    <x v="295"/>
  </r>
  <r>
    <x v="296"/>
  </r>
  <r>
    <x v="296"/>
  </r>
  <r>
    <x v="297"/>
  </r>
  <r>
    <x v="298"/>
  </r>
  <r>
    <x v="299"/>
  </r>
  <r>
    <x v="300"/>
  </r>
  <r>
    <x v="301"/>
  </r>
  <r>
    <x v="302"/>
  </r>
  <r>
    <x v="303"/>
  </r>
  <r>
    <x v="304"/>
  </r>
  <r>
    <x v="305"/>
  </r>
  <r>
    <x v="306"/>
  </r>
  <r>
    <x v="307"/>
  </r>
  <r>
    <x v="308"/>
  </r>
  <r>
    <x v="309"/>
  </r>
  <r>
    <x v="310"/>
  </r>
  <r>
    <x v="311"/>
  </r>
  <r>
    <x v="312"/>
  </r>
  <r>
    <x v="313"/>
  </r>
  <r>
    <x v="314"/>
  </r>
  <r>
    <x v="315"/>
  </r>
  <r>
    <x v="316"/>
  </r>
  <r>
    <x v="317"/>
  </r>
  <r>
    <x v="318"/>
  </r>
  <r>
    <x v="319"/>
  </r>
  <r>
    <x v="320"/>
  </r>
  <r>
    <x v="321"/>
  </r>
  <r>
    <x v="322"/>
  </r>
  <r>
    <x v="323"/>
  </r>
  <r>
    <x v="324"/>
  </r>
  <r>
    <x v="325"/>
  </r>
  <r>
    <x v="326"/>
  </r>
  <r>
    <x v="327"/>
  </r>
  <r>
    <x v="328"/>
  </r>
  <r>
    <x v="329"/>
  </r>
  <r>
    <x v="330"/>
  </r>
  <r>
    <x v="331"/>
  </r>
  <r>
    <x v="332"/>
  </r>
  <r>
    <x v="333"/>
  </r>
  <r>
    <x v="334"/>
  </r>
  <r>
    <x v="334"/>
  </r>
  <r>
    <x v="335"/>
  </r>
  <r>
    <x v="336"/>
  </r>
  <r>
    <x v="337"/>
  </r>
  <r>
    <x v="338"/>
  </r>
  <r>
    <x v="339"/>
  </r>
  <r>
    <x v="340"/>
  </r>
  <r>
    <x v="341"/>
  </r>
  <r>
    <x v="342"/>
  </r>
  <r>
    <x v="343"/>
  </r>
  <r>
    <x v="344"/>
  </r>
  <r>
    <x v="345"/>
  </r>
  <r>
    <x v="346"/>
  </r>
  <r>
    <x v="347"/>
  </r>
  <r>
    <x v="348"/>
  </r>
  <r>
    <x v="349"/>
  </r>
  <r>
    <x v="350"/>
  </r>
  <r>
    <x v="351"/>
  </r>
  <r>
    <x v="352"/>
  </r>
  <r>
    <x v="353"/>
  </r>
  <r>
    <x v="354"/>
  </r>
  <r>
    <x v="355"/>
  </r>
  <r>
    <x v="356"/>
  </r>
  <r>
    <x v="357"/>
  </r>
  <r>
    <x v="358"/>
  </r>
  <r>
    <x v="359"/>
  </r>
  <r>
    <x v="360"/>
  </r>
  <r>
    <x v="361"/>
  </r>
  <r>
    <x v="362"/>
  </r>
  <r>
    <x v="363"/>
  </r>
  <r>
    <x v="364"/>
  </r>
  <r>
    <x v="365"/>
  </r>
  <r>
    <x v="366"/>
  </r>
  <r>
    <x v="367"/>
  </r>
  <r>
    <x v="367"/>
  </r>
  <r>
    <x v="368"/>
  </r>
  <r>
    <x v="369"/>
  </r>
  <r>
    <x v="370"/>
  </r>
  <r>
    <x v="371"/>
  </r>
  <r>
    <x v="372"/>
  </r>
  <r>
    <x v="373"/>
  </r>
  <r>
    <x v="374"/>
  </r>
  <r>
    <x v="375"/>
  </r>
  <r>
    <x v="376"/>
  </r>
  <r>
    <x v="377"/>
  </r>
  <r>
    <x v="378"/>
  </r>
  <r>
    <x v="379"/>
  </r>
  <r>
    <x v="380"/>
  </r>
  <r>
    <x v="381"/>
  </r>
  <r>
    <x v="382"/>
  </r>
  <r>
    <x v="383"/>
  </r>
  <r>
    <x v="384"/>
  </r>
  <r>
    <x v="385"/>
  </r>
  <r>
    <x v="386"/>
  </r>
  <r>
    <x v="387"/>
  </r>
  <r>
    <x v="388"/>
  </r>
  <r>
    <x v="389"/>
  </r>
  <r>
    <x v="390"/>
  </r>
  <r>
    <x v="391"/>
  </r>
  <r>
    <x v="392"/>
  </r>
  <r>
    <x v="393"/>
  </r>
  <r>
    <x v="394"/>
  </r>
  <r>
    <x v="395"/>
  </r>
  <r>
    <x v="396"/>
  </r>
  <r>
    <x v="397"/>
  </r>
  <r>
    <x v="398"/>
  </r>
  <r>
    <x v="399"/>
  </r>
  <r>
    <x v="400"/>
  </r>
  <r>
    <x v="401"/>
  </r>
  <r>
    <x v="402"/>
  </r>
  <r>
    <x v="403"/>
  </r>
  <r>
    <x v="404"/>
  </r>
  <r>
    <x v="405"/>
  </r>
  <r>
    <x v="406"/>
  </r>
  <r>
    <x v="407"/>
  </r>
  <r>
    <x v="408"/>
  </r>
  <r>
    <x v="409"/>
  </r>
  <r>
    <x v="410"/>
  </r>
  <r>
    <x v="411"/>
  </r>
  <r>
    <x v="412"/>
  </r>
  <r>
    <x v="413"/>
  </r>
  <r>
    <x v="414"/>
  </r>
  <r>
    <x v="415"/>
  </r>
  <r>
    <x v="416"/>
  </r>
  <r>
    <x v="417"/>
  </r>
  <r>
    <x v="418"/>
  </r>
  <r>
    <x v="419"/>
  </r>
  <r>
    <x v="420"/>
  </r>
  <r>
    <x v="421"/>
  </r>
  <r>
    <x v="422"/>
  </r>
  <r>
    <x v="423"/>
  </r>
  <r>
    <x v="424"/>
  </r>
  <r>
    <x v="425"/>
  </r>
  <r>
    <x v="426"/>
  </r>
  <r>
    <x v="427"/>
  </r>
  <r>
    <x v="428"/>
  </r>
  <r>
    <x v="429"/>
  </r>
  <r>
    <x v="430"/>
  </r>
  <r>
    <x v="431"/>
  </r>
  <r>
    <x v="432"/>
  </r>
  <r>
    <x v="433"/>
  </r>
  <r>
    <x v="434"/>
  </r>
  <r>
    <x v="435"/>
  </r>
  <r>
    <x v="436"/>
  </r>
  <r>
    <x v="437"/>
  </r>
  <r>
    <x v="438"/>
  </r>
  <r>
    <x v="439"/>
  </r>
  <r>
    <x v="440"/>
  </r>
  <r>
    <x v="441"/>
  </r>
  <r>
    <x v="442"/>
  </r>
  <r>
    <x v="443"/>
  </r>
  <r>
    <x v="444"/>
  </r>
  <r>
    <x v="445"/>
  </r>
  <r>
    <x v="446"/>
  </r>
  <r>
    <x v="447"/>
  </r>
  <r>
    <x v="447"/>
  </r>
  <r>
    <x v="448"/>
  </r>
  <r>
    <x v="449"/>
  </r>
  <r>
    <x v="450"/>
  </r>
  <r>
    <x v="451"/>
  </r>
  <r>
    <x v="452"/>
  </r>
  <r>
    <x v="453"/>
  </r>
  <r>
    <x v="454"/>
  </r>
  <r>
    <x v="455"/>
  </r>
  <r>
    <x v="456"/>
  </r>
  <r>
    <x v="457"/>
  </r>
  <r>
    <x v="458"/>
  </r>
  <r>
    <x v="459"/>
  </r>
  <r>
    <x v="460"/>
  </r>
  <r>
    <x v="461"/>
  </r>
  <r>
    <x v="462"/>
  </r>
  <r>
    <x v="463"/>
  </r>
  <r>
    <x v="463"/>
  </r>
  <r>
    <x v="464"/>
  </r>
  <r>
    <x v="465"/>
  </r>
  <r>
    <x v="466"/>
  </r>
  <r>
    <x v="467"/>
  </r>
  <r>
    <x v="467"/>
  </r>
  <r>
    <x v="468"/>
  </r>
  <r>
    <x v="469"/>
  </r>
  <r>
    <x v="470"/>
  </r>
  <r>
    <x v="471"/>
  </r>
  <r>
    <x v="472"/>
  </r>
  <r>
    <x v="473"/>
  </r>
  <r>
    <x v="474"/>
  </r>
  <r>
    <x v="475"/>
  </r>
  <r>
    <x v="476"/>
  </r>
  <r>
    <x v="477"/>
  </r>
  <r>
    <x v="478"/>
  </r>
  <r>
    <x v="479"/>
  </r>
  <r>
    <x v="480"/>
  </r>
  <r>
    <x v="481"/>
  </r>
  <r>
    <x v="482"/>
  </r>
  <r>
    <x v="483"/>
  </r>
  <r>
    <x v="484"/>
  </r>
  <r>
    <x v="485"/>
  </r>
  <r>
    <x v="486"/>
  </r>
  <r>
    <x v="487"/>
  </r>
  <r>
    <x v="488"/>
  </r>
  <r>
    <x v="489"/>
  </r>
  <r>
    <x v="490"/>
  </r>
  <r>
    <x v="490"/>
  </r>
  <r>
    <x v="491"/>
  </r>
  <r>
    <x v="492"/>
  </r>
  <r>
    <x v="493"/>
  </r>
  <r>
    <x v="494"/>
  </r>
  <r>
    <x v="495"/>
  </r>
  <r>
    <x v="496"/>
  </r>
  <r>
    <x v="497"/>
  </r>
  <r>
    <x v="498"/>
  </r>
  <r>
    <x v="499"/>
  </r>
  <r>
    <x v="500"/>
  </r>
  <r>
    <x v="501"/>
  </r>
  <r>
    <x v="502"/>
  </r>
  <r>
    <x v="503"/>
  </r>
  <r>
    <x v="504"/>
  </r>
  <r>
    <x v="505"/>
  </r>
  <r>
    <x v="506"/>
  </r>
  <r>
    <x v="507"/>
  </r>
  <r>
    <x v="508"/>
  </r>
  <r>
    <x v="509"/>
  </r>
  <r>
    <x v="510"/>
  </r>
  <r>
    <x v="511"/>
  </r>
  <r>
    <x v="511"/>
  </r>
  <r>
    <x v="512"/>
  </r>
  <r>
    <x v="513"/>
  </r>
  <r>
    <x v="514"/>
  </r>
  <r>
    <x v="515"/>
  </r>
  <r>
    <x v="516"/>
  </r>
  <r>
    <x v="517"/>
  </r>
  <r>
    <x v="518"/>
  </r>
  <r>
    <x v="519"/>
  </r>
  <r>
    <x v="520"/>
  </r>
  <r>
    <x v="521"/>
  </r>
  <r>
    <x v="522"/>
  </r>
  <r>
    <x v="523"/>
  </r>
  <r>
    <x v="524"/>
  </r>
  <r>
    <x v="525"/>
  </r>
  <r>
    <x v="526"/>
  </r>
  <r>
    <x v="527"/>
  </r>
  <r>
    <x v="528"/>
  </r>
  <r>
    <x v="529"/>
  </r>
  <r>
    <x v="529"/>
  </r>
  <r>
    <x v="529"/>
  </r>
  <r>
    <x v="530"/>
  </r>
  <r>
    <x v="531"/>
  </r>
  <r>
    <x v="532"/>
  </r>
  <r>
    <x v="533"/>
  </r>
  <r>
    <x v="534"/>
  </r>
  <r>
    <x v="535"/>
  </r>
  <r>
    <x v="536"/>
  </r>
  <r>
    <x v="537"/>
  </r>
  <r>
    <x v="538"/>
  </r>
  <r>
    <x v="539"/>
  </r>
  <r>
    <x v="54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65DD5EE-9F27-4E41-998C-4255611B7EA6}" name="PivotTable1" cacheId="0" applyNumberFormats="0" applyBorderFormats="0" applyFontFormats="0" applyPatternFormats="0" applyAlignmentFormats="0" applyWidthHeightFormats="1" dataCaption="Values" updatedVersion="8" minRefreshableVersion="3" itemPrintTitles="1" createdVersion="8" indent="0" compact="0" compactData="0" multipleFieldFilters="0">
  <location ref="F16" firstHeaderRow="0" firstDataRow="0" firstDataCol="0" rowPageCount="1" colPageCount="1"/>
  <pivotFields count="1">
    <pivotField axis="axisPage" compact="0" outline="0" showAll="0">
      <items count="543">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0"/>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m="1" x="541"/>
        <item t="default"/>
      </items>
    </pivotField>
  </pivotFields>
  <pageFields count="1">
    <pageField fld="0" hier="-1"/>
  </pageFields>
  <formats count="13">
    <format dxfId="341">
      <pivotArea field="0" type="button" dataOnly="0" labelOnly="1" outline="0" axis="axisPage" fieldPosition="0"/>
    </format>
    <format dxfId="340">
      <pivotArea field="0" type="button" dataOnly="0" labelOnly="1" outline="0" axis="axisPage" fieldPosition="0"/>
    </format>
    <format dxfId="339">
      <pivotArea field="0" type="button" dataOnly="0" labelOnly="1" outline="0" axis="axisPage" fieldPosition="0"/>
    </format>
    <format dxfId="338">
      <pivotArea dataOnly="0" labelOnly="1" outline="0" fieldPosition="0">
        <references count="1">
          <reference field="0" count="0"/>
        </references>
      </pivotArea>
    </format>
    <format dxfId="337">
      <pivotArea dataOnly="0" labelOnly="1" outline="0" fieldPosition="0">
        <references count="1">
          <reference field="0" count="1">
            <x v="0"/>
          </reference>
        </references>
      </pivotArea>
    </format>
    <format dxfId="336">
      <pivotArea field="0" type="button" dataOnly="0" labelOnly="1" outline="0" axis="axisPage" fieldPosition="0"/>
    </format>
    <format dxfId="335">
      <pivotArea dataOnly="0" labelOnly="1" outline="0" fieldPosition="0">
        <references count="1">
          <reference field="0" count="0"/>
        </references>
      </pivotArea>
    </format>
    <format dxfId="334">
      <pivotArea field="0" type="button" dataOnly="0" labelOnly="1" outline="0" axis="axisPage" fieldPosition="0"/>
    </format>
    <format dxfId="333">
      <pivotArea dataOnly="0" labelOnly="1" outline="0" fieldPosition="0">
        <references count="1">
          <reference field="0" count="0"/>
        </references>
      </pivotArea>
    </format>
    <format dxfId="332">
      <pivotArea field="0" type="button" dataOnly="0" labelOnly="1" outline="0" axis="axisPage" fieldPosition="0"/>
    </format>
    <format dxfId="331">
      <pivotArea field="0" type="button" dataOnly="0" labelOnly="1" outline="0" axis="axisPage" fieldPosition="0"/>
    </format>
    <format dxfId="330">
      <pivotArea field="0" type="button" dataOnly="0" labelOnly="1" outline="0" axis="axisPage" fieldPosition="0"/>
    </format>
    <format dxfId="329">
      <pivotArea field="0" type="button" dataOnly="0" labelOnly="1" outline="0" axis="axisPage" fieldPosition="0"/>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mailto:leveranciers@nijbegun.nl" TargetMode="External"/><Relationship Id="rId7" Type="http://schemas.openxmlformats.org/officeDocument/2006/relationships/printerSettings" Target="../printerSettings/printerSettings2.bin"/><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6" Type="http://schemas.openxmlformats.org/officeDocument/2006/relationships/hyperlink" Target="https://isolatie.nijbegun.nl/over-de-isolatieaanpak/wat-is-een-isolatieplan/" TargetMode="External"/><Relationship Id="rId5" Type="http://schemas.openxmlformats.org/officeDocument/2006/relationships/hyperlink" Target="https://www.nijbegun.nl/themas/isolatieaanpak/bedrijven/maatregelencatalogus/" TargetMode="External"/><Relationship Id="rId4" Type="http://schemas.openxmlformats.org/officeDocument/2006/relationships/hyperlink" Target="https://www.nijbegun.nl/themas/isolatieaanpak/"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hyperlink" Target="file:///\\LNV.INTERN\Lnv.intern\grp\NCG\Algemeen\O&amp;R\Ontwerp;%20Team%20Technisch\Kostendeskundigen\2.%20Kaders\M29\M29%20kostentemplate\M29%20maatregelen%20-%20Afwerkkosten.docx"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11">
    <tabColor rgb="FF1F3864"/>
    <outlinePr summaryBelow="0"/>
  </sheetPr>
  <dimension ref="A1:AL758"/>
  <sheetViews>
    <sheetView showGridLines="0" tabSelected="1" zoomScaleNormal="100" workbookViewId="0">
      <pane ySplit="2" topLeftCell="A3" activePane="bottomLeft" state="frozen"/>
      <selection pane="bottomLeft" activeCell="F3" sqref="F3"/>
    </sheetView>
  </sheetViews>
  <sheetFormatPr defaultColWidth="9" defaultRowHeight="15.75" customHeight="1" outlineLevelRow="3" x14ac:dyDescent="0.2"/>
  <cols>
    <col min="1" max="1" width="5.5703125" style="1173" customWidth="1"/>
    <col min="2" max="2" width="5.5703125" style="7" hidden="1" customWidth="1"/>
    <col min="3" max="3" width="2.28515625" style="5" customWidth="1"/>
    <col min="4" max="4" width="2.28515625" style="111" customWidth="1"/>
    <col min="5" max="5" width="7.42578125" style="919" customWidth="1"/>
    <col min="6" max="6" width="42.5703125" style="5" customWidth="1"/>
    <col min="7" max="7" width="28.140625" style="5" customWidth="1"/>
    <col min="8" max="8" width="0.5703125" style="5" customWidth="1"/>
    <col min="9" max="9" width="17" style="5" customWidth="1"/>
    <col min="10" max="10" width="5.42578125" style="5" customWidth="1"/>
    <col min="11" max="11" width="11.28515625" style="226" customWidth="1"/>
    <col min="12" max="12" width="0.42578125" style="5" customWidth="1"/>
    <col min="13" max="13" width="12" style="16" bestFit="1" customWidth="1"/>
    <col min="14" max="15" width="13.7109375" style="1206" customWidth="1"/>
    <col min="16" max="16" width="15.85546875" style="14" customWidth="1"/>
    <col min="17" max="17" width="2.7109375" style="5" customWidth="1"/>
    <col min="18" max="19" width="2.28515625" style="5" customWidth="1"/>
    <col min="20" max="20" width="1.85546875" style="1179" hidden="1" customWidth="1"/>
    <col min="21" max="21" width="12" style="677" hidden="1" customWidth="1"/>
    <col min="22" max="22" width="3" style="1053" hidden="1" customWidth="1"/>
    <col min="23" max="23" width="25.28515625" style="618" hidden="1" customWidth="1"/>
    <col min="24" max="24" width="22.85546875" style="263" hidden="1" customWidth="1"/>
    <col min="25" max="25" width="15.5703125" style="261" customWidth="1"/>
    <col min="26" max="26" width="17.140625" style="262" customWidth="1"/>
    <col min="27" max="27" width="39" style="268" customWidth="1"/>
    <col min="28" max="28" width="16.5703125" style="261" customWidth="1"/>
    <col min="29" max="29" width="24" style="261" customWidth="1"/>
    <col min="30" max="31" width="9" style="21" customWidth="1"/>
    <col min="32" max="32" width="12" style="21" bestFit="1" customWidth="1"/>
    <col min="33" max="34" width="9" style="21" customWidth="1"/>
    <col min="35" max="35" width="13" style="999" bestFit="1" customWidth="1"/>
    <col min="36" max="36" width="14.85546875" style="999" customWidth="1"/>
    <col min="37" max="38" width="9" style="21"/>
    <col min="39" max="16384" width="9" style="5"/>
  </cols>
  <sheetData>
    <row r="1" spans="1:38" s="8" customFormat="1" ht="12" customHeight="1" x14ac:dyDescent="0.2">
      <c r="A1" s="616" t="s">
        <v>53</v>
      </c>
      <c r="B1" s="206"/>
      <c r="C1" s="648" t="s">
        <v>1005</v>
      </c>
      <c r="D1" s="170"/>
      <c r="E1" s="1124"/>
      <c r="F1" s="171"/>
      <c r="G1" s="172"/>
      <c r="H1" s="173"/>
      <c r="I1" s="174"/>
      <c r="J1" s="173"/>
      <c r="K1" s="175"/>
      <c r="L1" s="173"/>
      <c r="M1" s="176"/>
      <c r="N1" s="1185"/>
      <c r="O1" s="1185"/>
      <c r="P1" s="177"/>
      <c r="Q1" s="178"/>
      <c r="R1" s="177"/>
      <c r="S1" s="179"/>
      <c r="T1" s="1175"/>
      <c r="U1" s="676"/>
      <c r="V1" s="1055"/>
      <c r="W1" s="619"/>
      <c r="X1" s="260"/>
      <c r="Y1" s="261"/>
      <c r="Z1" s="262"/>
      <c r="AA1" s="261"/>
      <c r="AB1" s="261"/>
      <c r="AC1" s="261"/>
      <c r="AD1" s="21"/>
      <c r="AE1" s="21"/>
      <c r="AF1" s="21"/>
      <c r="AG1" s="21"/>
      <c r="AH1" s="21"/>
      <c r="AI1" s="999"/>
      <c r="AJ1" s="999"/>
      <c r="AK1" s="21"/>
      <c r="AL1" s="21"/>
    </row>
    <row r="2" spans="1:38" s="8" customFormat="1" ht="10.15" customHeight="1" x14ac:dyDescent="0.2">
      <c r="A2" s="1173">
        <v>1</v>
      </c>
      <c r="B2" s="7" t="s">
        <v>54</v>
      </c>
      <c r="C2" s="180"/>
      <c r="D2" s="242"/>
      <c r="E2" s="1125"/>
      <c r="F2" s="42"/>
      <c r="G2" s="43"/>
      <c r="H2" s="44"/>
      <c r="I2" s="45"/>
      <c r="J2" s="44"/>
      <c r="K2" s="46"/>
      <c r="L2" s="44"/>
      <c r="M2" s="47"/>
      <c r="N2" s="1186"/>
      <c r="O2" s="1186"/>
      <c r="P2" s="4"/>
      <c r="Q2" s="3"/>
      <c r="R2" s="4"/>
      <c r="S2" s="181"/>
      <c r="T2" s="1175"/>
      <c r="U2" s="676"/>
      <c r="V2" s="1055"/>
      <c r="W2" s="619"/>
      <c r="X2" s="260"/>
      <c r="Y2" s="261"/>
      <c r="Z2" s="262"/>
      <c r="AA2" s="261"/>
      <c r="AB2" s="261"/>
      <c r="AC2" s="261"/>
      <c r="AD2" s="21"/>
      <c r="AE2" s="21"/>
      <c r="AF2" s="21"/>
      <c r="AG2" s="21"/>
      <c r="AH2" s="21"/>
      <c r="AI2" s="999"/>
      <c r="AJ2" s="999"/>
      <c r="AK2" s="21"/>
      <c r="AL2" s="21"/>
    </row>
    <row r="3" spans="1:38" s="8" customFormat="1" ht="30" customHeight="1" x14ac:dyDescent="0.2">
      <c r="A3" s="1173">
        <v>1</v>
      </c>
      <c r="B3" s="7" t="s">
        <v>54</v>
      </c>
      <c r="C3" s="182"/>
      <c r="D3" s="242"/>
      <c r="E3" s="1126"/>
      <c r="F3" s="1062"/>
      <c r="G3" s="236" t="s">
        <v>1314</v>
      </c>
      <c r="H3" s="157"/>
      <c r="I3" s="235"/>
      <c r="J3" s="207"/>
      <c r="K3" s="212"/>
      <c r="L3" s="158"/>
      <c r="M3" s="158"/>
      <c r="N3" s="1187"/>
      <c r="O3" s="1187"/>
      <c r="P3" s="934"/>
      <c r="Q3" s="159"/>
      <c r="R3" s="243"/>
      <c r="S3" s="181"/>
      <c r="T3" s="1176"/>
      <c r="U3" s="82"/>
      <c r="V3" s="1053"/>
      <c r="W3" s="620"/>
      <c r="X3" s="263"/>
      <c r="Y3" s="261"/>
      <c r="Z3" s="262"/>
      <c r="AA3" s="261"/>
      <c r="AB3" s="261"/>
      <c r="AC3" s="261"/>
      <c r="AD3" s="21"/>
      <c r="AE3" s="21"/>
      <c r="AF3" s="21"/>
      <c r="AG3" s="21"/>
      <c r="AH3" s="21"/>
      <c r="AI3" s="999"/>
      <c r="AJ3" s="999"/>
      <c r="AK3" s="21"/>
      <c r="AL3" s="21"/>
    </row>
    <row r="4" spans="1:38" s="8" customFormat="1" ht="10.15" customHeight="1" x14ac:dyDescent="0.2">
      <c r="A4" s="1173">
        <v>1</v>
      </c>
      <c r="B4" s="7" t="s">
        <v>54</v>
      </c>
      <c r="C4" s="182"/>
      <c r="D4" s="242"/>
      <c r="E4" s="1127"/>
      <c r="F4" s="1063"/>
      <c r="G4" s="37"/>
      <c r="H4" s="38"/>
      <c r="I4" s="39"/>
      <c r="J4" s="38"/>
      <c r="K4" s="40"/>
      <c r="L4" s="38"/>
      <c r="M4" s="41"/>
      <c r="N4" s="1188"/>
      <c r="O4" s="1188"/>
      <c r="P4" s="245"/>
      <c r="Q4" s="244"/>
      <c r="R4" s="243"/>
      <c r="S4" s="181"/>
      <c r="T4" s="1175"/>
      <c r="U4" s="82"/>
      <c r="V4" s="1055"/>
      <c r="W4" s="618"/>
      <c r="X4" s="263"/>
      <c r="Y4" s="261"/>
      <c r="Z4" s="262"/>
      <c r="AA4" s="261"/>
      <c r="AB4" s="261"/>
      <c r="AC4" s="261"/>
      <c r="AD4" s="21"/>
      <c r="AE4" s="21"/>
      <c r="AF4" s="21"/>
      <c r="AG4" s="21"/>
      <c r="AH4" s="21"/>
      <c r="AI4" s="999"/>
      <c r="AJ4" s="999"/>
      <c r="AK4" s="21"/>
      <c r="AL4" s="21"/>
    </row>
    <row r="5" spans="1:38" s="9" customFormat="1" ht="12" customHeight="1" x14ac:dyDescent="0.2">
      <c r="A5" s="1173">
        <v>1</v>
      </c>
      <c r="B5" s="7" t="s">
        <v>54</v>
      </c>
      <c r="C5" s="183"/>
      <c r="D5" s="246"/>
      <c r="E5" s="1128"/>
      <c r="F5" s="247"/>
      <c r="G5" s="247"/>
      <c r="H5" s="247"/>
      <c r="I5" s="247"/>
      <c r="J5" s="247"/>
      <c r="K5" s="248"/>
      <c r="L5" s="247"/>
      <c r="M5" s="247"/>
      <c r="N5" s="1189"/>
      <c r="O5" s="1189"/>
      <c r="P5" s="247"/>
      <c r="Q5" s="247"/>
      <c r="R5" s="247"/>
      <c r="S5" s="184"/>
      <c r="T5" s="1175"/>
      <c r="U5" s="677"/>
      <c r="V5" s="1055"/>
      <c r="W5" s="621"/>
      <c r="X5" s="263"/>
      <c r="Y5" s="264"/>
      <c r="Z5" s="263"/>
      <c r="AA5" s="265"/>
      <c r="AB5" s="264"/>
      <c r="AC5" s="264"/>
      <c r="AD5" s="51"/>
      <c r="AE5" s="51"/>
      <c r="AF5" s="51"/>
      <c r="AG5" s="51"/>
      <c r="AH5" s="51"/>
      <c r="AI5" s="1000"/>
      <c r="AJ5" s="1000"/>
      <c r="AK5" s="51"/>
      <c r="AL5" s="51"/>
    </row>
    <row r="6" spans="1:38" ht="10.15" customHeight="1" x14ac:dyDescent="0.2">
      <c r="A6" s="1173">
        <v>1</v>
      </c>
      <c r="B6" s="7" t="s">
        <v>54</v>
      </c>
      <c r="C6" s="185"/>
      <c r="D6" s="108"/>
      <c r="E6" s="1064"/>
      <c r="F6" s="1064"/>
      <c r="G6" s="48"/>
      <c r="H6" s="48"/>
      <c r="I6" s="48"/>
      <c r="J6" s="48"/>
      <c r="K6" s="213"/>
      <c r="L6" s="48"/>
      <c r="M6" s="48"/>
      <c r="N6" s="1190"/>
      <c r="O6" s="1190"/>
      <c r="P6" s="48"/>
      <c r="Q6" s="48"/>
      <c r="R6" s="48"/>
      <c r="S6" s="186"/>
      <c r="T6" s="1175"/>
      <c r="V6" s="1055"/>
      <c r="Y6" s="263"/>
      <c r="Z6" s="266"/>
      <c r="AA6" s="265"/>
      <c r="AB6" s="264"/>
    </row>
    <row r="7" spans="1:38" ht="15.75" customHeight="1" x14ac:dyDescent="0.2">
      <c r="A7" s="1173">
        <v>1</v>
      </c>
      <c r="B7" s="7" t="s">
        <v>54</v>
      </c>
      <c r="C7" s="185"/>
      <c r="D7" s="108"/>
      <c r="E7" s="1129"/>
      <c r="F7" s="144"/>
      <c r="G7" s="144"/>
      <c r="H7" s="144"/>
      <c r="I7" s="144"/>
      <c r="J7" s="145"/>
      <c r="K7" s="146"/>
      <c r="L7" s="145"/>
      <c r="M7" s="154"/>
      <c r="N7" s="1191"/>
      <c r="O7" s="1191"/>
      <c r="P7" s="147"/>
      <c r="Q7" s="155"/>
      <c r="R7" s="49"/>
      <c r="S7" s="186"/>
      <c r="T7" s="1175"/>
      <c r="V7" s="1055"/>
      <c r="Y7" s="267"/>
      <c r="Z7" s="268"/>
      <c r="AA7" s="265"/>
      <c r="AB7" s="264"/>
    </row>
    <row r="8" spans="1:38" s="2" customFormat="1" ht="10.15" customHeight="1" x14ac:dyDescent="0.15">
      <c r="A8" s="1173">
        <v>1</v>
      </c>
      <c r="B8" s="7" t="s">
        <v>54</v>
      </c>
      <c r="C8" s="185"/>
      <c r="D8" s="108"/>
      <c r="E8" s="1130"/>
      <c r="F8" s="1065"/>
      <c r="G8" s="249"/>
      <c r="H8" s="249"/>
      <c r="I8" s="205"/>
      <c r="J8" s="25"/>
      <c r="K8" s="214"/>
      <c r="L8" s="25"/>
      <c r="M8" s="250"/>
      <c r="N8" s="1192"/>
      <c r="O8" s="1192"/>
      <c r="P8" s="26"/>
      <c r="Q8" s="156"/>
      <c r="R8" s="49"/>
      <c r="S8" s="186"/>
      <c r="T8" s="1175"/>
      <c r="U8" s="677">
        <v>1</v>
      </c>
      <c r="V8" s="1055"/>
      <c r="W8" s="622"/>
      <c r="X8" s="263"/>
      <c r="Y8" s="263"/>
      <c r="Z8" s="266"/>
      <c r="AA8" s="265"/>
      <c r="AB8" s="264"/>
      <c r="AC8" s="261"/>
      <c r="AD8" s="52"/>
      <c r="AE8" s="52"/>
      <c r="AF8" s="52"/>
      <c r="AG8" s="52"/>
      <c r="AH8" s="52"/>
      <c r="AI8" s="1001"/>
      <c r="AJ8" s="1001"/>
      <c r="AK8" s="52"/>
      <c r="AL8" s="52"/>
    </row>
    <row r="9" spans="1:38" s="2" customFormat="1" ht="15.75" customHeight="1" x14ac:dyDescent="0.15">
      <c r="A9" s="1173">
        <v>1</v>
      </c>
      <c r="B9" s="7" t="s">
        <v>54</v>
      </c>
      <c r="C9" s="185"/>
      <c r="D9" s="108"/>
      <c r="E9" s="1131" t="str">
        <f>IF($G$9="Maak keuze","1"," ")</f>
        <v xml:space="preserve"> </v>
      </c>
      <c r="F9" s="1066"/>
      <c r="G9" s="1174" t="s">
        <v>321</v>
      </c>
      <c r="H9" s="251"/>
      <c r="I9" s="204"/>
      <c r="J9" s="252"/>
      <c r="K9" s="1257" t="e" vm="1">
        <v>#VALUE!</v>
      </c>
      <c r="L9" s="1257"/>
      <c r="M9" s="1257"/>
      <c r="N9" s="1257"/>
      <c r="O9" s="1257"/>
      <c r="P9" s="1257"/>
      <c r="Q9" s="156"/>
      <c r="R9" s="49"/>
      <c r="S9" s="186"/>
      <c r="T9" s="1175"/>
      <c r="U9" s="1241"/>
      <c r="V9" s="1055"/>
      <c r="W9" s="618"/>
      <c r="X9" s="263"/>
      <c r="Y9" s="263"/>
      <c r="Z9" s="269"/>
      <c r="AA9" s="270"/>
      <c r="AB9" s="271"/>
      <c r="AC9" s="270"/>
      <c r="AD9" s="52"/>
      <c r="AE9" s="52"/>
      <c r="AF9" s="52"/>
      <c r="AG9" s="52"/>
      <c r="AH9" s="52"/>
      <c r="AI9" s="1001"/>
      <c r="AJ9" s="1001"/>
      <c r="AK9" s="52"/>
      <c r="AL9" s="52"/>
    </row>
    <row r="10" spans="1:38" s="2" customFormat="1" ht="15.75" customHeight="1" x14ac:dyDescent="0.15">
      <c r="A10" s="1173">
        <v>1</v>
      </c>
      <c r="B10" s="7" t="s">
        <v>54</v>
      </c>
      <c r="C10" s="185"/>
      <c r="D10" s="108"/>
      <c r="E10" s="1130"/>
      <c r="F10" s="1067"/>
      <c r="G10" s="253"/>
      <c r="H10" s="249"/>
      <c r="J10" s="252"/>
      <c r="K10" s="1257"/>
      <c r="L10" s="1257"/>
      <c r="M10" s="1257"/>
      <c r="N10" s="1257"/>
      <c r="O10" s="1257"/>
      <c r="P10" s="1257"/>
      <c r="Q10" s="156"/>
      <c r="R10" s="49"/>
      <c r="S10" s="186"/>
      <c r="T10" s="1175"/>
      <c r="U10" s="677"/>
      <c r="V10" s="1055"/>
      <c r="W10" s="618"/>
      <c r="X10" s="263"/>
      <c r="Y10" s="263"/>
      <c r="Z10" s="272"/>
      <c r="AA10" s="268"/>
      <c r="AB10" s="268"/>
      <c r="AC10" s="268"/>
      <c r="AD10" s="52"/>
      <c r="AE10" s="52"/>
      <c r="AF10" s="52"/>
      <c r="AG10" s="52"/>
      <c r="AH10" s="52"/>
      <c r="AI10" s="1001"/>
      <c r="AJ10" s="1001"/>
      <c r="AK10" s="52"/>
      <c r="AL10" s="52"/>
    </row>
    <row r="11" spans="1:38" s="2" customFormat="1" ht="15.75" customHeight="1" x14ac:dyDescent="0.15">
      <c r="A11" s="1173">
        <v>1</v>
      </c>
      <c r="B11" s="7" t="s">
        <v>54</v>
      </c>
      <c r="C11" s="185"/>
      <c r="D11" s="108"/>
      <c r="E11" s="1130"/>
      <c r="F11" s="27"/>
      <c r="G11" s="253"/>
      <c r="H11" s="249"/>
      <c r="I11" s="24"/>
      <c r="J11" s="251"/>
      <c r="K11" s="1257"/>
      <c r="L11" s="1257"/>
      <c r="M11" s="1257"/>
      <c r="N11" s="1257"/>
      <c r="O11" s="1257"/>
      <c r="P11" s="1257"/>
      <c r="Q11" s="156"/>
      <c r="R11" s="49"/>
      <c r="S11" s="186"/>
      <c r="T11" s="1175"/>
      <c r="U11" s="745"/>
      <c r="V11" s="1055"/>
      <c r="W11" s="618"/>
      <c r="X11" s="263"/>
      <c r="Y11" s="263"/>
      <c r="Z11" s="272"/>
      <c r="AA11" s="268"/>
      <c r="AB11" s="268"/>
      <c r="AC11" s="268"/>
      <c r="AD11" s="52"/>
      <c r="AE11" s="52"/>
      <c r="AF11" s="52"/>
      <c r="AG11" s="52"/>
      <c r="AH11" s="52"/>
      <c r="AI11" s="1001"/>
      <c r="AJ11" s="1001"/>
      <c r="AK11" s="52"/>
      <c r="AL11" s="52"/>
    </row>
    <row r="12" spans="1:38" s="2" customFormat="1" ht="15.75" customHeight="1" x14ac:dyDescent="0.15">
      <c r="A12" s="1173">
        <v>1</v>
      </c>
      <c r="B12" s="7" t="s">
        <v>54</v>
      </c>
      <c r="C12" s="185"/>
      <c r="D12" s="108"/>
      <c r="E12" s="1130"/>
      <c r="F12" s="122" t="s">
        <v>56</v>
      </c>
      <c r="G12" s="502"/>
      <c r="H12" s="251"/>
      <c r="I12" s="28"/>
      <c r="K12" s="1257"/>
      <c r="L12" s="1257"/>
      <c r="M12" s="1257"/>
      <c r="N12" s="1257"/>
      <c r="O12" s="1257"/>
      <c r="P12" s="1257"/>
      <c r="Q12" s="156"/>
      <c r="R12" s="49"/>
      <c r="S12" s="186"/>
      <c r="T12" s="1175"/>
      <c r="U12" s="82"/>
      <c r="V12" s="1055"/>
      <c r="W12" s="618"/>
      <c r="X12" s="263"/>
      <c r="Y12" s="263"/>
      <c r="Z12" s="272"/>
      <c r="AA12" s="268"/>
      <c r="AB12" s="268"/>
      <c r="AC12" s="268"/>
      <c r="AD12" s="52"/>
      <c r="AE12" s="52"/>
      <c r="AF12" s="52"/>
      <c r="AG12" s="52"/>
      <c r="AH12" s="52"/>
      <c r="AI12" s="1001"/>
      <c r="AJ12" s="1001"/>
      <c r="AK12" s="52"/>
      <c r="AL12" s="52"/>
    </row>
    <row r="13" spans="1:38" s="2" customFormat="1" ht="15.75" customHeight="1" x14ac:dyDescent="0.15">
      <c r="A13" s="1173">
        <v>1</v>
      </c>
      <c r="B13" s="7" t="s">
        <v>54</v>
      </c>
      <c r="C13" s="185"/>
      <c r="D13" s="108"/>
      <c r="E13" s="1130"/>
      <c r="F13" s="123" t="s">
        <v>57</v>
      </c>
      <c r="G13" s="502"/>
      <c r="H13" s="251"/>
      <c r="I13" s="28"/>
      <c r="K13" s="1256" t="s">
        <v>1315</v>
      </c>
      <c r="L13" s="1256"/>
      <c r="M13" s="1256"/>
      <c r="N13" s="1256"/>
      <c r="O13" s="1256"/>
      <c r="P13" s="1256"/>
      <c r="Q13" s="156"/>
      <c r="R13" s="49"/>
      <c r="S13" s="186"/>
      <c r="T13" s="1175"/>
      <c r="U13" s="745"/>
      <c r="V13" s="1055"/>
      <c r="W13" s="618"/>
      <c r="X13" s="263"/>
      <c r="Y13" s="263"/>
      <c r="Z13" s="272"/>
      <c r="AA13" s="268"/>
      <c r="AB13" s="268"/>
      <c r="AC13" s="268"/>
      <c r="AD13" s="52"/>
      <c r="AE13" s="52"/>
      <c r="AF13" s="52"/>
      <c r="AG13" s="52"/>
      <c r="AH13" s="52"/>
      <c r="AI13" s="1001"/>
      <c r="AJ13" s="1001"/>
      <c r="AK13" s="52"/>
      <c r="AL13" s="52"/>
    </row>
    <row r="14" spans="1:38" s="19" customFormat="1" x14ac:dyDescent="0.15">
      <c r="A14" s="1173">
        <v>1</v>
      </c>
      <c r="B14" s="7" t="s">
        <v>54</v>
      </c>
      <c r="C14" s="187"/>
      <c r="D14" s="109"/>
      <c r="E14" s="1132"/>
      <c r="F14" s="1240" t="s">
        <v>58</v>
      </c>
      <c r="G14" s="1239" t="s">
        <v>59</v>
      </c>
      <c r="H14" s="251"/>
      <c r="K14" s="254"/>
      <c r="N14" s="1193"/>
      <c r="O14" s="1193"/>
      <c r="P14" s="2"/>
      <c r="Q14" s="156"/>
      <c r="R14" s="66"/>
      <c r="S14" s="188"/>
      <c r="T14" s="1175"/>
      <c r="U14" s="745" t="s">
        <v>128</v>
      </c>
      <c r="V14" s="1055"/>
      <c r="W14" s="618"/>
      <c r="X14" s="263"/>
      <c r="Y14" s="273"/>
      <c r="Z14" s="272"/>
      <c r="AA14" s="268"/>
      <c r="AB14" s="268"/>
      <c r="AC14" s="268"/>
      <c r="AD14" s="67"/>
      <c r="AE14" s="67"/>
      <c r="AF14" s="67"/>
      <c r="AG14" s="67"/>
      <c r="AH14" s="67"/>
      <c r="AI14" s="1002"/>
      <c r="AJ14" s="1002"/>
      <c r="AK14" s="67"/>
      <c r="AL14" s="67"/>
    </row>
    <row r="15" spans="1:38" s="2" customFormat="1" ht="15.75" customHeight="1" x14ac:dyDescent="0.15">
      <c r="A15" s="1173">
        <f>IF(G15=0,0,1)</f>
        <v>1</v>
      </c>
      <c r="B15" s="7" t="s">
        <v>54</v>
      </c>
      <c r="C15" s="185"/>
      <c r="D15" s="108"/>
      <c r="E15" s="1130"/>
      <c r="F15" s="123" t="s">
        <v>60</v>
      </c>
      <c r="G15" s="124" t="str">
        <f>IFERROR(IF(G14&gt;0,VLOOKUP(G14,Tabellen!B35:C595,2,),""),"")</f>
        <v/>
      </c>
      <c r="H15" s="251"/>
      <c r="I15" s="1"/>
      <c r="J15" s="19"/>
      <c r="K15" s="626"/>
      <c r="L15" s="19"/>
      <c r="M15" s="19"/>
      <c r="N15" s="1193"/>
      <c r="O15" s="1193"/>
      <c r="Q15" s="156"/>
      <c r="R15" s="49"/>
      <c r="S15" s="186"/>
      <c r="T15" s="1175"/>
      <c r="U15" s="745"/>
      <c r="V15" s="1055"/>
      <c r="W15" s="618"/>
      <c r="X15" s="263"/>
      <c r="Y15" s="263"/>
      <c r="Z15" s="272"/>
      <c r="AA15" s="268"/>
      <c r="AB15" s="268"/>
      <c r="AC15" s="268"/>
      <c r="AD15" s="52"/>
      <c r="AE15" s="52"/>
      <c r="AF15" s="52"/>
      <c r="AG15" s="52"/>
      <c r="AH15" s="52"/>
      <c r="AI15" s="1001"/>
      <c r="AJ15" s="1002"/>
      <c r="AK15" s="52"/>
      <c r="AL15" s="52"/>
    </row>
    <row r="16" spans="1:38" s="2" customFormat="1" ht="15.75" customHeight="1" outlineLevel="1" x14ac:dyDescent="0.15">
      <c r="A16" s="1173">
        <v>1</v>
      </c>
      <c r="B16" s="7" t="s">
        <v>54</v>
      </c>
      <c r="C16" s="185"/>
      <c r="D16" s="107"/>
      <c r="E16" s="1130"/>
      <c r="F16" s="123" t="s">
        <v>61</v>
      </c>
      <c r="G16" s="503">
        <v>0</v>
      </c>
      <c r="H16" s="1"/>
      <c r="J16" s="19"/>
      <c r="K16" s="626"/>
      <c r="L16" s="19"/>
      <c r="M16" s="19"/>
      <c r="N16" s="1193"/>
      <c r="O16" s="1193"/>
      <c r="Q16" s="156"/>
      <c r="R16" s="49"/>
      <c r="S16" s="186"/>
      <c r="T16" s="1175"/>
      <c r="U16" s="745" t="s">
        <v>128</v>
      </c>
      <c r="V16" s="1055"/>
      <c r="W16" s="618"/>
      <c r="X16" s="263"/>
      <c r="Y16" s="263"/>
      <c r="Z16" s="272"/>
      <c r="AA16" s="268"/>
      <c r="AB16" s="268"/>
      <c r="AC16" s="268"/>
      <c r="AD16" s="52"/>
      <c r="AE16" s="52"/>
      <c r="AF16" s="52"/>
      <c r="AG16" s="52"/>
      <c r="AH16" s="52"/>
      <c r="AI16" s="1001"/>
      <c r="AJ16" s="1002"/>
      <c r="AK16" s="52"/>
      <c r="AL16" s="52"/>
    </row>
    <row r="17" spans="1:38" s="2" customFormat="1" ht="15.75" customHeight="1" outlineLevel="1" x14ac:dyDescent="0.15">
      <c r="A17" s="1173">
        <v>1</v>
      </c>
      <c r="B17" s="7" t="s">
        <v>54</v>
      </c>
      <c r="C17" s="185"/>
      <c r="D17" s="107"/>
      <c r="E17" s="1133"/>
      <c r="F17" s="125" t="s">
        <v>62</v>
      </c>
      <c r="G17" s="504" t="s">
        <v>63</v>
      </c>
      <c r="H17" s="1"/>
      <c r="I17" s="69"/>
      <c r="J17" s="19"/>
      <c r="K17" s="626"/>
      <c r="L17" s="19"/>
      <c r="M17" s="19"/>
      <c r="N17" s="1193"/>
      <c r="O17" s="1193"/>
      <c r="Q17" s="156"/>
      <c r="R17" s="49"/>
      <c r="S17" s="186"/>
      <c r="T17" s="1175"/>
      <c r="U17" s="745" t="s">
        <v>128</v>
      </c>
      <c r="V17" s="1055"/>
      <c r="W17" s="618"/>
      <c r="X17" s="263"/>
      <c r="Y17" s="263"/>
      <c r="Z17" s="272"/>
      <c r="AA17" s="268"/>
      <c r="AB17" s="268"/>
      <c r="AC17" s="268"/>
      <c r="AD17" s="52"/>
      <c r="AE17" s="52"/>
      <c r="AF17" s="52"/>
      <c r="AG17" s="52"/>
      <c r="AH17" s="52"/>
      <c r="AI17" s="1001"/>
      <c r="AJ17" s="1002"/>
      <c r="AK17" s="52"/>
      <c r="AL17" s="52"/>
    </row>
    <row r="18" spans="1:38" s="2" customFormat="1" ht="15.75" customHeight="1" outlineLevel="1" x14ac:dyDescent="0.15">
      <c r="A18" s="1173">
        <v>1</v>
      </c>
      <c r="B18" s="7" t="s">
        <v>54</v>
      </c>
      <c r="C18" s="185"/>
      <c r="D18" s="107"/>
      <c r="E18" s="1133"/>
      <c r="F18" s="125" t="s">
        <v>1347</v>
      </c>
      <c r="G18" s="504" t="s">
        <v>63</v>
      </c>
      <c r="H18" s="1"/>
      <c r="I18" s="69"/>
      <c r="J18" s="19"/>
      <c r="K18" s="626"/>
      <c r="L18" s="19"/>
      <c r="M18" s="19"/>
      <c r="N18" s="1193"/>
      <c r="O18" s="1193"/>
      <c r="Q18" s="156"/>
      <c r="R18" s="49"/>
      <c r="S18" s="186"/>
      <c r="T18" s="1175"/>
      <c r="U18" s="745" t="s">
        <v>128</v>
      </c>
      <c r="V18" s="1056"/>
      <c r="W18" s="618"/>
      <c r="X18" s="263"/>
      <c r="Y18" s="263"/>
      <c r="Z18" s="272"/>
      <c r="AA18" s="268"/>
      <c r="AB18" s="268"/>
      <c r="AC18" s="268"/>
      <c r="AD18" s="52"/>
      <c r="AE18" s="52"/>
      <c r="AF18" s="52"/>
      <c r="AG18" s="52"/>
      <c r="AH18" s="52"/>
      <c r="AI18" s="1001"/>
      <c r="AJ18" s="1002"/>
      <c r="AK18" s="52"/>
      <c r="AL18" s="52"/>
    </row>
    <row r="19" spans="1:38" s="2" customFormat="1" ht="15.75" customHeight="1" outlineLevel="1" x14ac:dyDescent="0.15">
      <c r="A19" s="1173">
        <v>1</v>
      </c>
      <c r="B19" s="7" t="s">
        <v>54</v>
      </c>
      <c r="C19" s="185"/>
      <c r="D19" s="107"/>
      <c r="E19" s="1130"/>
      <c r="F19" s="123" t="s">
        <v>839</v>
      </c>
      <c r="G19" s="124" t="s">
        <v>840</v>
      </c>
      <c r="H19" s="251"/>
      <c r="I19" s="69"/>
      <c r="J19" s="19"/>
      <c r="K19" s="627"/>
      <c r="L19" s="19"/>
      <c r="M19" s="19"/>
      <c r="N19" s="1193"/>
      <c r="O19" s="1193"/>
      <c r="Q19" s="156"/>
      <c r="R19" s="49"/>
      <c r="S19" s="186"/>
      <c r="T19" s="1175"/>
      <c r="U19" s="745" t="s">
        <v>128</v>
      </c>
      <c r="V19" s="1055"/>
      <c r="W19" s="618"/>
      <c r="X19" s="263"/>
      <c r="Y19" s="263"/>
      <c r="Z19" s="272"/>
      <c r="AA19" s="268"/>
      <c r="AB19" s="268"/>
      <c r="AC19" s="268"/>
      <c r="AD19" s="52"/>
      <c r="AE19" s="52"/>
      <c r="AF19" s="52"/>
      <c r="AG19" s="52"/>
      <c r="AH19" s="52"/>
      <c r="AI19" s="1001"/>
      <c r="AJ19" s="1002"/>
      <c r="AK19" s="52"/>
      <c r="AL19" s="52"/>
    </row>
    <row r="20" spans="1:38" s="2" customFormat="1" ht="15.75" customHeight="1" outlineLevel="1" x14ac:dyDescent="0.15">
      <c r="A20" s="1173">
        <v>1</v>
      </c>
      <c r="B20" s="7" t="s">
        <v>54</v>
      </c>
      <c r="C20" s="185"/>
      <c r="D20" s="107"/>
      <c r="E20" s="1130"/>
      <c r="F20" s="123" t="s">
        <v>838</v>
      </c>
      <c r="G20" s="505" t="s">
        <v>1550</v>
      </c>
      <c r="H20" s="251"/>
      <c r="I20" s="29"/>
      <c r="J20" s="19"/>
      <c r="K20" s="627"/>
      <c r="L20" s="19"/>
      <c r="M20" s="19"/>
      <c r="N20" s="1193"/>
      <c r="O20" s="1193"/>
      <c r="Q20" s="156"/>
      <c r="R20" s="49"/>
      <c r="S20" s="186"/>
      <c r="T20" s="1175"/>
      <c r="U20" s="745" t="s">
        <v>128</v>
      </c>
      <c r="V20" s="1055"/>
      <c r="W20" s="618"/>
      <c r="X20" s="263"/>
      <c r="Y20" s="263"/>
      <c r="Z20" s="272"/>
      <c r="AA20" s="268"/>
      <c r="AB20" s="268"/>
      <c r="AC20" s="268"/>
      <c r="AD20" s="52"/>
      <c r="AE20" s="52"/>
      <c r="AF20" s="52"/>
      <c r="AG20" s="52"/>
      <c r="AH20" s="52"/>
      <c r="AI20" s="1001"/>
      <c r="AJ20" s="1002"/>
      <c r="AK20" s="52"/>
      <c r="AL20" s="52"/>
    </row>
    <row r="21" spans="1:38" s="2" customFormat="1" ht="15.75" customHeight="1" outlineLevel="1" x14ac:dyDescent="0.15">
      <c r="A21" s="1173">
        <v>1</v>
      </c>
      <c r="B21" s="7" t="s">
        <v>54</v>
      </c>
      <c r="C21" s="185"/>
      <c r="D21" s="107"/>
      <c r="E21" s="1130"/>
      <c r="F21" s="123" t="s">
        <v>64</v>
      </c>
      <c r="G21" s="505">
        <v>0</v>
      </c>
      <c r="H21" s="251"/>
      <c r="I21" s="29"/>
      <c r="J21" s="19"/>
      <c r="K21" s="627"/>
      <c r="L21" s="19"/>
      <c r="M21" s="19"/>
      <c r="N21" s="1193"/>
      <c r="O21" s="1193"/>
      <c r="Q21" s="156"/>
      <c r="R21" s="49"/>
      <c r="S21" s="186"/>
      <c r="T21" s="1175"/>
      <c r="U21" s="745" t="s">
        <v>128</v>
      </c>
      <c r="V21" s="1055"/>
      <c r="W21" s="618"/>
      <c r="X21" s="263"/>
      <c r="Y21" s="263"/>
      <c r="Z21" s="272"/>
      <c r="AA21" s="268"/>
      <c r="AB21" s="268"/>
      <c r="AC21" s="268"/>
      <c r="AD21" s="52"/>
      <c r="AE21" s="52"/>
      <c r="AF21" s="52"/>
      <c r="AG21" s="52"/>
      <c r="AH21" s="52"/>
      <c r="AI21" s="1001"/>
      <c r="AJ21" s="1002"/>
      <c r="AK21" s="52"/>
      <c r="AL21" s="52"/>
    </row>
    <row r="22" spans="1:38" s="2" customFormat="1" ht="15.75" customHeight="1" outlineLevel="1" x14ac:dyDescent="0.15">
      <c r="A22" s="1173">
        <f t="shared" ref="A22:A23" si="0">IF(G22=0,0,1)</f>
        <v>0</v>
      </c>
      <c r="B22" s="7" t="s">
        <v>54</v>
      </c>
      <c r="C22" s="185"/>
      <c r="D22" s="107"/>
      <c r="E22" s="1130"/>
      <c r="F22" s="1068" t="s">
        <v>65</v>
      </c>
      <c r="G22" s="505"/>
      <c r="H22" s="251"/>
      <c r="I22" s="29"/>
      <c r="J22" s="19"/>
      <c r="K22" s="627"/>
      <c r="L22" s="19"/>
      <c r="M22" s="19"/>
      <c r="N22" s="1193"/>
      <c r="O22" s="1193"/>
      <c r="Q22" s="156"/>
      <c r="R22" s="49"/>
      <c r="S22" s="186"/>
      <c r="T22" s="1175"/>
      <c r="U22" s="745" t="s">
        <v>128</v>
      </c>
      <c r="V22" s="1055"/>
      <c r="W22" s="618"/>
      <c r="X22" s="263"/>
      <c r="Y22" s="263"/>
      <c r="Z22" s="272"/>
      <c r="AA22" s="268"/>
      <c r="AB22" s="268"/>
      <c r="AC22" s="268"/>
      <c r="AD22" s="52"/>
      <c r="AE22" s="52"/>
      <c r="AF22" s="52"/>
      <c r="AG22" s="52"/>
      <c r="AH22" s="52"/>
      <c r="AI22" s="1001"/>
      <c r="AJ22" s="1002"/>
      <c r="AK22" s="52"/>
      <c r="AL22" s="52"/>
    </row>
    <row r="23" spans="1:38" s="2" customFormat="1" ht="15.75" customHeight="1" outlineLevel="1" x14ac:dyDescent="0.15">
      <c r="A23" s="1173">
        <f t="shared" si="0"/>
        <v>0</v>
      </c>
      <c r="B23" s="7" t="s">
        <v>54</v>
      </c>
      <c r="C23" s="185"/>
      <c r="D23" s="107"/>
      <c r="E23" s="1130"/>
      <c r="F23" s="1068" t="s">
        <v>65</v>
      </c>
      <c r="G23" s="505"/>
      <c r="H23" s="251"/>
      <c r="I23" s="29"/>
      <c r="J23" s="19"/>
      <c r="K23" s="627"/>
      <c r="L23" s="19"/>
      <c r="M23" s="19"/>
      <c r="N23" s="1193"/>
      <c r="O23" s="1193"/>
      <c r="Q23" s="156"/>
      <c r="R23" s="49"/>
      <c r="S23" s="186"/>
      <c r="T23" s="1175"/>
      <c r="U23" s="745" t="s">
        <v>128</v>
      </c>
      <c r="V23" s="1055"/>
      <c r="W23" s="618"/>
      <c r="X23" s="263"/>
      <c r="Y23" s="263"/>
      <c r="Z23" s="272"/>
      <c r="AA23" s="268"/>
      <c r="AB23" s="268"/>
      <c r="AC23" s="268"/>
      <c r="AD23" s="52"/>
      <c r="AE23" s="52"/>
      <c r="AF23" s="52"/>
      <c r="AG23" s="52"/>
      <c r="AH23" s="52"/>
      <c r="AI23" s="1001"/>
      <c r="AJ23" s="1002"/>
      <c r="AK23" s="52"/>
      <c r="AL23" s="52"/>
    </row>
    <row r="24" spans="1:38" s="2" customFormat="1" ht="15.75" customHeight="1" outlineLevel="1" x14ac:dyDescent="0.3">
      <c r="A24" s="1173">
        <v>1</v>
      </c>
      <c r="B24" s="7" t="s">
        <v>54</v>
      </c>
      <c r="C24" s="185"/>
      <c r="D24" s="107"/>
      <c r="E24" s="1130"/>
      <c r="F24" s="1068" t="s">
        <v>65</v>
      </c>
      <c r="G24" s="29"/>
      <c r="H24" s="29"/>
      <c r="I24" s="29"/>
      <c r="J24" s="19"/>
      <c r="K24" s="628"/>
      <c r="L24" s="19"/>
      <c r="M24" s="19"/>
      <c r="N24" s="1194" t="s">
        <v>1326</v>
      </c>
      <c r="O24" s="1195" t="s">
        <v>1725</v>
      </c>
      <c r="Q24" s="156"/>
      <c r="R24" s="49"/>
      <c r="S24" s="186"/>
      <c r="T24" s="1175"/>
      <c r="U24" s="745"/>
      <c r="V24" s="1055"/>
      <c r="W24" s="618"/>
      <c r="X24" s="263"/>
      <c r="Y24" s="263"/>
      <c r="Z24" s="272"/>
      <c r="AA24" s="268"/>
      <c r="AB24" s="268"/>
      <c r="AC24" s="268"/>
      <c r="AD24" s="52"/>
      <c r="AE24" s="52"/>
      <c r="AF24" s="52"/>
      <c r="AG24" s="52"/>
      <c r="AH24" s="52"/>
      <c r="AI24" s="1001"/>
      <c r="AJ24" s="1002"/>
      <c r="AK24" s="52"/>
      <c r="AL24" s="52"/>
    </row>
    <row r="25" spans="1:38" s="2" customFormat="1" ht="15.75" customHeight="1" outlineLevel="1" x14ac:dyDescent="0.15">
      <c r="A25" s="1173">
        <v>1</v>
      </c>
      <c r="B25" s="7"/>
      <c r="C25" s="185"/>
      <c r="D25" s="107"/>
      <c r="E25" s="1130"/>
      <c r="F25" s="1068" t="s">
        <v>66</v>
      </c>
      <c r="G25" s="937"/>
      <c r="H25" s="251"/>
      <c r="J25" s="19"/>
      <c r="K25" s="254"/>
      <c r="L25" s="19"/>
      <c r="M25" s="19"/>
      <c r="N25" s="1194" t="s">
        <v>1327</v>
      </c>
      <c r="O25" s="1195" t="s">
        <v>1998</v>
      </c>
      <c r="Q25" s="156"/>
      <c r="R25" s="49"/>
      <c r="S25" s="186"/>
      <c r="T25" s="1175"/>
      <c r="U25" s="745" t="s">
        <v>128</v>
      </c>
      <c r="V25" s="1056"/>
      <c r="W25" s="618"/>
      <c r="X25" s="263"/>
      <c r="Y25" s="263"/>
      <c r="Z25" s="272"/>
      <c r="AA25" s="268"/>
      <c r="AB25" s="561"/>
      <c r="AC25" s="561"/>
      <c r="AD25" s="52"/>
      <c r="AE25" s="52"/>
      <c r="AF25" s="52"/>
      <c r="AG25" s="52"/>
      <c r="AH25" s="52"/>
      <c r="AI25" s="1001"/>
      <c r="AJ25" s="1002"/>
      <c r="AK25" s="52"/>
      <c r="AL25" s="52"/>
    </row>
    <row r="26" spans="1:38" s="2" customFormat="1" ht="15.75" customHeight="1" outlineLevel="1" x14ac:dyDescent="0.15">
      <c r="A26" s="1173">
        <v>1</v>
      </c>
      <c r="B26" s="7" t="s">
        <v>54</v>
      </c>
      <c r="C26" s="185"/>
      <c r="D26" s="107"/>
      <c r="E26" s="1130"/>
      <c r="F26" s="1069" t="s">
        <v>1325</v>
      </c>
      <c r="G26" s="935">
        <v>0</v>
      </c>
      <c r="H26" s="251"/>
      <c r="J26" s="19"/>
      <c r="K26" s="254"/>
      <c r="L26" s="19"/>
      <c r="M26" s="19"/>
      <c r="N26" s="1194" t="s">
        <v>67</v>
      </c>
      <c r="O26" s="1195" t="s">
        <v>1730</v>
      </c>
      <c r="Q26" s="156"/>
      <c r="R26" s="49"/>
      <c r="S26" s="186"/>
      <c r="T26" s="1175"/>
      <c r="U26" s="745" t="s">
        <v>128</v>
      </c>
      <c r="V26" s="1055"/>
      <c r="W26" s="618"/>
      <c r="X26" s="263"/>
      <c r="Y26" s="263"/>
      <c r="Z26" s="272"/>
      <c r="AA26" s="268"/>
      <c r="AB26" s="561"/>
      <c r="AC26" s="561"/>
      <c r="AD26" s="52"/>
      <c r="AE26" s="52"/>
      <c r="AF26" s="52"/>
      <c r="AG26" s="52"/>
      <c r="AH26" s="52"/>
      <c r="AI26" s="1001"/>
      <c r="AJ26" s="1002"/>
      <c r="AK26" s="52"/>
      <c r="AL26" s="52"/>
    </row>
    <row r="27" spans="1:38" s="2" customFormat="1" ht="7.15" customHeight="1" outlineLevel="1" x14ac:dyDescent="0.15">
      <c r="A27" s="1173">
        <v>1</v>
      </c>
      <c r="B27" s="7"/>
      <c r="C27" s="185"/>
      <c r="D27" s="107"/>
      <c r="E27" s="1130"/>
      <c r="F27" s="1070"/>
      <c r="G27" s="936"/>
      <c r="H27" s="251"/>
      <c r="J27" s="19"/>
      <c r="K27" s="254"/>
      <c r="L27" s="19"/>
      <c r="M27" s="19"/>
      <c r="N27" s="1193"/>
      <c r="O27" s="1196"/>
      <c r="Q27" s="156"/>
      <c r="R27" s="49"/>
      <c r="S27" s="186"/>
      <c r="T27" s="1175"/>
      <c r="U27" s="745"/>
      <c r="V27" s="1055"/>
      <c r="W27" s="618"/>
      <c r="X27" s="263"/>
      <c r="Y27" s="263"/>
      <c r="Z27" s="272"/>
      <c r="AA27" s="268"/>
      <c r="AB27" s="561"/>
      <c r="AC27" s="561"/>
      <c r="AD27" s="52"/>
      <c r="AE27" s="52"/>
      <c r="AF27" s="52"/>
      <c r="AG27" s="52"/>
      <c r="AH27" s="52"/>
      <c r="AI27" s="1001"/>
      <c r="AJ27" s="1002"/>
      <c r="AK27" s="52"/>
      <c r="AL27" s="52"/>
    </row>
    <row r="28" spans="1:38" ht="14.25" customHeight="1" outlineLevel="1" x14ac:dyDescent="0.15">
      <c r="A28" s="1173">
        <v>1</v>
      </c>
      <c r="B28" s="7" t="s">
        <v>54</v>
      </c>
      <c r="C28" s="185"/>
      <c r="D28" s="107"/>
      <c r="E28" s="1134"/>
      <c r="F28" s="148"/>
      <c r="G28" s="148"/>
      <c r="H28" s="148"/>
      <c r="I28" s="148"/>
      <c r="J28" s="149"/>
      <c r="K28" s="150"/>
      <c r="L28" s="149"/>
      <c r="M28" s="151"/>
      <c r="N28" s="1197"/>
      <c r="O28" s="1197"/>
      <c r="P28" s="152"/>
      <c r="Q28" s="153"/>
      <c r="R28" s="49"/>
      <c r="S28" s="186"/>
      <c r="T28" s="1175"/>
      <c r="U28" s="745" t="s">
        <v>128</v>
      </c>
      <c r="V28" s="1055"/>
      <c r="Y28" s="263"/>
      <c r="Z28" s="272"/>
      <c r="AB28" s="268"/>
      <c r="AC28" s="268"/>
      <c r="AJ28" s="1002"/>
    </row>
    <row r="29" spans="1:38" ht="10.15" customHeight="1" outlineLevel="1" x14ac:dyDescent="0.15">
      <c r="A29" s="1173">
        <v>1</v>
      </c>
      <c r="B29" s="7" t="s">
        <v>54</v>
      </c>
      <c r="C29" s="185"/>
      <c r="D29" s="107"/>
      <c r="E29" s="1071"/>
      <c r="F29" s="1071"/>
      <c r="G29" s="49"/>
      <c r="H29" s="49"/>
      <c r="I29" s="49"/>
      <c r="J29" s="49"/>
      <c r="K29" s="215"/>
      <c r="L29" s="49"/>
      <c r="M29" s="49"/>
      <c r="N29" s="1198"/>
      <c r="O29" s="1198"/>
      <c r="P29" s="49"/>
      <c r="Q29" s="49"/>
      <c r="R29" s="49"/>
      <c r="S29" s="186"/>
      <c r="T29" s="1175"/>
      <c r="U29" s="745" t="s">
        <v>128</v>
      </c>
      <c r="V29" s="1055"/>
      <c r="Y29" s="263"/>
      <c r="AA29" s="275"/>
      <c r="AB29" s="268"/>
      <c r="AC29" s="268"/>
      <c r="AJ29" s="1002"/>
    </row>
    <row r="30" spans="1:38" s="15" customFormat="1" ht="12" customHeight="1" x14ac:dyDescent="0.15">
      <c r="A30" s="1173">
        <v>1</v>
      </c>
      <c r="B30" s="7" t="s">
        <v>54</v>
      </c>
      <c r="C30" s="185"/>
      <c r="D30" s="255"/>
      <c r="E30" s="1072"/>
      <c r="F30" s="1072"/>
      <c r="G30" s="256"/>
      <c r="H30" s="256"/>
      <c r="I30" s="256"/>
      <c r="J30" s="256"/>
      <c r="K30" s="257"/>
      <c r="L30" s="1260"/>
      <c r="M30" s="1260"/>
      <c r="N30" s="1199"/>
      <c r="O30" s="1199"/>
      <c r="P30" s="83"/>
      <c r="Q30" s="84"/>
      <c r="R30" s="84"/>
      <c r="S30" s="189"/>
      <c r="T30" s="1175"/>
      <c r="U30" s="745"/>
      <c r="V30" s="1055"/>
      <c r="W30" s="618"/>
      <c r="X30" s="263"/>
      <c r="Y30" s="263"/>
      <c r="Z30" s="262"/>
      <c r="AA30" s="275"/>
      <c r="AB30" s="268"/>
      <c r="AC30" s="268"/>
      <c r="AD30" s="649"/>
      <c r="AE30" s="649"/>
      <c r="AF30" s="649"/>
      <c r="AG30" s="649"/>
      <c r="AH30" s="649"/>
      <c r="AI30" s="1003"/>
      <c r="AJ30" s="1002"/>
      <c r="AK30" s="649"/>
      <c r="AL30" s="649"/>
    </row>
    <row r="31" spans="1:38" s="80" customFormat="1" ht="11.25" thickBot="1" x14ac:dyDescent="0.2">
      <c r="A31" s="1173">
        <v>1</v>
      </c>
      <c r="B31" s="7" t="s">
        <v>54</v>
      </c>
      <c r="C31" s="190"/>
      <c r="D31" s="107"/>
      <c r="E31" s="1073"/>
      <c r="F31" s="1073"/>
      <c r="G31" s="79"/>
      <c r="H31" s="79"/>
      <c r="I31" s="79"/>
      <c r="J31" s="79"/>
      <c r="K31" s="216"/>
      <c r="L31" s="79"/>
      <c r="M31" s="79"/>
      <c r="N31" s="1198"/>
      <c r="O31" s="1198"/>
      <c r="P31" s="79"/>
      <c r="Q31" s="81"/>
      <c r="R31" s="79"/>
      <c r="S31" s="189"/>
      <c r="T31" s="1175"/>
      <c r="U31" s="745" t="s">
        <v>128</v>
      </c>
      <c r="V31" s="1055"/>
      <c r="W31" s="618"/>
      <c r="X31" s="263"/>
      <c r="Y31" s="263"/>
      <c r="Z31" s="262"/>
      <c r="AA31" s="270"/>
      <c r="AB31" s="274"/>
      <c r="AC31" s="268"/>
      <c r="AD31" s="650"/>
      <c r="AE31" s="650"/>
      <c r="AF31" s="650"/>
      <c r="AG31" s="650"/>
      <c r="AH31" s="650"/>
      <c r="AI31" s="1004"/>
      <c r="AJ31" s="1002"/>
      <c r="AK31" s="650"/>
      <c r="AL31" s="650"/>
    </row>
    <row r="32" spans="1:38" thickTop="1" thickBot="1" x14ac:dyDescent="0.2">
      <c r="A32" s="1173">
        <v>1</v>
      </c>
      <c r="B32" s="7" t="s">
        <v>54</v>
      </c>
      <c r="C32" s="185"/>
      <c r="D32" s="107"/>
      <c r="E32" s="1135">
        <v>1</v>
      </c>
      <c r="F32" s="550" t="s">
        <v>1313</v>
      </c>
      <c r="G32" s="551"/>
      <c r="H32" s="552"/>
      <c r="I32" s="552"/>
      <c r="J32" s="553"/>
      <c r="K32" s="554"/>
      <c r="L32" s="553"/>
      <c r="M32" s="555"/>
      <c r="N32" s="1200"/>
      <c r="O32" s="1200"/>
      <c r="P32" s="556"/>
      <c r="Q32" s="509"/>
      <c r="R32" s="49"/>
      <c r="S32" s="189"/>
      <c r="T32" s="1175"/>
      <c r="U32" s="745"/>
      <c r="V32" s="1055"/>
      <c r="Y32" s="263"/>
      <c r="AA32" s="270"/>
      <c r="AB32" s="270"/>
      <c r="AC32" s="270"/>
      <c r="AJ32" s="1002"/>
    </row>
    <row r="33" spans="1:36" ht="9.4" customHeight="1" thickTop="1" x14ac:dyDescent="0.15">
      <c r="A33" s="1173">
        <v>1</v>
      </c>
      <c r="B33" s="7" t="s">
        <v>54</v>
      </c>
      <c r="C33" s="185"/>
      <c r="D33" s="107"/>
      <c r="E33" s="1136"/>
      <c r="F33" s="1074"/>
      <c r="G33" s="75"/>
      <c r="H33" s="75"/>
      <c r="I33" s="75"/>
      <c r="J33" s="75"/>
      <c r="K33" s="76"/>
      <c r="L33" s="9"/>
      <c r="M33" s="77"/>
      <c r="N33" s="1201"/>
      <c r="O33" s="1201"/>
      <c r="P33" s="78"/>
      <c r="Q33" s="523"/>
      <c r="R33" s="49"/>
      <c r="S33" s="186"/>
      <c r="T33" s="1175"/>
      <c r="V33" s="1056"/>
      <c r="Y33" s="121"/>
      <c r="AA33" s="270"/>
      <c r="AB33" s="270"/>
      <c r="AC33" s="270"/>
      <c r="AJ33" s="1002"/>
    </row>
    <row r="34" spans="1:36" ht="15.75" customHeight="1" outlineLevel="1" x14ac:dyDescent="0.15">
      <c r="A34" s="1173">
        <v>1</v>
      </c>
      <c r="B34" s="7" t="s">
        <v>54</v>
      </c>
      <c r="C34" s="185"/>
      <c r="D34" s="107"/>
      <c r="E34" s="1137"/>
      <c r="F34" s="1259" t="s">
        <v>1661</v>
      </c>
      <c r="G34" s="1259"/>
      <c r="H34" s="1259"/>
      <c r="I34" s="1259"/>
      <c r="J34" s="1259"/>
      <c r="K34" s="557"/>
      <c r="L34" s="558"/>
      <c r="M34" s="559"/>
      <c r="N34" s="1202"/>
      <c r="O34" s="1203"/>
      <c r="P34" s="560"/>
      <c r="Q34" s="161"/>
      <c r="R34" s="49"/>
      <c r="S34" s="189"/>
      <c r="T34" s="1175"/>
      <c r="U34" s="741"/>
      <c r="V34" s="1055"/>
      <c r="Y34" s="263"/>
      <c r="AA34" s="270"/>
      <c r="AB34" s="270"/>
      <c r="AC34" s="270"/>
      <c r="AJ34" s="1002"/>
    </row>
    <row r="35" spans="1:36" ht="6" customHeight="1" outlineLevel="1" x14ac:dyDescent="0.15">
      <c r="A35" s="1173">
        <v>1</v>
      </c>
      <c r="B35" s="7" t="s">
        <v>54</v>
      </c>
      <c r="C35" s="185"/>
      <c r="D35" s="107"/>
      <c r="E35" s="1138"/>
      <c r="F35" s="1075"/>
      <c r="G35" s="106"/>
      <c r="H35" s="106"/>
      <c r="I35" s="106"/>
      <c r="J35" s="106"/>
      <c r="K35" s="106"/>
      <c r="L35" s="106"/>
      <c r="M35" s="106"/>
      <c r="N35" s="1204"/>
      <c r="O35" s="1204"/>
      <c r="P35" s="106"/>
      <c r="Q35" s="160"/>
      <c r="R35" s="49"/>
      <c r="S35" s="189"/>
      <c r="T35" s="1175"/>
      <c r="V35" s="1055"/>
      <c r="AJ35" s="1002"/>
    </row>
    <row r="36" spans="1:36" ht="15.75" customHeight="1" outlineLevel="1" x14ac:dyDescent="0.15">
      <c r="A36" s="1173">
        <v>1</v>
      </c>
      <c r="B36" s="7" t="s">
        <v>54</v>
      </c>
      <c r="C36" s="185"/>
      <c r="D36" s="107"/>
      <c r="E36" s="1138"/>
      <c r="F36" s="1076" t="s">
        <v>1323</v>
      </c>
      <c r="G36" s="106"/>
      <c r="H36" s="106"/>
      <c r="I36" s="106"/>
      <c r="J36" s="106"/>
      <c r="K36" s="932"/>
      <c r="L36" s="106"/>
      <c r="M36" s="106"/>
      <c r="N36" s="1205"/>
      <c r="O36" s="13"/>
      <c r="P36" s="106"/>
      <c r="Q36" s="160"/>
      <c r="R36" s="49"/>
      <c r="S36" s="189"/>
      <c r="T36" s="1175"/>
      <c r="U36" s="741"/>
      <c r="V36" s="1055"/>
      <c r="AJ36" s="1002"/>
    </row>
    <row r="37" spans="1:36" ht="15.75" customHeight="1" outlineLevel="1" x14ac:dyDescent="0.15">
      <c r="A37" s="1173">
        <v>1</v>
      </c>
      <c r="B37" s="7" t="s">
        <v>54</v>
      </c>
      <c r="C37" s="185"/>
      <c r="D37" s="107"/>
      <c r="E37" s="1138"/>
      <c r="F37" s="1077" t="s">
        <v>1319</v>
      </c>
      <c r="G37" s="933"/>
      <c r="H37" s="106"/>
      <c r="I37" s="106"/>
      <c r="J37" s="106"/>
      <c r="K37" s="932"/>
      <c r="L37" s="106"/>
      <c r="M37" s="106"/>
      <c r="N37" s="1205"/>
      <c r="P37" s="106"/>
      <c r="Q37" s="160"/>
      <c r="R37" s="49"/>
      <c r="S37" s="189"/>
      <c r="T37" s="1175"/>
      <c r="U37" s="741"/>
      <c r="V37" s="1055"/>
      <c r="AJ37" s="1002"/>
    </row>
    <row r="38" spans="1:36" ht="15.75" customHeight="1" outlineLevel="1" x14ac:dyDescent="0.15">
      <c r="A38" s="1173">
        <v>1</v>
      </c>
      <c r="B38" s="7" t="s">
        <v>54</v>
      </c>
      <c r="C38" s="185"/>
      <c r="D38" s="107"/>
      <c r="E38" s="1138"/>
      <c r="F38" s="1077" t="s">
        <v>1318</v>
      </c>
      <c r="G38" s="106"/>
      <c r="H38" s="106"/>
      <c r="I38" s="106"/>
      <c r="J38" s="106"/>
      <c r="K38" s="932"/>
      <c r="L38" s="106"/>
      <c r="M38" s="106"/>
      <c r="N38" s="1205"/>
      <c r="P38" s="106"/>
      <c r="Q38" s="160"/>
      <c r="R38" s="49"/>
      <c r="S38" s="189"/>
      <c r="T38" s="1175"/>
      <c r="U38" s="741"/>
      <c r="V38" s="1055"/>
      <c r="AJ38" s="1002"/>
    </row>
    <row r="39" spans="1:36" ht="15.75" customHeight="1" outlineLevel="1" x14ac:dyDescent="0.15">
      <c r="A39" s="1173">
        <v>1</v>
      </c>
      <c r="B39" s="7" t="s">
        <v>54</v>
      </c>
      <c r="C39" s="185"/>
      <c r="D39" s="107"/>
      <c r="E39" s="1138"/>
      <c r="F39" s="1077" t="s">
        <v>1316</v>
      </c>
      <c r="G39" s="106"/>
      <c r="H39" s="106"/>
      <c r="I39" s="106"/>
      <c r="J39" s="106"/>
      <c r="K39" s="932"/>
      <c r="L39" s="106"/>
      <c r="M39" s="106"/>
      <c r="N39" s="1205"/>
      <c r="O39" s="13"/>
      <c r="P39" s="106"/>
      <c r="Q39" s="160"/>
      <c r="R39" s="49"/>
      <c r="S39" s="189"/>
      <c r="T39" s="1175"/>
      <c r="U39" s="741"/>
      <c r="V39" s="1055"/>
      <c r="AJ39" s="1002"/>
    </row>
    <row r="40" spans="1:36" ht="15.75" customHeight="1" outlineLevel="1" x14ac:dyDescent="0.15">
      <c r="A40" s="1173">
        <v>1</v>
      </c>
      <c r="B40" s="7" t="s">
        <v>54</v>
      </c>
      <c r="C40" s="185"/>
      <c r="D40" s="107"/>
      <c r="E40" s="1138"/>
      <c r="F40" s="1077" t="s">
        <v>1317</v>
      </c>
      <c r="G40" s="106"/>
      <c r="H40" s="106"/>
      <c r="I40" s="938"/>
      <c r="J40" s="106"/>
      <c r="K40" s="932"/>
      <c r="L40" s="106"/>
      <c r="M40" s="106"/>
      <c r="N40" s="1205"/>
      <c r="O40" s="13"/>
      <c r="P40" s="106"/>
      <c r="Q40" s="160"/>
      <c r="R40" s="49"/>
      <c r="S40" s="189"/>
      <c r="T40" s="1175"/>
      <c r="U40" s="741"/>
      <c r="V40" s="1055"/>
      <c r="AJ40" s="1002"/>
    </row>
    <row r="41" spans="1:36" ht="15.75" customHeight="1" outlineLevel="1" x14ac:dyDescent="0.15">
      <c r="A41" s="1173">
        <v>1</v>
      </c>
      <c r="B41" s="7" t="s">
        <v>54</v>
      </c>
      <c r="C41" s="185"/>
      <c r="D41" s="107"/>
      <c r="E41" s="1138"/>
      <c r="F41" s="1077" t="s">
        <v>1321</v>
      </c>
      <c r="G41" s="106"/>
      <c r="H41" s="106"/>
      <c r="I41" s="939" t="s">
        <v>1320</v>
      </c>
      <c r="J41" s="106"/>
      <c r="K41" s="932"/>
      <c r="L41" s="106"/>
      <c r="M41" s="106"/>
      <c r="N41" s="1205"/>
      <c r="O41" s="13"/>
      <c r="P41" s="106"/>
      <c r="Q41" s="160"/>
      <c r="R41" s="49"/>
      <c r="S41" s="189"/>
      <c r="T41" s="1175"/>
      <c r="U41" s="741"/>
      <c r="V41" s="1055"/>
      <c r="AJ41" s="1002"/>
    </row>
    <row r="42" spans="1:36" ht="15.75" customHeight="1" outlineLevel="1" x14ac:dyDescent="0.15">
      <c r="A42" s="1173">
        <v>1</v>
      </c>
      <c r="B42" s="7" t="s">
        <v>54</v>
      </c>
      <c r="C42" s="185"/>
      <c r="D42" s="107"/>
      <c r="E42" s="1138"/>
      <c r="F42" s="1077" t="s">
        <v>1369</v>
      </c>
      <c r="G42" s="106"/>
      <c r="H42" s="106"/>
      <c r="I42" s="939" t="s">
        <v>1322</v>
      </c>
      <c r="J42" s="106"/>
      <c r="K42" s="932"/>
      <c r="L42" s="106"/>
      <c r="M42" s="106"/>
      <c r="N42" s="1204"/>
      <c r="O42" s="1204"/>
      <c r="P42" s="106"/>
      <c r="Q42" s="160"/>
      <c r="R42" s="49"/>
      <c r="S42" s="189"/>
      <c r="T42" s="1175"/>
      <c r="V42" s="1055"/>
      <c r="AJ42" s="1002"/>
    </row>
    <row r="43" spans="1:36" ht="15.75" customHeight="1" outlineLevel="1" x14ac:dyDescent="0.15">
      <c r="A43" s="1173">
        <v>1</v>
      </c>
      <c r="B43" s="7" t="s">
        <v>54</v>
      </c>
      <c r="C43" s="185"/>
      <c r="D43" s="107"/>
      <c r="E43" s="1138"/>
      <c r="F43" s="1077" t="s">
        <v>1370</v>
      </c>
      <c r="G43" s="106"/>
      <c r="H43" s="106"/>
      <c r="I43" s="939" t="s">
        <v>1322</v>
      </c>
      <c r="J43" s="106"/>
      <c r="K43" s="932"/>
      <c r="L43" s="106"/>
      <c r="M43" s="106"/>
      <c r="N43" s="1204"/>
      <c r="O43" s="1204"/>
      <c r="P43" s="106"/>
      <c r="Q43" s="160"/>
      <c r="R43" s="49"/>
      <c r="S43" s="189"/>
      <c r="T43" s="1175"/>
      <c r="V43" s="1055"/>
      <c r="AJ43" s="1002"/>
    </row>
    <row r="44" spans="1:36" ht="6" customHeight="1" outlineLevel="1" x14ac:dyDescent="0.15">
      <c r="A44" s="1173">
        <v>1</v>
      </c>
      <c r="B44" s="7" t="s">
        <v>54</v>
      </c>
      <c r="C44" s="185"/>
      <c r="D44" s="107"/>
      <c r="E44" s="1138"/>
      <c r="F44" s="1077"/>
      <c r="G44" s="106"/>
      <c r="H44" s="106"/>
      <c r="I44" s="938"/>
      <c r="J44" s="106"/>
      <c r="K44" s="932"/>
      <c r="L44" s="106"/>
      <c r="M44" s="106"/>
      <c r="N44" s="1204"/>
      <c r="O44" s="1204"/>
      <c r="P44" s="106"/>
      <c r="Q44" s="160"/>
      <c r="R44" s="49"/>
      <c r="S44" s="189"/>
      <c r="T44" s="1175"/>
      <c r="V44" s="1055"/>
      <c r="AJ44" s="1002"/>
    </row>
    <row r="45" spans="1:36" ht="15.75" customHeight="1" outlineLevel="1" x14ac:dyDescent="0.15">
      <c r="A45" s="1173">
        <v>1</v>
      </c>
      <c r="B45" s="7" t="s">
        <v>54</v>
      </c>
      <c r="C45" s="185"/>
      <c r="D45" s="107"/>
      <c r="E45" s="1138"/>
      <c r="F45" s="1076" t="s">
        <v>1324</v>
      </c>
      <c r="G45" s="106"/>
      <c r="H45" s="106"/>
      <c r="I45" s="938"/>
      <c r="J45" s="106"/>
      <c r="K45" s="932"/>
      <c r="L45" s="106"/>
      <c r="M45" s="106"/>
      <c r="N45" s="1205"/>
      <c r="O45" s="13"/>
      <c r="P45" s="106"/>
      <c r="Q45" s="160"/>
      <c r="R45" s="49"/>
      <c r="S45" s="189"/>
      <c r="T45" s="1175"/>
      <c r="U45" s="741"/>
      <c r="V45" s="1055"/>
      <c r="AJ45" s="1002"/>
    </row>
    <row r="46" spans="1:36" ht="15.75" customHeight="1" outlineLevel="1" x14ac:dyDescent="0.15">
      <c r="A46" s="1173">
        <v>1</v>
      </c>
      <c r="B46" s="7" t="s">
        <v>54</v>
      </c>
      <c r="C46" s="185"/>
      <c r="D46" s="107"/>
      <c r="E46" s="1138"/>
      <c r="F46" s="1077" t="s">
        <v>1695</v>
      </c>
      <c r="G46" s="118"/>
      <c r="H46" s="106"/>
      <c r="I46" s="940"/>
      <c r="J46" s="106"/>
      <c r="K46" s="932"/>
      <c r="L46" s="106"/>
      <c r="M46" s="106"/>
      <c r="N46" s="1205"/>
      <c r="O46" s="13"/>
      <c r="P46" s="106"/>
      <c r="Q46" s="160"/>
      <c r="R46" s="49"/>
      <c r="S46" s="189"/>
      <c r="T46" s="1175"/>
      <c r="U46" s="741"/>
      <c r="V46" s="1055"/>
      <c r="AJ46" s="1002"/>
    </row>
    <row r="47" spans="1:36" ht="15.75" customHeight="1" outlineLevel="1" x14ac:dyDescent="0.15">
      <c r="A47" s="1173">
        <v>1</v>
      </c>
      <c r="B47" s="7" t="s">
        <v>54</v>
      </c>
      <c r="C47" s="185"/>
      <c r="D47" s="107"/>
      <c r="E47" s="1138"/>
      <c r="F47" s="1077" t="s">
        <v>1329</v>
      </c>
      <c r="G47" s="106"/>
      <c r="H47" s="106"/>
      <c r="I47" s="940"/>
      <c r="J47" s="106"/>
      <c r="K47" s="932"/>
      <c r="L47" s="106"/>
      <c r="M47" s="106"/>
      <c r="N47" s="1205"/>
      <c r="O47" s="13"/>
      <c r="P47" s="106"/>
      <c r="Q47" s="160"/>
      <c r="R47" s="49"/>
      <c r="S47" s="189"/>
      <c r="T47" s="1175"/>
      <c r="U47" s="741"/>
      <c r="V47" s="1055"/>
      <c r="AJ47" s="1002"/>
    </row>
    <row r="48" spans="1:36" ht="15.75" customHeight="1" outlineLevel="1" x14ac:dyDescent="0.15">
      <c r="A48" s="1173">
        <v>1</v>
      </c>
      <c r="B48" s="7" t="s">
        <v>54</v>
      </c>
      <c r="C48" s="185"/>
      <c r="D48" s="107"/>
      <c r="E48" s="1138"/>
      <c r="F48" s="1078" t="s">
        <v>1696</v>
      </c>
      <c r="G48" s="106"/>
      <c r="H48" s="106"/>
      <c r="I48" s="940"/>
      <c r="J48" s="106"/>
      <c r="K48" s="932"/>
      <c r="L48" s="106"/>
      <c r="M48" s="106"/>
      <c r="N48" s="1205"/>
      <c r="O48" s="13"/>
      <c r="P48" s="106"/>
      <c r="Q48" s="160"/>
      <c r="R48" s="49"/>
      <c r="S48" s="189"/>
      <c r="T48" s="1175"/>
      <c r="U48" s="741"/>
      <c r="V48" s="1055"/>
      <c r="AJ48" s="1002"/>
    </row>
    <row r="49" spans="1:36" ht="15.75" customHeight="1" outlineLevel="1" x14ac:dyDescent="0.15">
      <c r="A49" s="1173">
        <v>1</v>
      </c>
      <c r="B49" s="7" t="s">
        <v>54</v>
      </c>
      <c r="C49" s="185"/>
      <c r="D49" s="107"/>
      <c r="E49" s="1138"/>
      <c r="F49" s="1077" t="s">
        <v>1328</v>
      </c>
      <c r="G49" s="106"/>
      <c r="H49" s="106"/>
      <c r="I49" s="940"/>
      <c r="J49" s="106"/>
      <c r="K49" s="932"/>
      <c r="L49" s="106"/>
      <c r="M49" s="106"/>
      <c r="N49" s="1205"/>
      <c r="O49" s="13"/>
      <c r="P49" s="106"/>
      <c r="Q49" s="160"/>
      <c r="R49" s="49"/>
      <c r="S49" s="189"/>
      <c r="T49" s="1175"/>
      <c r="U49" s="741"/>
      <c r="V49" s="1055"/>
      <c r="AJ49" s="1002"/>
    </row>
    <row r="50" spans="1:36" ht="15.75" customHeight="1" outlineLevel="1" x14ac:dyDescent="0.15">
      <c r="A50" s="1173">
        <v>1</v>
      </c>
      <c r="B50" s="7" t="s">
        <v>54</v>
      </c>
      <c r="C50" s="185"/>
      <c r="D50" s="107"/>
      <c r="E50" s="1138"/>
      <c r="F50" s="1077" t="s">
        <v>1348</v>
      </c>
      <c r="G50" s="106"/>
      <c r="H50" s="106"/>
      <c r="I50" s="939" t="s">
        <v>1322</v>
      </c>
      <c r="J50" s="106"/>
      <c r="K50" s="932"/>
      <c r="L50" s="106"/>
      <c r="M50" s="106"/>
      <c r="N50" s="1205"/>
      <c r="O50" s="13"/>
      <c r="P50" s="106"/>
      <c r="Q50" s="160"/>
      <c r="R50" s="49"/>
      <c r="S50" s="189"/>
      <c r="T50" s="1175"/>
      <c r="U50" s="741"/>
      <c r="V50" s="1055"/>
      <c r="AJ50" s="1002"/>
    </row>
    <row r="51" spans="1:36" ht="6" customHeight="1" outlineLevel="1" x14ac:dyDescent="0.15">
      <c r="A51" s="1173">
        <v>1</v>
      </c>
      <c r="B51" s="7" t="s">
        <v>54</v>
      </c>
      <c r="C51" s="185"/>
      <c r="D51" s="107"/>
      <c r="E51" s="1138"/>
      <c r="F51" s="1077"/>
      <c r="G51" s="106"/>
      <c r="H51" s="106"/>
      <c r="I51" s="106"/>
      <c r="J51" s="106"/>
      <c r="K51" s="932"/>
      <c r="L51" s="106"/>
      <c r="M51" s="106"/>
      <c r="N51" s="1205"/>
      <c r="O51" s="1204"/>
      <c r="P51" s="106"/>
      <c r="Q51" s="160"/>
      <c r="R51" s="49"/>
      <c r="S51" s="189"/>
      <c r="T51" s="1175"/>
      <c r="V51" s="1055"/>
      <c r="AJ51" s="1002"/>
    </row>
    <row r="52" spans="1:36" ht="15.75" customHeight="1" outlineLevel="1" x14ac:dyDescent="0.15">
      <c r="A52" s="1173">
        <v>1</v>
      </c>
      <c r="B52" s="7" t="s">
        <v>54</v>
      </c>
      <c r="C52" s="185"/>
      <c r="D52" s="107"/>
      <c r="E52" s="1138"/>
      <c r="F52" s="1079" t="s">
        <v>1529</v>
      </c>
      <c r="G52" s="106"/>
      <c r="H52" s="106"/>
      <c r="I52" s="106"/>
      <c r="J52" s="106"/>
      <c r="K52" s="932"/>
      <c r="L52" s="106"/>
      <c r="M52" s="106"/>
      <c r="N52" s="1205"/>
      <c r="O52" s="13"/>
      <c r="P52" s="106"/>
      <c r="Q52" s="160"/>
      <c r="R52" s="49"/>
      <c r="S52" s="189"/>
      <c r="T52" s="1175"/>
      <c r="U52" s="741"/>
      <c r="V52" s="1055"/>
      <c r="AJ52" s="1002"/>
    </row>
    <row r="53" spans="1:36" ht="15.75" customHeight="1" outlineLevel="1" x14ac:dyDescent="0.15">
      <c r="A53" s="1173">
        <v>1</v>
      </c>
      <c r="B53" s="7" t="s">
        <v>54</v>
      </c>
      <c r="C53" s="185"/>
      <c r="D53" s="107"/>
      <c r="E53" s="1139"/>
      <c r="F53" s="1075" t="s">
        <v>1335</v>
      </c>
      <c r="G53" s="106"/>
      <c r="H53" s="106"/>
      <c r="I53" s="995"/>
      <c r="J53" s="996"/>
      <c r="K53" s="932"/>
      <c r="L53" s="106"/>
      <c r="M53" s="106"/>
      <c r="N53" s="1205"/>
      <c r="O53" s="1207"/>
      <c r="P53" s="106"/>
      <c r="Q53" s="160"/>
      <c r="R53" s="49"/>
      <c r="S53" s="189"/>
      <c r="T53" s="1175"/>
      <c r="V53" s="1055"/>
      <c r="AJ53" s="1002"/>
    </row>
    <row r="54" spans="1:36" ht="15.75" customHeight="1" outlineLevel="1" x14ac:dyDescent="0.15">
      <c r="A54" s="1173">
        <v>1</v>
      </c>
      <c r="B54" s="7" t="s">
        <v>54</v>
      </c>
      <c r="C54" s="185"/>
      <c r="D54" s="107"/>
      <c r="E54" s="1139"/>
      <c r="F54" s="1075" t="s">
        <v>1330</v>
      </c>
      <c r="G54" s="106"/>
      <c r="H54" s="106"/>
      <c r="I54" s="106"/>
      <c r="J54" s="106"/>
      <c r="K54" s="932"/>
      <c r="L54" s="106"/>
      <c r="M54" s="106"/>
      <c r="N54" s="1205"/>
      <c r="O54" s="1204"/>
      <c r="P54" s="106"/>
      <c r="Q54" s="160"/>
      <c r="R54" s="49"/>
      <c r="S54" s="189"/>
      <c r="T54" s="1175"/>
      <c r="V54" s="1055"/>
      <c r="AJ54" s="1002"/>
    </row>
    <row r="55" spans="1:36" ht="15.75" customHeight="1" outlineLevel="1" x14ac:dyDescent="0.15">
      <c r="A55" s="1173">
        <v>1</v>
      </c>
      <c r="B55" s="7" t="s">
        <v>54</v>
      </c>
      <c r="C55" s="185"/>
      <c r="D55" s="107"/>
      <c r="E55" s="1139"/>
      <c r="F55" s="1075" t="s">
        <v>1331</v>
      </c>
      <c r="G55" s="106"/>
      <c r="H55" s="106"/>
      <c r="I55" s="106"/>
      <c r="J55" s="106"/>
      <c r="K55" s="932"/>
      <c r="L55" s="106"/>
      <c r="M55" s="106"/>
      <c r="N55" s="1205"/>
      <c r="O55" s="13"/>
      <c r="P55" s="106"/>
      <c r="Q55" s="160"/>
      <c r="R55" s="49"/>
      <c r="S55" s="189"/>
      <c r="T55" s="1175"/>
      <c r="U55" s="741"/>
      <c r="V55" s="1055"/>
      <c r="AJ55" s="1002"/>
    </row>
    <row r="56" spans="1:36" ht="15.75" customHeight="1" outlineLevel="1" x14ac:dyDescent="0.15">
      <c r="A56" s="1173">
        <v>1</v>
      </c>
      <c r="B56" s="7" t="s">
        <v>54</v>
      </c>
      <c r="C56" s="185"/>
      <c r="D56" s="107"/>
      <c r="E56" s="1139"/>
      <c r="F56" s="1075" t="s">
        <v>1332</v>
      </c>
      <c r="G56" s="106"/>
      <c r="H56" s="106"/>
      <c r="I56" s="106"/>
      <c r="J56" s="106"/>
      <c r="K56" s="932"/>
      <c r="L56" s="106"/>
      <c r="M56" s="106"/>
      <c r="N56" s="1205"/>
      <c r="O56" s="13"/>
      <c r="P56" s="106"/>
      <c r="Q56" s="160"/>
      <c r="R56" s="49"/>
      <c r="S56" s="189"/>
      <c r="T56" s="1175"/>
      <c r="U56" s="741"/>
      <c r="V56" s="1055"/>
      <c r="AJ56" s="1002"/>
    </row>
    <row r="57" spans="1:36" ht="15.75" customHeight="1" outlineLevel="1" x14ac:dyDescent="0.15">
      <c r="A57" s="1173">
        <v>1</v>
      </c>
      <c r="B57" s="7" t="s">
        <v>54</v>
      </c>
      <c r="C57" s="185"/>
      <c r="D57" s="107"/>
      <c r="E57" s="1139"/>
      <c r="F57" s="1075" t="s">
        <v>1333</v>
      </c>
      <c r="G57" s="106"/>
      <c r="H57" s="106"/>
      <c r="I57" s="106"/>
      <c r="J57" s="106"/>
      <c r="K57" s="932"/>
      <c r="L57" s="106"/>
      <c r="M57" s="106"/>
      <c r="N57" s="1205"/>
      <c r="O57" s="13"/>
      <c r="P57" s="106"/>
      <c r="Q57" s="160"/>
      <c r="R57" s="49"/>
      <c r="S57" s="189"/>
      <c r="T57" s="1175"/>
      <c r="U57" s="741"/>
      <c r="V57" s="1055"/>
      <c r="AJ57" s="1002"/>
    </row>
    <row r="58" spans="1:36" ht="15.75" customHeight="1" outlineLevel="1" x14ac:dyDescent="0.15">
      <c r="A58" s="1173">
        <v>1</v>
      </c>
      <c r="B58" s="7" t="s">
        <v>54</v>
      </c>
      <c r="C58" s="185"/>
      <c r="D58" s="107"/>
      <c r="E58" s="1139"/>
      <c r="F58" s="1075" t="s">
        <v>1334</v>
      </c>
      <c r="G58" s="106"/>
      <c r="H58" s="106"/>
      <c r="I58" s="106"/>
      <c r="J58" s="106"/>
      <c r="K58" s="932"/>
      <c r="L58" s="106"/>
      <c r="M58" s="106"/>
      <c r="N58" s="1205"/>
      <c r="O58" s="1204"/>
      <c r="P58" s="106"/>
      <c r="Q58" s="160"/>
      <c r="R58" s="49"/>
      <c r="S58" s="189"/>
      <c r="T58" s="1175"/>
      <c r="V58" s="1055"/>
      <c r="AJ58" s="1002"/>
    </row>
    <row r="59" spans="1:36" ht="9" customHeight="1" outlineLevel="1" x14ac:dyDescent="0.15">
      <c r="A59" s="1173">
        <v>1</v>
      </c>
      <c r="B59" s="7" t="s">
        <v>54</v>
      </c>
      <c r="C59" s="185"/>
      <c r="D59" s="107"/>
      <c r="E59" s="1138"/>
      <c r="F59" s="1080"/>
      <c r="H59" s="12"/>
      <c r="I59" s="12"/>
      <c r="J59" s="12"/>
      <c r="K59" s="6"/>
      <c r="L59" s="12"/>
      <c r="M59" s="12"/>
      <c r="N59" s="1208"/>
      <c r="O59" s="1208"/>
      <c r="P59" s="12"/>
      <c r="Q59" s="160"/>
      <c r="R59" s="49"/>
      <c r="S59" s="189"/>
      <c r="T59" s="1175"/>
      <c r="V59" s="1055"/>
      <c r="Y59" s="263"/>
      <c r="AA59" s="270"/>
      <c r="AB59" s="274"/>
      <c r="AC59" s="268"/>
      <c r="AJ59" s="1002"/>
    </row>
    <row r="60" spans="1:36" ht="15.75" customHeight="1" outlineLevel="1" x14ac:dyDescent="0.15">
      <c r="A60" s="1173">
        <v>1</v>
      </c>
      <c r="B60" s="7" t="s">
        <v>54</v>
      </c>
      <c r="C60" s="185"/>
      <c r="D60" s="107"/>
      <c r="E60" s="1138"/>
      <c r="F60" s="1081" t="s">
        <v>1528</v>
      </c>
      <c r="G60" s="106"/>
      <c r="H60" s="106"/>
      <c r="I60" s="938"/>
      <c r="J60" s="106"/>
      <c r="K60" s="932"/>
      <c r="L60" s="106"/>
      <c r="M60" s="106"/>
      <c r="N60" s="1205"/>
      <c r="O60" s="13"/>
      <c r="P60" s="997"/>
      <c r="Q60" s="160"/>
      <c r="R60" s="49"/>
      <c r="S60" s="189"/>
      <c r="T60" s="1175"/>
      <c r="U60" s="741"/>
      <c r="V60" s="1055"/>
      <c r="AJ60" s="1002"/>
    </row>
    <row r="61" spans="1:36" ht="15.75" customHeight="1" outlineLevel="1" x14ac:dyDescent="0.15">
      <c r="A61" s="1173">
        <v>1</v>
      </c>
      <c r="B61" s="7" t="s">
        <v>54</v>
      </c>
      <c r="C61" s="185"/>
      <c r="D61" s="107"/>
      <c r="E61" s="1138"/>
      <c r="F61" s="1082" t="s">
        <v>1697</v>
      </c>
      <c r="G61" s="106"/>
      <c r="H61" s="106"/>
      <c r="I61" s="940"/>
      <c r="J61" s="106"/>
      <c r="K61" s="932"/>
      <c r="L61" s="106"/>
      <c r="M61" s="106"/>
      <c r="N61" s="1205"/>
      <c r="O61" s="13"/>
      <c r="P61" s="997"/>
      <c r="Q61" s="160"/>
      <c r="R61" s="49"/>
      <c r="S61" s="189"/>
      <c r="T61" s="1175"/>
      <c r="U61" s="741"/>
      <c r="V61" s="1055"/>
      <c r="AJ61" s="1002"/>
    </row>
    <row r="62" spans="1:36" ht="15.75" customHeight="1" outlineLevel="1" x14ac:dyDescent="0.15">
      <c r="A62" s="1173">
        <v>1</v>
      </c>
      <c r="B62" s="7" t="s">
        <v>54</v>
      </c>
      <c r="C62" s="185"/>
      <c r="D62" s="107"/>
      <c r="E62" s="1138"/>
      <c r="F62" s="1082" t="s">
        <v>1714</v>
      </c>
      <c r="G62" s="106"/>
      <c r="H62" s="106"/>
      <c r="I62" s="940"/>
      <c r="J62" s="106"/>
      <c r="K62" s="932"/>
      <c r="L62" s="106"/>
      <c r="M62" s="118"/>
      <c r="N62" s="1209"/>
      <c r="O62" s="13"/>
      <c r="P62" s="997"/>
      <c r="Q62" s="160"/>
      <c r="R62" s="49"/>
      <c r="S62" s="189"/>
      <c r="T62" s="1175"/>
      <c r="U62" s="741"/>
      <c r="V62" s="1055"/>
      <c r="AJ62" s="1002"/>
    </row>
    <row r="63" spans="1:36" ht="6" customHeight="1" outlineLevel="1" x14ac:dyDescent="0.15">
      <c r="A63" s="1173">
        <v>1</v>
      </c>
      <c r="B63" s="7" t="s">
        <v>54</v>
      </c>
      <c r="C63" s="185"/>
      <c r="D63" s="107"/>
      <c r="E63" s="1138"/>
      <c r="F63" s="1077"/>
      <c r="G63" s="106"/>
      <c r="H63" s="106"/>
      <c r="I63" s="106"/>
      <c r="J63" s="106"/>
      <c r="K63" s="932"/>
      <c r="L63" s="106"/>
      <c r="M63" s="106"/>
      <c r="N63" s="1204"/>
      <c r="O63" s="1204"/>
      <c r="P63" s="106"/>
      <c r="Q63" s="160"/>
      <c r="R63" s="49"/>
      <c r="S63" s="189"/>
      <c r="T63" s="1175"/>
      <c r="V63" s="1055"/>
      <c r="AJ63" s="1002"/>
    </row>
    <row r="64" spans="1:36" ht="15.75" customHeight="1" outlineLevel="1" thickBot="1" x14ac:dyDescent="0.2">
      <c r="A64" s="1173">
        <v>1</v>
      </c>
      <c r="B64" s="7" t="s">
        <v>54</v>
      </c>
      <c r="C64" s="185"/>
      <c r="D64" s="107"/>
      <c r="E64" s="1140"/>
      <c r="F64" s="546"/>
      <c r="G64" s="546"/>
      <c r="H64" s="546"/>
      <c r="I64" s="546"/>
      <c r="J64" s="520"/>
      <c r="K64" s="547"/>
      <c r="L64" s="520"/>
      <c r="M64" s="548"/>
      <c r="N64" s="1210"/>
      <c r="O64" s="1210"/>
      <c r="P64" s="549"/>
      <c r="Q64" s="521"/>
      <c r="R64" s="49"/>
      <c r="S64" s="186"/>
      <c r="T64" s="1175"/>
      <c r="V64" s="1055"/>
      <c r="Y64" s="263"/>
      <c r="Z64" s="272"/>
      <c r="AB64" s="268"/>
      <c r="AC64" s="268"/>
      <c r="AJ64" s="1002"/>
    </row>
    <row r="65" spans="1:38" ht="10.15" customHeight="1" outlineLevel="1" thickTop="1" x14ac:dyDescent="0.15">
      <c r="A65" s="1173">
        <v>1</v>
      </c>
      <c r="B65" s="7" t="s">
        <v>54</v>
      </c>
      <c r="C65" s="185"/>
      <c r="D65" s="107"/>
      <c r="E65" s="1071"/>
      <c r="F65" s="1071"/>
      <c r="G65" s="49"/>
      <c r="H65" s="49"/>
      <c r="I65" s="49"/>
      <c r="J65" s="49"/>
      <c r="K65" s="215"/>
      <c r="L65" s="49"/>
      <c r="M65" s="49"/>
      <c r="N65" s="1198"/>
      <c r="O65" s="1198"/>
      <c r="P65" s="49"/>
      <c r="Q65" s="49"/>
      <c r="R65" s="49"/>
      <c r="S65" s="186"/>
      <c r="T65" s="1175"/>
      <c r="V65" s="1055"/>
      <c r="Y65" s="263"/>
      <c r="AA65" s="275"/>
      <c r="AB65" s="268"/>
      <c r="AC65" s="268"/>
      <c r="AJ65" s="1002"/>
    </row>
    <row r="66" spans="1:38" s="15" customFormat="1" ht="12" customHeight="1" x14ac:dyDescent="0.15">
      <c r="A66" s="1173">
        <v>1</v>
      </c>
      <c r="B66" s="7" t="s">
        <v>54</v>
      </c>
      <c r="C66" s="185"/>
      <c r="D66" s="255"/>
      <c r="E66" s="1072"/>
      <c r="F66" s="1072"/>
      <c r="G66" s="256"/>
      <c r="H66" s="256"/>
      <c r="I66" s="256"/>
      <c r="J66" s="256"/>
      <c r="K66" s="257"/>
      <c r="L66" s="1260"/>
      <c r="M66" s="1260"/>
      <c r="N66" s="1199"/>
      <c r="O66" s="1199"/>
      <c r="P66" s="83"/>
      <c r="Q66" s="84"/>
      <c r="R66" s="84"/>
      <c r="S66" s="189"/>
      <c r="T66" s="1175"/>
      <c r="U66" s="677"/>
      <c r="V66" s="1055"/>
      <c r="W66" s="618"/>
      <c r="X66" s="263"/>
      <c r="Y66" s="263"/>
      <c r="Z66" s="272"/>
      <c r="AA66" s="275"/>
      <c r="AB66" s="268"/>
      <c r="AC66" s="268"/>
      <c r="AD66" s="649"/>
      <c r="AE66" s="649"/>
      <c r="AF66" s="649"/>
      <c r="AG66" s="649"/>
      <c r="AH66" s="649"/>
      <c r="AI66" s="1003"/>
      <c r="AJ66" s="1002"/>
      <c r="AK66" s="649"/>
      <c r="AL66" s="649"/>
    </row>
    <row r="67" spans="1:38" ht="10.15" customHeight="1" outlineLevel="1" thickBot="1" x14ac:dyDescent="0.2">
      <c r="A67" s="1173">
        <v>1</v>
      </c>
      <c r="B67" s="7" t="s">
        <v>54</v>
      </c>
      <c r="C67" s="185"/>
      <c r="D67" s="107"/>
      <c r="E67" s="1071"/>
      <c r="F67" s="1071"/>
      <c r="G67" s="49"/>
      <c r="H67" s="49"/>
      <c r="I67" s="49"/>
      <c r="J67" s="49"/>
      <c r="K67" s="215"/>
      <c r="L67" s="49"/>
      <c r="M67" s="49"/>
      <c r="N67" s="1198"/>
      <c r="O67" s="1198"/>
      <c r="P67" s="49"/>
      <c r="Q67" s="49"/>
      <c r="R67" s="49"/>
      <c r="S67" s="186"/>
      <c r="T67" s="1175"/>
      <c r="V67" s="1055"/>
      <c r="Y67" s="263"/>
      <c r="AA67" s="275"/>
      <c r="AB67" s="268"/>
      <c r="AC67" s="268"/>
      <c r="AJ67" s="1002"/>
    </row>
    <row r="68" spans="1:38" s="13" customFormat="1" ht="15.75" customHeight="1" thickTop="1" thickBot="1" x14ac:dyDescent="0.2">
      <c r="A68" s="1173">
        <v>1</v>
      </c>
      <c r="B68" s="7" t="s">
        <v>54</v>
      </c>
      <c r="C68" s="191"/>
      <c r="D68" s="107"/>
      <c r="E68" s="1135" t="s">
        <v>75</v>
      </c>
      <c r="F68" s="1083" t="s">
        <v>76</v>
      </c>
      <c r="G68" s="506"/>
      <c r="H68" s="506"/>
      <c r="I68" s="506"/>
      <c r="J68" s="506"/>
      <c r="K68" s="544"/>
      <c r="L68" s="506"/>
      <c r="M68" s="506"/>
      <c r="N68" s="1211"/>
      <c r="O68" s="1211"/>
      <c r="P68" s="506"/>
      <c r="Q68" s="545"/>
      <c r="R68" s="49"/>
      <c r="S68" s="192"/>
      <c r="T68" s="1175"/>
      <c r="U68" s="82"/>
      <c r="V68" s="1056"/>
      <c r="W68" s="618"/>
      <c r="X68" s="263"/>
      <c r="Y68" s="277"/>
      <c r="Z68" s="714"/>
      <c r="AA68" s="261"/>
      <c r="AB68" s="261"/>
      <c r="AC68" s="268"/>
      <c r="AD68" s="651"/>
      <c r="AE68" s="651"/>
      <c r="AF68" s="651"/>
      <c r="AG68" s="651"/>
      <c r="AH68" s="651"/>
      <c r="AI68" s="1005"/>
      <c r="AJ68" s="1002"/>
      <c r="AK68" s="651"/>
      <c r="AL68" s="651"/>
    </row>
    <row r="69" spans="1:38" s="13" customFormat="1" ht="9" customHeight="1" thickTop="1" x14ac:dyDescent="0.15">
      <c r="A69" s="1173">
        <f>A70</f>
        <v>0</v>
      </c>
      <c r="B69" s="7"/>
      <c r="C69" s="191"/>
      <c r="D69" s="107"/>
      <c r="E69" s="1141"/>
      <c r="F69" s="1074"/>
      <c r="G69" s="85"/>
      <c r="H69" s="71"/>
      <c r="I69" s="71"/>
      <c r="J69" s="10"/>
      <c r="K69" s="27"/>
      <c r="L69" s="10"/>
      <c r="M69" s="30"/>
      <c r="N69" s="1212"/>
      <c r="O69" s="1212"/>
      <c r="P69" s="12"/>
      <c r="Q69" s="523"/>
      <c r="R69" s="74"/>
      <c r="S69" s="192"/>
      <c r="T69" s="1175"/>
      <c r="U69" s="677"/>
      <c r="V69" s="1055"/>
      <c r="W69" s="618"/>
      <c r="X69" s="263"/>
      <c r="Y69" s="277"/>
      <c r="Z69" s="714"/>
      <c r="AA69" s="261"/>
      <c r="AB69" s="261"/>
      <c r="AC69" s="268"/>
      <c r="AD69" s="651"/>
      <c r="AE69" s="651"/>
      <c r="AF69" s="651"/>
      <c r="AG69" s="651"/>
      <c r="AH69" s="651"/>
      <c r="AI69" s="1005"/>
      <c r="AJ69" s="1002"/>
      <c r="AK69" s="651"/>
      <c r="AL69" s="651"/>
    </row>
    <row r="70" spans="1:38" s="13" customFormat="1" ht="21" x14ac:dyDescent="0.15">
      <c r="A70" s="1173">
        <f>A115</f>
        <v>0</v>
      </c>
      <c r="B70" s="7" t="s">
        <v>54</v>
      </c>
      <c r="C70" s="191"/>
      <c r="D70" s="107"/>
      <c r="E70" s="1137" t="s">
        <v>77</v>
      </c>
      <c r="F70" s="1084" t="s">
        <v>5</v>
      </c>
      <c r="G70" s="210"/>
      <c r="H70" s="136"/>
      <c r="I70" s="136"/>
      <c r="J70" s="137"/>
      <c r="K70" s="218" t="s">
        <v>68</v>
      </c>
      <c r="L70" s="137"/>
      <c r="M70" s="137" t="s">
        <v>830</v>
      </c>
      <c r="N70" s="646" t="s">
        <v>1163</v>
      </c>
      <c r="O70" s="646" t="s">
        <v>1164</v>
      </c>
      <c r="P70" s="137" t="s">
        <v>69</v>
      </c>
      <c r="Q70" s="534"/>
      <c r="R70" s="74"/>
      <c r="S70" s="192"/>
      <c r="T70" s="1175"/>
      <c r="U70" s="741"/>
      <c r="V70" s="1055"/>
      <c r="W70" s="618"/>
      <c r="X70" s="263"/>
      <c r="Y70" s="263"/>
      <c r="Z70" s="714"/>
      <c r="AA70" s="261"/>
      <c r="AB70" s="261"/>
      <c r="AC70" s="268"/>
      <c r="AD70" s="651"/>
      <c r="AE70" s="651"/>
      <c r="AF70" s="651"/>
      <c r="AG70" s="651"/>
      <c r="AH70" s="651"/>
      <c r="AI70" s="1005"/>
      <c r="AJ70" s="1002"/>
      <c r="AK70" s="651"/>
      <c r="AL70" s="651"/>
    </row>
    <row r="71" spans="1:38" ht="6" customHeight="1" x14ac:dyDescent="0.15">
      <c r="A71" s="1173">
        <f>A70</f>
        <v>0</v>
      </c>
      <c r="B71" s="7" t="s">
        <v>54</v>
      </c>
      <c r="C71" s="185"/>
      <c r="D71" s="107"/>
      <c r="E71" s="1138"/>
      <c r="F71" s="1074"/>
      <c r="G71" s="85"/>
      <c r="H71" s="85"/>
      <c r="I71" s="85"/>
      <c r="J71" s="85"/>
      <c r="K71" s="219"/>
      <c r="L71" s="85"/>
      <c r="M71" s="85"/>
      <c r="N71" s="1213"/>
      <c r="O71" s="1213"/>
      <c r="P71" s="85"/>
      <c r="Q71" s="160"/>
      <c r="R71" s="49"/>
      <c r="S71" s="186"/>
      <c r="T71" s="1175"/>
      <c r="V71" s="1055"/>
      <c r="Y71" s="263"/>
      <c r="Z71" s="714"/>
      <c r="AA71" s="270"/>
      <c r="AB71" s="270"/>
      <c r="AC71" s="270"/>
      <c r="AJ71" s="1002"/>
    </row>
    <row r="72" spans="1:38" s="13" customFormat="1" ht="15.75" customHeight="1" x14ac:dyDescent="0.15">
      <c r="A72" s="1173">
        <f>A70</f>
        <v>0</v>
      </c>
      <c r="B72" s="7"/>
      <c r="C72" s="191"/>
      <c r="D72" s="107"/>
      <c r="E72" s="1138"/>
      <c r="F72" s="292" t="s">
        <v>1851</v>
      </c>
      <c r="G72" s="126"/>
      <c r="H72" s="129"/>
      <c r="I72" s="106"/>
      <c r="J72" s="72"/>
      <c r="K72" s="32"/>
      <c r="L72" s="33"/>
      <c r="M72" s="34"/>
      <c r="N72" s="1214"/>
      <c r="O72" s="1214"/>
      <c r="P72" s="35"/>
      <c r="Q72" s="160"/>
      <c r="R72" s="74"/>
      <c r="S72" s="192"/>
      <c r="T72" s="1175"/>
      <c r="U72" s="741"/>
      <c r="V72" s="1055"/>
      <c r="W72" s="618"/>
      <c r="X72" s="263"/>
      <c r="Y72" s="277"/>
      <c r="Z72" s="714"/>
      <c r="AA72" s="261"/>
      <c r="AB72" s="261"/>
      <c r="AC72" s="268"/>
      <c r="AD72" s="651"/>
      <c r="AE72" s="651"/>
      <c r="AF72" s="651"/>
      <c r="AG72" s="651"/>
      <c r="AH72" s="651"/>
      <c r="AI72" s="1005"/>
      <c r="AJ72" s="1002"/>
      <c r="AK72" s="651"/>
      <c r="AL72" s="651"/>
    </row>
    <row r="73" spans="1:38" s="13" customFormat="1" ht="15.75" customHeight="1" x14ac:dyDescent="0.15">
      <c r="A73" s="1173">
        <f>A70</f>
        <v>0</v>
      </c>
      <c r="B73" s="7"/>
      <c r="C73" s="191"/>
      <c r="D73" s="107"/>
      <c r="E73" s="1138"/>
      <c r="F73" s="292" t="s">
        <v>1852</v>
      </c>
      <c r="G73" s="127"/>
      <c r="H73" s="129"/>
      <c r="I73" s="106"/>
      <c r="J73" s="72"/>
      <c r="Q73" s="160"/>
      <c r="R73" s="74"/>
      <c r="S73" s="192"/>
      <c r="T73" s="1175"/>
      <c r="U73" s="741"/>
      <c r="V73" s="1055"/>
      <c r="W73" s="618"/>
      <c r="X73" s="263"/>
      <c r="Y73" s="277"/>
      <c r="Z73" s="714"/>
      <c r="AA73" s="261"/>
      <c r="AB73" s="261"/>
      <c r="AC73" s="268"/>
      <c r="AD73" s="651"/>
      <c r="AE73" s="651"/>
      <c r="AF73" s="651"/>
      <c r="AG73" s="651"/>
      <c r="AH73" s="651"/>
      <c r="AI73" s="1005"/>
      <c r="AJ73" s="1002"/>
      <c r="AK73" s="651"/>
      <c r="AL73" s="651"/>
    </row>
    <row r="74" spans="1:38" ht="15.75" customHeight="1" outlineLevel="1" x14ac:dyDescent="0.15">
      <c r="A74" s="1173">
        <f>A70</f>
        <v>0</v>
      </c>
      <c r="B74" s="7" t="s">
        <v>54</v>
      </c>
      <c r="C74" s="185"/>
      <c r="D74" s="107"/>
      <c r="E74" s="1138"/>
      <c r="F74" s="292" t="s">
        <v>79</v>
      </c>
      <c r="G74" s="126"/>
      <c r="H74" s="106"/>
      <c r="I74" s="106"/>
      <c r="J74" s="72"/>
      <c r="K74" s="32"/>
      <c r="L74" s="33"/>
      <c r="M74" s="34"/>
      <c r="N74" s="1214"/>
      <c r="O74" s="1214"/>
      <c r="P74" s="35"/>
      <c r="Q74" s="160"/>
      <c r="R74" s="49"/>
      <c r="S74" s="189"/>
      <c r="T74" s="1175"/>
      <c r="U74" s="741"/>
      <c r="V74" s="1055"/>
      <c r="Y74" s="263"/>
      <c r="AA74" s="270"/>
      <c r="AB74" s="270"/>
      <c r="AC74" s="270"/>
      <c r="AJ74" s="1002"/>
    </row>
    <row r="75" spans="1:38" ht="15.75" customHeight="1" outlineLevel="1" x14ac:dyDescent="0.15">
      <c r="A75" s="1173">
        <f>A70</f>
        <v>0</v>
      </c>
      <c r="B75" s="7" t="s">
        <v>54</v>
      </c>
      <c r="C75" s="185"/>
      <c r="D75" s="107"/>
      <c r="E75" s="1138"/>
      <c r="F75" s="1085" t="s">
        <v>80</v>
      </c>
      <c r="G75" s="127"/>
      <c r="H75" s="106"/>
      <c r="I75" s="106"/>
      <c r="J75" s="73"/>
      <c r="K75" s="32"/>
      <c r="L75" s="33"/>
      <c r="M75" s="34"/>
      <c r="N75" s="1214"/>
      <c r="O75" s="1214"/>
      <c r="P75" s="35"/>
      <c r="Q75" s="160"/>
      <c r="R75" s="49"/>
      <c r="S75" s="189"/>
      <c r="T75" s="1175"/>
      <c r="U75" s="741"/>
      <c r="V75" s="1055"/>
      <c r="Y75" s="263"/>
      <c r="AA75" s="270"/>
      <c r="AB75" s="270"/>
      <c r="AC75" s="270"/>
      <c r="AJ75" s="1002"/>
    </row>
    <row r="76" spans="1:38" ht="15.75" customHeight="1" outlineLevel="1" x14ac:dyDescent="0.15">
      <c r="A76" s="1173">
        <f>A70</f>
        <v>0</v>
      </c>
      <c r="B76" s="7" t="s">
        <v>54</v>
      </c>
      <c r="C76" s="185"/>
      <c r="D76" s="107"/>
      <c r="E76" s="1138"/>
      <c r="F76" s="1085" t="s">
        <v>81</v>
      </c>
      <c r="G76" s="127"/>
      <c r="H76" s="106"/>
      <c r="I76" s="106"/>
      <c r="J76" s="12"/>
      <c r="K76" s="6"/>
      <c r="L76" s="12"/>
      <c r="M76" s="12"/>
      <c r="N76" s="1208"/>
      <c r="O76" s="1208"/>
      <c r="P76" s="12"/>
      <c r="Q76" s="160"/>
      <c r="R76" s="49"/>
      <c r="S76" s="189"/>
      <c r="T76" s="1175"/>
      <c r="U76" s="741"/>
      <c r="V76" s="1055"/>
      <c r="Y76" s="278"/>
      <c r="AA76" s="270"/>
      <c r="AB76" s="274"/>
      <c r="AC76" s="268"/>
      <c r="AJ76" s="1002"/>
    </row>
    <row r="77" spans="1:38" ht="15.75" customHeight="1" outlineLevel="1" x14ac:dyDescent="0.15">
      <c r="A77" s="1173">
        <f>A70</f>
        <v>0</v>
      </c>
      <c r="B77" s="7" t="s">
        <v>54</v>
      </c>
      <c r="C77" s="185"/>
      <c r="D77" s="107"/>
      <c r="E77" s="1138"/>
      <c r="F77" s="1085" t="s">
        <v>82</v>
      </c>
      <c r="G77" s="127"/>
      <c r="H77" s="106"/>
      <c r="I77" s="106"/>
      <c r="J77" s="12"/>
      <c r="K77" s="6"/>
      <c r="L77" s="12"/>
      <c r="M77" s="12"/>
      <c r="N77" s="1208"/>
      <c r="O77" s="1208"/>
      <c r="P77" s="12"/>
      <c r="Q77" s="160"/>
      <c r="R77" s="49"/>
      <c r="S77" s="189"/>
      <c r="T77" s="1175"/>
      <c r="V77" s="1055"/>
      <c r="Y77" s="263"/>
      <c r="AA77" s="270"/>
      <c r="AB77" s="274"/>
      <c r="AC77" s="268"/>
      <c r="AJ77" s="1002"/>
    </row>
    <row r="78" spans="1:38" ht="15.75" customHeight="1" outlineLevel="1" x14ac:dyDescent="0.15">
      <c r="A78" s="1173">
        <f>A70</f>
        <v>0</v>
      </c>
      <c r="B78" s="7" t="s">
        <v>54</v>
      </c>
      <c r="C78" s="185"/>
      <c r="D78" s="107"/>
      <c r="E78" s="1138"/>
      <c r="F78" s="1085" t="s">
        <v>870</v>
      </c>
      <c r="G78" s="127"/>
      <c r="H78" s="106"/>
      <c r="I78" s="106"/>
      <c r="J78" s="12"/>
      <c r="K78" s="6"/>
      <c r="L78" s="12"/>
      <c r="M78" s="12"/>
      <c r="N78" s="1208"/>
      <c r="O78" s="1208"/>
      <c r="P78" s="12"/>
      <c r="Q78" s="160"/>
      <c r="R78" s="49"/>
      <c r="S78" s="189"/>
      <c r="T78" s="1175"/>
      <c r="V78" s="1055"/>
      <c r="Y78" s="263"/>
      <c r="AA78" s="270"/>
      <c r="AB78" s="274"/>
      <c r="AC78" s="268"/>
      <c r="AJ78" s="1002"/>
    </row>
    <row r="79" spans="1:38" ht="15.75" customHeight="1" outlineLevel="1" x14ac:dyDescent="0.15">
      <c r="A79" s="1173">
        <f>A70</f>
        <v>0</v>
      </c>
      <c r="B79" s="7" t="s">
        <v>54</v>
      </c>
      <c r="C79" s="185"/>
      <c r="D79" s="107"/>
      <c r="E79" s="1138"/>
      <c r="F79" s="1085" t="s">
        <v>869</v>
      </c>
      <c r="G79" s="127"/>
      <c r="H79" s="106"/>
      <c r="I79" s="106"/>
      <c r="J79" s="12"/>
      <c r="K79" s="6"/>
      <c r="L79" s="12"/>
      <c r="M79" s="12"/>
      <c r="N79" s="1208"/>
      <c r="O79" s="1208"/>
      <c r="P79" s="12"/>
      <c r="Q79" s="160"/>
      <c r="R79" s="49"/>
      <c r="S79" s="189"/>
      <c r="T79" s="1175"/>
      <c r="V79" s="1055"/>
      <c r="Y79" s="263"/>
      <c r="AA79" s="261"/>
      <c r="AC79" s="268"/>
      <c r="AJ79" s="1002"/>
    </row>
    <row r="80" spans="1:38" ht="15.75" customHeight="1" outlineLevel="1" x14ac:dyDescent="0.15">
      <c r="A80" s="1173">
        <f>A70</f>
        <v>0</v>
      </c>
      <c r="B80" s="7" t="s">
        <v>54</v>
      </c>
      <c r="C80" s="185"/>
      <c r="D80" s="107"/>
      <c r="E80" s="1138"/>
      <c r="F80" s="1085" t="s">
        <v>1662</v>
      </c>
      <c r="G80" s="127"/>
      <c r="H80" s="106"/>
      <c r="I80" s="106"/>
      <c r="J80" s="12"/>
      <c r="K80" s="6"/>
      <c r="L80" s="12"/>
      <c r="M80" s="12"/>
      <c r="N80" s="1208"/>
      <c r="O80" s="1208"/>
      <c r="P80" s="12"/>
      <c r="Q80" s="160"/>
      <c r="R80" s="49"/>
      <c r="S80" s="189"/>
      <c r="T80" s="1175"/>
      <c r="V80" s="1055"/>
      <c r="Y80" s="263"/>
      <c r="AA80" s="261"/>
      <c r="AC80" s="268"/>
      <c r="AJ80" s="1002"/>
    </row>
    <row r="81" spans="1:36" ht="15.75" customHeight="1" outlineLevel="1" x14ac:dyDescent="0.15">
      <c r="A81" s="1173">
        <f>A70</f>
        <v>0</v>
      </c>
      <c r="B81" s="7" t="s">
        <v>54</v>
      </c>
      <c r="C81" s="185"/>
      <c r="D81" s="107"/>
      <c r="E81" s="1138"/>
      <c r="F81" s="1085" t="s">
        <v>1663</v>
      </c>
      <c r="G81" s="128"/>
      <c r="H81" s="71"/>
      <c r="I81" s="71"/>
      <c r="J81" s="10"/>
      <c r="K81" s="27"/>
      <c r="L81" s="10"/>
      <c r="M81" s="30"/>
      <c r="N81" s="1212"/>
      <c r="O81" s="1212"/>
      <c r="P81" s="35"/>
      <c r="Q81" s="160"/>
      <c r="R81" s="49"/>
      <c r="S81" s="189"/>
      <c r="T81" s="1175"/>
      <c r="V81" s="1056"/>
      <c r="Y81" s="263"/>
      <c r="AA81" s="261"/>
      <c r="AC81" s="268"/>
      <c r="AJ81" s="1002"/>
    </row>
    <row r="82" spans="1:36" ht="6" customHeight="1" outlineLevel="1" x14ac:dyDescent="0.15">
      <c r="A82" s="1173">
        <f>IF(SUM(A84:A87)=0,0,1)</f>
        <v>0</v>
      </c>
      <c r="B82" s="7" t="s">
        <v>54</v>
      </c>
      <c r="C82" s="185"/>
      <c r="D82" s="107"/>
      <c r="E82" s="1138"/>
      <c r="F82" s="1087"/>
      <c r="G82" s="71"/>
      <c r="H82" s="71"/>
      <c r="I82" s="71"/>
      <c r="J82" s="10"/>
      <c r="K82" s="27"/>
      <c r="L82" s="10"/>
      <c r="M82" s="30"/>
      <c r="N82" s="1212"/>
      <c r="O82" s="1212"/>
      <c r="P82" s="35"/>
      <c r="Q82" s="160"/>
      <c r="R82" s="49"/>
      <c r="S82" s="189"/>
      <c r="T82" s="1177"/>
      <c r="V82" s="1057"/>
      <c r="Y82" s="263"/>
      <c r="AA82" s="261"/>
      <c r="AC82" s="268"/>
      <c r="AJ82" s="1002"/>
    </row>
    <row r="83" spans="1:36" ht="15.75" customHeight="1" outlineLevel="1" x14ac:dyDescent="0.15">
      <c r="A83" s="1173">
        <f>IF(SUM(A84:A87)=0,0,1)</f>
        <v>0</v>
      </c>
      <c r="B83" s="7" t="s">
        <v>54</v>
      </c>
      <c r="C83" s="185"/>
      <c r="D83" s="107"/>
      <c r="E83" s="1142" t="s">
        <v>1049</v>
      </c>
      <c r="F83" s="1088" t="s">
        <v>1538</v>
      </c>
      <c r="G83" s="129"/>
      <c r="H83" s="126"/>
      <c r="I83" s="71"/>
      <c r="J83" s="743"/>
      <c r="K83" s="34"/>
      <c r="L83" s="10"/>
      <c r="M83" s="36"/>
      <c r="N83" s="1215"/>
      <c r="O83" s="1215"/>
      <c r="P83" s="53"/>
      <c r="Q83" s="160"/>
      <c r="R83" s="49"/>
      <c r="S83" s="189"/>
      <c r="T83" s="1175"/>
      <c r="U83" s="678">
        <f t="shared" ref="U83" si="1">K83*N83</f>
        <v>0</v>
      </c>
      <c r="V83" s="1183"/>
      <c r="Y83" s="277"/>
      <c r="AA83" s="261"/>
      <c r="AC83" s="268"/>
      <c r="AJ83" s="1002"/>
    </row>
    <row r="84" spans="1:36" ht="15.75" customHeight="1" outlineLevel="3" x14ac:dyDescent="0.15">
      <c r="A84" s="1173">
        <f>IF(K84=0,0,1)</f>
        <v>0</v>
      </c>
      <c r="B84" s="7" t="s">
        <v>54</v>
      </c>
      <c r="C84" s="185"/>
      <c r="D84" s="107"/>
      <c r="E84" s="1138" t="str">
        <f>Prijsonderbouwing!B10</f>
        <v>V1-1-A1</v>
      </c>
      <c r="F84" s="1089" t="str">
        <f>Prijsonderbouwing!D10</f>
        <v xml:space="preserve">Spouwmuurisolatie vlokken (minerale wol) 60 mm van 0 m² tot 45 m² </v>
      </c>
      <c r="G84" s="130"/>
      <c r="H84" s="130"/>
      <c r="I84" s="127"/>
      <c r="J84" s="131"/>
      <c r="K84" s="211"/>
      <c r="L84" s="10"/>
      <c r="M84" s="36" t="str">
        <f>Prijsonderbouwing!F10</f>
        <v>m²</v>
      </c>
      <c r="N84" s="1215">
        <f>Prijsonderbouwing!O10</f>
        <v>19</v>
      </c>
      <c r="O84" s="1215">
        <f>Prijsonderbouwing!X10</f>
        <v>22.306000000000001</v>
      </c>
      <c r="P84" s="53">
        <f>O84*K84</f>
        <v>0</v>
      </c>
      <c r="Q84" s="160"/>
      <c r="R84" s="1008"/>
      <c r="S84" s="189"/>
      <c r="T84" s="1178"/>
      <c r="U84" s="678">
        <f>K84*N84</f>
        <v>0</v>
      </c>
      <c r="V84" s="1183"/>
      <c r="W84" s="1184" t="s">
        <v>1989</v>
      </c>
      <c r="X84" s="618"/>
      <c r="Y84" s="618"/>
      <c r="Z84" s="618"/>
      <c r="AA84" s="1163"/>
      <c r="AB84" s="1163"/>
      <c r="AC84" s="1164"/>
      <c r="AD84" s="1165"/>
      <c r="AF84" s="1165"/>
      <c r="AJ84" s="1002"/>
    </row>
    <row r="85" spans="1:36" ht="15.75" customHeight="1" outlineLevel="3" x14ac:dyDescent="0.15">
      <c r="A85" s="1173">
        <f t="shared" ref="A85:A86" si="2">IF(K85=0,0,1)</f>
        <v>0</v>
      </c>
      <c r="B85" s="7" t="s">
        <v>54</v>
      </c>
      <c r="C85" s="185"/>
      <c r="D85" s="107"/>
      <c r="E85" s="1138" t="str">
        <f>Prijsonderbouwing!B19</f>
        <v>V1-1-A2</v>
      </c>
      <c r="F85" s="1089" t="str">
        <f>Prijsonderbouwing!D19</f>
        <v>Spouwmuurisolatie vlokken (minerale wol) 60 mm van 45 m² tot 75 m²</v>
      </c>
      <c r="G85" s="127"/>
      <c r="H85" s="127"/>
      <c r="I85" s="127"/>
      <c r="J85" s="131"/>
      <c r="K85" s="211"/>
      <c r="L85" s="10"/>
      <c r="M85" s="36" t="str">
        <f>Prijsonderbouwing!F19</f>
        <v>m²</v>
      </c>
      <c r="N85" s="1215">
        <f>Prijsonderbouwing!O19</f>
        <v>18</v>
      </c>
      <c r="O85" s="1215">
        <f>Prijsonderbouwing!X19</f>
        <v>21.131999999999998</v>
      </c>
      <c r="P85" s="53">
        <f t="shared" ref="P85:P99" si="3">O85*K85</f>
        <v>0</v>
      </c>
      <c r="Q85" s="160"/>
      <c r="R85" s="1008"/>
      <c r="S85" s="189"/>
      <c r="T85" s="1178"/>
      <c r="U85" s="678">
        <f t="shared" ref="U85:U157" si="4">K85*N85</f>
        <v>0</v>
      </c>
      <c r="V85" s="1183"/>
      <c r="W85" s="1184" t="s">
        <v>1989</v>
      </c>
      <c r="X85" s="618"/>
      <c r="Y85" s="618"/>
      <c r="Z85" s="618"/>
      <c r="AA85" s="1163"/>
      <c r="AB85" s="1163"/>
      <c r="AC85" s="1164"/>
      <c r="AD85" s="1165"/>
      <c r="AF85" s="1165"/>
      <c r="AJ85" s="1002"/>
    </row>
    <row r="86" spans="1:36" ht="15.75" customHeight="1" outlineLevel="3" x14ac:dyDescent="0.15">
      <c r="A86" s="1173">
        <f t="shared" si="2"/>
        <v>0</v>
      </c>
      <c r="B86" s="7" t="s">
        <v>54</v>
      </c>
      <c r="C86" s="185"/>
      <c r="D86" s="107"/>
      <c r="E86" s="1138" t="str">
        <f>Prijsonderbouwing!B28</f>
        <v>V1-1-A3</v>
      </c>
      <c r="F86" s="1089" t="str">
        <f>Prijsonderbouwing!D28</f>
        <v xml:space="preserve">Spouwmuurisolatie vlokken (minerale wol) 60 mm vanaf 75 m² </v>
      </c>
      <c r="G86" s="127"/>
      <c r="H86" s="127"/>
      <c r="I86" s="127"/>
      <c r="J86" s="131"/>
      <c r="K86" s="211"/>
      <c r="L86" s="10"/>
      <c r="M86" s="36" t="str">
        <f>Prijsonderbouwing!F28</f>
        <v>m²</v>
      </c>
      <c r="N86" s="1215">
        <f>Prijsonderbouwing!O28</f>
        <v>17</v>
      </c>
      <c r="O86" s="1215">
        <f>Prijsonderbouwing!X28</f>
        <v>19.957999999999998</v>
      </c>
      <c r="P86" s="53">
        <f t="shared" si="3"/>
        <v>0</v>
      </c>
      <c r="Q86" s="160"/>
      <c r="R86" s="1008"/>
      <c r="S86" s="189"/>
      <c r="T86" s="1178"/>
      <c r="U86" s="678">
        <f t="shared" si="4"/>
        <v>0</v>
      </c>
      <c r="V86" s="1183"/>
      <c r="W86" s="1184" t="s">
        <v>1989</v>
      </c>
      <c r="X86" s="618"/>
      <c r="Y86" s="618"/>
      <c r="Z86" s="618"/>
      <c r="AA86" s="1163"/>
      <c r="AB86" s="1163"/>
      <c r="AC86" s="1164"/>
      <c r="AD86" s="1165"/>
      <c r="AF86" s="1165"/>
      <c r="AJ86" s="1002"/>
    </row>
    <row r="87" spans="1:36" ht="15.75" customHeight="1" outlineLevel="1" x14ac:dyDescent="0.15">
      <c r="A87" s="1173">
        <f t="shared" ref="A87:A99" si="5">IF(K87=0,0,1)</f>
        <v>0</v>
      </c>
      <c r="B87" s="7" t="s">
        <v>54</v>
      </c>
      <c r="C87" s="185"/>
      <c r="D87" s="107"/>
      <c r="E87" s="1138" t="str">
        <f>Prijsonderbouwing!B37</f>
        <v>V1-1-A4</v>
      </c>
      <c r="F87" s="1089" t="str">
        <f>Prijsonderbouwing!D37</f>
        <v xml:space="preserve">╚ Vlokken meer-/minderprijs per mm </v>
      </c>
      <c r="G87" s="918" t="str">
        <f>_xlfn.XLOOKUP(I87,Tabellen!$F$9:$F$15,Tabellen!$G$9:$G$15,"controleren")</f>
        <v>70 mm Rc 2.00 m².K/W</v>
      </c>
      <c r="H87" s="608"/>
      <c r="I87" s="926">
        <v>10</v>
      </c>
      <c r="J87" s="917" t="s">
        <v>83</v>
      </c>
      <c r="K87" s="211"/>
      <c r="L87" s="10"/>
      <c r="M87" s="36" t="str">
        <f>Prijsonderbouwing!F37</f>
        <v>m²</v>
      </c>
      <c r="N87" s="1215">
        <f>Prijsonderbouwing!O37*I87</f>
        <v>0.99999999999999989</v>
      </c>
      <c r="O87" s="1215">
        <f>Prijsonderbouwing!X37*I87</f>
        <v>1.1739999999999999</v>
      </c>
      <c r="P87" s="53">
        <f t="shared" si="3"/>
        <v>0</v>
      </c>
      <c r="Q87" s="160"/>
      <c r="R87" s="1008"/>
      <c r="S87" s="189"/>
      <c r="T87" s="1178"/>
      <c r="U87" s="678">
        <f t="shared" si="4"/>
        <v>0</v>
      </c>
      <c r="V87" s="1183"/>
      <c r="Y87" s="277"/>
      <c r="Z87" s="1045"/>
      <c r="AA87" s="1163"/>
      <c r="AB87" s="1163"/>
      <c r="AC87" s="1164"/>
      <c r="AD87" s="1165"/>
      <c r="AF87" s="1165"/>
      <c r="AJ87" s="1002"/>
    </row>
    <row r="88" spans="1:36" ht="6" customHeight="1" outlineLevel="1" x14ac:dyDescent="0.15">
      <c r="A88" s="1173">
        <f>IF(SUM(A90:A93)=0,0,1)</f>
        <v>0</v>
      </c>
      <c r="B88" s="7" t="s">
        <v>54</v>
      </c>
      <c r="C88" s="185"/>
      <c r="D88" s="107"/>
      <c r="E88" s="1138"/>
      <c r="F88" s="1090"/>
      <c r="G88" s="288"/>
      <c r="H88" s="288"/>
      <c r="I88" s="209"/>
      <c r="J88" s="826"/>
      <c r="K88" s="34"/>
      <c r="L88" s="36"/>
      <c r="M88" s="36"/>
      <c r="N88" s="1216"/>
      <c r="O88" s="1216"/>
      <c r="P88" s="53"/>
      <c r="Q88" s="160"/>
      <c r="R88" s="1008"/>
      <c r="S88" s="189"/>
      <c r="T88" s="1178"/>
      <c r="U88" s="678"/>
      <c r="V88" s="1055"/>
      <c r="Y88" s="277"/>
      <c r="Z88" s="1045"/>
      <c r="AA88" s="1163"/>
      <c r="AB88" s="1163"/>
      <c r="AC88" s="1164"/>
      <c r="AD88" s="1165"/>
      <c r="AF88" s="1165"/>
      <c r="AJ88" s="1002"/>
    </row>
    <row r="89" spans="1:36" ht="15.75" customHeight="1" outlineLevel="1" x14ac:dyDescent="0.15">
      <c r="A89" s="1173">
        <f>IF(SUM(A90:A93)=0,0,1)</f>
        <v>0</v>
      </c>
      <c r="B89" s="7" t="s">
        <v>54</v>
      </c>
      <c r="C89" s="185"/>
      <c r="D89" s="107"/>
      <c r="E89" s="1142" t="s">
        <v>1050</v>
      </c>
      <c r="F89" s="1088" t="s">
        <v>1535</v>
      </c>
      <c r="G89" s="129"/>
      <c r="H89" s="126"/>
      <c r="I89" s="129"/>
      <c r="J89" s="743"/>
      <c r="K89" s="34"/>
      <c r="L89" s="10"/>
      <c r="M89" s="36"/>
      <c r="N89" s="1215"/>
      <c r="O89" s="1215"/>
      <c r="P89" s="53"/>
      <c r="Q89" s="160"/>
      <c r="R89" s="1008"/>
      <c r="S89" s="189"/>
      <c r="T89" s="1178"/>
      <c r="U89" s="678"/>
      <c r="V89" s="1055"/>
      <c r="Y89" s="277"/>
      <c r="Z89" s="1045"/>
      <c r="AA89" s="1163"/>
      <c r="AB89" s="1163"/>
      <c r="AC89" s="1164"/>
      <c r="AD89" s="1165"/>
      <c r="AF89" s="1165"/>
      <c r="AJ89" s="1002"/>
    </row>
    <row r="90" spans="1:36" ht="15.75" customHeight="1" outlineLevel="3" x14ac:dyDescent="0.15">
      <c r="A90" s="1173">
        <f t="shared" si="5"/>
        <v>0</v>
      </c>
      <c r="B90" s="7" t="s">
        <v>54</v>
      </c>
      <c r="C90" s="185"/>
      <c r="D90" s="107"/>
      <c r="E90" s="1138" t="str">
        <f>Prijsonderbouwing!B43</f>
        <v>V1-1-B1</v>
      </c>
      <c r="F90" s="1089" t="str">
        <f>Prijsonderbouwing!D43</f>
        <v>Spouwmuurisolatie EPS parels / korrels 60 mm van 0 m² tot 45 m²</v>
      </c>
      <c r="G90" s="130"/>
      <c r="H90" s="130"/>
      <c r="I90" s="127"/>
      <c r="J90" s="131"/>
      <c r="K90" s="211"/>
      <c r="L90" s="10"/>
      <c r="M90" s="36" t="str">
        <f>Prijsonderbouwing!F43</f>
        <v>m²</v>
      </c>
      <c r="N90" s="1215">
        <f>Prijsonderbouwing!O43</f>
        <v>19</v>
      </c>
      <c r="O90" s="1215">
        <f>Prijsonderbouwing!X43</f>
        <v>22.306000000000001</v>
      </c>
      <c r="P90" s="53">
        <f t="shared" si="3"/>
        <v>0</v>
      </c>
      <c r="Q90" s="160"/>
      <c r="R90" s="1008"/>
      <c r="S90" s="189"/>
      <c r="T90" s="1178"/>
      <c r="U90" s="678">
        <f t="shared" si="4"/>
        <v>0</v>
      </c>
      <c r="V90" s="1055"/>
      <c r="Y90" s="277"/>
      <c r="Z90" s="1045"/>
      <c r="AA90" s="1163"/>
      <c r="AB90" s="1163"/>
      <c r="AC90" s="1164"/>
      <c r="AD90" s="1165"/>
      <c r="AF90" s="1165"/>
      <c r="AJ90" s="1002"/>
    </row>
    <row r="91" spans="1:36" ht="15.75" customHeight="1" outlineLevel="3" x14ac:dyDescent="0.15">
      <c r="A91" s="1173">
        <f t="shared" ref="A91" si="6">IF(K91=0,0,1)</f>
        <v>0</v>
      </c>
      <c r="B91" s="7" t="s">
        <v>54</v>
      </c>
      <c r="C91" s="185"/>
      <c r="D91" s="107"/>
      <c r="E91" s="1138" t="str">
        <f>Prijsonderbouwing!B52</f>
        <v>V1-1-B2</v>
      </c>
      <c r="F91" s="1089" t="str">
        <f>Prijsonderbouwing!D52</f>
        <v>Spouwmuurisolatie EPS parels / korrels 60 mm van 45 m² tot 75 m²</v>
      </c>
      <c r="G91" s="130"/>
      <c r="H91" s="130"/>
      <c r="I91" s="127"/>
      <c r="J91" s="131"/>
      <c r="K91" s="211"/>
      <c r="L91" s="10"/>
      <c r="M91" s="36" t="str">
        <f>Prijsonderbouwing!F52</f>
        <v>m²</v>
      </c>
      <c r="N91" s="1215">
        <f>Prijsonderbouwing!O52</f>
        <v>18</v>
      </c>
      <c r="O91" s="1215">
        <f>Prijsonderbouwing!X52</f>
        <v>21.132000000000001</v>
      </c>
      <c r="P91" s="53">
        <f t="shared" si="3"/>
        <v>0</v>
      </c>
      <c r="Q91" s="160"/>
      <c r="R91" s="1008"/>
      <c r="S91" s="189"/>
      <c r="T91" s="1178"/>
      <c r="U91" s="678">
        <f t="shared" si="4"/>
        <v>0</v>
      </c>
      <c r="V91" s="1055"/>
      <c r="Y91" s="277"/>
      <c r="Z91" s="1045"/>
      <c r="AA91" s="1163"/>
      <c r="AB91" s="1163"/>
      <c r="AC91" s="1164"/>
      <c r="AD91" s="1165"/>
      <c r="AF91" s="1165"/>
      <c r="AJ91" s="1002"/>
    </row>
    <row r="92" spans="1:36" ht="15.75" customHeight="1" outlineLevel="3" x14ac:dyDescent="0.15">
      <c r="A92" s="1173">
        <f t="shared" ref="A92" si="7">IF(K92=0,0,1)</f>
        <v>0</v>
      </c>
      <c r="B92" s="7" t="s">
        <v>54</v>
      </c>
      <c r="C92" s="185"/>
      <c r="D92" s="107"/>
      <c r="E92" s="1138" t="str">
        <f>Prijsonderbouwing!B61</f>
        <v>V1-1-B3</v>
      </c>
      <c r="F92" s="1089" t="str">
        <f>Prijsonderbouwing!D61</f>
        <v>Spouwmuurisolatie EPS parels / korrels 60 mm vanaf 75 m²</v>
      </c>
      <c r="G92" s="130"/>
      <c r="H92" s="130"/>
      <c r="I92" s="127"/>
      <c r="J92" s="131"/>
      <c r="K92" s="211"/>
      <c r="L92" s="10"/>
      <c r="M92" s="36" t="str">
        <f>Prijsonderbouwing!F61</f>
        <v>m²</v>
      </c>
      <c r="N92" s="1215">
        <f>Prijsonderbouwing!O61</f>
        <v>17</v>
      </c>
      <c r="O92" s="1215">
        <f>Prijsonderbouwing!X61</f>
        <v>19.957999999999998</v>
      </c>
      <c r="P92" s="53">
        <f t="shared" si="3"/>
        <v>0</v>
      </c>
      <c r="Q92" s="160"/>
      <c r="R92" s="1008"/>
      <c r="S92" s="189"/>
      <c r="T92" s="1178"/>
      <c r="U92" s="678">
        <f t="shared" si="4"/>
        <v>0</v>
      </c>
      <c r="V92" s="1055"/>
      <c r="Y92" s="277"/>
      <c r="Z92" s="1045"/>
      <c r="AA92" s="1163"/>
      <c r="AB92" s="1163"/>
      <c r="AC92" s="1164"/>
      <c r="AD92" s="1165"/>
      <c r="AF92" s="1165"/>
      <c r="AJ92" s="1002"/>
    </row>
    <row r="93" spans="1:36" ht="15.75" customHeight="1" outlineLevel="1" x14ac:dyDescent="0.15">
      <c r="A93" s="1173">
        <f t="shared" si="5"/>
        <v>0</v>
      </c>
      <c r="B93" s="7" t="s">
        <v>54</v>
      </c>
      <c r="C93" s="185"/>
      <c r="D93" s="107"/>
      <c r="E93" s="1138" t="str">
        <f>Prijsonderbouwing!B70</f>
        <v>V1-1-B4</v>
      </c>
      <c r="F93" s="1089" t="str">
        <f>Prijsonderbouwing!D70</f>
        <v>╚ EPS meer-/minderprijs per mm</v>
      </c>
      <c r="G93" s="918" t="str">
        <f>_xlfn.XLOOKUP(I93,Tabellen!$F$18:$F$24,Tabellen!$G$18:$G$24,"controleren")</f>
        <v>70 mm Rc 1.95 m².K/W</v>
      </c>
      <c r="H93" s="608"/>
      <c r="I93" s="926">
        <v>10</v>
      </c>
      <c r="J93" s="132" t="s">
        <v>83</v>
      </c>
      <c r="K93" s="211"/>
      <c r="L93" s="10"/>
      <c r="M93" s="36" t="str">
        <f>Prijsonderbouwing!F70</f>
        <v>m²</v>
      </c>
      <c r="N93" s="1215">
        <f>Prijsonderbouwing!O70*I93</f>
        <v>1</v>
      </c>
      <c r="O93" s="1215">
        <f>Prijsonderbouwing!X70*I93</f>
        <v>1.1739999999999999</v>
      </c>
      <c r="P93" s="53">
        <f t="shared" si="3"/>
        <v>0</v>
      </c>
      <c r="Q93" s="160"/>
      <c r="R93" s="1008"/>
      <c r="S93" s="189"/>
      <c r="T93" s="1178"/>
      <c r="U93" s="678">
        <f t="shared" si="4"/>
        <v>0</v>
      </c>
      <c r="V93" s="1055"/>
      <c r="Y93" s="277"/>
      <c r="Z93" s="1045"/>
      <c r="AA93" s="1163"/>
      <c r="AB93" s="1163"/>
      <c r="AC93" s="1164"/>
      <c r="AD93" s="1165"/>
      <c r="AF93" s="1165"/>
      <c r="AJ93" s="1002"/>
    </row>
    <row r="94" spans="1:36" ht="6" customHeight="1" outlineLevel="1" x14ac:dyDescent="0.15">
      <c r="A94" s="1173">
        <f>IF(SUM(A96:A99)=0,0,1)</f>
        <v>0</v>
      </c>
      <c r="B94" s="7" t="s">
        <v>54</v>
      </c>
      <c r="C94" s="185"/>
      <c r="D94" s="107"/>
      <c r="E94" s="1138"/>
      <c r="F94" s="1090"/>
      <c r="G94" s="288"/>
      <c r="H94" s="288"/>
      <c r="I94" s="209"/>
      <c r="J94" s="826"/>
      <c r="K94" s="34"/>
      <c r="L94" s="36"/>
      <c r="M94" s="36"/>
      <c r="N94" s="1216"/>
      <c r="O94" s="1216"/>
      <c r="P94" s="53"/>
      <c r="Q94" s="160"/>
      <c r="R94" s="1008"/>
      <c r="S94" s="189"/>
      <c r="T94" s="1178"/>
      <c r="U94" s="678">
        <f t="shared" si="4"/>
        <v>0</v>
      </c>
      <c r="V94" s="1055"/>
      <c r="Y94" s="277"/>
      <c r="Z94" s="1045"/>
      <c r="AA94" s="1163"/>
      <c r="AB94" s="1163"/>
      <c r="AC94" s="1164"/>
      <c r="AD94" s="1165"/>
      <c r="AF94" s="1165"/>
      <c r="AJ94" s="1002"/>
    </row>
    <row r="95" spans="1:36" ht="15.75" customHeight="1" outlineLevel="1" x14ac:dyDescent="0.15">
      <c r="A95" s="1173">
        <f>IF(SUM(A96:A99)=0,0,1)</f>
        <v>0</v>
      </c>
      <c r="B95" s="7" t="s">
        <v>54</v>
      </c>
      <c r="C95" s="185"/>
      <c r="D95" s="107"/>
      <c r="E95" s="1142" t="s">
        <v>1051</v>
      </c>
      <c r="F95" s="1088" t="s">
        <v>1537</v>
      </c>
      <c r="G95" s="129"/>
      <c r="H95" s="126"/>
      <c r="I95" s="129"/>
      <c r="J95" s="743"/>
      <c r="K95" s="34"/>
      <c r="L95" s="10"/>
      <c r="M95" s="36"/>
      <c r="N95" s="1215"/>
      <c r="O95" s="1215"/>
      <c r="P95" s="53"/>
      <c r="Q95" s="160"/>
      <c r="R95" s="1008"/>
      <c r="S95" s="189"/>
      <c r="T95" s="1178"/>
      <c r="U95" s="678">
        <f t="shared" ref="U95" si="8">K95*N95</f>
        <v>0</v>
      </c>
      <c r="V95" s="1055"/>
      <c r="Y95" s="277"/>
      <c r="Z95" s="1045"/>
      <c r="AA95" s="1163"/>
      <c r="AB95" s="1163"/>
      <c r="AC95" s="1164"/>
      <c r="AD95" s="1165"/>
      <c r="AF95" s="1165"/>
      <c r="AJ95" s="1002"/>
    </row>
    <row r="96" spans="1:36" ht="15.75" customHeight="1" outlineLevel="3" x14ac:dyDescent="0.15">
      <c r="A96" s="1173">
        <f t="shared" si="5"/>
        <v>0</v>
      </c>
      <c r="B96" s="7" t="s">
        <v>54</v>
      </c>
      <c r="C96" s="185"/>
      <c r="D96" s="107"/>
      <c r="E96" s="1138" t="str">
        <f>Prijsonderbouwing!B76</f>
        <v>V1-1-C1</v>
      </c>
      <c r="F96" s="1089" t="str">
        <f>Prijsonderbouwing!D76</f>
        <v>Spouwmuurisolatie PUR schuim 60 mm van 0 m² tot 70 m²</v>
      </c>
      <c r="G96" s="127"/>
      <c r="H96" s="127"/>
      <c r="I96" s="127"/>
      <c r="J96" s="131"/>
      <c r="K96" s="211"/>
      <c r="L96" s="10"/>
      <c r="M96" s="36" t="str">
        <f>Prijsonderbouwing!F76</f>
        <v>m²</v>
      </c>
      <c r="N96" s="1215">
        <f>Prijsonderbouwing!O76</f>
        <v>24</v>
      </c>
      <c r="O96" s="1215">
        <f>Prijsonderbouwing!X76</f>
        <v>28.176000000000002</v>
      </c>
      <c r="P96" s="53">
        <f t="shared" si="3"/>
        <v>0</v>
      </c>
      <c r="Q96" s="160"/>
      <c r="R96" s="1008"/>
      <c r="S96" s="189"/>
      <c r="T96" s="1178"/>
      <c r="U96" s="678">
        <f t="shared" si="4"/>
        <v>0</v>
      </c>
      <c r="V96" s="1055"/>
      <c r="Y96" s="277"/>
      <c r="Z96" s="1045"/>
      <c r="AA96" s="1163"/>
      <c r="AB96" s="1163"/>
      <c r="AC96" s="1164"/>
      <c r="AD96" s="1165"/>
      <c r="AF96" s="1165"/>
      <c r="AJ96" s="1002"/>
    </row>
    <row r="97" spans="1:36" ht="15.75" customHeight="1" outlineLevel="3" x14ac:dyDescent="0.15">
      <c r="A97" s="1173">
        <f t="shared" si="5"/>
        <v>0</v>
      </c>
      <c r="B97" s="7" t="s">
        <v>54</v>
      </c>
      <c r="C97" s="185"/>
      <c r="D97" s="107"/>
      <c r="E97" s="1138" t="str">
        <f>Prijsonderbouwing!B85</f>
        <v>V1-1-C2</v>
      </c>
      <c r="F97" s="1089" t="str">
        <f>Prijsonderbouwing!D85</f>
        <v>Spouwmuurisolatie PUR schuim 60 mm van 70 m² tot 130 m²</v>
      </c>
      <c r="G97" s="127"/>
      <c r="H97" s="127"/>
      <c r="I97" s="127"/>
      <c r="J97" s="131"/>
      <c r="K97" s="211"/>
      <c r="L97" s="10"/>
      <c r="M97" s="36" t="str">
        <f>Prijsonderbouwing!F85</f>
        <v>m²</v>
      </c>
      <c r="N97" s="1215">
        <f>Prijsonderbouwing!O85</f>
        <v>23</v>
      </c>
      <c r="O97" s="1215">
        <f>Prijsonderbouwing!X85</f>
        <v>27.001999999999999</v>
      </c>
      <c r="P97" s="53">
        <f t="shared" si="3"/>
        <v>0</v>
      </c>
      <c r="Q97" s="160"/>
      <c r="R97" s="1008"/>
      <c r="S97" s="189"/>
      <c r="T97" s="1178"/>
      <c r="U97" s="678">
        <f t="shared" si="4"/>
        <v>0</v>
      </c>
      <c r="V97" s="1055"/>
      <c r="Y97" s="277"/>
      <c r="Z97" s="1045"/>
      <c r="AA97" s="1163"/>
      <c r="AB97" s="1163"/>
      <c r="AC97" s="1164"/>
      <c r="AD97" s="1165"/>
      <c r="AF97" s="1165"/>
      <c r="AJ97" s="1002"/>
    </row>
    <row r="98" spans="1:36" ht="15.75" customHeight="1" outlineLevel="3" x14ac:dyDescent="0.15">
      <c r="A98" s="1173">
        <f t="shared" ref="A98" si="9">IF(K98=0,0,1)</f>
        <v>0</v>
      </c>
      <c r="B98" s="7" t="s">
        <v>54</v>
      </c>
      <c r="C98" s="185"/>
      <c r="D98" s="107"/>
      <c r="E98" s="1138" t="str">
        <f>Prijsonderbouwing!B94</f>
        <v>V1-1-C3</v>
      </c>
      <c r="F98" s="1089" t="str">
        <f>Prijsonderbouwing!D94</f>
        <v>Spouwmuurisolatie PUR schuim 60 mm vanaf 130 m²</v>
      </c>
      <c r="G98" s="127"/>
      <c r="H98" s="127"/>
      <c r="I98" s="127"/>
      <c r="J98" s="131"/>
      <c r="K98" s="211"/>
      <c r="L98" s="10"/>
      <c r="M98" s="36" t="str">
        <f>Prijsonderbouwing!F94</f>
        <v>m²</v>
      </c>
      <c r="N98" s="1215">
        <f>Prijsonderbouwing!O94</f>
        <v>22</v>
      </c>
      <c r="O98" s="1215">
        <f>Prijsonderbouwing!X94</f>
        <v>25.827999999999999</v>
      </c>
      <c r="P98" s="53">
        <f t="shared" si="3"/>
        <v>0</v>
      </c>
      <c r="Q98" s="160"/>
      <c r="R98" s="1008"/>
      <c r="S98" s="189"/>
      <c r="T98" s="1178"/>
      <c r="U98" s="678">
        <f t="shared" si="4"/>
        <v>0</v>
      </c>
      <c r="V98" s="1055"/>
      <c r="Y98" s="277"/>
      <c r="Z98" s="1045"/>
      <c r="AA98" s="1163"/>
      <c r="AB98" s="1163"/>
      <c r="AC98" s="1164"/>
      <c r="AD98" s="1165"/>
      <c r="AF98" s="1165"/>
      <c r="AJ98" s="1002"/>
    </row>
    <row r="99" spans="1:36" ht="15.75" customHeight="1" outlineLevel="1" x14ac:dyDescent="0.15">
      <c r="A99" s="1173">
        <f t="shared" si="5"/>
        <v>0</v>
      </c>
      <c r="B99" s="7" t="s">
        <v>54</v>
      </c>
      <c r="C99" s="185"/>
      <c r="D99" s="107"/>
      <c r="E99" s="1138" t="str">
        <f>Prijsonderbouwing!B103</f>
        <v>V1-1-C4</v>
      </c>
      <c r="F99" s="1089" t="str">
        <f>Prijsonderbouwing!D103</f>
        <v>╚ PUR meer-/minderprijs per mm</v>
      </c>
      <c r="G99" s="918" t="str">
        <f>_xlfn.XLOOKUP(I99,Tabellen!$F$27:$F$33,Tabellen!$G$27:$G$33,"controleren")</f>
        <v>70 mm Rc 3.04 m².K/W</v>
      </c>
      <c r="H99" s="608"/>
      <c r="I99" s="926">
        <v>10</v>
      </c>
      <c r="J99" s="132" t="s">
        <v>83</v>
      </c>
      <c r="K99" s="211"/>
      <c r="L99" s="10"/>
      <c r="M99" s="36" t="str">
        <f>Prijsonderbouwing!F103</f>
        <v>m²</v>
      </c>
      <c r="N99" s="1215">
        <f>Prijsonderbouwing!O103*I99</f>
        <v>2.25</v>
      </c>
      <c r="O99" s="1215">
        <f>Prijsonderbouwing!X103*I99</f>
        <v>2.6414999999999997</v>
      </c>
      <c r="P99" s="53">
        <f t="shared" si="3"/>
        <v>0</v>
      </c>
      <c r="Q99" s="160"/>
      <c r="R99" s="1008"/>
      <c r="S99" s="189"/>
      <c r="T99" s="1178"/>
      <c r="U99" s="678">
        <f t="shared" si="4"/>
        <v>0</v>
      </c>
      <c r="V99" s="1055"/>
      <c r="Y99" s="277"/>
      <c r="Z99" s="1045"/>
      <c r="AA99" s="1163"/>
      <c r="AB99" s="1163"/>
      <c r="AC99" s="1164"/>
      <c r="AD99" s="1165"/>
      <c r="AF99" s="1165"/>
      <c r="AJ99" s="1002"/>
    </row>
    <row r="100" spans="1:36" ht="6" customHeight="1" outlineLevel="1" x14ac:dyDescent="0.15">
      <c r="A100" s="1173">
        <f>IF(SUM(A101:A110)=0,0,1)</f>
        <v>0</v>
      </c>
      <c r="B100" s="7" t="s">
        <v>54</v>
      </c>
      <c r="C100" s="185"/>
      <c r="D100" s="107"/>
      <c r="E100" s="1138"/>
      <c r="F100" s="1090"/>
      <c r="G100" s="288"/>
      <c r="H100" s="288"/>
      <c r="I100" s="288"/>
      <c r="J100" s="826"/>
      <c r="K100" s="34"/>
      <c r="L100" s="36"/>
      <c r="M100" s="36"/>
      <c r="N100" s="1216"/>
      <c r="O100" s="1216"/>
      <c r="P100" s="53"/>
      <c r="Q100" s="160"/>
      <c r="R100" s="1008"/>
      <c r="S100" s="189"/>
      <c r="T100" s="1178"/>
      <c r="U100" s="678"/>
      <c r="V100" s="1055"/>
      <c r="Y100" s="277"/>
      <c r="Z100" s="1045"/>
      <c r="AA100" s="1163"/>
      <c r="AB100" s="1163"/>
      <c r="AC100" s="1164"/>
      <c r="AD100" s="1165"/>
      <c r="AF100" s="1165"/>
      <c r="AJ100" s="1002"/>
    </row>
    <row r="101" spans="1:36" ht="15.75" customHeight="1" outlineLevel="1" x14ac:dyDescent="0.15">
      <c r="A101" s="1173">
        <f>IF(SUM(A102:A110)=0,0,1)</f>
        <v>0</v>
      </c>
      <c r="B101" s="7" t="s">
        <v>54</v>
      </c>
      <c r="C101" s="185"/>
      <c r="D101" s="107"/>
      <c r="E101" s="1142" t="str">
        <f>Prijsonderbouwing!B114</f>
        <v>V1-1-X</v>
      </c>
      <c r="F101" s="1088" t="str">
        <f>Prijsonderbouwing!D114</f>
        <v>Bijkomende kosten:</v>
      </c>
      <c r="G101" s="129"/>
      <c r="H101" s="126"/>
      <c r="I101" s="129"/>
      <c r="J101" s="743"/>
      <c r="K101" s="34"/>
      <c r="L101" s="10"/>
      <c r="M101" s="36"/>
      <c r="N101" s="1215"/>
      <c r="O101" s="1215"/>
      <c r="P101" s="53"/>
      <c r="Q101" s="160"/>
      <c r="R101" s="1008"/>
      <c r="S101" s="189"/>
      <c r="T101" s="1178"/>
      <c r="U101" s="678"/>
      <c r="V101" s="1055"/>
      <c r="Y101" s="277"/>
      <c r="Z101" s="1045"/>
      <c r="AA101" s="1163"/>
      <c r="AB101" s="1163"/>
      <c r="AC101" s="1164"/>
      <c r="AD101" s="1165"/>
      <c r="AF101" s="1165"/>
      <c r="AJ101" s="1002"/>
    </row>
    <row r="102" spans="1:36" ht="15.75" customHeight="1" outlineLevel="1" x14ac:dyDescent="0.15">
      <c r="A102" s="1173">
        <f>IF(K102=0,0,1)</f>
        <v>0</v>
      </c>
      <c r="C102" s="185"/>
      <c r="D102" s="107"/>
      <c r="E102" s="1138" t="str">
        <f>Prijsonderbouwing!B116</f>
        <v>V1-1-X1</v>
      </c>
      <c r="F102" s="1089" t="str">
        <f>Prijsonderbouwing!D116</f>
        <v>Minimum Tarief (van toepassing indien totaal spuit en/of inblaas isoleren lager is dan € 750)</v>
      </c>
      <c r="G102" s="130"/>
      <c r="H102" s="127"/>
      <c r="I102" s="130"/>
      <c r="J102" s="131"/>
      <c r="K102" s="211"/>
      <c r="L102" s="10"/>
      <c r="M102" s="36" t="str">
        <f>Prijsonderbouwing!F116</f>
        <v>won</v>
      </c>
      <c r="N102" s="1215">
        <f>Prijsonderbouwing!O116</f>
        <v>750</v>
      </c>
      <c r="O102" s="1215">
        <f>Prijsonderbouwing!X116</f>
        <v>880.5</v>
      </c>
      <c r="P102" s="53">
        <f>O102*K102</f>
        <v>0</v>
      </c>
      <c r="Q102" s="160"/>
      <c r="R102" s="1008"/>
      <c r="S102" s="189"/>
      <c r="T102" s="1178"/>
      <c r="U102" s="678">
        <f t="shared" si="4"/>
        <v>0</v>
      </c>
      <c r="V102" s="1055"/>
      <c r="Y102" s="277"/>
      <c r="Z102" s="1045"/>
      <c r="AA102" s="1163"/>
      <c r="AB102" s="1163"/>
      <c r="AC102" s="1164"/>
      <c r="AD102" s="1165"/>
      <c r="AF102" s="1165"/>
      <c r="AJ102" s="1002"/>
    </row>
    <row r="103" spans="1:36" ht="15.75" customHeight="1" outlineLevel="1" x14ac:dyDescent="0.15">
      <c r="A103" s="1173">
        <f t="shared" ref="A103" si="10">IF(K103=0,0,1)</f>
        <v>0</v>
      </c>
      <c r="C103" s="185"/>
      <c r="D103" s="107"/>
      <c r="E103" s="1138" t="str">
        <f>Prijsonderbouwing!B118</f>
        <v>V1-1-X2</v>
      </c>
      <c r="F103" s="1089" t="str">
        <f>Prijsonderbouwing!D118</f>
        <v>Minimum Tarief timmerwerkzaamheden</v>
      </c>
      <c r="G103" s="130"/>
      <c r="H103" s="127"/>
      <c r="I103" s="130"/>
      <c r="J103" s="131"/>
      <c r="K103" s="211"/>
      <c r="L103" s="10"/>
      <c r="M103" s="36" t="str">
        <f>Prijsonderbouwing!F118</f>
        <v>won</v>
      </c>
      <c r="N103" s="1215">
        <f>Prijsonderbouwing!O118</f>
        <v>150</v>
      </c>
      <c r="O103" s="1215">
        <f>Prijsonderbouwing!X118</f>
        <v>176.1</v>
      </c>
      <c r="P103" s="53">
        <f t="shared" ref="P103" si="11">O103*K103</f>
        <v>0</v>
      </c>
      <c r="Q103" s="160"/>
      <c r="R103" s="1008"/>
      <c r="S103" s="189"/>
      <c r="T103" s="1178"/>
      <c r="U103" s="678">
        <f t="shared" ref="U103" si="12">K103*N103</f>
        <v>0</v>
      </c>
      <c r="V103" s="1055"/>
      <c r="Y103" s="277"/>
      <c r="Z103" s="1045"/>
      <c r="AA103" s="1163"/>
      <c r="AB103" s="1163"/>
      <c r="AC103" s="1164"/>
      <c r="AD103" s="1165"/>
      <c r="AF103" s="1165"/>
      <c r="AJ103" s="1002"/>
    </row>
    <row r="104" spans="1:36" ht="15.75" customHeight="1" outlineLevel="1" x14ac:dyDescent="0.15">
      <c r="A104" s="1173">
        <f t="shared" ref="A104" si="13">IF(K104=0,0,1)</f>
        <v>0</v>
      </c>
      <c r="C104" s="185"/>
      <c r="D104" s="107"/>
      <c r="E104" s="1138" t="str">
        <f>Prijsonderbouwing!B120</f>
        <v>V1-1-X3</v>
      </c>
      <c r="F104" s="1089" t="str">
        <f>Prijsonderbouwing!D120</f>
        <v>Opname voor begin werkzaamheden</v>
      </c>
      <c r="G104" s="130"/>
      <c r="H104" s="127"/>
      <c r="I104" s="130"/>
      <c r="J104" s="131"/>
      <c r="K104" s="211"/>
      <c r="L104" s="10"/>
      <c r="M104" s="36" t="str">
        <f>Prijsonderbouwing!F120</f>
        <v>won</v>
      </c>
      <c r="N104" s="1215">
        <f>Prijsonderbouwing!O120</f>
        <v>75</v>
      </c>
      <c r="O104" s="1215">
        <f>Prijsonderbouwing!X120</f>
        <v>88.05</v>
      </c>
      <c r="P104" s="53">
        <f t="shared" ref="P104:P110" si="14">O104*K104</f>
        <v>0</v>
      </c>
      <c r="Q104" s="160"/>
      <c r="R104" s="1008"/>
      <c r="S104" s="189"/>
      <c r="T104" s="1178"/>
      <c r="U104" s="678">
        <f t="shared" si="4"/>
        <v>0</v>
      </c>
      <c r="V104" s="1055"/>
      <c r="Y104" s="277"/>
      <c r="Z104" s="1045"/>
      <c r="AA104" s="1163"/>
      <c r="AB104" s="1163"/>
      <c r="AC104" s="1164"/>
      <c r="AD104" s="1165"/>
      <c r="AF104" s="1165"/>
      <c r="AJ104" s="1002"/>
    </row>
    <row r="105" spans="1:36" ht="15.75" customHeight="1" outlineLevel="1" x14ac:dyDescent="0.15">
      <c r="A105" s="1173">
        <f t="shared" ref="A105:A111" si="15">IF(K105=0,0,1)</f>
        <v>0</v>
      </c>
      <c r="B105" s="7" t="s">
        <v>54</v>
      </c>
      <c r="C105" s="185"/>
      <c r="D105" s="107"/>
      <c r="E105" s="1138" t="str">
        <f>Prijsonderbouwing!B122</f>
        <v>V1-1-X4</v>
      </c>
      <c r="F105" s="1089" t="str">
        <f>Prijsonderbouwing!D122</f>
        <v>Hoogwerker op-/afbouw/huur in weken</v>
      </c>
      <c r="G105" s="130"/>
      <c r="H105" s="127"/>
      <c r="I105" s="130"/>
      <c r="J105" s="131"/>
      <c r="K105" s="211"/>
      <c r="L105" s="10"/>
      <c r="M105" s="36" t="str">
        <f>Prijsonderbouwing!F122</f>
        <v>wk</v>
      </c>
      <c r="N105" s="1215">
        <f>Prijsonderbouwing!O122</f>
        <v>550.00428999999997</v>
      </c>
      <c r="O105" s="1215">
        <f>Prijsonderbouwing!X122</f>
        <v>665.5051909</v>
      </c>
      <c r="P105" s="53">
        <f t="shared" si="14"/>
        <v>0</v>
      </c>
      <c r="Q105" s="160"/>
      <c r="R105" s="1008"/>
      <c r="S105" s="189"/>
      <c r="T105" s="1178"/>
      <c r="U105" s="678">
        <f t="shared" si="4"/>
        <v>0</v>
      </c>
      <c r="V105" s="1055"/>
      <c r="Y105" s="277"/>
      <c r="Z105" s="1045"/>
      <c r="AA105" s="1163"/>
      <c r="AB105" s="1163"/>
      <c r="AC105" s="1164"/>
      <c r="AD105" s="1165"/>
      <c r="AF105" s="1165"/>
      <c r="AJ105" s="1002"/>
    </row>
    <row r="106" spans="1:36" ht="15.75" customHeight="1" outlineLevel="1" x14ac:dyDescent="0.15">
      <c r="A106" s="1173">
        <f t="shared" si="15"/>
        <v>0</v>
      </c>
      <c r="B106" s="7" t="s">
        <v>54</v>
      </c>
      <c r="C106" s="185"/>
      <c r="D106" s="107"/>
      <c r="E106" s="1138" t="str">
        <f>Prijsonderbouwing!B124</f>
        <v>V1-1-X5</v>
      </c>
      <c r="F106" s="1089" t="str">
        <f>Prijsonderbouwing!D124</f>
        <v>Knip-/snijvoegherstel boorgaten</v>
      </c>
      <c r="G106" s="130"/>
      <c r="H106" s="127"/>
      <c r="I106" s="130"/>
      <c r="J106" s="131"/>
      <c r="K106" s="211"/>
      <c r="L106" s="10"/>
      <c r="M106" s="36" t="str">
        <f>Prijsonderbouwing!F124</f>
        <v>m²</v>
      </c>
      <c r="N106" s="1215">
        <f>Prijsonderbouwing!O124</f>
        <v>7.5</v>
      </c>
      <c r="O106" s="1215">
        <f>Prijsonderbouwing!X124</f>
        <v>8.8049999999999997</v>
      </c>
      <c r="P106" s="53">
        <f t="shared" si="14"/>
        <v>0</v>
      </c>
      <c r="Q106" s="160"/>
      <c r="R106" s="1008"/>
      <c r="S106" s="189"/>
      <c r="T106" s="1178"/>
      <c r="U106" s="678">
        <f t="shared" si="4"/>
        <v>0</v>
      </c>
      <c r="V106" s="1055"/>
      <c r="Y106" s="277"/>
      <c r="Z106" s="1045"/>
      <c r="AA106" s="1163"/>
      <c r="AB106" s="1163"/>
      <c r="AC106" s="1164"/>
      <c r="AD106" s="1165"/>
      <c r="AF106" s="1165"/>
      <c r="AJ106" s="1002"/>
    </row>
    <row r="107" spans="1:36" ht="15.75" customHeight="1" outlineLevel="1" x14ac:dyDescent="0.15">
      <c r="A107" s="1173">
        <f t="shared" si="15"/>
        <v>0</v>
      </c>
      <c r="B107" s="7" t="s">
        <v>54</v>
      </c>
      <c r="C107" s="185"/>
      <c r="D107" s="107"/>
      <c r="E107" s="1138" t="str">
        <f>Prijsonderbouwing!B126</f>
        <v>V1-1-X6</v>
      </c>
      <c r="F107" s="1089" t="str">
        <f>Prijsonderbouwing!D126</f>
        <v>Rolsteiger bij smalle doorgang woning</v>
      </c>
      <c r="G107" s="130"/>
      <c r="H107" s="127"/>
      <c r="I107" s="130"/>
      <c r="J107" s="131"/>
      <c r="K107" s="211"/>
      <c r="L107" s="10"/>
      <c r="M107" s="36" t="str">
        <f>Prijsonderbouwing!F126</f>
        <v>won</v>
      </c>
      <c r="N107" s="1215">
        <f>Prijsonderbouwing!O126</f>
        <v>150</v>
      </c>
      <c r="O107" s="1215">
        <f>Prijsonderbouwing!X126</f>
        <v>181.5</v>
      </c>
      <c r="P107" s="53">
        <f t="shared" si="14"/>
        <v>0</v>
      </c>
      <c r="Q107" s="160"/>
      <c r="R107" s="1008"/>
      <c r="S107" s="189"/>
      <c r="T107" s="1178"/>
      <c r="U107" s="678">
        <f t="shared" si="4"/>
        <v>0</v>
      </c>
      <c r="V107" s="1055"/>
      <c r="Y107" s="277"/>
      <c r="Z107" s="1045"/>
      <c r="AA107" s="1163"/>
      <c r="AB107" s="1163"/>
      <c r="AC107" s="1164"/>
      <c r="AD107" s="1165"/>
      <c r="AF107" s="1165"/>
      <c r="AJ107" s="1002"/>
    </row>
    <row r="108" spans="1:36" ht="15.75" customHeight="1" outlineLevel="1" x14ac:dyDescent="0.15">
      <c r="A108" s="1173">
        <f t="shared" si="15"/>
        <v>0</v>
      </c>
      <c r="B108" s="7" t="s">
        <v>54</v>
      </c>
      <c r="C108" s="185"/>
      <c r="D108" s="107"/>
      <c r="E108" s="1138" t="str">
        <f>Prijsonderbouwing!B128</f>
        <v>V1-1-X7</v>
      </c>
      <c r="F108" s="1089" t="str">
        <f>Prijsonderbouwing!D128</f>
        <v>Spouw richting dak dichtmaken van binnenuit</v>
      </c>
      <c r="G108" s="130"/>
      <c r="H108" s="127"/>
      <c r="I108" s="130"/>
      <c r="J108" s="131"/>
      <c r="K108" s="211"/>
      <c r="L108" s="10"/>
      <c r="M108" s="36" t="str">
        <f>Prijsonderbouwing!F128</f>
        <v>won</v>
      </c>
      <c r="N108" s="1215">
        <f>Prijsonderbouwing!O128</f>
        <v>75</v>
      </c>
      <c r="O108" s="1215">
        <f>Prijsonderbouwing!X128</f>
        <v>88.05</v>
      </c>
      <c r="P108" s="53">
        <f t="shared" si="14"/>
        <v>0</v>
      </c>
      <c r="Q108" s="160"/>
      <c r="R108" s="1008"/>
      <c r="S108" s="189"/>
      <c r="T108" s="1178"/>
      <c r="U108" s="678">
        <f t="shared" si="4"/>
        <v>0</v>
      </c>
      <c r="V108" s="1055"/>
      <c r="Y108" s="277"/>
      <c r="Z108" s="1045"/>
      <c r="AA108" s="1163"/>
      <c r="AB108" s="1163"/>
      <c r="AC108" s="1164"/>
      <c r="AD108" s="1165"/>
      <c r="AF108" s="1165"/>
      <c r="AJ108" s="1002"/>
    </row>
    <row r="109" spans="1:36" ht="15.75" customHeight="1" outlineLevel="1" x14ac:dyDescent="0.15">
      <c r="A109" s="1173">
        <f t="shared" ref="A109" si="16">IF(K109=0,0,1)</f>
        <v>0</v>
      </c>
      <c r="B109" s="7" t="s">
        <v>54</v>
      </c>
      <c r="C109" s="185"/>
      <c r="D109" s="107"/>
      <c r="E109" s="1138" t="str">
        <f>Prijsonderbouwing!B130</f>
        <v>V1-1-X8</v>
      </c>
      <c r="F109" s="1089" t="str">
        <f>Prijsonderbouwing!D130</f>
        <v>Spouw richting dak dichtmaken van buitenaf via dakpannen excl. hoogwerker</v>
      </c>
      <c r="G109" s="130"/>
      <c r="H109" s="127"/>
      <c r="I109" s="130"/>
      <c r="J109" s="131"/>
      <c r="K109" s="211">
        <v>0</v>
      </c>
      <c r="L109" s="10"/>
      <c r="M109" s="36" t="str">
        <f>Prijsonderbouwing!F130</f>
        <v>won</v>
      </c>
      <c r="N109" s="1215">
        <f>Prijsonderbouwing!O130</f>
        <v>175</v>
      </c>
      <c r="O109" s="1215">
        <f>Prijsonderbouwing!X130</f>
        <v>205.45</v>
      </c>
      <c r="P109" s="53">
        <f t="shared" si="14"/>
        <v>0</v>
      </c>
      <c r="Q109" s="160"/>
      <c r="R109" s="1008"/>
      <c r="S109" s="189"/>
      <c r="T109" s="1178"/>
      <c r="U109" s="678">
        <f t="shared" si="4"/>
        <v>0</v>
      </c>
      <c r="V109" s="1058"/>
      <c r="Y109" s="277"/>
      <c r="Z109" s="1045"/>
      <c r="AA109" s="1163"/>
      <c r="AB109" s="1163"/>
      <c r="AC109" s="1164"/>
      <c r="AD109" s="1165"/>
      <c r="AF109" s="1165"/>
      <c r="AJ109" s="1002"/>
    </row>
    <row r="110" spans="1:36" ht="15.75" customHeight="1" outlineLevel="1" x14ac:dyDescent="0.15">
      <c r="A110" s="1173">
        <f t="shared" si="15"/>
        <v>0</v>
      </c>
      <c r="B110" s="7" t="s">
        <v>54</v>
      </c>
      <c r="C110" s="185"/>
      <c r="D110" s="107"/>
      <c r="E110" s="1138" t="str">
        <f>Prijsonderbouwing!B132</f>
        <v>V1-1-X9</v>
      </c>
      <c r="F110" s="1089" t="str">
        <f>Prijsonderbouwing!D132</f>
        <v>Spouwafscheiders</v>
      </c>
      <c r="G110" s="130"/>
      <c r="H110" s="127"/>
      <c r="I110" s="130"/>
      <c r="J110" s="131"/>
      <c r="K110" s="211"/>
      <c r="L110" s="10"/>
      <c r="M110" s="36" t="str">
        <f>Prijsonderbouwing!F132</f>
        <v>m¹</v>
      </c>
      <c r="N110" s="1215">
        <f>Prijsonderbouwing!O132</f>
        <v>8</v>
      </c>
      <c r="O110" s="1215">
        <f>Prijsonderbouwing!X132</f>
        <v>9.3919999999999995</v>
      </c>
      <c r="P110" s="53">
        <f t="shared" si="14"/>
        <v>0</v>
      </c>
      <c r="Q110" s="160"/>
      <c r="R110" s="1008"/>
      <c r="S110" s="189"/>
      <c r="T110" s="1178"/>
      <c r="U110" s="678">
        <f t="shared" si="4"/>
        <v>0</v>
      </c>
      <c r="V110" s="1055"/>
      <c r="Y110" s="277"/>
      <c r="Z110" s="1045"/>
      <c r="AA110" s="1163"/>
      <c r="AB110" s="1163"/>
      <c r="AC110" s="1164"/>
      <c r="AD110" s="1165"/>
      <c r="AF110" s="1165"/>
      <c r="AJ110" s="1002"/>
    </row>
    <row r="111" spans="1:36" ht="15.75" customHeight="1" outlineLevel="1" x14ac:dyDescent="0.15">
      <c r="A111" s="1173">
        <f t="shared" si="15"/>
        <v>0</v>
      </c>
      <c r="B111" s="7" t="s">
        <v>54</v>
      </c>
      <c r="C111" s="185"/>
      <c r="D111" s="107"/>
      <c r="E111" s="1138" t="str">
        <f>Prijsonderbouwing!B134</f>
        <v>V1-1-X10</v>
      </c>
      <c r="F111" s="1089" t="str">
        <f>Prijsonderbouwing!D134</f>
        <v xml:space="preserve">Ventilatiekokers min. 1 st/12m² BVO  incl. boorwerk </v>
      </c>
      <c r="G111" s="130"/>
      <c r="H111" s="127"/>
      <c r="I111" s="130"/>
      <c r="J111" s="131"/>
      <c r="K111" s="211"/>
      <c r="L111" s="10"/>
      <c r="M111" s="36" t="str">
        <f>Prijsonderbouwing!F134</f>
        <v>st</v>
      </c>
      <c r="N111" s="1215">
        <f>Prijsonderbouwing!O134</f>
        <v>32.5</v>
      </c>
      <c r="O111" s="1215">
        <f>Prijsonderbouwing!X134</f>
        <v>37.765000000000001</v>
      </c>
      <c r="P111" s="53">
        <f t="shared" ref="P111:P112" si="17">O111*K111</f>
        <v>0</v>
      </c>
      <c r="Q111" s="160"/>
      <c r="R111" s="1008"/>
      <c r="S111" s="189"/>
      <c r="T111" s="1178"/>
      <c r="U111" s="678">
        <f t="shared" ref="U111:U112" si="18">K111*N111</f>
        <v>0</v>
      </c>
      <c r="V111" s="1055"/>
      <c r="Y111" s="277"/>
      <c r="Z111" s="1045"/>
      <c r="AA111" s="1163"/>
      <c r="AB111" s="1163"/>
      <c r="AC111" s="1164"/>
      <c r="AD111" s="1165"/>
      <c r="AF111" s="1165"/>
      <c r="AJ111" s="1002"/>
    </row>
    <row r="112" spans="1:36" ht="15.75" customHeight="1" outlineLevel="1" x14ac:dyDescent="0.15">
      <c r="A112" s="1173">
        <f t="shared" ref="A112" si="19">IF(K112=0,0,1)</f>
        <v>0</v>
      </c>
      <c r="B112" s="7" t="s">
        <v>54</v>
      </c>
      <c r="C112" s="185"/>
      <c r="D112" s="107"/>
      <c r="E112" s="1138" t="str">
        <f>Prijsonderbouwing!B136</f>
        <v>V1-1-X11</v>
      </c>
      <c r="F112" s="1089" t="str">
        <f>Prijsonderbouwing!D136</f>
        <v>Koekoekrooster incl. boorwerk</v>
      </c>
      <c r="G112" s="130"/>
      <c r="H112" s="127"/>
      <c r="I112" s="130"/>
      <c r="J112" s="131"/>
      <c r="K112" s="211"/>
      <c r="L112" s="10"/>
      <c r="M112" s="36" t="str">
        <f>Prijsonderbouwing!F136</f>
        <v>st</v>
      </c>
      <c r="N112" s="1215">
        <f>Prijsonderbouwing!O136</f>
        <v>110</v>
      </c>
      <c r="O112" s="1215">
        <f>Prijsonderbouwing!X136</f>
        <v>127.82</v>
      </c>
      <c r="P112" s="53">
        <f t="shared" si="17"/>
        <v>0</v>
      </c>
      <c r="Q112" s="160"/>
      <c r="R112" s="1008"/>
      <c r="S112" s="189"/>
      <c r="T112" s="1178"/>
      <c r="U112" s="678">
        <f t="shared" si="18"/>
        <v>0</v>
      </c>
      <c r="V112" s="1055"/>
      <c r="Y112" s="277"/>
      <c r="Z112" s="1045"/>
      <c r="AA112" s="1163"/>
      <c r="AB112" s="1163"/>
      <c r="AC112" s="1164"/>
      <c r="AD112" s="1165"/>
      <c r="AF112" s="1165"/>
      <c r="AJ112" s="1002"/>
    </row>
    <row r="113" spans="1:38" ht="15.75" customHeight="1" outlineLevel="1" x14ac:dyDescent="0.15">
      <c r="A113" s="1173">
        <f t="shared" ref="A113" si="20">IF(K113=0,0,1)</f>
        <v>0</v>
      </c>
      <c r="B113" s="7" t="s">
        <v>54</v>
      </c>
      <c r="C113" s="185"/>
      <c r="D113" s="107"/>
      <c r="E113" s="1138" t="str">
        <f>Prijsonderbouwing!B138</f>
        <v>V1-1-X12</v>
      </c>
      <c r="F113" s="1089" t="str">
        <f>Prijsonderbouwing!D138</f>
        <v xml:space="preserve">Natuurvrij maken bij spouwisolatie  </v>
      </c>
      <c r="G113" s="130"/>
      <c r="H113" s="130"/>
      <c r="I113" s="130"/>
      <c r="J113" s="131"/>
      <c r="K113" s="211"/>
      <c r="L113" s="10"/>
      <c r="M113" s="36" t="str">
        <f>Prijsonderbouwing!F138</f>
        <v>m²</v>
      </c>
      <c r="N113" s="1215">
        <f>Prijsonderbouwing!O138</f>
        <v>5.4450000000000003</v>
      </c>
      <c r="O113" s="1215">
        <f>Prijsonderbouwing!X138</f>
        <v>6.1528499999999999</v>
      </c>
      <c r="P113" s="53">
        <f t="shared" ref="P113" si="21">O113*K113</f>
        <v>0</v>
      </c>
      <c r="Q113" s="160"/>
      <c r="R113" s="1008"/>
      <c r="S113" s="189"/>
      <c r="T113" s="1178"/>
      <c r="U113" s="678">
        <f t="shared" ref="U113" si="22">K113*N113</f>
        <v>0</v>
      </c>
      <c r="V113" s="1055"/>
      <c r="Y113" s="277"/>
      <c r="Z113" s="1045"/>
      <c r="AA113" s="1163"/>
      <c r="AB113" s="1163"/>
      <c r="AC113" s="1164"/>
      <c r="AD113" s="1165"/>
      <c r="AF113" s="1165"/>
      <c r="AJ113" s="1002"/>
    </row>
    <row r="114" spans="1:38" ht="6" customHeight="1" outlineLevel="1" x14ac:dyDescent="0.15">
      <c r="A114" s="1173">
        <f>A115</f>
        <v>0</v>
      </c>
      <c r="B114" s="7" t="s">
        <v>54</v>
      </c>
      <c r="C114" s="185"/>
      <c r="D114" s="107"/>
      <c r="E114" s="1139"/>
      <c r="F114" s="1091"/>
      <c r="G114" s="71"/>
      <c r="H114" s="71"/>
      <c r="I114" s="71"/>
      <c r="J114" s="10"/>
      <c r="K114" s="27"/>
      <c r="L114" s="10"/>
      <c r="M114" s="30"/>
      <c r="N114" s="1212"/>
      <c r="O114" s="1212"/>
      <c r="P114" s="228"/>
      <c r="Q114" s="160"/>
      <c r="R114" s="49"/>
      <c r="S114" s="189"/>
      <c r="T114" s="1178"/>
      <c r="U114" s="678">
        <f t="shared" si="4"/>
        <v>0</v>
      </c>
      <c r="V114" s="1055"/>
      <c r="Y114" s="277"/>
      <c r="Z114" s="1045"/>
      <c r="AA114" s="1163"/>
      <c r="AB114" s="1163"/>
      <c r="AC114" s="1164"/>
      <c r="AD114" s="1165"/>
      <c r="AF114" s="1165"/>
      <c r="AJ114" s="1002"/>
    </row>
    <row r="115" spans="1:38" s="13" customFormat="1" ht="15.75" customHeight="1" x14ac:dyDescent="0.15">
      <c r="A115" s="1173">
        <f>IF(P115=0,0,1)</f>
        <v>0</v>
      </c>
      <c r="B115" s="7" t="s">
        <v>54</v>
      </c>
      <c r="C115" s="191"/>
      <c r="D115" s="107"/>
      <c r="E115" s="1143"/>
      <c r="F115" s="1092"/>
      <c r="G115" s="138"/>
      <c r="H115" s="139"/>
      <c r="I115" s="139"/>
      <c r="J115" s="140"/>
      <c r="K115" s="141"/>
      <c r="L115" s="141"/>
      <c r="M115" s="142" t="str">
        <f>E70</f>
        <v>V1-1</v>
      </c>
      <c r="N115" s="1236" t="s">
        <v>84</v>
      </c>
      <c r="O115" s="1217"/>
      <c r="P115" s="229">
        <f>ROUNDUP(SUM(P84:P113),0)</f>
        <v>0</v>
      </c>
      <c r="Q115" s="532"/>
      <c r="R115" s="74"/>
      <c r="S115" s="192"/>
      <c r="T115" s="1178"/>
      <c r="U115" s="678"/>
      <c r="V115" s="1055"/>
      <c r="W115" s="623">
        <f>P115</f>
        <v>0</v>
      </c>
      <c r="X115" s="623" t="s">
        <v>964</v>
      </c>
      <c r="Y115" s="277"/>
      <c r="Z115" s="1045"/>
      <c r="AA115" s="1163"/>
      <c r="AB115" s="1163"/>
      <c r="AC115" s="1164"/>
      <c r="AD115" s="1165"/>
      <c r="AE115" s="21"/>
      <c r="AF115" s="1165"/>
      <c r="AG115" s="651"/>
      <c r="AH115" s="651"/>
      <c r="AI115" s="1005"/>
      <c r="AJ115" s="1002"/>
      <c r="AK115" s="651"/>
      <c r="AL115" s="651"/>
    </row>
    <row r="116" spans="1:38" ht="9.75" customHeight="1" outlineLevel="1" x14ac:dyDescent="0.15">
      <c r="A116" s="1173">
        <f>A117</f>
        <v>0</v>
      </c>
      <c r="B116" s="7" t="s">
        <v>54</v>
      </c>
      <c r="C116" s="185"/>
      <c r="D116" s="107"/>
      <c r="E116" s="1144"/>
      <c r="F116" s="1093"/>
      <c r="G116" s="71"/>
      <c r="H116" s="71"/>
      <c r="I116" s="71"/>
      <c r="J116" s="10"/>
      <c r="K116" s="27"/>
      <c r="L116" s="10"/>
      <c r="M116" s="30"/>
      <c r="N116" s="1212"/>
      <c r="O116" s="1212"/>
      <c r="P116" s="35"/>
      <c r="Q116" s="510"/>
      <c r="R116" s="49"/>
      <c r="S116" s="189"/>
      <c r="T116" s="1178"/>
      <c r="U116" s="678">
        <f t="shared" si="4"/>
        <v>0</v>
      </c>
      <c r="V116" s="1055"/>
      <c r="Y116" s="263"/>
      <c r="Z116" s="1045"/>
      <c r="AA116" s="1163"/>
      <c r="AB116" s="1163"/>
      <c r="AC116" s="1164"/>
      <c r="AD116" s="1165"/>
      <c r="AF116" s="1165"/>
      <c r="AJ116" s="1002"/>
    </row>
    <row r="117" spans="1:38" s="13" customFormat="1" ht="21" x14ac:dyDescent="0.15">
      <c r="A117" s="1173">
        <f>A145</f>
        <v>0</v>
      </c>
      <c r="B117" s="7"/>
      <c r="C117" s="191"/>
      <c r="D117" s="107"/>
      <c r="E117" s="1137" t="s">
        <v>85</v>
      </c>
      <c r="F117" s="1084" t="s">
        <v>86</v>
      </c>
      <c r="G117" s="210"/>
      <c r="H117" s="136"/>
      <c r="I117" s="136"/>
      <c r="J117" s="137"/>
      <c r="K117" s="218" t="s">
        <v>68</v>
      </c>
      <c r="L117" s="137"/>
      <c r="M117" s="137" t="s">
        <v>830</v>
      </c>
      <c r="N117" s="646" t="s">
        <v>1163</v>
      </c>
      <c r="O117" s="646" t="s">
        <v>1164</v>
      </c>
      <c r="P117" s="137" t="s">
        <v>69</v>
      </c>
      <c r="Q117" s="534"/>
      <c r="R117" s="74"/>
      <c r="S117" s="192"/>
      <c r="T117" s="1178"/>
      <c r="U117" s="678"/>
      <c r="V117" s="1055"/>
      <c r="W117" s="618"/>
      <c r="X117" s="263"/>
      <c r="Y117" s="263"/>
      <c r="Z117" s="1045"/>
      <c r="AA117" s="1163"/>
      <c r="AB117" s="1163"/>
      <c r="AC117" s="1164"/>
      <c r="AD117" s="1165"/>
      <c r="AE117" s="21"/>
      <c r="AF117" s="1165"/>
      <c r="AI117" s="1006"/>
      <c r="AJ117" s="1002"/>
    </row>
    <row r="118" spans="1:38" ht="6" customHeight="1" x14ac:dyDescent="0.15">
      <c r="A118" s="1173">
        <f>A117</f>
        <v>0</v>
      </c>
      <c r="C118" s="185"/>
      <c r="D118" s="107"/>
      <c r="E118" s="1138"/>
      <c r="F118" s="1091"/>
      <c r="G118" s="118"/>
      <c r="H118" s="75"/>
      <c r="I118" s="75"/>
      <c r="J118" s="75"/>
      <c r="K118" s="76"/>
      <c r="L118" s="9"/>
      <c r="M118" s="77"/>
      <c r="N118" s="1201"/>
      <c r="O118" s="1201"/>
      <c r="P118" s="78"/>
      <c r="Q118" s="160"/>
      <c r="R118" s="49"/>
      <c r="S118" s="186"/>
      <c r="T118" s="1178"/>
      <c r="U118" s="678">
        <f t="shared" si="4"/>
        <v>0</v>
      </c>
      <c r="V118" s="1055"/>
      <c r="Y118" s="263"/>
      <c r="Z118" s="1045"/>
      <c r="AA118" s="1163"/>
      <c r="AB118" s="1163"/>
      <c r="AC118" s="1164"/>
      <c r="AD118" s="1165"/>
      <c r="AF118" s="1165"/>
      <c r="AJ118" s="1002"/>
      <c r="AL118" s="5"/>
    </row>
    <row r="119" spans="1:38" ht="15.75" customHeight="1" x14ac:dyDescent="0.15">
      <c r="A119" s="1173">
        <f>A145</f>
        <v>0</v>
      </c>
      <c r="B119" s="7" t="s">
        <v>54</v>
      </c>
      <c r="C119" s="185"/>
      <c r="D119" s="107"/>
      <c r="E119" s="1138"/>
      <c r="F119" s="1094" t="s">
        <v>1853</v>
      </c>
      <c r="G119" s="126"/>
      <c r="H119" s="129"/>
      <c r="I119" s="76"/>
      <c r="J119" s="76"/>
      <c r="K119" s="76"/>
      <c r="L119" s="9"/>
      <c r="M119" s="77"/>
      <c r="N119" s="1201"/>
      <c r="O119" s="1201"/>
      <c r="P119" s="12"/>
      <c r="Q119" s="160"/>
      <c r="R119" s="49"/>
      <c r="S119" s="186"/>
      <c r="T119" s="1178"/>
      <c r="U119" s="678">
        <f t="shared" si="4"/>
        <v>0</v>
      </c>
      <c r="V119" s="1055"/>
      <c r="Y119" s="263"/>
      <c r="Z119" s="1045"/>
      <c r="AA119" s="1163"/>
      <c r="AB119" s="1163"/>
      <c r="AC119" s="1164"/>
      <c r="AD119" s="1165"/>
      <c r="AF119" s="1165"/>
      <c r="AJ119" s="1002"/>
      <c r="AL119" s="5"/>
    </row>
    <row r="120" spans="1:38" ht="15.75" customHeight="1" outlineLevel="1" x14ac:dyDescent="0.15">
      <c r="A120" s="1173">
        <f>A119</f>
        <v>0</v>
      </c>
      <c r="B120" s="7" t="s">
        <v>54</v>
      </c>
      <c r="C120" s="185"/>
      <c r="D120" s="107"/>
      <c r="E120" s="1138"/>
      <c r="F120" s="1086" t="s">
        <v>1852</v>
      </c>
      <c r="G120" s="127"/>
      <c r="H120" s="129"/>
      <c r="I120" s="225"/>
      <c r="J120" s="225"/>
      <c r="K120" s="225"/>
      <c r="L120" s="12"/>
      <c r="M120" s="12"/>
      <c r="N120" s="1208"/>
      <c r="O120" s="1208"/>
      <c r="P120" s="12"/>
      <c r="Q120" s="160"/>
      <c r="R120" s="49"/>
      <c r="S120" s="189"/>
      <c r="T120" s="1178"/>
      <c r="U120" s="678">
        <f t="shared" si="4"/>
        <v>0</v>
      </c>
      <c r="V120" s="1055"/>
      <c r="Y120" s="263"/>
      <c r="Z120" s="1045"/>
      <c r="AA120" s="1163"/>
      <c r="AB120" s="1163"/>
      <c r="AC120" s="1164"/>
      <c r="AD120" s="1165"/>
      <c r="AF120" s="1165"/>
      <c r="AJ120" s="1002"/>
      <c r="AL120" s="5"/>
    </row>
    <row r="121" spans="1:38" ht="6" customHeight="1" outlineLevel="1" x14ac:dyDescent="0.15">
      <c r="A121" s="1173">
        <f>A120</f>
        <v>0</v>
      </c>
      <c r="B121" s="7" t="s">
        <v>54</v>
      </c>
      <c r="C121" s="185"/>
      <c r="D121" s="107"/>
      <c r="E121" s="1138"/>
      <c r="F121" s="1090"/>
      <c r="G121" s="288"/>
      <c r="H121" s="288"/>
      <c r="I121" s="27"/>
      <c r="J121" s="27"/>
      <c r="K121" s="27"/>
      <c r="L121" s="10"/>
      <c r="M121" s="30"/>
      <c r="N121" s="1212"/>
      <c r="O121" s="1212"/>
      <c r="P121" s="228"/>
      <c r="Q121" s="160"/>
      <c r="R121" s="49"/>
      <c r="S121" s="189"/>
      <c r="T121" s="1178"/>
      <c r="U121" s="678">
        <f t="shared" si="4"/>
        <v>0</v>
      </c>
      <c r="V121" s="1055"/>
      <c r="Y121" s="263"/>
      <c r="Z121" s="1045"/>
      <c r="AA121" s="1163"/>
      <c r="AB121" s="1163"/>
      <c r="AC121" s="1164"/>
      <c r="AD121" s="1165"/>
      <c r="AF121" s="1165"/>
      <c r="AJ121" s="1002"/>
      <c r="AL121" s="5"/>
    </row>
    <row r="122" spans="1:38" ht="15.75" customHeight="1" outlineLevel="1" x14ac:dyDescent="0.15">
      <c r="A122" s="1173">
        <f>IF(SUM(A123)=0,0,1)</f>
        <v>0</v>
      </c>
      <c r="B122" s="7" t="s">
        <v>54</v>
      </c>
      <c r="C122" s="185"/>
      <c r="D122" s="107"/>
      <c r="E122" s="1142" t="s">
        <v>147</v>
      </c>
      <c r="F122" s="1088" t="s">
        <v>1698</v>
      </c>
      <c r="G122" s="129"/>
      <c r="H122" s="126"/>
      <c r="I122" s="742"/>
      <c r="J122" s="711"/>
      <c r="K122" s="732"/>
      <c r="L122" s="10"/>
      <c r="M122" s="36"/>
      <c r="N122" s="1215"/>
      <c r="O122" s="1215"/>
      <c r="P122" s="53"/>
      <c r="Q122" s="160"/>
      <c r="R122" s="49"/>
      <c r="S122" s="189"/>
      <c r="T122" s="1178"/>
      <c r="U122" s="678"/>
      <c r="V122" s="1055"/>
      <c r="Y122" s="277"/>
      <c r="Z122" s="1045"/>
      <c r="AA122" s="1163"/>
      <c r="AB122" s="1163"/>
      <c r="AC122" s="1164"/>
      <c r="AD122" s="1165"/>
      <c r="AF122" s="1165"/>
      <c r="AJ122" s="1002"/>
    </row>
    <row r="123" spans="1:38" ht="15.75" customHeight="1" outlineLevel="2" x14ac:dyDescent="0.15">
      <c r="A123" s="1173">
        <f t="shared" ref="A123:A135" si="23">IF(K123=0,0,1)</f>
        <v>0</v>
      </c>
      <c r="C123" s="185"/>
      <c r="D123" s="107"/>
      <c r="E123" s="1138" t="str">
        <f>Prijsonderbouwing!B141</f>
        <v>V1-2-A1</v>
      </c>
      <c r="F123" s="1095" t="str">
        <f>Prijsonderbouwing!D141</f>
        <v>Gevelbekleding onderhoudsarme rabatgevelbekleding met isolatie EPS 170 mm  Rc 4.70 m².K/W</v>
      </c>
      <c r="G123" s="126"/>
      <c r="H123" s="126"/>
      <c r="I123" s="709"/>
      <c r="J123" s="709"/>
      <c r="K123" s="211"/>
      <c r="L123" s="10"/>
      <c r="M123" s="36" t="str">
        <f>Prijsonderbouwing!F141</f>
        <v>m²</v>
      </c>
      <c r="N123" s="1218">
        <f>Prijsonderbouwing!O141</f>
        <v>243.76148592771085</v>
      </c>
      <c r="O123" s="1215">
        <f>Prijsonderbouwing!X141</f>
        <v>278.53308911469884</v>
      </c>
      <c r="P123" s="53">
        <f>O123*K123</f>
        <v>0</v>
      </c>
      <c r="Q123" s="160"/>
      <c r="R123" s="49"/>
      <c r="S123" s="189"/>
      <c r="T123" s="1178"/>
      <c r="U123" s="678">
        <f>K123*N123</f>
        <v>0</v>
      </c>
      <c r="V123" s="1055"/>
      <c r="Y123" s="277"/>
      <c r="Z123" s="1045"/>
      <c r="AA123" s="1163"/>
      <c r="AB123" s="1163"/>
      <c r="AC123" s="1164"/>
      <c r="AD123" s="1165"/>
      <c r="AF123" s="1165"/>
      <c r="AJ123" s="1002"/>
      <c r="AL123" s="5"/>
    </row>
    <row r="124" spans="1:38" ht="6" customHeight="1" outlineLevel="1" x14ac:dyDescent="0.15">
      <c r="A124" s="1173">
        <f>A123</f>
        <v>0</v>
      </c>
      <c r="C124" s="185"/>
      <c r="D124" s="107"/>
      <c r="E124" s="1138"/>
      <c r="F124" s="1090"/>
      <c r="G124" s="823"/>
      <c r="H124" s="823"/>
      <c r="I124" s="824"/>
      <c r="J124" s="825"/>
      <c r="K124" s="217"/>
      <c r="L124" s="54"/>
      <c r="M124" s="54"/>
      <c r="N124" s="1216"/>
      <c r="O124" s="1215"/>
      <c r="P124" s="53"/>
      <c r="Q124" s="160"/>
      <c r="R124" s="49"/>
      <c r="S124" s="189"/>
      <c r="T124" s="1178"/>
      <c r="U124" s="678">
        <f t="shared" si="4"/>
        <v>0</v>
      </c>
      <c r="V124" s="1055"/>
      <c r="Y124" s="277"/>
      <c r="Z124" s="1045"/>
      <c r="AA124" s="1163"/>
      <c r="AB124" s="1163"/>
      <c r="AC124" s="1164"/>
      <c r="AD124" s="1165"/>
      <c r="AF124" s="1165"/>
      <c r="AJ124" s="1002"/>
      <c r="AL124" s="5"/>
    </row>
    <row r="125" spans="1:38" ht="15.75" customHeight="1" outlineLevel="1" x14ac:dyDescent="0.15">
      <c r="A125" s="1173">
        <f>IF(SUM(A126)=0,0,1)</f>
        <v>0</v>
      </c>
      <c r="B125" s="7" t="s">
        <v>54</v>
      </c>
      <c r="C125" s="185"/>
      <c r="D125" s="107"/>
      <c r="E125" s="1142" t="s">
        <v>1169</v>
      </c>
      <c r="F125" s="1088" t="s">
        <v>1700</v>
      </c>
      <c r="G125" s="129"/>
      <c r="H125" s="126"/>
      <c r="I125" s="742"/>
      <c r="J125" s="711"/>
      <c r="K125" s="34"/>
      <c r="L125" s="10"/>
      <c r="M125" s="36"/>
      <c r="N125" s="1215"/>
      <c r="O125" s="1215"/>
      <c r="P125" s="53"/>
      <c r="Q125" s="160"/>
      <c r="R125" s="49"/>
      <c r="S125" s="189"/>
      <c r="T125" s="1178"/>
      <c r="U125" s="678">
        <f t="shared" ref="U125" si="24">K125*N125</f>
        <v>0</v>
      </c>
      <c r="V125" s="1055"/>
      <c r="Y125" s="277"/>
      <c r="Z125" s="1045"/>
      <c r="AA125" s="1163"/>
      <c r="AB125" s="1163"/>
      <c r="AC125" s="1164"/>
      <c r="AD125" s="1165"/>
      <c r="AF125" s="1165"/>
      <c r="AJ125" s="1002"/>
    </row>
    <row r="126" spans="1:38" ht="15.75" customHeight="1" outlineLevel="2" x14ac:dyDescent="0.15">
      <c r="A126" s="1173">
        <f t="shared" si="23"/>
        <v>0</v>
      </c>
      <c r="C126" s="185"/>
      <c r="D126" s="107"/>
      <c r="E126" s="1138" t="str">
        <f>Prijsonderbouwing!B162</f>
        <v>V1-2-B1</v>
      </c>
      <c r="F126" s="1089" t="str">
        <f>Prijsonderbouwing!D162</f>
        <v>Gevelbekleding HPL met isolatie EPS 170 mm Rc 4.70 m².K/W</v>
      </c>
      <c r="G126" s="127"/>
      <c r="H126" s="127"/>
      <c r="I126" s="710"/>
      <c r="J126" s="710"/>
      <c r="K126" s="211"/>
      <c r="L126" s="10"/>
      <c r="M126" s="36" t="str">
        <f>Prijsonderbouwing!F162</f>
        <v>m²</v>
      </c>
      <c r="N126" s="1215">
        <f>Prijsonderbouwing!O162</f>
        <v>336.12078592771081</v>
      </c>
      <c r="O126" s="1215">
        <f>Prijsonderbouwing!X162</f>
        <v>387.67424211469876</v>
      </c>
      <c r="P126" s="53">
        <f t="shared" ref="P126:P135" si="25">O126*K126</f>
        <v>0</v>
      </c>
      <c r="Q126" s="160"/>
      <c r="R126" s="49"/>
      <c r="S126" s="189"/>
      <c r="T126" s="1178"/>
      <c r="U126" s="678">
        <f t="shared" si="4"/>
        <v>0</v>
      </c>
      <c r="V126" s="1055"/>
      <c r="Y126" s="277"/>
      <c r="Z126" s="1045"/>
      <c r="AA126" s="1163"/>
      <c r="AB126" s="1163"/>
      <c r="AC126" s="1164"/>
      <c r="AD126" s="1165"/>
      <c r="AF126" s="1165"/>
      <c r="AJ126" s="1002"/>
      <c r="AL126" s="5"/>
    </row>
    <row r="127" spans="1:38" ht="6" customHeight="1" outlineLevel="1" x14ac:dyDescent="0.15">
      <c r="A127" s="1173">
        <f>A126</f>
        <v>0</v>
      </c>
      <c r="C127" s="185"/>
      <c r="D127" s="107"/>
      <c r="E127" s="1138"/>
      <c r="F127" s="1090"/>
      <c r="G127" s="823"/>
      <c r="H127" s="823"/>
      <c r="I127" s="824"/>
      <c r="J127" s="825"/>
      <c r="K127" s="217"/>
      <c r="L127" s="54"/>
      <c r="M127" s="54"/>
      <c r="N127" s="1216"/>
      <c r="O127" s="1219"/>
      <c r="P127" s="53"/>
      <c r="Q127" s="160"/>
      <c r="R127" s="49"/>
      <c r="S127" s="189"/>
      <c r="T127" s="1178"/>
      <c r="U127" s="678">
        <f t="shared" si="4"/>
        <v>0</v>
      </c>
      <c r="V127" s="1055"/>
      <c r="Y127" s="277"/>
      <c r="Z127" s="1045"/>
      <c r="AA127" s="1163"/>
      <c r="AB127" s="1163"/>
      <c r="AC127" s="1164"/>
      <c r="AD127" s="1165"/>
      <c r="AF127" s="1165"/>
      <c r="AJ127" s="1002"/>
      <c r="AL127" s="5"/>
    </row>
    <row r="128" spans="1:38" ht="15.75" customHeight="1" outlineLevel="1" x14ac:dyDescent="0.15">
      <c r="A128" s="1173">
        <f>IF(SUM(A129)=0,0,1)</f>
        <v>0</v>
      </c>
      <c r="B128" s="7" t="s">
        <v>54</v>
      </c>
      <c r="C128" s="185"/>
      <c r="D128" s="107"/>
      <c r="E128" s="1142" t="s">
        <v>1170</v>
      </c>
      <c r="F128" s="1088" t="s">
        <v>1702</v>
      </c>
      <c r="G128" s="129"/>
      <c r="H128" s="126"/>
      <c r="I128" s="742"/>
      <c r="J128" s="711"/>
      <c r="K128" s="34"/>
      <c r="L128" s="10"/>
      <c r="M128" s="36"/>
      <c r="N128" s="1215"/>
      <c r="O128" s="1219"/>
      <c r="P128" s="53"/>
      <c r="Q128" s="160"/>
      <c r="R128" s="49"/>
      <c r="S128" s="189"/>
      <c r="T128" s="1178"/>
      <c r="U128" s="678">
        <f t="shared" si="4"/>
        <v>0</v>
      </c>
      <c r="V128" s="1055"/>
      <c r="Y128" s="277"/>
      <c r="Z128" s="1045"/>
      <c r="AA128" s="1163"/>
      <c r="AB128" s="1163"/>
      <c r="AC128" s="1164"/>
      <c r="AD128" s="1165"/>
      <c r="AF128" s="1165"/>
      <c r="AJ128" s="1002"/>
    </row>
    <row r="129" spans="1:38" ht="15.75" customHeight="1" outlineLevel="2" x14ac:dyDescent="0.15">
      <c r="A129" s="1173">
        <f t="shared" ref="A129" si="26">IF(K129=0,0,1)</f>
        <v>0</v>
      </c>
      <c r="C129" s="185"/>
      <c r="D129" s="107"/>
      <c r="E129" s="1138" t="str">
        <f>Prijsonderbouwing!B183</f>
        <v>V1-2-C1</v>
      </c>
      <c r="F129" s="1089" t="str">
        <f>Prijsonderbouwing!D183</f>
        <v>Gevelbekleding Eternit/vezelversterkt kunststof met isolatie EPS 170 mm Rc 4.70 m².K/W</v>
      </c>
      <c r="G129" s="127"/>
      <c r="H129" s="127"/>
      <c r="I129" s="710"/>
      <c r="J129" s="710"/>
      <c r="K129" s="211"/>
      <c r="L129" s="10"/>
      <c r="M129" s="36" t="str">
        <f>Prijsonderbouwing!F183</f>
        <v>m²</v>
      </c>
      <c r="N129" s="1215">
        <f>Prijsonderbouwing!O183</f>
        <v>343.58769592771085</v>
      </c>
      <c r="O129" s="1215">
        <f>Prijsonderbouwing!X183</f>
        <v>396.70920321469879</v>
      </c>
      <c r="P129" s="53">
        <f t="shared" si="25"/>
        <v>0</v>
      </c>
      <c r="Q129" s="160"/>
      <c r="R129" s="49"/>
      <c r="S129" s="189"/>
      <c r="T129" s="1178"/>
      <c r="U129" s="678">
        <f t="shared" si="4"/>
        <v>0</v>
      </c>
      <c r="V129" s="1055"/>
      <c r="Y129" s="277"/>
      <c r="Z129" s="1045"/>
      <c r="AA129" s="1163"/>
      <c r="AB129" s="1163"/>
      <c r="AC129" s="1164"/>
      <c r="AD129" s="1165"/>
      <c r="AF129" s="1165"/>
      <c r="AJ129" s="1002"/>
      <c r="AL129" s="5"/>
    </row>
    <row r="130" spans="1:38" ht="6" customHeight="1" outlineLevel="1" x14ac:dyDescent="0.15">
      <c r="A130" s="1173">
        <f>A129</f>
        <v>0</v>
      </c>
      <c r="C130" s="185"/>
      <c r="D130" s="107"/>
      <c r="E130" s="1138"/>
      <c r="F130" s="1090"/>
      <c r="G130" s="823"/>
      <c r="H130" s="823"/>
      <c r="I130" s="824"/>
      <c r="J130" s="825"/>
      <c r="K130" s="217"/>
      <c r="L130" s="54"/>
      <c r="M130" s="54"/>
      <c r="N130" s="1216"/>
      <c r="O130" s="1219"/>
      <c r="P130" s="53"/>
      <c r="Q130" s="160"/>
      <c r="R130" s="49"/>
      <c r="S130" s="189"/>
      <c r="T130" s="1178"/>
      <c r="U130" s="678">
        <f t="shared" si="4"/>
        <v>0</v>
      </c>
      <c r="V130" s="1055"/>
      <c r="Y130" s="277"/>
      <c r="Z130" s="1045"/>
      <c r="AA130" s="1163"/>
      <c r="AB130" s="1163"/>
      <c r="AC130" s="1164"/>
      <c r="AD130" s="1165"/>
      <c r="AF130" s="1165"/>
      <c r="AJ130" s="1002"/>
      <c r="AL130" s="5"/>
    </row>
    <row r="131" spans="1:38" ht="15.75" customHeight="1" outlineLevel="1" x14ac:dyDescent="0.15">
      <c r="A131" s="1173">
        <f>IF(SUM(A132)=0,0,1)</f>
        <v>0</v>
      </c>
      <c r="B131" s="7" t="s">
        <v>54</v>
      </c>
      <c r="C131" s="185"/>
      <c r="D131" s="107"/>
      <c r="E131" s="1142" t="s">
        <v>1171</v>
      </c>
      <c r="F131" s="1088" t="s">
        <v>1704</v>
      </c>
      <c r="G131" s="129"/>
      <c r="H131" s="126"/>
      <c r="I131" s="709"/>
      <c r="J131" s="711"/>
      <c r="K131" s="34"/>
      <c r="L131" s="10"/>
      <c r="M131" s="36"/>
      <c r="N131" s="1215"/>
      <c r="O131" s="1219"/>
      <c r="P131" s="53"/>
      <c r="Q131" s="160"/>
      <c r="R131" s="49"/>
      <c r="S131" s="189"/>
      <c r="T131" s="1178"/>
      <c r="U131" s="678">
        <f t="shared" ref="U131" si="27">K131*N131</f>
        <v>0</v>
      </c>
      <c r="V131" s="1055"/>
      <c r="Y131" s="277"/>
      <c r="Z131" s="1045"/>
      <c r="AA131" s="1163"/>
      <c r="AB131" s="1163"/>
      <c r="AC131" s="1164"/>
      <c r="AD131" s="1165"/>
      <c r="AF131" s="1165"/>
      <c r="AJ131" s="1002"/>
    </row>
    <row r="132" spans="1:38" ht="15.75" customHeight="1" outlineLevel="2" x14ac:dyDescent="0.15">
      <c r="A132" s="1173">
        <f t="shared" si="23"/>
        <v>0</v>
      </c>
      <c r="C132" s="193"/>
      <c r="D132" s="107"/>
      <c r="E132" s="1138" t="str">
        <f>Prijsonderbouwing!B204</f>
        <v>V1-2-D1</v>
      </c>
      <c r="F132" s="1089" t="str">
        <f>Prijsonderbouwing!D204</f>
        <v>Gevelbekleding met steenstrips op vezelplaat met isolatie PIR Rc 5.20 m².K/W</v>
      </c>
      <c r="G132" s="127"/>
      <c r="H132" s="127"/>
      <c r="I132" s="710"/>
      <c r="J132" s="710"/>
      <c r="K132" s="211"/>
      <c r="L132" s="10"/>
      <c r="M132" s="36" t="str">
        <f>Prijsonderbouwing!F204</f>
        <v>m²</v>
      </c>
      <c r="N132" s="1215">
        <f>Prijsonderbouwing!O204</f>
        <v>374.76301500000005</v>
      </c>
      <c r="O132" s="1215">
        <f>Prijsonderbouwing!X204</f>
        <v>428.89540814999998</v>
      </c>
      <c r="P132" s="53">
        <f t="shared" si="25"/>
        <v>0</v>
      </c>
      <c r="Q132" s="160"/>
      <c r="R132" s="49"/>
      <c r="S132" s="194"/>
      <c r="T132" s="1178"/>
      <c r="U132" s="678">
        <f t="shared" si="4"/>
        <v>0</v>
      </c>
      <c r="V132" s="1055"/>
      <c r="Y132" s="277"/>
      <c r="Z132" s="1045"/>
      <c r="AA132" s="1163"/>
      <c r="AB132" s="1163"/>
      <c r="AC132" s="1164"/>
      <c r="AD132" s="1165"/>
      <c r="AF132" s="1165"/>
      <c r="AJ132" s="1002"/>
      <c r="AL132" s="5"/>
    </row>
    <row r="133" spans="1:38" ht="6" customHeight="1" outlineLevel="2" x14ac:dyDescent="0.15">
      <c r="A133" s="1173">
        <f>A132</f>
        <v>0</v>
      </c>
      <c r="C133" s="185"/>
      <c r="D133" s="107"/>
      <c r="E133" s="1142"/>
      <c r="F133" s="1090"/>
      <c r="G133" s="209"/>
      <c r="H133" s="209"/>
      <c r="I133" s="818"/>
      <c r="J133" s="818"/>
      <c r="K133" s="220"/>
      <c r="L133" s="10"/>
      <c r="M133" s="10"/>
      <c r="N133" s="1220"/>
      <c r="O133" s="1219"/>
      <c r="P133" s="53"/>
      <c r="Q133" s="160"/>
      <c r="R133" s="49"/>
      <c r="S133" s="189"/>
      <c r="T133" s="1178"/>
      <c r="U133" s="678">
        <f t="shared" si="4"/>
        <v>0</v>
      </c>
      <c r="V133" s="1055"/>
      <c r="Y133" s="277"/>
      <c r="Z133" s="1045"/>
      <c r="AA133" s="1163"/>
      <c r="AB133" s="1163"/>
      <c r="AC133" s="1164"/>
      <c r="AD133" s="1165"/>
      <c r="AF133" s="1165"/>
      <c r="AJ133" s="1002"/>
      <c r="AL133" s="5"/>
    </row>
    <row r="134" spans="1:38" ht="15.75" customHeight="1" outlineLevel="1" x14ac:dyDescent="0.15">
      <c r="A134" s="1173">
        <f>IF(SUM(A135)=0,0,1)</f>
        <v>0</v>
      </c>
      <c r="B134" s="7" t="s">
        <v>54</v>
      </c>
      <c r="C134" s="185"/>
      <c r="D134" s="107"/>
      <c r="E134" s="1142" t="s">
        <v>1172</v>
      </c>
      <c r="F134" s="1088" t="s">
        <v>1705</v>
      </c>
      <c r="G134" s="129"/>
      <c r="H134" s="126"/>
      <c r="I134" s="742"/>
      <c r="J134" s="711"/>
      <c r="K134" s="34"/>
      <c r="L134" s="10"/>
      <c r="M134" s="36"/>
      <c r="N134" s="1215"/>
      <c r="O134" s="1219"/>
      <c r="P134" s="53"/>
      <c r="Q134" s="160"/>
      <c r="R134" s="49"/>
      <c r="S134" s="189"/>
      <c r="T134" s="1178"/>
      <c r="U134" s="678">
        <f t="shared" si="4"/>
        <v>0</v>
      </c>
      <c r="V134" s="1055"/>
      <c r="Y134" s="277"/>
      <c r="Z134" s="1045"/>
      <c r="AA134" s="1163"/>
      <c r="AB134" s="1163"/>
      <c r="AC134" s="1164"/>
      <c r="AD134" s="1165"/>
      <c r="AF134" s="1165"/>
      <c r="AJ134" s="1002"/>
    </row>
    <row r="135" spans="1:38" ht="15.75" customHeight="1" outlineLevel="2" x14ac:dyDescent="0.15">
      <c r="A135" s="1173">
        <f t="shared" si="23"/>
        <v>0</v>
      </c>
      <c r="C135" s="185"/>
      <c r="D135" s="107"/>
      <c r="E135" s="1138" t="str">
        <f>Prijsonderbouwing!B226</f>
        <v>V1-2-E1</v>
      </c>
      <c r="F135" s="1089" t="str">
        <f>Prijsonderbouwing!D226</f>
        <v>Gevelbekleding isolatie 120mm met afwerking sierpleister Rc 3.90 m².K/W</v>
      </c>
      <c r="G135" s="127"/>
      <c r="H135" s="127"/>
      <c r="I135" s="127"/>
      <c r="J135" s="127"/>
      <c r="K135" s="211"/>
      <c r="L135" s="10"/>
      <c r="M135" s="36" t="str">
        <f>Prijsonderbouwing!F226</f>
        <v>m²</v>
      </c>
      <c r="N135" s="1215">
        <f>Prijsonderbouwing!O226</f>
        <v>174.17620927710848</v>
      </c>
      <c r="O135" s="1215">
        <f>Prijsonderbouwing!X226</f>
        <v>196.80103587590364</v>
      </c>
      <c r="P135" s="53">
        <f t="shared" si="25"/>
        <v>0</v>
      </c>
      <c r="Q135" s="160"/>
      <c r="R135" s="49"/>
      <c r="S135" s="189"/>
      <c r="T135" s="1178"/>
      <c r="U135" s="678">
        <f t="shared" si="4"/>
        <v>0</v>
      </c>
      <c r="V135" s="1055"/>
      <c r="Y135" s="277"/>
      <c r="Z135" s="1045"/>
      <c r="AA135" s="1163"/>
      <c r="AB135" s="1163"/>
      <c r="AC135" s="1164"/>
      <c r="AD135" s="1165"/>
      <c r="AF135" s="1165"/>
      <c r="AJ135" s="1002"/>
      <c r="AL135" s="5"/>
    </row>
    <row r="136" spans="1:38" ht="6" customHeight="1" outlineLevel="2" x14ac:dyDescent="0.15">
      <c r="A136" s="1173">
        <f>A137</f>
        <v>0</v>
      </c>
      <c r="C136" s="185"/>
      <c r="D136" s="107"/>
      <c r="E136" s="1142"/>
      <c r="F136" s="1090"/>
      <c r="G136" s="288"/>
      <c r="H136" s="288"/>
      <c r="I136" s="288"/>
      <c r="J136" s="288"/>
      <c r="K136" s="220"/>
      <c r="L136" s="10"/>
      <c r="M136" s="10"/>
      <c r="N136" s="1220"/>
      <c r="O136" s="1220"/>
      <c r="P136" s="53"/>
      <c r="Q136" s="160"/>
      <c r="R136" s="49"/>
      <c r="S136" s="189"/>
      <c r="T136" s="1178"/>
      <c r="U136" s="678">
        <f t="shared" si="4"/>
        <v>0</v>
      </c>
      <c r="V136" s="1055"/>
      <c r="Y136" s="277"/>
      <c r="Z136" s="1045"/>
      <c r="AA136" s="1163"/>
      <c r="AB136" s="1163"/>
      <c r="AC136" s="1164"/>
      <c r="AD136" s="1165"/>
      <c r="AF136" s="1165"/>
      <c r="AJ136" s="1002"/>
      <c r="AL136" s="5"/>
    </row>
    <row r="137" spans="1:38" ht="15.75" customHeight="1" outlineLevel="2" x14ac:dyDescent="0.15">
      <c r="A137" s="1173">
        <f>IF(SUM(A138:B143)=0,0,1)</f>
        <v>0</v>
      </c>
      <c r="C137" s="185"/>
      <c r="D137" s="107"/>
      <c r="E137" s="1142" t="str">
        <f>Prijsonderbouwing!B247</f>
        <v>V1-2-X</v>
      </c>
      <c r="F137" s="1088" t="str">
        <f>Prijsonderbouwing!D247</f>
        <v xml:space="preserve">Bijkomende kosten </v>
      </c>
      <c r="G137" s="129"/>
      <c r="H137" s="129"/>
      <c r="I137" s="742"/>
      <c r="J137" s="129"/>
      <c r="K137" s="36"/>
      <c r="L137" s="36"/>
      <c r="M137" s="36"/>
      <c r="N137" s="1215"/>
      <c r="O137" s="1215"/>
      <c r="P137" s="53"/>
      <c r="Q137" s="160"/>
      <c r="R137" s="49"/>
      <c r="S137" s="189"/>
      <c r="T137" s="1178"/>
      <c r="U137" s="678">
        <f t="shared" si="4"/>
        <v>0</v>
      </c>
      <c r="V137" s="1056"/>
      <c r="X137" s="121"/>
      <c r="Z137" s="1045"/>
      <c r="AA137" s="1163"/>
      <c r="AB137" s="1163"/>
      <c r="AC137" s="1164"/>
      <c r="AD137" s="1165"/>
      <c r="AF137" s="1165"/>
      <c r="AJ137" s="1002"/>
      <c r="AL137" s="5"/>
    </row>
    <row r="138" spans="1:38" ht="15.75" customHeight="1" outlineLevel="1" x14ac:dyDescent="0.15">
      <c r="A138" s="1173">
        <f>IF(K138=0,0,1)</f>
        <v>0</v>
      </c>
      <c r="C138" s="185"/>
      <c r="D138" s="107"/>
      <c r="E138" s="1138" t="str">
        <f>Prijsonderbouwing!B249</f>
        <v>V1-2-X1</v>
      </c>
      <c r="F138" s="1089" t="str">
        <f>Prijsonderbouwing!D249</f>
        <v xml:space="preserve">Sloop en afvoeren bestaande (betimmerde) gevel </v>
      </c>
      <c r="G138" s="130"/>
      <c r="H138" s="127"/>
      <c r="I138" s="130"/>
      <c r="J138" s="131"/>
      <c r="K138" s="211"/>
      <c r="L138" s="10"/>
      <c r="M138" s="36" t="str">
        <f>Prijsonderbouwing!F249</f>
        <v>m²</v>
      </c>
      <c r="N138" s="1215">
        <f>Prijsonderbouwing!O249</f>
        <v>40.837499999999999</v>
      </c>
      <c r="O138" s="1215">
        <f>Prijsonderbouwing!X249</f>
        <v>45.057375</v>
      </c>
      <c r="P138" s="53">
        <f>O138*K138</f>
        <v>0</v>
      </c>
      <c r="Q138" s="160"/>
      <c r="R138" s="49"/>
      <c r="S138" s="189"/>
      <c r="T138" s="1178"/>
      <c r="U138" s="678">
        <f t="shared" si="4"/>
        <v>0</v>
      </c>
      <c r="V138" s="1055"/>
      <c r="Y138" s="277"/>
      <c r="Z138" s="1045"/>
      <c r="AA138" s="1163"/>
      <c r="AB138" s="1163"/>
      <c r="AC138" s="1164"/>
      <c r="AD138" s="1165"/>
      <c r="AF138" s="1165"/>
      <c r="AJ138" s="1002"/>
    </row>
    <row r="139" spans="1:38" ht="15.75" customHeight="1" outlineLevel="1" x14ac:dyDescent="0.15">
      <c r="A139" s="1173">
        <f>IF(K139=0,0,1)</f>
        <v>0</v>
      </c>
      <c r="C139" s="185"/>
      <c r="D139" s="107"/>
      <c r="E139" s="1138" t="str">
        <f>Prijsonderbouwing!B251</f>
        <v>V1-2-X2</v>
      </c>
      <c r="F139" s="1089" t="str">
        <f>Prijsonderbouwing!D251</f>
        <v>Steigerwerk op-/afbouw/huur in m²</v>
      </c>
      <c r="G139" s="130"/>
      <c r="H139" s="127"/>
      <c r="I139" s="130"/>
      <c r="J139" s="131"/>
      <c r="K139" s="211"/>
      <c r="L139" s="10"/>
      <c r="M139" s="36" t="str">
        <f>Prijsonderbouwing!F251</f>
        <v>m²</v>
      </c>
      <c r="N139" s="1215">
        <f>Prijsonderbouwing!O251</f>
        <v>27.83</v>
      </c>
      <c r="O139" s="1215">
        <f>Prijsonderbouwing!X251</f>
        <v>31.931899999999999</v>
      </c>
      <c r="P139" s="53">
        <f t="shared" ref="P139:P142" si="28">O139*K139</f>
        <v>0</v>
      </c>
      <c r="Q139" s="160"/>
      <c r="R139" s="49"/>
      <c r="S139" s="189"/>
      <c r="T139" s="1178"/>
      <c r="U139" s="678">
        <f t="shared" si="4"/>
        <v>0</v>
      </c>
      <c r="V139" s="1055"/>
      <c r="Y139" s="277"/>
      <c r="Z139" s="1045"/>
      <c r="AA139" s="1163"/>
      <c r="AB139" s="1163"/>
      <c r="AC139" s="1164"/>
      <c r="AD139" s="1165"/>
      <c r="AF139" s="1165"/>
      <c r="AJ139" s="1002"/>
    </row>
    <row r="140" spans="1:38" ht="15.75" customHeight="1" outlineLevel="1" x14ac:dyDescent="0.15">
      <c r="A140" s="1173">
        <f t="shared" ref="A140:A142" si="29">IF(K140=0,0,1)</f>
        <v>0</v>
      </c>
      <c r="C140" s="185"/>
      <c r="D140" s="107"/>
      <c r="E140" s="1138" t="str">
        <f>Prijsonderbouwing!B253</f>
        <v>V1-2-X3</v>
      </c>
      <c r="F140" s="1089" t="str">
        <f>Prijsonderbouwing!D253</f>
        <v>Rolsteiger op-/afbouw/huur in dagen</v>
      </c>
      <c r="G140" s="130"/>
      <c r="H140" s="127"/>
      <c r="I140" s="130"/>
      <c r="J140" s="131"/>
      <c r="K140" s="211"/>
      <c r="L140" s="10"/>
      <c r="M140" s="36" t="str">
        <f>Prijsonderbouwing!F253</f>
        <v>st</v>
      </c>
      <c r="N140" s="1215">
        <f>Prijsonderbouwing!O253</f>
        <v>211.75</v>
      </c>
      <c r="O140" s="1215">
        <f>Prijsonderbouwing!X253</f>
        <v>242.24199999999999</v>
      </c>
      <c r="P140" s="53">
        <f t="shared" si="28"/>
        <v>0</v>
      </c>
      <c r="Q140" s="160"/>
      <c r="R140" s="49"/>
      <c r="S140" s="189"/>
      <c r="T140" s="1178"/>
      <c r="U140" s="678">
        <f t="shared" si="4"/>
        <v>0</v>
      </c>
      <c r="V140" s="1055"/>
      <c r="Y140" s="277"/>
      <c r="Z140" s="1045"/>
      <c r="AA140" s="1163"/>
      <c r="AB140" s="1163"/>
      <c r="AC140" s="1164"/>
      <c r="AD140" s="1165"/>
      <c r="AF140" s="1165"/>
      <c r="AJ140" s="1002"/>
    </row>
    <row r="141" spans="1:38" ht="15.75" customHeight="1" outlineLevel="1" x14ac:dyDescent="0.15">
      <c r="A141" s="1173">
        <f t="shared" si="29"/>
        <v>0</v>
      </c>
      <c r="B141" s="7" t="s">
        <v>54</v>
      </c>
      <c r="C141" s="185"/>
      <c r="D141" s="107"/>
      <c r="E141" s="1138" t="str">
        <f>Prijsonderbouwing!B255</f>
        <v>V1-2-X4</v>
      </c>
      <c r="F141" s="1089" t="str">
        <f>Prijsonderbouwing!D255</f>
        <v>Hoogwerker op-/afbouw/huur in weken</v>
      </c>
      <c r="G141" s="130"/>
      <c r="H141" s="127"/>
      <c r="I141" s="130"/>
      <c r="J141" s="131"/>
      <c r="K141" s="211"/>
      <c r="L141" s="10"/>
      <c r="M141" s="36" t="str">
        <f>Prijsonderbouwing!F255</f>
        <v>wk</v>
      </c>
      <c r="N141" s="1215">
        <f>Prijsonderbouwing!O255</f>
        <v>550.00428999999997</v>
      </c>
      <c r="O141" s="1215">
        <f>Prijsonderbouwing!X255</f>
        <v>665.5051909</v>
      </c>
      <c r="P141" s="53">
        <f t="shared" si="28"/>
        <v>0</v>
      </c>
      <c r="Q141" s="160"/>
      <c r="R141" s="49"/>
      <c r="S141" s="189"/>
      <c r="T141" s="1178"/>
      <c r="U141" s="678">
        <f t="shared" si="4"/>
        <v>0</v>
      </c>
      <c r="V141" s="1055"/>
      <c r="Y141" s="277"/>
      <c r="Z141" s="1045"/>
      <c r="AA141" s="1163"/>
      <c r="AB141" s="1163"/>
      <c r="AC141" s="1164"/>
      <c r="AD141" s="1165"/>
      <c r="AF141" s="1165"/>
      <c r="AJ141" s="1002"/>
    </row>
    <row r="142" spans="1:38" ht="15.75" customHeight="1" outlineLevel="1" x14ac:dyDescent="0.15">
      <c r="A142" s="1173">
        <f t="shared" si="29"/>
        <v>0</v>
      </c>
      <c r="B142" s="7" t="s">
        <v>54</v>
      </c>
      <c r="C142" s="185"/>
      <c r="D142" s="107"/>
      <c r="E142" s="1138" t="str">
        <f>Prijsonderbouwing!B257</f>
        <v>V1-2-X5</v>
      </c>
      <c r="F142" s="1089" t="str">
        <f>Prijsonderbouwing!D257</f>
        <v xml:space="preserve">Herstel bestrating en terrein </v>
      </c>
      <c r="G142" s="130"/>
      <c r="H142" s="127"/>
      <c r="I142" s="130"/>
      <c r="J142" s="131"/>
      <c r="K142" s="211"/>
      <c r="L142" s="10"/>
      <c r="M142" s="36" t="str">
        <f>Prijsonderbouwing!F257</f>
        <v>m²</v>
      </c>
      <c r="N142" s="1215">
        <f>Prijsonderbouwing!O257</f>
        <v>72.599999999999994</v>
      </c>
      <c r="O142" s="1215">
        <f>Prijsonderbouwing!X257</f>
        <v>83.49</v>
      </c>
      <c r="P142" s="53">
        <f t="shared" si="28"/>
        <v>0</v>
      </c>
      <c r="Q142" s="160"/>
      <c r="R142" s="49"/>
      <c r="S142" s="189"/>
      <c r="T142" s="1178"/>
      <c r="U142" s="678">
        <f t="shared" si="4"/>
        <v>0</v>
      </c>
      <c r="V142" s="1055"/>
      <c r="Y142" s="277"/>
      <c r="Z142" s="1045"/>
      <c r="AA142" s="1163"/>
      <c r="AB142" s="1163"/>
      <c r="AC142" s="1164"/>
      <c r="AD142" s="1165"/>
      <c r="AF142" s="1165"/>
      <c r="AJ142" s="1002"/>
    </row>
    <row r="143" spans="1:38" ht="15.75" customHeight="1" outlineLevel="1" x14ac:dyDescent="0.15">
      <c r="A143" s="1173">
        <f t="shared" ref="A143" si="30">IF(K143=0,0,1)</f>
        <v>0</v>
      </c>
      <c r="B143" s="7" t="s">
        <v>54</v>
      </c>
      <c r="C143" s="185"/>
      <c r="D143" s="107"/>
      <c r="E143" s="1138" t="str">
        <f>Prijsonderbouwing!B259</f>
        <v>V1-2-X6</v>
      </c>
      <c r="F143" s="1089" t="str">
        <f>Prijsonderbouwing!D259</f>
        <v xml:space="preserve">Natuurvrij maken bij gevelbekleding  </v>
      </c>
      <c r="G143" s="130"/>
      <c r="H143" s="130"/>
      <c r="I143" s="130"/>
      <c r="J143" s="131"/>
      <c r="K143" s="211"/>
      <c r="L143" s="10"/>
      <c r="M143" s="36" t="str">
        <f>Prijsonderbouwing!F259</f>
        <v>m²</v>
      </c>
      <c r="N143" s="1215">
        <f>Prijsonderbouwing!O259</f>
        <v>10.285</v>
      </c>
      <c r="O143" s="1215">
        <f>Prijsonderbouwing!X259</f>
        <v>11.573650000000001</v>
      </c>
      <c r="P143" s="53">
        <f t="shared" ref="P143" si="31">O143*K143</f>
        <v>0</v>
      </c>
      <c r="Q143" s="160"/>
      <c r="R143" s="49"/>
      <c r="S143" s="189"/>
      <c r="T143" s="1178"/>
      <c r="U143" s="678">
        <f t="shared" ref="U143" si="32">K143*N143</f>
        <v>0</v>
      </c>
      <c r="V143" s="1055"/>
      <c r="Y143" s="277"/>
      <c r="Z143" s="1045"/>
      <c r="AA143" s="1163"/>
      <c r="AB143" s="1163"/>
      <c r="AC143" s="1164"/>
      <c r="AD143" s="1165"/>
      <c r="AF143" s="1165"/>
      <c r="AJ143" s="1002"/>
    </row>
    <row r="144" spans="1:38" ht="6" customHeight="1" outlineLevel="1" x14ac:dyDescent="0.15">
      <c r="A144" s="1173">
        <f>A145</f>
        <v>0</v>
      </c>
      <c r="C144" s="185"/>
      <c r="D144" s="107"/>
      <c r="E144" s="1139"/>
      <c r="F144" s="1091"/>
      <c r="G144" s="71"/>
      <c r="H144" s="106"/>
      <c r="I144" s="106"/>
      <c r="J144" s="75"/>
      <c r="K144" s="27"/>
      <c r="L144" s="10"/>
      <c r="M144" s="30"/>
      <c r="N144" s="1212"/>
      <c r="O144" s="1212"/>
      <c r="P144" s="228"/>
      <c r="Q144" s="160"/>
      <c r="R144" s="49"/>
      <c r="S144" s="189"/>
      <c r="T144" s="1178"/>
      <c r="U144" s="678">
        <f t="shared" si="4"/>
        <v>0</v>
      </c>
      <c r="V144" s="1055"/>
      <c r="Y144" s="277"/>
      <c r="Z144" s="1045"/>
      <c r="AA144" s="1163"/>
      <c r="AB144" s="1163"/>
      <c r="AC144" s="1164"/>
      <c r="AD144" s="1165"/>
      <c r="AF144" s="1165"/>
      <c r="AJ144" s="1002"/>
      <c r="AL144" s="5"/>
    </row>
    <row r="145" spans="1:38" s="13" customFormat="1" ht="15.75" customHeight="1" x14ac:dyDescent="0.15">
      <c r="A145" s="1173">
        <f>IF(P145=0,0,1)</f>
        <v>0</v>
      </c>
      <c r="B145" s="7"/>
      <c r="C145" s="191"/>
      <c r="D145" s="107"/>
      <c r="E145" s="1143"/>
      <c r="F145" s="1092"/>
      <c r="G145" s="138"/>
      <c r="H145" s="139"/>
      <c r="I145" s="139"/>
      <c r="J145" s="140"/>
      <c r="K145" s="141"/>
      <c r="L145" s="141"/>
      <c r="M145" s="142" t="str">
        <f>E117</f>
        <v>V1-2</v>
      </c>
      <c r="N145" s="1236" t="s">
        <v>84</v>
      </c>
      <c r="O145" s="1217"/>
      <c r="P145" s="229">
        <f>ROUNDUP(SUM(P123:P144),0)</f>
        <v>0</v>
      </c>
      <c r="Q145" s="532"/>
      <c r="R145" s="49"/>
      <c r="S145" s="192"/>
      <c r="T145" s="1178"/>
      <c r="U145" s="678"/>
      <c r="V145" s="1055"/>
      <c r="W145" s="617">
        <f>P145</f>
        <v>0</v>
      </c>
      <c r="X145" s="280"/>
      <c r="Y145" s="263"/>
      <c r="Z145" s="1045"/>
      <c r="AA145" s="1163"/>
      <c r="AB145" s="1163"/>
      <c r="AC145" s="1164"/>
      <c r="AD145" s="1165"/>
      <c r="AE145" s="21"/>
      <c r="AF145" s="1165"/>
      <c r="AI145" s="1006"/>
      <c r="AJ145" s="1002"/>
    </row>
    <row r="146" spans="1:38" s="112" customFormat="1" ht="9" customHeight="1" outlineLevel="1" x14ac:dyDescent="0.15">
      <c r="A146" s="1173">
        <f>A147</f>
        <v>0</v>
      </c>
      <c r="B146" s="7"/>
      <c r="C146" s="195"/>
      <c r="D146" s="107"/>
      <c r="E146" s="1136"/>
      <c r="F146" s="1096"/>
      <c r="G146" s="113"/>
      <c r="H146" s="113"/>
      <c r="I146" s="113"/>
      <c r="J146" s="114"/>
      <c r="K146" s="115"/>
      <c r="L146" s="114"/>
      <c r="M146" s="116"/>
      <c r="N146" s="1221"/>
      <c r="O146" s="1221"/>
      <c r="P146" s="117"/>
      <c r="Q146" s="535"/>
      <c r="R146" s="49"/>
      <c r="S146" s="196"/>
      <c r="T146" s="1178"/>
      <c r="U146" s="678">
        <f t="shared" si="4"/>
        <v>0</v>
      </c>
      <c r="V146" s="1055"/>
      <c r="W146" s="624"/>
      <c r="X146" s="279"/>
      <c r="Y146" s="279"/>
      <c r="Z146" s="1045"/>
      <c r="AA146" s="1163"/>
      <c r="AB146" s="1163"/>
      <c r="AC146" s="1164"/>
      <c r="AD146" s="1165"/>
      <c r="AE146" s="21"/>
      <c r="AF146" s="1165"/>
      <c r="AG146" s="652"/>
      <c r="AH146" s="652"/>
      <c r="AI146" s="1007"/>
      <c r="AJ146" s="1002"/>
      <c r="AK146" s="652"/>
      <c r="AL146" s="652"/>
    </row>
    <row r="147" spans="1:38" s="13" customFormat="1" ht="20.45" customHeight="1" x14ac:dyDescent="0.15">
      <c r="A147" s="1173">
        <f>A227</f>
        <v>0</v>
      </c>
      <c r="B147" s="7"/>
      <c r="C147" s="191"/>
      <c r="D147" s="107"/>
      <c r="E147" s="1137" t="s">
        <v>87</v>
      </c>
      <c r="F147" s="1084" t="s">
        <v>88</v>
      </c>
      <c r="G147" s="210"/>
      <c r="H147" s="136"/>
      <c r="I147" s="136"/>
      <c r="J147" s="137"/>
      <c r="K147" s="218" t="s">
        <v>68</v>
      </c>
      <c r="L147" s="137"/>
      <c r="M147" s="137" t="s">
        <v>830</v>
      </c>
      <c r="N147" s="646" t="s">
        <v>1163</v>
      </c>
      <c r="O147" s="646" t="s">
        <v>1164</v>
      </c>
      <c r="P147" s="137" t="s">
        <v>69</v>
      </c>
      <c r="Q147" s="534"/>
      <c r="R147" s="49"/>
      <c r="S147" s="192"/>
      <c r="T147" s="1178"/>
      <c r="U147" s="678"/>
      <c r="V147" s="1055"/>
      <c r="W147" s="618"/>
      <c r="X147" s="263"/>
      <c r="Y147" s="263"/>
      <c r="Z147" s="1045"/>
      <c r="AA147" s="1163"/>
      <c r="AB147" s="1163"/>
      <c r="AC147" s="1164"/>
      <c r="AD147" s="1165"/>
      <c r="AE147" s="21"/>
      <c r="AF147" s="1165"/>
      <c r="AG147" s="651"/>
      <c r="AH147" s="651"/>
      <c r="AI147" s="1005"/>
      <c r="AJ147" s="1002"/>
      <c r="AK147" s="651"/>
      <c r="AL147" s="651"/>
    </row>
    <row r="148" spans="1:38" ht="6" customHeight="1" x14ac:dyDescent="0.15">
      <c r="A148" s="1173">
        <f>A149</f>
        <v>0</v>
      </c>
      <c r="C148" s="185"/>
      <c r="D148" s="107"/>
      <c r="E148" s="1138"/>
      <c r="F148" s="1091"/>
      <c r="G148" s="118"/>
      <c r="H148" s="75"/>
      <c r="I148" s="75"/>
      <c r="J148" s="75"/>
      <c r="K148" s="76"/>
      <c r="L148" s="9"/>
      <c r="M148" s="77"/>
      <c r="N148" s="1201"/>
      <c r="O148" s="1201"/>
      <c r="P148" s="78"/>
      <c r="Q148" s="160"/>
      <c r="R148" s="49"/>
      <c r="S148" s="186"/>
      <c r="T148" s="1178"/>
      <c r="U148" s="678">
        <f t="shared" si="4"/>
        <v>0</v>
      </c>
      <c r="V148" s="1055"/>
      <c r="Y148" s="263"/>
      <c r="Z148" s="1045"/>
      <c r="AA148" s="1163"/>
      <c r="AB148" s="1163"/>
      <c r="AC148" s="1164"/>
      <c r="AD148" s="1165"/>
      <c r="AF148" s="1165"/>
      <c r="AJ148" s="1002"/>
    </row>
    <row r="149" spans="1:38" ht="15.75" customHeight="1" x14ac:dyDescent="0.15">
      <c r="A149" s="1173">
        <f>A227</f>
        <v>0</v>
      </c>
      <c r="B149" s="7" t="s">
        <v>54</v>
      </c>
      <c r="C149" s="185"/>
      <c r="D149" s="107"/>
      <c r="E149" s="1138"/>
      <c r="F149" s="1094" t="s">
        <v>1854</v>
      </c>
      <c r="G149" s="126"/>
      <c r="H149" s="129"/>
      <c r="I149" s="36"/>
      <c r="J149" s="36"/>
      <c r="K149" s="36"/>
      <c r="L149" s="9"/>
      <c r="M149" s="77"/>
      <c r="N149" s="1201"/>
      <c r="O149" s="1201"/>
      <c r="P149" s="12"/>
      <c r="Q149" s="160"/>
      <c r="R149" s="49"/>
      <c r="S149" s="186"/>
      <c r="T149" s="1178"/>
      <c r="U149" s="678">
        <f t="shared" si="4"/>
        <v>0</v>
      </c>
      <c r="V149" s="1055"/>
      <c r="Y149" s="263"/>
      <c r="Z149" s="1045"/>
      <c r="AA149" s="1163"/>
      <c r="AB149" s="1163"/>
      <c r="AC149" s="1164"/>
      <c r="AD149" s="1165"/>
      <c r="AF149" s="1165"/>
      <c r="AJ149" s="1002"/>
    </row>
    <row r="150" spans="1:38" ht="15.75" customHeight="1" outlineLevel="1" x14ac:dyDescent="0.15">
      <c r="A150" s="1173">
        <f>A149</f>
        <v>0</v>
      </c>
      <c r="B150" s="7" t="s">
        <v>54</v>
      </c>
      <c r="C150" s="185"/>
      <c r="D150" s="107"/>
      <c r="E150" s="1138"/>
      <c r="F150" s="1094" t="s">
        <v>1852</v>
      </c>
      <c r="G150" s="129"/>
      <c r="H150" s="129"/>
      <c r="I150" s="719"/>
      <c r="J150" s="719"/>
      <c r="K150" s="719"/>
      <c r="L150" s="12"/>
      <c r="M150" s="12"/>
      <c r="N150" s="1208"/>
      <c r="O150" s="1208"/>
      <c r="P150" s="12"/>
      <c r="Q150" s="160"/>
      <c r="R150" s="49"/>
      <c r="S150" s="189"/>
      <c r="T150" s="1178"/>
      <c r="U150" s="678"/>
      <c r="V150" s="1054"/>
      <c r="Y150" s="263"/>
      <c r="Z150" s="1045"/>
      <c r="AA150" s="1163"/>
      <c r="AB150" s="1163"/>
      <c r="AC150" s="1164"/>
      <c r="AD150" s="1165"/>
      <c r="AF150" s="1165"/>
      <c r="AJ150" s="1002"/>
    </row>
    <row r="151" spans="1:38" ht="15.75" customHeight="1" outlineLevel="1" x14ac:dyDescent="0.15">
      <c r="A151" s="1173">
        <f>A150</f>
        <v>0</v>
      </c>
      <c r="B151" s="7" t="s">
        <v>54</v>
      </c>
      <c r="C151" s="185"/>
      <c r="D151" s="107"/>
      <c r="E151" s="1138"/>
      <c r="F151" s="1094" t="s">
        <v>1905</v>
      </c>
      <c r="G151" s="129"/>
      <c r="H151" s="129"/>
      <c r="I151" s="719"/>
      <c r="J151" s="719"/>
      <c r="K151" s="719"/>
      <c r="L151" s="12"/>
      <c r="M151" s="12"/>
      <c r="N151" s="1208"/>
      <c r="O151" s="1208"/>
      <c r="P151" s="12"/>
      <c r="Q151" s="160"/>
      <c r="R151" s="49"/>
      <c r="S151" s="189"/>
      <c r="T151" s="1178"/>
      <c r="U151" s="678"/>
      <c r="V151" s="1055"/>
      <c r="Y151" s="263"/>
      <c r="Z151" s="1045"/>
      <c r="AA151" s="1163"/>
      <c r="AB151" s="1163"/>
      <c r="AC151" s="1164"/>
      <c r="AD151" s="1165"/>
      <c r="AF151" s="1165"/>
      <c r="AJ151" s="1002"/>
    </row>
    <row r="152" spans="1:38" ht="6" customHeight="1" outlineLevel="1" x14ac:dyDescent="0.15">
      <c r="A152" s="1173">
        <f>A150</f>
        <v>0</v>
      </c>
      <c r="B152" s="7" t="s">
        <v>54</v>
      </c>
      <c r="C152" s="185"/>
      <c r="D152" s="107"/>
      <c r="E152" s="1138"/>
      <c r="F152" s="1090"/>
      <c r="G152" s="209"/>
      <c r="H152" s="106"/>
      <c r="I152" s="221"/>
      <c r="J152" s="221"/>
      <c r="K152" s="221"/>
      <c r="L152" s="10"/>
      <c r="M152" s="30"/>
      <c r="N152" s="1212"/>
      <c r="O152" s="1212"/>
      <c r="P152" s="35"/>
      <c r="Q152" s="160"/>
      <c r="R152" s="49"/>
      <c r="S152" s="189"/>
      <c r="T152" s="1178"/>
      <c r="U152" s="678"/>
      <c r="V152" s="1055"/>
      <c r="Y152" s="263"/>
      <c r="Z152" s="1045"/>
      <c r="AA152" s="1163"/>
      <c r="AB152" s="1163"/>
      <c r="AC152" s="1164"/>
      <c r="AD152" s="1165"/>
      <c r="AF152" s="1165"/>
      <c r="AJ152" s="1002"/>
    </row>
    <row r="153" spans="1:38" ht="15.75" customHeight="1" outlineLevel="1" x14ac:dyDescent="0.15">
      <c r="A153" s="1173">
        <f>IF(SUM(A154:A156)=0,0,1)</f>
        <v>0</v>
      </c>
      <c r="B153" s="7" t="s">
        <v>54</v>
      </c>
      <c r="C153" s="185"/>
      <c r="D153" s="107"/>
      <c r="E153" s="1142" t="s">
        <v>1054</v>
      </c>
      <c r="F153" s="1088" t="s">
        <v>1052</v>
      </c>
      <c r="G153" s="129"/>
      <c r="H153" s="129"/>
      <c r="I153" s="822"/>
      <c r="J153" s="129"/>
      <c r="K153" s="719"/>
      <c r="L153" s="10"/>
      <c r="M153" s="36"/>
      <c r="N153" s="1215"/>
      <c r="O153" s="1215"/>
      <c r="P153" s="53"/>
      <c r="Q153" s="160"/>
      <c r="R153" s="49"/>
      <c r="S153" s="189"/>
      <c r="T153" s="1178"/>
      <c r="U153" s="678"/>
      <c r="V153" s="1054"/>
      <c r="Y153" s="277"/>
      <c r="Z153" s="1045"/>
      <c r="AA153" s="1163"/>
      <c r="AB153" s="1163"/>
      <c r="AC153" s="1164"/>
      <c r="AD153" s="1165"/>
      <c r="AF153" s="1165"/>
      <c r="AJ153" s="1002"/>
    </row>
    <row r="154" spans="1:38" ht="15.75" customHeight="1" outlineLevel="3" x14ac:dyDescent="0.15">
      <c r="A154" s="1173">
        <f>IF(K154=0,0,1)</f>
        <v>0</v>
      </c>
      <c r="C154" s="185"/>
      <c r="D154" s="107"/>
      <c r="E154" s="1138" t="str">
        <f>Prijsonderbouwing!B262</f>
        <v>V1-3-A1</v>
      </c>
      <c r="F154" s="1089" t="str">
        <f>Prijsonderbouwing!D262</f>
        <v>Voorzetwand 100 mm houten frame met glaswol deken dik 70 mm Rc ± 2.45 m².K/W</v>
      </c>
      <c r="G154" s="127"/>
      <c r="H154" s="127"/>
      <c r="I154" s="127"/>
      <c r="J154" s="127"/>
      <c r="K154" s="211"/>
      <c r="L154" s="10"/>
      <c r="M154" s="36" t="str">
        <f>Prijsonderbouwing!F262</f>
        <v>m²</v>
      </c>
      <c r="N154" s="1215">
        <f>Prijsonderbouwing!O262</f>
        <v>124.45106945679383</v>
      </c>
      <c r="O154" s="1215">
        <f>Prijsonderbouwing!X262</f>
        <v>139.8069945889053</v>
      </c>
      <c r="P154" s="53">
        <f>O154*K154</f>
        <v>0</v>
      </c>
      <c r="Q154" s="160"/>
      <c r="R154" s="49"/>
      <c r="S154" s="189"/>
      <c r="T154" s="1178"/>
      <c r="U154" s="678">
        <f t="shared" si="4"/>
        <v>0</v>
      </c>
      <c r="V154" s="1054"/>
      <c r="Y154" s="263"/>
      <c r="Z154" s="1045"/>
      <c r="AA154" s="1163"/>
      <c r="AB154" s="1163"/>
      <c r="AC154" s="1164"/>
      <c r="AD154" s="1165"/>
      <c r="AF154" s="1165"/>
      <c r="AJ154" s="1002"/>
    </row>
    <row r="155" spans="1:38" ht="15.75" customHeight="1" outlineLevel="3" x14ac:dyDescent="0.15">
      <c r="A155" s="1173">
        <f t="shared" ref="A155:A156" si="33">IF(K155=0,0,1)</f>
        <v>0</v>
      </c>
      <c r="C155" s="185"/>
      <c r="D155" s="107"/>
      <c r="E155" s="1138" t="str">
        <f>Prijsonderbouwing!B282</f>
        <v>V1-3-A2</v>
      </c>
      <c r="F155" s="1089" t="str">
        <f>Prijsonderbouwing!D282</f>
        <v>Voorzetwand 120 mm houten frame met glaswol deken dik 90 mm Rc ± 3.15 m².K/W</v>
      </c>
      <c r="G155" s="127"/>
      <c r="H155" s="127"/>
      <c r="I155" s="127"/>
      <c r="J155" s="127"/>
      <c r="K155" s="211"/>
      <c r="L155" s="10"/>
      <c r="M155" s="36" t="str">
        <f>Prijsonderbouwing!F282</f>
        <v>m²</v>
      </c>
      <c r="N155" s="1215">
        <f>Prijsonderbouwing!O282</f>
        <v>125.58120945679387</v>
      </c>
      <c r="O155" s="1215">
        <f>Prijsonderbouwing!X282</f>
        <v>141.17446398890527</v>
      </c>
      <c r="P155" s="53">
        <f>O155*K155</f>
        <v>0</v>
      </c>
      <c r="Q155" s="160"/>
      <c r="R155" s="49"/>
      <c r="S155" s="189"/>
      <c r="T155" s="1178"/>
      <c r="U155" s="678">
        <f t="shared" si="4"/>
        <v>0</v>
      </c>
      <c r="V155" s="1054"/>
      <c r="Y155" s="263"/>
      <c r="Z155" s="1045"/>
      <c r="AA155" s="1163"/>
      <c r="AB155" s="1163"/>
      <c r="AC155" s="1164"/>
      <c r="AD155" s="1165"/>
      <c r="AF155" s="1165"/>
      <c r="AJ155" s="1002"/>
    </row>
    <row r="156" spans="1:38" ht="15.75" customHeight="1" outlineLevel="3" x14ac:dyDescent="0.15">
      <c r="A156" s="1173">
        <f t="shared" si="33"/>
        <v>0</v>
      </c>
      <c r="C156" s="185"/>
      <c r="D156" s="107"/>
      <c r="E156" s="1138" t="str">
        <f>Prijsonderbouwing!B302</f>
        <v>V1-3-A3</v>
      </c>
      <c r="F156" s="1089" t="str">
        <f>Prijsonderbouwing!D302</f>
        <v>Voorzetwand 150 mm houten frame met glaswol deken dik 120 mm Rc ± 4.00 m².K/W</v>
      </c>
      <c r="G156" s="127"/>
      <c r="H156" s="127"/>
      <c r="I156" s="127"/>
      <c r="J156" s="127"/>
      <c r="K156" s="211"/>
      <c r="L156" s="10"/>
      <c r="M156" s="36" t="str">
        <f>Prijsonderbouwing!F302</f>
        <v>m²</v>
      </c>
      <c r="N156" s="1215">
        <f>Prijsonderbouwing!O302</f>
        <v>127.84088445679386</v>
      </c>
      <c r="O156" s="1215">
        <f>Prijsonderbouwing!X302</f>
        <v>143.90867073890527</v>
      </c>
      <c r="P156" s="53">
        <f t="shared" ref="P156:P189" si="34">O156*K156</f>
        <v>0</v>
      </c>
      <c r="Q156" s="160"/>
      <c r="R156" s="49"/>
      <c r="S156" s="189"/>
      <c r="T156" s="1178"/>
      <c r="U156" s="678">
        <f t="shared" si="4"/>
        <v>0</v>
      </c>
      <c r="V156" s="1054"/>
      <c r="Y156" s="263"/>
      <c r="Z156" s="1045"/>
      <c r="AA156" s="1163"/>
      <c r="AB156" s="1163"/>
      <c r="AC156" s="1164"/>
      <c r="AD156" s="1165"/>
      <c r="AF156" s="1165"/>
      <c r="AJ156" s="1002"/>
    </row>
    <row r="157" spans="1:38" ht="6" customHeight="1" outlineLevel="3" x14ac:dyDescent="0.15">
      <c r="A157" s="1173">
        <f>A153</f>
        <v>0</v>
      </c>
      <c r="C157" s="185"/>
      <c r="D157" s="107"/>
      <c r="E157" s="1138"/>
      <c r="F157" s="1090"/>
      <c r="G157" s="209"/>
      <c r="H157" s="209"/>
      <c r="I157" s="209"/>
      <c r="J157" s="209"/>
      <c r="K157" s="36"/>
      <c r="L157" s="10"/>
      <c r="M157" s="36"/>
      <c r="N157" s="1215"/>
      <c r="O157" s="1215"/>
      <c r="P157" s="53"/>
      <c r="Q157" s="160"/>
      <c r="R157" s="49"/>
      <c r="S157" s="189"/>
      <c r="T157" s="1178"/>
      <c r="U157" s="678">
        <f t="shared" si="4"/>
        <v>0</v>
      </c>
      <c r="V157" s="1059"/>
      <c r="Y157" s="263"/>
      <c r="Z157" s="1045"/>
      <c r="AA157" s="1163"/>
      <c r="AB157" s="1163"/>
      <c r="AC157" s="1164"/>
      <c r="AD157" s="1165"/>
      <c r="AF157" s="1165"/>
      <c r="AJ157" s="1002"/>
    </row>
    <row r="158" spans="1:38" ht="15.75" customHeight="1" outlineLevel="1" x14ac:dyDescent="0.15">
      <c r="A158" s="1173">
        <f>IF(SUM(A159:B161)=0,0,1)</f>
        <v>0</v>
      </c>
      <c r="B158" s="7" t="s">
        <v>54</v>
      </c>
      <c r="C158" s="185"/>
      <c r="D158" s="107"/>
      <c r="E158" s="1142" t="s">
        <v>1053</v>
      </c>
      <c r="F158" s="1088" t="s">
        <v>1489</v>
      </c>
      <c r="G158" s="129"/>
      <c r="H158" s="126"/>
      <c r="I158" s="129"/>
      <c r="J158" s="743"/>
      <c r="K158" s="34"/>
      <c r="L158" s="10"/>
      <c r="M158" s="36"/>
      <c r="N158" s="1215"/>
      <c r="O158" s="1215"/>
      <c r="P158" s="53"/>
      <c r="Q158" s="160"/>
      <c r="R158" s="49"/>
      <c r="S158" s="189"/>
      <c r="T158" s="1178"/>
      <c r="U158" s="678">
        <f t="shared" ref="U158:U194" si="35">K158*N158</f>
        <v>0</v>
      </c>
      <c r="V158" s="1059"/>
      <c r="Y158" s="277"/>
      <c r="Z158" s="1045"/>
      <c r="AA158" s="1163"/>
      <c r="AB158" s="1163"/>
      <c r="AC158" s="1164"/>
      <c r="AD158" s="1165"/>
      <c r="AF158" s="1165"/>
      <c r="AJ158" s="1002"/>
    </row>
    <row r="159" spans="1:38" ht="15.75" customHeight="1" outlineLevel="3" x14ac:dyDescent="0.15">
      <c r="A159" s="1173">
        <f t="shared" ref="A159" si="36">IF(K159=0,0,1)</f>
        <v>0</v>
      </c>
      <c r="C159" s="185"/>
      <c r="D159" s="107"/>
      <c r="E159" s="1138" t="str">
        <f>Prijsonderbouwing!B322</f>
        <v>V1-3-B1</v>
      </c>
      <c r="F159" s="1089" t="str">
        <f>Prijsonderbouwing!D322</f>
        <v>Voorzetwand 100 mm houten frame met vlasvezel deken dik 70 mm Rc ± 2.44 m².K/W</v>
      </c>
      <c r="G159" s="127"/>
      <c r="H159" s="127"/>
      <c r="I159" s="127"/>
      <c r="J159" s="127"/>
      <c r="K159" s="211"/>
      <c r="L159" s="10"/>
      <c r="M159" s="36" t="str">
        <f>Prijsonderbouwing!F322</f>
        <v>m²</v>
      </c>
      <c r="N159" s="1215">
        <f>Prijsonderbouwing!O322</f>
        <v>133.50973445679386</v>
      </c>
      <c r="O159" s="1215">
        <f>Prijsonderbouwing!X322</f>
        <v>150.76797923890527</v>
      </c>
      <c r="P159" s="53">
        <f t="shared" si="34"/>
        <v>0</v>
      </c>
      <c r="Q159" s="160"/>
      <c r="R159" s="49"/>
      <c r="S159" s="189"/>
      <c r="T159" s="1178"/>
      <c r="U159" s="678">
        <f t="shared" si="35"/>
        <v>0</v>
      </c>
      <c r="V159" s="1054"/>
      <c r="Y159" s="263"/>
      <c r="Z159" s="1045"/>
      <c r="AA159" s="1163"/>
      <c r="AB159" s="1163"/>
      <c r="AC159" s="1164"/>
      <c r="AD159" s="1165"/>
      <c r="AF159" s="1165"/>
      <c r="AJ159" s="1002"/>
    </row>
    <row r="160" spans="1:38" ht="15.75" customHeight="1" outlineLevel="3" x14ac:dyDescent="0.15">
      <c r="A160" s="1173">
        <f t="shared" ref="A160" si="37">IF(K160=0,0,1)</f>
        <v>0</v>
      </c>
      <c r="B160" s="17"/>
      <c r="C160" s="185"/>
      <c r="D160" s="107"/>
      <c r="E160" s="1138" t="str">
        <f>Prijsonderbouwing!B342</f>
        <v>V1-3-B2</v>
      </c>
      <c r="F160" s="1089" t="str">
        <f>Prijsonderbouwing!D342</f>
        <v>Voorzetwand 120 mm houten frame met vlasvezel deken dik 90 mm Rc ± 3.00 m².K/W</v>
      </c>
      <c r="G160" s="127"/>
      <c r="H160" s="127"/>
      <c r="I160" s="127"/>
      <c r="J160" s="127"/>
      <c r="K160" s="211"/>
      <c r="L160" s="10"/>
      <c r="M160" s="36" t="str">
        <f>Prijsonderbouwing!F342</f>
        <v>m²</v>
      </c>
      <c r="N160" s="1215">
        <f>Prijsonderbouwing!O342</f>
        <v>137.44767945679388</v>
      </c>
      <c r="O160" s="1215">
        <f>Prijsonderbouwing!X342</f>
        <v>155.53289268890526</v>
      </c>
      <c r="P160" s="53">
        <f t="shared" ref="P160:P161" si="38">O160*K160</f>
        <v>0</v>
      </c>
      <c r="Q160" s="160"/>
      <c r="R160" s="49"/>
      <c r="S160" s="189"/>
      <c r="T160" s="1178"/>
      <c r="U160" s="678">
        <f t="shared" si="35"/>
        <v>0</v>
      </c>
      <c r="V160" s="1054"/>
      <c r="Y160" s="263"/>
      <c r="Z160" s="1045"/>
      <c r="AA160" s="1163"/>
      <c r="AB160" s="1163"/>
      <c r="AC160" s="1164"/>
      <c r="AD160" s="1165"/>
      <c r="AF160" s="1165"/>
      <c r="AJ160" s="1002"/>
    </row>
    <row r="161" spans="1:36" ht="15.75" customHeight="1" outlineLevel="3" x14ac:dyDescent="0.15">
      <c r="A161" s="1173">
        <f>IF(K161=0,0,1)</f>
        <v>0</v>
      </c>
      <c r="C161" s="185"/>
      <c r="D161" s="107"/>
      <c r="E161" s="1138" t="str">
        <f>Prijsonderbouwing!B362</f>
        <v>V1-3-B3</v>
      </c>
      <c r="F161" s="1089" t="str">
        <f>Prijsonderbouwing!D362</f>
        <v>Voorzetwand 150 mm houten frame met vlasvezel deken dik 120 mm Rc ± 3.70 m².K/W</v>
      </c>
      <c r="G161" s="127"/>
      <c r="H161" s="127"/>
      <c r="I161" s="127"/>
      <c r="J161" s="127"/>
      <c r="K161" s="211"/>
      <c r="L161" s="10"/>
      <c r="M161" s="36" t="str">
        <f>Prijsonderbouwing!F362</f>
        <v>m²</v>
      </c>
      <c r="N161" s="1215">
        <f>Prijsonderbouwing!O362</f>
        <v>147.85125945679383</v>
      </c>
      <c r="O161" s="1215">
        <f>Prijsonderbouwing!X362</f>
        <v>168.12122448890528</v>
      </c>
      <c r="P161" s="53">
        <f t="shared" si="38"/>
        <v>0</v>
      </c>
      <c r="Q161" s="160"/>
      <c r="R161" s="49"/>
      <c r="S161" s="189"/>
      <c r="T161" s="1178"/>
      <c r="U161" s="678">
        <f t="shared" si="35"/>
        <v>0</v>
      </c>
      <c r="V161" s="1054"/>
      <c r="Y161" s="263"/>
      <c r="Z161" s="1045"/>
      <c r="AA161" s="1163"/>
      <c r="AB161" s="1163"/>
      <c r="AC161" s="1164"/>
      <c r="AD161" s="1165"/>
      <c r="AF161" s="1165"/>
      <c r="AJ161" s="1002"/>
    </row>
    <row r="162" spans="1:36" ht="6" customHeight="1" outlineLevel="3" x14ac:dyDescent="0.15">
      <c r="A162" s="1173">
        <f>A158</f>
        <v>0</v>
      </c>
      <c r="C162" s="185"/>
      <c r="D162" s="107"/>
      <c r="E162" s="1142"/>
      <c r="F162" s="1090"/>
      <c r="G162" s="209"/>
      <c r="H162" s="209"/>
      <c r="I162" s="209"/>
      <c r="J162" s="209"/>
      <c r="K162" s="36"/>
      <c r="L162" s="10"/>
      <c r="M162" s="36"/>
      <c r="N162" s="1215"/>
      <c r="O162" s="1215"/>
      <c r="P162" s="53"/>
      <c r="Q162" s="160"/>
      <c r="R162" s="49"/>
      <c r="S162" s="189"/>
      <c r="T162" s="1178"/>
      <c r="U162" s="678">
        <f t="shared" si="35"/>
        <v>0</v>
      </c>
      <c r="V162" s="1059"/>
      <c r="Y162" s="263"/>
      <c r="Z162" s="1045"/>
      <c r="AA162" s="1163"/>
      <c r="AB162" s="1163"/>
      <c r="AC162" s="1164"/>
      <c r="AD162" s="1165"/>
      <c r="AF162" s="1165"/>
      <c r="AJ162" s="1002"/>
    </row>
    <row r="163" spans="1:36" ht="15.75" customHeight="1" outlineLevel="1" x14ac:dyDescent="0.15">
      <c r="A163" s="1173">
        <f>IF(SUM(A164:B166)=0,0,1)</f>
        <v>0</v>
      </c>
      <c r="B163" s="7" t="s">
        <v>54</v>
      </c>
      <c r="C163" s="185"/>
      <c r="D163" s="107"/>
      <c r="E163" s="1142" t="s">
        <v>1056</v>
      </c>
      <c r="F163" s="1088" t="s">
        <v>1055</v>
      </c>
      <c r="G163" s="129"/>
      <c r="H163" s="126"/>
      <c r="I163" s="129"/>
      <c r="J163" s="743"/>
      <c r="K163" s="34"/>
      <c r="L163" s="10"/>
      <c r="M163" s="36"/>
      <c r="N163" s="1215"/>
      <c r="O163" s="1215"/>
      <c r="P163" s="53"/>
      <c r="Q163" s="160"/>
      <c r="R163" s="49"/>
      <c r="S163" s="189"/>
      <c r="T163" s="1178"/>
      <c r="U163" s="678">
        <f t="shared" ref="U163" si="39">K163*N163</f>
        <v>0</v>
      </c>
      <c r="V163" s="1059"/>
      <c r="Y163" s="277"/>
      <c r="Z163" s="1045"/>
      <c r="AA163" s="1163"/>
      <c r="AB163" s="1163"/>
      <c r="AC163" s="1164"/>
      <c r="AD163" s="1165"/>
      <c r="AF163" s="1165"/>
      <c r="AJ163" s="1002"/>
    </row>
    <row r="164" spans="1:36" ht="15.75" customHeight="1" outlineLevel="3" x14ac:dyDescent="0.15">
      <c r="A164" s="1173">
        <f t="shared" ref="A164" si="40">IF(K164=0,0,1)</f>
        <v>0</v>
      </c>
      <c r="C164" s="185"/>
      <c r="D164" s="107"/>
      <c r="E164" s="1138" t="str">
        <f>Prijsonderbouwing!B382</f>
        <v>V1-3-C1</v>
      </c>
      <c r="F164" s="576" t="str">
        <f>Prijsonderbouwing!D382</f>
        <v>Voorzetwand 100 mm houten frame met grasvezel deken dik 70 mm Rc ± 2.30 m².K/W</v>
      </c>
      <c r="G164" s="127"/>
      <c r="H164" s="127"/>
      <c r="I164" s="127"/>
      <c r="J164" s="127"/>
      <c r="K164" s="211"/>
      <c r="L164" s="10"/>
      <c r="M164" s="36" t="str">
        <f>Prijsonderbouwing!F382</f>
        <v>m²</v>
      </c>
      <c r="N164" s="1215">
        <f>Prijsonderbouwing!O382</f>
        <v>134.62777445679387</v>
      </c>
      <c r="O164" s="1215">
        <f>Prijsonderbouwing!X382</f>
        <v>152.12080763890529</v>
      </c>
      <c r="P164" s="53">
        <f t="shared" si="34"/>
        <v>0</v>
      </c>
      <c r="Q164" s="160"/>
      <c r="R164" s="49"/>
      <c r="S164" s="189"/>
      <c r="T164" s="1178"/>
      <c r="U164" s="678">
        <f t="shared" si="35"/>
        <v>0</v>
      </c>
      <c r="V164" s="1054"/>
      <c r="Y164" s="263"/>
      <c r="Z164" s="1045"/>
      <c r="AA164" s="1163"/>
      <c r="AB164" s="1163"/>
      <c r="AC164" s="1164"/>
      <c r="AD164" s="1165"/>
      <c r="AF164" s="1165"/>
      <c r="AJ164" s="1002"/>
    </row>
    <row r="165" spans="1:36" ht="15.75" customHeight="1" outlineLevel="3" x14ac:dyDescent="0.15">
      <c r="A165" s="1173">
        <f t="shared" ref="A165" si="41">IF(K165=0,0,1)</f>
        <v>0</v>
      </c>
      <c r="C165" s="185"/>
      <c r="D165" s="107"/>
      <c r="E165" s="1138" t="str">
        <f>Prijsonderbouwing!B402</f>
        <v>V1-3-C2</v>
      </c>
      <c r="F165" s="1089" t="str">
        <f>Prijsonderbouwing!D402</f>
        <v xml:space="preserve">Voorzetwand 120 mm houten frame met grasvezel deken dik 90 mm Rc ± 2.80 m².K/W </v>
      </c>
      <c r="G165" s="127"/>
      <c r="H165" s="127"/>
      <c r="I165" s="127"/>
      <c r="J165" s="127"/>
      <c r="K165" s="211"/>
      <c r="L165" s="10"/>
      <c r="M165" s="36" t="str">
        <f>Prijsonderbouwing!F402</f>
        <v>m²</v>
      </c>
      <c r="N165" s="1215">
        <f>Prijsonderbouwing!O402</f>
        <v>137.90505945679385</v>
      </c>
      <c r="O165" s="1215">
        <f>Prijsonderbouwing!X402</f>
        <v>156.08632248890527</v>
      </c>
      <c r="P165" s="53">
        <f t="shared" si="34"/>
        <v>0</v>
      </c>
      <c r="Q165" s="160"/>
      <c r="R165" s="49"/>
      <c r="S165" s="189"/>
      <c r="T165" s="1178"/>
      <c r="U165" s="678">
        <f t="shared" si="35"/>
        <v>0</v>
      </c>
      <c r="V165" s="1054"/>
      <c r="Y165" s="263"/>
      <c r="Z165" s="1045"/>
      <c r="AA165" s="1163"/>
      <c r="AB165" s="1163"/>
      <c r="AC165" s="1164"/>
      <c r="AD165" s="1165"/>
      <c r="AF165" s="1165"/>
      <c r="AJ165" s="1002"/>
    </row>
    <row r="166" spans="1:36" ht="15.75" customHeight="1" outlineLevel="3" x14ac:dyDescent="0.15">
      <c r="A166" s="1173">
        <f t="shared" ref="A166" si="42">IF(K166=0,0,1)</f>
        <v>0</v>
      </c>
      <c r="B166" s="17"/>
      <c r="C166" s="185"/>
      <c r="D166" s="107"/>
      <c r="E166" s="1138" t="str">
        <f>Prijsonderbouwing!B422</f>
        <v>V1-3-C3</v>
      </c>
      <c r="F166" s="1089" t="str">
        <f>Prijsonderbouwing!D422</f>
        <v>Voorzetwand 150 mm houten frame met grasvezel deken dik 120 mm Rc ± 3.60 m².K/W</v>
      </c>
      <c r="G166" s="127"/>
      <c r="H166" s="127"/>
      <c r="I166" s="127"/>
      <c r="J166" s="127"/>
      <c r="K166" s="211"/>
      <c r="L166" s="10"/>
      <c r="M166" s="36" t="str">
        <f>Prijsonderbouwing!F422</f>
        <v>m²</v>
      </c>
      <c r="N166" s="1215">
        <f>Prijsonderbouwing!O422</f>
        <v>139.41513945679384</v>
      </c>
      <c r="O166" s="1215">
        <f>Prijsonderbouwing!X422</f>
        <v>157.91351928890529</v>
      </c>
      <c r="P166" s="53">
        <f t="shared" si="34"/>
        <v>0</v>
      </c>
      <c r="Q166" s="160"/>
      <c r="R166" s="49"/>
      <c r="S166" s="189"/>
      <c r="T166" s="1178"/>
      <c r="U166" s="678">
        <f t="shared" si="35"/>
        <v>0</v>
      </c>
      <c r="V166" s="1054"/>
      <c r="Y166" s="263"/>
      <c r="Z166" s="1045"/>
      <c r="AA166" s="1163"/>
      <c r="AB166" s="1163"/>
      <c r="AC166" s="1164"/>
      <c r="AD166" s="1165"/>
      <c r="AF166" s="1165"/>
      <c r="AJ166" s="1002"/>
    </row>
    <row r="167" spans="1:36" ht="6" customHeight="1" outlineLevel="3" x14ac:dyDescent="0.15">
      <c r="A167" s="1173">
        <f>A163</f>
        <v>0</v>
      </c>
      <c r="C167" s="185"/>
      <c r="D167" s="107"/>
      <c r="E167" s="1142"/>
      <c r="F167" s="1090"/>
      <c r="G167" s="209"/>
      <c r="H167" s="209"/>
      <c r="I167" s="209"/>
      <c r="J167" s="209"/>
      <c r="K167" s="36"/>
      <c r="L167" s="10"/>
      <c r="M167" s="36"/>
      <c r="N167" s="1215"/>
      <c r="O167" s="1215"/>
      <c r="P167" s="53"/>
      <c r="Q167" s="160"/>
      <c r="R167" s="49"/>
      <c r="S167" s="189"/>
      <c r="T167" s="1178"/>
      <c r="U167" s="678">
        <f t="shared" si="35"/>
        <v>0</v>
      </c>
      <c r="V167" s="1059"/>
      <c r="Y167" s="263"/>
      <c r="Z167" s="1045"/>
      <c r="AA167" s="1163"/>
      <c r="AB167" s="1163"/>
      <c r="AC167" s="1164"/>
      <c r="AD167" s="1165"/>
      <c r="AF167" s="1165"/>
      <c r="AJ167" s="1002"/>
    </row>
    <row r="168" spans="1:36" ht="15.75" customHeight="1" outlineLevel="1" x14ac:dyDescent="0.15">
      <c r="A168" s="1173">
        <f>IF(SUM(A169:B171)=0,0,1)</f>
        <v>0</v>
      </c>
      <c r="B168" s="7" t="s">
        <v>54</v>
      </c>
      <c r="C168" s="185"/>
      <c r="D168" s="107"/>
      <c r="E168" s="1142" t="s">
        <v>1058</v>
      </c>
      <c r="F168" s="1088" t="s">
        <v>1057</v>
      </c>
      <c r="G168" s="129"/>
      <c r="H168" s="126"/>
      <c r="I168" s="129"/>
      <c r="J168" s="743"/>
      <c r="K168" s="34"/>
      <c r="L168" s="10"/>
      <c r="M168" s="36"/>
      <c r="N168" s="1215"/>
      <c r="O168" s="1215"/>
      <c r="P168" s="53"/>
      <c r="Q168" s="160"/>
      <c r="R168" s="49"/>
      <c r="S168" s="189"/>
      <c r="T168" s="1178"/>
      <c r="U168" s="678">
        <f t="shared" si="35"/>
        <v>0</v>
      </c>
      <c r="V168" s="1059"/>
      <c r="Y168" s="277"/>
      <c r="Z168" s="1045"/>
      <c r="AA168" s="1163"/>
      <c r="AB168" s="1163"/>
      <c r="AC168" s="1164"/>
      <c r="AD168" s="1165"/>
      <c r="AF168" s="1165"/>
      <c r="AJ168" s="1002"/>
    </row>
    <row r="169" spans="1:36" ht="15.75" customHeight="1" outlineLevel="3" x14ac:dyDescent="0.15">
      <c r="A169" s="1173">
        <f t="shared" ref="A169" si="43">IF(K169=0,0,1)</f>
        <v>0</v>
      </c>
      <c r="C169" s="185"/>
      <c r="D169" s="107"/>
      <c r="E169" s="1138" t="str">
        <f>Prijsonderbouwing!B442</f>
        <v>V1-3-D1</v>
      </c>
      <c r="F169" s="1089" t="str">
        <f>Prijsonderbouwing!D442</f>
        <v>Voorzetwand 100 mm houten frame met hennepvezel deken dik 60 mm Rc ± 2.30 m².K/W</v>
      </c>
      <c r="G169" s="127"/>
      <c r="H169" s="127"/>
      <c r="I169" s="127"/>
      <c r="J169" s="127"/>
      <c r="K169" s="211"/>
      <c r="L169" s="10"/>
      <c r="M169" s="36" t="str">
        <f>Prijsonderbouwing!F442</f>
        <v>m²</v>
      </c>
      <c r="N169" s="1215">
        <f>Prijsonderbouwing!O442</f>
        <v>132.13759445679386</v>
      </c>
      <c r="O169" s="1215">
        <f>Prijsonderbouwing!X442</f>
        <v>149.10768983890529</v>
      </c>
      <c r="P169" s="53">
        <f t="shared" si="34"/>
        <v>0</v>
      </c>
      <c r="Q169" s="160"/>
      <c r="R169" s="49"/>
      <c r="S169" s="189"/>
      <c r="T169" s="1178"/>
      <c r="U169" s="678">
        <f t="shared" si="35"/>
        <v>0</v>
      </c>
      <c r="V169" s="1054"/>
      <c r="Y169" s="263"/>
      <c r="Z169" s="1045"/>
      <c r="AA169" s="1163"/>
      <c r="AB169" s="1163"/>
      <c r="AC169" s="1164"/>
      <c r="AD169" s="1165"/>
      <c r="AF169" s="1165"/>
      <c r="AJ169" s="1002"/>
    </row>
    <row r="170" spans="1:36" ht="15.75" customHeight="1" outlineLevel="3" x14ac:dyDescent="0.15">
      <c r="A170" s="1173">
        <f t="shared" ref="A170" si="44">IF(K170=0,0,1)</f>
        <v>0</v>
      </c>
      <c r="C170" s="185"/>
      <c r="D170" s="107"/>
      <c r="E170" s="1138" t="str">
        <f>Prijsonderbouwing!B462</f>
        <v>V1-3-D2</v>
      </c>
      <c r="F170" s="1089" t="str">
        <f>Prijsonderbouwing!D462</f>
        <v>Voorzetwand 120 mm houten frame met hennepvezel deken dik 80 mm Rc ± 2.65 m².K/W</v>
      </c>
      <c r="G170" s="127"/>
      <c r="H170" s="127"/>
      <c r="I170" s="127"/>
      <c r="J170" s="127"/>
      <c r="K170" s="211"/>
      <c r="L170" s="10"/>
      <c r="M170" s="36" t="str">
        <f>Prijsonderbouwing!F462</f>
        <v>m²</v>
      </c>
      <c r="N170" s="1215">
        <f>Prijsonderbouwing!O462</f>
        <v>135.56733945679383</v>
      </c>
      <c r="O170" s="1215">
        <f>Prijsonderbouwing!X462</f>
        <v>153.25768128890525</v>
      </c>
      <c r="P170" s="53">
        <f t="shared" si="34"/>
        <v>0</v>
      </c>
      <c r="Q170" s="160"/>
      <c r="R170" s="49"/>
      <c r="S170" s="189"/>
      <c r="T170" s="1178"/>
      <c r="U170" s="678">
        <f t="shared" si="35"/>
        <v>0</v>
      </c>
      <c r="V170" s="1054"/>
      <c r="Y170" s="263"/>
      <c r="Z170" s="1045"/>
      <c r="AA170" s="1163"/>
      <c r="AB170" s="1163"/>
      <c r="AC170" s="1164"/>
      <c r="AD170" s="1165"/>
      <c r="AF170" s="1165"/>
      <c r="AJ170" s="1002"/>
    </row>
    <row r="171" spans="1:36" ht="15.75" customHeight="1" outlineLevel="3" x14ac:dyDescent="0.15">
      <c r="A171" s="1173">
        <f t="shared" ref="A171" si="45">IF(K171=0,0,1)</f>
        <v>0</v>
      </c>
      <c r="C171" s="185"/>
      <c r="D171" s="107"/>
      <c r="E171" s="1138" t="str">
        <f>Prijsonderbouwing!B482</f>
        <v>V1-3-D3</v>
      </c>
      <c r="F171" s="1089" t="str">
        <f>Prijsonderbouwing!D482</f>
        <v>Voorzetwand 150 mm houten frame met hennepvezel deken dik 120 mm Rc ± 3.70 m².K/W</v>
      </c>
      <c r="G171" s="127"/>
      <c r="H171" s="127"/>
      <c r="I171" s="127"/>
      <c r="J171" s="127"/>
      <c r="K171" s="211"/>
      <c r="L171" s="10"/>
      <c r="M171" s="36" t="str">
        <f>Prijsonderbouwing!F482</f>
        <v>m²</v>
      </c>
      <c r="N171" s="1215">
        <f>Prijsonderbouwing!O482</f>
        <v>143.69672445679385</v>
      </c>
      <c r="O171" s="1215">
        <f>Prijsonderbouwing!X482</f>
        <v>163.09423713890527</v>
      </c>
      <c r="P171" s="53">
        <f t="shared" si="34"/>
        <v>0</v>
      </c>
      <c r="Q171" s="160"/>
      <c r="R171" s="49"/>
      <c r="S171" s="189"/>
      <c r="T171" s="1178"/>
      <c r="U171" s="678">
        <f t="shared" si="35"/>
        <v>0</v>
      </c>
      <c r="V171" s="1054"/>
      <c r="Y171" s="263"/>
      <c r="Z171" s="1045"/>
      <c r="AA171" s="1163"/>
      <c r="AB171" s="1163"/>
      <c r="AC171" s="1164"/>
      <c r="AD171" s="1165"/>
      <c r="AF171" s="1165"/>
      <c r="AJ171" s="1002"/>
    </row>
    <row r="172" spans="1:36" ht="6" customHeight="1" outlineLevel="3" x14ac:dyDescent="0.15">
      <c r="A172" s="1173">
        <f>A168</f>
        <v>0</v>
      </c>
      <c r="B172" s="17"/>
      <c r="C172" s="185"/>
      <c r="D172" s="107"/>
      <c r="E172" s="1142"/>
      <c r="F172" s="1090"/>
      <c r="G172" s="209"/>
      <c r="H172" s="209"/>
      <c r="I172" s="209"/>
      <c r="J172" s="209"/>
      <c r="K172" s="36"/>
      <c r="L172" s="10"/>
      <c r="M172" s="36"/>
      <c r="N172" s="1215"/>
      <c r="O172" s="1215"/>
      <c r="P172" s="53"/>
      <c r="Q172" s="160"/>
      <c r="R172" s="49"/>
      <c r="S172" s="189"/>
      <c r="T172" s="1178"/>
      <c r="U172" s="678">
        <f t="shared" si="35"/>
        <v>0</v>
      </c>
      <c r="V172" s="1059"/>
      <c r="Y172" s="263"/>
      <c r="Z172" s="1045"/>
      <c r="AA172" s="1163"/>
      <c r="AB172" s="1163"/>
      <c r="AC172" s="1164"/>
      <c r="AD172" s="1165"/>
      <c r="AF172" s="1165"/>
      <c r="AJ172" s="1002"/>
    </row>
    <row r="173" spans="1:36" ht="15.75" customHeight="1" outlineLevel="1" x14ac:dyDescent="0.15">
      <c r="A173" s="1173">
        <f>IF(SUM(A174:B176)=0,0,1)</f>
        <v>0</v>
      </c>
      <c r="B173" s="7" t="s">
        <v>54</v>
      </c>
      <c r="C173" s="185"/>
      <c r="D173" s="107"/>
      <c r="E173" s="1142" t="s">
        <v>1059</v>
      </c>
      <c r="F173" s="1088" t="s">
        <v>1242</v>
      </c>
      <c r="G173" s="129"/>
      <c r="H173" s="126"/>
      <c r="I173" s="129"/>
      <c r="J173" s="743"/>
      <c r="K173" s="34"/>
      <c r="L173" s="10"/>
      <c r="M173" s="36"/>
      <c r="N173" s="1215"/>
      <c r="O173" s="1215"/>
      <c r="P173" s="53"/>
      <c r="Q173" s="160"/>
      <c r="R173" s="49"/>
      <c r="S173" s="189"/>
      <c r="T173" s="1178"/>
      <c r="U173" s="678">
        <f t="shared" si="35"/>
        <v>0</v>
      </c>
      <c r="V173" s="1059"/>
      <c r="Y173" s="277"/>
      <c r="Z173" s="1045"/>
      <c r="AA173" s="1163"/>
      <c r="AB173" s="1163"/>
      <c r="AC173" s="1164"/>
      <c r="AD173" s="1165"/>
      <c r="AF173" s="1165"/>
      <c r="AJ173" s="1002"/>
    </row>
    <row r="174" spans="1:36" ht="15.75" customHeight="1" outlineLevel="3" x14ac:dyDescent="0.15">
      <c r="A174" s="1173">
        <f>IF(K174=0,0,1)</f>
        <v>0</v>
      </c>
      <c r="C174" s="185"/>
      <c r="D174" s="107"/>
      <c r="E174" s="1138" t="str">
        <f>Prijsonderbouwing!B502</f>
        <v>V1-3-E1</v>
      </c>
      <c r="F174" s="1089" t="str">
        <f>Prijsonderbouwing!D502</f>
        <v>Voorzetwand 100 mm houten frame met houtvezel platen dik 60 mm Rc ± 2.10 m².K/W</v>
      </c>
      <c r="G174" s="127"/>
      <c r="H174" s="127"/>
      <c r="I174" s="127"/>
      <c r="J174" s="127"/>
      <c r="K174" s="211"/>
      <c r="L174" s="10"/>
      <c r="M174" s="36" t="str">
        <f>Prijsonderbouwing!F502</f>
        <v>m²</v>
      </c>
      <c r="N174" s="1215">
        <f>Prijsonderbouwing!O502</f>
        <v>128.89781945679385</v>
      </c>
      <c r="O174" s="1215">
        <f>Prijsonderbouwing!X502</f>
        <v>145.18756208890528</v>
      </c>
      <c r="P174" s="53">
        <f t="shared" ref="P174:P176" si="46">O174*K174</f>
        <v>0</v>
      </c>
      <c r="Q174" s="160"/>
      <c r="R174" s="49"/>
      <c r="S174" s="189"/>
      <c r="T174" s="1178"/>
      <c r="U174" s="678">
        <f t="shared" ref="U174:U177" si="47">K174*N174</f>
        <v>0</v>
      </c>
      <c r="V174" s="1054"/>
      <c r="Y174" s="263"/>
      <c r="Z174" s="1045"/>
      <c r="AA174" s="1163"/>
      <c r="AB174" s="1163"/>
      <c r="AC174" s="1164"/>
      <c r="AD174" s="1165"/>
      <c r="AF174" s="1165"/>
      <c r="AJ174" s="1002"/>
    </row>
    <row r="175" spans="1:36" ht="15.75" customHeight="1" outlineLevel="3" x14ac:dyDescent="0.15">
      <c r="A175" s="1173">
        <f t="shared" ref="A175:A176" si="48">IF(K175=0,0,1)</f>
        <v>0</v>
      </c>
      <c r="C175" s="185"/>
      <c r="D175" s="107"/>
      <c r="E175" s="1138" t="str">
        <f>Prijsonderbouwing!B522</f>
        <v>V1-3-E2</v>
      </c>
      <c r="F175" s="1089" t="str">
        <f>Prijsonderbouwing!D522</f>
        <v>Voorzetwand 120 mm houten frame met houtvezel platen dik 80 mm Rc ± 2.70 m².K/W</v>
      </c>
      <c r="G175" s="127"/>
      <c r="H175" s="127"/>
      <c r="I175" s="127"/>
      <c r="J175" s="127"/>
      <c r="K175" s="211"/>
      <c r="L175" s="10"/>
      <c r="M175" s="36" t="str">
        <f>Prijsonderbouwing!F522</f>
        <v>m²</v>
      </c>
      <c r="N175" s="1215">
        <f>Prijsonderbouwing!O522</f>
        <v>131.90829945679386</v>
      </c>
      <c r="O175" s="1215">
        <f>Prijsonderbouwing!X522</f>
        <v>148.83024288890527</v>
      </c>
      <c r="P175" s="53">
        <f t="shared" si="46"/>
        <v>0</v>
      </c>
      <c r="Q175" s="160"/>
      <c r="R175" s="49"/>
      <c r="S175" s="189"/>
      <c r="T175" s="1178"/>
      <c r="U175" s="678">
        <f t="shared" si="47"/>
        <v>0</v>
      </c>
      <c r="V175" s="1054"/>
      <c r="Y175" s="263"/>
      <c r="Z175" s="1045"/>
      <c r="AA175" s="1163"/>
      <c r="AB175" s="1163"/>
      <c r="AC175" s="1164"/>
      <c r="AD175" s="1165"/>
      <c r="AF175" s="1165"/>
      <c r="AJ175" s="1002"/>
    </row>
    <row r="176" spans="1:36" ht="15.75" customHeight="1" outlineLevel="3" x14ac:dyDescent="0.15">
      <c r="A176" s="1173">
        <f t="shared" si="48"/>
        <v>0</v>
      </c>
      <c r="C176" s="185"/>
      <c r="D176" s="107"/>
      <c r="E176" s="1138" t="str">
        <f>Prijsonderbouwing!B542</f>
        <v>V1-3-E3</v>
      </c>
      <c r="F176" s="1089" t="str">
        <f>Prijsonderbouwing!D542</f>
        <v>Voorzetwand 150 mm houten frame met houtvezel platen dik 120 mm Rc ± 3.80 m².K/W</v>
      </c>
      <c r="G176" s="127"/>
      <c r="H176" s="127"/>
      <c r="I176" s="127"/>
      <c r="J176" s="127"/>
      <c r="K176" s="211"/>
      <c r="L176" s="10"/>
      <c r="M176" s="36" t="str">
        <f>Prijsonderbouwing!F522</f>
        <v>m²</v>
      </c>
      <c r="N176" s="1215">
        <f>Prijsonderbouwing!O542</f>
        <v>138.66554445679387</v>
      </c>
      <c r="O176" s="1215">
        <f>Prijsonderbouwing!X542</f>
        <v>157.00650933890529</v>
      </c>
      <c r="P176" s="53">
        <f t="shared" si="46"/>
        <v>0</v>
      </c>
      <c r="Q176" s="160"/>
      <c r="R176" s="49"/>
      <c r="S176" s="189"/>
      <c r="T176" s="1178"/>
      <c r="U176" s="678">
        <f t="shared" si="47"/>
        <v>0</v>
      </c>
      <c r="V176" s="1054"/>
      <c r="Y176" s="263"/>
      <c r="Z176" s="1045"/>
      <c r="AA176" s="1163"/>
      <c r="AB176" s="1163"/>
      <c r="AC176" s="1164"/>
      <c r="AD176" s="1165"/>
      <c r="AF176" s="1165"/>
      <c r="AJ176" s="1002"/>
    </row>
    <row r="177" spans="1:36" ht="6" customHeight="1" outlineLevel="3" x14ac:dyDescent="0.15">
      <c r="A177" s="1173">
        <f>A173</f>
        <v>0</v>
      </c>
      <c r="C177" s="185"/>
      <c r="D177" s="107"/>
      <c r="E177" s="1142"/>
      <c r="F177" s="1090"/>
      <c r="G177" s="209"/>
      <c r="H177" s="209"/>
      <c r="I177" s="209"/>
      <c r="J177" s="209"/>
      <c r="K177" s="36"/>
      <c r="L177" s="10"/>
      <c r="M177" s="36"/>
      <c r="N177" s="1215"/>
      <c r="O177" s="1215"/>
      <c r="P177" s="53"/>
      <c r="Q177" s="160"/>
      <c r="R177" s="49"/>
      <c r="S177" s="189"/>
      <c r="T177" s="1178"/>
      <c r="U177" s="678">
        <f t="shared" si="47"/>
        <v>0</v>
      </c>
      <c r="V177" s="1059"/>
      <c r="Y177" s="263"/>
      <c r="Z177" s="1045"/>
      <c r="AA177" s="1163"/>
      <c r="AB177" s="1163"/>
      <c r="AC177" s="1164"/>
      <c r="AD177" s="1165"/>
      <c r="AF177" s="1165"/>
      <c r="AJ177" s="1002"/>
    </row>
    <row r="178" spans="1:36" ht="15.75" customHeight="1" outlineLevel="1" x14ac:dyDescent="0.15">
      <c r="A178" s="1173">
        <f>IF(SUM(A179:B181)=0,0,1)</f>
        <v>0</v>
      </c>
      <c r="B178" s="7" t="s">
        <v>54</v>
      </c>
      <c r="C178" s="185"/>
      <c r="D178" s="107"/>
      <c r="E178" s="1142" t="s">
        <v>1246</v>
      </c>
      <c r="F178" s="1088" t="s">
        <v>1060</v>
      </c>
      <c r="G178" s="129"/>
      <c r="H178" s="126"/>
      <c r="I178" s="129"/>
      <c r="J178" s="743"/>
      <c r="K178" s="34"/>
      <c r="L178" s="10"/>
      <c r="M178" s="36"/>
      <c r="N178" s="1215"/>
      <c r="O178" s="1215"/>
      <c r="P178" s="53"/>
      <c r="Q178" s="160"/>
      <c r="R178" s="49"/>
      <c r="S178" s="189"/>
      <c r="T178" s="1178"/>
      <c r="U178" s="678">
        <f t="shared" ref="U178" si="49">K178*N178</f>
        <v>0</v>
      </c>
      <c r="V178" s="1059"/>
      <c r="Y178" s="277"/>
      <c r="Z178" s="1045"/>
      <c r="AA178" s="1163"/>
      <c r="AB178" s="1163"/>
      <c r="AC178" s="1164"/>
      <c r="AD178" s="1165"/>
      <c r="AF178" s="1165"/>
      <c r="AJ178" s="1002"/>
    </row>
    <row r="179" spans="1:36" ht="15.75" customHeight="1" outlineLevel="3" x14ac:dyDescent="0.15">
      <c r="A179" s="1173">
        <f>IF(K179=0,0,1)</f>
        <v>0</v>
      </c>
      <c r="C179" s="185"/>
      <c r="D179" s="107"/>
      <c r="E179" s="1138" t="str">
        <f>Prijsonderbouwing!B562</f>
        <v>V1-3-F1</v>
      </c>
      <c r="F179" s="1089" t="str">
        <f>Prijsonderbouwing!D562</f>
        <v>Voorzetwand 100 mm houten frame met PIR platen dik 70 mm Rc ± 3.70 m².K/W</v>
      </c>
      <c r="G179" s="127"/>
      <c r="H179" s="127"/>
      <c r="I179" s="127"/>
      <c r="J179" s="127"/>
      <c r="K179" s="211"/>
      <c r="L179" s="10"/>
      <c r="M179" s="36" t="str">
        <f>Prijsonderbouwing!F562</f>
        <v>m²</v>
      </c>
      <c r="N179" s="1215">
        <f>Prijsonderbouwing!O562</f>
        <v>124.29501878179384</v>
      </c>
      <c r="O179" s="1215">
        <f>Prijsonderbouwing!X562</f>
        <v>140.14089327215527</v>
      </c>
      <c r="P179" s="53">
        <f t="shared" si="34"/>
        <v>0</v>
      </c>
      <c r="Q179" s="160"/>
      <c r="R179" s="49"/>
      <c r="S179" s="189"/>
      <c r="T179" s="1178"/>
      <c r="U179" s="678">
        <f t="shared" si="35"/>
        <v>0</v>
      </c>
      <c r="V179" s="1054"/>
      <c r="Y179" s="263"/>
      <c r="Z179" s="1045"/>
      <c r="AA179" s="1163"/>
      <c r="AB179" s="1163"/>
      <c r="AC179" s="1164"/>
      <c r="AD179" s="1165"/>
      <c r="AF179" s="1165"/>
      <c r="AJ179" s="1002"/>
    </row>
    <row r="180" spans="1:36" ht="15.75" customHeight="1" outlineLevel="3" x14ac:dyDescent="0.15">
      <c r="A180" s="1173">
        <f t="shared" ref="A180" si="50">IF(K180=0,0,1)</f>
        <v>0</v>
      </c>
      <c r="C180" s="185"/>
      <c r="D180" s="107"/>
      <c r="E180" s="1138" t="str">
        <f>Prijsonderbouwing!B578</f>
        <v>V1-3-F2</v>
      </c>
      <c r="F180" s="1089" t="str">
        <f>Prijsonderbouwing!D578</f>
        <v>Voorzetwand 120 mm houten frame met PIR platen dik 90 mm Rc ± 4.60 m².K/W</v>
      </c>
      <c r="G180" s="127"/>
      <c r="H180" s="127"/>
      <c r="I180" s="127"/>
      <c r="J180" s="127"/>
      <c r="K180" s="211"/>
      <c r="L180" s="10"/>
      <c r="M180" s="36" t="str">
        <f>Prijsonderbouwing!F578</f>
        <v>m²</v>
      </c>
      <c r="N180" s="1215">
        <f>Prijsonderbouwing!O578</f>
        <v>127.31820378179387</v>
      </c>
      <c r="O180" s="1215">
        <f>Prijsonderbouwing!X578</f>
        <v>143.79894712215525</v>
      </c>
      <c r="P180" s="53">
        <f t="shared" si="34"/>
        <v>0</v>
      </c>
      <c r="Q180" s="160"/>
      <c r="R180" s="49"/>
      <c r="S180" s="189"/>
      <c r="T180" s="1178"/>
      <c r="U180" s="678">
        <f t="shared" si="35"/>
        <v>0</v>
      </c>
      <c r="V180" s="1054"/>
      <c r="Y180" s="263"/>
      <c r="Z180" s="1045"/>
      <c r="AA180" s="1163"/>
      <c r="AB180" s="1163"/>
      <c r="AC180" s="1164"/>
      <c r="AD180" s="1165"/>
      <c r="AF180" s="1165"/>
      <c r="AJ180" s="1002"/>
    </row>
    <row r="181" spans="1:36" ht="15.75" customHeight="1" outlineLevel="3" x14ac:dyDescent="0.15">
      <c r="A181" s="1173">
        <f t="shared" ref="A181" si="51">IF(K181=0,0,1)</f>
        <v>0</v>
      </c>
      <c r="C181" s="185"/>
      <c r="D181" s="107"/>
      <c r="E181" s="1138" t="str">
        <f>Prijsonderbouwing!B594</f>
        <v>V1-3-F3</v>
      </c>
      <c r="F181" s="1089" t="str">
        <f>Prijsonderbouwing!D594</f>
        <v>Voorzetwand 150 mm houten frame met PIR platen dik 120 mm Rc ± 6.00 m².K/W</v>
      </c>
      <c r="G181" s="127"/>
      <c r="H181" s="127"/>
      <c r="I181" s="127"/>
      <c r="J181" s="127"/>
      <c r="K181" s="211"/>
      <c r="L181" s="10"/>
      <c r="M181" s="36" t="str">
        <f>Prijsonderbouwing!F594</f>
        <v>m²</v>
      </c>
      <c r="N181" s="1215">
        <f>Prijsonderbouwing!O594</f>
        <v>132.53814378179388</v>
      </c>
      <c r="O181" s="1215">
        <f>Prijsonderbouwing!X594</f>
        <v>150.11507452215531</v>
      </c>
      <c r="P181" s="53">
        <f t="shared" si="34"/>
        <v>0</v>
      </c>
      <c r="Q181" s="160"/>
      <c r="R181" s="49"/>
      <c r="S181" s="189"/>
      <c r="T181" s="1178"/>
      <c r="U181" s="678">
        <f t="shared" si="35"/>
        <v>0</v>
      </c>
      <c r="V181" s="1054"/>
      <c r="Y181" s="263"/>
      <c r="Z181" s="1045"/>
      <c r="AA181" s="1163"/>
      <c r="AB181" s="1163"/>
      <c r="AC181" s="1164"/>
      <c r="AD181" s="1165"/>
      <c r="AF181" s="1165"/>
      <c r="AJ181" s="1002"/>
    </row>
    <row r="182" spans="1:36" ht="6" customHeight="1" outlineLevel="3" x14ac:dyDescent="0.15">
      <c r="A182" s="1173">
        <f>A178</f>
        <v>0</v>
      </c>
      <c r="C182" s="185"/>
      <c r="D182" s="107"/>
      <c r="E182" s="1142"/>
      <c r="F182" s="1090"/>
      <c r="G182" s="209"/>
      <c r="H182" s="209"/>
      <c r="I182" s="209"/>
      <c r="J182" s="209"/>
      <c r="K182" s="36"/>
      <c r="L182" s="10"/>
      <c r="M182" s="36"/>
      <c r="N182" s="1215"/>
      <c r="O182" s="1215"/>
      <c r="P182" s="53"/>
      <c r="Q182" s="160"/>
      <c r="R182" s="49"/>
      <c r="S182" s="189"/>
      <c r="T182" s="1178"/>
      <c r="U182" s="678">
        <f t="shared" si="35"/>
        <v>0</v>
      </c>
      <c r="V182" s="1059"/>
      <c r="Y182" s="263"/>
      <c r="Z182" s="1045"/>
      <c r="AA182" s="1163"/>
      <c r="AB182" s="1163"/>
      <c r="AC182" s="1164"/>
      <c r="AD182" s="1165"/>
      <c r="AF182" s="1165"/>
      <c r="AJ182" s="1002"/>
    </row>
    <row r="183" spans="1:36" ht="15.75" customHeight="1" outlineLevel="1" x14ac:dyDescent="0.15">
      <c r="A183" s="1173">
        <f>IF(SUM(A184:B184)=0,0,1)</f>
        <v>0</v>
      </c>
      <c r="B183" s="7" t="s">
        <v>54</v>
      </c>
      <c r="C183" s="185"/>
      <c r="D183" s="107"/>
      <c r="E183" s="1142" t="s">
        <v>1465</v>
      </c>
      <c r="F183" s="1088" t="s">
        <v>1464</v>
      </c>
      <c r="G183" s="129"/>
      <c r="H183" s="126"/>
      <c r="I183" s="129"/>
      <c r="J183" s="743"/>
      <c r="K183" s="34"/>
      <c r="L183" s="10"/>
      <c r="M183" s="36"/>
      <c r="N183" s="1215"/>
      <c r="O183" s="1215"/>
      <c r="P183" s="53"/>
      <c r="Q183" s="160"/>
      <c r="R183" s="49"/>
      <c r="S183" s="189"/>
      <c r="T183" s="1178"/>
      <c r="U183" s="678">
        <f t="shared" si="35"/>
        <v>0</v>
      </c>
      <c r="V183" s="1059"/>
      <c r="Y183" s="277"/>
      <c r="Z183" s="1045"/>
      <c r="AA183" s="1163"/>
      <c r="AB183" s="1163"/>
      <c r="AC183" s="1164"/>
      <c r="AD183" s="1165"/>
      <c r="AF183" s="1165"/>
      <c r="AJ183" s="1002"/>
    </row>
    <row r="184" spans="1:36" ht="15.75" customHeight="1" outlineLevel="3" x14ac:dyDescent="0.15">
      <c r="A184" s="1173">
        <f>IF(K184=0,0,1)</f>
        <v>0</v>
      </c>
      <c r="C184" s="185"/>
      <c r="D184" s="107"/>
      <c r="E184" s="1138" t="str">
        <f>Prijsonderbouwing!B610</f>
        <v>V1-3-G1</v>
      </c>
      <c r="F184" s="1089" t="str">
        <f>Prijsonderbouwing!D610</f>
        <v xml:space="preserve">Voorzetwand  N.T.B. </v>
      </c>
      <c r="G184" s="127"/>
      <c r="H184" s="127"/>
      <c r="I184" s="127"/>
      <c r="J184" s="127"/>
      <c r="K184" s="211"/>
      <c r="L184" s="10"/>
      <c r="M184" s="36" t="str">
        <f>Prijsonderbouwing!F610</f>
        <v>m²</v>
      </c>
      <c r="N184" s="1215">
        <f>Prijsonderbouwing!O610</f>
        <v>0</v>
      </c>
      <c r="O184" s="1215">
        <f>Prijsonderbouwing!X610</f>
        <v>0</v>
      </c>
      <c r="P184" s="53">
        <f t="shared" ref="P184" si="52">O184*K184</f>
        <v>0</v>
      </c>
      <c r="Q184" s="160"/>
      <c r="R184" s="49"/>
      <c r="S184" s="189"/>
      <c r="T184" s="1178"/>
      <c r="U184" s="678">
        <f t="shared" ref="U184" si="53">K184*N184</f>
        <v>0</v>
      </c>
      <c r="V184" s="1059"/>
      <c r="Y184" s="263"/>
      <c r="Z184" s="1045"/>
      <c r="AA184" s="1163"/>
      <c r="AB184" s="1163"/>
      <c r="AC184" s="1164"/>
      <c r="AD184" s="1165"/>
      <c r="AF184" s="1165"/>
      <c r="AJ184" s="1002"/>
    </row>
    <row r="185" spans="1:36" ht="6" customHeight="1" outlineLevel="3" x14ac:dyDescent="0.15">
      <c r="A185" s="1173">
        <f>A178</f>
        <v>0</v>
      </c>
      <c r="C185" s="185"/>
      <c r="D185" s="107"/>
      <c r="E185" s="1142"/>
      <c r="F185" s="1090"/>
      <c r="G185" s="209"/>
      <c r="H185" s="209"/>
      <c r="I185" s="209"/>
      <c r="J185" s="209"/>
      <c r="K185" s="36"/>
      <c r="L185" s="10"/>
      <c r="M185" s="36"/>
      <c r="N185" s="1215"/>
      <c r="O185" s="1215"/>
      <c r="P185" s="53"/>
      <c r="Q185" s="160"/>
      <c r="R185" s="49"/>
      <c r="S185" s="189"/>
      <c r="T185" s="1178"/>
      <c r="U185" s="678">
        <f t="shared" si="35"/>
        <v>0</v>
      </c>
      <c r="V185" s="1059"/>
      <c r="Y185" s="263"/>
      <c r="Z185" s="1045"/>
      <c r="AA185" s="1163"/>
      <c r="AB185" s="1163"/>
      <c r="AC185" s="1164"/>
      <c r="AD185" s="1165"/>
      <c r="AF185" s="1165"/>
      <c r="AJ185" s="1002"/>
    </row>
    <row r="186" spans="1:36" ht="15.75" customHeight="1" outlineLevel="1" x14ac:dyDescent="0.15">
      <c r="A186" s="1173">
        <f>IF(SUM(A187:B190)=0,0,1)</f>
        <v>0</v>
      </c>
      <c r="B186" s="7" t="s">
        <v>54</v>
      </c>
      <c r="C186" s="185"/>
      <c r="D186" s="107"/>
      <c r="E186" s="1142" t="s">
        <v>998</v>
      </c>
      <c r="F186" s="1088" t="s">
        <v>1061</v>
      </c>
      <c r="G186" s="129"/>
      <c r="H186" s="129"/>
      <c r="I186" s="129"/>
      <c r="J186" s="743"/>
      <c r="K186" s="34"/>
      <c r="L186" s="10"/>
      <c r="M186" s="36"/>
      <c r="N186" s="1215"/>
      <c r="O186" s="1215"/>
      <c r="P186" s="53"/>
      <c r="Q186" s="160"/>
      <c r="R186" s="49"/>
      <c r="S186" s="189"/>
      <c r="T186" s="1178"/>
      <c r="U186" s="678">
        <f t="shared" si="35"/>
        <v>0</v>
      </c>
      <c r="V186" s="1059"/>
      <c r="Y186" s="277"/>
      <c r="Z186" s="1045"/>
      <c r="AA186" s="1163"/>
      <c r="AB186" s="1163"/>
      <c r="AC186" s="1164"/>
      <c r="AD186" s="1165"/>
      <c r="AF186" s="1165"/>
      <c r="AJ186" s="1002"/>
    </row>
    <row r="187" spans="1:36" ht="15.75" customHeight="1" outlineLevel="3" x14ac:dyDescent="0.15">
      <c r="A187" s="1173">
        <f t="shared" ref="A187" si="54">IF(K187=0,0,1)</f>
        <v>0</v>
      </c>
      <c r="C187" s="185"/>
      <c r="D187" s="107"/>
      <c r="E187" s="1138" t="str">
        <f>Prijsonderbouwing!B626</f>
        <v>V1-3-H1</v>
      </c>
      <c r="F187" s="1089" t="str">
        <f>Prijsonderbouwing!D626</f>
        <v>Voorzetwand 100 mm Metal Stud met glaswol deken dik 70 mm Rc ± 2.45 m².K/W</v>
      </c>
      <c r="G187" s="127"/>
      <c r="H187" s="127"/>
      <c r="I187" s="127"/>
      <c r="J187" s="127"/>
      <c r="K187" s="211"/>
      <c r="L187" s="10"/>
      <c r="M187" s="36" t="str">
        <f>Prijsonderbouwing!F626</f>
        <v>m²</v>
      </c>
      <c r="N187" s="1215">
        <f>Prijsonderbouwing!O626</f>
        <v>136.93390377679384</v>
      </c>
      <c r="O187" s="1215">
        <f>Prijsonderbouwing!X626</f>
        <v>154.93736882810526</v>
      </c>
      <c r="P187" s="53">
        <f t="shared" si="34"/>
        <v>0</v>
      </c>
      <c r="Q187" s="160"/>
      <c r="R187" s="49"/>
      <c r="S187" s="189"/>
      <c r="T187" s="1178"/>
      <c r="U187" s="678">
        <f t="shared" si="35"/>
        <v>0</v>
      </c>
      <c r="V187" s="1054"/>
      <c r="Y187" s="263"/>
      <c r="Z187" s="1045"/>
      <c r="AA187" s="1163"/>
      <c r="AB187" s="1163"/>
      <c r="AC187" s="1164"/>
      <c r="AD187" s="1165"/>
      <c r="AF187" s="1165"/>
      <c r="AJ187" s="1002"/>
    </row>
    <row r="188" spans="1:36" ht="15.75" customHeight="1" outlineLevel="3" x14ac:dyDescent="0.15">
      <c r="A188" s="1173">
        <f t="shared" ref="A188" si="55">IF(K188=0,0,1)</f>
        <v>0</v>
      </c>
      <c r="B188" s="17"/>
      <c r="C188" s="185"/>
      <c r="D188" s="107"/>
      <c r="E188" s="1138" t="str">
        <f>Prijsonderbouwing!B644</f>
        <v>V1-3-H2</v>
      </c>
      <c r="F188" s="1089" t="str">
        <f>Prijsonderbouwing!D644</f>
        <v>Voorzetwand 120 mm Metal Stud met glaswol deken dik 90 mm Rc ± 3.15 m².K/W</v>
      </c>
      <c r="G188" s="127"/>
      <c r="H188" s="127"/>
      <c r="I188" s="127"/>
      <c r="J188" s="127"/>
      <c r="K188" s="211"/>
      <c r="L188" s="10"/>
      <c r="M188" s="36" t="str">
        <f>Prijsonderbouwing!F644</f>
        <v>m²</v>
      </c>
      <c r="N188" s="1215">
        <f>Prijsonderbouwing!O644</f>
        <v>137.89948377679383</v>
      </c>
      <c r="O188" s="1215">
        <f>Prijsonderbouwing!X644</f>
        <v>156.10572062810527</v>
      </c>
      <c r="P188" s="53">
        <f t="shared" si="34"/>
        <v>0</v>
      </c>
      <c r="Q188" s="160"/>
      <c r="R188" s="49"/>
      <c r="S188" s="189"/>
      <c r="T188" s="1178"/>
      <c r="U188" s="678">
        <f t="shared" si="35"/>
        <v>0</v>
      </c>
      <c r="V188" s="1054"/>
      <c r="Y188" s="263"/>
      <c r="Z188" s="1045"/>
      <c r="AA188" s="1163"/>
      <c r="AB188" s="1163"/>
      <c r="AC188" s="1164"/>
      <c r="AD188" s="1165"/>
      <c r="AF188" s="1165"/>
      <c r="AJ188" s="1002"/>
    </row>
    <row r="189" spans="1:36" ht="15.75" customHeight="1" outlineLevel="3" x14ac:dyDescent="0.15">
      <c r="A189" s="1173">
        <f>IF(K189=0,0,1)</f>
        <v>0</v>
      </c>
      <c r="C189" s="185"/>
      <c r="D189" s="107"/>
      <c r="E189" s="1138" t="str">
        <f>Prijsonderbouwing!B662</f>
        <v>V1-3-H3</v>
      </c>
      <c r="F189" s="1089" t="str">
        <f>Prijsonderbouwing!D662</f>
        <v>Voorzetwand 150 mm Metal Stud met glaswol deken dik 120 mm Rc ± 4.00 m².K/W</v>
      </c>
      <c r="G189" s="127"/>
      <c r="H189" s="127"/>
      <c r="I189" s="127"/>
      <c r="J189" s="127"/>
      <c r="K189" s="211"/>
      <c r="L189" s="10"/>
      <c r="M189" s="36" t="str">
        <f>Prijsonderbouwing!F662</f>
        <v>m²</v>
      </c>
      <c r="N189" s="1215">
        <f>Prijsonderbouwing!O662</f>
        <v>146.49350877679385</v>
      </c>
      <c r="O189" s="1215">
        <f>Prijsonderbouwing!X662</f>
        <v>165.63329087810527</v>
      </c>
      <c r="P189" s="53">
        <f t="shared" si="34"/>
        <v>0</v>
      </c>
      <c r="Q189" s="160"/>
      <c r="R189" s="49"/>
      <c r="S189" s="189"/>
      <c r="T189" s="1178"/>
      <c r="U189" s="678">
        <f t="shared" si="35"/>
        <v>0</v>
      </c>
      <c r="V189" s="1054"/>
      <c r="Y189" s="263"/>
      <c r="Z189" s="1045"/>
      <c r="AA189" s="1163"/>
      <c r="AB189" s="1163"/>
      <c r="AC189" s="1164"/>
      <c r="AD189" s="1165"/>
      <c r="AF189" s="1165"/>
      <c r="AJ189" s="1002"/>
    </row>
    <row r="190" spans="1:36" ht="6" customHeight="1" outlineLevel="3" x14ac:dyDescent="0.15">
      <c r="A190" s="1173">
        <f>A189</f>
        <v>0</v>
      </c>
      <c r="C190" s="185"/>
      <c r="D190" s="107"/>
      <c r="E190" s="1138"/>
      <c r="F190" s="1090"/>
      <c r="G190" s="209"/>
      <c r="H190" s="209"/>
      <c r="I190" s="209"/>
      <c r="J190" s="209"/>
      <c r="K190" s="36"/>
      <c r="L190" s="10"/>
      <c r="M190" s="36"/>
      <c r="N190" s="1215"/>
      <c r="O190" s="1215"/>
      <c r="P190" s="53"/>
      <c r="Q190" s="160"/>
      <c r="R190" s="49"/>
      <c r="S190" s="189"/>
      <c r="T190" s="1178"/>
      <c r="U190" s="678">
        <f t="shared" si="35"/>
        <v>0</v>
      </c>
      <c r="V190" s="1059"/>
      <c r="Y190" s="263"/>
      <c r="Z190" s="1045"/>
      <c r="AA190" s="1163"/>
      <c r="AB190" s="1163"/>
      <c r="AC190" s="1164"/>
      <c r="AD190" s="1165"/>
      <c r="AF190" s="1165"/>
      <c r="AJ190" s="1002"/>
    </row>
    <row r="191" spans="1:36" ht="15.75" customHeight="1" outlineLevel="1" x14ac:dyDescent="0.15">
      <c r="A191" s="1173">
        <f>IF(SUM(A192:B195)=0,0,1)</f>
        <v>0</v>
      </c>
      <c r="B191" s="7" t="s">
        <v>54</v>
      </c>
      <c r="C191" s="185"/>
      <c r="D191" s="107"/>
      <c r="E191" s="1142" t="s">
        <v>1008</v>
      </c>
      <c r="F191" s="1088" t="s">
        <v>1062</v>
      </c>
      <c r="G191" s="129"/>
      <c r="H191" s="126"/>
      <c r="I191" s="129"/>
      <c r="J191" s="743"/>
      <c r="K191" s="34"/>
      <c r="L191" s="10"/>
      <c r="M191" s="36"/>
      <c r="N191" s="1215"/>
      <c r="O191" s="1215"/>
      <c r="P191" s="53"/>
      <c r="Q191" s="160"/>
      <c r="R191" s="49"/>
      <c r="S191" s="189"/>
      <c r="T191" s="1178"/>
      <c r="U191" s="678">
        <f t="shared" ref="U191" si="56">K191*N191</f>
        <v>0</v>
      </c>
      <c r="V191" s="1059"/>
      <c r="Y191" s="277"/>
      <c r="Z191" s="1045"/>
      <c r="AA191" s="1163"/>
      <c r="AB191" s="1163"/>
      <c r="AC191" s="1164"/>
      <c r="AD191" s="1165"/>
      <c r="AF191" s="1165"/>
      <c r="AJ191" s="1002"/>
    </row>
    <row r="192" spans="1:36" ht="15.75" customHeight="1" outlineLevel="3" x14ac:dyDescent="0.15">
      <c r="A192" s="1173">
        <f t="shared" ref="A192" si="57">IF(K192=0,0,1)</f>
        <v>0</v>
      </c>
      <c r="C192" s="185"/>
      <c r="D192" s="107"/>
      <c r="E192" s="1138" t="str">
        <f>Prijsonderbouwing!B680</f>
        <v>V1-3-I1</v>
      </c>
      <c r="F192" s="1089" t="str">
        <f>Prijsonderbouwing!D680</f>
        <v>Voorzetwand 100 mm Metal Stud met vlaswol deken dik 70 mm Rc ± 2.44 m².K/W</v>
      </c>
      <c r="G192" s="127"/>
      <c r="H192" s="127"/>
      <c r="I192" s="127"/>
      <c r="J192" s="127"/>
      <c r="K192" s="211"/>
      <c r="L192" s="10"/>
      <c r="M192" s="36" t="str">
        <f>Prijsonderbouwing!F680</f>
        <v>m²</v>
      </c>
      <c r="N192" s="1215">
        <f>Prijsonderbouwing!O680</f>
        <v>145.99256877679383</v>
      </c>
      <c r="O192" s="1215">
        <f>Prijsonderbouwing!X680</f>
        <v>165.89835347810529</v>
      </c>
      <c r="P192" s="53">
        <f t="shared" ref="P192:P214" si="58">O192*K192</f>
        <v>0</v>
      </c>
      <c r="Q192" s="160"/>
      <c r="R192" s="49"/>
      <c r="S192" s="189"/>
      <c r="T192" s="1178"/>
      <c r="U192" s="678">
        <f t="shared" si="35"/>
        <v>0</v>
      </c>
      <c r="V192" s="1054"/>
      <c r="Y192" s="263"/>
      <c r="Z192" s="1045"/>
      <c r="AA192" s="1163"/>
      <c r="AB192" s="1163"/>
      <c r="AC192" s="1164"/>
      <c r="AD192" s="1165"/>
      <c r="AF192" s="1165"/>
      <c r="AJ192" s="1002"/>
    </row>
    <row r="193" spans="1:36" ht="15.75" customHeight="1" outlineLevel="3" x14ac:dyDescent="0.15">
      <c r="A193" s="1173">
        <f t="shared" ref="A193" si="59">IF(K193=0,0,1)</f>
        <v>0</v>
      </c>
      <c r="C193" s="185"/>
      <c r="D193" s="107"/>
      <c r="E193" s="1138" t="str">
        <f>Prijsonderbouwing!B698</f>
        <v>V1-3-I2</v>
      </c>
      <c r="F193" s="1089" t="str">
        <f>Prijsonderbouwing!D698</f>
        <v>Voorzetwand 120 mm Metal Stud met vlaswol deken dik 90 mm Rc ± 3.00 m².K/W</v>
      </c>
      <c r="G193" s="127"/>
      <c r="H193" s="127"/>
      <c r="I193" s="127"/>
      <c r="J193" s="127"/>
      <c r="K193" s="211"/>
      <c r="L193" s="10"/>
      <c r="M193" s="36" t="str">
        <f>Prijsonderbouwing!F698</f>
        <v>m²</v>
      </c>
      <c r="N193" s="1215">
        <f>Prijsonderbouwing!O698</f>
        <v>149.76595377679382</v>
      </c>
      <c r="O193" s="1215">
        <f>Prijsonderbouwing!X698</f>
        <v>170.46414932810529</v>
      </c>
      <c r="P193" s="53">
        <f t="shared" si="58"/>
        <v>0</v>
      </c>
      <c r="Q193" s="160"/>
      <c r="R193" s="49"/>
      <c r="S193" s="189"/>
      <c r="T193" s="1178"/>
      <c r="U193" s="678">
        <f t="shared" si="35"/>
        <v>0</v>
      </c>
      <c r="V193" s="1054"/>
      <c r="Y193" s="263"/>
      <c r="Z193" s="1045"/>
      <c r="AA193" s="1163"/>
      <c r="AB193" s="1163"/>
      <c r="AC193" s="1164"/>
      <c r="AD193" s="1165"/>
      <c r="AF193" s="1165"/>
      <c r="AJ193" s="1002"/>
    </row>
    <row r="194" spans="1:36" ht="15.75" customHeight="1" outlineLevel="3" x14ac:dyDescent="0.15">
      <c r="A194" s="1173">
        <f t="shared" ref="A194" si="60">IF(K194=0,0,1)</f>
        <v>0</v>
      </c>
      <c r="C194" s="185"/>
      <c r="D194" s="107"/>
      <c r="E194" s="1138" t="str">
        <f>Prijsonderbouwing!B716</f>
        <v>V1-3-I3</v>
      </c>
      <c r="F194" s="1089" t="str">
        <f>Prijsonderbouwing!D716</f>
        <v>Voorzetwand 150 mm Metal Stud met vlaswol deken dik 120 mm Rc ± 3.70 m².K/W</v>
      </c>
      <c r="G194" s="127"/>
      <c r="H194" s="127"/>
      <c r="I194" s="127"/>
      <c r="J194" s="127"/>
      <c r="K194" s="211"/>
      <c r="L194" s="10"/>
      <c r="M194" s="36" t="str">
        <f>Prijsonderbouwing!F716</f>
        <v>m²</v>
      </c>
      <c r="N194" s="1215">
        <f>Prijsonderbouwing!O716</f>
        <v>166.5038837767938</v>
      </c>
      <c r="O194" s="1215">
        <f>Prijsonderbouwing!X716</f>
        <v>189.84584462810531</v>
      </c>
      <c r="P194" s="53">
        <f t="shared" si="58"/>
        <v>0</v>
      </c>
      <c r="Q194" s="160"/>
      <c r="R194" s="49"/>
      <c r="S194" s="189"/>
      <c r="T194" s="1178"/>
      <c r="U194" s="678">
        <f t="shared" si="35"/>
        <v>0</v>
      </c>
      <c r="V194" s="1054"/>
      <c r="Y194" s="263"/>
      <c r="Z194" s="1045"/>
      <c r="AA194" s="1163"/>
      <c r="AB194" s="1163"/>
      <c r="AC194" s="1164"/>
      <c r="AD194" s="1165"/>
      <c r="AF194" s="1165"/>
      <c r="AJ194" s="1002"/>
    </row>
    <row r="195" spans="1:36" ht="6" customHeight="1" outlineLevel="3" x14ac:dyDescent="0.15">
      <c r="A195" s="1173">
        <f>A194</f>
        <v>0</v>
      </c>
      <c r="C195" s="185"/>
      <c r="D195" s="107"/>
      <c r="E195" s="1138"/>
      <c r="F195" s="1090"/>
      <c r="G195" s="209"/>
      <c r="H195" s="209"/>
      <c r="I195" s="209"/>
      <c r="J195" s="209"/>
      <c r="K195" s="36"/>
      <c r="L195" s="10"/>
      <c r="M195" s="36"/>
      <c r="N195" s="1215"/>
      <c r="O195" s="1215"/>
      <c r="P195" s="53"/>
      <c r="Q195" s="160"/>
      <c r="R195" s="49"/>
      <c r="S195" s="189"/>
      <c r="T195" s="1178"/>
      <c r="U195" s="678">
        <f t="shared" ref="U195:U232" si="61">K195*N195</f>
        <v>0</v>
      </c>
      <c r="V195" s="1059"/>
      <c r="Y195" s="263"/>
      <c r="Z195" s="1045"/>
      <c r="AA195" s="1163"/>
      <c r="AB195" s="1163"/>
      <c r="AC195" s="1164"/>
      <c r="AD195" s="1165"/>
      <c r="AF195" s="1165"/>
      <c r="AJ195" s="1002"/>
    </row>
    <row r="196" spans="1:36" ht="15.75" customHeight="1" outlineLevel="1" x14ac:dyDescent="0.15">
      <c r="A196" s="1173">
        <f>IF(SUM(A197:B199)=0,0,1)</f>
        <v>0</v>
      </c>
      <c r="B196" s="7" t="s">
        <v>54</v>
      </c>
      <c r="C196" s="185"/>
      <c r="D196" s="107"/>
      <c r="E196" s="1142" t="s">
        <v>1103</v>
      </c>
      <c r="F196" s="1088" t="s">
        <v>1063</v>
      </c>
      <c r="G196" s="129"/>
      <c r="H196" s="126"/>
      <c r="I196" s="129"/>
      <c r="J196" s="743"/>
      <c r="K196" s="34"/>
      <c r="L196" s="10"/>
      <c r="M196" s="36"/>
      <c r="N196" s="1215"/>
      <c r="O196" s="1215"/>
      <c r="P196" s="53"/>
      <c r="Q196" s="160"/>
      <c r="R196" s="49"/>
      <c r="S196" s="189"/>
      <c r="T196" s="1178"/>
      <c r="U196" s="678">
        <f t="shared" si="61"/>
        <v>0</v>
      </c>
      <c r="V196" s="1059"/>
      <c r="Y196" s="277"/>
      <c r="Z196" s="1045"/>
      <c r="AA196" s="1163"/>
      <c r="AB196" s="1163"/>
      <c r="AC196" s="1164"/>
      <c r="AD196" s="1165"/>
      <c r="AF196" s="1165"/>
      <c r="AJ196" s="1002"/>
    </row>
    <row r="197" spans="1:36" ht="15.75" customHeight="1" outlineLevel="3" x14ac:dyDescent="0.15">
      <c r="A197" s="1173">
        <f>IF(K197=0,0,1)</f>
        <v>0</v>
      </c>
      <c r="C197" s="185"/>
      <c r="D197" s="107"/>
      <c r="E197" s="1138" t="str">
        <f>Prijsonderbouwing!B734</f>
        <v>V1-3-J1</v>
      </c>
      <c r="F197" s="1089" t="str">
        <f>Prijsonderbouwing!D734</f>
        <v>Voorzetwand 100 mm Metal Stud met grasvezel deken dik 70 mm Rc ± 2.30 m².K/W</v>
      </c>
      <c r="G197" s="127"/>
      <c r="H197" s="127"/>
      <c r="I197" s="127"/>
      <c r="J197" s="127"/>
      <c r="K197" s="211"/>
      <c r="L197" s="10"/>
      <c r="M197" s="36" t="str">
        <f>Prijsonderbouwing!F734</f>
        <v>m²</v>
      </c>
      <c r="N197" s="1215">
        <f>Prijsonderbouwing!O734</f>
        <v>147.11060877679384</v>
      </c>
      <c r="O197" s="1215">
        <f>Prijsonderbouwing!X734</f>
        <v>167.25118187810529</v>
      </c>
      <c r="P197" s="53">
        <f t="shared" si="58"/>
        <v>0</v>
      </c>
      <c r="Q197" s="160"/>
      <c r="R197" s="49"/>
      <c r="S197" s="189"/>
      <c r="T197" s="1178"/>
      <c r="U197" s="678">
        <f t="shared" si="61"/>
        <v>0</v>
      </c>
      <c r="V197" s="1054"/>
      <c r="Y197" s="263"/>
      <c r="Z197" s="1045"/>
      <c r="AA197" s="1163"/>
      <c r="AB197" s="1163"/>
      <c r="AC197" s="1164"/>
      <c r="AD197" s="1165"/>
      <c r="AF197" s="1165"/>
      <c r="AJ197" s="1002"/>
    </row>
    <row r="198" spans="1:36" ht="15.75" customHeight="1" outlineLevel="3" x14ac:dyDescent="0.15">
      <c r="A198" s="1173">
        <f>IF(K198=0,0,1)</f>
        <v>0</v>
      </c>
      <c r="C198" s="185"/>
      <c r="D198" s="107"/>
      <c r="E198" s="1138" t="str">
        <f>Prijsonderbouwing!B752</f>
        <v>V1-3-J2</v>
      </c>
      <c r="F198" s="1089" t="str">
        <f>Prijsonderbouwing!D752</f>
        <v>Voorzetwand 120 mm Metal Stud met grasvezel deken dik 90 mm Rc ± 2.80 m².K/W</v>
      </c>
      <c r="G198" s="127"/>
      <c r="H198" s="127"/>
      <c r="I198" s="127"/>
      <c r="J198" s="127"/>
      <c r="K198" s="211"/>
      <c r="L198" s="10"/>
      <c r="M198" s="36" t="str">
        <f>Prijsonderbouwing!F752</f>
        <v>m²</v>
      </c>
      <c r="N198" s="1215">
        <f>Prijsonderbouwing!O752</f>
        <v>150.22333377679382</v>
      </c>
      <c r="O198" s="1215">
        <f>Prijsonderbouwing!X752</f>
        <v>171.01757912810527</v>
      </c>
      <c r="P198" s="53">
        <f t="shared" ref="P198" si="62">O198*K198</f>
        <v>0</v>
      </c>
      <c r="Q198" s="160"/>
      <c r="R198" s="49"/>
      <c r="S198" s="189"/>
      <c r="T198" s="1178"/>
      <c r="U198" s="678">
        <f t="shared" si="61"/>
        <v>0</v>
      </c>
      <c r="V198" s="1054"/>
      <c r="Y198" s="263"/>
      <c r="Z198" s="1045"/>
      <c r="AA198" s="1163"/>
      <c r="AB198" s="1163"/>
      <c r="AC198" s="1164"/>
      <c r="AD198" s="1165"/>
      <c r="AF198" s="1165"/>
      <c r="AJ198" s="1002"/>
    </row>
    <row r="199" spans="1:36" ht="15.75" customHeight="1" outlineLevel="3" x14ac:dyDescent="0.15">
      <c r="A199" s="1173">
        <f t="shared" ref="A199" si="63">IF(K199=0,0,1)</f>
        <v>0</v>
      </c>
      <c r="C199" s="185"/>
      <c r="D199" s="107"/>
      <c r="E199" s="1138" t="str">
        <f>Prijsonderbouwing!B770</f>
        <v>V1-3-J3</v>
      </c>
      <c r="F199" s="1089" t="str">
        <f>Prijsonderbouwing!D770</f>
        <v>Voorzetwand 150 mm Metal Stud met grasvezel deken dik 120 mm Rc ± 3.60 m².K/W</v>
      </c>
      <c r="G199" s="127"/>
      <c r="H199" s="127"/>
      <c r="I199" s="127"/>
      <c r="J199" s="127"/>
      <c r="K199" s="211"/>
      <c r="L199" s="10"/>
      <c r="M199" s="36" t="str">
        <f>Prijsonderbouwing!F770</f>
        <v>m²</v>
      </c>
      <c r="N199" s="1215">
        <f>Prijsonderbouwing!O770</f>
        <v>158.06776377679384</v>
      </c>
      <c r="O199" s="1215">
        <f>Prijsonderbouwing!X770</f>
        <v>179.63813942810526</v>
      </c>
      <c r="P199" s="53">
        <f t="shared" si="58"/>
        <v>0</v>
      </c>
      <c r="Q199" s="160"/>
      <c r="R199" s="49"/>
      <c r="S199" s="189"/>
      <c r="T199" s="1178"/>
      <c r="U199" s="678">
        <f t="shared" si="61"/>
        <v>0</v>
      </c>
      <c r="V199" s="1054"/>
      <c r="Y199" s="263"/>
      <c r="Z199" s="1045"/>
      <c r="AA199" s="1163"/>
      <c r="AB199" s="1163"/>
      <c r="AC199" s="1164"/>
      <c r="AD199" s="1165"/>
      <c r="AF199" s="1165"/>
      <c r="AJ199" s="1002"/>
    </row>
    <row r="200" spans="1:36" ht="6" customHeight="1" outlineLevel="3" x14ac:dyDescent="0.15">
      <c r="A200" s="1173">
        <f>A196</f>
        <v>0</v>
      </c>
      <c r="C200" s="185"/>
      <c r="D200" s="107"/>
      <c r="E200" s="1142"/>
      <c r="F200" s="1090"/>
      <c r="G200" s="209"/>
      <c r="H200" s="209"/>
      <c r="I200" s="209"/>
      <c r="J200" s="209"/>
      <c r="K200" s="36"/>
      <c r="L200" s="10"/>
      <c r="M200" s="36"/>
      <c r="N200" s="1215"/>
      <c r="O200" s="1215"/>
      <c r="P200" s="53"/>
      <c r="Q200" s="160"/>
      <c r="R200" s="49"/>
      <c r="S200" s="189"/>
      <c r="T200" s="1178"/>
      <c r="U200" s="678">
        <f t="shared" si="61"/>
        <v>0</v>
      </c>
      <c r="V200" s="1059"/>
      <c r="Y200" s="263"/>
      <c r="Z200" s="1045"/>
      <c r="AA200" s="1163"/>
      <c r="AB200" s="1163"/>
      <c r="AC200" s="1164"/>
      <c r="AD200" s="1165"/>
      <c r="AF200" s="1165"/>
      <c r="AJ200" s="1002"/>
    </row>
    <row r="201" spans="1:36" ht="15.75" customHeight="1" outlineLevel="1" x14ac:dyDescent="0.15">
      <c r="A201" s="1173">
        <f>IF(SUM(A202:B204)=0,0,1)</f>
        <v>0</v>
      </c>
      <c r="B201" s="7" t="s">
        <v>54</v>
      </c>
      <c r="C201" s="185"/>
      <c r="D201" s="107"/>
      <c r="E201" s="1142" t="s">
        <v>1102</v>
      </c>
      <c r="F201" s="1088" t="s">
        <v>1064</v>
      </c>
      <c r="G201" s="129"/>
      <c r="H201" s="126"/>
      <c r="I201" s="129"/>
      <c r="J201" s="743"/>
      <c r="K201" s="34"/>
      <c r="L201" s="10"/>
      <c r="M201" s="36"/>
      <c r="N201" s="1215"/>
      <c r="O201" s="1215"/>
      <c r="P201" s="53"/>
      <c r="Q201" s="160"/>
      <c r="R201" s="49"/>
      <c r="S201" s="189"/>
      <c r="T201" s="1178"/>
      <c r="U201" s="678">
        <f t="shared" ref="U201" si="64">K201*N201</f>
        <v>0</v>
      </c>
      <c r="V201" s="1059"/>
      <c r="Y201" s="277"/>
      <c r="Z201" s="1045"/>
      <c r="AA201" s="1163"/>
      <c r="AB201" s="1163"/>
      <c r="AC201" s="1164"/>
      <c r="AD201" s="1165"/>
      <c r="AF201" s="1165"/>
      <c r="AJ201" s="1002"/>
    </row>
    <row r="202" spans="1:36" ht="15.75" customHeight="1" outlineLevel="3" x14ac:dyDescent="0.15">
      <c r="A202" s="1173">
        <f t="shared" ref="A202" si="65">IF(K202=0,0,1)</f>
        <v>0</v>
      </c>
      <c r="C202" s="185"/>
      <c r="D202" s="107"/>
      <c r="E202" s="1138" t="str">
        <f>Prijsonderbouwing!B788</f>
        <v>V1-3-K1</v>
      </c>
      <c r="F202" s="1089" t="str">
        <f>Prijsonderbouwing!D788</f>
        <v>Voorzetwand 100 mm Metal Stud met hennepvezel deken dik 60 mm Rc ± 2.30 m².K/W</v>
      </c>
      <c r="G202" s="127"/>
      <c r="H202" s="127"/>
      <c r="I202" s="127"/>
      <c r="J202" s="127"/>
      <c r="K202" s="211"/>
      <c r="L202" s="10"/>
      <c r="M202" s="36" t="str">
        <f>Prijsonderbouwing!F788</f>
        <v>m²</v>
      </c>
      <c r="N202" s="1215">
        <f>Prijsonderbouwing!O788</f>
        <v>144.62042877679383</v>
      </c>
      <c r="O202" s="1215">
        <f>Prijsonderbouwing!X788</f>
        <v>164.23806407810528</v>
      </c>
      <c r="P202" s="53">
        <f t="shared" si="58"/>
        <v>0</v>
      </c>
      <c r="Q202" s="160"/>
      <c r="R202" s="49"/>
      <c r="S202" s="189"/>
      <c r="T202" s="1178"/>
      <c r="U202" s="678">
        <f t="shared" si="61"/>
        <v>0</v>
      </c>
      <c r="V202" s="1054"/>
      <c r="Y202" s="263"/>
      <c r="Z202" s="1045"/>
      <c r="AA202" s="1163"/>
      <c r="AB202" s="1163"/>
      <c r="AC202" s="1164"/>
      <c r="AD202" s="1165"/>
      <c r="AF202" s="1165"/>
      <c r="AJ202" s="1002"/>
    </row>
    <row r="203" spans="1:36" ht="15.75" customHeight="1" outlineLevel="3" x14ac:dyDescent="0.15">
      <c r="A203" s="1173">
        <f t="shared" ref="A203" si="66">IF(K203=0,0,1)</f>
        <v>0</v>
      </c>
      <c r="B203" s="17"/>
      <c r="C203" s="185"/>
      <c r="D203" s="107"/>
      <c r="E203" s="1138" t="str">
        <f>Prijsonderbouwing!B806</f>
        <v>V1-3-K2</v>
      </c>
      <c r="F203" s="1089" t="str">
        <f>Prijsonderbouwing!D806</f>
        <v>Voorzetwand 120 mm Metal Stud met hennepvezel deken dik 80 mm Rc ± 2.65 m².K/W</v>
      </c>
      <c r="G203" s="127"/>
      <c r="H203" s="127"/>
      <c r="I203" s="127"/>
      <c r="J203" s="127"/>
      <c r="K203" s="211"/>
      <c r="L203" s="10"/>
      <c r="M203" s="36" t="str">
        <f>Prijsonderbouwing!F806</f>
        <v>m²</v>
      </c>
      <c r="N203" s="1215">
        <f>Prijsonderbouwing!O806</f>
        <v>147.88561377679383</v>
      </c>
      <c r="O203" s="1215">
        <f>Prijsonderbouwing!X806</f>
        <v>168.18893792810528</v>
      </c>
      <c r="P203" s="53">
        <f t="shared" si="58"/>
        <v>0</v>
      </c>
      <c r="Q203" s="160"/>
      <c r="R203" s="49"/>
      <c r="S203" s="189"/>
      <c r="T203" s="1178"/>
      <c r="U203" s="678">
        <f t="shared" si="61"/>
        <v>0</v>
      </c>
      <c r="V203" s="1054"/>
      <c r="Y203" s="263"/>
      <c r="Z203" s="1045"/>
      <c r="AA203" s="1163"/>
      <c r="AB203" s="1163"/>
      <c r="AC203" s="1164"/>
      <c r="AD203" s="1165"/>
      <c r="AF203" s="1165"/>
      <c r="AJ203" s="1002"/>
    </row>
    <row r="204" spans="1:36" ht="15.75" customHeight="1" outlineLevel="3" x14ac:dyDescent="0.15">
      <c r="A204" s="1173">
        <f>IF(K204=0,0,1)</f>
        <v>0</v>
      </c>
      <c r="C204" s="185"/>
      <c r="D204" s="107"/>
      <c r="E204" s="1138" t="str">
        <f>Prijsonderbouwing!B824</f>
        <v>V1-3-K3</v>
      </c>
      <c r="F204" s="1089" t="str">
        <f>Prijsonderbouwing!D824</f>
        <v xml:space="preserve">Voorzetwand 150 mm Metal Stud met hennepvezel deken dik 120 mm Rc ± 3.70 m².K/W </v>
      </c>
      <c r="G204" s="127"/>
      <c r="H204" s="127"/>
      <c r="I204" s="127"/>
      <c r="J204" s="127"/>
      <c r="K204" s="211"/>
      <c r="L204" s="10"/>
      <c r="M204" s="36" t="str">
        <f>Prijsonderbouwing!F824</f>
        <v>m²</v>
      </c>
      <c r="N204" s="1215">
        <f>Prijsonderbouwing!O824</f>
        <v>162.34934877679382</v>
      </c>
      <c r="O204" s="1215">
        <f>Prijsonderbouwing!X824</f>
        <v>184.81885727810533</v>
      </c>
      <c r="P204" s="53">
        <f t="shared" si="58"/>
        <v>0</v>
      </c>
      <c r="Q204" s="160"/>
      <c r="R204" s="49"/>
      <c r="S204" s="189"/>
      <c r="T204" s="1178"/>
      <c r="U204" s="678">
        <f t="shared" si="61"/>
        <v>0</v>
      </c>
      <c r="V204" s="1054"/>
      <c r="Y204" s="263"/>
      <c r="Z204" s="1045"/>
      <c r="AA204" s="1163"/>
      <c r="AB204" s="1163"/>
      <c r="AC204" s="1164"/>
      <c r="AD204" s="1165"/>
      <c r="AF204" s="1165"/>
      <c r="AJ204" s="1002"/>
    </row>
    <row r="205" spans="1:36" ht="6" customHeight="1" outlineLevel="3" x14ac:dyDescent="0.15">
      <c r="A205" s="1173">
        <f>A201</f>
        <v>0</v>
      </c>
      <c r="C205" s="185"/>
      <c r="D205" s="107"/>
      <c r="E205" s="1142"/>
      <c r="F205" s="1090"/>
      <c r="G205" s="209"/>
      <c r="H205" s="209"/>
      <c r="I205" s="209"/>
      <c r="J205" s="209"/>
      <c r="K205" s="36"/>
      <c r="L205" s="10"/>
      <c r="M205" s="36"/>
      <c r="N205" s="1215"/>
      <c r="O205" s="1215"/>
      <c r="P205" s="53"/>
      <c r="Q205" s="160"/>
      <c r="R205" s="49"/>
      <c r="S205" s="189"/>
      <c r="T205" s="1178"/>
      <c r="U205" s="678">
        <f t="shared" si="61"/>
        <v>0</v>
      </c>
      <c r="V205" s="1059"/>
      <c r="Y205" s="263"/>
      <c r="Z205" s="1045"/>
      <c r="AA205" s="1163"/>
      <c r="AB205" s="1163"/>
      <c r="AC205" s="1164"/>
      <c r="AD205" s="1165"/>
      <c r="AF205" s="1165"/>
      <c r="AJ205" s="1002"/>
    </row>
    <row r="206" spans="1:36" ht="15.75" customHeight="1" outlineLevel="1" x14ac:dyDescent="0.15">
      <c r="A206" s="1173">
        <f>IF(SUM(A207:B209)=0,0,1)</f>
        <v>0</v>
      </c>
      <c r="B206" s="7" t="s">
        <v>54</v>
      </c>
      <c r="C206" s="185"/>
      <c r="D206" s="107"/>
      <c r="E206" s="1142" t="s">
        <v>1081</v>
      </c>
      <c r="F206" s="1088" t="s">
        <v>1256</v>
      </c>
      <c r="G206" s="129"/>
      <c r="H206" s="126"/>
      <c r="I206" s="129"/>
      <c r="J206" s="743"/>
      <c r="K206" s="34"/>
      <c r="L206" s="10"/>
      <c r="M206" s="36"/>
      <c r="N206" s="1215"/>
      <c r="O206" s="1215"/>
      <c r="P206" s="53"/>
      <c r="Q206" s="160"/>
      <c r="R206" s="49"/>
      <c r="S206" s="189"/>
      <c r="T206" s="1178"/>
      <c r="U206" s="678">
        <f t="shared" si="61"/>
        <v>0</v>
      </c>
      <c r="V206" s="1059"/>
      <c r="Y206" s="277"/>
      <c r="Z206" s="1045"/>
      <c r="AA206" s="1163"/>
      <c r="AB206" s="1163"/>
      <c r="AC206" s="1164"/>
      <c r="AD206" s="1165"/>
      <c r="AF206" s="1165"/>
      <c r="AJ206" s="1002"/>
    </row>
    <row r="207" spans="1:36" ht="15.75" customHeight="1" outlineLevel="3" x14ac:dyDescent="0.15">
      <c r="A207" s="1173">
        <f t="shared" ref="A207:A208" si="67">IF(K207=0,0,1)</f>
        <v>0</v>
      </c>
      <c r="C207" s="185"/>
      <c r="D207" s="107"/>
      <c r="E207" s="1138" t="str">
        <f>Prijsonderbouwing!B842</f>
        <v>V1-3-L1</v>
      </c>
      <c r="F207" s="1089" t="str">
        <f>Prijsonderbouwing!D842</f>
        <v>Voorzetwand 100 mm Metal Stud met houtvezel platen dik 60 mm Rc ± 2.10 m².K/W</v>
      </c>
      <c r="G207" s="127"/>
      <c r="H207" s="127"/>
      <c r="I207" s="127"/>
      <c r="J207" s="127"/>
      <c r="K207" s="211"/>
      <c r="L207" s="10"/>
      <c r="M207" s="36" t="str">
        <f>Prijsonderbouwing!F842</f>
        <v>m²</v>
      </c>
      <c r="N207" s="1215">
        <f>Prijsonderbouwing!O842</f>
        <v>141.38065377679382</v>
      </c>
      <c r="O207" s="1215">
        <f>Prijsonderbouwing!X842</f>
        <v>160.31793632810528</v>
      </c>
      <c r="P207" s="53">
        <f t="shared" ref="P207:P209" si="68">O207*K207</f>
        <v>0</v>
      </c>
      <c r="Q207" s="160"/>
      <c r="R207" s="49"/>
      <c r="S207" s="189"/>
      <c r="T207" s="1178"/>
      <c r="U207" s="678">
        <f t="shared" ref="U207:U210" si="69">K207*N207</f>
        <v>0</v>
      </c>
      <c r="V207" s="1054"/>
      <c r="Y207" s="263"/>
      <c r="Z207" s="1045"/>
      <c r="AA207" s="1163"/>
      <c r="AB207" s="1163"/>
      <c r="AC207" s="1164"/>
      <c r="AD207" s="1165"/>
      <c r="AF207" s="1165"/>
      <c r="AJ207" s="1002"/>
    </row>
    <row r="208" spans="1:36" ht="15.75" customHeight="1" outlineLevel="3" x14ac:dyDescent="0.15">
      <c r="A208" s="1173">
        <f t="shared" si="67"/>
        <v>0</v>
      </c>
      <c r="B208" s="17"/>
      <c r="C208" s="185"/>
      <c r="D208" s="107"/>
      <c r="E208" s="1138" t="str">
        <f>Prijsonderbouwing!B860</f>
        <v>V1-3-L2</v>
      </c>
      <c r="F208" s="1089" t="str">
        <f>Prijsonderbouwing!D860</f>
        <v>Voorzetwand 120 mm Metal Stud met houtvezel platen dik 80 mm Rc ± 2.70 m².K/W</v>
      </c>
      <c r="G208" s="127"/>
      <c r="H208" s="127"/>
      <c r="I208" s="127"/>
      <c r="J208" s="127"/>
      <c r="K208" s="211"/>
      <c r="L208" s="10"/>
      <c r="M208" s="36" t="str">
        <f>Prijsonderbouwing!F860</f>
        <v>m²</v>
      </c>
      <c r="N208" s="1215">
        <f>Prijsonderbouwing!O860</f>
        <v>144.22657377679383</v>
      </c>
      <c r="O208" s="1215">
        <f>Prijsonderbouwing!X860</f>
        <v>163.76149952810528</v>
      </c>
      <c r="P208" s="53">
        <f t="shared" si="68"/>
        <v>0</v>
      </c>
      <c r="Q208" s="160"/>
      <c r="R208" s="49"/>
      <c r="S208" s="189"/>
      <c r="T208" s="1178"/>
      <c r="U208" s="678">
        <f t="shared" si="69"/>
        <v>0</v>
      </c>
      <c r="V208" s="1054"/>
      <c r="Y208" s="263"/>
      <c r="Z208" s="1045"/>
      <c r="AA208" s="1163"/>
      <c r="AB208" s="1163"/>
      <c r="AC208" s="1164"/>
      <c r="AD208" s="1165"/>
      <c r="AF208" s="1165"/>
      <c r="AJ208" s="1002"/>
    </row>
    <row r="209" spans="1:36" ht="15.75" customHeight="1" outlineLevel="3" x14ac:dyDescent="0.15">
      <c r="A209" s="1173">
        <f>IF(K209=0,0,1)</f>
        <v>0</v>
      </c>
      <c r="C209" s="185"/>
      <c r="D209" s="107"/>
      <c r="E209" s="1138" t="str">
        <f>Prijsonderbouwing!B878</f>
        <v>V1-3-L3</v>
      </c>
      <c r="F209" s="1089" t="str">
        <f>Prijsonderbouwing!D878</f>
        <v xml:space="preserve">Voorzetwand 150 mm Metal Stud met houtvezel platen dik 120 mm Rc ± 3.80 m².K/W </v>
      </c>
      <c r="G209" s="127"/>
      <c r="H209" s="127"/>
      <c r="I209" s="127"/>
      <c r="J209" s="127"/>
      <c r="K209" s="211"/>
      <c r="L209" s="10"/>
      <c r="M209" s="36" t="str">
        <f>Prijsonderbouwing!F878</f>
        <v>m²</v>
      </c>
      <c r="N209" s="1215">
        <f>Prijsonderbouwing!O878</f>
        <v>157.31816877679384</v>
      </c>
      <c r="O209" s="1215">
        <f>Prijsonderbouwing!X878</f>
        <v>178.73112947810529</v>
      </c>
      <c r="P209" s="53">
        <f t="shared" si="68"/>
        <v>0</v>
      </c>
      <c r="Q209" s="160"/>
      <c r="R209" s="49"/>
      <c r="S209" s="189"/>
      <c r="T209" s="1178"/>
      <c r="U209" s="678">
        <f t="shared" si="69"/>
        <v>0</v>
      </c>
      <c r="V209" s="1054"/>
      <c r="Y209" s="263"/>
      <c r="Z209" s="1045"/>
      <c r="AA209" s="1163"/>
      <c r="AB209" s="1163"/>
      <c r="AC209" s="1164"/>
      <c r="AD209" s="1165"/>
      <c r="AF209" s="1165"/>
      <c r="AJ209" s="1002"/>
    </row>
    <row r="210" spans="1:36" ht="6" customHeight="1" outlineLevel="3" x14ac:dyDescent="0.15">
      <c r="A210" s="1173">
        <f>A206</f>
        <v>0</v>
      </c>
      <c r="C210" s="185"/>
      <c r="D210" s="107"/>
      <c r="E210" s="1142"/>
      <c r="F210" s="1090"/>
      <c r="G210" s="209"/>
      <c r="H210" s="209"/>
      <c r="I210" s="209"/>
      <c r="J210" s="209"/>
      <c r="K210" s="36"/>
      <c r="L210" s="10"/>
      <c r="M210" s="36"/>
      <c r="N210" s="1215"/>
      <c r="O210" s="1215"/>
      <c r="P210" s="53"/>
      <c r="Q210" s="160"/>
      <c r="R210" s="49"/>
      <c r="S210" s="189"/>
      <c r="T210" s="1178"/>
      <c r="U210" s="678">
        <f t="shared" si="69"/>
        <v>0</v>
      </c>
      <c r="V210" s="1059"/>
      <c r="Y210" s="263"/>
      <c r="Z210" s="1045"/>
      <c r="AA210" s="1163"/>
      <c r="AB210" s="1163"/>
      <c r="AC210" s="1164"/>
      <c r="AD210" s="1165"/>
      <c r="AF210" s="1165"/>
      <c r="AJ210" s="1002"/>
    </row>
    <row r="211" spans="1:36" ht="15.75" customHeight="1" outlineLevel="1" x14ac:dyDescent="0.15">
      <c r="A211" s="1173">
        <f>IF(SUM(A212:B214)=0,0,1)</f>
        <v>0</v>
      </c>
      <c r="B211" s="7" t="s">
        <v>54</v>
      </c>
      <c r="C211" s="185"/>
      <c r="D211" s="107"/>
      <c r="E211" s="1142" t="s">
        <v>1250</v>
      </c>
      <c r="F211" s="1088" t="s">
        <v>1065</v>
      </c>
      <c r="G211" s="129"/>
      <c r="H211" s="126"/>
      <c r="I211" s="129"/>
      <c r="J211" s="743"/>
      <c r="K211" s="34"/>
      <c r="L211" s="10"/>
      <c r="M211" s="36"/>
      <c r="N211" s="1215"/>
      <c r="O211" s="1215"/>
      <c r="P211" s="53"/>
      <c r="Q211" s="160"/>
      <c r="R211" s="49"/>
      <c r="S211" s="189"/>
      <c r="T211" s="1178"/>
      <c r="U211" s="678">
        <f t="shared" si="61"/>
        <v>0</v>
      </c>
      <c r="V211" s="1059"/>
      <c r="Y211" s="277"/>
      <c r="Z211" s="1045"/>
      <c r="AA211" s="1163"/>
      <c r="AB211" s="1163"/>
      <c r="AC211" s="1164"/>
      <c r="AD211" s="1165"/>
      <c r="AF211" s="1165"/>
      <c r="AJ211" s="1002"/>
    </row>
    <row r="212" spans="1:36" ht="15.75" customHeight="1" outlineLevel="3" x14ac:dyDescent="0.15">
      <c r="A212" s="1173">
        <f t="shared" ref="A212" si="70">IF(K212=0,0,1)</f>
        <v>0</v>
      </c>
      <c r="C212" s="185"/>
      <c r="D212" s="107"/>
      <c r="E212" s="1138" t="str">
        <f>Prijsonderbouwing!B896</f>
        <v>V1-3-M1</v>
      </c>
      <c r="F212" s="1089" t="str">
        <f>Prijsonderbouwing!D896</f>
        <v>Voorzetwand 100 mm Metal Stud met PIR platen dik 70 mm Rc ± 3.70 m².K/W</v>
      </c>
      <c r="G212" s="127"/>
      <c r="H212" s="127"/>
      <c r="I212" s="127"/>
      <c r="J212" s="127"/>
      <c r="K212" s="211"/>
      <c r="L212" s="10"/>
      <c r="M212" s="36" t="str">
        <f>Prijsonderbouwing!F896</f>
        <v>m²</v>
      </c>
      <c r="N212" s="1215">
        <f>Prijsonderbouwing!O896</f>
        <v>141.13385310179385</v>
      </c>
      <c r="O212" s="1215">
        <f>Prijsonderbouwing!X896</f>
        <v>160.01930751135527</v>
      </c>
      <c r="P212" s="53">
        <f t="shared" si="58"/>
        <v>0</v>
      </c>
      <c r="Q212" s="160"/>
      <c r="R212" s="49"/>
      <c r="S212" s="189"/>
      <c r="T212" s="1178"/>
      <c r="U212" s="678">
        <f t="shared" si="61"/>
        <v>0</v>
      </c>
      <c r="V212" s="1054"/>
      <c r="Y212" s="263"/>
      <c r="Z212" s="1045"/>
      <c r="AA212" s="1163"/>
      <c r="AB212" s="1163"/>
      <c r="AC212" s="1164"/>
      <c r="AD212" s="1165"/>
      <c r="AF212" s="1165"/>
      <c r="AJ212" s="1002"/>
    </row>
    <row r="213" spans="1:36" ht="15.75" customHeight="1" outlineLevel="3" x14ac:dyDescent="0.15">
      <c r="A213" s="1173">
        <f t="shared" ref="A213" si="71">IF(K213=0,0,1)</f>
        <v>0</v>
      </c>
      <c r="C213" s="185"/>
      <c r="D213" s="107"/>
      <c r="E213" s="1138" t="str">
        <f>Prijsonderbouwing!B912</f>
        <v>V1-3-M2</v>
      </c>
      <c r="F213" s="1089" t="str">
        <f>Prijsonderbouwing!D912</f>
        <v>Voorzetwand 120 mm Metal Stud met PIR platen dik 90 mm Rc ± 4.60 m².K/W</v>
      </c>
      <c r="G213" s="127"/>
      <c r="H213" s="127"/>
      <c r="I213" s="127"/>
      <c r="J213" s="127"/>
      <c r="K213" s="211"/>
      <c r="L213" s="10"/>
      <c r="M213" s="36" t="str">
        <f>Prijsonderbouwing!F912</f>
        <v>m²</v>
      </c>
      <c r="N213" s="1215">
        <f>Prijsonderbouwing!O912</f>
        <v>143.99247810179381</v>
      </c>
      <c r="O213" s="1215">
        <f>Prijsonderbouwing!X912</f>
        <v>163.47824376135526</v>
      </c>
      <c r="P213" s="53">
        <f t="shared" si="58"/>
        <v>0</v>
      </c>
      <c r="Q213" s="160"/>
      <c r="R213" s="49"/>
      <c r="S213" s="189"/>
      <c r="T213" s="1178"/>
      <c r="U213" s="678">
        <f t="shared" si="61"/>
        <v>0</v>
      </c>
      <c r="V213" s="1054"/>
      <c r="Y213" s="263"/>
      <c r="Z213" s="1045"/>
      <c r="AA213" s="1163"/>
      <c r="AB213" s="1163"/>
      <c r="AC213" s="1164"/>
      <c r="AD213" s="1165"/>
      <c r="AF213" s="1165"/>
      <c r="AJ213" s="1002"/>
    </row>
    <row r="214" spans="1:36" ht="15.6" customHeight="1" outlineLevel="3" x14ac:dyDescent="0.15">
      <c r="A214" s="1173">
        <f t="shared" ref="A214" si="72">IF(K214=0,0,1)</f>
        <v>0</v>
      </c>
      <c r="B214" s="17"/>
      <c r="C214" s="185"/>
      <c r="D214" s="107"/>
      <c r="E214" s="1138" t="str">
        <f>Prijsonderbouwing!B928</f>
        <v>V1-3-M3</v>
      </c>
      <c r="F214" s="1089" t="str">
        <f>Prijsonderbouwing!D928</f>
        <v>Voorzetwand 150 mm Metal Stud met PIR platen dik 120 mm Rc ± 6.00 m².K/W</v>
      </c>
      <c r="G214" s="127"/>
      <c r="H214" s="127"/>
      <c r="I214" s="127"/>
      <c r="J214" s="127"/>
      <c r="K214" s="211"/>
      <c r="L214" s="10"/>
      <c r="M214" s="36" t="str">
        <f>Prijsonderbouwing!F928</f>
        <v>m²</v>
      </c>
      <c r="N214" s="1215">
        <f>Prijsonderbouwing!O928</f>
        <v>155.54676810179384</v>
      </c>
      <c r="O214" s="1215">
        <f>Prijsonderbouwing!X928</f>
        <v>176.58773466135528</v>
      </c>
      <c r="P214" s="53">
        <f t="shared" si="58"/>
        <v>0</v>
      </c>
      <c r="Q214" s="160"/>
      <c r="R214" s="49"/>
      <c r="S214" s="189"/>
      <c r="T214" s="1178"/>
      <c r="U214" s="678">
        <f t="shared" si="61"/>
        <v>0</v>
      </c>
      <c r="V214" s="1054"/>
      <c r="Y214" s="263"/>
      <c r="Z214" s="1045"/>
      <c r="AA214" s="1163"/>
      <c r="AB214" s="1163"/>
      <c r="AC214" s="1164"/>
      <c r="AD214" s="1165"/>
      <c r="AF214" s="1165"/>
      <c r="AJ214" s="1002"/>
    </row>
    <row r="215" spans="1:36" ht="6" customHeight="1" outlineLevel="3" x14ac:dyDescent="0.15">
      <c r="A215" s="1173">
        <f>A211</f>
        <v>0</v>
      </c>
      <c r="B215" s="17"/>
      <c r="C215" s="185"/>
      <c r="D215" s="107"/>
      <c r="E215" s="1142"/>
      <c r="F215" s="1090"/>
      <c r="G215" s="209"/>
      <c r="H215" s="209"/>
      <c r="I215" s="209"/>
      <c r="J215" s="209"/>
      <c r="K215" s="36"/>
      <c r="L215" s="10"/>
      <c r="M215" s="36"/>
      <c r="N215" s="1215"/>
      <c r="O215" s="1215"/>
      <c r="P215" s="53"/>
      <c r="Q215" s="160"/>
      <c r="R215" s="49"/>
      <c r="S215" s="189"/>
      <c r="T215" s="1178"/>
      <c r="U215" s="678">
        <f t="shared" si="61"/>
        <v>0</v>
      </c>
      <c r="V215" s="1055"/>
      <c r="Y215" s="263"/>
      <c r="Z215" s="1045"/>
      <c r="AA215" s="1163"/>
      <c r="AB215" s="1163"/>
      <c r="AC215" s="1164"/>
      <c r="AD215" s="1165"/>
      <c r="AF215" s="1165"/>
      <c r="AJ215" s="1002"/>
    </row>
    <row r="216" spans="1:36" ht="15.75" customHeight="1" outlineLevel="3" x14ac:dyDescent="0.15">
      <c r="A216" s="1173">
        <f>IF(SUM(A218:A225)=0,0,1)</f>
        <v>0</v>
      </c>
      <c r="C216" s="185"/>
      <c r="D216" s="107"/>
      <c r="E216" s="1142" t="str">
        <f>Prijsonderbouwing!B955</f>
        <v>V1-3-X</v>
      </c>
      <c r="F216" s="1088" t="str">
        <f>Prijsonderbouwing!D955</f>
        <v xml:space="preserve">Bijkomende kosten </v>
      </c>
      <c r="G216" s="126"/>
      <c r="H216" s="126"/>
      <c r="I216" s="126"/>
      <c r="J216" s="126"/>
      <c r="K216" s="36"/>
      <c r="L216" s="36"/>
      <c r="M216" s="36"/>
      <c r="N216" s="1215"/>
      <c r="O216" s="1215"/>
      <c r="P216" s="53"/>
      <c r="Q216" s="160"/>
      <c r="R216" s="49"/>
      <c r="S216" s="189"/>
      <c r="T216" s="1178"/>
      <c r="U216" s="678">
        <f t="shared" si="61"/>
        <v>0</v>
      </c>
      <c r="V216" s="1055"/>
      <c r="Y216" s="263"/>
      <c r="Z216" s="1045"/>
      <c r="AA216" s="1163"/>
      <c r="AB216" s="1163"/>
      <c r="AC216" s="1164"/>
      <c r="AD216" s="1165"/>
      <c r="AF216" s="1165"/>
      <c r="AJ216" s="1002"/>
    </row>
    <row r="217" spans="1:36" ht="15.75" customHeight="1" outlineLevel="1" x14ac:dyDescent="0.15">
      <c r="A217" s="1173">
        <f>IF(K217=0,0,1)</f>
        <v>0</v>
      </c>
      <c r="C217" s="185"/>
      <c r="D217" s="107"/>
      <c r="E217" s="1138" t="str">
        <f>Prijsonderbouwing!B957</f>
        <v>V1-3-X1</v>
      </c>
      <c r="F217" s="1089" t="str">
        <f>Prijsonderbouwing!D957</f>
        <v xml:space="preserve">Verwijderen bestaande voorzetwand </v>
      </c>
      <c r="G217" s="130"/>
      <c r="H217" s="127"/>
      <c r="I217" s="130"/>
      <c r="J217" s="131"/>
      <c r="K217" s="211"/>
      <c r="L217" s="10"/>
      <c r="M217" s="36" t="str">
        <f>Prijsonderbouwing!F957</f>
        <v>m²</v>
      </c>
      <c r="N217" s="1215">
        <f>Prijsonderbouwing!O957</f>
        <v>29.645</v>
      </c>
      <c r="O217" s="1215">
        <f>Prijsonderbouwing!X957</f>
        <v>32.821249999999999</v>
      </c>
      <c r="P217" s="53">
        <f>O217*K217</f>
        <v>0</v>
      </c>
      <c r="Q217" s="160"/>
      <c r="R217" s="49"/>
      <c r="S217" s="189"/>
      <c r="T217" s="1178"/>
      <c r="U217" s="678">
        <f t="shared" ref="U217" si="73">K217*N217</f>
        <v>0</v>
      </c>
      <c r="V217" s="1055"/>
      <c r="Y217" s="277"/>
      <c r="Z217" s="1045"/>
      <c r="AA217" s="1163"/>
      <c r="AB217" s="1163"/>
      <c r="AC217" s="1164"/>
      <c r="AD217" s="1165"/>
      <c r="AF217" s="1165"/>
      <c r="AJ217" s="1002"/>
    </row>
    <row r="218" spans="1:36" ht="15.75" customHeight="1" outlineLevel="1" x14ac:dyDescent="0.15">
      <c r="A218" s="1173">
        <f>IF(K218=0,0,1)</f>
        <v>0</v>
      </c>
      <c r="C218" s="185"/>
      <c r="D218" s="107"/>
      <c r="E218" s="1138" t="str">
        <f>Prijsonderbouwing!B959</f>
        <v>V1-3-X2</v>
      </c>
      <c r="F218" s="1089" t="str">
        <f>Prijsonderbouwing!D959</f>
        <v>Vloer-/plafondplint</v>
      </c>
      <c r="G218" s="130"/>
      <c r="H218" s="127"/>
      <c r="I218" s="130"/>
      <c r="J218" s="131"/>
      <c r="K218" s="211"/>
      <c r="L218" s="10"/>
      <c r="M218" s="36" t="str">
        <f>Prijsonderbouwing!F959</f>
        <v>m¹</v>
      </c>
      <c r="N218" s="1215">
        <f>Prijsonderbouwing!O959</f>
        <v>11.4345</v>
      </c>
      <c r="O218" s="1215">
        <f>Prijsonderbouwing!X959</f>
        <v>12.790305</v>
      </c>
      <c r="P218" s="53">
        <f>O218*K218</f>
        <v>0</v>
      </c>
      <c r="Q218" s="160"/>
      <c r="R218" s="49"/>
      <c r="S218" s="189"/>
      <c r="T218" s="1178"/>
      <c r="U218" s="678">
        <f t="shared" si="61"/>
        <v>0</v>
      </c>
      <c r="V218" s="1055"/>
      <c r="Y218" s="277"/>
      <c r="Z218" s="1045"/>
      <c r="AA218" s="1163"/>
      <c r="AB218" s="1163"/>
      <c r="AC218" s="1164"/>
      <c r="AD218" s="1165"/>
      <c r="AF218" s="1165"/>
      <c r="AJ218" s="1002"/>
    </row>
    <row r="219" spans="1:36" ht="15.75" customHeight="1" outlineLevel="1" x14ac:dyDescent="0.15">
      <c r="A219" s="1173">
        <f>IF(K219=0,0,1)</f>
        <v>0</v>
      </c>
      <c r="C219" s="185"/>
      <c r="D219" s="107"/>
      <c r="E219" s="1138" t="str">
        <f>Prijsonderbouwing!B961</f>
        <v>V1-3-X3</v>
      </c>
      <c r="F219" s="1089" t="str">
        <f>Prijsonderbouwing!D961</f>
        <v>Verwijderen/aanbrengen nieuwe vensterbanken</v>
      </c>
      <c r="G219" s="130"/>
      <c r="H219" s="127"/>
      <c r="I219" s="130"/>
      <c r="J219" s="131"/>
      <c r="K219" s="211">
        <v>0</v>
      </c>
      <c r="L219" s="10"/>
      <c r="M219" s="36" t="str">
        <f>Prijsonderbouwing!F961</f>
        <v>m¹</v>
      </c>
      <c r="N219" s="1215">
        <f>Prijsonderbouwing!O961</f>
        <v>87.12</v>
      </c>
      <c r="O219" s="1215">
        <f>Prijsonderbouwing!X961</f>
        <v>99.316800000000001</v>
      </c>
      <c r="P219" s="53">
        <f t="shared" ref="P219:P225" si="74">O219*K219</f>
        <v>0</v>
      </c>
      <c r="Q219" s="160"/>
      <c r="R219" s="49"/>
      <c r="S219" s="189"/>
      <c r="T219" s="1178"/>
      <c r="U219" s="678">
        <f t="shared" si="61"/>
        <v>0</v>
      </c>
      <c r="V219" s="1055"/>
      <c r="Y219" s="277"/>
      <c r="Z219" s="1045"/>
      <c r="AA219" s="1163"/>
      <c r="AB219" s="1163"/>
      <c r="AC219" s="1164"/>
      <c r="AD219" s="1165"/>
      <c r="AF219" s="1165"/>
      <c r="AJ219" s="1002"/>
    </row>
    <row r="220" spans="1:36" ht="15.75" customHeight="1" outlineLevel="1" x14ac:dyDescent="0.15">
      <c r="A220" s="1173">
        <f t="shared" ref="A220:A225" si="75">IF(K220=0,0,1)</f>
        <v>0</v>
      </c>
      <c r="B220" s="7" t="s">
        <v>54</v>
      </c>
      <c r="C220" s="185"/>
      <c r="D220" s="107"/>
      <c r="E220" s="1138" t="str">
        <f>Prijsonderbouwing!B963</f>
        <v>V1-3-X4</v>
      </c>
      <c r="F220" s="1089" t="str">
        <f>Prijsonderbouwing!D963</f>
        <v>Sierlijsten om kozijnen</v>
      </c>
      <c r="G220" s="130"/>
      <c r="H220" s="127"/>
      <c r="I220" s="130"/>
      <c r="J220" s="131"/>
      <c r="K220" s="211"/>
      <c r="L220" s="10"/>
      <c r="M220" s="36" t="str">
        <f>Prijsonderbouwing!F963</f>
        <v>m¹</v>
      </c>
      <c r="N220" s="1215">
        <f>Prijsonderbouwing!O963</f>
        <v>44.769999999999996</v>
      </c>
      <c r="O220" s="1215">
        <f>Prijsonderbouwing!X963</f>
        <v>51.993699999999997</v>
      </c>
      <c r="P220" s="53">
        <f t="shared" si="74"/>
        <v>0</v>
      </c>
      <c r="Q220" s="160"/>
      <c r="R220" s="49"/>
      <c r="S220" s="189"/>
      <c r="T220" s="1178"/>
      <c r="U220" s="678">
        <f t="shared" si="61"/>
        <v>0</v>
      </c>
      <c r="V220" s="1055"/>
      <c r="Y220" s="277"/>
      <c r="Z220" s="1045"/>
      <c r="AA220" s="1163"/>
      <c r="AB220" s="1163"/>
      <c r="AC220" s="1164"/>
      <c r="AD220" s="1165"/>
      <c r="AF220" s="1165"/>
      <c r="AJ220" s="1002"/>
    </row>
    <row r="221" spans="1:36" ht="15.75" customHeight="1" outlineLevel="1" x14ac:dyDescent="0.15">
      <c r="A221" s="1173">
        <f t="shared" si="75"/>
        <v>0</v>
      </c>
      <c r="B221" s="7" t="s">
        <v>54</v>
      </c>
      <c r="C221" s="185"/>
      <c r="D221" s="107"/>
      <c r="E221" s="1138" t="str">
        <f>Prijsonderbouwing!B965</f>
        <v>V1-3-X5</v>
      </c>
      <c r="F221" s="1089" t="str">
        <f>Prijsonderbouwing!D965</f>
        <v>Dagkantbetimmering</v>
      </c>
      <c r="G221" s="130"/>
      <c r="H221" s="127"/>
      <c r="I221" s="130"/>
      <c r="J221" s="131"/>
      <c r="K221" s="211"/>
      <c r="L221" s="10"/>
      <c r="M221" s="36" t="str">
        <f>Prijsonderbouwing!F965</f>
        <v>m¹</v>
      </c>
      <c r="N221" s="1215">
        <f>Prijsonderbouwing!O965</f>
        <v>23.594999999999999</v>
      </c>
      <c r="O221" s="1215">
        <f>Prijsonderbouwing!X965</f>
        <v>26.807549999999999</v>
      </c>
      <c r="P221" s="53">
        <f t="shared" si="74"/>
        <v>0</v>
      </c>
      <c r="Q221" s="160"/>
      <c r="R221" s="49"/>
      <c r="S221" s="189"/>
      <c r="T221" s="1178"/>
      <c r="U221" s="678">
        <f t="shared" si="61"/>
        <v>0</v>
      </c>
      <c r="V221" s="1055"/>
      <c r="Y221" s="277"/>
      <c r="Z221" s="1045"/>
      <c r="AA221" s="1163"/>
      <c r="AB221" s="1163"/>
      <c r="AC221" s="1164"/>
      <c r="AD221" s="1165"/>
      <c r="AF221" s="1165"/>
      <c r="AJ221" s="1002"/>
    </row>
    <row r="222" spans="1:36" ht="15.75" customHeight="1" outlineLevel="1" x14ac:dyDescent="0.15">
      <c r="A222" s="1173">
        <f t="shared" si="75"/>
        <v>0</v>
      </c>
      <c r="B222" s="7" t="s">
        <v>54</v>
      </c>
      <c r="C222" s="185"/>
      <c r="D222" s="107"/>
      <c r="E222" s="1138" t="str">
        <f>Prijsonderbouwing!B967</f>
        <v>V1-3-X6</v>
      </c>
      <c r="F222" s="1089" t="str">
        <f>Prijsonderbouwing!D967</f>
        <v>De-/hermonteren radiatoren  (incl. nieuwe koppelingen en kleine aanpassingen aan leidingwerk)</v>
      </c>
      <c r="G222" s="130"/>
      <c r="H222" s="127"/>
      <c r="I222" s="130"/>
      <c r="J222" s="131"/>
      <c r="K222" s="211"/>
      <c r="L222" s="10"/>
      <c r="M222" s="36" t="str">
        <f>Prijsonderbouwing!F967</f>
        <v>st</v>
      </c>
      <c r="N222" s="1215">
        <f>Prijsonderbouwing!O967</f>
        <v>84.699999999999989</v>
      </c>
      <c r="O222" s="1215">
        <f>Prijsonderbouwing!X967</f>
        <v>93.774999999999991</v>
      </c>
      <c r="P222" s="53">
        <f t="shared" si="74"/>
        <v>0</v>
      </c>
      <c r="Q222" s="160"/>
      <c r="R222" s="49"/>
      <c r="S222" s="189"/>
      <c r="T222" s="1178"/>
      <c r="U222" s="678">
        <f t="shared" si="61"/>
        <v>0</v>
      </c>
      <c r="V222" s="1055"/>
      <c r="Y222" s="277"/>
      <c r="Z222" s="1045"/>
      <c r="AA222" s="1163"/>
      <c r="AB222" s="1163"/>
      <c r="AC222" s="1164"/>
      <c r="AD222" s="1165"/>
      <c r="AF222" s="1165"/>
      <c r="AJ222" s="1002"/>
    </row>
    <row r="223" spans="1:36" ht="15.75" customHeight="1" outlineLevel="1" x14ac:dyDescent="0.15">
      <c r="A223" s="1173">
        <f t="shared" si="75"/>
        <v>0</v>
      </c>
      <c r="B223" s="7" t="s">
        <v>54</v>
      </c>
      <c r="C223" s="185"/>
      <c r="D223" s="107"/>
      <c r="E223" s="1138" t="str">
        <f>Prijsonderbouwing!B969</f>
        <v>V1-3-X7</v>
      </c>
      <c r="F223" s="1089" t="str">
        <f>Prijsonderbouwing!D969</f>
        <v>Aanpassen cv-leidingen</v>
      </c>
      <c r="G223" s="130"/>
      <c r="H223" s="127"/>
      <c r="I223" s="130"/>
      <c r="J223" s="131"/>
      <c r="K223" s="211"/>
      <c r="L223" s="10"/>
      <c r="M223" s="36" t="str">
        <f>Prijsonderbouwing!F969</f>
        <v>m¹</v>
      </c>
      <c r="N223" s="1215">
        <f>Prijsonderbouwing!O969</f>
        <v>31.46</v>
      </c>
      <c r="O223" s="1215">
        <f>Prijsonderbouwing!X969</f>
        <v>35.017400000000002</v>
      </c>
      <c r="P223" s="53">
        <f t="shared" si="74"/>
        <v>0</v>
      </c>
      <c r="Q223" s="160"/>
      <c r="R223" s="49"/>
      <c r="S223" s="189"/>
      <c r="T223" s="1178"/>
      <c r="U223" s="678">
        <f t="shared" si="61"/>
        <v>0</v>
      </c>
      <c r="V223" s="1055"/>
      <c r="Y223" s="277"/>
      <c r="Z223" s="1045"/>
      <c r="AA223" s="1163"/>
      <c r="AB223" s="1163"/>
      <c r="AC223" s="1164"/>
      <c r="AD223" s="1165"/>
      <c r="AF223" s="1165"/>
      <c r="AJ223" s="1002"/>
    </row>
    <row r="224" spans="1:36" ht="15.75" customHeight="1" outlineLevel="1" x14ac:dyDescent="0.15">
      <c r="A224" s="1173">
        <f t="shared" si="75"/>
        <v>0</v>
      </c>
      <c r="B224" s="7" t="s">
        <v>54</v>
      </c>
      <c r="C224" s="185"/>
      <c r="D224" s="107"/>
      <c r="E224" s="1138" t="str">
        <f>Prijsonderbouwing!B971</f>
        <v>V1-3-X8</v>
      </c>
      <c r="F224" s="1089" t="str">
        <f>Prijsonderbouwing!D971</f>
        <v>Stroompunten verleggen (incl. nieuwe inbouwdozen)</v>
      </c>
      <c r="G224" s="130"/>
      <c r="H224" s="127"/>
      <c r="I224" s="130"/>
      <c r="J224" s="131"/>
      <c r="K224" s="211"/>
      <c r="L224" s="10"/>
      <c r="M224" s="36" t="str">
        <f>Prijsonderbouwing!F971</f>
        <v>st</v>
      </c>
      <c r="N224" s="1215">
        <f>Prijsonderbouwing!O971</f>
        <v>90.75</v>
      </c>
      <c r="O224" s="1215">
        <f>Prijsonderbouwing!X971</f>
        <v>101.0955</v>
      </c>
      <c r="P224" s="53">
        <f t="shared" si="74"/>
        <v>0</v>
      </c>
      <c r="Q224" s="160"/>
      <c r="R224" s="49"/>
      <c r="S224" s="189"/>
      <c r="T224" s="1178"/>
      <c r="U224" s="678">
        <f t="shared" si="61"/>
        <v>0</v>
      </c>
      <c r="V224" s="1055"/>
      <c r="Y224" s="277"/>
      <c r="Z224" s="1045"/>
      <c r="AA224" s="1163"/>
      <c r="AB224" s="1163"/>
      <c r="AC224" s="1164"/>
      <c r="AD224" s="1165"/>
      <c r="AF224" s="1165"/>
      <c r="AJ224" s="1002"/>
    </row>
    <row r="225" spans="1:38" ht="15.75" customHeight="1" outlineLevel="1" x14ac:dyDescent="0.15">
      <c r="A225" s="1173">
        <f t="shared" si="75"/>
        <v>0</v>
      </c>
      <c r="B225" s="7" t="s">
        <v>54</v>
      </c>
      <c r="C225" s="185"/>
      <c r="D225" s="107"/>
      <c r="E225" s="1138" t="str">
        <f>Prijsonderbouwing!B973</f>
        <v>V1-3-X9</v>
      </c>
      <c r="F225" s="1089" t="str">
        <f>Prijsonderbouwing!D973</f>
        <v>Rolsteiger in woning</v>
      </c>
      <c r="G225" s="130"/>
      <c r="H225" s="127"/>
      <c r="I225" s="130"/>
      <c r="J225" s="131"/>
      <c r="K225" s="211"/>
      <c r="L225" s="10"/>
      <c r="M225" s="36" t="str">
        <f>Prijsonderbouwing!F973</f>
        <v>pst</v>
      </c>
      <c r="N225" s="1215">
        <f>Prijsonderbouwing!O973</f>
        <v>187.54999999999998</v>
      </c>
      <c r="O225" s="1215">
        <f>Prijsonderbouwing!X973</f>
        <v>218.04199999999997</v>
      </c>
      <c r="P225" s="53">
        <f t="shared" si="74"/>
        <v>0</v>
      </c>
      <c r="Q225" s="160"/>
      <c r="R225" s="49"/>
      <c r="S225" s="189"/>
      <c r="T225" s="1178"/>
      <c r="U225" s="678">
        <f t="shared" si="61"/>
        <v>0</v>
      </c>
      <c r="V225" s="1055"/>
      <c r="Y225" s="277"/>
      <c r="Z225" s="1045"/>
      <c r="AA225" s="1163"/>
      <c r="AB225" s="1163"/>
      <c r="AC225" s="1164"/>
      <c r="AD225" s="1165"/>
      <c r="AF225" s="1165"/>
      <c r="AJ225" s="1002"/>
    </row>
    <row r="226" spans="1:38" ht="6" customHeight="1" outlineLevel="1" x14ac:dyDescent="0.15">
      <c r="A226" s="1173">
        <f>A216</f>
        <v>0</v>
      </c>
      <c r="B226" s="17"/>
      <c r="C226" s="185"/>
      <c r="D226" s="107"/>
      <c r="E226" s="1139"/>
      <c r="F226" s="1091"/>
      <c r="G226" s="71"/>
      <c r="H226" s="71"/>
      <c r="I226" s="126"/>
      <c r="J226" s="10"/>
      <c r="K226" s="27"/>
      <c r="L226" s="10"/>
      <c r="M226" s="30"/>
      <c r="N226" s="1212"/>
      <c r="O226" s="1212"/>
      <c r="P226" s="228"/>
      <c r="Q226" s="160"/>
      <c r="R226" s="49"/>
      <c r="S226" s="189"/>
      <c r="T226" s="1178"/>
      <c r="U226" s="678">
        <f t="shared" si="61"/>
        <v>0</v>
      </c>
      <c r="V226" s="1055"/>
      <c r="Y226" s="277"/>
      <c r="Z226" s="1045"/>
      <c r="AA226" s="1163"/>
      <c r="AB226" s="1163"/>
      <c r="AC226" s="1164"/>
      <c r="AD226" s="1165"/>
      <c r="AF226" s="1165"/>
      <c r="AJ226" s="1002"/>
    </row>
    <row r="227" spans="1:38" ht="15.75" customHeight="1" outlineLevel="1" x14ac:dyDescent="0.15">
      <c r="A227" s="1173">
        <f>IF(P227=0,0,1)</f>
        <v>0</v>
      </c>
      <c r="B227" s="17"/>
      <c r="C227" s="185"/>
      <c r="D227" s="107"/>
      <c r="E227" s="1143"/>
      <c r="F227" s="1092"/>
      <c r="G227" s="138"/>
      <c r="H227" s="139"/>
      <c r="I227" s="139"/>
      <c r="J227" s="140"/>
      <c r="K227" s="141"/>
      <c r="L227" s="141"/>
      <c r="M227" s="142" t="str">
        <f>E147</f>
        <v>V1-3</v>
      </c>
      <c r="N227" s="1236" t="s">
        <v>84</v>
      </c>
      <c r="O227" s="1217"/>
      <c r="P227" s="229">
        <f>ROUNDUP(SUM(P149:P225),0)</f>
        <v>0</v>
      </c>
      <c r="Q227" s="532"/>
      <c r="R227" s="49"/>
      <c r="S227" s="186"/>
      <c r="T227" s="1178"/>
      <c r="U227" s="678"/>
      <c r="V227" s="1055"/>
      <c r="W227" s="623">
        <f>P227</f>
        <v>0</v>
      </c>
      <c r="X227" s="623" t="s">
        <v>964</v>
      </c>
      <c r="Y227" s="263"/>
      <c r="Z227" s="1045"/>
      <c r="AA227" s="1163"/>
      <c r="AB227" s="1163"/>
      <c r="AC227" s="1164"/>
      <c r="AD227" s="1165"/>
      <c r="AF227" s="1165"/>
      <c r="AJ227" s="1002"/>
    </row>
    <row r="228" spans="1:38" ht="10.9" customHeight="1" outlineLevel="3" thickBot="1" x14ac:dyDescent="0.2">
      <c r="A228" s="1173">
        <f>A227</f>
        <v>0</v>
      </c>
      <c r="C228" s="185"/>
      <c r="D228" s="107"/>
      <c r="E228" s="1145"/>
      <c r="F228" s="1097"/>
      <c r="G228" s="107"/>
      <c r="H228" s="107"/>
      <c r="I228" s="107"/>
      <c r="J228" s="107"/>
      <c r="K228" s="222"/>
      <c r="L228" s="107"/>
      <c r="M228" s="107"/>
      <c r="N228" s="74"/>
      <c r="O228" s="74"/>
      <c r="P228" s="230"/>
      <c r="Q228" s="536"/>
      <c r="R228" s="107"/>
      <c r="S228" s="189"/>
      <c r="T228" s="1178"/>
      <c r="U228" s="678">
        <f t="shared" si="61"/>
        <v>0</v>
      </c>
      <c r="V228" s="1055"/>
      <c r="Y228" s="263"/>
      <c r="Z228" s="1045"/>
      <c r="AA228" s="1163"/>
      <c r="AB228" s="1163"/>
      <c r="AC228" s="1164"/>
      <c r="AD228" s="1165"/>
      <c r="AF228" s="1165"/>
      <c r="AJ228" s="1002"/>
    </row>
    <row r="229" spans="1:38" ht="15.75" customHeight="1" outlineLevel="1" thickBot="1" x14ac:dyDescent="0.2">
      <c r="A229" s="1173">
        <f>IF(P229=0,0,1)</f>
        <v>0</v>
      </c>
      <c r="B229" s="7" t="s">
        <v>54</v>
      </c>
      <c r="C229" s="185"/>
      <c r="D229" s="107"/>
      <c r="E229" s="1146"/>
      <c r="F229" s="537" t="str">
        <f>F68</f>
        <v>Level 1 - GEVEL</v>
      </c>
      <c r="G229" s="538"/>
      <c r="H229" s="538"/>
      <c r="I229" s="538"/>
      <c r="J229" s="539"/>
      <c r="K229" s="540"/>
      <c r="L229" s="539"/>
      <c r="M229" s="541" t="s">
        <v>75</v>
      </c>
      <c r="N229" s="1237" t="s">
        <v>89</v>
      </c>
      <c r="O229" s="1222"/>
      <c r="P229" s="542">
        <f>P115+P145+P227</f>
        <v>0</v>
      </c>
      <c r="Q229" s="543"/>
      <c r="R229" s="49"/>
      <c r="S229" s="186"/>
      <c r="T229" s="1178"/>
      <c r="U229" s="678"/>
      <c r="V229" s="1055"/>
      <c r="W229" s="623">
        <f>SUM(W115:W228)</f>
        <v>0</v>
      </c>
      <c r="X229" s="280"/>
      <c r="Y229" s="276"/>
      <c r="Z229" s="1045"/>
      <c r="AA229" s="1163"/>
      <c r="AB229" s="1163"/>
      <c r="AC229" s="1164"/>
      <c r="AD229" s="1165"/>
      <c r="AF229" s="1165"/>
      <c r="AJ229" s="1002"/>
    </row>
    <row r="230" spans="1:38" ht="10.15" customHeight="1" outlineLevel="1" thickTop="1" x14ac:dyDescent="0.15">
      <c r="A230" s="1173">
        <v>1</v>
      </c>
      <c r="B230" s="7" t="s">
        <v>54</v>
      </c>
      <c r="C230" s="185"/>
      <c r="D230" s="107"/>
      <c r="E230" s="1071"/>
      <c r="F230" s="1071"/>
      <c r="G230" s="49"/>
      <c r="H230" s="49"/>
      <c r="I230" s="49"/>
      <c r="J230" s="49"/>
      <c r="K230" s="215"/>
      <c r="L230" s="49"/>
      <c r="M230" s="49"/>
      <c r="N230" s="1198"/>
      <c r="O230" s="1198"/>
      <c r="P230" s="49"/>
      <c r="Q230" s="49"/>
      <c r="R230" s="49"/>
      <c r="S230" s="186"/>
      <c r="T230" s="1178"/>
      <c r="U230" s="678">
        <f t="shared" si="61"/>
        <v>0</v>
      </c>
      <c r="V230" s="1055"/>
      <c r="Y230" s="263"/>
      <c r="Z230" s="1045"/>
      <c r="AA230" s="1163"/>
      <c r="AB230" s="1163"/>
      <c r="AC230" s="1164"/>
      <c r="AD230" s="1165"/>
      <c r="AF230" s="1165"/>
      <c r="AJ230" s="1002"/>
    </row>
    <row r="231" spans="1:38" s="15" customFormat="1" ht="12" customHeight="1" x14ac:dyDescent="0.15">
      <c r="A231" s="1173">
        <v>1</v>
      </c>
      <c r="B231" s="7" t="s">
        <v>54</v>
      </c>
      <c r="C231" s="185"/>
      <c r="D231" s="255"/>
      <c r="E231" s="1072"/>
      <c r="F231" s="1072"/>
      <c r="G231" s="256"/>
      <c r="H231" s="256"/>
      <c r="I231" s="256"/>
      <c r="J231" s="256"/>
      <c r="K231" s="257"/>
      <c r="L231" s="119"/>
      <c r="M231" s="119"/>
      <c r="N231" s="1199"/>
      <c r="O231" s="1199"/>
      <c r="P231" s="83"/>
      <c r="Q231" s="84"/>
      <c r="R231" s="84"/>
      <c r="S231" s="189"/>
      <c r="T231" s="1178"/>
      <c r="U231" s="678">
        <f t="shared" si="61"/>
        <v>0</v>
      </c>
      <c r="V231" s="1055"/>
      <c r="W231" s="618"/>
      <c r="X231" s="263"/>
      <c r="Y231" s="263"/>
      <c r="Z231" s="1045"/>
      <c r="AA231" s="1163"/>
      <c r="AB231" s="1163"/>
      <c r="AC231" s="1164"/>
      <c r="AD231" s="1165"/>
      <c r="AE231" s="21"/>
      <c r="AF231" s="1165"/>
      <c r="AG231" s="649"/>
      <c r="AH231" s="649"/>
      <c r="AI231" s="1003"/>
      <c r="AJ231" s="1002"/>
      <c r="AK231" s="649"/>
      <c r="AL231" s="649"/>
    </row>
    <row r="232" spans="1:38" ht="10.15" customHeight="1" outlineLevel="1" thickBot="1" x14ac:dyDescent="0.2">
      <c r="A232" s="1173">
        <v>1</v>
      </c>
      <c r="B232" s="7" t="s">
        <v>54</v>
      </c>
      <c r="C232" s="185"/>
      <c r="D232" s="107"/>
      <c r="E232" s="1071"/>
      <c r="F232" s="1071"/>
      <c r="G232" s="49"/>
      <c r="H232" s="49"/>
      <c r="I232" s="49"/>
      <c r="J232" s="49"/>
      <c r="K232" s="215"/>
      <c r="L232" s="49"/>
      <c r="M232" s="49"/>
      <c r="N232" s="1198"/>
      <c r="O232" s="1198"/>
      <c r="P232" s="49"/>
      <c r="Q232" s="49"/>
      <c r="R232" s="49"/>
      <c r="S232" s="186"/>
      <c r="T232" s="1178"/>
      <c r="U232" s="678">
        <f t="shared" si="61"/>
        <v>0</v>
      </c>
      <c r="V232" s="1055"/>
      <c r="Y232" s="263"/>
      <c r="Z232" s="1045"/>
      <c r="AA232" s="1163"/>
      <c r="AB232" s="1163"/>
      <c r="AC232" s="1164"/>
      <c r="AD232" s="1165"/>
      <c r="AF232" s="1165"/>
      <c r="AJ232" s="1002"/>
    </row>
    <row r="233" spans="1:38" ht="15.75" customHeight="1" outlineLevel="3" thickTop="1" thickBot="1" x14ac:dyDescent="0.2">
      <c r="A233" s="1173">
        <v>1</v>
      </c>
      <c r="B233" s="7" t="s">
        <v>54</v>
      </c>
      <c r="C233" s="185"/>
      <c r="D233" s="107"/>
      <c r="E233" s="1135" t="s">
        <v>90</v>
      </c>
      <c r="F233" s="1083" t="s">
        <v>91</v>
      </c>
      <c r="G233" s="511"/>
      <c r="H233" s="512"/>
      <c r="I233" s="512"/>
      <c r="J233" s="513"/>
      <c r="K233" s="508"/>
      <c r="L233" s="507"/>
      <c r="M233" s="507"/>
      <c r="N233" s="507"/>
      <c r="O233" s="507"/>
      <c r="P233" s="507"/>
      <c r="Q233" s="509"/>
      <c r="R233" s="49"/>
      <c r="S233" s="189"/>
      <c r="T233" s="1178"/>
      <c r="U233" s="678">
        <f t="shared" ref="U233:U278" si="76">K233*N233</f>
        <v>0</v>
      </c>
      <c r="V233" s="1055"/>
      <c r="Y233" s="263"/>
      <c r="Z233" s="1045"/>
      <c r="AA233" s="1163"/>
      <c r="AB233" s="1163"/>
      <c r="AC233" s="1164"/>
      <c r="AD233" s="1165"/>
      <c r="AF233" s="1165"/>
      <c r="AJ233" s="1002"/>
    </row>
    <row r="234" spans="1:38" ht="6" customHeight="1" outlineLevel="3" thickTop="1" x14ac:dyDescent="0.15">
      <c r="A234" s="1173">
        <f>A364</f>
        <v>0</v>
      </c>
      <c r="B234" s="7" t="s">
        <v>54</v>
      </c>
      <c r="C234" s="185"/>
      <c r="D234" s="107"/>
      <c r="E234" s="1138"/>
      <c r="F234" s="1091"/>
      <c r="G234" s="118"/>
      <c r="H234" s="75"/>
      <c r="I234" s="75"/>
      <c r="J234" s="31"/>
      <c r="K234" s="221"/>
      <c r="L234" s="31"/>
      <c r="M234" s="31"/>
      <c r="N234" s="1223"/>
      <c r="O234" s="1223"/>
      <c r="P234" s="31"/>
      <c r="Q234" s="160"/>
      <c r="R234" s="49"/>
      <c r="S234" s="189"/>
      <c r="T234" s="1178"/>
      <c r="U234" s="678">
        <f t="shared" si="76"/>
        <v>0</v>
      </c>
      <c r="V234" s="1055"/>
      <c r="Y234" s="263"/>
      <c r="Z234" s="1045"/>
      <c r="AA234" s="1163"/>
      <c r="AB234" s="1163"/>
      <c r="AC234" s="1164"/>
      <c r="AD234" s="1165"/>
      <c r="AF234" s="1165"/>
      <c r="AJ234" s="1002"/>
    </row>
    <row r="235" spans="1:38" ht="15.75" customHeight="1" x14ac:dyDescent="0.15">
      <c r="A235" s="1173">
        <f>A234</f>
        <v>0</v>
      </c>
      <c r="B235" s="7" t="s">
        <v>54</v>
      </c>
      <c r="C235" s="185"/>
      <c r="D235" s="107"/>
      <c r="E235" s="1138"/>
      <c r="F235" s="1094" t="s">
        <v>1855</v>
      </c>
      <c r="G235" s="129"/>
      <c r="H235" s="129"/>
      <c r="I235" s="76"/>
      <c r="J235" s="76"/>
      <c r="K235" s="76"/>
      <c r="L235" s="9"/>
      <c r="M235" s="77"/>
      <c r="N235" s="1201"/>
      <c r="O235" s="1201"/>
      <c r="P235" s="12"/>
      <c r="Q235" s="160"/>
      <c r="R235" s="49"/>
      <c r="S235" s="186"/>
      <c r="T235" s="1178"/>
      <c r="U235" s="678">
        <f t="shared" si="76"/>
        <v>0</v>
      </c>
      <c r="V235" s="1055"/>
      <c r="Y235" s="263"/>
      <c r="Z235" s="1045"/>
      <c r="AA235" s="1163"/>
      <c r="AB235" s="1163"/>
      <c r="AC235" s="1164"/>
      <c r="AD235" s="1165"/>
      <c r="AF235" s="1165"/>
      <c r="AJ235" s="1002"/>
    </row>
    <row r="236" spans="1:38" ht="15.75" customHeight="1" outlineLevel="1" x14ac:dyDescent="0.15">
      <c r="A236" s="1173">
        <f>A235</f>
        <v>0</v>
      </c>
      <c r="B236" s="7" t="s">
        <v>54</v>
      </c>
      <c r="C236" s="185"/>
      <c r="D236" s="107"/>
      <c r="E236" s="1138"/>
      <c r="F236" s="1094" t="s">
        <v>1852</v>
      </c>
      <c r="G236" s="127"/>
      <c r="H236" s="129"/>
      <c r="I236" s="225"/>
      <c r="J236" s="225"/>
      <c r="K236" s="225"/>
      <c r="L236" s="12"/>
      <c r="M236" s="12"/>
      <c r="N236" s="1208"/>
      <c r="O236" s="1208"/>
      <c r="P236" s="12"/>
      <c r="Q236" s="160"/>
      <c r="R236" s="49"/>
      <c r="S236" s="189"/>
      <c r="T236" s="1178"/>
      <c r="U236" s="678">
        <f t="shared" si="76"/>
        <v>0</v>
      </c>
      <c r="V236" s="1055"/>
      <c r="Y236" s="263"/>
      <c r="Z236" s="1045"/>
      <c r="AA236" s="1163"/>
      <c r="AB236" s="1163"/>
      <c r="AC236" s="1164"/>
      <c r="AD236" s="1165"/>
      <c r="AF236" s="1165"/>
      <c r="AJ236" s="1002"/>
    </row>
    <row r="237" spans="1:38" ht="6" customHeight="1" outlineLevel="3" x14ac:dyDescent="0.15">
      <c r="A237" s="1173">
        <f>A364</f>
        <v>0</v>
      </c>
      <c r="B237" s="203"/>
      <c r="C237" s="185"/>
      <c r="D237" s="107"/>
      <c r="E237" s="1138"/>
      <c r="F237" s="1089"/>
      <c r="G237" s="127"/>
      <c r="H237" s="127"/>
      <c r="I237" s="221"/>
      <c r="J237" s="221"/>
      <c r="K237" s="221"/>
      <c r="L237" s="31"/>
      <c r="M237" s="36"/>
      <c r="N237" s="1215"/>
      <c r="O237" s="1215"/>
      <c r="P237" s="53"/>
      <c r="Q237" s="160"/>
      <c r="R237" s="49"/>
      <c r="S237" s="189"/>
      <c r="T237" s="1178"/>
      <c r="U237" s="678">
        <f t="shared" si="76"/>
        <v>0</v>
      </c>
      <c r="V237" s="1055"/>
      <c r="Y237" s="263"/>
      <c r="Z237" s="1045"/>
      <c r="AA237" s="1163"/>
      <c r="AB237" s="1163"/>
      <c r="AC237" s="1164"/>
      <c r="AD237" s="1165"/>
      <c r="AF237" s="1165"/>
      <c r="AJ237" s="1002"/>
    </row>
    <row r="238" spans="1:38" s="13" customFormat="1" ht="15.75" customHeight="1" x14ac:dyDescent="0.15">
      <c r="A238" s="1173">
        <f>A364</f>
        <v>0</v>
      </c>
      <c r="B238" s="7" t="s">
        <v>54</v>
      </c>
      <c r="C238" s="191"/>
      <c r="D238" s="107"/>
      <c r="E238" s="1138"/>
      <c r="F238" s="1092"/>
      <c r="G238" s="138"/>
      <c r="H238" s="139"/>
      <c r="I238" s="139"/>
      <c r="J238" s="140"/>
      <c r="K238" s="141"/>
      <c r="L238" s="141"/>
      <c r="M238" s="142"/>
      <c r="N238" s="1217"/>
      <c r="O238" s="1217"/>
      <c r="P238" s="229"/>
      <c r="Q238" s="532"/>
      <c r="R238" s="74"/>
      <c r="S238" s="192"/>
      <c r="T238" s="1178"/>
      <c r="U238" s="678"/>
      <c r="V238" s="1055"/>
      <c r="W238" s="623">
        <f>P238</f>
        <v>0</v>
      </c>
      <c r="X238" s="280"/>
      <c r="Y238" s="277"/>
      <c r="Z238" s="1045"/>
      <c r="AA238" s="1163"/>
      <c r="AB238" s="1163"/>
      <c r="AC238" s="1164"/>
      <c r="AD238" s="1165"/>
      <c r="AE238" s="21"/>
      <c r="AF238" s="1165"/>
      <c r="AI238" s="1006"/>
      <c r="AJ238" s="1002"/>
    </row>
    <row r="239" spans="1:38" ht="9" customHeight="1" outlineLevel="3" x14ac:dyDescent="0.15">
      <c r="A239" s="1173">
        <f>A240</f>
        <v>0</v>
      </c>
      <c r="B239" s="7" t="s">
        <v>54</v>
      </c>
      <c r="C239" s="185"/>
      <c r="D239" s="107"/>
      <c r="E239" s="1147"/>
      <c r="F239" s="1091"/>
      <c r="G239" s="106"/>
      <c r="H239" s="106"/>
      <c r="I239" s="106"/>
      <c r="J239" s="31"/>
      <c r="K239" s="221"/>
      <c r="L239" s="31"/>
      <c r="M239" s="36"/>
      <c r="N239" s="1224"/>
      <c r="O239" s="1224"/>
      <c r="P239" s="20"/>
      <c r="Q239" s="533"/>
      <c r="R239" s="49"/>
      <c r="S239" s="189"/>
      <c r="T239" s="1178"/>
      <c r="U239" s="678">
        <f t="shared" ref="U239" si="77">K239*N239</f>
        <v>0</v>
      </c>
      <c r="V239" s="1055"/>
      <c r="Y239" s="263"/>
      <c r="Z239" s="1045"/>
      <c r="AA239" s="1163"/>
      <c r="AB239" s="1163"/>
      <c r="AC239" s="1164"/>
      <c r="AD239" s="1165"/>
      <c r="AF239" s="1165"/>
      <c r="AJ239" s="1002"/>
    </row>
    <row r="240" spans="1:38" ht="20.45" customHeight="1" outlineLevel="3" x14ac:dyDescent="0.15">
      <c r="A240" s="1173">
        <f>A248</f>
        <v>0</v>
      </c>
      <c r="B240" s="7" t="s">
        <v>54</v>
      </c>
      <c r="C240" s="185"/>
      <c r="D240" s="107"/>
      <c r="E240" s="1139" t="s">
        <v>92</v>
      </c>
      <c r="F240" s="1084" t="s">
        <v>93</v>
      </c>
      <c r="G240" s="210"/>
      <c r="H240" s="136"/>
      <c r="I240" s="136"/>
      <c r="J240" s="143"/>
      <c r="K240" s="218" t="s">
        <v>68</v>
      </c>
      <c r="L240" s="137"/>
      <c r="M240" s="137" t="s">
        <v>830</v>
      </c>
      <c r="N240" s="646" t="s">
        <v>1163</v>
      </c>
      <c r="O240" s="646" t="s">
        <v>1164</v>
      </c>
      <c r="P240" s="137" t="s">
        <v>69</v>
      </c>
      <c r="Q240" s="161"/>
      <c r="R240" s="49"/>
      <c r="S240" s="189"/>
      <c r="T240" s="1178"/>
      <c r="U240" s="678"/>
      <c r="V240" s="1055"/>
      <c r="Y240" s="263"/>
      <c r="Z240" s="1045"/>
      <c r="AA240" s="1163"/>
      <c r="AB240" s="1163"/>
      <c r="AC240" s="1164"/>
      <c r="AD240" s="1165"/>
      <c r="AF240" s="1165"/>
      <c r="AJ240" s="1002"/>
      <c r="AL240" s="5"/>
    </row>
    <row r="241" spans="1:38" ht="6" customHeight="1" x14ac:dyDescent="0.15">
      <c r="A241" s="1173">
        <f>A240</f>
        <v>0</v>
      </c>
      <c r="B241" s="7" t="s">
        <v>54</v>
      </c>
      <c r="C241" s="185"/>
      <c r="D241" s="107"/>
      <c r="E241" s="1138"/>
      <c r="F241" s="1091"/>
      <c r="G241" s="75"/>
      <c r="H241" s="75"/>
      <c r="I241" s="75"/>
      <c r="J241" s="75"/>
      <c r="K241" s="76"/>
      <c r="L241" s="9"/>
      <c r="M241" s="77"/>
      <c r="N241" s="1201"/>
      <c r="O241" s="1201"/>
      <c r="P241" s="78"/>
      <c r="Q241" s="160"/>
      <c r="R241" s="49"/>
      <c r="S241" s="186"/>
      <c r="T241" s="1178"/>
      <c r="U241" s="678">
        <f t="shared" si="76"/>
        <v>0</v>
      </c>
      <c r="V241" s="1055"/>
      <c r="Y241" s="263"/>
      <c r="Z241" s="1045"/>
      <c r="AA241" s="1163"/>
      <c r="AB241" s="1163"/>
      <c r="AC241" s="1164"/>
      <c r="AD241" s="1165"/>
      <c r="AF241" s="1165"/>
      <c r="AJ241" s="1002"/>
      <c r="AL241" s="5"/>
    </row>
    <row r="242" spans="1:38" ht="15.75" customHeight="1" outlineLevel="1" x14ac:dyDescent="0.15">
      <c r="A242" s="1173">
        <f>IF(SUM(A243)=0,0,1)</f>
        <v>0</v>
      </c>
      <c r="B242" s="7" t="s">
        <v>54</v>
      </c>
      <c r="C242" s="185"/>
      <c r="D242" s="107"/>
      <c r="E242" s="1142" t="s">
        <v>1182</v>
      </c>
      <c r="F242" s="1088" t="str">
        <f>F243</f>
        <v>Vervangen ongeïsoleerde buitendeur door geïsoleerde deur in houten kozijn (achter/tuindeur)</v>
      </c>
      <c r="G242" s="129"/>
      <c r="H242" s="126"/>
      <c r="I242" s="742"/>
      <c r="J242" s="711"/>
      <c r="K242" s="34"/>
      <c r="L242" s="10"/>
      <c r="M242" s="36"/>
      <c r="N242" s="1215"/>
      <c r="O242" s="1215"/>
      <c r="P242" s="53"/>
      <c r="Q242" s="160"/>
      <c r="R242" s="49"/>
      <c r="S242" s="189"/>
      <c r="T242" s="1178"/>
      <c r="U242" s="678">
        <f t="shared" si="76"/>
        <v>0</v>
      </c>
      <c r="V242" s="1055"/>
      <c r="Y242" s="277"/>
      <c r="Z242" s="1045"/>
      <c r="AA242" s="1163"/>
      <c r="AB242" s="1163"/>
      <c r="AC242" s="1164"/>
      <c r="AD242" s="1165"/>
      <c r="AF242" s="1165"/>
      <c r="AJ242" s="1002"/>
    </row>
    <row r="243" spans="1:38" ht="15.75" customHeight="1" outlineLevel="3" x14ac:dyDescent="0.15">
      <c r="A243" s="1173">
        <f>IF(K243=0,0,1)</f>
        <v>0</v>
      </c>
      <c r="B243" s="7" t="s">
        <v>54</v>
      </c>
      <c r="C243" s="185"/>
      <c r="D243" s="107"/>
      <c r="E243" s="1138" t="str">
        <f>Prijsonderbouwing!B977</f>
        <v>V2-1-A1</v>
      </c>
      <c r="F243" s="1095" t="str">
        <f>Prijsonderbouwing!D977</f>
        <v>Vervangen ongeïsoleerde buitendeur door geïsoleerde deur in houten kozijn (achter/tuindeur)</v>
      </c>
      <c r="G243" s="126"/>
      <c r="H243" s="126"/>
      <c r="I243" s="709"/>
      <c r="J243" s="711"/>
      <c r="K243" s="211">
        <v>0</v>
      </c>
      <c r="L243" s="31"/>
      <c r="M243" s="36" t="str">
        <f>Prijsonderbouwing!F977</f>
        <v>m²</v>
      </c>
      <c r="N243" s="1215">
        <f>Prijsonderbouwing!O977</f>
        <v>862.25660501637742</v>
      </c>
      <c r="O243" s="1215">
        <f>Prijsonderbouwing!X977</f>
        <v>1012.7459303266739</v>
      </c>
      <c r="P243" s="53">
        <f>O243*K243</f>
        <v>0</v>
      </c>
      <c r="Q243" s="160"/>
      <c r="R243" s="49"/>
      <c r="S243" s="189"/>
      <c r="T243" s="1178"/>
      <c r="U243" s="678">
        <f t="shared" si="76"/>
        <v>0</v>
      </c>
      <c r="V243" s="1055"/>
      <c r="Y243" s="263"/>
      <c r="Z243" s="1045"/>
      <c r="AA243" s="1163"/>
      <c r="AB243" s="1163"/>
      <c r="AC243" s="1164"/>
      <c r="AD243" s="1165"/>
      <c r="AF243" s="1165"/>
      <c r="AJ243" s="1002"/>
      <c r="AL243" s="5"/>
    </row>
    <row r="244" spans="1:38" ht="6" customHeight="1" outlineLevel="1" x14ac:dyDescent="0.15">
      <c r="A244" s="1173">
        <f>A243</f>
        <v>0</v>
      </c>
      <c r="B244" s="7" t="s">
        <v>54</v>
      </c>
      <c r="C244" s="185"/>
      <c r="D244" s="107"/>
      <c r="E244" s="1138"/>
      <c r="F244" s="1091"/>
      <c r="G244" s="71"/>
      <c r="H244" s="71"/>
      <c r="I244" s="71"/>
      <c r="J244" s="10"/>
      <c r="K244" s="27"/>
      <c r="L244" s="10"/>
      <c r="M244" s="30"/>
      <c r="N244" s="1212"/>
      <c r="O244" s="1212"/>
      <c r="P244" s="228"/>
      <c r="Q244" s="160"/>
      <c r="R244" s="49"/>
      <c r="S244" s="189"/>
      <c r="T244" s="1178"/>
      <c r="U244" s="678">
        <f t="shared" si="76"/>
        <v>0</v>
      </c>
      <c r="V244" s="1055"/>
      <c r="Y244" s="277"/>
      <c r="Z244" s="1045"/>
      <c r="AA244" s="1163"/>
      <c r="AB244" s="1163"/>
      <c r="AC244" s="1164"/>
      <c r="AD244" s="1165"/>
      <c r="AF244" s="1165"/>
      <c r="AJ244" s="1002"/>
      <c r="AL244" s="5"/>
    </row>
    <row r="245" spans="1:38" ht="15.75" customHeight="1" outlineLevel="1" x14ac:dyDescent="0.15">
      <c r="A245" s="1173">
        <f>IF(SUM(A246)=0,0,1)</f>
        <v>0</v>
      </c>
      <c r="B245" s="7" t="s">
        <v>54</v>
      </c>
      <c r="C245" s="185"/>
      <c r="D245" s="107"/>
      <c r="E245" s="1142" t="s">
        <v>1183</v>
      </c>
      <c r="F245" s="1088" t="str">
        <f>F246</f>
        <v>Vervangen ongeïsoleerde buitendeur door geïsoleerde deur in houten kozijn (voordeur)</v>
      </c>
      <c r="G245" s="129"/>
      <c r="H245" s="126"/>
      <c r="I245" s="742"/>
      <c r="J245" s="711"/>
      <c r="K245" s="34"/>
      <c r="L245" s="10"/>
      <c r="M245" s="36"/>
      <c r="N245" s="1215"/>
      <c r="O245" s="1215"/>
      <c r="P245" s="53"/>
      <c r="Q245" s="160"/>
      <c r="R245" s="49"/>
      <c r="S245" s="189"/>
      <c r="T245" s="1178"/>
      <c r="U245" s="678">
        <f t="shared" ref="U245:U247" si="78">K245*N245</f>
        <v>0</v>
      </c>
      <c r="V245" s="1055"/>
      <c r="Y245" s="277"/>
      <c r="Z245" s="1045"/>
      <c r="AA245" s="1163"/>
      <c r="AB245" s="1163"/>
      <c r="AC245" s="1164"/>
      <c r="AD245" s="1165"/>
      <c r="AF245" s="1165"/>
      <c r="AJ245" s="1002"/>
    </row>
    <row r="246" spans="1:38" ht="15.75" customHeight="1" outlineLevel="3" x14ac:dyDescent="0.15">
      <c r="A246" s="1173">
        <f>IF(K246=0,0,1)</f>
        <v>0</v>
      </c>
      <c r="B246" s="7" t="s">
        <v>54</v>
      </c>
      <c r="C246" s="185"/>
      <c r="D246" s="107"/>
      <c r="E246" s="1138" t="str">
        <f>Prijsonderbouwing!B991</f>
        <v>V2-1-B1</v>
      </c>
      <c r="F246" s="1095" t="str">
        <f>Prijsonderbouwing!D991</f>
        <v>Vervangen ongeïsoleerde buitendeur door geïsoleerde deur in houten kozijn (voordeur)</v>
      </c>
      <c r="G246" s="126"/>
      <c r="H246" s="126"/>
      <c r="I246" s="709"/>
      <c r="J246" s="711"/>
      <c r="K246" s="211">
        <v>0</v>
      </c>
      <c r="L246" s="31"/>
      <c r="M246" s="36" t="str">
        <f>Prijsonderbouwing!F991</f>
        <v>m²</v>
      </c>
      <c r="N246" s="1215">
        <f>Prijsonderbouwing!O991</f>
        <v>1188.7364315310506</v>
      </c>
      <c r="O246" s="1215">
        <f>Prijsonderbouwing!X991</f>
        <v>1411.6311617682197</v>
      </c>
      <c r="P246" s="53">
        <f>O246*K246</f>
        <v>0</v>
      </c>
      <c r="Q246" s="160"/>
      <c r="R246" s="49"/>
      <c r="S246" s="189"/>
      <c r="T246" s="1178"/>
      <c r="U246" s="678">
        <f t="shared" si="78"/>
        <v>0</v>
      </c>
      <c r="V246" s="1055"/>
      <c r="Y246" s="263"/>
      <c r="Z246" s="1045"/>
      <c r="AA246" s="1163"/>
      <c r="AB246" s="1163"/>
      <c r="AC246" s="1164"/>
      <c r="AD246" s="1165"/>
      <c r="AF246" s="1165"/>
      <c r="AJ246" s="1002"/>
      <c r="AL246" s="5"/>
    </row>
    <row r="247" spans="1:38" ht="6" customHeight="1" outlineLevel="1" x14ac:dyDescent="0.15">
      <c r="A247" s="1173">
        <f>A246</f>
        <v>0</v>
      </c>
      <c r="B247" s="7" t="s">
        <v>54</v>
      </c>
      <c r="C247" s="185"/>
      <c r="D247" s="107"/>
      <c r="E247" s="1138"/>
      <c r="F247" s="1091"/>
      <c r="G247" s="71"/>
      <c r="H247" s="71"/>
      <c r="I247" s="71"/>
      <c r="J247" s="10"/>
      <c r="K247" s="27"/>
      <c r="L247" s="10"/>
      <c r="M247" s="30"/>
      <c r="N247" s="1212"/>
      <c r="O247" s="1212"/>
      <c r="P247" s="228"/>
      <c r="Q247" s="160"/>
      <c r="R247" s="49"/>
      <c r="S247" s="189"/>
      <c r="T247" s="1178"/>
      <c r="U247" s="678">
        <f t="shared" si="78"/>
        <v>0</v>
      </c>
      <c r="V247" s="1055"/>
      <c r="Y247" s="277"/>
      <c r="Z247" s="1045"/>
      <c r="AA247" s="1163"/>
      <c r="AB247" s="1163"/>
      <c r="AC247" s="1164"/>
      <c r="AD247" s="1165"/>
      <c r="AF247" s="1165"/>
      <c r="AJ247" s="1002"/>
      <c r="AL247" s="5"/>
    </row>
    <row r="248" spans="1:38" s="13" customFormat="1" ht="15.75" customHeight="1" x14ac:dyDescent="0.15">
      <c r="A248" s="1173">
        <f>IF(P248=0,0,1)</f>
        <v>0</v>
      </c>
      <c r="B248" s="7" t="s">
        <v>54</v>
      </c>
      <c r="C248" s="191"/>
      <c r="D248" s="107"/>
      <c r="E248" s="1143"/>
      <c r="F248" s="1092"/>
      <c r="G248" s="138"/>
      <c r="H248" s="139"/>
      <c r="I248" s="139"/>
      <c r="J248" s="140"/>
      <c r="K248" s="141"/>
      <c r="L248" s="141"/>
      <c r="M248" s="142" t="str">
        <f>E240</f>
        <v>V2-1</v>
      </c>
      <c r="N248" s="1236" t="s">
        <v>84</v>
      </c>
      <c r="O248" s="1217"/>
      <c r="P248" s="229">
        <f>ROUNDUP(SUM(P241:P246),0)</f>
        <v>0</v>
      </c>
      <c r="Q248" s="532"/>
      <c r="R248" s="74"/>
      <c r="S248" s="192"/>
      <c r="T248" s="1178"/>
      <c r="U248" s="678"/>
      <c r="V248" s="1055"/>
      <c r="W248" s="623">
        <f>P248</f>
        <v>0</v>
      </c>
      <c r="X248" s="280"/>
      <c r="Y248" s="277"/>
      <c r="Z248" s="1045"/>
      <c r="AA248" s="1163"/>
      <c r="AB248" s="1163"/>
      <c r="AC248" s="1164"/>
      <c r="AD248" s="1165"/>
      <c r="AE248" s="21"/>
      <c r="AF248" s="1165"/>
      <c r="AI248" s="1006"/>
      <c r="AJ248" s="1002"/>
    </row>
    <row r="249" spans="1:38" ht="9" customHeight="1" outlineLevel="3" x14ac:dyDescent="0.15">
      <c r="A249" s="1173">
        <f>A250</f>
        <v>0</v>
      </c>
      <c r="B249" s="7" t="s">
        <v>54</v>
      </c>
      <c r="C249" s="185"/>
      <c r="D249" s="107"/>
      <c r="E249" s="1147"/>
      <c r="F249" s="1091"/>
      <c r="G249" s="106"/>
      <c r="H249" s="106"/>
      <c r="I249" s="106"/>
      <c r="J249" s="31"/>
      <c r="K249" s="221"/>
      <c r="L249" s="31"/>
      <c r="M249" s="36"/>
      <c r="N249" s="1224"/>
      <c r="O249" s="1224"/>
      <c r="P249" s="20"/>
      <c r="Q249" s="533"/>
      <c r="R249" s="49"/>
      <c r="S249" s="189"/>
      <c r="T249" s="1178"/>
      <c r="U249" s="678">
        <f t="shared" si="76"/>
        <v>0</v>
      </c>
      <c r="V249" s="1055"/>
      <c r="Y249" s="263"/>
      <c r="Z249" s="1045"/>
      <c r="AA249" s="1163"/>
      <c r="AB249" s="1163"/>
      <c r="AC249" s="1164"/>
      <c r="AD249" s="1165"/>
      <c r="AF249" s="1165"/>
      <c r="AJ249" s="1002"/>
    </row>
    <row r="250" spans="1:38" ht="20.45" customHeight="1" outlineLevel="3" x14ac:dyDescent="0.15">
      <c r="A250" s="1173">
        <f>A255</f>
        <v>0</v>
      </c>
      <c r="B250" s="7" t="s">
        <v>54</v>
      </c>
      <c r="C250" s="185"/>
      <c r="D250" s="107"/>
      <c r="E250" s="1139" t="s">
        <v>94</v>
      </c>
      <c r="F250" s="1084" t="s">
        <v>1104</v>
      </c>
      <c r="G250" s="210"/>
      <c r="H250" s="136"/>
      <c r="I250" s="136"/>
      <c r="J250" s="143"/>
      <c r="K250" s="218" t="s">
        <v>68</v>
      </c>
      <c r="L250" s="137"/>
      <c r="M250" s="137" t="s">
        <v>830</v>
      </c>
      <c r="N250" s="646" t="s">
        <v>1163</v>
      </c>
      <c r="O250" s="646" t="s">
        <v>1164</v>
      </c>
      <c r="P250" s="137" t="s">
        <v>69</v>
      </c>
      <c r="Q250" s="161"/>
      <c r="R250" s="49"/>
      <c r="S250" s="189"/>
      <c r="T250" s="1178"/>
      <c r="U250" s="678"/>
      <c r="V250" s="1055"/>
      <c r="Y250" s="263"/>
      <c r="Z250" s="1045"/>
      <c r="AA250" s="1163"/>
      <c r="AB250" s="1163"/>
      <c r="AC250" s="1164"/>
      <c r="AD250" s="1165"/>
      <c r="AF250" s="1165"/>
      <c r="AJ250" s="1002"/>
    </row>
    <row r="251" spans="1:38" ht="6" customHeight="1" x14ac:dyDescent="0.15">
      <c r="A251" s="1173">
        <f>A250</f>
        <v>0</v>
      </c>
      <c r="B251" s="7" t="s">
        <v>54</v>
      </c>
      <c r="C251" s="185"/>
      <c r="D251" s="107"/>
      <c r="E251" s="1138"/>
      <c r="F251" s="1091"/>
      <c r="G251" s="75"/>
      <c r="H251" s="75"/>
      <c r="I251" s="75"/>
      <c r="J251" s="75"/>
      <c r="K251" s="76"/>
      <c r="L251" s="9"/>
      <c r="M251" s="77"/>
      <c r="N251" s="1201"/>
      <c r="O251" s="1201"/>
      <c r="P251" s="78"/>
      <c r="Q251" s="160"/>
      <c r="R251" s="49"/>
      <c r="S251" s="186"/>
      <c r="T251" s="1178"/>
      <c r="U251" s="678">
        <f t="shared" si="76"/>
        <v>0</v>
      </c>
      <c r="V251" s="1055"/>
      <c r="Y251" s="263"/>
      <c r="Z251" s="1045"/>
      <c r="AA251" s="1163"/>
      <c r="AB251" s="1163"/>
      <c r="AC251" s="1164"/>
      <c r="AD251" s="1165"/>
      <c r="AF251" s="1165"/>
      <c r="AJ251" s="1002"/>
    </row>
    <row r="252" spans="1:38" ht="15.75" customHeight="1" outlineLevel="1" x14ac:dyDescent="0.15">
      <c r="A252" s="1173">
        <f>IF(SUM(A253)=0,0,1)</f>
        <v>0</v>
      </c>
      <c r="B252" s="7" t="s">
        <v>54</v>
      </c>
      <c r="C252" s="185"/>
      <c r="D252" s="107"/>
      <c r="E252" s="1142" t="s">
        <v>147</v>
      </c>
      <c r="F252" s="1088" t="s">
        <v>1594</v>
      </c>
      <c r="G252" s="129"/>
      <c r="H252" s="126"/>
      <c r="I252" s="742"/>
      <c r="J252" s="711"/>
      <c r="K252" s="34"/>
      <c r="L252" s="10"/>
      <c r="M252" s="36"/>
      <c r="N252" s="1215"/>
      <c r="O252" s="1215"/>
      <c r="P252" s="53"/>
      <c r="Q252" s="160"/>
      <c r="R252" s="49"/>
      <c r="S252" s="189"/>
      <c r="T252" s="1178"/>
      <c r="U252" s="678">
        <f t="shared" ref="U252" si="79">K252*N252</f>
        <v>0</v>
      </c>
      <c r="V252" s="1055"/>
      <c r="Y252" s="277"/>
      <c r="Z252" s="1045"/>
      <c r="AA252" s="1163"/>
      <c r="AB252" s="1163"/>
      <c r="AC252" s="1164"/>
      <c r="AD252" s="1165"/>
      <c r="AF252" s="1165"/>
      <c r="AJ252" s="1002"/>
    </row>
    <row r="253" spans="1:38" ht="15.75" customHeight="1" outlineLevel="3" x14ac:dyDescent="0.15">
      <c r="A253" s="1173">
        <f t="shared" ref="A253:A333" si="80">IF(K253=0,0,1)</f>
        <v>0</v>
      </c>
      <c r="B253" s="7" t="s">
        <v>54</v>
      </c>
      <c r="C253" s="185"/>
      <c r="D253" s="107"/>
      <c r="E253" s="1138" t="str">
        <f>Prijsonderbouwing!B1005</f>
        <v>V2-2-A1</v>
      </c>
      <c r="F253" s="1095" t="str">
        <f>Prijsonderbouwing!D1005</f>
        <v>Vervangen ongeïsoleerd kozijnpaneel door geïsoleerd kozijnpaneel Rc  1.20 m².K/W</v>
      </c>
      <c r="G253" s="126"/>
      <c r="H253" s="126"/>
      <c r="I253" s="709"/>
      <c r="J253" s="289"/>
      <c r="K253" s="211"/>
      <c r="L253" s="31"/>
      <c r="M253" s="36" t="str">
        <f>Prijsonderbouwing!F1005</f>
        <v>m²</v>
      </c>
      <c r="N253" s="1215">
        <f>Prijsonderbouwing!O1005</f>
        <v>155.01310000000004</v>
      </c>
      <c r="O253" s="1215">
        <f>Prijsonderbouwing!X1005</f>
        <v>176.67585100000005</v>
      </c>
      <c r="P253" s="53">
        <f>O253*K253</f>
        <v>0</v>
      </c>
      <c r="Q253" s="160"/>
      <c r="R253" s="49"/>
      <c r="S253" s="189"/>
      <c r="T253" s="1178"/>
      <c r="U253" s="678">
        <f t="shared" si="76"/>
        <v>0</v>
      </c>
      <c r="V253" s="1055"/>
      <c r="Y253" s="263"/>
      <c r="Z253" s="1045"/>
      <c r="AA253" s="1163"/>
      <c r="AB253" s="1163"/>
      <c r="AC253" s="1164"/>
      <c r="AD253" s="1165"/>
      <c r="AF253" s="1165"/>
      <c r="AJ253" s="1002"/>
    </row>
    <row r="254" spans="1:38" ht="6" customHeight="1" outlineLevel="1" x14ac:dyDescent="0.15">
      <c r="A254" s="1173">
        <f>A251</f>
        <v>0</v>
      </c>
      <c r="B254" s="7" t="s">
        <v>54</v>
      </c>
      <c r="C254" s="185"/>
      <c r="D254" s="107"/>
      <c r="E254" s="1139"/>
      <c r="F254" s="1091"/>
      <c r="G254" s="71"/>
      <c r="H254" s="71"/>
      <c r="I254" s="71"/>
      <c r="J254" s="10"/>
      <c r="K254" s="27"/>
      <c r="L254" s="10"/>
      <c r="M254" s="30"/>
      <c r="N254" s="1212"/>
      <c r="O254" s="1212"/>
      <c r="P254" s="228"/>
      <c r="Q254" s="160"/>
      <c r="R254" s="49"/>
      <c r="S254" s="189"/>
      <c r="T254" s="1178"/>
      <c r="U254" s="678">
        <f t="shared" si="76"/>
        <v>0</v>
      </c>
      <c r="V254" s="1055"/>
      <c r="Y254" s="277"/>
      <c r="Z254" s="1045"/>
      <c r="AA254" s="1163"/>
      <c r="AB254" s="1163"/>
      <c r="AC254" s="1164"/>
      <c r="AD254" s="1165"/>
      <c r="AF254" s="1165"/>
      <c r="AJ254" s="1002"/>
    </row>
    <row r="255" spans="1:38" s="13" customFormat="1" ht="11.25" x14ac:dyDescent="0.15">
      <c r="A255" s="1173">
        <f>IF(P255=0,0,1)</f>
        <v>0</v>
      </c>
      <c r="B255" s="7" t="s">
        <v>54</v>
      </c>
      <c r="C255" s="191"/>
      <c r="D255" s="107"/>
      <c r="E255" s="1143"/>
      <c r="F255" s="1092"/>
      <c r="G255" s="138"/>
      <c r="H255" s="139"/>
      <c r="I255" s="139"/>
      <c r="J255" s="140"/>
      <c r="K255" s="141"/>
      <c r="L255" s="141"/>
      <c r="M255" s="142" t="str">
        <f>E250</f>
        <v>V2-2</v>
      </c>
      <c r="N255" s="1236" t="s">
        <v>84</v>
      </c>
      <c r="O255" s="1217"/>
      <c r="P255" s="229">
        <f>ROUNDUP(SUM(P251:P254),0)</f>
        <v>0</v>
      </c>
      <c r="Q255" s="532"/>
      <c r="R255" s="74"/>
      <c r="S255" s="192"/>
      <c r="T255" s="1178"/>
      <c r="U255" s="678"/>
      <c r="V255" s="1055"/>
      <c r="W255" s="623">
        <f>P255</f>
        <v>0</v>
      </c>
      <c r="X255" s="280"/>
      <c r="Y255" s="277"/>
      <c r="Z255" s="1045"/>
      <c r="AA255" s="1163"/>
      <c r="AB255" s="1163"/>
      <c r="AC255" s="1164"/>
      <c r="AD255" s="1165"/>
      <c r="AE255" s="21"/>
      <c r="AF255" s="1165"/>
      <c r="AG255" s="651"/>
      <c r="AH255" s="651"/>
      <c r="AI255" s="1005"/>
      <c r="AJ255" s="1002"/>
      <c r="AK255" s="651"/>
      <c r="AL255" s="651"/>
    </row>
    <row r="256" spans="1:38" ht="8.25" customHeight="1" outlineLevel="3" x14ac:dyDescent="0.15">
      <c r="A256" s="1173">
        <f>A257</f>
        <v>0</v>
      </c>
      <c r="B256" s="7" t="s">
        <v>54</v>
      </c>
      <c r="C256" s="185"/>
      <c r="D256" s="107"/>
      <c r="E256" s="1148"/>
      <c r="F256" s="1091"/>
      <c r="G256" s="106"/>
      <c r="H256" s="106"/>
      <c r="I256" s="106"/>
      <c r="J256" s="31"/>
      <c r="K256" s="221"/>
      <c r="L256" s="31"/>
      <c r="M256" s="36"/>
      <c r="N256" s="1224"/>
      <c r="O256" s="1224"/>
      <c r="P256" s="20"/>
      <c r="Q256" s="533"/>
      <c r="R256" s="49"/>
      <c r="S256" s="189"/>
      <c r="T256" s="1178"/>
      <c r="U256" s="678">
        <f t="shared" si="76"/>
        <v>0</v>
      </c>
      <c r="V256" s="1055"/>
      <c r="Y256" s="263"/>
      <c r="Z256" s="1045"/>
      <c r="AA256" s="1163"/>
      <c r="AB256" s="1163"/>
      <c r="AC256" s="1164"/>
      <c r="AD256" s="1165"/>
      <c r="AF256" s="1165"/>
      <c r="AJ256" s="1002"/>
    </row>
    <row r="257" spans="1:36" ht="20.45" customHeight="1" outlineLevel="3" x14ac:dyDescent="0.15">
      <c r="A257" s="1173">
        <f>A285</f>
        <v>0</v>
      </c>
      <c r="B257" s="7" t="s">
        <v>54</v>
      </c>
      <c r="C257" s="185"/>
      <c r="D257" s="107"/>
      <c r="E257" s="1149" t="s">
        <v>95</v>
      </c>
      <c r="F257" s="1084" t="s">
        <v>1106</v>
      </c>
      <c r="G257" s="210"/>
      <c r="H257" s="136"/>
      <c r="I257" s="136"/>
      <c r="J257" s="136"/>
      <c r="K257" s="218" t="s">
        <v>68</v>
      </c>
      <c r="L257" s="137"/>
      <c r="M257" s="137" t="s">
        <v>830</v>
      </c>
      <c r="N257" s="646" t="s">
        <v>1163</v>
      </c>
      <c r="O257" s="646" t="s">
        <v>1164</v>
      </c>
      <c r="P257" s="137" t="s">
        <v>69</v>
      </c>
      <c r="Q257" s="161"/>
      <c r="R257" s="49"/>
      <c r="S257" s="189"/>
      <c r="T257" s="1178"/>
      <c r="U257" s="678"/>
      <c r="V257" s="1055"/>
      <c r="Y257" s="263"/>
      <c r="Z257" s="1045"/>
      <c r="AA257" s="1163"/>
      <c r="AB257" s="1163"/>
      <c r="AC257" s="1164"/>
      <c r="AD257" s="1165"/>
      <c r="AF257" s="1165"/>
      <c r="AJ257" s="1002"/>
    </row>
    <row r="258" spans="1:36" ht="6" customHeight="1" x14ac:dyDescent="0.15">
      <c r="A258" s="1173">
        <f>A257</f>
        <v>0</v>
      </c>
      <c r="B258" s="7" t="s">
        <v>54</v>
      </c>
      <c r="C258" s="185"/>
      <c r="D258" s="107"/>
      <c r="E258" s="1138"/>
      <c r="F258" s="1091"/>
      <c r="G258" s="75"/>
      <c r="H258" s="75"/>
      <c r="I258" s="75"/>
      <c r="J258" s="75"/>
      <c r="K258" s="76"/>
      <c r="L258" s="9"/>
      <c r="M258" s="77"/>
      <c r="N258" s="1201"/>
      <c r="O258" s="1201"/>
      <c r="P258" s="78"/>
      <c r="Q258" s="160"/>
      <c r="R258" s="49"/>
      <c r="S258" s="186"/>
      <c r="T258" s="1178"/>
      <c r="U258" s="678">
        <f t="shared" si="76"/>
        <v>0</v>
      </c>
      <c r="V258" s="1055"/>
      <c r="Y258" s="263"/>
      <c r="Z258" s="1045"/>
      <c r="AA258" s="1163"/>
      <c r="AB258" s="1163"/>
      <c r="AC258" s="1164"/>
      <c r="AD258" s="1165"/>
      <c r="AF258" s="1165"/>
      <c r="AJ258" s="1002"/>
    </row>
    <row r="259" spans="1:36" ht="15.75" customHeight="1" outlineLevel="1" x14ac:dyDescent="0.15">
      <c r="A259" s="1173">
        <f>IF(SUM(A263:A266)=0,0,1)</f>
        <v>0</v>
      </c>
      <c r="B259" s="7" t="s">
        <v>54</v>
      </c>
      <c r="C259" s="185"/>
      <c r="D259" s="107"/>
      <c r="E259" s="1142" t="s">
        <v>166</v>
      </c>
      <c r="F259" s="1088" t="s">
        <v>1099</v>
      </c>
      <c r="G259" s="129"/>
      <c r="H259" s="34"/>
      <c r="I259" s="34"/>
      <c r="J259" s="34"/>
      <c r="K259" s="34"/>
      <c r="L259" s="10"/>
      <c r="M259" s="36"/>
      <c r="N259" s="1215"/>
      <c r="O259" s="1215"/>
      <c r="P259" s="53"/>
      <c r="Q259" s="160"/>
      <c r="R259" s="49"/>
      <c r="S259" s="189"/>
      <c r="T259" s="1178"/>
      <c r="U259" s="678">
        <f t="shared" si="76"/>
        <v>0</v>
      </c>
      <c r="V259" s="1055"/>
      <c r="Y259" s="277"/>
      <c r="Z259" s="1045"/>
      <c r="AA259" s="1163"/>
      <c r="AB259" s="1163"/>
      <c r="AC259" s="1164"/>
      <c r="AD259" s="1165"/>
      <c r="AF259" s="1165"/>
      <c r="AJ259" s="1002"/>
    </row>
    <row r="260" spans="1:36" ht="15.75" customHeight="1" outlineLevel="1" x14ac:dyDescent="0.15">
      <c r="A260" s="1173">
        <v>0</v>
      </c>
      <c r="C260" s="185"/>
      <c r="D260" s="107"/>
      <c r="E260" s="1150" t="s">
        <v>1009</v>
      </c>
      <c r="F260" s="1098" t="s">
        <v>1713</v>
      </c>
      <c r="G260" s="1012"/>
      <c r="H260" s="34"/>
      <c r="I260" s="34"/>
      <c r="J260" s="34"/>
      <c r="K260" s="34"/>
      <c r="L260" s="10"/>
      <c r="M260" s="36"/>
      <c r="N260" s="1215"/>
      <c r="O260" s="1215"/>
      <c r="P260" s="53"/>
      <c r="Q260" s="160"/>
      <c r="R260" s="49"/>
      <c r="S260" s="189"/>
      <c r="T260" s="1178"/>
      <c r="U260" s="678"/>
      <c r="V260" s="1055"/>
      <c r="Y260" s="277"/>
      <c r="Z260" s="1045"/>
      <c r="AA260" s="1163"/>
      <c r="AC260" s="1164"/>
      <c r="AD260" s="1165"/>
      <c r="AF260" s="1165"/>
      <c r="AJ260" s="1002"/>
    </row>
    <row r="261" spans="1:36" ht="15.75" customHeight="1" outlineLevel="1" x14ac:dyDescent="0.15">
      <c r="A261" s="1173">
        <v>0</v>
      </c>
      <c r="C261" s="185"/>
      <c r="D261" s="107"/>
      <c r="E261" s="1150" t="s">
        <v>1010</v>
      </c>
      <c r="F261" s="1098" t="s">
        <v>1713</v>
      </c>
      <c r="G261" s="1012"/>
      <c r="H261" s="34"/>
      <c r="I261" s="34"/>
      <c r="J261" s="34"/>
      <c r="K261" s="34"/>
      <c r="L261" s="10"/>
      <c r="M261" s="36"/>
      <c r="N261" s="1215"/>
      <c r="O261" s="1215"/>
      <c r="P261" s="53"/>
      <c r="Q261" s="160"/>
      <c r="R261" s="49"/>
      <c r="S261" s="189"/>
      <c r="T261" s="1178"/>
      <c r="U261" s="678"/>
      <c r="V261" s="1055"/>
      <c r="Y261" s="277"/>
      <c r="Z261" s="1045"/>
      <c r="AA261" s="1163"/>
      <c r="AC261" s="1164"/>
      <c r="AD261" s="1165"/>
      <c r="AF261" s="1165"/>
      <c r="AJ261" s="1002"/>
    </row>
    <row r="262" spans="1:36" ht="15.75" customHeight="1" outlineLevel="3" x14ac:dyDescent="0.15">
      <c r="A262" s="1173">
        <v>0</v>
      </c>
      <c r="B262" s="7" t="s">
        <v>54</v>
      </c>
      <c r="C262" s="185"/>
      <c r="D262" s="107"/>
      <c r="E262" s="1150" t="s">
        <v>1011</v>
      </c>
      <c r="F262" s="1098" t="s">
        <v>1713</v>
      </c>
      <c r="G262" s="1013"/>
      <c r="H262" s="1013"/>
      <c r="I262" s="1013"/>
      <c r="J262" s="1013"/>
      <c r="K262" s="34"/>
      <c r="L262" s="31"/>
      <c r="M262" s="36"/>
      <c r="N262" s="1215"/>
      <c r="O262" s="1215"/>
      <c r="P262" s="53"/>
      <c r="Q262" s="160"/>
      <c r="R262" s="1008"/>
      <c r="S262" s="189"/>
      <c r="T262" s="1178"/>
      <c r="U262" s="678"/>
      <c r="V262" s="1055"/>
      <c r="Y262" s="263"/>
      <c r="Z262" s="1045"/>
      <c r="AA262" s="1163"/>
      <c r="AC262" s="1164"/>
      <c r="AD262" s="1165"/>
      <c r="AF262" s="1165"/>
      <c r="AJ262" s="1002"/>
    </row>
    <row r="263" spans="1:36" ht="15.75" customHeight="1" outlineLevel="3" x14ac:dyDescent="0.15">
      <c r="A263" s="1173">
        <f t="shared" si="80"/>
        <v>0</v>
      </c>
      <c r="B263" s="7" t="s">
        <v>54</v>
      </c>
      <c r="C263" s="185"/>
      <c r="D263" s="107"/>
      <c r="E263" s="1138" t="str">
        <f>Prijsonderbouwing!B1018</f>
        <v>V2-3-A4</v>
      </c>
      <c r="F263" s="1095" t="str">
        <f>Prijsonderbouwing!D1018</f>
        <v xml:space="preserve">Vervangen glas door HR++ glas in bestaand houten kozijn: van 0 m² tot 2 m² </v>
      </c>
      <c r="G263" s="126"/>
      <c r="H263" s="126"/>
      <c r="I263" s="126"/>
      <c r="J263" s="289"/>
      <c r="K263" s="211"/>
      <c r="L263" s="31"/>
      <c r="M263" s="36" t="str">
        <f>Prijsonderbouwing!F1018</f>
        <v>m²</v>
      </c>
      <c r="N263" s="1215">
        <f>Prijsonderbouwing!O1018</f>
        <v>295</v>
      </c>
      <c r="O263" s="1215">
        <f>Prijsonderbouwing!X1018</f>
        <v>335.71</v>
      </c>
      <c r="P263" s="53">
        <f t="shared" ref="P263:P266" si="81">O263*K263</f>
        <v>0</v>
      </c>
      <c r="Q263" s="160"/>
      <c r="R263" s="1008"/>
      <c r="S263" s="189"/>
      <c r="T263" s="1178"/>
      <c r="U263" s="678">
        <f t="shared" si="76"/>
        <v>0</v>
      </c>
      <c r="V263" s="1055"/>
      <c r="Y263" s="263"/>
      <c r="Z263" s="1045"/>
      <c r="AA263" s="1163"/>
      <c r="AB263" s="1163"/>
      <c r="AC263" s="1164"/>
      <c r="AD263" s="1165"/>
      <c r="AF263" s="1165"/>
      <c r="AJ263" s="1002"/>
    </row>
    <row r="264" spans="1:36" ht="15.75" customHeight="1" outlineLevel="3" x14ac:dyDescent="0.15">
      <c r="A264" s="1173">
        <f t="shared" si="80"/>
        <v>0</v>
      </c>
      <c r="B264" s="7" t="s">
        <v>54</v>
      </c>
      <c r="C264" s="185"/>
      <c r="D264" s="107"/>
      <c r="E264" s="1138" t="str">
        <f>Prijsonderbouwing!B1020</f>
        <v>V2-3-A5</v>
      </c>
      <c r="F264" s="1089" t="str">
        <f>Prijsonderbouwing!D1020</f>
        <v>Vervangen glas door HR++ glas in bestaand houten kozijn: van 2 m² tot 8 m²</v>
      </c>
      <c r="G264" s="127"/>
      <c r="H264" s="127"/>
      <c r="I264" s="126"/>
      <c r="J264" s="132"/>
      <c r="K264" s="211"/>
      <c r="L264" s="31"/>
      <c r="M264" s="36" t="str">
        <f>Prijsonderbouwing!F1020</f>
        <v>m²</v>
      </c>
      <c r="N264" s="1215">
        <f>Prijsonderbouwing!O1020</f>
        <v>250</v>
      </c>
      <c r="O264" s="1215">
        <f>Prijsonderbouwing!X1020</f>
        <v>284.5</v>
      </c>
      <c r="P264" s="53">
        <f t="shared" si="81"/>
        <v>0</v>
      </c>
      <c r="Q264" s="160"/>
      <c r="R264" s="49"/>
      <c r="S264" s="189"/>
      <c r="T264" s="1178"/>
      <c r="U264" s="678">
        <f t="shared" si="76"/>
        <v>0</v>
      </c>
      <c r="V264" s="1055"/>
      <c r="Y264" s="263"/>
      <c r="Z264" s="1045"/>
      <c r="AA264" s="1163"/>
      <c r="AB264" s="1163"/>
      <c r="AC264" s="1164"/>
      <c r="AD264" s="1165"/>
      <c r="AF264" s="1165"/>
      <c r="AJ264" s="1002"/>
    </row>
    <row r="265" spans="1:36" ht="15.75" customHeight="1" outlineLevel="3" x14ac:dyDescent="0.15">
      <c r="A265" s="1173">
        <f t="shared" ref="A265" si="82">IF(K265=0,0,1)</f>
        <v>0</v>
      </c>
      <c r="B265" s="7" t="s">
        <v>54</v>
      </c>
      <c r="C265" s="185"/>
      <c r="D265" s="107"/>
      <c r="E265" s="1138" t="str">
        <f>Prijsonderbouwing!B1022</f>
        <v>V2-3-A6</v>
      </c>
      <c r="F265" s="1095" t="str">
        <f>Prijsonderbouwing!D1022</f>
        <v>Vervangen glas door HR++ glas in bestaand houten kozijn: van 8 m² tot 15 m²</v>
      </c>
      <c r="G265" s="126"/>
      <c r="H265" s="126"/>
      <c r="I265" s="126"/>
      <c r="J265" s="289"/>
      <c r="K265" s="211"/>
      <c r="L265" s="31"/>
      <c r="M265" s="36" t="str">
        <f>Prijsonderbouwing!F1022</f>
        <v>m²</v>
      </c>
      <c r="N265" s="1215">
        <f>Prijsonderbouwing!O1022</f>
        <v>215</v>
      </c>
      <c r="O265" s="1215">
        <f>Prijsonderbouwing!X1022</f>
        <v>244.67</v>
      </c>
      <c r="P265" s="53">
        <f t="shared" si="81"/>
        <v>0</v>
      </c>
      <c r="Q265" s="160"/>
      <c r="R265" s="49"/>
      <c r="S265" s="189"/>
      <c r="T265" s="1178"/>
      <c r="U265" s="678">
        <f t="shared" si="76"/>
        <v>0</v>
      </c>
      <c r="V265" s="1055"/>
      <c r="Y265" s="263"/>
      <c r="Z265" s="1045"/>
      <c r="AA265" s="1163"/>
      <c r="AB265" s="1163"/>
      <c r="AC265" s="1164"/>
      <c r="AD265" s="1165"/>
      <c r="AF265" s="1165"/>
      <c r="AJ265" s="1002"/>
    </row>
    <row r="266" spans="1:36" ht="15.75" customHeight="1" outlineLevel="3" x14ac:dyDescent="0.15">
      <c r="A266" s="1173">
        <f t="shared" ref="A266" si="83">IF(K266=0,0,1)</f>
        <v>0</v>
      </c>
      <c r="B266" s="7" t="s">
        <v>54</v>
      </c>
      <c r="C266" s="185"/>
      <c r="D266" s="107"/>
      <c r="E266" s="1138" t="str">
        <f>Prijsonderbouwing!B1024</f>
        <v>V2-3-A7</v>
      </c>
      <c r="F266" s="1089" t="str">
        <f>Prijsonderbouwing!D1024</f>
        <v xml:space="preserve">Vervangen glas door HR++ glas in bestaand houten kozijn: vanaf 15 m² </v>
      </c>
      <c r="G266" s="127"/>
      <c r="H266" s="127"/>
      <c r="I266" s="126"/>
      <c r="J266" s="132"/>
      <c r="K266" s="211"/>
      <c r="L266" s="31"/>
      <c r="M266" s="36" t="str">
        <f>Prijsonderbouwing!F1024</f>
        <v>m²</v>
      </c>
      <c r="N266" s="1215">
        <f>Prijsonderbouwing!O1024</f>
        <v>175</v>
      </c>
      <c r="O266" s="1215">
        <f>Prijsonderbouwing!X1024</f>
        <v>199.15</v>
      </c>
      <c r="P266" s="53">
        <f t="shared" si="81"/>
        <v>0</v>
      </c>
      <c r="Q266" s="160"/>
      <c r="R266" s="49"/>
      <c r="S266" s="189"/>
      <c r="T266" s="1178"/>
      <c r="U266" s="678">
        <f t="shared" si="76"/>
        <v>0</v>
      </c>
      <c r="V266" s="1055"/>
      <c r="Y266" s="263"/>
      <c r="Z266" s="1045"/>
      <c r="AA266" s="1163"/>
      <c r="AB266" s="1163"/>
      <c r="AC266" s="1164"/>
      <c r="AD266" s="1165"/>
      <c r="AF266" s="1165"/>
      <c r="AJ266" s="1002"/>
    </row>
    <row r="267" spans="1:36" ht="6" customHeight="1" outlineLevel="3" x14ac:dyDescent="0.15">
      <c r="A267" s="1173">
        <f>A259</f>
        <v>0</v>
      </c>
      <c r="B267" s="7" t="s">
        <v>54</v>
      </c>
      <c r="C267" s="185"/>
      <c r="D267" s="107"/>
      <c r="E267" s="1138"/>
      <c r="F267" s="1090"/>
      <c r="G267" s="209"/>
      <c r="H267" s="209"/>
      <c r="I267" s="209"/>
      <c r="J267" s="294"/>
      <c r="K267" s="221"/>
      <c r="L267" s="31"/>
      <c r="M267" s="36"/>
      <c r="N267" s="1215"/>
      <c r="O267" s="1215"/>
      <c r="P267" s="53"/>
      <c r="Q267" s="160"/>
      <c r="R267" s="49"/>
      <c r="S267" s="189"/>
      <c r="T267" s="1178"/>
      <c r="U267" s="678">
        <f t="shared" si="76"/>
        <v>0</v>
      </c>
      <c r="V267" s="1055"/>
      <c r="Y267" s="263"/>
      <c r="Z267" s="1045"/>
      <c r="AA267" s="1163"/>
      <c r="AB267" s="1163"/>
      <c r="AC267" s="1164"/>
      <c r="AD267" s="1165"/>
      <c r="AF267" s="1165"/>
      <c r="AJ267" s="1002"/>
    </row>
    <row r="268" spans="1:36" ht="15.75" customHeight="1" outlineLevel="3" x14ac:dyDescent="0.15">
      <c r="A268" s="1173">
        <f>IF(SUM(A269:A283)=0,0,1)</f>
        <v>0</v>
      </c>
      <c r="B268" s="7" t="s">
        <v>54</v>
      </c>
      <c r="C268" s="185"/>
      <c r="D268" s="107"/>
      <c r="E268" s="1142" t="str">
        <f>Prijsonderbouwing!B1031</f>
        <v>V2-3-X</v>
      </c>
      <c r="F268" s="1088" t="str">
        <f>Prijsonderbouwing!D1031</f>
        <v>Bijkomende kosten</v>
      </c>
      <c r="G268" s="126"/>
      <c r="H268" s="126"/>
      <c r="I268" s="126"/>
      <c r="J268" s="289"/>
      <c r="K268" s="53"/>
      <c r="L268" s="53"/>
      <c r="M268" s="53"/>
      <c r="N268" s="1215"/>
      <c r="O268" s="1215"/>
      <c r="P268" s="53"/>
      <c r="Q268" s="160"/>
      <c r="R268" s="49"/>
      <c r="S268" s="189"/>
      <c r="T268" s="1178"/>
      <c r="U268" s="678">
        <f t="shared" si="76"/>
        <v>0</v>
      </c>
      <c r="V268" s="1055"/>
      <c r="Y268" s="263"/>
      <c r="Z268" s="1045"/>
      <c r="AA268" s="1163"/>
      <c r="AB268" s="1163"/>
      <c r="AC268" s="1164"/>
      <c r="AD268" s="1165"/>
      <c r="AF268" s="1165"/>
      <c r="AJ268" s="1002"/>
    </row>
    <row r="269" spans="1:36" ht="15.75" customHeight="1" outlineLevel="3" x14ac:dyDescent="0.15">
      <c r="A269" s="1173">
        <f t="shared" ref="A269" si="84">IF(K269=0,0,1)</f>
        <v>0</v>
      </c>
      <c r="B269" s="7" t="s">
        <v>54</v>
      </c>
      <c r="C269" s="185"/>
      <c r="D269" s="107"/>
      <c r="E269" s="1138" t="str">
        <f>Prijsonderbouwing!B1034</f>
        <v>V2-3-A1</v>
      </c>
      <c r="F269" s="1095" t="str">
        <f>Prijsonderbouwing!D1034</f>
        <v xml:space="preserve">Starttarief </v>
      </c>
      <c r="G269" s="126"/>
      <c r="H269" s="126"/>
      <c r="I269" s="126"/>
      <c r="J269" s="289"/>
      <c r="K269" s="211"/>
      <c r="L269" s="31"/>
      <c r="M269" s="36" t="str">
        <f>Prijsonderbouwing!F1034</f>
        <v>pst</v>
      </c>
      <c r="N269" s="1215">
        <f>Prijsonderbouwing!O1034</f>
        <v>175</v>
      </c>
      <c r="O269" s="1215">
        <f>Prijsonderbouwing!X1034</f>
        <v>190.75</v>
      </c>
      <c r="P269" s="53">
        <f>O269*K269</f>
        <v>0</v>
      </c>
      <c r="Q269" s="160"/>
      <c r="R269" s="49"/>
      <c r="S269" s="189"/>
      <c r="T269" s="1178"/>
      <c r="U269" s="678">
        <f t="shared" ref="U269:U271" si="85">K269*N269</f>
        <v>0</v>
      </c>
      <c r="V269" s="1055"/>
      <c r="Y269" s="263"/>
      <c r="Z269" s="1045"/>
      <c r="AA269" s="1163"/>
      <c r="AB269" s="1163"/>
      <c r="AC269" s="1164"/>
      <c r="AD269" s="1165"/>
      <c r="AF269" s="1165"/>
      <c r="AJ269" s="1002"/>
    </row>
    <row r="270" spans="1:36" ht="15.75" customHeight="1" outlineLevel="3" x14ac:dyDescent="0.15">
      <c r="A270" s="1173">
        <f t="shared" ref="A270" si="86">IF(K270=0,0,1)</f>
        <v>0</v>
      </c>
      <c r="B270" s="7" t="s">
        <v>54</v>
      </c>
      <c r="C270" s="185"/>
      <c r="D270" s="107"/>
      <c r="E270" s="1138" t="str">
        <f>Prijsonderbouwing!B1036</f>
        <v>V2-3-A2</v>
      </c>
      <c r="F270" s="1089" t="str">
        <f>Prijsonderbouwing!D1036</f>
        <v>Minimaal tarief (incl. starttarief)</v>
      </c>
      <c r="G270" s="127"/>
      <c r="H270" s="127"/>
      <c r="I270" s="127"/>
      <c r="J270" s="132"/>
      <c r="K270" s="211"/>
      <c r="L270" s="31"/>
      <c r="M270" s="36" t="str">
        <f>Prijsonderbouwing!F1036</f>
        <v>pst</v>
      </c>
      <c r="N270" s="1215">
        <f>Prijsonderbouwing!O1036</f>
        <v>450</v>
      </c>
      <c r="O270" s="1215">
        <f>Prijsonderbouwing!X1036</f>
        <v>517.5</v>
      </c>
      <c r="P270" s="53">
        <f>O270*K270</f>
        <v>0</v>
      </c>
      <c r="Q270" s="160"/>
      <c r="R270" s="49"/>
      <c r="S270" s="189"/>
      <c r="T270" s="1178"/>
      <c r="U270" s="678">
        <f t="shared" si="85"/>
        <v>0</v>
      </c>
      <c r="V270" s="1055"/>
      <c r="Y270" s="263"/>
      <c r="Z270" s="1045"/>
      <c r="AA270" s="1163"/>
      <c r="AB270" s="1163"/>
      <c r="AC270" s="1164"/>
      <c r="AD270" s="1165"/>
      <c r="AF270" s="1165"/>
      <c r="AJ270" s="1002"/>
    </row>
    <row r="271" spans="1:36" ht="15.75" customHeight="1" outlineLevel="3" x14ac:dyDescent="0.15">
      <c r="A271" s="1173">
        <f t="shared" ref="A271" si="87">IF(K271=0,0,1)</f>
        <v>0</v>
      </c>
      <c r="B271" s="7" t="s">
        <v>54</v>
      </c>
      <c r="C271" s="185"/>
      <c r="D271" s="107"/>
      <c r="E271" s="1138" t="str">
        <f>Prijsonderbouwing!B1038</f>
        <v>V2-3-A3</v>
      </c>
      <c r="F271" s="1095" t="str">
        <f>Prijsonderbouwing!D1038</f>
        <v xml:space="preserve">Inmeten </v>
      </c>
      <c r="G271" s="126"/>
      <c r="H271" s="126"/>
      <c r="I271" s="127"/>
      <c r="J271" s="289"/>
      <c r="K271" s="211"/>
      <c r="L271" s="31"/>
      <c r="M271" s="36" t="str">
        <f>Prijsonderbouwing!F1038</f>
        <v>won</v>
      </c>
      <c r="N271" s="1215">
        <f>Prijsonderbouwing!O1038</f>
        <v>75</v>
      </c>
      <c r="O271" s="1215">
        <f>Prijsonderbouwing!X1038</f>
        <v>81.75</v>
      </c>
      <c r="P271" s="53">
        <f>O271*K271</f>
        <v>0</v>
      </c>
      <c r="Q271" s="160"/>
      <c r="R271" s="49"/>
      <c r="S271" s="189"/>
      <c r="T271" s="1178"/>
      <c r="U271" s="678">
        <f t="shared" si="85"/>
        <v>0</v>
      </c>
      <c r="V271" s="1055"/>
      <c r="Y271" s="263"/>
      <c r="Z271" s="1045"/>
      <c r="AA271" s="1163"/>
      <c r="AB271" s="1163"/>
      <c r="AC271" s="1164"/>
      <c r="AD271" s="1165"/>
      <c r="AF271" s="1165"/>
      <c r="AJ271" s="1002"/>
    </row>
    <row r="272" spans="1:36" ht="15.75" customHeight="1" outlineLevel="3" x14ac:dyDescent="0.15">
      <c r="A272" s="1173">
        <f t="shared" ref="A272" si="88">IF(K272=0,0,1)</f>
        <v>0</v>
      </c>
      <c r="B272" s="7" t="s">
        <v>54</v>
      </c>
      <c r="C272" s="185"/>
      <c r="D272" s="107"/>
      <c r="E272" s="1138" t="str">
        <f>Prijsonderbouwing!B1040</f>
        <v>V2-3-X1</v>
      </c>
      <c r="F272" s="1095" t="str">
        <f>Prijsonderbouwing!D1040</f>
        <v>Verwijderen bitumen/glaskit uit sponning</v>
      </c>
      <c r="G272" s="126"/>
      <c r="H272" s="126"/>
      <c r="I272" s="127"/>
      <c r="J272" s="289"/>
      <c r="K272" s="211">
        <v>0</v>
      </c>
      <c r="L272" s="31"/>
      <c r="M272" s="36" t="str">
        <f>Prijsonderbouwing!F1040</f>
        <v>m2</v>
      </c>
      <c r="N272" s="1215">
        <f>Prijsonderbouwing!O1040</f>
        <v>50</v>
      </c>
      <c r="O272" s="1215">
        <f>Prijsonderbouwing!X1040</f>
        <v>54.5</v>
      </c>
      <c r="P272" s="53">
        <f>O272*K272</f>
        <v>0</v>
      </c>
      <c r="Q272" s="160"/>
      <c r="R272" s="49"/>
      <c r="S272" s="189"/>
      <c r="T272" s="1178"/>
      <c r="U272" s="678">
        <f t="shared" si="76"/>
        <v>0</v>
      </c>
      <c r="V272" s="1055"/>
      <c r="Y272" s="263"/>
      <c r="Z272" s="1045"/>
      <c r="AA272" s="1163"/>
      <c r="AB272" s="1163"/>
      <c r="AC272" s="1164"/>
      <c r="AD272" s="1165"/>
      <c r="AF272" s="1165"/>
      <c r="AJ272" s="1002"/>
    </row>
    <row r="273" spans="1:38" ht="15.75" customHeight="1" outlineLevel="3" x14ac:dyDescent="0.15">
      <c r="A273" s="1173">
        <f t="shared" ref="A273" si="89">IF(K273=0,0,1)</f>
        <v>0</v>
      </c>
      <c r="B273" s="7" t="s">
        <v>54</v>
      </c>
      <c r="C273" s="185"/>
      <c r="D273" s="107"/>
      <c r="E273" s="1138" t="str">
        <f>Prijsonderbouwing!B1042</f>
        <v>V2-3-X2</v>
      </c>
      <c r="F273" s="1089" t="str">
        <f>Prijsonderbouwing!D1042</f>
        <v>Inzet kraan bij ruiten &gt; 80 kg. (minimaal inzet 3 uur)</v>
      </c>
      <c r="G273" s="127"/>
      <c r="H273" s="127"/>
      <c r="I273" s="289"/>
      <c r="J273" s="132"/>
      <c r="K273" s="211"/>
      <c r="L273" s="31"/>
      <c r="M273" s="36" t="str">
        <f>Prijsonderbouwing!F1042</f>
        <v xml:space="preserve">uur </v>
      </c>
      <c r="N273" s="1215">
        <f>Prijsonderbouwing!O1042</f>
        <v>110</v>
      </c>
      <c r="O273" s="1215">
        <f>Prijsonderbouwing!X1042</f>
        <v>123.86</v>
      </c>
      <c r="P273" s="53">
        <f t="shared" ref="P273:P278" si="90">O273*K273</f>
        <v>0</v>
      </c>
      <c r="Q273" s="160"/>
      <c r="R273" s="49"/>
      <c r="S273" s="189"/>
      <c r="T273" s="1178"/>
      <c r="U273" s="678">
        <f t="shared" si="76"/>
        <v>0</v>
      </c>
      <c r="V273" s="1055"/>
      <c r="Y273" s="263"/>
      <c r="Z273" s="1045"/>
      <c r="AA273" s="1163"/>
      <c r="AB273" s="1163"/>
      <c r="AC273" s="1164"/>
      <c r="AD273" s="1165"/>
      <c r="AF273" s="1165"/>
      <c r="AJ273" s="1002"/>
    </row>
    <row r="274" spans="1:38" ht="15.75" customHeight="1" outlineLevel="3" x14ac:dyDescent="0.15">
      <c r="A274" s="1173">
        <f t="shared" ref="A274" si="91">IF(K274=0,0,1)</f>
        <v>0</v>
      </c>
      <c r="B274" s="7" t="s">
        <v>54</v>
      </c>
      <c r="C274" s="185"/>
      <c r="D274" s="107"/>
      <c r="E274" s="1138" t="str">
        <f>Prijsonderbouwing!B1044</f>
        <v>V1-2-X3</v>
      </c>
      <c r="F274" s="1089" t="str">
        <f>Prijsonderbouwing!D1044</f>
        <v>Hoogwerker op-/afbouw/huur in weken</v>
      </c>
      <c r="G274" s="126"/>
      <c r="H274" s="126"/>
      <c r="I274" s="126"/>
      <c r="J274" s="289"/>
      <c r="K274" s="211"/>
      <c r="L274" s="31"/>
      <c r="M274" s="36" t="str">
        <f>Prijsonderbouwing!F1044</f>
        <v>wk</v>
      </c>
      <c r="N274" s="1215">
        <f>Prijsonderbouwing!O1044</f>
        <v>550</v>
      </c>
      <c r="O274" s="1215">
        <f>Prijsonderbouwing!X1044</f>
        <v>665.5</v>
      </c>
      <c r="P274" s="53">
        <f t="shared" si="90"/>
        <v>0</v>
      </c>
      <c r="Q274" s="160"/>
      <c r="R274" s="49"/>
      <c r="S274" s="189"/>
      <c r="T274" s="1178"/>
      <c r="U274" s="678">
        <f t="shared" si="76"/>
        <v>0</v>
      </c>
      <c r="V274" s="1054"/>
      <c r="Y274" s="263"/>
      <c r="Z274" s="1045"/>
      <c r="AA274" s="1163"/>
      <c r="AB274" s="1163"/>
      <c r="AC274" s="1164"/>
      <c r="AD274" s="1165"/>
      <c r="AF274" s="1165"/>
      <c r="AJ274" s="1002"/>
    </row>
    <row r="275" spans="1:38" ht="15.75" customHeight="1" outlineLevel="3" x14ac:dyDescent="0.15">
      <c r="A275" s="1173">
        <f t="shared" ref="A275" si="92">IF(K275=0,0,1)</f>
        <v>0</v>
      </c>
      <c r="B275" s="7" t="s">
        <v>54</v>
      </c>
      <c r="C275" s="185"/>
      <c r="D275" s="107"/>
      <c r="E275" s="1138" t="str">
        <f>Prijsonderbouwing!B1046</f>
        <v>V2-3-X4</v>
      </c>
      <c r="F275" s="1095" t="str">
        <f>Prijsonderbouwing!D1046</f>
        <v>Steigerwerk vanaf de 2e verdieping</v>
      </c>
      <c r="G275" s="127"/>
      <c r="H275" s="127"/>
      <c r="I275" s="127"/>
      <c r="J275" s="132"/>
      <c r="K275" s="211"/>
      <c r="L275" s="31"/>
      <c r="M275" s="36" t="str">
        <f>Prijsonderbouwing!F1046</f>
        <v xml:space="preserve">pst </v>
      </c>
      <c r="N275" s="1215">
        <f>Prijsonderbouwing!O1046</f>
        <v>350</v>
      </c>
      <c r="O275" s="1215">
        <f>Prijsonderbouwing!X1046</f>
        <v>392</v>
      </c>
      <c r="P275" s="53">
        <f t="shared" si="90"/>
        <v>0</v>
      </c>
      <c r="Q275" s="160"/>
      <c r="R275" s="49"/>
      <c r="S275" s="189"/>
      <c r="T275" s="1178"/>
      <c r="U275" s="678">
        <f t="shared" si="76"/>
        <v>0</v>
      </c>
      <c r="V275" s="1055"/>
      <c r="Y275" s="263"/>
      <c r="Z275" s="1045"/>
      <c r="AA275" s="1163"/>
      <c r="AB275" s="1163"/>
      <c r="AC275" s="1164"/>
      <c r="AD275" s="1165"/>
      <c r="AF275" s="1165"/>
      <c r="AJ275" s="1002"/>
    </row>
    <row r="276" spans="1:38" ht="15.6" customHeight="1" outlineLevel="3" x14ac:dyDescent="0.15">
      <c r="A276" s="1173">
        <f t="shared" ref="A276" si="93">IF(K276=0,0,1)</f>
        <v>0</v>
      </c>
      <c r="B276" s="7" t="s">
        <v>54</v>
      </c>
      <c r="C276" s="185"/>
      <c r="D276" s="107"/>
      <c r="E276" s="1138" t="str">
        <f>Prijsonderbouwing!B1048</f>
        <v>V2-3-X5</v>
      </c>
      <c r="F276" s="1095" t="str">
        <f>Prijsonderbouwing!D1048</f>
        <v>Toeslag wienersprossen per vak</v>
      </c>
      <c r="G276" s="127"/>
      <c r="H276" s="127"/>
      <c r="I276" s="127"/>
      <c r="J276" s="132"/>
      <c r="K276" s="211"/>
      <c r="L276" s="31"/>
      <c r="M276" s="36" t="str">
        <f>Prijsonderbouwing!F1048</f>
        <v>vak</v>
      </c>
      <c r="N276" s="1215">
        <f>Prijsonderbouwing!O1048</f>
        <v>30</v>
      </c>
      <c r="O276" s="1215">
        <f>Prijsonderbouwing!X1048</f>
        <v>36.299999999999997</v>
      </c>
      <c r="P276" s="53">
        <f t="shared" si="90"/>
        <v>0</v>
      </c>
      <c r="Q276" s="160"/>
      <c r="R276" s="49"/>
      <c r="S276" s="189"/>
      <c r="T276" s="1178"/>
      <c r="U276" s="678">
        <f t="shared" si="76"/>
        <v>0</v>
      </c>
      <c r="V276" s="1055"/>
      <c r="Y276" s="263"/>
      <c r="Z276" s="1045"/>
      <c r="AA276" s="1163"/>
      <c r="AB276" s="1163"/>
      <c r="AC276" s="1164"/>
      <c r="AD276" s="1165"/>
      <c r="AF276" s="1165"/>
      <c r="AJ276" s="1002"/>
    </row>
    <row r="277" spans="1:38" ht="15.75" customHeight="1" outlineLevel="3" x14ac:dyDescent="0.15">
      <c r="A277" s="1173">
        <f t="shared" ref="A277" si="94">IF(K277=0,0,1)</f>
        <v>0</v>
      </c>
      <c r="B277" s="7" t="s">
        <v>54</v>
      </c>
      <c r="C277" s="185"/>
      <c r="D277" s="107"/>
      <c r="E277" s="1138" t="str">
        <f>Prijsonderbouwing!B1050</f>
        <v>V2-3-X6</v>
      </c>
      <c r="F277" s="1095" t="str">
        <f>Prijsonderbouwing!D1050</f>
        <v>Toeslag kruisroeden per vak</v>
      </c>
      <c r="G277" s="126"/>
      <c r="H277" s="126"/>
      <c r="I277" s="126"/>
      <c r="J277" s="289"/>
      <c r="K277" s="211"/>
      <c r="L277" s="31"/>
      <c r="M277" s="36" t="str">
        <f>Prijsonderbouwing!F1050</f>
        <v>vak</v>
      </c>
      <c r="N277" s="1215">
        <f>Prijsonderbouwing!O1050</f>
        <v>12.5</v>
      </c>
      <c r="O277" s="1215">
        <f>Prijsonderbouwing!X1050</f>
        <v>15.125</v>
      </c>
      <c r="P277" s="53">
        <f t="shared" si="90"/>
        <v>0</v>
      </c>
      <c r="Q277" s="160"/>
      <c r="R277" s="49"/>
      <c r="S277" s="189"/>
      <c r="T277" s="1178"/>
      <c r="U277" s="678">
        <f t="shared" si="76"/>
        <v>0</v>
      </c>
      <c r="V277" s="1055"/>
      <c r="Y277" s="263"/>
      <c r="Z277" s="1045"/>
      <c r="AA277" s="1163"/>
      <c r="AB277" s="1163"/>
      <c r="AC277" s="1164"/>
      <c r="AD277" s="1165"/>
      <c r="AF277" s="1165"/>
      <c r="AJ277" s="1002"/>
    </row>
    <row r="278" spans="1:38" ht="15.75" customHeight="1" outlineLevel="3" x14ac:dyDescent="0.15">
      <c r="A278" s="1173">
        <f t="shared" ref="A278:A279" si="95">IF(K278=0,0,1)</f>
        <v>0</v>
      </c>
      <c r="B278" s="7" t="s">
        <v>54</v>
      </c>
      <c r="C278" s="185"/>
      <c r="D278" s="107"/>
      <c r="E278" s="1138" t="str">
        <f>Prijsonderbouwing!B1052</f>
        <v>V2-3-X7</v>
      </c>
      <c r="F278" s="1089" t="str">
        <f>Prijsonderbouwing!D1052</f>
        <v>Ventilatieroosters naturel</v>
      </c>
      <c r="G278" s="127"/>
      <c r="H278" s="127"/>
      <c r="I278" s="127"/>
      <c r="J278" s="132"/>
      <c r="K278" s="211"/>
      <c r="L278" s="31"/>
      <c r="M278" s="36" t="str">
        <f>Prijsonderbouwing!F1052</f>
        <v>cm¹</v>
      </c>
      <c r="N278" s="1215">
        <f>Prijsonderbouwing!O1052</f>
        <v>1.25</v>
      </c>
      <c r="O278" s="1215">
        <f>Prijsonderbouwing!X1052</f>
        <v>1.5125</v>
      </c>
      <c r="P278" s="53">
        <f t="shared" si="90"/>
        <v>0</v>
      </c>
      <c r="Q278" s="160"/>
      <c r="R278" s="49"/>
      <c r="S278" s="189"/>
      <c r="T278" s="1178"/>
      <c r="U278" s="678">
        <f t="shared" si="76"/>
        <v>0</v>
      </c>
      <c r="V278" s="1055"/>
      <c r="Y278" s="263"/>
      <c r="Z278" s="1045"/>
      <c r="AA278" s="1163"/>
      <c r="AB278" s="1163"/>
      <c r="AC278" s="1164"/>
      <c r="AD278" s="1165"/>
      <c r="AF278" s="1165"/>
      <c r="AJ278" s="1002"/>
    </row>
    <row r="279" spans="1:38" ht="15.75" customHeight="1" outlineLevel="3" x14ac:dyDescent="0.15">
      <c r="A279" s="1173">
        <f t="shared" si="95"/>
        <v>0</v>
      </c>
      <c r="B279" s="7" t="s">
        <v>54</v>
      </c>
      <c r="C279" s="185"/>
      <c r="D279" s="107"/>
      <c r="E279" s="1138" t="str">
        <f>Prijsonderbouwing!B1054</f>
        <v>V2-3-X8</v>
      </c>
      <c r="F279" s="1095" t="str">
        <f>Prijsonderbouwing!D1054</f>
        <v xml:space="preserve">Toeslag Gefigureerd Glas / Matte folie </v>
      </c>
      <c r="G279" s="126"/>
      <c r="H279" s="126"/>
      <c r="I279" s="127"/>
      <c r="J279" s="289"/>
      <c r="K279" s="211"/>
      <c r="L279" s="31"/>
      <c r="M279" s="36" t="str">
        <f>Prijsonderbouwing!F1054</f>
        <v>p/ruit</v>
      </c>
      <c r="N279" s="1215">
        <f>Prijsonderbouwing!O1054</f>
        <v>75</v>
      </c>
      <c r="O279" s="1215">
        <f>Prijsonderbouwing!X1054</f>
        <v>90.75</v>
      </c>
      <c r="P279" s="53">
        <f t="shared" ref="P279:P280" si="96">O279*K279</f>
        <v>0</v>
      </c>
      <c r="Q279" s="160"/>
      <c r="R279" s="49"/>
      <c r="S279" s="189"/>
      <c r="T279" s="1178"/>
      <c r="U279" s="678">
        <f t="shared" ref="U279:U280" si="97">K279*N279</f>
        <v>0</v>
      </c>
      <c r="V279" s="1055"/>
      <c r="Y279" s="263"/>
      <c r="Z279" s="1045"/>
      <c r="AA279" s="1163"/>
      <c r="AB279" s="1163"/>
      <c r="AC279" s="1164"/>
      <c r="AD279" s="1165"/>
      <c r="AF279" s="1165"/>
      <c r="AJ279" s="1002"/>
    </row>
    <row r="280" spans="1:38" ht="15.75" customHeight="1" outlineLevel="3" x14ac:dyDescent="0.15">
      <c r="A280" s="1173">
        <f t="shared" ref="A280" si="98">IF(K280=0,0,1)</f>
        <v>0</v>
      </c>
      <c r="B280" s="7" t="s">
        <v>54</v>
      </c>
      <c r="C280" s="185"/>
      <c r="D280" s="107"/>
      <c r="E280" s="1138" t="str">
        <f>Prijsonderbouwing!B1056</f>
        <v>V2-3-X9</v>
      </c>
      <c r="F280" s="1089" t="str">
        <f>Prijsonderbouwing!D1056</f>
        <v xml:space="preserve">Toeslag Veiligheidglas </v>
      </c>
      <c r="G280" s="127"/>
      <c r="H280" s="127"/>
      <c r="I280" s="127"/>
      <c r="J280" s="132"/>
      <c r="K280" s="211"/>
      <c r="L280" s="31"/>
      <c r="M280" s="36" t="str">
        <f>Prijsonderbouwing!F1056</f>
        <v>m²</v>
      </c>
      <c r="N280" s="1215">
        <f>Prijsonderbouwing!O1056</f>
        <v>45</v>
      </c>
      <c r="O280" s="1215">
        <f>Prijsonderbouwing!X1056</f>
        <v>54.45</v>
      </c>
      <c r="P280" s="53">
        <f t="shared" si="96"/>
        <v>0</v>
      </c>
      <c r="Q280" s="160"/>
      <c r="R280" s="49"/>
      <c r="S280" s="189"/>
      <c r="T280" s="1178"/>
      <c r="U280" s="678">
        <f t="shared" si="97"/>
        <v>0</v>
      </c>
      <c r="V280" s="1055"/>
      <c r="Y280" s="263"/>
      <c r="Z280" s="1045"/>
      <c r="AA280" s="1163"/>
      <c r="AB280" s="1163"/>
      <c r="AC280" s="1164"/>
      <c r="AD280" s="1165"/>
      <c r="AF280" s="1165"/>
      <c r="AJ280" s="1002"/>
    </row>
    <row r="281" spans="1:38" ht="15.75" customHeight="1" outlineLevel="3" x14ac:dyDescent="0.15">
      <c r="A281" s="1173">
        <f t="shared" ref="A281:A282" si="99">IF(K281=0,0,1)</f>
        <v>0</v>
      </c>
      <c r="B281" s="7" t="s">
        <v>54</v>
      </c>
      <c r="C281" s="185"/>
      <c r="D281" s="107"/>
      <c r="E281" s="1138" t="str">
        <f>Prijsonderbouwing!B1058</f>
        <v>V2-3-X10</v>
      </c>
      <c r="F281" s="1089" t="str">
        <f>Prijsonderbouwing!D1058</f>
        <v xml:space="preserve">Toeslag vervangen raam voor vast glas </v>
      </c>
      <c r="G281" s="127"/>
      <c r="H281" s="127"/>
      <c r="I281" s="127"/>
      <c r="J281" s="132"/>
      <c r="K281" s="211"/>
      <c r="L281" s="31"/>
      <c r="M281" s="36" t="str">
        <f>Prijsonderbouwing!F1058</f>
        <v>p/ruit</v>
      </c>
      <c r="N281" s="1215">
        <f>Prijsonderbouwing!O1058</f>
        <v>165</v>
      </c>
      <c r="O281" s="1215">
        <f>Prijsonderbouwing!X1058</f>
        <v>181.82999999999998</v>
      </c>
      <c r="P281" s="53">
        <f t="shared" ref="P281:P282" si="100">O281*K281</f>
        <v>0</v>
      </c>
      <c r="Q281" s="160"/>
      <c r="R281" s="49"/>
      <c r="S281" s="189"/>
      <c r="T281" s="1178"/>
      <c r="U281" s="678">
        <f t="shared" ref="U281:U282" si="101">K281*N281</f>
        <v>0</v>
      </c>
      <c r="V281" s="1054"/>
      <c r="Y281" s="263"/>
      <c r="Z281" s="1045"/>
      <c r="AA281" s="1163"/>
      <c r="AB281" s="1163"/>
      <c r="AC281" s="1164"/>
      <c r="AD281" s="1165"/>
      <c r="AF281" s="1165"/>
      <c r="AJ281" s="1002"/>
    </row>
    <row r="282" spans="1:38" ht="15.75" customHeight="1" outlineLevel="3" x14ac:dyDescent="0.15">
      <c r="A282" s="1173">
        <f t="shared" si="99"/>
        <v>0</v>
      </c>
      <c r="B282" s="7" t="s">
        <v>54</v>
      </c>
      <c r="C282" s="185"/>
      <c r="D282" s="107"/>
      <c r="E282" s="1138" t="str">
        <f>Prijsonderbouwing!B1060</f>
        <v>V2-3-X11</v>
      </c>
      <c r="F282" s="1089" t="str">
        <f>Prijsonderbouwing!D1060</f>
        <v>Kleine draai- of uitzetraam vervangen door HR++ klepramen</v>
      </c>
      <c r="G282" s="127"/>
      <c r="H282" s="127"/>
      <c r="I282" s="127"/>
      <c r="J282" s="132"/>
      <c r="K282" s="211"/>
      <c r="L282" s="31"/>
      <c r="M282" s="36" t="str">
        <f>Prijsonderbouwing!F1060</f>
        <v>st</v>
      </c>
      <c r="N282" s="1215">
        <f>Prijsonderbouwing!O1060</f>
        <v>350</v>
      </c>
      <c r="O282" s="1215">
        <f>Prijsonderbouwing!X1060</f>
        <v>404.6</v>
      </c>
      <c r="P282" s="53">
        <f t="shared" si="100"/>
        <v>0</v>
      </c>
      <c r="Q282" s="160"/>
      <c r="R282" s="49"/>
      <c r="S282" s="189"/>
      <c r="T282" s="1178"/>
      <c r="U282" s="678">
        <f t="shared" si="101"/>
        <v>0</v>
      </c>
      <c r="V282" s="1055"/>
      <c r="Y282" s="263"/>
      <c r="Z282" s="1045"/>
      <c r="AA282" s="1163"/>
      <c r="AB282" s="1163"/>
      <c r="AC282" s="1164"/>
      <c r="AD282" s="1165"/>
      <c r="AF282" s="1165"/>
      <c r="AJ282" s="1002"/>
    </row>
    <row r="283" spans="1:38" ht="15.75" customHeight="1" outlineLevel="3" x14ac:dyDescent="0.15">
      <c r="A283" s="1173">
        <f t="shared" ref="A283" si="102">IF(K283=0,0,1)</f>
        <v>0</v>
      </c>
      <c r="B283" s="7" t="s">
        <v>54</v>
      </c>
      <c r="C283" s="185"/>
      <c r="D283" s="107"/>
      <c r="E283" s="1138" t="str">
        <f>Prijsonderbouwing!B1062</f>
        <v>V2-3-X12</v>
      </c>
      <c r="F283" s="1089" t="str">
        <f>Prijsonderbouwing!D1062</f>
        <v xml:space="preserve">Vervangen raamhout met hergebruik hang en sluitwerk </v>
      </c>
      <c r="G283" s="127"/>
      <c r="H283" s="127"/>
      <c r="I283" s="127"/>
      <c r="J283" s="132"/>
      <c r="K283" s="211"/>
      <c r="L283" s="31"/>
      <c r="M283" s="36" t="str">
        <f>Prijsonderbouwing!F1062</f>
        <v>m²</v>
      </c>
      <c r="N283" s="1215">
        <f>Prijsonderbouwing!O1062</f>
        <v>190</v>
      </c>
      <c r="O283" s="1215">
        <f>Prijsonderbouwing!X1062</f>
        <v>219.64</v>
      </c>
      <c r="P283" s="53">
        <f t="shared" ref="P283" si="103">O283*K283</f>
        <v>0</v>
      </c>
      <c r="Q283" s="160"/>
      <c r="R283" s="49"/>
      <c r="S283" s="189"/>
      <c r="T283" s="1178"/>
      <c r="U283" s="678">
        <f t="shared" ref="U283" si="104">K283*N283</f>
        <v>0</v>
      </c>
      <c r="V283" s="1055"/>
      <c r="Y283" s="263"/>
      <c r="Z283" s="1045"/>
      <c r="AA283" s="1163"/>
      <c r="AB283" s="1163"/>
      <c r="AC283" s="1164"/>
      <c r="AD283" s="1165"/>
      <c r="AF283" s="1165"/>
      <c r="AJ283" s="1002"/>
    </row>
    <row r="284" spans="1:38" ht="6" customHeight="1" outlineLevel="1" x14ac:dyDescent="0.15">
      <c r="A284" s="1173">
        <f>A268</f>
        <v>0</v>
      </c>
      <c r="B284" s="7" t="s">
        <v>54</v>
      </c>
      <c r="C284" s="185"/>
      <c r="D284" s="107"/>
      <c r="E284" s="1139"/>
      <c r="F284" s="1091"/>
      <c r="G284" s="71"/>
      <c r="H284" s="71"/>
      <c r="I284" s="71"/>
      <c r="J284" s="10"/>
      <c r="K284" s="27"/>
      <c r="L284" s="10"/>
      <c r="M284" s="30"/>
      <c r="N284" s="1212"/>
      <c r="O284" s="1212"/>
      <c r="P284" s="228"/>
      <c r="Q284" s="160"/>
      <c r="R284" s="49"/>
      <c r="S284" s="189"/>
      <c r="T284" s="1178"/>
      <c r="U284" s="678">
        <f t="shared" ref="U284:U385" si="105">K284*N284</f>
        <v>0</v>
      </c>
      <c r="V284" s="1055"/>
      <c r="Y284" s="277"/>
      <c r="Z284" s="1045"/>
      <c r="AA284" s="1163"/>
      <c r="AB284" s="1163"/>
      <c r="AC284" s="1164"/>
      <c r="AD284" s="1165"/>
      <c r="AF284" s="1165"/>
      <c r="AJ284" s="1002"/>
    </row>
    <row r="285" spans="1:38" s="13" customFormat="1" ht="15.75" customHeight="1" x14ac:dyDescent="0.15">
      <c r="A285" s="1173">
        <f>IF(P285=0,0,1)</f>
        <v>0</v>
      </c>
      <c r="B285" s="7" t="s">
        <v>54</v>
      </c>
      <c r="C285" s="191"/>
      <c r="D285" s="107"/>
      <c r="E285" s="1143"/>
      <c r="F285" s="1092"/>
      <c r="G285" s="138"/>
      <c r="H285" s="139"/>
      <c r="I285" s="139"/>
      <c r="J285" s="140"/>
      <c r="K285" s="141"/>
      <c r="L285" s="141"/>
      <c r="M285" s="142" t="str">
        <f>E257</f>
        <v>V2-3</v>
      </c>
      <c r="N285" s="1236" t="s">
        <v>84</v>
      </c>
      <c r="O285" s="1217"/>
      <c r="P285" s="229">
        <f>ROUNDUP(SUM(P258:P284),0)</f>
        <v>0</v>
      </c>
      <c r="Q285" s="532"/>
      <c r="R285" s="74"/>
      <c r="S285" s="192"/>
      <c r="T285" s="1178"/>
      <c r="U285" s="678"/>
      <c r="V285" s="1055"/>
      <c r="W285" s="623">
        <f>P285</f>
        <v>0</v>
      </c>
      <c r="X285" s="280"/>
      <c r="Y285" s="277"/>
      <c r="Z285" s="1045"/>
      <c r="AA285" s="1163"/>
      <c r="AB285" s="1163"/>
      <c r="AC285" s="1164"/>
      <c r="AD285" s="1165"/>
      <c r="AE285" s="21"/>
      <c r="AF285" s="1165"/>
      <c r="AG285" s="651"/>
      <c r="AH285" s="651"/>
      <c r="AI285" s="1005"/>
      <c r="AJ285" s="1002"/>
      <c r="AK285" s="651"/>
      <c r="AL285" s="651"/>
    </row>
    <row r="286" spans="1:38" ht="9" customHeight="1" outlineLevel="3" x14ac:dyDescent="0.15">
      <c r="A286" s="1173">
        <f>A287</f>
        <v>0</v>
      </c>
      <c r="B286" s="7" t="s">
        <v>54</v>
      </c>
      <c r="C286" s="185"/>
      <c r="D286" s="107"/>
      <c r="E286" s="1151"/>
      <c r="F286" s="1091"/>
      <c r="G286" s="106"/>
      <c r="H286" s="106"/>
      <c r="I286" s="106"/>
      <c r="J286" s="31"/>
      <c r="K286" s="221"/>
      <c r="L286" s="31"/>
      <c r="M286" s="36"/>
      <c r="N286" s="1224"/>
      <c r="O286" s="1224"/>
      <c r="P286" s="20"/>
      <c r="Q286" s="533"/>
      <c r="R286" s="49"/>
      <c r="S286" s="189"/>
      <c r="T286" s="1178"/>
      <c r="U286" s="678">
        <f t="shared" si="105"/>
        <v>0</v>
      </c>
      <c r="V286" s="1055"/>
      <c r="Y286" s="263"/>
      <c r="Z286" s="1045"/>
      <c r="AA286" s="1163"/>
      <c r="AB286" s="1163"/>
      <c r="AC286" s="1164"/>
      <c r="AD286" s="1165"/>
      <c r="AF286" s="1165"/>
      <c r="AJ286" s="1002"/>
      <c r="AL286" s="5"/>
    </row>
    <row r="287" spans="1:38" ht="20.45" customHeight="1" outlineLevel="3" x14ac:dyDescent="0.15">
      <c r="A287" s="1173">
        <f>A301</f>
        <v>0</v>
      </c>
      <c r="B287" s="203"/>
      <c r="C287" s="185"/>
      <c r="D287" s="107"/>
      <c r="E287" s="1149" t="s">
        <v>96</v>
      </c>
      <c r="F287" s="1084" t="s">
        <v>1371</v>
      </c>
      <c r="G287" s="731"/>
      <c r="H287" s="136"/>
      <c r="I287" s="136"/>
      <c r="J287" s="136"/>
      <c r="K287" s="218" t="s">
        <v>68</v>
      </c>
      <c r="L287" s="137"/>
      <c r="M287" s="137" t="s">
        <v>830</v>
      </c>
      <c r="N287" s="646" t="s">
        <v>1163</v>
      </c>
      <c r="O287" s="646" t="s">
        <v>1164</v>
      </c>
      <c r="P287" s="137" t="s">
        <v>69</v>
      </c>
      <c r="Q287" s="161"/>
      <c r="R287" s="49"/>
      <c r="S287" s="189"/>
      <c r="T287" s="1178"/>
      <c r="U287" s="678"/>
      <c r="V287" s="1055"/>
      <c r="Y287" s="263"/>
      <c r="Z287" s="1045"/>
      <c r="AA287" s="1163"/>
      <c r="AB287" s="1163"/>
      <c r="AC287" s="1164"/>
      <c r="AD287" s="1165"/>
      <c r="AF287" s="1165"/>
      <c r="AJ287" s="1002"/>
      <c r="AL287" s="5"/>
    </row>
    <row r="288" spans="1:38" ht="6" customHeight="1" outlineLevel="3" x14ac:dyDescent="0.15">
      <c r="A288" s="1173">
        <f>A287</f>
        <v>0</v>
      </c>
      <c r="B288" s="203"/>
      <c r="C288" s="185"/>
      <c r="D288" s="107"/>
      <c r="E288" s="1142"/>
      <c r="F288" s="1090"/>
      <c r="G288" s="209"/>
      <c r="H288" s="209"/>
      <c r="I288" s="818"/>
      <c r="J288" s="821"/>
      <c r="K288" s="221"/>
      <c r="L288" s="31"/>
      <c r="M288" s="31"/>
      <c r="N288" s="1215"/>
      <c r="O288" s="1215"/>
      <c r="P288" s="53"/>
      <c r="Q288" s="160"/>
      <c r="R288" s="49"/>
      <c r="S288" s="189"/>
      <c r="T288" s="1178"/>
      <c r="U288" s="678">
        <f t="shared" ref="U288:U291" si="106">K288*N288</f>
        <v>0</v>
      </c>
      <c r="V288" s="1055"/>
      <c r="Y288" s="82"/>
      <c r="Z288" s="1045"/>
      <c r="AA288" s="1163"/>
      <c r="AB288" s="1163"/>
      <c r="AC288" s="1164"/>
      <c r="AD288" s="1165"/>
      <c r="AF288" s="1165"/>
      <c r="AJ288" s="1002"/>
      <c r="AL288" s="5"/>
    </row>
    <row r="289" spans="1:38" ht="15.75" customHeight="1" outlineLevel="1" x14ac:dyDescent="0.15">
      <c r="A289" s="1173">
        <f>IF(SUM(A290)=0,0,1)</f>
        <v>0</v>
      </c>
      <c r="B289" s="7" t="s">
        <v>54</v>
      </c>
      <c r="C289" s="185"/>
      <c r="D289" s="107"/>
      <c r="E289" s="1142" t="s">
        <v>1478</v>
      </c>
      <c r="F289" s="1088" t="str">
        <f>F290</f>
        <v>Vervangen houten kozijn door houten kozijn met triple glas (30% subsidiabel)</v>
      </c>
      <c r="G289" s="129"/>
      <c r="H289" s="126"/>
      <c r="I289" s="742"/>
      <c r="J289" s="742"/>
      <c r="K289" s="34"/>
      <c r="L289" s="10"/>
      <c r="M289" s="36"/>
      <c r="N289" s="1215"/>
      <c r="O289" s="1215"/>
      <c r="P289" s="53"/>
      <c r="Q289" s="160"/>
      <c r="R289" s="49"/>
      <c r="S289" s="189"/>
      <c r="T289" s="1178"/>
      <c r="U289" s="678">
        <f t="shared" si="106"/>
        <v>0</v>
      </c>
      <c r="V289" s="1055"/>
      <c r="Y289" s="277"/>
      <c r="Z289" s="1045"/>
      <c r="AA289" s="1163"/>
      <c r="AB289" s="1163"/>
      <c r="AC289" s="1164"/>
      <c r="AD289" s="1165"/>
      <c r="AF289" s="1165"/>
      <c r="AJ289" s="1002"/>
    </row>
    <row r="290" spans="1:38" ht="15.75" customHeight="1" outlineLevel="3" x14ac:dyDescent="0.15">
      <c r="A290" s="1173">
        <f t="shared" ref="A290" si="107">IF(K290=0,0,1)</f>
        <v>0</v>
      </c>
      <c r="B290" s="203"/>
      <c r="C290" s="185"/>
      <c r="D290" s="107"/>
      <c r="E290" s="1138" t="str">
        <f>Prijsonderbouwing!B1065</f>
        <v>V2-4-A1</v>
      </c>
      <c r="F290" s="1095" t="str">
        <f>Prijsonderbouwing!D1065</f>
        <v>Vervangen houten kozijn door houten kozijn met triple glas (30% subsidiabel)</v>
      </c>
      <c r="G290" s="730"/>
      <c r="H290" s="126"/>
      <c r="I290" s="709"/>
      <c r="J290" s="713"/>
      <c r="K290" s="211"/>
      <c r="L290" s="31"/>
      <c r="M290" s="36" t="str">
        <f>Prijsonderbouwing!F1065</f>
        <v>m²</v>
      </c>
      <c r="N290" s="1215">
        <f>Prijsonderbouwing!O1065</f>
        <v>849.20220000000006</v>
      </c>
      <c r="O290" s="1215">
        <f>Prijsonderbouwing!X1065</f>
        <v>1004.6090340000001</v>
      </c>
      <c r="P290" s="53">
        <f>O290*K290</f>
        <v>0</v>
      </c>
      <c r="Q290" s="160"/>
      <c r="R290" s="49"/>
      <c r="S290" s="189"/>
      <c r="T290" s="1178"/>
      <c r="U290" s="678">
        <f t="shared" si="106"/>
        <v>0</v>
      </c>
      <c r="V290" s="1055"/>
      <c r="Y290" s="283"/>
      <c r="Z290" s="1045"/>
      <c r="AA290" s="1163"/>
      <c r="AB290" s="1163"/>
      <c r="AC290" s="1164"/>
      <c r="AD290" s="1165"/>
      <c r="AF290" s="1165"/>
      <c r="AJ290" s="1002"/>
      <c r="AL290" s="5"/>
    </row>
    <row r="291" spans="1:38" ht="6" customHeight="1" outlineLevel="3" x14ac:dyDescent="0.15">
      <c r="A291" s="1173">
        <f>A290</f>
        <v>0</v>
      </c>
      <c r="B291" s="203"/>
      <c r="C291" s="185"/>
      <c r="D291" s="107"/>
      <c r="E291" s="1142"/>
      <c r="F291" s="1090"/>
      <c r="G291" s="209"/>
      <c r="H291" s="209"/>
      <c r="I291" s="818"/>
      <c r="J291" s="821"/>
      <c r="K291" s="221"/>
      <c r="L291" s="31"/>
      <c r="M291" s="31"/>
      <c r="N291" s="1215"/>
      <c r="O291" s="1215"/>
      <c r="P291" s="53"/>
      <c r="Q291" s="160"/>
      <c r="R291" s="49"/>
      <c r="S291" s="189"/>
      <c r="T291" s="1178"/>
      <c r="U291" s="678">
        <f t="shared" si="106"/>
        <v>0</v>
      </c>
      <c r="V291" s="1055"/>
      <c r="Y291" s="82"/>
      <c r="Z291" s="1045"/>
      <c r="AA291" s="1163"/>
      <c r="AB291" s="1163"/>
      <c r="AC291" s="1164"/>
      <c r="AD291" s="1165"/>
      <c r="AF291" s="1165"/>
      <c r="AJ291" s="1002"/>
      <c r="AL291" s="5"/>
    </row>
    <row r="292" spans="1:38" ht="15.75" customHeight="1" outlineLevel="1" x14ac:dyDescent="0.15">
      <c r="A292" s="1173">
        <f>IF(SUM(A293)=0,0,1)</f>
        <v>0</v>
      </c>
      <c r="B292" s="7" t="s">
        <v>54</v>
      </c>
      <c r="C292" s="185"/>
      <c r="D292" s="107"/>
      <c r="E292" s="1142" t="s">
        <v>1238</v>
      </c>
      <c r="F292" s="1088" t="str">
        <f>F293</f>
        <v>Vervangen kunststof kozijn door kunststof kozijn met triple glas (30% subsidiabel)</v>
      </c>
      <c r="G292" s="129"/>
      <c r="H292" s="126"/>
      <c r="I292" s="742"/>
      <c r="J292" s="742"/>
      <c r="K292" s="34"/>
      <c r="L292" s="10"/>
      <c r="M292" s="36"/>
      <c r="N292" s="1215"/>
      <c r="O292" s="1215"/>
      <c r="P292" s="53"/>
      <c r="Q292" s="160"/>
      <c r="R292" s="49"/>
      <c r="S292" s="189"/>
      <c r="T292" s="1178"/>
      <c r="U292" s="678">
        <f t="shared" ref="U292:U294" si="108">K292*N292</f>
        <v>0</v>
      </c>
      <c r="V292" s="1055"/>
      <c r="Y292" s="277"/>
      <c r="Z292" s="1045"/>
      <c r="AA292" s="1163"/>
      <c r="AB292" s="1163"/>
      <c r="AC292" s="1164"/>
      <c r="AD292" s="1165"/>
      <c r="AF292" s="1165"/>
      <c r="AJ292" s="1002"/>
    </row>
    <row r="293" spans="1:38" ht="15.75" customHeight="1" outlineLevel="3" x14ac:dyDescent="0.15">
      <c r="A293" s="1173">
        <f t="shared" ref="A293" si="109">IF(K293=0,0,1)</f>
        <v>0</v>
      </c>
      <c r="B293" s="203"/>
      <c r="C293" s="185"/>
      <c r="D293" s="107"/>
      <c r="E293" s="1138" t="str">
        <f>Prijsonderbouwing!B1080</f>
        <v>V2-4-B1</v>
      </c>
      <c r="F293" s="1095" t="str">
        <f>Prijsonderbouwing!D1080</f>
        <v>Vervangen kunststof kozijn door kunststof kozijn met triple glas (30% subsidiabel)</v>
      </c>
      <c r="G293" s="730"/>
      <c r="H293" s="126"/>
      <c r="I293" s="709"/>
      <c r="J293" s="713"/>
      <c r="K293" s="211"/>
      <c r="L293" s="31"/>
      <c r="M293" s="36" t="str">
        <f>Prijsonderbouwing!F1080</f>
        <v>m²</v>
      </c>
      <c r="N293" s="1215">
        <f>Prijsonderbouwing!O1080</f>
        <v>887.65599999999995</v>
      </c>
      <c r="O293" s="1215">
        <f>Prijsonderbouwing!X1080</f>
        <v>1024.544752</v>
      </c>
      <c r="P293" s="53">
        <f>O293*K293</f>
        <v>0</v>
      </c>
      <c r="Q293" s="160"/>
      <c r="R293" s="49"/>
      <c r="S293" s="189"/>
      <c r="T293" s="1178"/>
      <c r="U293" s="678">
        <f t="shared" si="108"/>
        <v>0</v>
      </c>
      <c r="V293" s="1055"/>
      <c r="Y293" s="283"/>
      <c r="Z293" s="1045"/>
      <c r="AA293" s="1163"/>
      <c r="AB293" s="1163"/>
      <c r="AC293" s="1164"/>
      <c r="AD293" s="1165"/>
      <c r="AF293" s="1165"/>
      <c r="AJ293" s="1002"/>
      <c r="AL293" s="5"/>
    </row>
    <row r="294" spans="1:38" ht="6" customHeight="1" outlineLevel="3" x14ac:dyDescent="0.15">
      <c r="A294" s="1173">
        <f>A293</f>
        <v>0</v>
      </c>
      <c r="B294" s="203"/>
      <c r="C294" s="185"/>
      <c r="D294" s="107"/>
      <c r="E294" s="1142"/>
      <c r="F294" s="1090"/>
      <c r="G294" s="209"/>
      <c r="H294" s="209"/>
      <c r="I294" s="818"/>
      <c r="J294" s="821"/>
      <c r="K294" s="221"/>
      <c r="L294" s="31"/>
      <c r="M294" s="31"/>
      <c r="N294" s="1215"/>
      <c r="O294" s="1215"/>
      <c r="P294" s="53"/>
      <c r="Q294" s="160"/>
      <c r="R294" s="49"/>
      <c r="S294" s="189"/>
      <c r="T294" s="1178"/>
      <c r="U294" s="678">
        <f t="shared" si="108"/>
        <v>0</v>
      </c>
      <c r="V294" s="1055"/>
      <c r="Y294" s="82"/>
      <c r="Z294" s="1045"/>
      <c r="AA294" s="1163"/>
      <c r="AB294" s="1163"/>
      <c r="AC294" s="1164"/>
      <c r="AD294" s="1165"/>
      <c r="AF294" s="1165"/>
      <c r="AJ294" s="1002"/>
      <c r="AL294" s="5"/>
    </row>
    <row r="295" spans="1:38" ht="15.75" customHeight="1" outlineLevel="1" x14ac:dyDescent="0.15">
      <c r="A295" s="1173">
        <f>IF(SUM(A296)=0,0,1)</f>
        <v>0</v>
      </c>
      <c r="B295" s="7" t="s">
        <v>54</v>
      </c>
      <c r="C295" s="185"/>
      <c r="D295" s="107"/>
      <c r="E295" s="1142" t="s">
        <v>1292</v>
      </c>
      <c r="F295" s="1088" t="str">
        <f>F296</f>
        <v>Vervangen aluminium kozijn door aluminium kozijn met triple glas (30% subsidiabel)</v>
      </c>
      <c r="G295" s="129"/>
      <c r="H295" s="126"/>
      <c r="I295" s="742"/>
      <c r="J295" s="742"/>
      <c r="K295" s="34"/>
      <c r="L295" s="10"/>
      <c r="M295" s="36"/>
      <c r="N295" s="1215"/>
      <c r="O295" s="1215"/>
      <c r="P295" s="53"/>
      <c r="Q295" s="160"/>
      <c r="R295" s="49"/>
      <c r="S295" s="189"/>
      <c r="T295" s="1178"/>
      <c r="U295" s="678">
        <f t="shared" ref="U295:U297" si="110">K295*N295</f>
        <v>0</v>
      </c>
      <c r="V295" s="1055"/>
      <c r="Y295" s="277"/>
      <c r="Z295" s="1045"/>
      <c r="AA295" s="1163"/>
      <c r="AB295" s="1163"/>
      <c r="AC295" s="1164"/>
      <c r="AD295" s="1165"/>
      <c r="AF295" s="1165"/>
      <c r="AJ295" s="1002"/>
    </row>
    <row r="296" spans="1:38" ht="15.75" customHeight="1" outlineLevel="3" x14ac:dyDescent="0.15">
      <c r="A296" s="1173">
        <f t="shared" ref="A296" si="111">IF(K296=0,0,1)</f>
        <v>0</v>
      </c>
      <c r="B296" s="203"/>
      <c r="C296" s="185"/>
      <c r="D296" s="107"/>
      <c r="E296" s="1138" t="str">
        <f>Prijsonderbouwing!B1096</f>
        <v>V2-4-C1</v>
      </c>
      <c r="F296" s="1095" t="str">
        <f>Prijsonderbouwing!D1096</f>
        <v>Vervangen aluminium kozijn door aluminium kozijn met triple glas (30% subsidiabel)</v>
      </c>
      <c r="G296" s="730"/>
      <c r="H296" s="126"/>
      <c r="I296" s="709"/>
      <c r="J296" s="713"/>
      <c r="K296" s="211">
        <v>0</v>
      </c>
      <c r="L296" s="31"/>
      <c r="M296" s="36" t="str">
        <f>Prijsonderbouwing!F1096</f>
        <v>m²</v>
      </c>
      <c r="N296" s="1215">
        <f>Prijsonderbouwing!O1096</f>
        <v>1450.306</v>
      </c>
      <c r="O296" s="1215">
        <f>Prijsonderbouwing!X1096</f>
        <v>1705.3512519999999</v>
      </c>
      <c r="P296" s="53">
        <f>O296*K296</f>
        <v>0</v>
      </c>
      <c r="Q296" s="160"/>
      <c r="R296" s="49"/>
      <c r="S296" s="189"/>
      <c r="T296" s="1178"/>
      <c r="U296" s="678">
        <f t="shared" si="110"/>
        <v>0</v>
      </c>
      <c r="V296" s="1055"/>
      <c r="Y296" s="283"/>
      <c r="Z296" s="1045"/>
      <c r="AA296" s="1163"/>
      <c r="AB296" s="1163"/>
      <c r="AC296" s="1164"/>
      <c r="AD296" s="1165"/>
      <c r="AF296" s="1165"/>
      <c r="AJ296" s="1002"/>
      <c r="AL296" s="5"/>
    </row>
    <row r="297" spans="1:38" ht="6" customHeight="1" outlineLevel="3" x14ac:dyDescent="0.15">
      <c r="A297" s="1173">
        <f>A296</f>
        <v>0</v>
      </c>
      <c r="B297" s="203"/>
      <c r="C297" s="185"/>
      <c r="D297" s="107"/>
      <c r="E297" s="1142"/>
      <c r="F297" s="1090"/>
      <c r="G297" s="209"/>
      <c r="H297" s="209"/>
      <c r="I297" s="818"/>
      <c r="J297" s="821"/>
      <c r="K297" s="221"/>
      <c r="L297" s="31"/>
      <c r="M297" s="31"/>
      <c r="N297" s="1215"/>
      <c r="O297" s="1215"/>
      <c r="P297" s="53"/>
      <c r="Q297" s="160"/>
      <c r="R297" s="49"/>
      <c r="S297" s="189"/>
      <c r="T297" s="1178"/>
      <c r="U297" s="678">
        <f t="shared" si="110"/>
        <v>0</v>
      </c>
      <c r="V297" s="1055"/>
      <c r="Y297" s="82"/>
      <c r="Z297" s="1045"/>
      <c r="AA297" s="1163"/>
      <c r="AB297" s="1163"/>
      <c r="AC297" s="1164"/>
      <c r="AD297" s="1165"/>
      <c r="AF297" s="1165"/>
      <c r="AJ297" s="1002"/>
      <c r="AL297" s="5"/>
    </row>
    <row r="298" spans="1:38" ht="15.75" customHeight="1" outlineLevel="1" x14ac:dyDescent="0.15">
      <c r="A298" s="1173">
        <f>IF(SUM(A299)=0,0,1)</f>
        <v>0</v>
      </c>
      <c r="B298" s="7" t="s">
        <v>54</v>
      </c>
      <c r="C298" s="185"/>
      <c r="D298" s="107"/>
      <c r="E298" s="1142" t="s">
        <v>1726</v>
      </c>
      <c r="F298" s="1088" t="str">
        <f>F299</f>
        <v>Vervangen houten kozijn door kunststof kozijn met triple glas (30% subsidiabel)</v>
      </c>
      <c r="G298" s="129"/>
      <c r="H298" s="126"/>
      <c r="I298" s="742"/>
      <c r="J298" s="742"/>
      <c r="K298" s="34"/>
      <c r="L298" s="10"/>
      <c r="M298" s="36"/>
      <c r="N298" s="1215"/>
      <c r="O298" s="1215"/>
      <c r="P298" s="53"/>
      <c r="Q298" s="160"/>
      <c r="R298" s="49"/>
      <c r="S298" s="189"/>
      <c r="T298" s="1178"/>
      <c r="U298" s="678">
        <f t="shared" ref="U298:U300" si="112">K298*N298</f>
        <v>0</v>
      </c>
      <c r="V298" s="1055"/>
      <c r="Y298" s="277"/>
      <c r="Z298" s="1045"/>
      <c r="AA298" s="1163"/>
      <c r="AB298" s="1163"/>
      <c r="AC298" s="1164"/>
      <c r="AD298" s="1165"/>
      <c r="AF298" s="1165"/>
      <c r="AJ298" s="1002"/>
    </row>
    <row r="299" spans="1:38" ht="15.75" customHeight="1" outlineLevel="3" x14ac:dyDescent="0.15">
      <c r="A299" s="1173">
        <f t="shared" ref="A299" si="113">IF(K299=0,0,1)</f>
        <v>0</v>
      </c>
      <c r="B299" s="203"/>
      <c r="C299" s="185"/>
      <c r="D299" s="107"/>
      <c r="E299" s="1138" t="str">
        <f>Prijsonderbouwing!B1112</f>
        <v>V2-4-D1</v>
      </c>
      <c r="F299" s="1095" t="str">
        <f>Prijsonderbouwing!D1112</f>
        <v>Vervangen houten kozijn door kunststof kozijn met triple glas (30% subsidiabel)</v>
      </c>
      <c r="G299" s="730"/>
      <c r="H299" s="126"/>
      <c r="I299" s="709"/>
      <c r="J299" s="713"/>
      <c r="K299" s="211"/>
      <c r="L299" s="31"/>
      <c r="M299" s="36" t="str">
        <f>Prijsonderbouwing!F1112</f>
        <v>m²</v>
      </c>
      <c r="N299" s="1215">
        <f>Prijsonderbouwing!O1112</f>
        <v>963.88599999999985</v>
      </c>
      <c r="O299" s="1215">
        <f>Prijsonderbouwing!X1112</f>
        <v>1112.0785719999999</v>
      </c>
      <c r="P299" s="53">
        <f>O299*K299</f>
        <v>0</v>
      </c>
      <c r="Q299" s="160"/>
      <c r="R299" s="49"/>
      <c r="S299" s="189"/>
      <c r="T299" s="1178"/>
      <c r="U299" s="678">
        <f t="shared" si="112"/>
        <v>0</v>
      </c>
      <c r="V299" s="1054"/>
      <c r="Y299" s="283"/>
      <c r="Z299" s="1045"/>
      <c r="AA299" s="1163"/>
      <c r="AB299" s="1163"/>
      <c r="AC299" s="1164"/>
      <c r="AD299" s="1165"/>
      <c r="AF299" s="1165"/>
      <c r="AJ299" s="1002"/>
      <c r="AL299" s="5"/>
    </row>
    <row r="300" spans="1:38" ht="6" customHeight="1" outlineLevel="3" x14ac:dyDescent="0.15">
      <c r="A300" s="1173">
        <f>A299</f>
        <v>0</v>
      </c>
      <c r="B300" s="203"/>
      <c r="C300" s="185"/>
      <c r="D300" s="107"/>
      <c r="E300" s="1142"/>
      <c r="F300" s="1090"/>
      <c r="G300" s="209"/>
      <c r="H300" s="209"/>
      <c r="I300" s="818"/>
      <c r="J300" s="821"/>
      <c r="K300" s="221"/>
      <c r="L300" s="31"/>
      <c r="M300" s="31"/>
      <c r="N300" s="1215"/>
      <c r="O300" s="1215"/>
      <c r="P300" s="53"/>
      <c r="Q300" s="160"/>
      <c r="R300" s="49"/>
      <c r="S300" s="189"/>
      <c r="T300" s="1178"/>
      <c r="U300" s="678">
        <f t="shared" si="112"/>
        <v>0</v>
      </c>
      <c r="V300" s="1055"/>
      <c r="Y300" s="82"/>
      <c r="Z300" s="1045"/>
      <c r="AA300" s="1163"/>
      <c r="AB300" s="1163"/>
      <c r="AC300" s="1164"/>
      <c r="AD300" s="1165"/>
      <c r="AF300" s="1165"/>
      <c r="AJ300" s="1002"/>
      <c r="AL300" s="5"/>
    </row>
    <row r="301" spans="1:38" s="13" customFormat="1" ht="15.75" customHeight="1" x14ac:dyDescent="0.15">
      <c r="A301" s="1173">
        <f>IF(P301=0,0,1)</f>
        <v>0</v>
      </c>
      <c r="B301" s="203"/>
      <c r="C301" s="191"/>
      <c r="D301" s="107"/>
      <c r="E301" s="1143"/>
      <c r="F301" s="1092"/>
      <c r="G301" s="138"/>
      <c r="H301" s="139"/>
      <c r="I301" s="139"/>
      <c r="J301" s="140"/>
      <c r="K301" s="141"/>
      <c r="L301" s="141"/>
      <c r="M301" s="142" t="str">
        <f>E287</f>
        <v>V2-4</v>
      </c>
      <c r="N301" s="1236" t="s">
        <v>84</v>
      </c>
      <c r="O301" s="1217"/>
      <c r="P301" s="229">
        <f>ROUNDUP(SUM(P288:P299),0)</f>
        <v>0</v>
      </c>
      <c r="Q301" s="532"/>
      <c r="R301" s="74"/>
      <c r="S301" s="192"/>
      <c r="T301" s="1178"/>
      <c r="U301" s="678"/>
      <c r="V301" s="1055"/>
      <c r="W301" s="617">
        <f>P301</f>
        <v>0</v>
      </c>
      <c r="X301" s="280"/>
      <c r="Y301" s="277"/>
      <c r="Z301" s="1045"/>
      <c r="AA301" s="1163"/>
      <c r="AB301" s="1163"/>
      <c r="AC301" s="1164"/>
      <c r="AD301" s="1165"/>
      <c r="AE301" s="21"/>
      <c r="AF301" s="1165"/>
      <c r="AI301" s="1006"/>
      <c r="AJ301" s="1002"/>
    </row>
    <row r="302" spans="1:38" ht="9" customHeight="1" outlineLevel="3" x14ac:dyDescent="0.15">
      <c r="A302" s="1173">
        <f>A303</f>
        <v>0</v>
      </c>
      <c r="B302" s="203"/>
      <c r="C302" s="185"/>
      <c r="D302" s="107"/>
      <c r="E302" s="1151"/>
      <c r="F302" s="1091"/>
      <c r="G302" s="106"/>
      <c r="H302" s="106"/>
      <c r="I302" s="106"/>
      <c r="J302" s="31"/>
      <c r="K302" s="221"/>
      <c r="L302" s="31"/>
      <c r="M302" s="36"/>
      <c r="N302" s="1224"/>
      <c r="O302" s="1224"/>
      <c r="P302" s="20"/>
      <c r="Q302" s="533"/>
      <c r="R302" s="20"/>
      <c r="S302" s="189"/>
      <c r="T302" s="1178"/>
      <c r="U302" s="678">
        <f t="shared" si="105"/>
        <v>0</v>
      </c>
      <c r="V302" s="1055"/>
      <c r="Y302" s="263"/>
      <c r="Z302" s="1045"/>
      <c r="AA302" s="1163"/>
      <c r="AB302" s="1163"/>
      <c r="AC302" s="1164"/>
      <c r="AD302" s="1165"/>
      <c r="AF302" s="1165"/>
      <c r="AJ302" s="1002"/>
      <c r="AL302" s="5"/>
    </row>
    <row r="303" spans="1:38" ht="20.45" customHeight="1" outlineLevel="3" x14ac:dyDescent="0.15">
      <c r="A303" s="1173">
        <f>A323</f>
        <v>0</v>
      </c>
      <c r="B303" s="7" t="s">
        <v>54</v>
      </c>
      <c r="C303" s="185"/>
      <c r="D303" s="107"/>
      <c r="E303" s="1149" t="s">
        <v>97</v>
      </c>
      <c r="F303" s="1084" t="s">
        <v>1716</v>
      </c>
      <c r="G303" s="965"/>
      <c r="H303" s="965"/>
      <c r="I303" s="965"/>
      <c r="J303" s="965"/>
      <c r="K303" s="218" t="s">
        <v>68</v>
      </c>
      <c r="L303" s="137"/>
      <c r="M303" s="137" t="s">
        <v>830</v>
      </c>
      <c r="N303" s="646" t="s">
        <v>1163</v>
      </c>
      <c r="O303" s="646" t="s">
        <v>1164</v>
      </c>
      <c r="P303" s="137" t="s">
        <v>69</v>
      </c>
      <c r="Q303" s="161"/>
      <c r="R303" s="49"/>
      <c r="S303" s="189"/>
      <c r="T303" s="1178"/>
      <c r="U303" s="678"/>
      <c r="V303" s="1055"/>
      <c r="Y303" s="263"/>
      <c r="Z303" s="1045"/>
      <c r="AA303" s="1163"/>
      <c r="AB303" s="1163"/>
      <c r="AC303" s="1164"/>
      <c r="AD303" s="1165"/>
      <c r="AF303" s="1165"/>
      <c r="AJ303" s="1002"/>
      <c r="AL303" s="5"/>
    </row>
    <row r="304" spans="1:38" ht="6" customHeight="1" outlineLevel="1" x14ac:dyDescent="0.15">
      <c r="A304" s="1173">
        <f>A305</f>
        <v>0</v>
      </c>
      <c r="C304" s="185"/>
      <c r="D304" s="107"/>
      <c r="E304" s="1152"/>
      <c r="F304" s="1091"/>
      <c r="G304" s="106"/>
      <c r="H304" s="106"/>
      <c r="I304" s="32"/>
      <c r="J304" s="32"/>
      <c r="K304" s="6"/>
      <c r="L304" s="12"/>
      <c r="M304" s="12"/>
      <c r="N304" s="1208"/>
      <c r="O304" s="1208"/>
      <c r="P304" s="12"/>
      <c r="Q304" s="160"/>
      <c r="R304" s="49"/>
      <c r="S304" s="189"/>
      <c r="T304" s="1178"/>
      <c r="U304" s="678">
        <f t="shared" ref="U304:U312" si="114">K304*N304</f>
        <v>0</v>
      </c>
      <c r="V304" s="1055"/>
      <c r="Y304" s="263"/>
      <c r="Z304" s="1045"/>
      <c r="AA304" s="1163"/>
      <c r="AB304" s="1163"/>
      <c r="AC304" s="1164"/>
      <c r="AD304" s="1165"/>
      <c r="AF304" s="1165"/>
      <c r="AJ304" s="1002"/>
      <c r="AL304" s="5"/>
    </row>
    <row r="305" spans="1:38" ht="15.75" customHeight="1" outlineLevel="1" x14ac:dyDescent="0.15">
      <c r="A305" s="1173">
        <f>IF(SUM(A306:A309)=0,0,1)</f>
        <v>0</v>
      </c>
      <c r="B305" s="7" t="s">
        <v>54</v>
      </c>
      <c r="C305" s="185"/>
      <c r="D305" s="107"/>
      <c r="E305" s="1142" t="str">
        <f>Prijsonderbouwing!B1129</f>
        <v>V2-5-A</v>
      </c>
      <c r="F305" s="1088" t="str">
        <f>F303</f>
        <v>Voor-/achterzetbeglazing</v>
      </c>
      <c r="G305" s="129"/>
      <c r="H305" s="126"/>
      <c r="I305" s="129"/>
      <c r="J305" s="289"/>
      <c r="K305" s="34"/>
      <c r="L305" s="10"/>
      <c r="M305" s="36"/>
      <c r="N305" s="1215"/>
      <c r="O305" s="1215"/>
      <c r="P305" s="53"/>
      <c r="Q305" s="160"/>
      <c r="R305" s="49"/>
      <c r="S305" s="189"/>
      <c r="T305" s="1178"/>
      <c r="U305" s="678">
        <f t="shared" si="114"/>
        <v>0</v>
      </c>
      <c r="V305" s="1055"/>
      <c r="Y305" s="277"/>
      <c r="Z305" s="1045"/>
      <c r="AA305" s="1163"/>
      <c r="AB305" s="1163"/>
      <c r="AC305" s="1164"/>
      <c r="AD305" s="1165"/>
      <c r="AF305" s="1165"/>
      <c r="AJ305" s="1002"/>
    </row>
    <row r="306" spans="1:38" ht="14.25" outlineLevel="3" x14ac:dyDescent="0.15">
      <c r="A306" s="1173">
        <f t="shared" ref="A306:A309" si="115">IF(K306=0,0,1)</f>
        <v>0</v>
      </c>
      <c r="B306" s="203"/>
      <c r="C306" s="185"/>
      <c r="D306" s="107"/>
      <c r="E306" s="1138" t="str">
        <f>Prijsonderbouwing!B1131</f>
        <v>V2-5-A1</v>
      </c>
      <c r="F306" s="1095" t="str">
        <f>Prijsonderbouwing!D1131</f>
        <v>Leveren en aanbrengen voor-/achterzetbeglazing tot 0,3 m²</v>
      </c>
      <c r="G306" s="126"/>
      <c r="H306" s="126"/>
      <c r="I306" s="126"/>
      <c r="J306" s="289"/>
      <c r="K306" s="211"/>
      <c r="L306" s="31"/>
      <c r="M306" s="36" t="str">
        <f>Prijsonderbouwing!F1131</f>
        <v>st</v>
      </c>
      <c r="N306" s="1215">
        <f>Prijsonderbouwing!O1131</f>
        <v>185</v>
      </c>
      <c r="O306" s="1215">
        <f>Prijsonderbouwing!X1131</f>
        <v>223.85</v>
      </c>
      <c r="P306" s="53">
        <f t="shared" ref="P306:P309" si="116">O306*K306</f>
        <v>0</v>
      </c>
      <c r="Q306" s="160"/>
      <c r="R306" s="1008"/>
      <c r="S306" s="189"/>
      <c r="T306" s="1178"/>
      <c r="U306" s="678">
        <f t="shared" si="114"/>
        <v>0</v>
      </c>
      <c r="V306" s="1055"/>
      <c r="Y306" s="283"/>
      <c r="Z306" s="1045"/>
      <c r="AA306" s="1163"/>
      <c r="AC306" s="1164"/>
      <c r="AD306" s="1165"/>
      <c r="AF306" s="1165"/>
      <c r="AJ306" s="1002"/>
      <c r="AL306" s="5"/>
    </row>
    <row r="307" spans="1:38" ht="15.75" customHeight="1" outlineLevel="3" x14ac:dyDescent="0.15">
      <c r="A307" s="1173">
        <f t="shared" si="115"/>
        <v>0</v>
      </c>
      <c r="B307" s="203"/>
      <c r="C307" s="185"/>
      <c r="D307" s="107"/>
      <c r="E307" s="1138" t="str">
        <f>Prijsonderbouwing!B1133</f>
        <v>V2-5-A2</v>
      </c>
      <c r="F307" s="1095" t="str">
        <f>Prijsonderbouwing!D1133</f>
        <v>Leveren en aanbrengen voor-/achterzetbeglazing tot 0,6 m²</v>
      </c>
      <c r="G307" s="126"/>
      <c r="H307" s="126"/>
      <c r="I307" s="126"/>
      <c r="J307" s="289"/>
      <c r="K307" s="211"/>
      <c r="L307" s="31"/>
      <c r="M307" s="36" t="str">
        <f>Prijsonderbouwing!F1133</f>
        <v>st</v>
      </c>
      <c r="N307" s="1215">
        <f>Prijsonderbouwing!O1133</f>
        <v>215</v>
      </c>
      <c r="O307" s="1215">
        <f>Prijsonderbouwing!X1133</f>
        <v>260.14999999999998</v>
      </c>
      <c r="P307" s="53">
        <f t="shared" si="116"/>
        <v>0</v>
      </c>
      <c r="Q307" s="160"/>
      <c r="R307" s="1008"/>
      <c r="S307" s="189"/>
      <c r="T307" s="1178"/>
      <c r="U307" s="678">
        <f t="shared" si="114"/>
        <v>0</v>
      </c>
      <c r="V307" s="1055"/>
      <c r="Y307" s="283"/>
      <c r="Z307" s="1045"/>
      <c r="AA307" s="1163"/>
      <c r="AB307" s="1163"/>
      <c r="AC307" s="1164"/>
      <c r="AD307" s="1165"/>
      <c r="AF307" s="1165"/>
      <c r="AJ307" s="1002"/>
      <c r="AL307" s="5"/>
    </row>
    <row r="308" spans="1:38" ht="15.75" customHeight="1" outlineLevel="3" x14ac:dyDescent="0.15">
      <c r="A308" s="1173">
        <f t="shared" si="115"/>
        <v>0</v>
      </c>
      <c r="B308" s="203"/>
      <c r="C308" s="185"/>
      <c r="D308" s="107"/>
      <c r="E308" s="1138" t="str">
        <f>Prijsonderbouwing!B1135</f>
        <v>V2-5-A3</v>
      </c>
      <c r="F308" s="1095" t="str">
        <f>Prijsonderbouwing!D1135</f>
        <v>Leveren en aanbrengen voor-/achterzetbeglazing tot 1,5 m²</v>
      </c>
      <c r="G308" s="126"/>
      <c r="H308" s="126"/>
      <c r="I308" s="126"/>
      <c r="J308" s="289"/>
      <c r="K308" s="211"/>
      <c r="L308" s="31"/>
      <c r="M308" s="36" t="str">
        <f>Prijsonderbouwing!F1135</f>
        <v>st</v>
      </c>
      <c r="N308" s="1215">
        <f>Prijsonderbouwing!O1135</f>
        <v>340</v>
      </c>
      <c r="O308" s="1215">
        <f>Prijsonderbouwing!X1135</f>
        <v>411.4</v>
      </c>
      <c r="P308" s="53">
        <f t="shared" si="116"/>
        <v>0</v>
      </c>
      <c r="Q308" s="160"/>
      <c r="R308" s="1008"/>
      <c r="S308" s="189"/>
      <c r="T308" s="1178"/>
      <c r="U308" s="678">
        <f t="shared" si="114"/>
        <v>0</v>
      </c>
      <c r="V308" s="1055"/>
      <c r="Y308" s="283"/>
      <c r="Z308" s="1045"/>
      <c r="AA308" s="1163"/>
      <c r="AB308" s="1163"/>
      <c r="AC308" s="1164"/>
      <c r="AD308" s="1165"/>
      <c r="AF308" s="1165"/>
      <c r="AJ308" s="1002"/>
      <c r="AL308" s="5"/>
    </row>
    <row r="309" spans="1:38" ht="15.75" customHeight="1" outlineLevel="3" x14ac:dyDescent="0.15">
      <c r="A309" s="1173">
        <f t="shared" si="115"/>
        <v>0</v>
      </c>
      <c r="B309" s="203"/>
      <c r="C309" s="185"/>
      <c r="D309" s="107"/>
      <c r="E309" s="1138" t="str">
        <f>Prijsonderbouwing!B1137</f>
        <v>V2-5-A4</v>
      </c>
      <c r="F309" s="1095" t="str">
        <f>Prijsonderbouwing!D1137</f>
        <v>Leveren en aanbrengen voor-/achterzetbeglazing tot 2,0 m²</v>
      </c>
      <c r="G309" s="126"/>
      <c r="H309" s="126"/>
      <c r="I309" s="126"/>
      <c r="J309" s="289"/>
      <c r="K309" s="211"/>
      <c r="L309" s="31"/>
      <c r="M309" s="36" t="str">
        <f>Prijsonderbouwing!F1137</f>
        <v>st</v>
      </c>
      <c r="N309" s="1215">
        <f>Prijsonderbouwing!O1137</f>
        <v>610</v>
      </c>
      <c r="O309" s="1215">
        <f>Prijsonderbouwing!X1137</f>
        <v>738.1</v>
      </c>
      <c r="P309" s="53">
        <f t="shared" si="116"/>
        <v>0</v>
      </c>
      <c r="Q309" s="160"/>
      <c r="R309" s="1008"/>
      <c r="S309" s="189"/>
      <c r="T309" s="1178"/>
      <c r="U309" s="678">
        <f t="shared" si="114"/>
        <v>0</v>
      </c>
      <c r="V309" s="1055"/>
      <c r="Y309" s="283"/>
      <c r="Z309" s="1045"/>
      <c r="AA309" s="1163"/>
      <c r="AB309" s="1163"/>
      <c r="AC309" s="1164"/>
      <c r="AD309" s="1165"/>
      <c r="AF309" s="1165"/>
      <c r="AJ309" s="1002"/>
      <c r="AL309" s="5"/>
    </row>
    <row r="310" spans="1:38" ht="6" customHeight="1" outlineLevel="3" x14ac:dyDescent="0.15">
      <c r="A310" s="1173">
        <f>A311</f>
        <v>0</v>
      </c>
      <c r="B310" s="203"/>
      <c r="C310" s="185"/>
      <c r="D310" s="107"/>
      <c r="E310" s="1142"/>
      <c r="F310" s="1090"/>
      <c r="G310" s="209"/>
      <c r="H310" s="209"/>
      <c r="I310" s="209"/>
      <c r="J310" s="294"/>
      <c r="K310" s="221"/>
      <c r="L310" s="31"/>
      <c r="M310" s="36"/>
      <c r="N310" s="1215"/>
      <c r="O310" s="1215"/>
      <c r="P310" s="53"/>
      <c r="Q310" s="160"/>
      <c r="R310" s="49"/>
      <c r="S310" s="189"/>
      <c r="T310" s="1178"/>
      <c r="U310" s="678">
        <f t="shared" si="114"/>
        <v>0</v>
      </c>
      <c r="V310" s="1055"/>
      <c r="Y310" s="283"/>
      <c r="Z310" s="1045"/>
      <c r="AA310" s="1163"/>
      <c r="AB310" s="1163"/>
      <c r="AC310" s="1164"/>
      <c r="AD310" s="1165"/>
      <c r="AF310" s="1165"/>
      <c r="AJ310" s="1002"/>
      <c r="AL310" s="5"/>
    </row>
    <row r="311" spans="1:38" ht="15.75" customHeight="1" outlineLevel="1" x14ac:dyDescent="0.15">
      <c r="A311" s="1173">
        <f>IF(SUM(A312)=0,0,1)</f>
        <v>0</v>
      </c>
      <c r="B311" s="7" t="s">
        <v>54</v>
      </c>
      <c r="C311" s="185"/>
      <c r="D311" s="107"/>
      <c r="E311" s="1142" t="s">
        <v>1296</v>
      </c>
      <c r="F311" s="1088" t="str">
        <f>Prijsonderbouwing!D1141</f>
        <v xml:space="preserve">Voor-/achterzetbeglazing isolatieglas 14mm (4-6-4) met aluminium profiel rondom </v>
      </c>
      <c r="G311" s="129"/>
      <c r="H311" s="126"/>
      <c r="I311" s="993"/>
      <c r="J311" s="289"/>
      <c r="K311" s="34"/>
      <c r="L311" s="10"/>
      <c r="M311" s="36"/>
      <c r="N311" s="1215"/>
      <c r="O311" s="1215"/>
      <c r="P311" s="53"/>
      <c r="Q311" s="160"/>
      <c r="R311" s="49"/>
      <c r="S311" s="189"/>
      <c r="T311" s="1178"/>
      <c r="U311" s="678">
        <f t="shared" si="114"/>
        <v>0</v>
      </c>
      <c r="V311" s="1055"/>
      <c r="Y311" s="277"/>
      <c r="Z311" s="1045"/>
      <c r="AA311" s="1163"/>
      <c r="AB311" s="1163"/>
      <c r="AC311" s="1164"/>
      <c r="AD311" s="1165"/>
      <c r="AF311" s="1165"/>
      <c r="AJ311" s="1002"/>
    </row>
    <row r="312" spans="1:38" ht="15.75" customHeight="1" outlineLevel="3" x14ac:dyDescent="0.15">
      <c r="A312" s="1173">
        <f t="shared" ref="A312" si="117">IF(K312=0,0,1)</f>
        <v>0</v>
      </c>
      <c r="B312" s="7" t="s">
        <v>54</v>
      </c>
      <c r="C312" s="185"/>
      <c r="D312" s="107"/>
      <c r="E312" s="1138" t="str">
        <f>Prijsonderbouwing!B1141</f>
        <v>V2-5-B1</v>
      </c>
      <c r="F312" s="1089" t="str">
        <f>Prijsonderbouwing!D1144</f>
        <v xml:space="preserve">Lev. en aanbr. glazen voor-/achterzetbeglazing isolatieglas 14mm (4-6-4)  incl. alu profiel rondom </v>
      </c>
      <c r="G312" s="127"/>
      <c r="H312" s="127"/>
      <c r="I312" s="130"/>
      <c r="J312" s="132"/>
      <c r="K312" s="211">
        <v>0</v>
      </c>
      <c r="L312" s="31"/>
      <c r="M312" s="36" t="str">
        <f>Prijsonderbouwing!F1141</f>
        <v>m²</v>
      </c>
      <c r="N312" s="1215">
        <f>Prijsonderbouwing!O1141</f>
        <v>318.54082568807343</v>
      </c>
      <c r="O312" s="1215">
        <f>Prijsonderbouwing!X1141</f>
        <v>385.4343990825688</v>
      </c>
      <c r="P312" s="53">
        <f>O312*K312</f>
        <v>0</v>
      </c>
      <c r="Q312" s="160"/>
      <c r="R312" s="49"/>
      <c r="S312" s="189"/>
      <c r="T312" s="1178"/>
      <c r="U312" s="678">
        <f t="shared" si="114"/>
        <v>0</v>
      </c>
      <c r="V312" s="1055"/>
      <c r="Y312" s="263"/>
      <c r="Z312" s="1045"/>
      <c r="AA312" s="1163"/>
      <c r="AB312" s="1163"/>
      <c r="AC312" s="1164"/>
      <c r="AD312" s="1165"/>
      <c r="AF312" s="1165"/>
      <c r="AJ312" s="1002"/>
      <c r="AL312" s="5"/>
    </row>
    <row r="313" spans="1:38" ht="6" customHeight="1" x14ac:dyDescent="0.15">
      <c r="A313" s="1173">
        <f>A311</f>
        <v>0</v>
      </c>
      <c r="B313" s="7" t="s">
        <v>54</v>
      </c>
      <c r="C313" s="185"/>
      <c r="D313" s="107"/>
      <c r="E313" s="1138"/>
      <c r="F313" s="1091"/>
      <c r="G313" s="75"/>
      <c r="H313" s="75"/>
      <c r="I313" s="75"/>
      <c r="J313" s="75"/>
      <c r="K313" s="76"/>
      <c r="L313" s="9"/>
      <c r="M313" s="77"/>
      <c r="N313" s="1201"/>
      <c r="O313" s="1215"/>
      <c r="P313" s="53"/>
      <c r="Q313" s="160"/>
      <c r="R313" s="49"/>
      <c r="S313" s="186"/>
      <c r="T313" s="1178"/>
      <c r="U313" s="678">
        <f t="shared" si="105"/>
        <v>0</v>
      </c>
      <c r="V313" s="1055"/>
      <c r="Y313" s="263"/>
      <c r="Z313" s="1045"/>
      <c r="AA313" s="1163"/>
      <c r="AB313" s="1163"/>
      <c r="AC313" s="1164"/>
      <c r="AD313" s="1165"/>
      <c r="AF313" s="1165"/>
      <c r="AJ313" s="1002"/>
      <c r="AL313" s="5"/>
    </row>
    <row r="314" spans="1:38" ht="15.75" customHeight="1" outlineLevel="1" x14ac:dyDescent="0.15">
      <c r="A314" s="1173">
        <f>IF(SUM(A315)=0,0,1)</f>
        <v>0</v>
      </c>
      <c r="B314" s="7" t="s">
        <v>54</v>
      </c>
      <c r="C314" s="185"/>
      <c r="D314" s="107"/>
      <c r="E314" s="1142" t="s">
        <v>1297</v>
      </c>
      <c r="F314" s="1088" t="str">
        <f>Prijsonderbouwing!D1148</f>
        <v xml:space="preserve">Voor-/achterzetbeglazing isolatieglas 14mm (4-6-4) met houten profiel rondom </v>
      </c>
      <c r="G314" s="129"/>
      <c r="H314" s="126"/>
      <c r="I314" s="993"/>
      <c r="J314" s="129"/>
      <c r="K314" s="34"/>
      <c r="L314" s="10"/>
      <c r="M314" s="36"/>
      <c r="N314" s="1215"/>
      <c r="O314" s="1215"/>
      <c r="P314" s="53"/>
      <c r="Q314" s="160"/>
      <c r="R314" s="49"/>
      <c r="S314" s="189"/>
      <c r="T314" s="1178"/>
      <c r="U314" s="678">
        <f t="shared" ref="U314" si="118">K314*N314</f>
        <v>0</v>
      </c>
      <c r="V314" s="1055"/>
      <c r="Y314" s="277"/>
      <c r="Z314" s="1045"/>
      <c r="AA314" s="1163"/>
      <c r="AB314" s="1163"/>
      <c r="AC314" s="1164"/>
      <c r="AD314" s="1165"/>
      <c r="AF314" s="1165"/>
      <c r="AJ314" s="1002"/>
    </row>
    <row r="315" spans="1:38" ht="15.75" customHeight="1" outlineLevel="3" x14ac:dyDescent="0.15">
      <c r="A315" s="1173">
        <f t="shared" si="80"/>
        <v>0</v>
      </c>
      <c r="B315" s="7" t="s">
        <v>54</v>
      </c>
      <c r="C315" s="185"/>
      <c r="D315" s="107"/>
      <c r="E315" s="1138" t="str">
        <f>Prijsonderbouwing!B1148</f>
        <v>V2-5-C1</v>
      </c>
      <c r="F315" s="1095" t="str">
        <f>Prijsonderbouwing!D1151</f>
        <v xml:space="preserve">lev. en aanbr. glazen voor-/achterzetbeglazing isolatieglas 14mm (4-6-4)  incl. h.h. profiel rondom </v>
      </c>
      <c r="G315" s="126"/>
      <c r="H315" s="126"/>
      <c r="I315" s="130"/>
      <c r="J315" s="289"/>
      <c r="K315" s="211"/>
      <c r="L315" s="31"/>
      <c r="M315" s="36" t="str">
        <f>Prijsonderbouwing!F1148</f>
        <v>m²</v>
      </c>
      <c r="N315" s="1215">
        <f>Prijsonderbouwing!O1148</f>
        <v>360.89082568807339</v>
      </c>
      <c r="O315" s="1215">
        <f>Prijsonderbouwing!X1148</f>
        <v>424.54404128440359</v>
      </c>
      <c r="P315" s="53">
        <f>O315*K315</f>
        <v>0</v>
      </c>
      <c r="Q315" s="160"/>
      <c r="R315" s="49"/>
      <c r="S315" s="189"/>
      <c r="T315" s="1178"/>
      <c r="U315" s="678">
        <f t="shared" si="105"/>
        <v>0</v>
      </c>
      <c r="V315" s="1055"/>
      <c r="Y315" s="263"/>
      <c r="Z315" s="1045"/>
      <c r="AA315" s="1163"/>
      <c r="AB315" s="1163"/>
      <c r="AC315" s="1164"/>
      <c r="AD315" s="1165"/>
      <c r="AF315" s="1165"/>
      <c r="AJ315" s="1002"/>
      <c r="AL315" s="5"/>
    </row>
    <row r="316" spans="1:38" ht="6" customHeight="1" outlineLevel="3" x14ac:dyDescent="0.15">
      <c r="A316" s="1173">
        <f>A315</f>
        <v>0</v>
      </c>
      <c r="B316" s="7" t="s">
        <v>54</v>
      </c>
      <c r="C316" s="185"/>
      <c r="D316" s="107"/>
      <c r="E316" s="1142"/>
      <c r="F316" s="1090"/>
      <c r="G316" s="209"/>
      <c r="H316" s="209"/>
      <c r="I316" s="209"/>
      <c r="J316" s="294"/>
      <c r="K316" s="221"/>
      <c r="L316" s="31"/>
      <c r="M316" s="36"/>
      <c r="N316" s="1215"/>
      <c r="O316" s="1215"/>
      <c r="P316" s="53"/>
      <c r="Q316" s="160"/>
      <c r="R316" s="49"/>
      <c r="S316" s="189"/>
      <c r="T316" s="1178"/>
      <c r="U316" s="678">
        <f t="shared" si="105"/>
        <v>0</v>
      </c>
      <c r="V316" s="1055"/>
      <c r="Y316" s="263"/>
      <c r="Z316" s="1045"/>
      <c r="AA316" s="1163"/>
      <c r="AB316" s="1163"/>
      <c r="AC316" s="1164"/>
      <c r="AD316" s="1165"/>
      <c r="AF316" s="1165"/>
      <c r="AJ316" s="1002"/>
      <c r="AL316" s="5"/>
    </row>
    <row r="317" spans="1:38" ht="6" customHeight="1" x14ac:dyDescent="0.15">
      <c r="A317" s="1173">
        <f>A318</f>
        <v>0</v>
      </c>
      <c r="B317" s="7" t="s">
        <v>54</v>
      </c>
      <c r="C317" s="185"/>
      <c r="D317" s="107"/>
      <c r="E317" s="1138"/>
      <c r="F317" s="1091"/>
      <c r="G317" s="75"/>
      <c r="H317" s="75"/>
      <c r="I317" s="75"/>
      <c r="J317" s="75"/>
      <c r="K317" s="76"/>
      <c r="L317" s="9"/>
      <c r="M317" s="77"/>
      <c r="N317" s="1201"/>
      <c r="O317" s="1215"/>
      <c r="P317" s="53"/>
      <c r="Q317" s="160"/>
      <c r="R317" s="49"/>
      <c r="S317" s="186"/>
      <c r="T317" s="1178"/>
      <c r="U317" s="678">
        <f t="shared" ref="U317:U322" si="119">K317*N317</f>
        <v>0</v>
      </c>
      <c r="V317" s="1055"/>
      <c r="Y317" s="263"/>
      <c r="Z317" s="1045"/>
      <c r="AA317" s="1163"/>
      <c r="AB317" s="1163"/>
      <c r="AC317" s="1164"/>
      <c r="AD317" s="1165"/>
      <c r="AF317" s="1165"/>
      <c r="AJ317" s="1002"/>
      <c r="AL317" s="5"/>
    </row>
    <row r="318" spans="1:38" ht="15.75" customHeight="1" outlineLevel="1" x14ac:dyDescent="0.15">
      <c r="A318" s="1173">
        <f>IF(SUM(A319:A321)=0,0,1)</f>
        <v>0</v>
      </c>
      <c r="B318" s="7" t="s">
        <v>54</v>
      </c>
      <c r="C318" s="185"/>
      <c r="D318" s="107"/>
      <c r="E318" s="1142" t="s">
        <v>1518</v>
      </c>
      <c r="F318" s="1088" t="str">
        <f>Prijsonderbouwing!D1155</f>
        <v>Bijkomende kosten</v>
      </c>
      <c r="G318" s="129"/>
      <c r="H318" s="126"/>
      <c r="I318" s="993"/>
      <c r="J318" s="129"/>
      <c r="K318" s="34"/>
      <c r="L318" s="10"/>
      <c r="M318" s="36"/>
      <c r="N318" s="1215"/>
      <c r="O318" s="1215"/>
      <c r="P318" s="53"/>
      <c r="Q318" s="160"/>
      <c r="R318" s="49"/>
      <c r="S318" s="189"/>
      <c r="T318" s="1178"/>
      <c r="U318" s="678">
        <f t="shared" si="119"/>
        <v>0</v>
      </c>
      <c r="V318" s="1055"/>
      <c r="Y318" s="277"/>
      <c r="Z318" s="1045"/>
      <c r="AA318" s="1163"/>
      <c r="AB318" s="1163"/>
      <c r="AC318" s="1164"/>
      <c r="AD318" s="1165"/>
      <c r="AF318" s="1165"/>
      <c r="AJ318" s="1002"/>
    </row>
    <row r="319" spans="1:38" ht="15.75" customHeight="1" outlineLevel="3" x14ac:dyDescent="0.15">
      <c r="A319" s="1173">
        <f t="shared" ref="A319:A321" si="120">IF(K319=0,0,1)</f>
        <v>0</v>
      </c>
      <c r="B319" s="203"/>
      <c r="C319" s="185"/>
      <c r="D319" s="107"/>
      <c r="E319" s="1138" t="str">
        <f>Prijsonderbouwing!B1157</f>
        <v>V2-5-X1</v>
      </c>
      <c r="F319" s="1095" t="str">
        <f>Prijsonderbouwing!D1157</f>
        <v xml:space="preserve">Starttarief </v>
      </c>
      <c r="G319" s="126"/>
      <c r="H319" s="126"/>
      <c r="I319" s="126"/>
      <c r="J319" s="289"/>
      <c r="K319" s="211"/>
      <c r="L319" s="31"/>
      <c r="M319" s="36" t="str">
        <f>Prijsonderbouwing!F1157</f>
        <v>pst</v>
      </c>
      <c r="N319" s="1215">
        <f>Prijsonderbouwing!O1157</f>
        <v>175</v>
      </c>
      <c r="O319" s="1215">
        <f>Prijsonderbouwing!X1157</f>
        <v>211.75</v>
      </c>
      <c r="P319" s="53">
        <f t="shared" ref="P319:P321" si="121">O319*K319</f>
        <v>0</v>
      </c>
      <c r="Q319" s="160"/>
      <c r="R319" s="1008"/>
      <c r="S319" s="189"/>
      <c r="T319" s="1178"/>
      <c r="U319" s="678">
        <f t="shared" si="119"/>
        <v>0</v>
      </c>
      <c r="V319" s="1055"/>
      <c r="Y319" s="283"/>
      <c r="Z319" s="1045"/>
      <c r="AA319" s="1163"/>
      <c r="AB319" s="1163"/>
      <c r="AC319" s="1164"/>
      <c r="AD319" s="1165"/>
      <c r="AF319" s="1165"/>
      <c r="AJ319" s="1002"/>
      <c r="AL319" s="5"/>
    </row>
    <row r="320" spans="1:38" ht="15.75" customHeight="1" outlineLevel="3" x14ac:dyDescent="0.15">
      <c r="A320" s="1173">
        <f t="shared" si="120"/>
        <v>0</v>
      </c>
      <c r="B320" s="203"/>
      <c r="C320" s="185"/>
      <c r="D320" s="107"/>
      <c r="E320" s="1138" t="str">
        <f>Prijsonderbouwing!B1159</f>
        <v>V2-5-X2</v>
      </c>
      <c r="F320" s="1095" t="str">
        <f>Prijsonderbouwing!D1159</f>
        <v>Minimaal tarief (incl. starttarief)</v>
      </c>
      <c r="G320" s="126"/>
      <c r="H320" s="126"/>
      <c r="I320" s="126"/>
      <c r="J320" s="289"/>
      <c r="K320" s="211"/>
      <c r="L320" s="31"/>
      <c r="M320" s="36" t="str">
        <f>Prijsonderbouwing!F1159</f>
        <v>pst</v>
      </c>
      <c r="N320" s="1215">
        <f>Prijsonderbouwing!O1159</f>
        <v>450</v>
      </c>
      <c r="O320" s="1215">
        <f>Prijsonderbouwing!X1159</f>
        <v>544.5</v>
      </c>
      <c r="P320" s="53">
        <f t="shared" si="121"/>
        <v>0</v>
      </c>
      <c r="Q320" s="160"/>
      <c r="R320" s="1008"/>
      <c r="S320" s="189"/>
      <c r="T320" s="1178"/>
      <c r="U320" s="678">
        <f t="shared" si="119"/>
        <v>0</v>
      </c>
      <c r="V320" s="1055"/>
      <c r="Y320" s="283"/>
      <c r="Z320" s="1045"/>
      <c r="AA320" s="1163"/>
      <c r="AB320" s="1163"/>
      <c r="AC320" s="1164"/>
      <c r="AD320" s="1165"/>
      <c r="AF320" s="1165"/>
      <c r="AJ320" s="1002"/>
      <c r="AL320" s="5"/>
    </row>
    <row r="321" spans="1:38" ht="15.75" customHeight="1" outlineLevel="3" x14ac:dyDescent="0.15">
      <c r="A321" s="1173">
        <f t="shared" si="120"/>
        <v>0</v>
      </c>
      <c r="B321" s="203"/>
      <c r="C321" s="185"/>
      <c r="D321" s="107"/>
      <c r="E321" s="1138" t="str">
        <f>Prijsonderbouwing!B1161</f>
        <v>V2-5-X3</v>
      </c>
      <c r="F321" s="1095" t="str">
        <f>Prijsonderbouwing!D1161</f>
        <v xml:space="preserve">Inmeten </v>
      </c>
      <c r="G321" s="126"/>
      <c r="H321" s="126"/>
      <c r="I321" s="126"/>
      <c r="J321" s="289"/>
      <c r="K321" s="211"/>
      <c r="L321" s="31"/>
      <c r="M321" s="36" t="str">
        <f>Prijsonderbouwing!F1161</f>
        <v>pst</v>
      </c>
      <c r="N321" s="1215">
        <f>Prijsonderbouwing!O1161</f>
        <v>75</v>
      </c>
      <c r="O321" s="1215">
        <f>Prijsonderbouwing!X1161</f>
        <v>90.75</v>
      </c>
      <c r="P321" s="53">
        <f t="shared" si="121"/>
        <v>0</v>
      </c>
      <c r="Q321" s="160"/>
      <c r="R321" s="1008"/>
      <c r="S321" s="189"/>
      <c r="T321" s="1178"/>
      <c r="U321" s="678">
        <f t="shared" si="119"/>
        <v>0</v>
      </c>
      <c r="V321" s="1055"/>
      <c r="Y321" s="283"/>
      <c r="Z321" s="1045"/>
      <c r="AA321" s="1163"/>
      <c r="AB321" s="1163"/>
      <c r="AC321" s="1164"/>
      <c r="AD321" s="1165"/>
      <c r="AF321" s="1165"/>
      <c r="AJ321" s="1002"/>
      <c r="AL321" s="5"/>
    </row>
    <row r="322" spans="1:38" ht="6" customHeight="1" outlineLevel="3" x14ac:dyDescent="0.15">
      <c r="A322" s="1173">
        <f>A318</f>
        <v>0</v>
      </c>
      <c r="B322" s="7" t="s">
        <v>54</v>
      </c>
      <c r="C322" s="185"/>
      <c r="D322" s="107"/>
      <c r="E322" s="1142"/>
      <c r="F322" s="1090"/>
      <c r="G322" s="209"/>
      <c r="H322" s="209"/>
      <c r="I322" s="209"/>
      <c r="J322" s="294"/>
      <c r="K322" s="221"/>
      <c r="L322" s="31"/>
      <c r="M322" s="36"/>
      <c r="N322" s="1215"/>
      <c r="O322" s="1215"/>
      <c r="P322" s="53"/>
      <c r="Q322" s="160"/>
      <c r="R322" s="49"/>
      <c r="S322" s="189"/>
      <c r="T322" s="1178"/>
      <c r="U322" s="678">
        <f t="shared" si="119"/>
        <v>0</v>
      </c>
      <c r="V322" s="1055"/>
      <c r="Y322" s="263"/>
      <c r="Z322" s="1045"/>
      <c r="AA322" s="1163"/>
      <c r="AB322" s="1163"/>
      <c r="AC322" s="1164"/>
      <c r="AD322" s="1165"/>
      <c r="AF322" s="1165"/>
      <c r="AJ322" s="1002"/>
      <c r="AL322" s="5"/>
    </row>
    <row r="323" spans="1:38" s="13" customFormat="1" ht="15.75" customHeight="1" x14ac:dyDescent="0.15">
      <c r="A323" s="1173">
        <f>IF(P323=0,0,1)</f>
        <v>0</v>
      </c>
      <c r="B323" s="7" t="s">
        <v>54</v>
      </c>
      <c r="C323" s="191"/>
      <c r="D323" s="107"/>
      <c r="E323" s="1143"/>
      <c r="F323" s="1092"/>
      <c r="G323" s="138"/>
      <c r="H323" s="139"/>
      <c r="I323" s="139"/>
      <c r="J323" s="140"/>
      <c r="K323" s="141"/>
      <c r="L323" s="141"/>
      <c r="M323" s="142" t="str">
        <f>E303</f>
        <v>V2-5</v>
      </c>
      <c r="N323" s="1236" t="s">
        <v>84</v>
      </c>
      <c r="O323" s="1217"/>
      <c r="P323" s="229">
        <f>ROUNDUP(SUM(P304:P321),0)</f>
        <v>0</v>
      </c>
      <c r="Q323" s="532"/>
      <c r="R323" s="74"/>
      <c r="S323" s="192"/>
      <c r="T323" s="1178"/>
      <c r="U323" s="678"/>
      <c r="V323" s="1055"/>
      <c r="W323" s="623">
        <f>P323</f>
        <v>0</v>
      </c>
      <c r="X323" s="280"/>
      <c r="Y323" s="277"/>
      <c r="Z323" s="1045"/>
      <c r="AA323" s="1163"/>
      <c r="AB323" s="1163"/>
      <c r="AC323" s="1164"/>
      <c r="AD323" s="1165"/>
      <c r="AE323" s="21"/>
      <c r="AF323" s="1165"/>
      <c r="AI323" s="1006"/>
      <c r="AJ323" s="1002"/>
    </row>
    <row r="324" spans="1:38" ht="9" customHeight="1" outlineLevel="3" x14ac:dyDescent="0.15">
      <c r="A324" s="1173">
        <f>A325</f>
        <v>0</v>
      </c>
      <c r="B324" s="7" t="s">
        <v>54</v>
      </c>
      <c r="C324" s="185"/>
      <c r="D324" s="107"/>
      <c r="E324" s="1151"/>
      <c r="F324" s="1091"/>
      <c r="G324" s="106"/>
      <c r="H324" s="106"/>
      <c r="I324" s="106"/>
      <c r="J324" s="31"/>
      <c r="K324" s="221"/>
      <c r="L324" s="31"/>
      <c r="M324" s="36"/>
      <c r="N324" s="1224"/>
      <c r="O324" s="1224"/>
      <c r="P324" s="20"/>
      <c r="Q324" s="533"/>
      <c r="R324" s="49"/>
      <c r="S324" s="189"/>
      <c r="T324" s="1178"/>
      <c r="U324" s="678">
        <f t="shared" si="105"/>
        <v>0</v>
      </c>
      <c r="V324" s="1055"/>
      <c r="Y324" s="263"/>
      <c r="Z324" s="1045"/>
      <c r="AA324" s="1163"/>
      <c r="AB324" s="1163"/>
      <c r="AC324" s="1164"/>
      <c r="AD324" s="1165"/>
      <c r="AF324" s="1165"/>
      <c r="AJ324" s="1002"/>
      <c r="AL324" s="5"/>
    </row>
    <row r="325" spans="1:38" ht="20.45" customHeight="1" outlineLevel="3" x14ac:dyDescent="0.15">
      <c r="A325" s="1173">
        <f>A345</f>
        <v>0</v>
      </c>
      <c r="B325" s="203"/>
      <c r="C325" s="185"/>
      <c r="D325" s="107"/>
      <c r="E325" s="1149" t="s">
        <v>98</v>
      </c>
      <c r="F325" s="1084" t="s">
        <v>99</v>
      </c>
      <c r="G325" s="965"/>
      <c r="H325" s="965"/>
      <c r="I325" s="965"/>
      <c r="J325" s="136"/>
      <c r="K325" s="218" t="s">
        <v>68</v>
      </c>
      <c r="L325" s="137"/>
      <c r="M325" s="137" t="s">
        <v>830</v>
      </c>
      <c r="N325" s="646" t="s">
        <v>1163</v>
      </c>
      <c r="O325" s="646" t="s">
        <v>1164</v>
      </c>
      <c r="P325" s="137" t="s">
        <v>69</v>
      </c>
      <c r="Q325" s="161"/>
      <c r="R325" s="49"/>
      <c r="S325" s="189"/>
      <c r="T325" s="1178"/>
      <c r="U325" s="678"/>
      <c r="V325" s="1055"/>
      <c r="Y325" s="263"/>
      <c r="Z325" s="1045"/>
      <c r="AA325" s="1163"/>
      <c r="AB325" s="1163"/>
      <c r="AC325" s="1164"/>
      <c r="AD325" s="1165"/>
      <c r="AF325" s="1165"/>
      <c r="AJ325" s="1002"/>
      <c r="AL325" s="5"/>
    </row>
    <row r="326" spans="1:38" ht="6" customHeight="1" x14ac:dyDescent="0.15">
      <c r="A326" s="1173">
        <f>A325</f>
        <v>0</v>
      </c>
      <c r="B326" s="203"/>
      <c r="C326" s="185"/>
      <c r="D326" s="107"/>
      <c r="E326" s="1138"/>
      <c r="F326" s="1091"/>
      <c r="G326" s="75"/>
      <c r="H326" s="75"/>
      <c r="I326" s="75"/>
      <c r="J326" s="75"/>
      <c r="K326" s="76"/>
      <c r="L326" s="9"/>
      <c r="M326" s="77"/>
      <c r="N326" s="1201"/>
      <c r="O326" s="1201"/>
      <c r="P326" s="78"/>
      <c r="Q326" s="160"/>
      <c r="R326" s="49"/>
      <c r="S326" s="186"/>
      <c r="T326" s="1178"/>
      <c r="U326" s="678">
        <f t="shared" si="105"/>
        <v>0</v>
      </c>
      <c r="V326" s="1055"/>
      <c r="Y326" s="263"/>
      <c r="Z326" s="1045"/>
      <c r="AA326" s="1163"/>
      <c r="AB326" s="1163"/>
      <c r="AC326" s="1164"/>
      <c r="AD326" s="1165"/>
      <c r="AF326" s="1165"/>
      <c r="AJ326" s="1002"/>
      <c r="AL326" s="5"/>
    </row>
    <row r="327" spans="1:38" ht="15.75" customHeight="1" outlineLevel="1" x14ac:dyDescent="0.15">
      <c r="A327" s="1173">
        <f t="shared" ref="A327:A328" si="122">A326</f>
        <v>0</v>
      </c>
      <c r="B327" s="7" t="s">
        <v>54</v>
      </c>
      <c r="C327" s="185"/>
      <c r="D327" s="107"/>
      <c r="E327" s="1152"/>
      <c r="F327" s="1099" t="s">
        <v>1343</v>
      </c>
      <c r="G327" s="106"/>
      <c r="H327" s="106"/>
      <c r="I327" s="32"/>
      <c r="J327" s="12"/>
      <c r="K327" s="6"/>
      <c r="L327" s="12"/>
      <c r="M327" s="12"/>
      <c r="N327" s="1208"/>
      <c r="O327" s="1208"/>
      <c r="P327" s="12"/>
      <c r="Q327" s="160"/>
      <c r="R327" s="49"/>
      <c r="S327" s="189"/>
      <c r="T327" s="1178"/>
      <c r="U327" s="678"/>
      <c r="V327" s="1055"/>
      <c r="Y327" s="263"/>
      <c r="Z327" s="1045"/>
      <c r="AA327" s="1163"/>
      <c r="AB327" s="1163"/>
      <c r="AC327" s="1164"/>
      <c r="AD327" s="1165"/>
      <c r="AF327" s="1165"/>
      <c r="AJ327" s="1002"/>
      <c r="AL327" s="5"/>
    </row>
    <row r="328" spans="1:38" ht="6" customHeight="1" outlineLevel="1" x14ac:dyDescent="0.15">
      <c r="A328" s="1173">
        <f t="shared" si="122"/>
        <v>0</v>
      </c>
      <c r="C328" s="185"/>
      <c r="D328" s="107"/>
      <c r="E328" s="1152"/>
      <c r="F328" s="1091"/>
      <c r="G328" s="106"/>
      <c r="H328" s="106"/>
      <c r="I328" s="32"/>
      <c r="J328" s="32"/>
      <c r="K328" s="6"/>
      <c r="L328" s="12"/>
      <c r="M328" s="12"/>
      <c r="N328" s="1208"/>
      <c r="O328" s="1208"/>
      <c r="P328" s="12"/>
      <c r="Q328" s="160"/>
      <c r="R328" s="49"/>
      <c r="S328" s="189"/>
      <c r="T328" s="1178"/>
      <c r="U328" s="678">
        <f t="shared" ref="U328" si="123">K328*N328</f>
        <v>0</v>
      </c>
      <c r="V328" s="1055"/>
      <c r="Y328" s="263"/>
      <c r="Z328" s="1045"/>
      <c r="AA328" s="1163"/>
      <c r="AB328" s="1163"/>
      <c r="AC328" s="1164"/>
      <c r="AD328" s="1165"/>
      <c r="AF328" s="1165"/>
      <c r="AJ328" s="1002"/>
      <c r="AL328" s="5"/>
    </row>
    <row r="329" spans="1:38" ht="15.75" customHeight="1" outlineLevel="1" x14ac:dyDescent="0.15">
      <c r="A329" s="1173">
        <f>IF(SUM(A330)=0,0,1)</f>
        <v>0</v>
      </c>
      <c r="B329" s="7" t="s">
        <v>54</v>
      </c>
      <c r="C329" s="185"/>
      <c r="D329" s="107"/>
      <c r="E329" s="1142" t="s">
        <v>1298</v>
      </c>
      <c r="F329" s="1100" t="str">
        <f>F330</f>
        <v>Vervangen glas door monumentenglas  (Klassiek ca 11mm / U=2.0z) in houten kozijn</v>
      </c>
      <c r="G329" s="944"/>
      <c r="H329" s="945"/>
      <c r="I329" s="944"/>
      <c r="J329" s="946"/>
      <c r="K329" s="34"/>
      <c r="L329" s="10"/>
      <c r="M329" s="36"/>
      <c r="N329" s="1215"/>
      <c r="O329" s="1215"/>
      <c r="P329" s="53"/>
      <c r="Q329" s="160"/>
      <c r="R329" s="49"/>
      <c r="S329" s="189"/>
      <c r="T329" s="1178"/>
      <c r="U329" s="678">
        <f t="shared" si="105"/>
        <v>0</v>
      </c>
      <c r="V329" s="1055"/>
      <c r="Y329" s="277"/>
      <c r="Z329" s="1045"/>
      <c r="AA329" s="1163"/>
      <c r="AB329" s="1163"/>
      <c r="AC329" s="1164"/>
      <c r="AD329" s="1165"/>
      <c r="AF329" s="1165"/>
      <c r="AJ329" s="1002"/>
    </row>
    <row r="330" spans="1:38" ht="15.75" customHeight="1" outlineLevel="3" x14ac:dyDescent="0.15">
      <c r="A330" s="1173">
        <f t="shared" si="80"/>
        <v>0</v>
      </c>
      <c r="B330" s="203"/>
      <c r="C330" s="185"/>
      <c r="D330" s="107"/>
      <c r="E330" s="1138" t="str">
        <f>Prijsonderbouwing!B1168</f>
        <v>V2-6-A1</v>
      </c>
      <c r="F330" s="1101" t="str">
        <f>Prijsonderbouwing!D1168</f>
        <v>Vervangen glas door monumentenglas  (Klassiek ca 11mm / U=2.0z) in houten kozijn</v>
      </c>
      <c r="G330" s="945"/>
      <c r="H330" s="945"/>
      <c r="I330" s="945"/>
      <c r="J330" s="946"/>
      <c r="K330" s="211">
        <v>0</v>
      </c>
      <c r="L330" s="31"/>
      <c r="M330" s="747" t="str">
        <f>Prijsonderbouwing!F1168</f>
        <v>m²</v>
      </c>
      <c r="N330" s="1215">
        <f>Prijsonderbouwing!O1168*0</f>
        <v>0</v>
      </c>
      <c r="O330" s="1215">
        <f>Prijsonderbouwing!X1168*0</f>
        <v>0</v>
      </c>
      <c r="P330" s="746">
        <f>O330*K330</f>
        <v>0</v>
      </c>
      <c r="Q330" s="160"/>
      <c r="R330" s="49"/>
      <c r="S330" s="189"/>
      <c r="T330" s="1178"/>
      <c r="U330" s="678">
        <f t="shared" si="105"/>
        <v>0</v>
      </c>
      <c r="V330" s="1055"/>
      <c r="Y330" s="263"/>
      <c r="Z330" s="1045"/>
      <c r="AA330" s="1163"/>
      <c r="AB330" s="1163"/>
      <c r="AC330" s="1164"/>
      <c r="AD330" s="1165"/>
      <c r="AF330" s="1165"/>
      <c r="AJ330" s="1002"/>
      <c r="AL330" s="5"/>
    </row>
    <row r="331" spans="1:38" ht="6" customHeight="1" outlineLevel="3" x14ac:dyDescent="0.15">
      <c r="A331" s="1173">
        <f>A330</f>
        <v>0</v>
      </c>
      <c r="B331" s="203"/>
      <c r="C331" s="185"/>
      <c r="D331" s="107"/>
      <c r="E331" s="1142"/>
      <c r="F331" s="1102"/>
      <c r="G331" s="947"/>
      <c r="H331" s="947"/>
      <c r="I331" s="947"/>
      <c r="J331" s="948"/>
      <c r="K331" s="221"/>
      <c r="L331" s="31"/>
      <c r="M331" s="747"/>
      <c r="N331" s="1215"/>
      <c r="O331" s="1215"/>
      <c r="P331" s="746"/>
      <c r="Q331" s="160"/>
      <c r="R331" s="49"/>
      <c r="S331" s="189"/>
      <c r="T331" s="1178"/>
      <c r="U331" s="678">
        <f t="shared" si="105"/>
        <v>0</v>
      </c>
      <c r="V331" s="1055"/>
      <c r="Y331" s="263"/>
      <c r="Z331" s="1045"/>
      <c r="AA331" s="1163"/>
      <c r="AB331" s="1163"/>
      <c r="AC331" s="1164"/>
      <c r="AD331" s="1165"/>
      <c r="AF331" s="1165"/>
      <c r="AJ331" s="1002"/>
      <c r="AL331" s="5"/>
    </row>
    <row r="332" spans="1:38" ht="15.75" customHeight="1" outlineLevel="1" x14ac:dyDescent="0.15">
      <c r="A332" s="1173">
        <f>IF(SUM(A333)=0,0,1)</f>
        <v>0</v>
      </c>
      <c r="B332" s="7" t="s">
        <v>54</v>
      </c>
      <c r="C332" s="185"/>
      <c r="D332" s="107"/>
      <c r="E332" s="1142" t="s">
        <v>1299</v>
      </c>
      <c r="F332" s="1100" t="str">
        <f>F333</f>
        <v>Vervangen glas door monumentenglas  ( Klassiek ca 11mm / U=2.0z)  in stalen kozijnen ?</v>
      </c>
      <c r="G332" s="944"/>
      <c r="H332" s="945"/>
      <c r="I332" s="944"/>
      <c r="J332" s="946"/>
      <c r="K332" s="34"/>
      <c r="L332" s="10"/>
      <c r="M332" s="747"/>
      <c r="N332" s="1215"/>
      <c r="O332" s="1215"/>
      <c r="P332" s="746"/>
      <c r="Q332" s="160"/>
      <c r="R332" s="49"/>
      <c r="S332" s="189"/>
      <c r="T332" s="1178"/>
      <c r="U332" s="678">
        <f t="shared" ref="U332" si="124">K332*N332</f>
        <v>0</v>
      </c>
      <c r="V332" s="1055"/>
      <c r="Y332" s="277"/>
      <c r="Z332" s="1045"/>
      <c r="AA332" s="1163"/>
      <c r="AB332" s="1163"/>
      <c r="AC332" s="1164"/>
      <c r="AD332" s="1165"/>
      <c r="AF332" s="1165"/>
      <c r="AJ332" s="1002"/>
    </row>
    <row r="333" spans="1:38" ht="15.75" customHeight="1" outlineLevel="3" x14ac:dyDescent="0.15">
      <c r="A333" s="1173">
        <f t="shared" si="80"/>
        <v>0</v>
      </c>
      <c r="B333" s="203"/>
      <c r="C333" s="185"/>
      <c r="D333" s="107"/>
      <c r="E333" s="1138" t="str">
        <f>Prijsonderbouwing!B1179</f>
        <v>V2-6-B1</v>
      </c>
      <c r="F333" s="1103" t="str">
        <f>Prijsonderbouwing!D1179</f>
        <v>Vervangen glas door monumentenglas  ( Klassiek ca 11mm / U=2.0z)  in stalen kozijnen ?</v>
      </c>
      <c r="G333" s="949"/>
      <c r="H333" s="949"/>
      <c r="I333" s="945"/>
      <c r="J333" s="950"/>
      <c r="K333" s="211">
        <v>0</v>
      </c>
      <c r="L333" s="31"/>
      <c r="M333" s="747" t="str">
        <f>Prijsonderbouwing!F1179</f>
        <v>m²</v>
      </c>
      <c r="N333" s="1215">
        <f>Prijsonderbouwing!O1179*0</f>
        <v>0</v>
      </c>
      <c r="O333" s="1215">
        <f>Prijsonderbouwing!X1179*0</f>
        <v>0</v>
      </c>
      <c r="P333" s="746">
        <f>O333*K333</f>
        <v>0</v>
      </c>
      <c r="Q333" s="160"/>
      <c r="R333" s="49"/>
      <c r="S333" s="189"/>
      <c r="T333" s="1178"/>
      <c r="U333" s="678">
        <f t="shared" si="105"/>
        <v>0</v>
      </c>
      <c r="V333" s="1055"/>
      <c r="Y333" s="263"/>
      <c r="Z333" s="1045"/>
      <c r="AA333" s="1163"/>
      <c r="AB333" s="1163"/>
      <c r="AC333" s="1164"/>
      <c r="AD333" s="1165"/>
      <c r="AF333" s="1165"/>
      <c r="AJ333" s="1002"/>
      <c r="AL333" s="5"/>
    </row>
    <row r="334" spans="1:38" ht="6" customHeight="1" outlineLevel="3" x14ac:dyDescent="0.15">
      <c r="A334" s="1173">
        <f>A333</f>
        <v>0</v>
      </c>
      <c r="B334" s="203"/>
      <c r="C334" s="185"/>
      <c r="D334" s="107"/>
      <c r="E334" s="1142"/>
      <c r="F334" s="1102"/>
      <c r="G334" s="947"/>
      <c r="H334" s="947"/>
      <c r="I334" s="947"/>
      <c r="J334" s="948"/>
      <c r="K334" s="221"/>
      <c r="L334" s="31"/>
      <c r="M334" s="747"/>
      <c r="N334" s="1215"/>
      <c r="O334" s="1215"/>
      <c r="P334" s="746"/>
      <c r="Q334" s="160"/>
      <c r="R334" s="49"/>
      <c r="S334" s="189"/>
      <c r="T334" s="1178"/>
      <c r="U334" s="678">
        <f t="shared" si="105"/>
        <v>0</v>
      </c>
      <c r="V334" s="1055"/>
      <c r="Y334" s="263"/>
      <c r="Z334" s="1045"/>
      <c r="AA334" s="1163"/>
      <c r="AB334" s="1163"/>
      <c r="AC334" s="1164"/>
      <c r="AD334" s="1165"/>
      <c r="AF334" s="1165"/>
      <c r="AJ334" s="1002"/>
      <c r="AL334" s="5"/>
    </row>
    <row r="335" spans="1:38" ht="15.75" customHeight="1" outlineLevel="3" x14ac:dyDescent="0.15">
      <c r="A335" s="1173">
        <f>IF(SUM(A336:A343)=0,0,1)</f>
        <v>0</v>
      </c>
      <c r="B335" s="203"/>
      <c r="C335" s="185"/>
      <c r="D335" s="107"/>
      <c r="E335" s="1142" t="s">
        <v>181</v>
      </c>
      <c r="F335" s="1100" t="str">
        <f>Prijsonderbouwing!D1190</f>
        <v>Bijkomende kosten</v>
      </c>
      <c r="G335" s="945"/>
      <c r="H335" s="945"/>
      <c r="I335" s="951"/>
      <c r="J335" s="952"/>
      <c r="K335" s="36"/>
      <c r="L335" s="36"/>
      <c r="M335" s="747"/>
      <c r="N335" s="1215"/>
      <c r="O335" s="1215"/>
      <c r="P335" s="746"/>
      <c r="Q335" s="160"/>
      <c r="R335" s="49"/>
      <c r="S335" s="189"/>
      <c r="T335" s="1178"/>
      <c r="U335" s="678">
        <f t="shared" ref="U335:U344" si="125">K335*N335</f>
        <v>0</v>
      </c>
      <c r="V335" s="1055"/>
      <c r="Y335" s="283"/>
      <c r="Z335" s="1045"/>
      <c r="AA335" s="1163"/>
      <c r="AB335" s="1163"/>
      <c r="AC335" s="1164"/>
      <c r="AD335" s="1165"/>
      <c r="AF335" s="1165"/>
      <c r="AJ335" s="1002"/>
      <c r="AL335" s="5"/>
    </row>
    <row r="336" spans="1:38" ht="15.75" customHeight="1" outlineLevel="3" x14ac:dyDescent="0.15">
      <c r="A336" s="1173">
        <f t="shared" ref="A336:A341" si="126">IF(K336=0,0,1)</f>
        <v>0</v>
      </c>
      <c r="B336" s="7" t="s">
        <v>54</v>
      </c>
      <c r="C336" s="185"/>
      <c r="D336" s="107"/>
      <c r="E336" s="1138" t="str">
        <f>Prijsonderbouwing!B1192</f>
        <v>V2-6-X1</v>
      </c>
      <c r="F336" s="1101" t="str">
        <f>Prijsonderbouwing!D1192</f>
        <v>Verwijderen bitumen uit sponning</v>
      </c>
      <c r="G336" s="945"/>
      <c r="H336" s="945"/>
      <c r="I336" s="945"/>
      <c r="J336" s="946"/>
      <c r="K336" s="211">
        <v>0</v>
      </c>
      <c r="L336" s="31"/>
      <c r="M336" s="747" t="str">
        <f>Prijsonderbouwing!F1192</f>
        <v>p/ruit</v>
      </c>
      <c r="N336" s="1215">
        <f>Prijsonderbouwing!O1192*0</f>
        <v>0</v>
      </c>
      <c r="O336" s="1215">
        <f>Prijsonderbouwing!X1192*0</f>
        <v>0</v>
      </c>
      <c r="P336" s="746">
        <f>O336*K336</f>
        <v>0</v>
      </c>
      <c r="Q336" s="160"/>
      <c r="R336" s="49"/>
      <c r="S336" s="189"/>
      <c r="T336" s="1178"/>
      <c r="U336" s="678">
        <f t="shared" si="125"/>
        <v>0</v>
      </c>
      <c r="V336" s="1055"/>
      <c r="Y336" s="263"/>
      <c r="Z336" s="1045"/>
      <c r="AA336" s="1163"/>
      <c r="AB336" s="1163"/>
      <c r="AC336" s="1164"/>
      <c r="AD336" s="1165"/>
      <c r="AF336" s="1165"/>
      <c r="AJ336" s="1002"/>
    </row>
    <row r="337" spans="1:38" ht="15.75" customHeight="1" outlineLevel="3" x14ac:dyDescent="0.15">
      <c r="A337" s="1173">
        <f t="shared" si="126"/>
        <v>0</v>
      </c>
      <c r="B337" s="7" t="s">
        <v>54</v>
      </c>
      <c r="C337" s="185"/>
      <c r="D337" s="107"/>
      <c r="E337" s="1138" t="str">
        <f>Prijsonderbouwing!B1194</f>
        <v>V2-6-X2</v>
      </c>
      <c r="F337" s="1103" t="str">
        <f>Prijsonderbouwing!D1194</f>
        <v>Inzet kraan bij ruiten &gt; 80 kg. (minimaal inzet 3 uur)</v>
      </c>
      <c r="G337" s="949"/>
      <c r="H337" s="949"/>
      <c r="I337" s="949"/>
      <c r="J337" s="950"/>
      <c r="K337" s="211">
        <v>0</v>
      </c>
      <c r="L337" s="31"/>
      <c r="M337" s="747" t="str">
        <f>Prijsonderbouwing!F1194</f>
        <v xml:space="preserve">uur </v>
      </c>
      <c r="N337" s="1215">
        <f>Prijsonderbouwing!O1194*0</f>
        <v>0</v>
      </c>
      <c r="O337" s="1215">
        <f>Prijsonderbouwing!X1194*0</f>
        <v>0</v>
      </c>
      <c r="P337" s="746">
        <f>O337*K337</f>
        <v>0</v>
      </c>
      <c r="Q337" s="160"/>
      <c r="R337" s="49"/>
      <c r="S337" s="189"/>
      <c r="T337" s="1178"/>
      <c r="U337" s="678">
        <f t="shared" si="125"/>
        <v>0</v>
      </c>
      <c r="V337" s="1055"/>
      <c r="Y337" s="263"/>
      <c r="Z337" s="1045"/>
      <c r="AA337" s="1163"/>
      <c r="AB337" s="1163"/>
      <c r="AC337" s="1164"/>
      <c r="AD337" s="1165"/>
      <c r="AF337" s="1165"/>
      <c r="AJ337" s="1002"/>
    </row>
    <row r="338" spans="1:38" ht="15.75" customHeight="1" outlineLevel="3" x14ac:dyDescent="0.15">
      <c r="A338" s="1173">
        <f t="shared" si="126"/>
        <v>0</v>
      </c>
      <c r="B338" s="7" t="s">
        <v>54</v>
      </c>
      <c r="C338" s="185"/>
      <c r="D338" s="107"/>
      <c r="E338" s="1138" t="str">
        <f>Prijsonderbouwing!B1196</f>
        <v>V2-6-X3</v>
      </c>
      <c r="F338" s="1101" t="str">
        <f>Prijsonderbouwing!D1196</f>
        <v>Steigerwerk vanaf de 2e verdieping</v>
      </c>
      <c r="G338" s="945"/>
      <c r="H338" s="945"/>
      <c r="I338" s="945"/>
      <c r="J338" s="946"/>
      <c r="K338" s="211">
        <v>0</v>
      </c>
      <c r="L338" s="31"/>
      <c r="M338" s="747" t="str">
        <f>Prijsonderbouwing!F1196</f>
        <v xml:space="preserve">pst </v>
      </c>
      <c r="N338" s="1215">
        <f>Prijsonderbouwing!O1196*0</f>
        <v>0</v>
      </c>
      <c r="O338" s="1215">
        <f>Prijsonderbouwing!X1196*0</f>
        <v>0</v>
      </c>
      <c r="P338" s="746">
        <f t="shared" ref="P338:P341" si="127">O338*K338</f>
        <v>0</v>
      </c>
      <c r="Q338" s="160"/>
      <c r="R338" s="49"/>
      <c r="S338" s="189"/>
      <c r="T338" s="1178"/>
      <c r="U338" s="678">
        <f t="shared" si="125"/>
        <v>0</v>
      </c>
      <c r="V338" s="1055"/>
      <c r="Y338" s="263"/>
      <c r="Z338" s="1045"/>
      <c r="AA338" s="1163"/>
      <c r="AB338" s="1163"/>
      <c r="AC338" s="1164"/>
      <c r="AD338" s="1165"/>
      <c r="AF338" s="1165"/>
      <c r="AJ338" s="1002"/>
    </row>
    <row r="339" spans="1:38" ht="15.75" customHeight="1" outlineLevel="3" x14ac:dyDescent="0.15">
      <c r="A339" s="1173">
        <f t="shared" si="126"/>
        <v>0</v>
      </c>
      <c r="B339" s="7" t="s">
        <v>54</v>
      </c>
      <c r="C339" s="185"/>
      <c r="D339" s="107"/>
      <c r="E339" s="1138" t="str">
        <f>Prijsonderbouwing!B1198</f>
        <v>V2-6-X4</v>
      </c>
      <c r="F339" s="1101" t="str">
        <f>Prijsonderbouwing!D1198</f>
        <v>Toeslag wienersprossen per vak</v>
      </c>
      <c r="G339" s="949"/>
      <c r="H339" s="949"/>
      <c r="I339" s="949"/>
      <c r="J339" s="950"/>
      <c r="K339" s="211">
        <v>0</v>
      </c>
      <c r="L339" s="31"/>
      <c r="M339" s="747" t="str">
        <f>Prijsonderbouwing!F1198</f>
        <v>vak</v>
      </c>
      <c r="N339" s="1215">
        <f>Prijsonderbouwing!O1198*0</f>
        <v>0</v>
      </c>
      <c r="O339" s="1215">
        <f>Prijsonderbouwing!X1198*0</f>
        <v>0</v>
      </c>
      <c r="P339" s="746">
        <f t="shared" si="127"/>
        <v>0</v>
      </c>
      <c r="Q339" s="160"/>
      <c r="R339" s="49"/>
      <c r="S339" s="189"/>
      <c r="T339" s="1178"/>
      <c r="U339" s="678">
        <f t="shared" si="125"/>
        <v>0</v>
      </c>
      <c r="V339" s="1055"/>
      <c r="Y339" s="263"/>
      <c r="Z339" s="1045"/>
      <c r="AA339" s="1163"/>
      <c r="AB339" s="1163"/>
      <c r="AC339" s="1164"/>
      <c r="AD339" s="1165"/>
      <c r="AF339" s="1165"/>
      <c r="AJ339" s="1002"/>
    </row>
    <row r="340" spans="1:38" ht="15.6" customHeight="1" outlineLevel="3" x14ac:dyDescent="0.15">
      <c r="A340" s="1173">
        <f t="shared" si="126"/>
        <v>0</v>
      </c>
      <c r="B340" s="7" t="s">
        <v>54</v>
      </c>
      <c r="C340" s="185"/>
      <c r="D340" s="107"/>
      <c r="E340" s="1138" t="str">
        <f>Prijsonderbouwing!B1200</f>
        <v>V2-6-X5</v>
      </c>
      <c r="F340" s="1101" t="str">
        <f>Prijsonderbouwing!D1200</f>
        <v>Toeslag kruisroeden per vak</v>
      </c>
      <c r="G340" s="949"/>
      <c r="H340" s="949"/>
      <c r="I340" s="949"/>
      <c r="J340" s="950"/>
      <c r="K340" s="211">
        <v>0</v>
      </c>
      <c r="L340" s="31"/>
      <c r="M340" s="747" t="str">
        <f>Prijsonderbouwing!F1200</f>
        <v>vak</v>
      </c>
      <c r="N340" s="1215">
        <f>Prijsonderbouwing!O1200*0</f>
        <v>0</v>
      </c>
      <c r="O340" s="1215">
        <f>Prijsonderbouwing!X1200*0</f>
        <v>0</v>
      </c>
      <c r="P340" s="746">
        <f t="shared" si="127"/>
        <v>0</v>
      </c>
      <c r="Q340" s="160"/>
      <c r="R340" s="49"/>
      <c r="S340" s="189"/>
      <c r="T340" s="1178"/>
      <c r="U340" s="678">
        <f t="shared" si="125"/>
        <v>0</v>
      </c>
      <c r="V340" s="1055"/>
      <c r="Y340" s="263"/>
      <c r="Z340" s="1045"/>
      <c r="AA340" s="1163"/>
      <c r="AB340" s="1163"/>
      <c r="AC340" s="1164"/>
      <c r="AD340" s="1165"/>
      <c r="AF340" s="1165"/>
      <c r="AJ340" s="1002"/>
    </row>
    <row r="341" spans="1:38" ht="15.75" customHeight="1" outlineLevel="3" x14ac:dyDescent="0.15">
      <c r="A341" s="1173">
        <f t="shared" si="126"/>
        <v>0</v>
      </c>
      <c r="B341" s="7" t="s">
        <v>54</v>
      </c>
      <c r="C341" s="185"/>
      <c r="D341" s="107"/>
      <c r="E341" s="1138" t="str">
        <f>Prijsonderbouwing!B1202</f>
        <v>V2-6-X6</v>
      </c>
      <c r="F341" s="1101" t="str">
        <f>Prijsonderbouwing!D1202</f>
        <v>Ventilatieroosters naturel</v>
      </c>
      <c r="G341" s="945"/>
      <c r="H341" s="945"/>
      <c r="I341" s="945"/>
      <c r="J341" s="946"/>
      <c r="K341" s="211">
        <v>0</v>
      </c>
      <c r="L341" s="31"/>
      <c r="M341" s="747" t="str">
        <f>Prijsonderbouwing!F1202</f>
        <v>cm¹</v>
      </c>
      <c r="N341" s="1215">
        <f>Prijsonderbouwing!O1202*0</f>
        <v>0</v>
      </c>
      <c r="O341" s="1215">
        <f>Prijsonderbouwing!X1202*0</f>
        <v>0</v>
      </c>
      <c r="P341" s="746">
        <f t="shared" si="127"/>
        <v>0</v>
      </c>
      <c r="Q341" s="160"/>
      <c r="R341" s="49"/>
      <c r="S341" s="189"/>
      <c r="T341" s="1178"/>
      <c r="U341" s="678">
        <f t="shared" si="125"/>
        <v>0</v>
      </c>
      <c r="V341" s="1055"/>
      <c r="Y341" s="263"/>
      <c r="Z341" s="1045"/>
      <c r="AA341" s="1163"/>
      <c r="AB341" s="1163"/>
      <c r="AC341" s="1164"/>
      <c r="AD341" s="1165"/>
      <c r="AF341" s="1165"/>
      <c r="AJ341" s="1002"/>
    </row>
    <row r="342" spans="1:38" ht="15.6" customHeight="1" outlineLevel="3" x14ac:dyDescent="0.15">
      <c r="A342" s="1173">
        <f t="shared" ref="A342:A343" si="128">IF(K342=0,0,1)</f>
        <v>0</v>
      </c>
      <c r="B342" s="7" t="s">
        <v>54</v>
      </c>
      <c r="C342" s="185"/>
      <c r="D342" s="107"/>
      <c r="E342" s="1138" t="str">
        <f>Prijsonderbouwing!B1204</f>
        <v>V2-6-X7</v>
      </c>
      <c r="F342" s="1101" t="str">
        <f>Prijsonderbouwing!D1204</f>
        <v xml:space="preserve">Toeslag Gefigureerd Glas / matte folie </v>
      </c>
      <c r="G342" s="949"/>
      <c r="H342" s="949"/>
      <c r="I342" s="949"/>
      <c r="J342" s="950"/>
      <c r="K342" s="211">
        <v>0</v>
      </c>
      <c r="L342" s="31"/>
      <c r="M342" s="747" t="str">
        <f>Prijsonderbouwing!F1204</f>
        <v>p/ruit</v>
      </c>
      <c r="N342" s="1215">
        <f>Prijsonderbouwing!O1204*0</f>
        <v>0</v>
      </c>
      <c r="O342" s="1215">
        <f>Prijsonderbouwing!X1204*0</f>
        <v>0</v>
      </c>
      <c r="P342" s="746">
        <f t="shared" ref="P342:P343" si="129">O342*K342</f>
        <v>0</v>
      </c>
      <c r="Q342" s="160"/>
      <c r="R342" s="49"/>
      <c r="S342" s="189"/>
      <c r="T342" s="1178"/>
      <c r="U342" s="678">
        <f t="shared" ref="U342:U343" si="130">K342*N342</f>
        <v>0</v>
      </c>
      <c r="V342" s="1055"/>
      <c r="Y342" s="263"/>
      <c r="Z342" s="1045"/>
      <c r="AA342" s="1163"/>
      <c r="AB342" s="1163"/>
      <c r="AC342" s="1164"/>
      <c r="AD342" s="1165"/>
      <c r="AF342" s="1165"/>
      <c r="AJ342" s="1002"/>
    </row>
    <row r="343" spans="1:38" ht="15.75" customHeight="1" outlineLevel="3" x14ac:dyDescent="0.15">
      <c r="A343" s="1173">
        <f t="shared" si="128"/>
        <v>0</v>
      </c>
      <c r="B343" s="7" t="s">
        <v>54</v>
      </c>
      <c r="C343" s="185"/>
      <c r="D343" s="107"/>
      <c r="E343" s="1138" t="str">
        <f>Prijsonderbouwing!B1206</f>
        <v>V2-6-X8</v>
      </c>
      <c r="F343" s="1101" t="str">
        <f>Prijsonderbouwing!D1206</f>
        <v xml:space="preserve">Toeslag Veiligheidglas </v>
      </c>
      <c r="G343" s="945"/>
      <c r="H343" s="945"/>
      <c r="I343" s="945"/>
      <c r="J343" s="946"/>
      <c r="K343" s="211">
        <v>0</v>
      </c>
      <c r="L343" s="31"/>
      <c r="M343" s="747" t="str">
        <f>Prijsonderbouwing!F1206</f>
        <v>m²</v>
      </c>
      <c r="N343" s="1215">
        <f>Prijsonderbouwing!O1206*0</f>
        <v>0</v>
      </c>
      <c r="O343" s="1215">
        <f>Prijsonderbouwing!X1206*0</f>
        <v>0</v>
      </c>
      <c r="P343" s="746">
        <f t="shared" si="129"/>
        <v>0</v>
      </c>
      <c r="Q343" s="160"/>
      <c r="R343" s="49"/>
      <c r="S343" s="189"/>
      <c r="T343" s="1178"/>
      <c r="U343" s="678">
        <f t="shared" si="130"/>
        <v>0</v>
      </c>
      <c r="V343" s="1055"/>
      <c r="Y343" s="263"/>
      <c r="Z343" s="1045"/>
      <c r="AA343" s="1163"/>
      <c r="AB343" s="1163"/>
      <c r="AC343" s="1164"/>
      <c r="AD343" s="1165"/>
      <c r="AF343" s="1165"/>
      <c r="AJ343" s="1002"/>
    </row>
    <row r="344" spans="1:38" ht="6" customHeight="1" outlineLevel="1" x14ac:dyDescent="0.15">
      <c r="A344" s="1173">
        <f>A335</f>
        <v>0</v>
      </c>
      <c r="B344" s="203"/>
      <c r="C344" s="185"/>
      <c r="D344" s="107"/>
      <c r="E344" s="1139"/>
      <c r="F344" s="1091"/>
      <c r="G344" s="71"/>
      <c r="H344" s="71"/>
      <c r="I344" s="71"/>
      <c r="J344" s="10"/>
      <c r="K344" s="27"/>
      <c r="L344" s="10"/>
      <c r="M344" s="942"/>
      <c r="N344" s="1212"/>
      <c r="O344" s="1212"/>
      <c r="P344" s="943"/>
      <c r="Q344" s="160"/>
      <c r="R344" s="49"/>
      <c r="S344" s="189"/>
      <c r="T344" s="1178"/>
      <c r="U344" s="678">
        <f t="shared" si="125"/>
        <v>0</v>
      </c>
      <c r="V344" s="1055"/>
      <c r="Y344" s="277"/>
      <c r="Z344" s="1045"/>
      <c r="AA344" s="1163"/>
      <c r="AB344" s="1163"/>
      <c r="AC344" s="1164"/>
      <c r="AD344" s="1165"/>
      <c r="AF344" s="1165"/>
      <c r="AJ344" s="1002"/>
      <c r="AL344" s="5"/>
    </row>
    <row r="345" spans="1:38" s="13" customFormat="1" ht="15.75" customHeight="1" x14ac:dyDescent="0.15">
      <c r="A345" s="1173">
        <f>IF(P345=0,0,1)</f>
        <v>0</v>
      </c>
      <c r="B345" s="203"/>
      <c r="C345" s="191"/>
      <c r="D345" s="107"/>
      <c r="E345" s="1143"/>
      <c r="F345" s="1092"/>
      <c r="G345" s="138"/>
      <c r="H345" s="139"/>
      <c r="I345" s="139"/>
      <c r="J345" s="140"/>
      <c r="K345" s="141"/>
      <c r="L345" s="141"/>
      <c r="M345" s="142" t="str">
        <f>E325</f>
        <v>V2-6</v>
      </c>
      <c r="N345" s="1236" t="s">
        <v>84</v>
      </c>
      <c r="O345" s="1217"/>
      <c r="P345" s="229">
        <f>ROUNDUP(SUM(P330:P344),0)</f>
        <v>0</v>
      </c>
      <c r="Q345" s="532"/>
      <c r="R345" s="74"/>
      <c r="S345" s="192"/>
      <c r="T345" s="1178"/>
      <c r="U345" s="678"/>
      <c r="V345" s="1055"/>
      <c r="W345" s="617">
        <f>P345</f>
        <v>0</v>
      </c>
      <c r="X345" s="280"/>
      <c r="Y345" s="277"/>
      <c r="Z345" s="1045"/>
      <c r="AA345" s="1163"/>
      <c r="AB345" s="1163"/>
      <c r="AC345" s="1164"/>
      <c r="AD345" s="1165"/>
      <c r="AE345" s="21"/>
      <c r="AF345" s="1165"/>
      <c r="AI345" s="1006"/>
      <c r="AJ345" s="1002"/>
    </row>
    <row r="346" spans="1:38" ht="9" customHeight="1" outlineLevel="3" x14ac:dyDescent="0.15">
      <c r="A346" s="1173">
        <f>A347</f>
        <v>0</v>
      </c>
      <c r="B346" s="203"/>
      <c r="C346" s="185"/>
      <c r="D346" s="107"/>
      <c r="E346" s="1151"/>
      <c r="F346" s="1091"/>
      <c r="G346" s="106"/>
      <c r="H346" s="106"/>
      <c r="I346" s="106"/>
      <c r="J346" s="31"/>
      <c r="K346" s="221"/>
      <c r="L346" s="31"/>
      <c r="M346" s="36"/>
      <c r="N346" s="1224"/>
      <c r="O346" s="1224"/>
      <c r="P346" s="20"/>
      <c r="Q346" s="533"/>
      <c r="R346" s="49"/>
      <c r="S346" s="189"/>
      <c r="T346" s="1178"/>
      <c r="U346" s="678">
        <f t="shared" si="105"/>
        <v>0</v>
      </c>
      <c r="V346" s="1055"/>
      <c r="Y346" s="263"/>
      <c r="Z346" s="1045"/>
      <c r="AA346" s="1163"/>
      <c r="AB346" s="1163"/>
      <c r="AC346" s="1164"/>
      <c r="AD346" s="1165"/>
      <c r="AF346" s="1165"/>
      <c r="AJ346" s="1002"/>
      <c r="AL346" s="5"/>
    </row>
    <row r="347" spans="1:38" ht="20.45" customHeight="1" outlineLevel="3" x14ac:dyDescent="0.15">
      <c r="A347" s="1173">
        <f>A362</f>
        <v>0</v>
      </c>
      <c r="B347" s="203"/>
      <c r="C347" s="185"/>
      <c r="D347" s="107"/>
      <c r="E347" s="1149" t="s">
        <v>100</v>
      </c>
      <c r="F347" s="1084" t="s">
        <v>1239</v>
      </c>
      <c r="G347" s="965"/>
      <c r="H347" s="136"/>
      <c r="I347" s="964"/>
      <c r="J347" s="136"/>
      <c r="K347" s="218" t="s">
        <v>68</v>
      </c>
      <c r="L347" s="137"/>
      <c r="M347" s="137" t="s">
        <v>830</v>
      </c>
      <c r="N347" s="646" t="s">
        <v>1163</v>
      </c>
      <c r="O347" s="646" t="s">
        <v>1164</v>
      </c>
      <c r="P347" s="137" t="s">
        <v>69</v>
      </c>
      <c r="Q347" s="161"/>
      <c r="R347" s="49"/>
      <c r="S347" s="189"/>
      <c r="T347" s="1178"/>
      <c r="U347" s="678"/>
      <c r="V347" s="1055"/>
      <c r="Y347" s="263"/>
      <c r="Z347" s="1045"/>
      <c r="AA347" s="1163"/>
      <c r="AB347" s="1163"/>
      <c r="AC347" s="1164"/>
      <c r="AD347" s="1165"/>
      <c r="AF347" s="1165"/>
      <c r="AJ347" s="1002"/>
      <c r="AL347" s="5"/>
    </row>
    <row r="348" spans="1:38" ht="6" customHeight="1" x14ac:dyDescent="0.15">
      <c r="A348" s="1173">
        <f>A347</f>
        <v>0</v>
      </c>
      <c r="B348" s="203"/>
      <c r="C348" s="185"/>
      <c r="D348" s="107"/>
      <c r="E348" s="1138"/>
      <c r="F348" s="1091"/>
      <c r="G348" s="75"/>
      <c r="H348" s="75"/>
      <c r="I348" s="75"/>
      <c r="J348" s="75"/>
      <c r="K348" s="76"/>
      <c r="L348" s="9"/>
      <c r="M348" s="77"/>
      <c r="N348" s="1201"/>
      <c r="O348" s="1201"/>
      <c r="P348" s="78"/>
      <c r="Q348" s="160"/>
      <c r="R348" s="49"/>
      <c r="S348" s="186"/>
      <c r="T348" s="1178"/>
      <c r="U348" s="678">
        <f t="shared" si="105"/>
        <v>0</v>
      </c>
      <c r="V348" s="1055"/>
      <c r="Z348" s="1045"/>
      <c r="AA348" s="1163"/>
      <c r="AB348" s="1163"/>
      <c r="AC348" s="1164"/>
      <c r="AD348" s="1165"/>
      <c r="AF348" s="1165"/>
      <c r="AJ348" s="1002"/>
      <c r="AL348" s="5"/>
    </row>
    <row r="349" spans="1:38" ht="15.75" customHeight="1" outlineLevel="1" x14ac:dyDescent="0.15">
      <c r="A349" s="1173">
        <f>IF(SUM(A350:A353)=0,0,1)</f>
        <v>0</v>
      </c>
      <c r="B349" s="7" t="s">
        <v>54</v>
      </c>
      <c r="C349" s="185"/>
      <c r="D349" s="107"/>
      <c r="E349" s="1142" t="s">
        <v>1300</v>
      </c>
      <c r="F349" s="1088" t="str">
        <f>F347</f>
        <v>Vervangen glas door vacuümglas</v>
      </c>
      <c r="G349" s="129"/>
      <c r="H349" s="126"/>
      <c r="I349" s="129"/>
      <c r="J349" s="289"/>
      <c r="K349" s="34"/>
      <c r="L349" s="10"/>
      <c r="M349" s="36"/>
      <c r="N349" s="1215"/>
      <c r="O349" s="1215"/>
      <c r="P349" s="53"/>
      <c r="Q349" s="160"/>
      <c r="R349" s="49"/>
      <c r="S349" s="189"/>
      <c r="T349" s="1178"/>
      <c r="U349" s="678">
        <f t="shared" si="105"/>
        <v>0</v>
      </c>
      <c r="V349" s="1055"/>
      <c r="Y349" s="277"/>
      <c r="Z349" s="1045"/>
      <c r="AA349" s="1163"/>
      <c r="AB349" s="1163"/>
      <c r="AC349" s="1164"/>
      <c r="AD349" s="1165"/>
      <c r="AF349" s="1165"/>
      <c r="AJ349" s="1002"/>
    </row>
    <row r="350" spans="1:38" ht="15.75" customHeight="1" outlineLevel="3" x14ac:dyDescent="0.15">
      <c r="A350" s="1173">
        <f t="shared" ref="A350:A351" si="131">IF(K350=0,0,1)</f>
        <v>0</v>
      </c>
      <c r="B350" s="203"/>
      <c r="C350" s="185"/>
      <c r="D350" s="107"/>
      <c r="E350" s="1138" t="str">
        <f>Prijsonderbouwing!B1212</f>
        <v>V2-7-A1</v>
      </c>
      <c r="F350" s="1095" t="str">
        <f>Prijsonderbouwing!D1212</f>
        <v>Vacuumglas per m² minimaal 0,5 m²</v>
      </c>
      <c r="G350" s="126"/>
      <c r="H350" s="126"/>
      <c r="I350" s="126"/>
      <c r="J350" s="289"/>
      <c r="K350" s="211"/>
      <c r="L350" s="31"/>
      <c r="M350" s="36" t="str">
        <f>Prijsonderbouwing!F1212</f>
        <v>m²</v>
      </c>
      <c r="N350" s="1215">
        <f>Prijsonderbouwing!O1212</f>
        <v>399</v>
      </c>
      <c r="O350" s="1215">
        <f>Prijsonderbouwing!X1212</f>
        <v>482.78999999999996</v>
      </c>
      <c r="P350" s="53">
        <f t="shared" ref="P350:P353" si="132">O350*K350</f>
        <v>0</v>
      </c>
      <c r="Q350" s="160"/>
      <c r="R350" s="1008"/>
      <c r="S350" s="189"/>
      <c r="T350" s="1178"/>
      <c r="U350" s="678">
        <f t="shared" ref="U350:U351" si="133">K350*N350</f>
        <v>0</v>
      </c>
      <c r="V350" s="1055"/>
      <c r="Y350" s="283"/>
      <c r="Z350" s="1045"/>
      <c r="AA350" s="1163"/>
      <c r="AB350" s="1163"/>
      <c r="AC350" s="1164"/>
      <c r="AD350" s="1165"/>
      <c r="AF350" s="1165"/>
      <c r="AJ350" s="1002"/>
      <c r="AL350" s="5"/>
    </row>
    <row r="351" spans="1:38" ht="15.75" customHeight="1" outlineLevel="3" x14ac:dyDescent="0.15">
      <c r="A351" s="1173">
        <f t="shared" si="131"/>
        <v>0</v>
      </c>
      <c r="B351" s="203"/>
      <c r="C351" s="185"/>
      <c r="D351" s="107"/>
      <c r="E351" s="1138" t="str">
        <f>Prijsonderbouwing!B1214</f>
        <v>V2-7-A2</v>
      </c>
      <c r="F351" s="1095" t="str">
        <f>Prijsonderbouwing!D1214</f>
        <v>Plaatsen ruiten tot 0,6 m²</v>
      </c>
      <c r="G351" s="126"/>
      <c r="H351" s="126"/>
      <c r="I351" s="126"/>
      <c r="J351" s="289"/>
      <c r="K351" s="211"/>
      <c r="L351" s="31"/>
      <c r="M351" s="36" t="str">
        <f>Prijsonderbouwing!F1214</f>
        <v>st</v>
      </c>
      <c r="N351" s="1215">
        <f>Prijsonderbouwing!O1214</f>
        <v>160</v>
      </c>
      <c r="O351" s="1215">
        <f>Prijsonderbouwing!X1214</f>
        <v>174.4</v>
      </c>
      <c r="P351" s="53">
        <f t="shared" si="132"/>
        <v>0</v>
      </c>
      <c r="Q351" s="160"/>
      <c r="R351" s="49"/>
      <c r="S351" s="189"/>
      <c r="T351" s="1178"/>
      <c r="U351" s="678">
        <f t="shared" si="133"/>
        <v>0</v>
      </c>
      <c r="V351" s="1055"/>
      <c r="Y351" s="283"/>
      <c r="Z351" s="1045"/>
      <c r="AA351" s="1163"/>
      <c r="AB351" s="1163"/>
      <c r="AC351" s="1164"/>
      <c r="AD351" s="1165"/>
      <c r="AF351" s="1165"/>
      <c r="AJ351" s="1002"/>
      <c r="AL351" s="5"/>
    </row>
    <row r="352" spans="1:38" ht="15.75" customHeight="1" outlineLevel="3" x14ac:dyDescent="0.15">
      <c r="A352" s="1173">
        <f t="shared" ref="A352" si="134">IF(K352=0,0,1)</f>
        <v>0</v>
      </c>
      <c r="B352" s="203"/>
      <c r="C352" s="185"/>
      <c r="D352" s="107"/>
      <c r="E352" s="1138" t="str">
        <f>Prijsonderbouwing!B1216</f>
        <v>V2-7-A3</v>
      </c>
      <c r="F352" s="1095" t="str">
        <f>Prijsonderbouwing!D1216</f>
        <v>Plaatsen ruiten tot 1,2 m²</v>
      </c>
      <c r="G352" s="126"/>
      <c r="H352" s="126"/>
      <c r="I352" s="126"/>
      <c r="J352" s="289"/>
      <c r="K352" s="211">
        <v>0</v>
      </c>
      <c r="L352" s="31"/>
      <c r="M352" s="36" t="str">
        <f>Prijsonderbouwing!F1216</f>
        <v>st</v>
      </c>
      <c r="N352" s="1215">
        <f>Prijsonderbouwing!O1216</f>
        <v>300</v>
      </c>
      <c r="O352" s="1215">
        <f>Prijsonderbouwing!X1216</f>
        <v>327</v>
      </c>
      <c r="P352" s="53">
        <f t="shared" si="132"/>
        <v>0</v>
      </c>
      <c r="Q352" s="160"/>
      <c r="R352" s="49"/>
      <c r="S352" s="189"/>
      <c r="T352" s="1178"/>
      <c r="U352" s="678">
        <f t="shared" ref="U352" si="135">K352*N352</f>
        <v>0</v>
      </c>
      <c r="V352" s="1055"/>
      <c r="Y352" s="283"/>
      <c r="Z352" s="1045"/>
      <c r="AA352" s="1163"/>
      <c r="AB352" s="1163"/>
      <c r="AC352" s="1164"/>
      <c r="AD352" s="1165"/>
      <c r="AF352" s="1165"/>
      <c r="AJ352" s="1002"/>
      <c r="AL352" s="5"/>
    </row>
    <row r="353" spans="1:38" ht="15.75" customHeight="1" outlineLevel="3" x14ac:dyDescent="0.15">
      <c r="A353" s="1173">
        <f t="shared" ref="A353" si="136">IF(K353=0,0,1)</f>
        <v>0</v>
      </c>
      <c r="B353" s="203"/>
      <c r="C353" s="185"/>
      <c r="D353" s="107"/>
      <c r="E353" s="1138" t="str">
        <f>Prijsonderbouwing!B1218</f>
        <v>V2-7-A4</v>
      </c>
      <c r="F353" s="1095" t="str">
        <f>Prijsonderbouwing!D1218</f>
        <v>Plaatsen ruiten tot 2,0 m²</v>
      </c>
      <c r="G353" s="126"/>
      <c r="H353" s="126"/>
      <c r="I353" s="126"/>
      <c r="J353" s="289"/>
      <c r="K353" s="211"/>
      <c r="L353" s="31"/>
      <c r="M353" s="36" t="str">
        <f>Prijsonderbouwing!F1218</f>
        <v>st</v>
      </c>
      <c r="N353" s="1215">
        <f>Prijsonderbouwing!O1218</f>
        <v>480</v>
      </c>
      <c r="O353" s="1215">
        <f>Prijsonderbouwing!X1218</f>
        <v>523.20000000000005</v>
      </c>
      <c r="P353" s="53">
        <f t="shared" si="132"/>
        <v>0</v>
      </c>
      <c r="Q353" s="160"/>
      <c r="R353" s="49"/>
      <c r="S353" s="189"/>
      <c r="T353" s="1178"/>
      <c r="U353" s="678">
        <f t="shared" ref="U353" si="137">K353*N353</f>
        <v>0</v>
      </c>
      <c r="V353" s="1055"/>
      <c r="Y353" s="283"/>
      <c r="Z353" s="1045"/>
      <c r="AA353" s="1163"/>
      <c r="AB353" s="1163"/>
      <c r="AC353" s="1164"/>
      <c r="AD353" s="1165"/>
      <c r="AF353" s="1165"/>
      <c r="AJ353" s="1002"/>
      <c r="AL353" s="5"/>
    </row>
    <row r="354" spans="1:38" ht="6" customHeight="1" outlineLevel="3" x14ac:dyDescent="0.15">
      <c r="A354" s="1173">
        <f>A349</f>
        <v>0</v>
      </c>
      <c r="B354" s="203"/>
      <c r="C354" s="185"/>
      <c r="D354" s="107"/>
      <c r="E354" s="1142"/>
      <c r="F354" s="1090"/>
      <c r="G354" s="209"/>
      <c r="H354" s="209"/>
      <c r="I354" s="209"/>
      <c r="J354" s="294"/>
      <c r="K354" s="221"/>
      <c r="L354" s="31"/>
      <c r="M354" s="36"/>
      <c r="N354" s="1215"/>
      <c r="O354" s="1215"/>
      <c r="P354" s="53"/>
      <c r="Q354" s="160"/>
      <c r="R354" s="49"/>
      <c r="S354" s="189"/>
      <c r="T354" s="1178"/>
      <c r="U354" s="678">
        <f t="shared" si="105"/>
        <v>0</v>
      </c>
      <c r="V354" s="1055"/>
      <c r="Y354" s="283"/>
      <c r="Z354" s="1045"/>
      <c r="AA354" s="1163"/>
      <c r="AB354" s="1163"/>
      <c r="AC354" s="1164"/>
      <c r="AD354" s="1165"/>
      <c r="AF354" s="1165"/>
      <c r="AJ354" s="1002"/>
      <c r="AL354" s="5"/>
    </row>
    <row r="355" spans="1:38" ht="15.75" customHeight="1" outlineLevel="3" x14ac:dyDescent="0.15">
      <c r="A355" s="1173">
        <f>IF(SUM(A356:A360)=0,0,1)</f>
        <v>0</v>
      </c>
      <c r="B355" s="203"/>
      <c r="C355" s="185"/>
      <c r="D355" s="107"/>
      <c r="E355" s="1142" t="str">
        <f>Prijsonderbouwing!B1221</f>
        <v>V2-7-X</v>
      </c>
      <c r="F355" s="1088" t="str">
        <f>Prijsonderbouwing!D1221</f>
        <v>Bijkomende kosten</v>
      </c>
      <c r="G355" s="126"/>
      <c r="H355" s="126"/>
      <c r="I355" s="126"/>
      <c r="J355" s="289"/>
      <c r="K355" s="36"/>
      <c r="L355" s="36"/>
      <c r="M355" s="36"/>
      <c r="N355" s="1215"/>
      <c r="O355" s="1215"/>
      <c r="P355" s="53"/>
      <c r="Q355" s="160"/>
      <c r="R355" s="49"/>
      <c r="S355" s="189"/>
      <c r="T355" s="1178"/>
      <c r="U355" s="678">
        <f t="shared" si="105"/>
        <v>0</v>
      </c>
      <c r="V355" s="1055"/>
      <c r="Y355" s="263"/>
      <c r="Z355" s="1045"/>
      <c r="AA355" s="1163"/>
      <c r="AB355" s="1163"/>
      <c r="AC355" s="1164"/>
      <c r="AD355" s="1165"/>
      <c r="AF355" s="1165"/>
      <c r="AJ355" s="1002"/>
      <c r="AL355" s="5"/>
    </row>
    <row r="356" spans="1:38" ht="15.75" customHeight="1" outlineLevel="3" x14ac:dyDescent="0.15">
      <c r="A356" s="1173">
        <f>IF(K356=0,0,1)</f>
        <v>0</v>
      </c>
      <c r="B356" s="203"/>
      <c r="C356" s="185"/>
      <c r="D356" s="107"/>
      <c r="E356" s="1138" t="str">
        <f>Prijsonderbouwing!B1223</f>
        <v>V2-7-X1</v>
      </c>
      <c r="F356" s="1095" t="str">
        <f>Prijsonderbouwing!D1223</f>
        <v xml:space="preserve">Starttarief </v>
      </c>
      <c r="G356" s="126"/>
      <c r="H356" s="126"/>
      <c r="I356" s="126"/>
      <c r="J356" s="289"/>
      <c r="K356" s="211"/>
      <c r="L356" s="31"/>
      <c r="M356" s="36" t="str">
        <f>Prijsonderbouwing!F1223</f>
        <v>pst</v>
      </c>
      <c r="N356" s="1215">
        <f>Prijsonderbouwing!O1223</f>
        <v>175</v>
      </c>
      <c r="O356" s="1215">
        <f>Prijsonderbouwing!X1223</f>
        <v>190.75</v>
      </c>
      <c r="P356" s="53">
        <f>O356*K356</f>
        <v>0</v>
      </c>
      <c r="Q356" s="160"/>
      <c r="R356" s="49"/>
      <c r="S356" s="189"/>
      <c r="T356" s="1178"/>
      <c r="U356" s="678">
        <f>K356*N356</f>
        <v>0</v>
      </c>
      <c r="V356" s="1055"/>
      <c r="Y356" s="283"/>
      <c r="Z356" s="1045"/>
      <c r="AA356" s="1163"/>
      <c r="AB356" s="1163"/>
      <c r="AC356" s="1164"/>
      <c r="AD356" s="1165"/>
      <c r="AF356" s="1165"/>
      <c r="AJ356" s="1002"/>
      <c r="AL356" s="5"/>
    </row>
    <row r="357" spans="1:38" ht="15.75" customHeight="1" outlineLevel="3" x14ac:dyDescent="0.15">
      <c r="A357" s="1173">
        <f t="shared" ref="A357" si="138">IF(K357=0,0,1)</f>
        <v>0</v>
      </c>
      <c r="B357" s="203"/>
      <c r="C357" s="185"/>
      <c r="D357" s="107"/>
      <c r="E357" s="1138" t="str">
        <f>Prijsonderbouwing!B1225</f>
        <v>V2-7-X2</v>
      </c>
      <c r="F357" s="1095" t="str">
        <f>Prijsonderbouwing!D1225</f>
        <v>Minimaal tarief (incl. starttarief)</v>
      </c>
      <c r="G357" s="126"/>
      <c r="H357" s="126"/>
      <c r="I357" s="126"/>
      <c r="J357" s="289"/>
      <c r="K357" s="211"/>
      <c r="L357" s="31"/>
      <c r="M357" s="36" t="str">
        <f>Prijsonderbouwing!F1225</f>
        <v>pst</v>
      </c>
      <c r="N357" s="1215">
        <f>Prijsonderbouwing!O1225</f>
        <v>450</v>
      </c>
      <c r="O357" s="1215">
        <f>Prijsonderbouwing!X1225</f>
        <v>517.5</v>
      </c>
      <c r="P357" s="53">
        <f>O357*K357</f>
        <v>0</v>
      </c>
      <c r="Q357" s="160"/>
      <c r="R357" s="49"/>
      <c r="S357" s="189"/>
      <c r="T357" s="1178"/>
      <c r="U357" s="678">
        <f t="shared" ref="U357" si="139">K357*N357</f>
        <v>0</v>
      </c>
      <c r="V357" s="1055"/>
      <c r="Y357" s="283"/>
      <c r="Z357" s="1045"/>
      <c r="AA357" s="1163"/>
      <c r="AB357" s="1163"/>
      <c r="AC357" s="1164"/>
      <c r="AD357" s="1165"/>
      <c r="AF357" s="1165"/>
      <c r="AJ357" s="1002"/>
      <c r="AL357" s="5"/>
    </row>
    <row r="358" spans="1:38" ht="14.25" outlineLevel="3" x14ac:dyDescent="0.15">
      <c r="A358" s="1173">
        <f>IF(K358=0,0,1)</f>
        <v>0</v>
      </c>
      <c r="B358" s="203"/>
      <c r="C358" s="185"/>
      <c r="D358" s="107"/>
      <c r="E358" s="1138" t="str">
        <f>Prijsonderbouwing!B1227</f>
        <v>V2-7-X3</v>
      </c>
      <c r="F358" s="1095" t="str">
        <f>Prijsonderbouwing!D1227</f>
        <v xml:space="preserve">Inmeten </v>
      </c>
      <c r="G358" s="126"/>
      <c r="H358" s="126"/>
      <c r="I358" s="126"/>
      <c r="J358" s="289"/>
      <c r="K358" s="211"/>
      <c r="L358" s="31"/>
      <c r="M358" s="36" t="str">
        <f>Prijsonderbouwing!F1227</f>
        <v>pst</v>
      </c>
      <c r="N358" s="1215">
        <f>Prijsonderbouwing!O1227</f>
        <v>75</v>
      </c>
      <c r="O358" s="1215">
        <f>Prijsonderbouwing!X1227</f>
        <v>81.75</v>
      </c>
      <c r="P358" s="53">
        <f>O358*K358</f>
        <v>0</v>
      </c>
      <c r="Q358" s="160"/>
      <c r="R358" s="49"/>
      <c r="S358" s="189"/>
      <c r="T358" s="1178"/>
      <c r="U358" s="678">
        <f>K358*N358</f>
        <v>0</v>
      </c>
      <c r="V358" s="1055"/>
      <c r="Y358" s="283"/>
      <c r="Z358" s="1045"/>
      <c r="AA358" s="1163"/>
      <c r="AB358" s="1163"/>
      <c r="AC358" s="1164"/>
      <c r="AD358" s="1165"/>
      <c r="AF358" s="1165"/>
      <c r="AJ358" s="1002"/>
      <c r="AL358" s="5"/>
    </row>
    <row r="359" spans="1:38" ht="15.6" customHeight="1" outlineLevel="3" x14ac:dyDescent="0.15">
      <c r="A359" s="1173">
        <f t="shared" ref="A359:A360" si="140">IF(K359=0,0,1)</f>
        <v>0</v>
      </c>
      <c r="B359" s="7" t="s">
        <v>54</v>
      </c>
      <c r="C359" s="185"/>
      <c r="D359" s="107"/>
      <c r="E359" s="1138" t="str">
        <f>Prijsonderbouwing!B1229</f>
        <v>V2-7-X4</v>
      </c>
      <c r="F359" s="1095" t="str">
        <f>Prijsonderbouwing!D1229</f>
        <v>Inzet kraan bij ruiten &gt; 80 kg. (minimaal inzet 3 uur)</v>
      </c>
      <c r="G359" s="126"/>
      <c r="H359" s="126"/>
      <c r="I359" s="127"/>
      <c r="J359" s="289"/>
      <c r="K359" s="211"/>
      <c r="L359" s="31"/>
      <c r="M359" s="36" t="str">
        <f>Prijsonderbouwing!F1229</f>
        <v xml:space="preserve">uur </v>
      </c>
      <c r="N359" s="1215">
        <f>Prijsonderbouwing!O1229</f>
        <v>110</v>
      </c>
      <c r="O359" s="1215">
        <f>Prijsonderbouwing!X1229</f>
        <v>123.86</v>
      </c>
      <c r="P359" s="53">
        <f t="shared" ref="P359:P360" si="141">O359*K359</f>
        <v>0</v>
      </c>
      <c r="Q359" s="160"/>
      <c r="R359" s="49"/>
      <c r="S359" s="189"/>
      <c r="T359" s="1178"/>
      <c r="U359" s="678">
        <f t="shared" si="105"/>
        <v>0</v>
      </c>
      <c r="V359" s="1055"/>
      <c r="Y359" s="263"/>
      <c r="Z359" s="1045"/>
      <c r="AA359" s="1163"/>
      <c r="AB359" s="1163"/>
      <c r="AC359" s="1164"/>
      <c r="AD359" s="1165"/>
      <c r="AF359" s="1165"/>
      <c r="AJ359" s="1002"/>
    </row>
    <row r="360" spans="1:38" ht="15.6" customHeight="1" outlineLevel="3" x14ac:dyDescent="0.15">
      <c r="A360" s="1173">
        <f t="shared" si="140"/>
        <v>0</v>
      </c>
      <c r="B360" s="7" t="s">
        <v>54</v>
      </c>
      <c r="C360" s="185"/>
      <c r="D360" s="107"/>
      <c r="E360" s="1138" t="str">
        <f>Prijsonderbouwing!B1231</f>
        <v>V2-7-X5</v>
      </c>
      <c r="F360" s="1089" t="str">
        <f>Prijsonderbouwing!D1231</f>
        <v xml:space="preserve">Steigerwerk vanaf de 2e verdieping. </v>
      </c>
      <c r="G360" s="127"/>
      <c r="H360" s="127"/>
      <c r="I360" s="127"/>
      <c r="J360" s="132"/>
      <c r="K360" s="211"/>
      <c r="L360" s="31"/>
      <c r="M360" s="36" t="str">
        <f>Prijsonderbouwing!F1231</f>
        <v xml:space="preserve">pst </v>
      </c>
      <c r="N360" s="1215">
        <f>Prijsonderbouwing!O1231</f>
        <v>350</v>
      </c>
      <c r="O360" s="1215">
        <f>Prijsonderbouwing!X1231</f>
        <v>392</v>
      </c>
      <c r="P360" s="53">
        <f t="shared" si="141"/>
        <v>0</v>
      </c>
      <c r="Q360" s="160"/>
      <c r="R360" s="49"/>
      <c r="S360" s="189"/>
      <c r="T360" s="1178"/>
      <c r="U360" s="678">
        <f t="shared" si="105"/>
        <v>0</v>
      </c>
      <c r="V360" s="1055"/>
      <c r="Y360" s="263"/>
      <c r="Z360" s="1045"/>
      <c r="AA360" s="1163"/>
      <c r="AB360" s="1163"/>
      <c r="AC360" s="1164"/>
      <c r="AD360" s="1165"/>
      <c r="AF360" s="1165"/>
      <c r="AJ360" s="1002"/>
    </row>
    <row r="361" spans="1:38" ht="6" customHeight="1" outlineLevel="1" x14ac:dyDescent="0.15">
      <c r="A361" s="1173">
        <f>A355</f>
        <v>0</v>
      </c>
      <c r="B361" s="203"/>
      <c r="C361" s="185"/>
      <c r="D361" s="107"/>
      <c r="E361" s="1139"/>
      <c r="F361" s="1091"/>
      <c r="G361" s="71"/>
      <c r="H361" s="71"/>
      <c r="I361" s="71"/>
      <c r="J361" s="10"/>
      <c r="K361" s="27"/>
      <c r="L361" s="10"/>
      <c r="M361" s="30"/>
      <c r="N361" s="1212"/>
      <c r="O361" s="1212"/>
      <c r="P361" s="53"/>
      <c r="Q361" s="160"/>
      <c r="R361" s="49"/>
      <c r="S361" s="189"/>
      <c r="T361" s="1178"/>
      <c r="U361" s="678">
        <f t="shared" si="105"/>
        <v>0</v>
      </c>
      <c r="V361" s="1055"/>
      <c r="Y361" s="277"/>
      <c r="Z361" s="1045"/>
      <c r="AA361" s="1163"/>
      <c r="AB361" s="1163"/>
      <c r="AC361" s="1164"/>
      <c r="AD361" s="1165"/>
      <c r="AF361" s="1165"/>
      <c r="AJ361" s="1002"/>
      <c r="AL361" s="5"/>
    </row>
    <row r="362" spans="1:38" ht="15.75" customHeight="1" outlineLevel="1" x14ac:dyDescent="0.15">
      <c r="A362" s="1173">
        <f>IF(P362=0,0,1)</f>
        <v>0</v>
      </c>
      <c r="B362" s="203"/>
      <c r="C362" s="185"/>
      <c r="D362" s="107"/>
      <c r="E362" s="1153"/>
      <c r="F362" s="1092"/>
      <c r="G362" s="138"/>
      <c r="H362" s="139"/>
      <c r="I362" s="139"/>
      <c r="J362" s="140"/>
      <c r="K362" s="141"/>
      <c r="L362" s="141"/>
      <c r="M362" s="142" t="str">
        <f>E347</f>
        <v>V2-7</v>
      </c>
      <c r="N362" s="1236" t="s">
        <v>84</v>
      </c>
      <c r="O362" s="1217"/>
      <c r="P362" s="229">
        <f>ROUNDUP(SUM(P350:P361),0)</f>
        <v>0</v>
      </c>
      <c r="Q362" s="169"/>
      <c r="R362" s="49"/>
      <c r="S362" s="186"/>
      <c r="T362" s="1178"/>
      <c r="U362" s="678"/>
      <c r="V362" s="1055"/>
      <c r="W362" s="617">
        <f>P362</f>
        <v>0</v>
      </c>
      <c r="X362" s="280"/>
      <c r="Y362" s="277"/>
      <c r="Z362" s="1045"/>
      <c r="AA362" s="1163"/>
      <c r="AB362" s="1163"/>
      <c r="AC362" s="1164"/>
      <c r="AD362" s="1165"/>
      <c r="AF362" s="1165"/>
      <c r="AJ362" s="1002"/>
      <c r="AL362" s="5"/>
    </row>
    <row r="363" spans="1:38" ht="9" customHeight="1" outlineLevel="3" thickBot="1" x14ac:dyDescent="0.2">
      <c r="A363" s="1173">
        <f>A364</f>
        <v>0</v>
      </c>
      <c r="B363" s="7" t="s">
        <v>54</v>
      </c>
      <c r="C363" s="185"/>
      <c r="D363" s="107"/>
      <c r="E363" s="1151"/>
      <c r="F363" s="1091"/>
      <c r="G363" s="106"/>
      <c r="H363" s="106"/>
      <c r="I363" s="106"/>
      <c r="J363" s="31"/>
      <c r="K363" s="221"/>
      <c r="L363" s="31"/>
      <c r="M363" s="31"/>
      <c r="N363" s="1223"/>
      <c r="O363" s="1223"/>
      <c r="P363" s="227"/>
      <c r="Q363" s="168"/>
      <c r="R363" s="49"/>
      <c r="S363" s="189"/>
      <c r="T363" s="1178"/>
      <c r="U363" s="678">
        <f t="shared" si="105"/>
        <v>0</v>
      </c>
      <c r="V363" s="1055"/>
      <c r="Y363" s="263"/>
      <c r="Z363" s="1045"/>
      <c r="AA363" s="1163"/>
      <c r="AB363" s="1163"/>
      <c r="AC363" s="1164"/>
      <c r="AD363" s="1165"/>
      <c r="AF363" s="1165"/>
      <c r="AJ363" s="1002"/>
    </row>
    <row r="364" spans="1:38" ht="15.75" customHeight="1" outlineLevel="1" thickBot="1" x14ac:dyDescent="0.2">
      <c r="A364" s="1173">
        <f>IF(P364=0,0,1)</f>
        <v>0</v>
      </c>
      <c r="B364" s="7" t="s">
        <v>54</v>
      </c>
      <c r="C364" s="185"/>
      <c r="D364" s="107"/>
      <c r="E364" s="1154"/>
      <c r="F364" s="162" t="str">
        <f>F233</f>
        <v xml:space="preserve">Level 2 - BEGLAZING EN  KOZIJNEN </v>
      </c>
      <c r="G364" s="163"/>
      <c r="H364" s="163"/>
      <c r="I364" s="163"/>
      <c r="J364" s="164"/>
      <c r="K364" s="165"/>
      <c r="L364" s="164"/>
      <c r="M364" s="166" t="str">
        <f>E233</f>
        <v>V2</v>
      </c>
      <c r="N364" s="1238" t="s">
        <v>101</v>
      </c>
      <c r="O364" s="1225"/>
      <c r="P364" s="231">
        <f>P248+P255+P285+P301+P323+P345+P362</f>
        <v>0</v>
      </c>
      <c r="Q364" s="167"/>
      <c r="R364" s="49"/>
      <c r="S364" s="186"/>
      <c r="T364" s="1178"/>
      <c r="U364" s="678"/>
      <c r="V364" s="1055"/>
      <c r="W364" s="623">
        <f>SUM(W248:W363)</f>
        <v>0</v>
      </c>
      <c r="X364" s="280"/>
      <c r="Y364" s="276"/>
      <c r="Z364" s="1045"/>
      <c r="AA364" s="1163"/>
      <c r="AB364" s="1163"/>
      <c r="AC364" s="1164"/>
      <c r="AD364" s="1165"/>
      <c r="AF364" s="1165"/>
      <c r="AJ364" s="1002"/>
    </row>
    <row r="365" spans="1:38" ht="11.25" customHeight="1" outlineLevel="1" thickTop="1" x14ac:dyDescent="0.15">
      <c r="A365" s="1173">
        <v>1</v>
      </c>
      <c r="B365" s="7" t="s">
        <v>54</v>
      </c>
      <c r="C365" s="185"/>
      <c r="D365" s="107"/>
      <c r="E365" s="1071"/>
      <c r="F365" s="1071"/>
      <c r="G365" s="49"/>
      <c r="H365" s="49"/>
      <c r="I365" s="49"/>
      <c r="J365" s="49"/>
      <c r="K365" s="215"/>
      <c r="L365" s="49"/>
      <c r="M365" s="49"/>
      <c r="N365" s="1226"/>
      <c r="O365" s="1226"/>
      <c r="P365" s="49"/>
      <c r="Q365" s="49"/>
      <c r="R365" s="49"/>
      <c r="S365" s="186"/>
      <c r="T365" s="1178"/>
      <c r="U365" s="678">
        <f t="shared" si="105"/>
        <v>0</v>
      </c>
      <c r="V365" s="1055"/>
      <c r="W365" s="623"/>
      <c r="X365" s="280"/>
      <c r="Y365" s="276"/>
      <c r="Z365" s="1045"/>
      <c r="AA365" s="1163"/>
      <c r="AB365" s="1163"/>
      <c r="AC365" s="1164"/>
      <c r="AD365" s="1165"/>
      <c r="AF365" s="1165"/>
      <c r="AJ365" s="1002"/>
    </row>
    <row r="366" spans="1:38" ht="11.25" customHeight="1" outlineLevel="1" x14ac:dyDescent="0.15">
      <c r="A366" s="1173">
        <v>1</v>
      </c>
      <c r="B366" s="7" t="s">
        <v>54</v>
      </c>
      <c r="C366" s="185"/>
      <c r="D366" s="255"/>
      <c r="E366" s="1072"/>
      <c r="F366" s="1072"/>
      <c r="G366" s="256"/>
      <c r="H366" s="256"/>
      <c r="I366" s="256"/>
      <c r="J366" s="256"/>
      <c r="K366" s="257"/>
      <c r="L366" s="1260"/>
      <c r="M366" s="1260"/>
      <c r="N366" s="1199"/>
      <c r="O366" s="1199"/>
      <c r="P366" s="83"/>
      <c r="Q366" s="84"/>
      <c r="R366" s="84"/>
      <c r="S366" s="189"/>
      <c r="T366" s="1178"/>
      <c r="U366" s="678">
        <f t="shared" si="105"/>
        <v>0</v>
      </c>
      <c r="V366" s="1055"/>
      <c r="W366" s="623"/>
      <c r="X366" s="280"/>
      <c r="Y366" s="276"/>
      <c r="Z366" s="1045"/>
      <c r="AA366" s="1163"/>
      <c r="AB366" s="1163"/>
      <c r="AC366" s="1164"/>
      <c r="AD366" s="1165"/>
      <c r="AF366" s="1165"/>
      <c r="AJ366" s="1002"/>
    </row>
    <row r="367" spans="1:38" ht="11.25" customHeight="1" outlineLevel="1" thickBot="1" x14ac:dyDescent="0.2">
      <c r="A367" s="1173">
        <v>1</v>
      </c>
      <c r="B367" s="7" t="s">
        <v>54</v>
      </c>
      <c r="C367" s="185"/>
      <c r="D367" s="107"/>
      <c r="E367" s="1071"/>
      <c r="F367" s="1071"/>
      <c r="G367" s="49"/>
      <c r="H367" s="49"/>
      <c r="I367" s="49"/>
      <c r="J367" s="49"/>
      <c r="K367" s="215"/>
      <c r="L367" s="49"/>
      <c r="M367" s="49"/>
      <c r="N367" s="1198"/>
      <c r="O367" s="1198"/>
      <c r="P367" s="49"/>
      <c r="Q367" s="49"/>
      <c r="R367" s="49"/>
      <c r="S367" s="186"/>
      <c r="T367" s="1178"/>
      <c r="U367" s="678">
        <f t="shared" si="105"/>
        <v>0</v>
      </c>
      <c r="V367" s="1055"/>
      <c r="W367" s="623"/>
      <c r="X367" s="280"/>
      <c r="Y367" s="276"/>
      <c r="Z367" s="1045"/>
      <c r="AA367" s="1163"/>
      <c r="AB367" s="1163"/>
      <c r="AC367" s="1164"/>
      <c r="AD367" s="1165"/>
      <c r="AF367" s="1165"/>
      <c r="AJ367" s="1002"/>
    </row>
    <row r="368" spans="1:38" ht="15.75" customHeight="1" outlineLevel="3" thickTop="1" thickBot="1" x14ac:dyDescent="0.2">
      <c r="A368" s="1173">
        <v>1</v>
      </c>
      <c r="B368" s="7" t="s">
        <v>54</v>
      </c>
      <c r="C368" s="185"/>
      <c r="D368" s="107"/>
      <c r="E368" s="1135" t="s">
        <v>102</v>
      </c>
      <c r="F368" s="1083" t="s">
        <v>103</v>
      </c>
      <c r="G368" s="511"/>
      <c r="H368" s="512"/>
      <c r="I368" s="512"/>
      <c r="J368" s="513"/>
      <c r="K368" s="508"/>
      <c r="L368" s="507"/>
      <c r="M368" s="507"/>
      <c r="N368" s="507"/>
      <c r="O368" s="507"/>
      <c r="P368" s="507"/>
      <c r="Q368" s="509"/>
      <c r="R368" s="49"/>
      <c r="S368" s="189"/>
      <c r="T368" s="1178"/>
      <c r="U368" s="678">
        <f t="shared" si="105"/>
        <v>0</v>
      </c>
      <c r="V368" s="1055"/>
      <c r="Y368" s="263"/>
      <c r="Z368" s="1045"/>
      <c r="AA368" s="1163"/>
      <c r="AB368" s="1163"/>
      <c r="AC368" s="1164"/>
      <c r="AD368" s="1165"/>
      <c r="AF368" s="1165"/>
      <c r="AJ368" s="1002"/>
    </row>
    <row r="369" spans="1:36" ht="6" customHeight="1" outlineLevel="3" thickTop="1" x14ac:dyDescent="0.15">
      <c r="A369" s="1173">
        <f>A370</f>
        <v>0</v>
      </c>
      <c r="B369" s="7" t="s">
        <v>54</v>
      </c>
      <c r="C369" s="185"/>
      <c r="D369" s="107"/>
      <c r="E369" s="1138"/>
      <c r="F369" s="293"/>
      <c r="G369" s="118"/>
      <c r="H369" s="106"/>
      <c r="I369" s="106"/>
      <c r="J369" s="31"/>
      <c r="K369" s="221"/>
      <c r="L369" s="31"/>
      <c r="M369" s="31"/>
      <c r="N369" s="1223"/>
      <c r="O369" s="1223"/>
      <c r="P369" s="31"/>
      <c r="Q369" s="160"/>
      <c r="R369" s="49"/>
      <c r="S369" s="189"/>
      <c r="T369" s="1178"/>
      <c r="U369" s="678">
        <f t="shared" si="105"/>
        <v>0</v>
      </c>
      <c r="V369" s="1055"/>
      <c r="Y369" s="263"/>
      <c r="Z369" s="1045"/>
      <c r="AA369" s="1163"/>
      <c r="AB369" s="1163"/>
      <c r="AC369" s="1164"/>
      <c r="AD369" s="1165"/>
      <c r="AF369" s="1165"/>
      <c r="AJ369" s="1002"/>
    </row>
    <row r="370" spans="1:36" ht="15.75" customHeight="1" outlineLevel="3" x14ac:dyDescent="0.15">
      <c r="A370" s="1173">
        <f>A431</f>
        <v>0</v>
      </c>
      <c r="B370" s="7" t="s">
        <v>54</v>
      </c>
      <c r="C370" s="185"/>
      <c r="D370" s="107"/>
      <c r="E370" s="1138"/>
      <c r="F370" s="292" t="s">
        <v>1861</v>
      </c>
      <c r="G370" s="126"/>
      <c r="H370" s="129"/>
      <c r="I370" s="76"/>
      <c r="J370" s="76"/>
      <c r="K370" s="76"/>
      <c r="L370" s="9"/>
      <c r="M370" s="77"/>
      <c r="N370" s="1201"/>
      <c r="O370" s="1201"/>
      <c r="P370" s="78"/>
      <c r="Q370" s="526"/>
      <c r="R370" s="49"/>
      <c r="S370" s="186"/>
      <c r="T370" s="1178"/>
      <c r="U370" s="678">
        <f t="shared" si="105"/>
        <v>0</v>
      </c>
      <c r="V370" s="1055"/>
      <c r="Y370" s="263"/>
      <c r="Z370" s="1045"/>
      <c r="AA370" s="1163"/>
      <c r="AB370" s="1163"/>
      <c r="AC370" s="1164"/>
      <c r="AD370" s="1165"/>
      <c r="AF370" s="1165"/>
      <c r="AJ370" s="1002"/>
    </row>
    <row r="371" spans="1:36" ht="15.75" customHeight="1" outlineLevel="3" x14ac:dyDescent="0.15">
      <c r="A371" s="1173">
        <f>A370</f>
        <v>0</v>
      </c>
      <c r="B371" s="7" t="s">
        <v>54</v>
      </c>
      <c r="C371" s="185"/>
      <c r="D371" s="107"/>
      <c r="E371" s="1138"/>
      <c r="F371" s="292" t="s">
        <v>1852</v>
      </c>
      <c r="G371" s="127"/>
      <c r="H371" s="129"/>
      <c r="I371" s="258"/>
      <c r="J371" s="258"/>
      <c r="K371" s="258"/>
      <c r="L371" s="12"/>
      <c r="M371" s="12"/>
      <c r="N371" s="1208"/>
      <c r="O371" s="1208"/>
      <c r="P371" s="12"/>
      <c r="Q371" s="526"/>
      <c r="R371" s="49"/>
      <c r="S371" s="189"/>
      <c r="T371" s="1178"/>
      <c r="U371" s="678">
        <f t="shared" si="105"/>
        <v>0</v>
      </c>
      <c r="V371" s="1055"/>
      <c r="Y371" s="263"/>
      <c r="Z371" s="1045"/>
      <c r="AA371" s="1163"/>
      <c r="AB371" s="1163"/>
      <c r="AC371" s="1164"/>
      <c r="AD371" s="1165"/>
      <c r="AF371" s="1165"/>
      <c r="AJ371" s="1002"/>
    </row>
    <row r="372" spans="1:36" ht="6" customHeight="1" outlineLevel="3" x14ac:dyDescent="0.15">
      <c r="A372" s="1173">
        <f>A373</f>
        <v>0</v>
      </c>
      <c r="B372" s="7" t="s">
        <v>54</v>
      </c>
      <c r="C372" s="185"/>
      <c r="D372" s="107"/>
      <c r="E372" s="1138"/>
      <c r="F372" s="292"/>
      <c r="G372" s="209"/>
      <c r="H372" s="259"/>
      <c r="I372" s="259"/>
      <c r="J372" s="10"/>
      <c r="K372" s="27"/>
      <c r="L372" s="10"/>
      <c r="M372" s="30"/>
      <c r="N372" s="1212"/>
      <c r="O372" s="1212"/>
      <c r="P372" s="35"/>
      <c r="Q372" s="160"/>
      <c r="R372" s="49"/>
      <c r="S372" s="189"/>
      <c r="T372" s="1178"/>
      <c r="U372" s="678">
        <f t="shared" si="105"/>
        <v>0</v>
      </c>
      <c r="V372" s="1055"/>
      <c r="Y372" s="263"/>
      <c r="Z372" s="1045"/>
      <c r="AA372" s="1163"/>
      <c r="AB372" s="1163"/>
      <c r="AC372" s="1164"/>
      <c r="AD372" s="1165"/>
      <c r="AF372" s="1165"/>
      <c r="AJ372" s="1002"/>
    </row>
    <row r="373" spans="1:36" ht="21" outlineLevel="3" x14ac:dyDescent="0.15">
      <c r="A373" s="1173">
        <f>A415</f>
        <v>0</v>
      </c>
      <c r="B373" s="7" t="s">
        <v>54</v>
      </c>
      <c r="C373" s="185"/>
      <c r="D373" s="107"/>
      <c r="E373" s="1142" t="s">
        <v>104</v>
      </c>
      <c r="F373" s="1084" t="s">
        <v>1344</v>
      </c>
      <c r="G373" s="210"/>
      <c r="H373" s="136"/>
      <c r="I373" s="136"/>
      <c r="J373" s="136"/>
      <c r="K373" s="218" t="s">
        <v>68</v>
      </c>
      <c r="L373" s="137"/>
      <c r="M373" s="137" t="s">
        <v>830</v>
      </c>
      <c r="N373" s="646" t="s">
        <v>1163</v>
      </c>
      <c r="O373" s="646" t="s">
        <v>1164</v>
      </c>
      <c r="P373" s="137" t="s">
        <v>69</v>
      </c>
      <c r="Q373" s="160"/>
      <c r="R373" s="49"/>
      <c r="S373" s="189"/>
      <c r="T373" s="1178"/>
      <c r="U373" s="678"/>
      <c r="V373" s="1055"/>
      <c r="Y373" s="263"/>
      <c r="Z373" s="1045"/>
      <c r="AA373" s="1163"/>
      <c r="AB373" s="1163"/>
      <c r="AC373" s="1164"/>
      <c r="AD373" s="1165"/>
      <c r="AF373" s="1165"/>
      <c r="AJ373" s="1002"/>
    </row>
    <row r="374" spans="1:36" ht="6" customHeight="1" x14ac:dyDescent="0.15">
      <c r="A374" s="1173">
        <f>A375</f>
        <v>0</v>
      </c>
      <c r="B374" s="7" t="s">
        <v>54</v>
      </c>
      <c r="C374" s="185"/>
      <c r="D374" s="107"/>
      <c r="E374" s="1138"/>
      <c r="F374" s="1091"/>
      <c r="G374" s="118"/>
      <c r="H374" s="75"/>
      <c r="I374" s="75"/>
      <c r="J374" s="75"/>
      <c r="K374" s="76"/>
      <c r="L374" s="9"/>
      <c r="M374" s="77"/>
      <c r="N374" s="1201"/>
      <c r="O374" s="1201"/>
      <c r="P374" s="78"/>
      <c r="Q374" s="160"/>
      <c r="R374" s="49"/>
      <c r="S374" s="186"/>
      <c r="T374" s="1178"/>
      <c r="U374" s="678">
        <f t="shared" si="105"/>
        <v>0</v>
      </c>
      <c r="V374" s="1055"/>
      <c r="Y374" s="263"/>
      <c r="Z374" s="1045"/>
      <c r="AA374" s="1163"/>
      <c r="AB374" s="1163"/>
      <c r="AC374" s="1164"/>
      <c r="AD374" s="1165"/>
      <c r="AF374" s="1165"/>
      <c r="AJ374" s="1002"/>
    </row>
    <row r="375" spans="1:36" ht="15.75" customHeight="1" outlineLevel="1" x14ac:dyDescent="0.15">
      <c r="A375" s="1173">
        <f>IF(SUM(A376:B381)=0,0,1)</f>
        <v>0</v>
      </c>
      <c r="B375" s="7" t="s">
        <v>54</v>
      </c>
      <c r="C375" s="185"/>
      <c r="D375" s="107"/>
      <c r="E375" s="1142" t="s">
        <v>1188</v>
      </c>
      <c r="F375" s="1088" t="s">
        <v>1067</v>
      </c>
      <c r="G375" s="743"/>
      <c r="H375" s="743"/>
      <c r="I375" s="743"/>
      <c r="J375" s="743"/>
      <c r="K375" s="34"/>
      <c r="L375" s="10"/>
      <c r="M375" s="36"/>
      <c r="N375" s="1215"/>
      <c r="O375" s="1215"/>
      <c r="P375" s="53"/>
      <c r="Q375" s="160"/>
      <c r="R375" s="49"/>
      <c r="S375" s="189"/>
      <c r="T375" s="1178"/>
      <c r="U375" s="678">
        <f t="shared" si="105"/>
        <v>0</v>
      </c>
      <c r="V375" s="1055"/>
      <c r="Y375" s="277"/>
      <c r="Z375" s="1045"/>
      <c r="AA375" s="1163"/>
      <c r="AB375" s="1163"/>
      <c r="AC375" s="1164"/>
      <c r="AD375" s="1165"/>
      <c r="AF375" s="1165"/>
      <c r="AJ375" s="1002"/>
    </row>
    <row r="376" spans="1:36" ht="15.75" customHeight="1" outlineLevel="3" x14ac:dyDescent="0.15">
      <c r="A376" s="1173">
        <f t="shared" ref="A376:A380" si="142">IF(K376=0,0,1)</f>
        <v>0</v>
      </c>
      <c r="B376" s="7" t="s">
        <v>54</v>
      </c>
      <c r="C376" s="185"/>
      <c r="D376" s="107"/>
      <c r="E376" s="1138" t="str">
        <f>Prijsonderbouwing!B1236</f>
        <v>V3-1-A1</v>
      </c>
      <c r="F376" s="1089" t="str">
        <f>Prijsonderbouwing!D1236</f>
        <v>Vloerisolatie PUR-schuim gesloten cel dik 100mm Rc 3.50 m².K/W (vlakkevloer)</v>
      </c>
      <c r="G376" s="130"/>
      <c r="H376" s="130"/>
      <c r="I376" s="130"/>
      <c r="J376" s="133"/>
      <c r="K376" s="211"/>
      <c r="L376" s="31"/>
      <c r="M376" s="36" t="str">
        <f>Prijsonderbouwing!F1236</f>
        <v>m²</v>
      </c>
      <c r="N376" s="1215">
        <f>Prijsonderbouwing!O1236</f>
        <v>37.5</v>
      </c>
      <c r="O376" s="1215">
        <f>Prijsonderbouwing!X1236</f>
        <v>43.575000000000003</v>
      </c>
      <c r="P376" s="53">
        <f t="shared" ref="P376:P406" si="143">O376*K376</f>
        <v>0</v>
      </c>
      <c r="Q376" s="160"/>
      <c r="R376" s="1008"/>
      <c r="S376" s="189"/>
      <c r="T376" s="1178"/>
      <c r="U376" s="678">
        <f t="shared" si="105"/>
        <v>0</v>
      </c>
      <c r="V376" s="1055"/>
      <c r="Y376" s="263"/>
      <c r="Z376" s="1045"/>
      <c r="AA376" s="1163"/>
      <c r="AB376" s="1163"/>
      <c r="AC376" s="1164"/>
      <c r="AD376" s="1165"/>
      <c r="AF376" s="1165"/>
      <c r="AJ376" s="1002"/>
    </row>
    <row r="377" spans="1:36" ht="15.75" customHeight="1" outlineLevel="3" x14ac:dyDescent="0.15">
      <c r="A377" s="1173">
        <f t="shared" si="142"/>
        <v>0</v>
      </c>
      <c r="C377" s="185"/>
      <c r="D377" s="107"/>
      <c r="E377" s="1138"/>
      <c r="F377" s="1104" t="str">
        <f>Prijsonderbouwing!D1240</f>
        <v xml:space="preserve">~ prijs per m² is incl. opgaand werk tegen binnenzijde fundering rondom gebouw </v>
      </c>
      <c r="G377" s="130"/>
      <c r="H377" s="130"/>
      <c r="I377" s="130"/>
      <c r="J377" s="133"/>
      <c r="K377" s="36"/>
      <c r="L377" s="36"/>
      <c r="M377" s="36"/>
      <c r="N377" s="1215"/>
      <c r="O377" s="1215"/>
      <c r="P377" s="53"/>
      <c r="Q377" s="160"/>
      <c r="R377" s="49"/>
      <c r="S377" s="189"/>
      <c r="T377" s="1178"/>
      <c r="U377" s="678">
        <f t="shared" si="105"/>
        <v>0</v>
      </c>
      <c r="V377" s="1055"/>
      <c r="Y377" s="263"/>
      <c r="Z377" s="1045"/>
      <c r="AA377" s="1163"/>
      <c r="AC377" s="1164"/>
      <c r="AD377" s="1165"/>
      <c r="AF377" s="1165"/>
      <c r="AJ377" s="1002"/>
    </row>
    <row r="378" spans="1:36" ht="15.75" customHeight="1" outlineLevel="3" x14ac:dyDescent="0.15">
      <c r="A378" s="1173">
        <f t="shared" si="142"/>
        <v>0</v>
      </c>
      <c r="C378" s="185"/>
      <c r="D378" s="107"/>
      <c r="E378" s="1138" t="str">
        <f>Prijsonderbouwing!B1245</f>
        <v>V3-1-A2</v>
      </c>
      <c r="F378" s="1089" t="s">
        <v>1503</v>
      </c>
      <c r="G378" s="130"/>
      <c r="H378" s="130"/>
      <c r="I378" s="130"/>
      <c r="J378" s="133"/>
      <c r="K378" s="211"/>
      <c r="L378" s="31"/>
      <c r="M378" s="36" t="s">
        <v>74</v>
      </c>
      <c r="N378" s="1215">
        <f>N376*0.25</f>
        <v>9.375</v>
      </c>
      <c r="O378" s="1215">
        <f>O376*25%</f>
        <v>10.893750000000001</v>
      </c>
      <c r="P378" s="53">
        <f t="shared" si="143"/>
        <v>0</v>
      </c>
      <c r="Q378" s="160"/>
      <c r="R378" s="49"/>
      <c r="S378" s="189"/>
      <c r="T378" s="1178"/>
      <c r="U378" s="678">
        <f t="shared" si="105"/>
        <v>0</v>
      </c>
      <c r="V378" s="1055"/>
      <c r="Y378" s="263"/>
      <c r="Z378" s="1045"/>
      <c r="AA378" s="1163"/>
      <c r="AB378" s="1163"/>
      <c r="AC378" s="1164"/>
      <c r="AD378" s="1165"/>
      <c r="AF378" s="1165"/>
      <c r="AJ378" s="1002"/>
    </row>
    <row r="379" spans="1:36" ht="15.75" customHeight="1" outlineLevel="3" x14ac:dyDescent="0.15">
      <c r="A379" s="1173">
        <f t="shared" si="142"/>
        <v>0</v>
      </c>
      <c r="C379" s="185"/>
      <c r="D379" s="107"/>
      <c r="E379" s="1138" t="str">
        <f>Prijsonderbouwing!B1246</f>
        <v>V3-1-A3</v>
      </c>
      <c r="F379" s="1089" t="s">
        <v>1504</v>
      </c>
      <c r="G379" s="130"/>
      <c r="H379" s="130"/>
      <c r="I379" s="130"/>
      <c r="J379" s="133"/>
      <c r="K379" s="211">
        <v>0</v>
      </c>
      <c r="L379" s="31"/>
      <c r="M379" s="36" t="s">
        <v>74</v>
      </c>
      <c r="N379" s="1215">
        <f>N376*0.2</f>
        <v>7.5</v>
      </c>
      <c r="O379" s="1215">
        <f>O376*20%</f>
        <v>8.7150000000000016</v>
      </c>
      <c r="P379" s="53">
        <f t="shared" si="143"/>
        <v>0</v>
      </c>
      <c r="Q379" s="160"/>
      <c r="R379" s="49"/>
      <c r="S379" s="189"/>
      <c r="T379" s="1178"/>
      <c r="U379" s="678">
        <f t="shared" si="105"/>
        <v>0</v>
      </c>
      <c r="V379" s="1055"/>
      <c r="Y379" s="263"/>
      <c r="Z379" s="1045"/>
      <c r="AA379" s="1163"/>
      <c r="AB379" s="1163"/>
      <c r="AC379" s="1164"/>
      <c r="AD379" s="1165"/>
      <c r="AF379" s="1165"/>
      <c r="AJ379" s="1002"/>
    </row>
    <row r="380" spans="1:36" ht="15.75" customHeight="1" outlineLevel="3" x14ac:dyDescent="0.15">
      <c r="A380" s="1173">
        <f t="shared" si="142"/>
        <v>0</v>
      </c>
      <c r="C380" s="185"/>
      <c r="D380" s="107"/>
      <c r="E380" s="1138" t="str">
        <f>Prijsonderbouwing!B1247</f>
        <v>V3-1-A4</v>
      </c>
      <c r="F380" s="1089" t="s">
        <v>1505</v>
      </c>
      <c r="G380" s="130"/>
      <c r="H380" s="130"/>
      <c r="I380" s="130"/>
      <c r="J380" s="133"/>
      <c r="K380" s="211"/>
      <c r="L380" s="31"/>
      <c r="M380" s="36" t="s">
        <v>74</v>
      </c>
      <c r="N380" s="1215">
        <f>N376*0.3</f>
        <v>11.25</v>
      </c>
      <c r="O380" s="1215">
        <f>O376*30%</f>
        <v>13.0725</v>
      </c>
      <c r="P380" s="53">
        <f t="shared" si="143"/>
        <v>0</v>
      </c>
      <c r="Q380" s="160"/>
      <c r="R380" s="49"/>
      <c r="S380" s="189"/>
      <c r="T380" s="1178"/>
      <c r="U380" s="678">
        <f t="shared" si="105"/>
        <v>0</v>
      </c>
      <c r="V380" s="1055"/>
      <c r="Y380" s="263"/>
      <c r="Z380" s="1045"/>
      <c r="AA380" s="1163"/>
      <c r="AB380" s="1163"/>
      <c r="AC380" s="1164"/>
      <c r="AD380" s="1165"/>
      <c r="AF380" s="1165"/>
      <c r="AJ380" s="1002"/>
    </row>
    <row r="381" spans="1:36" ht="15.75" customHeight="1" outlineLevel="3" x14ac:dyDescent="0.15">
      <c r="A381" s="1173">
        <f t="shared" ref="A381" si="144">IF(K381=0,0,1)</f>
        <v>0</v>
      </c>
      <c r="B381" s="7" t="s">
        <v>54</v>
      </c>
      <c r="C381" s="185"/>
      <c r="D381" s="107"/>
      <c r="E381" s="1138" t="str">
        <f>Prijsonderbouwing!B1250</f>
        <v>V3-1-A6</v>
      </c>
      <c r="F381" s="1089" t="str">
        <f>Prijsonderbouwing!D1250</f>
        <v>╚ PUR meer-/minderprijs per mm</v>
      </c>
      <c r="G381" s="918" t="str">
        <f>_xlfn.XLOOKUP(I381,Tabellen!$J$18:$J$24,Tabellen!$K$18:$K$24,"controleren")</f>
        <v>110 mm Rc 3.94 m².K/W</v>
      </c>
      <c r="H381" s="608"/>
      <c r="I381" s="926">
        <v>10</v>
      </c>
      <c r="J381" s="132" t="s">
        <v>83</v>
      </c>
      <c r="K381" s="211"/>
      <c r="L381" s="31"/>
      <c r="M381" s="36" t="str">
        <f>Prijsonderbouwing!F1250</f>
        <v>m²</v>
      </c>
      <c r="N381" s="1215">
        <f>Prijsonderbouwing!O1250*I381</f>
        <v>2.5</v>
      </c>
      <c r="O381" s="1215">
        <f>Prijsonderbouwing!X1250*I381</f>
        <v>2.9049999999999998</v>
      </c>
      <c r="P381" s="53">
        <f t="shared" si="143"/>
        <v>0</v>
      </c>
      <c r="Q381" s="160"/>
      <c r="R381" s="49"/>
      <c r="S381" s="189"/>
      <c r="T381" s="1178"/>
      <c r="U381" s="678">
        <f t="shared" si="105"/>
        <v>0</v>
      </c>
      <c r="V381" s="1055"/>
      <c r="Y381" s="263"/>
      <c r="Z381" s="1045"/>
      <c r="AA381" s="1163"/>
      <c r="AB381" s="1163"/>
      <c r="AC381" s="1164"/>
      <c r="AD381" s="1165"/>
      <c r="AF381" s="1165"/>
      <c r="AJ381" s="1002"/>
    </row>
    <row r="382" spans="1:36" ht="6" customHeight="1" outlineLevel="3" x14ac:dyDescent="0.15">
      <c r="A382" s="1173">
        <f>A375</f>
        <v>0</v>
      </c>
      <c r="B382" s="7" t="s">
        <v>54</v>
      </c>
      <c r="C382" s="185"/>
      <c r="D382" s="107"/>
      <c r="E382" s="1142"/>
      <c r="F382" s="1090"/>
      <c r="G382" s="209"/>
      <c r="H382" s="209"/>
      <c r="I382" s="209"/>
      <c r="J382" s="294"/>
      <c r="K382" s="221"/>
      <c r="L382" s="31"/>
      <c r="M382" s="36"/>
      <c r="N382" s="1215"/>
      <c r="O382" s="1215"/>
      <c r="P382" s="53"/>
      <c r="Q382" s="160"/>
      <c r="R382" s="49"/>
      <c r="S382" s="189"/>
      <c r="T382" s="1178"/>
      <c r="U382" s="678">
        <f t="shared" si="105"/>
        <v>0</v>
      </c>
      <c r="V382" s="1055"/>
      <c r="Y382" s="263"/>
      <c r="Z382" s="1045"/>
      <c r="AA382" s="1163"/>
      <c r="AB382" s="1163"/>
      <c r="AC382" s="1164"/>
      <c r="AD382" s="1165"/>
      <c r="AF382" s="1165"/>
      <c r="AJ382" s="1002"/>
    </row>
    <row r="383" spans="1:36" ht="15.75" customHeight="1" outlineLevel="1" x14ac:dyDescent="0.15">
      <c r="A383" s="1173">
        <f>IF(SUM(A384:A386)=0,0,1)</f>
        <v>0</v>
      </c>
      <c r="B383" s="7" t="s">
        <v>54</v>
      </c>
      <c r="C383" s="185"/>
      <c r="D383" s="107"/>
      <c r="E383" s="1142" t="s">
        <v>1191</v>
      </c>
      <c r="F383" s="1088" t="s">
        <v>1066</v>
      </c>
      <c r="G383" s="129"/>
      <c r="H383" s="126"/>
      <c r="I383" s="129"/>
      <c r="J383" s="743"/>
      <c r="K383" s="34"/>
      <c r="L383" s="10"/>
      <c r="M383" s="36"/>
      <c r="N383" s="1215"/>
      <c r="O383" s="1215"/>
      <c r="P383" s="53"/>
      <c r="Q383" s="160"/>
      <c r="R383" s="49"/>
      <c r="S383" s="189"/>
      <c r="T383" s="1178"/>
      <c r="U383" s="678">
        <f t="shared" ref="U383" si="145">K383*N383</f>
        <v>0</v>
      </c>
      <c r="V383" s="1055"/>
      <c r="Y383" s="277"/>
      <c r="Z383" s="1045"/>
      <c r="AA383" s="1163"/>
      <c r="AB383" s="1163"/>
      <c r="AC383" s="1164"/>
      <c r="AD383" s="1165"/>
      <c r="AF383" s="1165"/>
      <c r="AJ383" s="1002"/>
    </row>
    <row r="384" spans="1:36" ht="15.75" customHeight="1" outlineLevel="3" x14ac:dyDescent="0.15">
      <c r="A384" s="1173">
        <f t="shared" ref="A384:A385" si="146">IF(K384=0,0,1)</f>
        <v>0</v>
      </c>
      <c r="B384" s="7" t="s">
        <v>54</v>
      </c>
      <c r="C384" s="185"/>
      <c r="D384" s="107"/>
      <c r="E384" s="1138" t="str">
        <f>Prijsonderbouwing!B1256</f>
        <v>V3-1-B1</v>
      </c>
      <c r="F384" s="1089" t="str">
        <f>Prijsonderbouwing!D1256</f>
        <v>Vloerisolatie isolatiefolie Rc 5.00  m².K/W en dik 15cm van 0 m² tot 35 m²</v>
      </c>
      <c r="G384" s="127"/>
      <c r="H384" s="127"/>
      <c r="I384" s="130"/>
      <c r="J384" s="133"/>
      <c r="K384" s="211"/>
      <c r="L384" s="31"/>
      <c r="M384" s="36" t="str">
        <f>Prijsonderbouwing!F1256</f>
        <v>m²</v>
      </c>
      <c r="N384" s="1227">
        <f>Prijsonderbouwing!O1256</f>
        <v>44.76</v>
      </c>
      <c r="O384" s="1227">
        <f>Prijsonderbouwing!X1256</f>
        <v>52.011119999999998</v>
      </c>
      <c r="P384" s="53">
        <f t="shared" si="143"/>
        <v>0</v>
      </c>
      <c r="Q384" s="160"/>
      <c r="R384" s="49"/>
      <c r="S384" s="189"/>
      <c r="T384" s="1178"/>
      <c r="U384" s="678">
        <f t="shared" si="105"/>
        <v>0</v>
      </c>
      <c r="V384" s="1055"/>
      <c r="Y384" s="263"/>
      <c r="Z384" s="1045"/>
      <c r="AA384" s="1163"/>
      <c r="AB384" s="1163"/>
      <c r="AC384" s="1164"/>
      <c r="AD384" s="1165"/>
      <c r="AF384" s="1165"/>
      <c r="AJ384" s="1002"/>
    </row>
    <row r="385" spans="1:36" ht="15.75" customHeight="1" outlineLevel="3" x14ac:dyDescent="0.15">
      <c r="A385" s="1173">
        <f t="shared" si="146"/>
        <v>0</v>
      </c>
      <c r="B385" s="7" t="s">
        <v>54</v>
      </c>
      <c r="C385" s="185"/>
      <c r="D385" s="107"/>
      <c r="E385" s="1138" t="str">
        <f>Prijsonderbouwing!B1266</f>
        <v>V3-1-B2</v>
      </c>
      <c r="F385" s="1089" t="str">
        <f>Prijsonderbouwing!D1266</f>
        <v>Vloerisolatie isolatiefolie Rc 5.00  m².K/W en dik 15cm van 35 m² tot 60 m²</v>
      </c>
      <c r="G385" s="127"/>
      <c r="H385" s="127"/>
      <c r="J385" s="133"/>
      <c r="K385" s="211"/>
      <c r="L385" s="31"/>
      <c r="M385" s="36" t="str">
        <f>Prijsonderbouwing!F1266</f>
        <v>m²</v>
      </c>
      <c r="N385" s="1227">
        <f>Prijsonderbouwing!O1266</f>
        <v>37.479999999999997</v>
      </c>
      <c r="O385" s="1227">
        <f>Prijsonderbouwing!X1266</f>
        <v>43.551759999999994</v>
      </c>
      <c r="P385" s="53">
        <f t="shared" si="143"/>
        <v>0</v>
      </c>
      <c r="Q385" s="160"/>
      <c r="R385" s="49"/>
      <c r="S385" s="189"/>
      <c r="T385" s="1178"/>
      <c r="U385" s="678">
        <f t="shared" si="105"/>
        <v>0</v>
      </c>
      <c r="V385" s="1055"/>
      <c r="Y385" s="263"/>
      <c r="Z385" s="1045"/>
      <c r="AA385" s="1163"/>
      <c r="AB385" s="1163"/>
      <c r="AC385" s="1164"/>
      <c r="AD385" s="1165"/>
      <c r="AF385" s="1165"/>
      <c r="AJ385" s="1002"/>
    </row>
    <row r="386" spans="1:36" ht="15.75" customHeight="1" outlineLevel="3" x14ac:dyDescent="0.15">
      <c r="A386" s="1173">
        <f>IF(K386=0,0,1)</f>
        <v>0</v>
      </c>
      <c r="B386" s="7" t="s">
        <v>54</v>
      </c>
      <c r="C386" s="185"/>
      <c r="D386" s="107"/>
      <c r="E386" s="1138" t="str">
        <f>Prijsonderbouwing!B1276</f>
        <v>V3-1-B3</v>
      </c>
      <c r="F386" s="1089" t="str">
        <f>Prijsonderbouwing!D1276</f>
        <v>Vloerisolatie isolatiefolie Rc 5.00  m².K/W en dik 15cm vanaf 60 m²</v>
      </c>
      <c r="G386" s="127"/>
      <c r="H386" s="127"/>
      <c r="I386" s="127"/>
      <c r="J386" s="133"/>
      <c r="K386" s="211"/>
      <c r="L386" s="31"/>
      <c r="M386" s="36" t="str">
        <f>Prijsonderbouwing!F1276</f>
        <v>m²</v>
      </c>
      <c r="N386" s="1215">
        <f>Prijsonderbouwing!O1276</f>
        <v>34.630000000000003</v>
      </c>
      <c r="O386" s="1215">
        <f>Prijsonderbouwing!X1276</f>
        <v>40.24006</v>
      </c>
      <c r="P386" s="53">
        <f t="shared" si="143"/>
        <v>0</v>
      </c>
      <c r="Q386" s="160"/>
      <c r="R386" s="49"/>
      <c r="S386" s="189"/>
      <c r="T386" s="1178"/>
      <c r="U386" s="678">
        <f t="shared" ref="U386:U435" si="147">K386*N386</f>
        <v>0</v>
      </c>
      <c r="V386" s="1055"/>
      <c r="Y386" s="263"/>
      <c r="Z386" s="1045"/>
      <c r="AA386" s="1163"/>
      <c r="AB386" s="1163"/>
      <c r="AC386" s="1164"/>
      <c r="AD386" s="1165"/>
      <c r="AF386" s="1165"/>
      <c r="AJ386" s="1002"/>
    </row>
    <row r="387" spans="1:36" ht="6" customHeight="1" outlineLevel="3" x14ac:dyDescent="0.15">
      <c r="A387" s="1173">
        <f>A383</f>
        <v>0</v>
      </c>
      <c r="B387" s="7" t="s">
        <v>54</v>
      </c>
      <c r="C387" s="185"/>
      <c r="D387" s="107"/>
      <c r="E387" s="1142"/>
      <c r="F387" s="1090"/>
      <c r="G387" s="209"/>
      <c r="H387" s="209"/>
      <c r="K387" s="221"/>
      <c r="L387" s="31"/>
      <c r="M387" s="36"/>
      <c r="N387" s="1224"/>
      <c r="O387" s="1215"/>
      <c r="P387" s="53"/>
      <c r="Q387" s="160"/>
      <c r="R387" s="49"/>
      <c r="S387" s="189"/>
      <c r="T387" s="1178"/>
      <c r="U387" s="678">
        <f t="shared" si="147"/>
        <v>0</v>
      </c>
      <c r="V387" s="1055"/>
      <c r="Y387" s="263"/>
      <c r="Z387" s="1045"/>
      <c r="AA387" s="1163"/>
      <c r="AB387" s="1163"/>
      <c r="AC387" s="1164"/>
      <c r="AD387" s="1165"/>
      <c r="AF387" s="1165"/>
      <c r="AJ387" s="1002"/>
    </row>
    <row r="388" spans="1:36" ht="15.75" customHeight="1" outlineLevel="1" x14ac:dyDescent="0.15">
      <c r="A388" s="1173">
        <f>IF(SUM(A389:A390)=0,0,1)</f>
        <v>0</v>
      </c>
      <c r="B388" s="7" t="s">
        <v>54</v>
      </c>
      <c r="C388" s="185"/>
      <c r="D388" s="107"/>
      <c r="E388" s="1142" t="s">
        <v>1192</v>
      </c>
      <c r="F388" s="1088" t="s">
        <v>1068</v>
      </c>
      <c r="G388" s="129"/>
      <c r="H388" s="129"/>
      <c r="I388" s="129"/>
      <c r="J388" s="129"/>
      <c r="K388" s="34"/>
      <c r="L388" s="10"/>
      <c r="M388" s="36"/>
      <c r="N388" s="1215"/>
      <c r="O388" s="1215"/>
      <c r="P388" s="53"/>
      <c r="Q388" s="160"/>
      <c r="R388" s="49"/>
      <c r="S388" s="189"/>
      <c r="T388" s="1178"/>
      <c r="U388" s="678">
        <f t="shared" si="147"/>
        <v>0</v>
      </c>
      <c r="V388" s="1055"/>
      <c r="Y388" s="277"/>
      <c r="Z388" s="1045"/>
      <c r="AA388" s="1163"/>
      <c r="AB388" s="1163"/>
      <c r="AC388" s="1164"/>
      <c r="AD388" s="1165"/>
      <c r="AF388" s="1165"/>
      <c r="AJ388" s="1002"/>
    </row>
    <row r="389" spans="1:36" ht="15.4" customHeight="1" outlineLevel="3" x14ac:dyDescent="0.15">
      <c r="A389" s="1173">
        <f>IF(K389=0,0,1)</f>
        <v>0</v>
      </c>
      <c r="B389" s="7" t="s">
        <v>54</v>
      </c>
      <c r="C389" s="185"/>
      <c r="D389" s="107"/>
      <c r="E389" s="1138" t="str">
        <f>Prijsonderbouwing!B1286</f>
        <v>V3-1-C1</v>
      </c>
      <c r="F389" s="1089" t="str">
        <f>Prijsonderbouwing!D1286</f>
        <v>Vloerisolatie EPS-isolatie 130mm Rc 3.70  m².K/W</v>
      </c>
      <c r="G389" s="237"/>
      <c r="H389" s="127"/>
      <c r="I389" s="130"/>
      <c r="J389" s="133"/>
      <c r="K389" s="211"/>
      <c r="L389" s="31"/>
      <c r="M389" s="36" t="str">
        <f>Prijsonderbouwing!F1286</f>
        <v>m²</v>
      </c>
      <c r="N389" s="1215">
        <f>Prijsonderbouwing!O1286</f>
        <v>27</v>
      </c>
      <c r="O389" s="1215">
        <f>Prijsonderbouwing!X1286</f>
        <v>31.373999999999999</v>
      </c>
      <c r="P389" s="53">
        <f>O389*K389</f>
        <v>0</v>
      </c>
      <c r="Q389" s="160"/>
      <c r="R389" s="49"/>
      <c r="S389" s="189"/>
      <c r="T389" s="1178"/>
      <c r="U389" s="678">
        <f t="shared" si="147"/>
        <v>0</v>
      </c>
      <c r="V389" s="1055"/>
      <c r="Y389" s="283"/>
      <c r="Z389" s="1045"/>
      <c r="AA389" s="1163"/>
      <c r="AB389" s="1163"/>
      <c r="AC389" s="1164"/>
      <c r="AD389" s="1165"/>
      <c r="AF389" s="1165"/>
      <c r="AJ389" s="1002"/>
    </row>
    <row r="390" spans="1:36" ht="15.4" customHeight="1" outlineLevel="3" x14ac:dyDescent="0.15">
      <c r="A390" s="1173">
        <f>IF(K390=0,0,1)</f>
        <v>0</v>
      </c>
      <c r="B390" s="7" t="s">
        <v>54</v>
      </c>
      <c r="C390" s="185"/>
      <c r="D390" s="107"/>
      <c r="E390" s="1138" t="str">
        <f>Prijsonderbouwing!B1292</f>
        <v>V3-1-C2</v>
      </c>
      <c r="F390" s="1089" t="str">
        <f>Prijsonderbouwing!D1292</f>
        <v>╚ EPS meer-/minderprijs per mm</v>
      </c>
      <c r="G390" s="918" t="str">
        <f>_xlfn.XLOOKUP(I390,Tabellen!$F$46:$F$52,Tabellen!$G$46:$G$52,"controleren")</f>
        <v>140 mm Rc 3.90 m².K/W</v>
      </c>
      <c r="H390" s="608"/>
      <c r="I390" s="926">
        <v>10</v>
      </c>
      <c r="J390" s="132" t="s">
        <v>83</v>
      </c>
      <c r="K390" s="211"/>
      <c r="L390" s="31"/>
      <c r="M390" s="36" t="str">
        <f>Prijsonderbouwing!F1292</f>
        <v>m²</v>
      </c>
      <c r="N390" s="1215">
        <f>Prijsonderbouwing!O1292*I390</f>
        <v>1.2</v>
      </c>
      <c r="O390" s="1215">
        <f>Prijsonderbouwing!X1292*I390</f>
        <v>1.3944000000000001</v>
      </c>
      <c r="P390" s="53">
        <f>O390*K390</f>
        <v>0</v>
      </c>
      <c r="Q390" s="160"/>
      <c r="R390" s="49"/>
      <c r="S390" s="189"/>
      <c r="T390" s="1178"/>
      <c r="U390" s="678">
        <f t="shared" si="147"/>
        <v>0</v>
      </c>
      <c r="V390" s="1055"/>
      <c r="Y390" s="263"/>
      <c r="Z390" s="1045"/>
      <c r="AA390" s="1163"/>
      <c r="AB390" s="1163"/>
      <c r="AC390" s="1164"/>
      <c r="AD390" s="1165"/>
      <c r="AF390" s="1165"/>
      <c r="AJ390" s="1002"/>
    </row>
    <row r="391" spans="1:36" ht="6" customHeight="1" outlineLevel="3" x14ac:dyDescent="0.15">
      <c r="A391" s="1173">
        <f>A388</f>
        <v>0</v>
      </c>
      <c r="C391" s="185"/>
      <c r="D391" s="107"/>
      <c r="E391" s="1142"/>
      <c r="F391" s="1090"/>
      <c r="G391" s="209"/>
      <c r="H391" s="209"/>
      <c r="I391" s="209"/>
      <c r="J391" s="294"/>
      <c r="K391" s="221"/>
      <c r="L391" s="31"/>
      <c r="M391" s="36"/>
      <c r="N391" s="1224"/>
      <c r="O391" s="1224"/>
      <c r="P391" s="53"/>
      <c r="Q391" s="160"/>
      <c r="R391" s="49"/>
      <c r="S391" s="189"/>
      <c r="T391" s="1178"/>
      <c r="U391" s="678">
        <f t="shared" ref="U391" si="148">K391*N391</f>
        <v>0</v>
      </c>
      <c r="V391" s="1055"/>
      <c r="Y391" s="263"/>
      <c r="Z391" s="1045"/>
      <c r="AA391" s="1163"/>
      <c r="AB391" s="1163"/>
      <c r="AC391" s="1164"/>
      <c r="AD391" s="1165"/>
      <c r="AF391" s="1165"/>
      <c r="AJ391" s="1002"/>
    </row>
    <row r="392" spans="1:36" ht="15.75" customHeight="1" outlineLevel="1" x14ac:dyDescent="0.15">
      <c r="A392" s="1173">
        <f>IF(SUM(A393:A394)=0,0,1)</f>
        <v>0</v>
      </c>
      <c r="B392" s="7" t="s">
        <v>54</v>
      </c>
      <c r="C392" s="185"/>
      <c r="D392" s="107"/>
      <c r="E392" s="1142" t="s">
        <v>1477</v>
      </c>
      <c r="F392" s="1088" t="s">
        <v>1069</v>
      </c>
      <c r="G392" s="129"/>
      <c r="H392" s="126"/>
      <c r="I392" s="129"/>
      <c r="J392" s="743"/>
      <c r="K392" s="34"/>
      <c r="L392" s="10"/>
      <c r="M392" s="36"/>
      <c r="N392" s="1215"/>
      <c r="O392" s="1215"/>
      <c r="P392" s="53"/>
      <c r="Q392" s="160"/>
      <c r="R392" s="49"/>
      <c r="S392" s="189"/>
      <c r="T392" s="1178"/>
      <c r="U392" s="678">
        <f t="shared" ref="U392" si="149">K392*N392</f>
        <v>0</v>
      </c>
      <c r="V392" s="1055"/>
      <c r="Y392" s="277"/>
      <c r="Z392" s="1045"/>
      <c r="AA392" s="1163"/>
      <c r="AB392" s="1163"/>
      <c r="AC392" s="1164"/>
      <c r="AD392" s="1165"/>
      <c r="AF392" s="1165"/>
      <c r="AJ392" s="1002"/>
    </row>
    <row r="393" spans="1:36" ht="14.25" outlineLevel="3" x14ac:dyDescent="0.15">
      <c r="A393" s="1173">
        <f t="shared" ref="A393:A408" si="150">IF(K393=0,0,1)</f>
        <v>0</v>
      </c>
      <c r="B393" s="7" t="s">
        <v>54</v>
      </c>
      <c r="C393" s="185"/>
      <c r="D393" s="107"/>
      <c r="E393" s="1138" t="str">
        <f>Prijsonderbouwing!B1298</f>
        <v>V3-1-D1</v>
      </c>
      <c r="F393" s="1089" t="str">
        <f>Prijsonderbouwing!D1298</f>
        <v>Bodemisolatie EPS-korrels laagdikte dik 200mm  (30% subsidiabel)</v>
      </c>
      <c r="G393" s="291"/>
      <c r="I393" s="611"/>
      <c r="J393" s="563"/>
      <c r="K393" s="211"/>
      <c r="L393" s="31"/>
      <c r="M393" s="36" t="str">
        <f>Prijsonderbouwing!F1298</f>
        <v>m²</v>
      </c>
      <c r="N393" s="1215">
        <f>Prijsonderbouwing!O1298</f>
        <v>21.21</v>
      </c>
      <c r="O393" s="1215">
        <f>Prijsonderbouwing!X1298</f>
        <v>24.64602</v>
      </c>
      <c r="P393" s="53">
        <f t="shared" si="143"/>
        <v>0</v>
      </c>
      <c r="Q393" s="160"/>
      <c r="R393" s="49"/>
      <c r="S393" s="189"/>
      <c r="T393" s="1178"/>
      <c r="U393" s="678">
        <f t="shared" si="147"/>
        <v>0</v>
      </c>
      <c r="V393" s="1055"/>
      <c r="Y393" s="283"/>
      <c r="Z393" s="1045"/>
      <c r="AA393" s="1163"/>
      <c r="AB393" s="1163"/>
      <c r="AC393" s="1164"/>
      <c r="AD393" s="1165"/>
      <c r="AF393" s="1165"/>
      <c r="AJ393" s="1002"/>
    </row>
    <row r="394" spans="1:36" ht="14.25" outlineLevel="3" x14ac:dyDescent="0.15">
      <c r="A394" s="1173">
        <f t="shared" ref="A394" si="151">IF(K394=0,0,1)</f>
        <v>0</v>
      </c>
      <c r="B394" s="7" t="s">
        <v>54</v>
      </c>
      <c r="C394" s="185"/>
      <c r="D394" s="107"/>
      <c r="E394" s="1138" t="str">
        <f>Prijsonderbouwing!B1303</f>
        <v>V3-1-D2</v>
      </c>
      <c r="F394" s="1089" t="str">
        <f>Prijsonderbouwing!D1303</f>
        <v>Bodemisolatie EPS-korrels laagdikte dik 300mm   (30% subsidiabel)</v>
      </c>
      <c r="G394" s="291"/>
      <c r="I394" s="611"/>
      <c r="J394" s="563"/>
      <c r="K394" s="211"/>
      <c r="L394" s="31"/>
      <c r="M394" s="36" t="str">
        <f>Prijsonderbouwing!F1303</f>
        <v>m²</v>
      </c>
      <c r="N394" s="1215">
        <f>Prijsonderbouwing!O1303</f>
        <v>27.71</v>
      </c>
      <c r="O394" s="1215">
        <f>Prijsonderbouwing!X1303</f>
        <v>32.199020000000004</v>
      </c>
      <c r="P394" s="53">
        <f t="shared" si="143"/>
        <v>0</v>
      </c>
      <c r="Q394" s="160"/>
      <c r="R394" s="49"/>
      <c r="S394" s="189"/>
      <c r="T394" s="1178"/>
      <c r="U394" s="678">
        <f t="shared" si="147"/>
        <v>0</v>
      </c>
      <c r="V394" s="1055"/>
      <c r="Y394" s="283"/>
      <c r="Z394" s="1045"/>
      <c r="AA394" s="1163"/>
      <c r="AB394" s="1163"/>
      <c r="AC394" s="1164"/>
      <c r="AD394" s="1165"/>
      <c r="AF394" s="1165"/>
      <c r="AJ394" s="1002"/>
    </row>
    <row r="395" spans="1:36" ht="6" customHeight="1" outlineLevel="3" x14ac:dyDescent="0.15">
      <c r="A395" s="1173">
        <f>A392</f>
        <v>0</v>
      </c>
      <c r="C395" s="185"/>
      <c r="D395" s="107"/>
      <c r="E395" s="1142"/>
      <c r="F395" s="1090"/>
      <c r="G395" s="209"/>
      <c r="H395" s="209"/>
      <c r="I395" s="209"/>
      <c r="J395" s="294"/>
      <c r="K395" s="221"/>
      <c r="L395" s="31"/>
      <c r="M395" s="36"/>
      <c r="N395" s="1224"/>
      <c r="O395" s="1224"/>
      <c r="P395" s="53"/>
      <c r="Q395" s="160"/>
      <c r="R395" s="49"/>
      <c r="S395" s="189"/>
      <c r="T395" s="1178"/>
      <c r="U395" s="678">
        <f>K395*N395</f>
        <v>0</v>
      </c>
      <c r="V395" s="1055"/>
      <c r="Y395" s="263"/>
      <c r="Z395" s="1045"/>
      <c r="AA395" s="1163"/>
      <c r="AB395" s="1163"/>
      <c r="AC395" s="1164"/>
      <c r="AD395" s="1165"/>
      <c r="AF395" s="1165"/>
      <c r="AJ395" s="1002"/>
    </row>
    <row r="396" spans="1:36" ht="15.75" customHeight="1" outlineLevel="1" x14ac:dyDescent="0.15">
      <c r="A396" s="1173">
        <f>IF(SUM(A397:A398)=0,0,1)</f>
        <v>0</v>
      </c>
      <c r="B396" s="7" t="s">
        <v>54</v>
      </c>
      <c r="C396" s="185"/>
      <c r="D396" s="107"/>
      <c r="E396" s="1142" t="s">
        <v>1336</v>
      </c>
      <c r="F396" s="1088" t="s">
        <v>1339</v>
      </c>
      <c r="H396" s="126"/>
      <c r="I396" s="129"/>
      <c r="J396" s="743"/>
      <c r="K396" s="34"/>
      <c r="L396" s="10"/>
      <c r="M396" s="36"/>
      <c r="N396" s="1215"/>
      <c r="O396" s="1215"/>
      <c r="P396" s="53"/>
      <c r="Q396" s="160"/>
      <c r="R396" s="49"/>
      <c r="S396" s="189"/>
      <c r="T396" s="1178"/>
      <c r="U396" s="678">
        <f>K396*N396</f>
        <v>0</v>
      </c>
      <c r="V396" s="1055"/>
      <c r="Y396" s="277"/>
      <c r="Z396" s="1045"/>
      <c r="AA396" s="1163"/>
      <c r="AB396" s="1163"/>
      <c r="AC396" s="1164"/>
      <c r="AD396" s="1165"/>
      <c r="AF396" s="1165"/>
      <c r="AJ396" s="1002"/>
    </row>
    <row r="397" spans="1:36" ht="15.4" customHeight="1" outlineLevel="3" x14ac:dyDescent="0.15">
      <c r="A397" s="1173">
        <f>IF(K397=0,0,1)</f>
        <v>0</v>
      </c>
      <c r="B397" s="7" t="s">
        <v>54</v>
      </c>
      <c r="C397" s="185"/>
      <c r="D397" s="107"/>
      <c r="E397" s="1138" t="str">
        <f>Prijsonderbouwing!B1308</f>
        <v>V3-1-E1</v>
      </c>
      <c r="F397" s="1089" t="str">
        <f>Prijsonderbouwing!D1308</f>
        <v>Vloerisolatie schuimbeton 400 mm Rc 3.50  m².K/W       (30% subsidiabel)</v>
      </c>
      <c r="G397" s="237"/>
      <c r="H397" s="127"/>
      <c r="I397" s="130"/>
      <c r="J397" s="133"/>
      <c r="K397" s="211"/>
      <c r="L397" s="31"/>
      <c r="M397" s="36" t="str">
        <f>Prijsonderbouwing!F1308</f>
        <v>m²</v>
      </c>
      <c r="N397" s="1215">
        <f>Prijsonderbouwing!O1308</f>
        <v>134.19312977099236</v>
      </c>
      <c r="O397" s="1215">
        <f>Prijsonderbouwing!X1308</f>
        <v>155.93241679389314</v>
      </c>
      <c r="P397" s="53">
        <f>O397*K397</f>
        <v>0</v>
      </c>
      <c r="Q397" s="160"/>
      <c r="R397" s="49"/>
      <c r="S397" s="189"/>
      <c r="T397" s="1178"/>
      <c r="U397" s="678">
        <f>K397*N397</f>
        <v>0</v>
      </c>
      <c r="V397" s="1055"/>
      <c r="Y397" s="283"/>
      <c r="Z397" s="1045"/>
      <c r="AA397" s="1163"/>
      <c r="AB397" s="1163"/>
      <c r="AC397" s="1164"/>
      <c r="AD397" s="1165"/>
      <c r="AF397" s="1165"/>
      <c r="AJ397" s="1002"/>
    </row>
    <row r="398" spans="1:36" ht="15.4" customHeight="1" outlineLevel="3" x14ac:dyDescent="0.15">
      <c r="A398" s="1173">
        <f>IF(K398=0,0,1)</f>
        <v>0</v>
      </c>
      <c r="B398" s="7" t="s">
        <v>54</v>
      </c>
      <c r="C398" s="185"/>
      <c r="D398" s="107"/>
      <c r="E398" s="1138" t="str">
        <f>Prijsonderbouwing!B1320</f>
        <v>V3-1-E2</v>
      </c>
      <c r="F398" s="1089" t="str">
        <f>Prijsonderbouwing!D1320</f>
        <v>╚ Schuimbeton meer-/minderprijs per cm</v>
      </c>
      <c r="G398" s="918" t="str">
        <f>_xlfn.XLOOKUP(I398,Tabellen!$J$9:$J$15,Tabellen!$K$9:$K$15,"controleren")</f>
        <v>50 cm Rc 4.30 m².K/W</v>
      </c>
      <c r="H398" s="608"/>
      <c r="I398" s="926">
        <v>10</v>
      </c>
      <c r="J398" s="132" t="s">
        <v>1340</v>
      </c>
      <c r="K398" s="211"/>
      <c r="L398" s="31"/>
      <c r="M398" s="36" t="str">
        <f>Prijsonderbouwing!F1320</f>
        <v>m²</v>
      </c>
      <c r="N398" s="1215">
        <f>Prijsonderbouwing!O1320*I398</f>
        <v>16.8</v>
      </c>
      <c r="O398" s="1215">
        <f>Prijsonderbouwing!X1320*I398</f>
        <v>19.521599999999999</v>
      </c>
      <c r="P398" s="53">
        <f>O398*K398</f>
        <v>0</v>
      </c>
      <c r="Q398" s="160"/>
      <c r="R398" s="49"/>
      <c r="S398" s="189"/>
      <c r="T398" s="1178"/>
      <c r="U398" s="678">
        <f>K398*N398</f>
        <v>0</v>
      </c>
      <c r="V398" s="1055"/>
      <c r="Y398" s="263"/>
      <c r="Z398" s="1045"/>
      <c r="AA398" s="1163"/>
      <c r="AB398" s="1163"/>
      <c r="AC398" s="1164"/>
      <c r="AD398" s="1165"/>
      <c r="AF398" s="1165"/>
      <c r="AJ398" s="1002"/>
    </row>
    <row r="399" spans="1:36" ht="6" customHeight="1" outlineLevel="3" x14ac:dyDescent="0.15">
      <c r="A399" s="1173">
        <f>A396</f>
        <v>0</v>
      </c>
      <c r="B399" s="7" t="s">
        <v>54</v>
      </c>
      <c r="C399" s="185"/>
      <c r="D399" s="107"/>
      <c r="E399" s="1142"/>
      <c r="F399" s="1090"/>
      <c r="G399" s="209"/>
      <c r="H399" s="209"/>
      <c r="I399" s="209"/>
      <c r="J399" s="294"/>
      <c r="K399" s="36"/>
      <c r="L399" s="36"/>
      <c r="M399" s="36"/>
      <c r="N399" s="1224"/>
      <c r="O399" s="1224"/>
      <c r="P399" s="53"/>
      <c r="Q399" s="160"/>
      <c r="R399" s="49"/>
      <c r="S399" s="189"/>
      <c r="T399" s="1178"/>
      <c r="U399" s="678">
        <f>K399*N399</f>
        <v>0</v>
      </c>
      <c r="V399" s="1055"/>
      <c r="Y399" s="263"/>
      <c r="Z399" s="1045"/>
      <c r="AA399" s="1163"/>
      <c r="AB399" s="1163"/>
      <c r="AC399" s="1164"/>
      <c r="AD399" s="1165"/>
      <c r="AF399" s="1165"/>
      <c r="AJ399" s="1002"/>
    </row>
    <row r="400" spans="1:36" ht="15.75" customHeight="1" outlineLevel="3" x14ac:dyDescent="0.15">
      <c r="A400" s="1173">
        <f>IF(SUM(A404:A413)=0,0,1)</f>
        <v>0</v>
      </c>
      <c r="B400" s="7" t="s">
        <v>54</v>
      </c>
      <c r="C400" s="185"/>
      <c r="D400" s="107"/>
      <c r="E400" s="1142" t="str">
        <f>Prijsonderbouwing!B1325</f>
        <v>V3-1-X</v>
      </c>
      <c r="F400" s="1088" t="str">
        <f>Prijsonderbouwing!D1325</f>
        <v>Bijkomende kosten:</v>
      </c>
      <c r="G400" s="126"/>
      <c r="H400" s="126"/>
      <c r="I400" s="126"/>
      <c r="J400" s="290"/>
      <c r="K400" s="221"/>
      <c r="L400" s="31"/>
      <c r="M400" s="36"/>
      <c r="N400" s="1215"/>
      <c r="O400" s="1215"/>
      <c r="P400" s="53"/>
      <c r="Q400" s="160"/>
      <c r="R400" s="49"/>
      <c r="S400" s="189"/>
      <c r="T400" s="1178"/>
      <c r="U400" s="678">
        <f t="shared" si="147"/>
        <v>0</v>
      </c>
      <c r="V400" s="1055"/>
      <c r="Y400" s="263"/>
      <c r="Z400" s="1045"/>
      <c r="AA400" s="1163"/>
      <c r="AB400" s="1163"/>
      <c r="AC400" s="1164"/>
      <c r="AD400" s="1165"/>
      <c r="AF400" s="1165"/>
      <c r="AJ400" s="1002"/>
    </row>
    <row r="401" spans="1:38" ht="15.75" customHeight="1" outlineLevel="3" x14ac:dyDescent="0.15">
      <c r="A401" s="1173">
        <f>IF(K401=0,0,1)</f>
        <v>0</v>
      </c>
      <c r="C401" s="185"/>
      <c r="D401" s="107"/>
      <c r="E401" s="1138" t="str">
        <f>Prijsonderbouwing!B1327</f>
        <v>V3-1-X1</v>
      </c>
      <c r="F401" s="1089" t="str">
        <f>Prijsonderbouwing!D1327</f>
        <v>Minimum Tarief (van toepassing indien totaal spuit en/of inblaas isoleren lager is dan € 1365)</v>
      </c>
      <c r="G401" s="130"/>
      <c r="H401" s="130"/>
      <c r="I401" s="130"/>
      <c r="J401" s="238"/>
      <c r="K401" s="211"/>
      <c r="L401" s="31"/>
      <c r="M401" s="36" t="str">
        <f>Prijsonderbouwing!F1327</f>
        <v>won</v>
      </c>
      <c r="N401" s="1215">
        <f>Prijsonderbouwing!O1327</f>
        <v>1365</v>
      </c>
      <c r="O401" s="1215">
        <f>Prijsonderbouwing!X1327</f>
        <v>1586.13</v>
      </c>
      <c r="P401" s="53">
        <f>O401*K401</f>
        <v>0</v>
      </c>
      <c r="Q401" s="160"/>
      <c r="R401" s="49"/>
      <c r="S401" s="189"/>
      <c r="T401" s="1178"/>
      <c r="U401" s="678">
        <f t="shared" si="147"/>
        <v>0</v>
      </c>
      <c r="V401" s="1055"/>
      <c r="Y401" s="263"/>
      <c r="Z401" s="1045"/>
      <c r="AA401" s="1163"/>
      <c r="AB401" s="1163"/>
      <c r="AC401" s="1164"/>
      <c r="AD401" s="1165"/>
      <c r="AF401" s="1165"/>
      <c r="AJ401" s="1002"/>
    </row>
    <row r="402" spans="1:38" ht="15.75" customHeight="1" outlineLevel="3" x14ac:dyDescent="0.15">
      <c r="A402" s="1173">
        <f>IF(K402=0,0,1)</f>
        <v>0</v>
      </c>
      <c r="C402" s="185"/>
      <c r="D402" s="107"/>
      <c r="E402" s="1138" t="str">
        <f>Prijsonderbouwing!B1329</f>
        <v>V3-1-X2</v>
      </c>
      <c r="F402" s="1089" t="str">
        <f>Prijsonderbouwing!D1329</f>
        <v>Minimum Tarief timmerwerkzaamheden</v>
      </c>
      <c r="G402" s="130"/>
      <c r="H402" s="130"/>
      <c r="I402" s="130"/>
      <c r="J402" s="238"/>
      <c r="K402" s="211"/>
      <c r="L402" s="31"/>
      <c r="M402" s="36" t="str">
        <f>Prijsonderbouwing!F1329</f>
        <v>won</v>
      </c>
      <c r="N402" s="1215">
        <f>Prijsonderbouwing!O1329</f>
        <v>350</v>
      </c>
      <c r="O402" s="1215">
        <f>Prijsonderbouwing!X1329</f>
        <v>406.7</v>
      </c>
      <c r="P402" s="53">
        <f t="shared" si="143"/>
        <v>0</v>
      </c>
      <c r="Q402" s="160"/>
      <c r="R402" s="49"/>
      <c r="S402" s="189"/>
      <c r="T402" s="1178"/>
      <c r="U402" s="678">
        <f t="shared" si="147"/>
        <v>0</v>
      </c>
      <c r="V402" s="1055"/>
      <c r="Y402" s="263"/>
      <c r="Z402" s="1045"/>
      <c r="AA402" s="1163"/>
      <c r="AB402" s="1163"/>
      <c r="AC402" s="1164"/>
      <c r="AD402" s="1165"/>
      <c r="AF402" s="1165"/>
      <c r="AJ402" s="1002"/>
    </row>
    <row r="403" spans="1:38" ht="15.75" customHeight="1" outlineLevel="3" x14ac:dyDescent="0.15">
      <c r="A403" s="1173">
        <f>IF(K403=0,0,1)</f>
        <v>0</v>
      </c>
      <c r="C403" s="185"/>
      <c r="D403" s="107"/>
      <c r="E403" s="1138" t="str">
        <f>Prijsonderbouwing!B1331</f>
        <v>V3-1-X3</v>
      </c>
      <c r="F403" s="1089" t="str">
        <f>Prijsonderbouwing!D1331</f>
        <v>Opname voor begin werkzaamheden</v>
      </c>
      <c r="G403" s="130"/>
      <c r="H403" s="130"/>
      <c r="I403" s="130"/>
      <c r="J403" s="238"/>
      <c r="K403" s="211"/>
      <c r="L403" s="31"/>
      <c r="M403" s="36" t="str">
        <f>Prijsonderbouwing!F1331</f>
        <v>won</v>
      </c>
      <c r="N403" s="1215">
        <f>Prijsonderbouwing!O1331</f>
        <v>75</v>
      </c>
      <c r="O403" s="1215">
        <f>Prijsonderbouwing!X1331</f>
        <v>87.15</v>
      </c>
      <c r="P403" s="53">
        <f>O403*K403</f>
        <v>0</v>
      </c>
      <c r="Q403" s="160"/>
      <c r="R403" s="49"/>
      <c r="S403" s="189"/>
      <c r="T403" s="1178"/>
      <c r="U403" s="678">
        <f t="shared" si="147"/>
        <v>0</v>
      </c>
      <c r="V403" s="1055"/>
      <c r="Y403" s="263"/>
      <c r="Z403" s="1045"/>
      <c r="AA403" s="1163"/>
      <c r="AB403" s="1163"/>
      <c r="AC403" s="1164"/>
      <c r="AD403" s="1165"/>
      <c r="AF403" s="1165"/>
      <c r="AJ403" s="1002"/>
    </row>
    <row r="404" spans="1:38" ht="15.75" customHeight="1" outlineLevel="3" x14ac:dyDescent="0.15">
      <c r="A404" s="1173">
        <f t="shared" si="150"/>
        <v>0</v>
      </c>
      <c r="B404" s="7" t="s">
        <v>54</v>
      </c>
      <c r="C404" s="185"/>
      <c r="D404" s="107"/>
      <c r="E404" s="1138" t="str">
        <f>Prijsonderbouwing!B1333</f>
        <v>V3-1-X4</v>
      </c>
      <c r="F404" s="1089" t="str">
        <f>Prijsonderbouwing!D1333</f>
        <v xml:space="preserve">Ventilatiekokers min. 1 st/12m² BVO  incl. boorwerk </v>
      </c>
      <c r="G404" s="130"/>
      <c r="H404" s="130"/>
      <c r="I404" s="130"/>
      <c r="J404" s="238"/>
      <c r="K404" s="211"/>
      <c r="L404" s="31"/>
      <c r="M404" s="36" t="str">
        <f>Prijsonderbouwing!F1333</f>
        <v>st</v>
      </c>
      <c r="N404" s="1215">
        <f>Prijsonderbouwing!O1333</f>
        <v>32.5</v>
      </c>
      <c r="O404" s="1215">
        <f>Prijsonderbouwing!X1333</f>
        <v>37.765000000000001</v>
      </c>
      <c r="P404" s="53">
        <f t="shared" si="143"/>
        <v>0</v>
      </c>
      <c r="Q404" s="160"/>
      <c r="R404" s="49"/>
      <c r="S404" s="189"/>
      <c r="T404" s="1178"/>
      <c r="U404" s="678">
        <f t="shared" si="147"/>
        <v>0</v>
      </c>
      <c r="V404" s="1055"/>
      <c r="Y404" s="263"/>
      <c r="Z404" s="1045"/>
      <c r="AA404" s="1163"/>
      <c r="AB404" s="1163"/>
      <c r="AC404" s="1164"/>
      <c r="AD404" s="1165"/>
      <c r="AF404" s="1165"/>
      <c r="AJ404" s="1002"/>
    </row>
    <row r="405" spans="1:38" ht="15.75" customHeight="1" outlineLevel="3" x14ac:dyDescent="0.15">
      <c r="A405" s="1173">
        <f t="shared" ref="A405:A406" si="152">IF(K405=0,0,1)</f>
        <v>0</v>
      </c>
      <c r="B405" s="7" t="s">
        <v>54</v>
      </c>
      <c r="C405" s="185"/>
      <c r="D405" s="107"/>
      <c r="E405" s="1138" t="str">
        <f>Prijsonderbouwing!B1335</f>
        <v>V3-1-X5</v>
      </c>
      <c r="F405" s="1089" t="str">
        <f>Prijsonderbouwing!D1335</f>
        <v>Koekoekrooster incl. boorwerk</v>
      </c>
      <c r="G405" s="130"/>
      <c r="H405" s="130"/>
      <c r="I405" s="130"/>
      <c r="J405" s="238"/>
      <c r="K405" s="211"/>
      <c r="L405" s="31"/>
      <c r="M405" s="36" t="str">
        <f>Prijsonderbouwing!F1335</f>
        <v>st</v>
      </c>
      <c r="N405" s="1215">
        <f>Prijsonderbouwing!O1335</f>
        <v>110</v>
      </c>
      <c r="O405" s="1215">
        <f>Prijsonderbouwing!X1335</f>
        <v>127.82</v>
      </c>
      <c r="P405" s="53">
        <f>O405*K405</f>
        <v>0</v>
      </c>
      <c r="Q405" s="160"/>
      <c r="R405" s="49"/>
      <c r="S405" s="189"/>
      <c r="T405" s="1178"/>
      <c r="U405" s="678">
        <f t="shared" si="147"/>
        <v>0</v>
      </c>
      <c r="V405" s="1055"/>
      <c r="Y405" s="263"/>
      <c r="Z405" s="1045"/>
      <c r="AA405" s="1163"/>
      <c r="AB405" s="1163"/>
      <c r="AC405" s="1164"/>
      <c r="AD405" s="1165"/>
      <c r="AF405" s="1165"/>
      <c r="AJ405" s="1002"/>
    </row>
    <row r="406" spans="1:38" ht="15.75" customHeight="1" outlineLevel="3" x14ac:dyDescent="0.15">
      <c r="A406" s="1173">
        <f t="shared" si="152"/>
        <v>0</v>
      </c>
      <c r="B406" s="7" t="s">
        <v>54</v>
      </c>
      <c r="C406" s="185"/>
      <c r="D406" s="107"/>
      <c r="E406" s="1138" t="str">
        <f>Prijsonderbouwing!B1337</f>
        <v>V3-1-X6</v>
      </c>
      <c r="F406" s="1089" t="str">
        <f>Prijsonderbouwing!D1337</f>
        <v>Standaard geïsoleerd vloerluik</v>
      </c>
      <c r="G406" s="130"/>
      <c r="H406" s="130"/>
      <c r="I406" s="130"/>
      <c r="J406" s="238"/>
      <c r="K406" s="211"/>
      <c r="L406" s="31"/>
      <c r="M406" s="36" t="str">
        <f>Prijsonderbouwing!F1337</f>
        <v>st</v>
      </c>
      <c r="N406" s="1215">
        <f>Prijsonderbouwing!O1337</f>
        <v>100</v>
      </c>
      <c r="O406" s="1215">
        <f>Prijsonderbouwing!X1337</f>
        <v>116.2</v>
      </c>
      <c r="P406" s="53">
        <f t="shared" si="143"/>
        <v>0</v>
      </c>
      <c r="Q406" s="160"/>
      <c r="R406" s="49"/>
      <c r="S406" s="189"/>
      <c r="T406" s="1178"/>
      <c r="U406" s="678">
        <f t="shared" si="147"/>
        <v>0</v>
      </c>
      <c r="V406" s="1055"/>
      <c r="Y406" s="263"/>
      <c r="Z406" s="1045"/>
      <c r="AA406" s="1163"/>
      <c r="AB406" s="1163"/>
      <c r="AC406" s="1164"/>
      <c r="AD406" s="1165"/>
      <c r="AF406" s="1165"/>
      <c r="AJ406" s="1002"/>
    </row>
    <row r="407" spans="1:38" ht="15.75" customHeight="1" outlineLevel="3" x14ac:dyDescent="0.15">
      <c r="A407" s="1173">
        <f t="shared" si="150"/>
        <v>0</v>
      </c>
      <c r="B407" s="7" t="s">
        <v>54</v>
      </c>
      <c r="C407" s="185"/>
      <c r="D407" s="107"/>
      <c r="E407" s="1138" t="str">
        <f>Prijsonderbouwing!B1339</f>
        <v>V3-1-X7</v>
      </c>
      <c r="F407" s="1089" t="str">
        <f>Prijsonderbouwing!D1339</f>
        <v>Hakken gat in kruipruimte</v>
      </c>
      <c r="G407" s="130"/>
      <c r="H407" s="130"/>
      <c r="I407" s="130"/>
      <c r="J407" s="238"/>
      <c r="K407" s="211">
        <v>0</v>
      </c>
      <c r="L407" s="31"/>
      <c r="M407" s="36" t="str">
        <f>Prijsonderbouwing!F1339</f>
        <v>st</v>
      </c>
      <c r="N407" s="1215">
        <f>Prijsonderbouwing!O1339</f>
        <v>175</v>
      </c>
      <c r="O407" s="1215">
        <f>Prijsonderbouwing!X1339</f>
        <v>203.35</v>
      </c>
      <c r="P407" s="53">
        <f>O407*K407</f>
        <v>0</v>
      </c>
      <c r="Q407" s="160"/>
      <c r="R407" s="49"/>
      <c r="S407" s="189"/>
      <c r="T407" s="1178"/>
      <c r="U407" s="678">
        <f t="shared" si="147"/>
        <v>0</v>
      </c>
      <c r="V407" s="1055"/>
      <c r="Y407" s="263"/>
      <c r="Z407" s="1045"/>
      <c r="AA407" s="1163"/>
      <c r="AB407" s="1163"/>
      <c r="AC407" s="1164"/>
      <c r="AD407" s="1165"/>
      <c r="AF407" s="1165"/>
      <c r="AJ407" s="1002"/>
    </row>
    <row r="408" spans="1:38" ht="15.75" customHeight="1" outlineLevel="3" x14ac:dyDescent="0.15">
      <c r="A408" s="1173">
        <f t="shared" si="150"/>
        <v>0</v>
      </c>
      <c r="B408" s="7" t="s">
        <v>54</v>
      </c>
      <c r="C408" s="185"/>
      <c r="D408" s="107"/>
      <c r="E408" s="1138" t="str">
        <f>Prijsonderbouwing!B1341</f>
        <v>V3-1-X8</v>
      </c>
      <c r="F408" s="1089" t="str">
        <f>Prijsonderbouwing!D1341</f>
        <v>Tijdelijk mangat zagen in houten vloer (geen afwerking)</v>
      </c>
      <c r="G408" s="130"/>
      <c r="H408" s="130"/>
      <c r="I408" s="130"/>
      <c r="J408" s="238"/>
      <c r="K408" s="211"/>
      <c r="L408" s="31"/>
      <c r="M408" s="36" t="str">
        <f>Prijsonderbouwing!F1341</f>
        <v>st</v>
      </c>
      <c r="N408" s="1215">
        <f>Prijsonderbouwing!O1341</f>
        <v>150</v>
      </c>
      <c r="O408" s="1215">
        <f>Prijsonderbouwing!X1341</f>
        <v>174.3</v>
      </c>
      <c r="P408" s="53">
        <f>O408*K408</f>
        <v>0</v>
      </c>
      <c r="Q408" s="160"/>
      <c r="R408" s="49"/>
      <c r="S408" s="189"/>
      <c r="T408" s="1178"/>
      <c r="U408" s="678">
        <f t="shared" si="147"/>
        <v>0</v>
      </c>
      <c r="V408" s="1055"/>
      <c r="Y408" s="263"/>
      <c r="Z408" s="1045"/>
      <c r="AA408" s="1163"/>
      <c r="AB408" s="1163"/>
      <c r="AC408" s="1164"/>
      <c r="AD408" s="1165"/>
      <c r="AF408" s="1165"/>
      <c r="AJ408" s="1002"/>
    </row>
    <row r="409" spans="1:38" ht="15.75" customHeight="1" outlineLevel="3" x14ac:dyDescent="0.15">
      <c r="A409" s="1173">
        <f t="shared" ref="A409" si="153">IF(K409=0,0,1)</f>
        <v>0</v>
      </c>
      <c r="B409" s="7" t="s">
        <v>54</v>
      </c>
      <c r="C409" s="185"/>
      <c r="D409" s="107"/>
      <c r="E409" s="1138" t="str">
        <f>Prijsonderbouwing!B1343</f>
        <v>V3-1-X9</v>
      </c>
      <c r="F409" s="1089" t="str">
        <f>Prijsonderbouwing!D1343</f>
        <v>Kruipluik maken inclusief afwerken in houten vloer</v>
      </c>
      <c r="G409" s="130"/>
      <c r="H409" s="130"/>
      <c r="I409" s="130"/>
      <c r="J409" s="238"/>
      <c r="K409" s="211"/>
      <c r="L409" s="31"/>
      <c r="M409" s="36" t="str">
        <f>Prijsonderbouwing!F1343</f>
        <v>st</v>
      </c>
      <c r="N409" s="1215">
        <f>Prijsonderbouwing!O1343</f>
        <v>450</v>
      </c>
      <c r="O409" s="1215">
        <f>Prijsonderbouwing!X1343</f>
        <v>522.9</v>
      </c>
      <c r="P409" s="53">
        <f>O409*K409</f>
        <v>0</v>
      </c>
      <c r="Q409" s="160"/>
      <c r="R409" s="49"/>
      <c r="S409" s="189"/>
      <c r="T409" s="1178"/>
      <c r="U409" s="678">
        <f t="shared" si="147"/>
        <v>0</v>
      </c>
      <c r="V409" s="1055"/>
      <c r="Y409" s="263"/>
      <c r="Z409" s="1045"/>
      <c r="AA409" s="1163"/>
      <c r="AB409" s="1163"/>
      <c r="AC409" s="1164"/>
      <c r="AD409" s="1165"/>
      <c r="AF409" s="1165"/>
      <c r="AJ409" s="1002"/>
    </row>
    <row r="410" spans="1:38" ht="15.75" customHeight="1" outlineLevel="3" x14ac:dyDescent="0.15">
      <c r="A410" s="1173">
        <f t="shared" ref="A410" si="154">IF(K410=0,0,1)</f>
        <v>0</v>
      </c>
      <c r="B410" s="7" t="s">
        <v>54</v>
      </c>
      <c r="C410" s="185"/>
      <c r="D410" s="107"/>
      <c r="E410" s="1138" t="str">
        <f>Prijsonderbouwing!B1345</f>
        <v>V3-1-X10</v>
      </c>
      <c r="F410" s="1089" t="str">
        <f>Prijsonderbouwing!D1345</f>
        <v>Toeslag meerwerk t.a.v. leidingwerk</v>
      </c>
      <c r="G410" s="130"/>
      <c r="H410" s="130"/>
      <c r="I410" s="130"/>
      <c r="J410" s="238"/>
      <c r="K410" s="211"/>
      <c r="L410" s="31"/>
      <c r="M410" s="36" t="str">
        <f>Prijsonderbouwing!F1345</f>
        <v>m²</v>
      </c>
      <c r="N410" s="1215">
        <f>Prijsonderbouwing!O1345</f>
        <v>2.35</v>
      </c>
      <c r="O410" s="1215">
        <f>Prijsonderbouwing!X1345</f>
        <v>2.7307000000000001</v>
      </c>
      <c r="P410" s="53">
        <f>O410*K410</f>
        <v>0</v>
      </c>
      <c r="Q410" s="160"/>
      <c r="R410" s="49"/>
      <c r="S410" s="189"/>
      <c r="T410" s="1178"/>
      <c r="U410" s="678">
        <f t="shared" si="147"/>
        <v>0</v>
      </c>
      <c r="V410" s="1055"/>
      <c r="Y410" s="263"/>
      <c r="Z410" s="1045"/>
      <c r="AA410" s="1163"/>
      <c r="AB410" s="1163"/>
      <c r="AC410" s="1164"/>
      <c r="AD410" s="1165"/>
      <c r="AF410" s="1165"/>
      <c r="AJ410" s="1002"/>
    </row>
    <row r="411" spans="1:38" ht="15.75" customHeight="1" outlineLevel="3" x14ac:dyDescent="0.15">
      <c r="A411" s="1173">
        <f>A382</f>
        <v>0</v>
      </c>
      <c r="B411" s="7" t="s">
        <v>54</v>
      </c>
      <c r="C411" s="185"/>
      <c r="D411" s="107"/>
      <c r="E411" s="1138" t="str">
        <f>Prijsonderbouwing!B1347</f>
        <v>V3-1-X11</v>
      </c>
      <c r="F411" s="1089" t="str">
        <f>Prijsonderbouwing!D1347</f>
        <v>Bodemfolie voor vloerisolatie (zit in prijs V3-1-B)</v>
      </c>
      <c r="G411" s="130"/>
      <c r="H411" s="130"/>
      <c r="I411" s="130"/>
      <c r="J411" s="238"/>
      <c r="K411" s="53"/>
      <c r="L411" s="31"/>
      <c r="M411" s="36" t="str">
        <f>Prijsonderbouwing!F1347</f>
        <v>elders</v>
      </c>
      <c r="N411" s="1215"/>
      <c r="O411" s="1215"/>
      <c r="P411" s="53"/>
      <c r="Q411" s="160"/>
      <c r="R411" s="49"/>
      <c r="S411" s="189"/>
      <c r="T411" s="1178"/>
      <c r="U411" s="678">
        <f t="shared" si="147"/>
        <v>0</v>
      </c>
      <c r="V411" s="1055"/>
      <c r="Y411" s="263"/>
      <c r="Z411" s="1045"/>
      <c r="AA411" s="1163"/>
      <c r="AB411" s="1163"/>
      <c r="AC411" s="1164"/>
      <c r="AD411" s="1165"/>
      <c r="AF411" s="1165"/>
      <c r="AJ411" s="1002"/>
    </row>
    <row r="412" spans="1:38" ht="15.75" customHeight="1" outlineLevel="3" x14ac:dyDescent="0.15">
      <c r="A412" s="1173">
        <f t="shared" ref="A412" si="155">IF(K412=0,0,1)</f>
        <v>0</v>
      </c>
      <c r="B412" s="7" t="s">
        <v>54</v>
      </c>
      <c r="C412" s="185"/>
      <c r="D412" s="107"/>
      <c r="E412" s="1138" t="str">
        <f>Prijsonderbouwing!B1349</f>
        <v>V3-1-X12</v>
      </c>
      <c r="F412" s="1089" t="str">
        <f>Prijsonderbouwing!D1349</f>
        <v xml:space="preserve">Verwijderen van bestaande vloer (hout) indien schuimbeton ook vloer vervangt   (30% subsidiabel) </v>
      </c>
      <c r="G412" s="130"/>
      <c r="H412" s="130"/>
      <c r="I412" s="130"/>
      <c r="J412" s="238"/>
      <c r="K412" s="211"/>
      <c r="L412" s="31"/>
      <c r="M412" s="36" t="str">
        <f>Prijsonderbouwing!F1349</f>
        <v>m²</v>
      </c>
      <c r="N412" s="1215">
        <f>Prijsonderbouwing!O1349</f>
        <v>29</v>
      </c>
      <c r="O412" s="1215">
        <f>Prijsonderbouwing!X1349</f>
        <v>33.698</v>
      </c>
      <c r="P412" s="53">
        <f>O412*K412</f>
        <v>0</v>
      </c>
      <c r="Q412" s="160"/>
      <c r="R412" s="49"/>
      <c r="S412" s="189"/>
      <c r="T412" s="1178"/>
      <c r="U412" s="678">
        <f t="shared" ref="U412:U413" si="156">K412*N412</f>
        <v>0</v>
      </c>
      <c r="V412" s="1055"/>
      <c r="Y412" s="263"/>
      <c r="Z412" s="1045"/>
      <c r="AA412" s="1163"/>
      <c r="AB412" s="1163"/>
      <c r="AC412" s="1164"/>
      <c r="AD412" s="1165"/>
      <c r="AF412" s="1165"/>
      <c r="AJ412" s="1002"/>
    </row>
    <row r="413" spans="1:38" ht="15.75" customHeight="1" outlineLevel="3" x14ac:dyDescent="0.15">
      <c r="A413" s="1173">
        <f>A384</f>
        <v>0</v>
      </c>
      <c r="B413" s="7" t="s">
        <v>54</v>
      </c>
      <c r="C413" s="185"/>
      <c r="D413" s="107"/>
      <c r="E413" s="1138" t="str">
        <f>Prijsonderbouwing!B1351</f>
        <v>V3-1-X13</v>
      </c>
      <c r="F413" s="1089" t="str">
        <f>Prijsonderbouwing!D1351</f>
        <v>Cementgebonden gietdekvloer indien schuimbeton ook vloer vervangt   (30% subsidiabel)</v>
      </c>
      <c r="G413" s="130"/>
      <c r="H413" s="130"/>
      <c r="I413" s="130"/>
      <c r="J413" s="238"/>
      <c r="K413" s="211"/>
      <c r="L413" s="31"/>
      <c r="M413" s="36" t="str">
        <f>Prijsonderbouwing!F1351</f>
        <v>m²</v>
      </c>
      <c r="N413" s="1215">
        <f>Prijsonderbouwing!O1351</f>
        <v>33</v>
      </c>
      <c r="O413" s="1215">
        <f>Prijsonderbouwing!X1351</f>
        <v>38.345999999999997</v>
      </c>
      <c r="P413" s="53">
        <f>O413*K413</f>
        <v>0</v>
      </c>
      <c r="Q413" s="160"/>
      <c r="R413" s="49"/>
      <c r="S413" s="189"/>
      <c r="T413" s="1178"/>
      <c r="U413" s="678">
        <f t="shared" si="156"/>
        <v>0</v>
      </c>
      <c r="V413" s="1055"/>
      <c r="Y413" s="263"/>
      <c r="Z413" s="1045"/>
      <c r="AA413" s="1163"/>
      <c r="AB413" s="1163"/>
      <c r="AC413" s="1164"/>
      <c r="AD413" s="1165"/>
      <c r="AF413" s="1165"/>
      <c r="AJ413" s="1002"/>
    </row>
    <row r="414" spans="1:38" ht="6" customHeight="1" outlineLevel="1" x14ac:dyDescent="0.15">
      <c r="A414" s="1173">
        <f>A411</f>
        <v>0</v>
      </c>
      <c r="B414" s="7" t="s">
        <v>54</v>
      </c>
      <c r="C414" s="185"/>
      <c r="D414" s="107"/>
      <c r="E414" s="1139"/>
      <c r="F414" s="1091"/>
      <c r="G414" s="71"/>
      <c r="H414" s="71"/>
      <c r="I414" s="71"/>
      <c r="J414" s="10"/>
      <c r="K414" s="53"/>
      <c r="L414" s="53"/>
      <c r="M414" s="53"/>
      <c r="N414" s="1215"/>
      <c r="O414" s="1215"/>
      <c r="P414" s="53"/>
      <c r="Q414" s="160"/>
      <c r="R414" s="49"/>
      <c r="S414" s="189"/>
      <c r="T414" s="1178"/>
      <c r="U414" s="678">
        <f t="shared" si="147"/>
        <v>0</v>
      </c>
      <c r="V414" s="1055"/>
      <c r="Y414" s="277"/>
      <c r="Z414" s="1045"/>
      <c r="AA414" s="1163"/>
      <c r="AB414" s="1163"/>
      <c r="AC414" s="1164"/>
      <c r="AD414" s="1165"/>
      <c r="AF414" s="1165"/>
      <c r="AJ414" s="1002"/>
    </row>
    <row r="415" spans="1:38" ht="15.75" customHeight="1" outlineLevel="1" x14ac:dyDescent="0.15">
      <c r="A415" s="1173">
        <f>IF(P415=0,0,1)</f>
        <v>0</v>
      </c>
      <c r="B415" s="7" t="s">
        <v>54</v>
      </c>
      <c r="C415" s="185"/>
      <c r="D415" s="107"/>
      <c r="E415" s="1153"/>
      <c r="F415" s="1092"/>
      <c r="G415" s="138"/>
      <c r="H415" s="139"/>
      <c r="I415" s="139"/>
      <c r="J415" s="140"/>
      <c r="K415" s="141"/>
      <c r="L415" s="141"/>
      <c r="M415" s="142" t="str">
        <f>E373</f>
        <v>V3-1</v>
      </c>
      <c r="N415" s="1236" t="s">
        <v>84</v>
      </c>
      <c r="O415" s="1217"/>
      <c r="P415" s="229">
        <f>ROUNDUP(SUM(P374:P414),0)</f>
        <v>0</v>
      </c>
      <c r="Q415" s="169"/>
      <c r="R415" s="49"/>
      <c r="S415" s="186"/>
      <c r="T415" s="1178"/>
      <c r="U415" s="678"/>
      <c r="V415" s="1055"/>
      <c r="W415" s="623">
        <f>P415</f>
        <v>0</v>
      </c>
      <c r="X415" s="280"/>
      <c r="Y415" s="277"/>
      <c r="Z415" s="1045"/>
      <c r="AA415" s="1163"/>
      <c r="AB415" s="1163"/>
      <c r="AC415" s="1164"/>
      <c r="AD415" s="1165"/>
      <c r="AF415" s="1165"/>
      <c r="AJ415" s="1002"/>
    </row>
    <row r="416" spans="1:38" ht="9" customHeight="1" outlineLevel="3" x14ac:dyDescent="0.15">
      <c r="A416" s="1173">
        <f>A417</f>
        <v>0</v>
      </c>
      <c r="B416" s="7" t="s">
        <v>54</v>
      </c>
      <c r="C416" s="185"/>
      <c r="D416" s="107"/>
      <c r="E416" s="1151"/>
      <c r="F416" s="1091"/>
      <c r="G416" s="106"/>
      <c r="H416" s="106"/>
      <c r="I416" s="106"/>
      <c r="J416" s="31"/>
      <c r="K416" s="221"/>
      <c r="L416" s="31"/>
      <c r="M416" s="31"/>
      <c r="N416" s="1223"/>
      <c r="O416" s="1223"/>
      <c r="P416" s="31"/>
      <c r="Q416" s="168"/>
      <c r="R416" s="49"/>
      <c r="S416" s="189"/>
      <c r="T416" s="1178"/>
      <c r="U416" s="678">
        <f t="shared" si="147"/>
        <v>0</v>
      </c>
      <c r="V416" s="1055"/>
      <c r="Y416" s="263"/>
      <c r="Z416" s="1045"/>
      <c r="AA416" s="1163"/>
      <c r="AB416" s="1163"/>
      <c r="AC416" s="1164"/>
      <c r="AD416" s="1165"/>
      <c r="AF416" s="1165"/>
      <c r="AJ416" s="1002"/>
      <c r="AL416" s="5"/>
    </row>
    <row r="417" spans="1:38" ht="20.45" customHeight="1" outlineLevel="3" x14ac:dyDescent="0.15">
      <c r="A417" s="1173">
        <f>A429</f>
        <v>0</v>
      </c>
      <c r="B417" s="7" t="s">
        <v>54</v>
      </c>
      <c r="C417" s="185"/>
      <c r="D417" s="107"/>
      <c r="E417" s="1155" t="s">
        <v>105</v>
      </c>
      <c r="F417" s="1084" t="s">
        <v>106</v>
      </c>
      <c r="G417" s="210"/>
      <c r="H417" s="136"/>
      <c r="I417" s="136"/>
      <c r="J417" s="136"/>
      <c r="K417" s="218" t="s">
        <v>68</v>
      </c>
      <c r="L417" s="137"/>
      <c r="M417" s="137" t="s">
        <v>830</v>
      </c>
      <c r="N417" s="646" t="s">
        <v>1163</v>
      </c>
      <c r="O417" s="646" t="s">
        <v>1164</v>
      </c>
      <c r="P417" s="137" t="s">
        <v>69</v>
      </c>
      <c r="Q417" s="161"/>
      <c r="R417" s="49"/>
      <c r="S417" s="189"/>
      <c r="T417" s="1178"/>
      <c r="U417" s="678"/>
      <c r="V417" s="1055"/>
      <c r="Y417" s="263"/>
      <c r="Z417" s="1045"/>
      <c r="AA417" s="1163"/>
      <c r="AB417" s="1163"/>
      <c r="AC417" s="1164"/>
      <c r="AD417" s="1165"/>
      <c r="AF417" s="1165"/>
      <c r="AJ417" s="1002"/>
      <c r="AL417" s="5"/>
    </row>
    <row r="418" spans="1:38" ht="6" customHeight="1" x14ac:dyDescent="0.15">
      <c r="A418" s="1173">
        <f>A417</f>
        <v>0</v>
      </c>
      <c r="B418" s="7" t="s">
        <v>54</v>
      </c>
      <c r="C418" s="185"/>
      <c r="D418" s="107"/>
      <c r="E418" s="1138"/>
      <c r="F418" s="1091"/>
      <c r="G418" s="75"/>
      <c r="H418" s="75"/>
      <c r="I418" s="75"/>
      <c r="J418" s="75"/>
      <c r="K418" s="76"/>
      <c r="L418" s="9"/>
      <c r="M418" s="77"/>
      <c r="N418" s="1201"/>
      <c r="O418" s="1201"/>
      <c r="P418" s="78"/>
      <c r="Q418" s="160"/>
      <c r="R418" s="49"/>
      <c r="S418" s="186"/>
      <c r="T418" s="1178"/>
      <c r="U418" s="678">
        <f t="shared" si="147"/>
        <v>0</v>
      </c>
      <c r="V418" s="1055"/>
      <c r="Y418" s="263"/>
      <c r="Z418" s="1045"/>
      <c r="AA418" s="1163"/>
      <c r="AB418" s="1163"/>
      <c r="AC418" s="1164"/>
      <c r="AD418" s="1165"/>
      <c r="AF418" s="1165"/>
      <c r="AJ418" s="1002"/>
      <c r="AL418" s="5"/>
    </row>
    <row r="419" spans="1:38" ht="15.75" customHeight="1" outlineLevel="3" x14ac:dyDescent="0.15">
      <c r="A419" s="1173">
        <f>IF(SUM(A420:A421)=0,0,1)</f>
        <v>0</v>
      </c>
      <c r="B419" s="7" t="s">
        <v>54</v>
      </c>
      <c r="C419" s="185"/>
      <c r="D419" s="107"/>
      <c r="E419" s="1142" t="s">
        <v>184</v>
      </c>
      <c r="F419" s="1088" t="s">
        <v>1683</v>
      </c>
      <c r="G419" s="126"/>
      <c r="H419" s="126"/>
      <c r="I419" s="126"/>
      <c r="J419" s="289"/>
      <c r="K419" s="76"/>
      <c r="L419" s="53"/>
      <c r="M419" s="53"/>
      <c r="N419" s="1215"/>
      <c r="O419" s="1215"/>
      <c r="P419" s="53"/>
      <c r="Q419" s="160"/>
      <c r="R419" s="49"/>
      <c r="S419" s="189"/>
      <c r="T419" s="1178"/>
      <c r="U419" s="678">
        <f>K419*N419</f>
        <v>0</v>
      </c>
      <c r="V419" s="1055"/>
      <c r="Y419" s="263"/>
      <c r="Z419" s="1045"/>
      <c r="AA419" s="1163"/>
      <c r="AB419" s="1163"/>
      <c r="AC419" s="1164"/>
      <c r="AD419" s="1165"/>
      <c r="AF419" s="1165"/>
      <c r="AJ419" s="1002"/>
      <c r="AL419" s="5"/>
    </row>
    <row r="420" spans="1:38" ht="15.75" customHeight="1" outlineLevel="3" x14ac:dyDescent="0.15">
      <c r="A420" s="1173">
        <f>IF(K420=0,0,1)</f>
        <v>0</v>
      </c>
      <c r="B420" s="7" t="s">
        <v>54</v>
      </c>
      <c r="C420" s="185"/>
      <c r="D420" s="107"/>
      <c r="E420" s="1138" t="str">
        <f>Prijsonderbouwing!B1354</f>
        <v>V3-2-A1</v>
      </c>
      <c r="F420" s="1089" t="str">
        <f>Prijsonderbouwing!D1354</f>
        <v>Zolder-/vlieringvloer tussen vloer en plafond -glaswol ingeblazen dik 130mm Rc 3.50</v>
      </c>
      <c r="G420" s="127"/>
      <c r="H420" s="127"/>
      <c r="I420" s="709"/>
      <c r="J420" s="132"/>
      <c r="K420" s="211"/>
      <c r="L420" s="31"/>
      <c r="M420" s="36" t="str">
        <f>Prijsonderbouwing!F1354</f>
        <v>m²</v>
      </c>
      <c r="N420" s="1215">
        <f>Prijsonderbouwing!O1457</f>
        <v>55</v>
      </c>
      <c r="O420" s="1215">
        <f>Prijsonderbouwing!X1457</f>
        <v>64.900000000000006</v>
      </c>
      <c r="P420" s="53">
        <f>O420*K420</f>
        <v>0</v>
      </c>
      <c r="Q420" s="160"/>
      <c r="R420" s="1008"/>
      <c r="S420" s="189"/>
      <c r="T420" s="1178"/>
      <c r="U420" s="678">
        <f>K420*N420</f>
        <v>0</v>
      </c>
      <c r="V420" s="1056"/>
      <c r="Y420" s="263"/>
      <c r="Z420" s="1045"/>
      <c r="AA420" s="1163"/>
      <c r="AB420" s="1163"/>
      <c r="AC420" s="1164"/>
      <c r="AD420" s="1165"/>
      <c r="AF420" s="1165"/>
      <c r="AJ420" s="1002"/>
      <c r="AL420" s="5"/>
    </row>
    <row r="421" spans="1:38" ht="15.75" customHeight="1" outlineLevel="3" x14ac:dyDescent="0.15">
      <c r="A421" s="1173">
        <f>IF(K421=0,0,1)</f>
        <v>0</v>
      </c>
      <c r="B421" s="7" t="s">
        <v>54</v>
      </c>
      <c r="C421" s="185"/>
      <c r="D421" s="107"/>
      <c r="E421" s="1138" t="str">
        <f>Prijsonderbouwing!B1361</f>
        <v>V3-2-A2</v>
      </c>
      <c r="F421" s="1089" t="str">
        <f>Prijsonderbouwing!D1467</f>
        <v>╚ Glaswol ingeblazen meer-/minderprijs per mm</v>
      </c>
      <c r="G421" s="918" t="str">
        <f>_xlfn.XLOOKUP(I421,Tabellen!$J$36:$J$42,Tabellen!$K$36:$K$42,"controleren")</f>
        <v>140 mm Rc 3.70 m².K/W</v>
      </c>
      <c r="H421" s="608"/>
      <c r="I421" s="926">
        <v>10</v>
      </c>
      <c r="J421" s="132" t="s">
        <v>83</v>
      </c>
      <c r="K421" s="211"/>
      <c r="L421" s="31"/>
      <c r="M421" s="36" t="str">
        <f>Prijsonderbouwing!F1467</f>
        <v>m²</v>
      </c>
      <c r="N421" s="1215">
        <f>Prijsonderbouwing!O1467*I421</f>
        <v>2</v>
      </c>
      <c r="O421" s="1215">
        <f>Prijsonderbouwing!X1467*I421</f>
        <v>2.3600000000000003</v>
      </c>
      <c r="P421" s="53">
        <f>O421*K421</f>
        <v>0</v>
      </c>
      <c r="Q421" s="160"/>
      <c r="R421" s="1008"/>
      <c r="S421" s="189"/>
      <c r="T421" s="1178"/>
      <c r="U421" s="678">
        <f>K421*N421</f>
        <v>0</v>
      </c>
      <c r="V421" s="1056"/>
      <c r="Y421" s="263"/>
      <c r="Z421" s="1045"/>
      <c r="AA421" s="1163"/>
      <c r="AB421" s="1163"/>
      <c r="AC421" s="1164"/>
      <c r="AD421" s="1165"/>
      <c r="AF421" s="1165"/>
      <c r="AJ421" s="1002"/>
      <c r="AL421" s="5"/>
    </row>
    <row r="422" spans="1:38" ht="6" customHeight="1" outlineLevel="3" x14ac:dyDescent="0.15">
      <c r="A422" s="1173">
        <f>A419</f>
        <v>0</v>
      </c>
      <c r="B422" s="7" t="s">
        <v>54</v>
      </c>
      <c r="C422" s="185"/>
      <c r="D422" s="107"/>
      <c r="E422" s="1142"/>
      <c r="F422" s="1090"/>
      <c r="G422" s="209"/>
      <c r="H422" s="209"/>
      <c r="I422" s="209"/>
      <c r="J422" s="294"/>
      <c r="K422" s="34"/>
      <c r="L422" s="36"/>
      <c r="M422" s="36"/>
      <c r="N422" s="1215"/>
      <c r="O422" s="1215"/>
      <c r="P422" s="53"/>
      <c r="Q422" s="160"/>
      <c r="R422" s="49"/>
      <c r="S422" s="189"/>
      <c r="T422" s="1178"/>
      <c r="U422" s="678">
        <f>K422*N422</f>
        <v>0</v>
      </c>
      <c r="V422" s="1055"/>
      <c r="Z422" s="1045"/>
      <c r="AA422" s="1163"/>
      <c r="AB422" s="1163"/>
      <c r="AC422" s="1164"/>
      <c r="AD422" s="1165"/>
      <c r="AF422" s="1165"/>
      <c r="AJ422" s="1002"/>
      <c r="AL422" s="5"/>
    </row>
    <row r="423" spans="1:38" ht="15.75" customHeight="1" outlineLevel="3" x14ac:dyDescent="0.15">
      <c r="A423" s="1173">
        <f>IF(SUM(A424)=0,0,1)</f>
        <v>0</v>
      </c>
      <c r="B423" s="7" t="s">
        <v>54</v>
      </c>
      <c r="C423" s="185"/>
      <c r="D423" s="107"/>
      <c r="E423" s="1142" t="s">
        <v>833</v>
      </c>
      <c r="F423" s="1088" t="s">
        <v>1091</v>
      </c>
      <c r="G423" s="126"/>
      <c r="H423" s="126"/>
      <c r="I423" s="709"/>
      <c r="J423" s="711"/>
      <c r="K423" s="76"/>
      <c r="L423" s="53"/>
      <c r="M423" s="53"/>
      <c r="N423" s="1215"/>
      <c r="O423" s="1215"/>
      <c r="P423" s="53"/>
      <c r="Q423" s="160"/>
      <c r="R423" s="49"/>
      <c r="S423" s="189"/>
      <c r="T423" s="1178"/>
      <c r="U423" s="678">
        <f>K423*N423</f>
        <v>0</v>
      </c>
      <c r="V423" s="1055"/>
      <c r="Y423" s="263"/>
      <c r="Z423" s="1045"/>
      <c r="AA423" s="1163"/>
      <c r="AB423" s="1163"/>
      <c r="AC423" s="1164"/>
      <c r="AD423" s="1165"/>
      <c r="AF423" s="1165"/>
      <c r="AJ423" s="1002"/>
      <c r="AL423" s="5"/>
    </row>
    <row r="424" spans="1:38" ht="15.75" customHeight="1" outlineLevel="3" x14ac:dyDescent="0.15">
      <c r="A424" s="1173">
        <f>IF(K424=0,0,1)</f>
        <v>0</v>
      </c>
      <c r="B424" s="7" t="s">
        <v>54</v>
      </c>
      <c r="C424" s="185"/>
      <c r="D424" s="107"/>
      <c r="E424" s="1138" t="str">
        <f>Prijsonderbouwing!B1366</f>
        <v>V3-2-B1</v>
      </c>
      <c r="F424" s="1089" t="str">
        <f>Prijsonderbouwing!D1366</f>
        <v xml:space="preserve">Zolder-/vliering niet beloopbaar bovenzijde isolatie (glaswol los op plafond) Rc 2.10 m².K/W </v>
      </c>
      <c r="G424" s="127"/>
      <c r="H424" s="127"/>
      <c r="I424" s="709"/>
      <c r="J424" s="712"/>
      <c r="K424" s="211"/>
      <c r="L424" s="31"/>
      <c r="M424" s="36" t="str">
        <f>Prijsonderbouwing!F1366</f>
        <v>m²</v>
      </c>
      <c r="N424" s="1215">
        <f>Prijsonderbouwing!O1366</f>
        <v>21.624662162162156</v>
      </c>
      <c r="O424" s="1215">
        <f>Prijsonderbouwing!X1366</f>
        <v>24.623581756756753</v>
      </c>
      <c r="P424" s="53">
        <f>O424*K424</f>
        <v>0</v>
      </c>
      <c r="Q424" s="160"/>
      <c r="R424" s="49"/>
      <c r="S424" s="189"/>
      <c r="T424" s="1178"/>
      <c r="U424" s="678">
        <f t="shared" si="147"/>
        <v>0</v>
      </c>
      <c r="V424" s="1056"/>
      <c r="Y424" s="263"/>
      <c r="Z424" s="1045"/>
      <c r="AA424" s="1163"/>
      <c r="AB424" s="1163"/>
      <c r="AC424" s="1164"/>
      <c r="AD424" s="1165"/>
      <c r="AF424" s="1165"/>
      <c r="AJ424" s="1002"/>
      <c r="AL424" s="5"/>
    </row>
    <row r="425" spans="1:38" ht="6" customHeight="1" outlineLevel="3" x14ac:dyDescent="0.15">
      <c r="A425" s="1173">
        <f>A423</f>
        <v>0</v>
      </c>
      <c r="B425" s="7" t="s">
        <v>54</v>
      </c>
      <c r="C425" s="185"/>
      <c r="D425" s="107"/>
      <c r="E425" s="1142"/>
      <c r="F425" s="1090"/>
      <c r="G425" s="209"/>
      <c r="H425" s="209"/>
      <c r="I425" s="209"/>
      <c r="J425" s="294"/>
      <c r="K425" s="34"/>
      <c r="L425" s="36"/>
      <c r="M425" s="36"/>
      <c r="N425" s="1215"/>
      <c r="O425" s="1215"/>
      <c r="P425" s="53"/>
      <c r="Q425" s="160"/>
      <c r="R425" s="49"/>
      <c r="S425" s="189"/>
      <c r="T425" s="1178"/>
      <c r="U425" s="678">
        <f t="shared" si="147"/>
        <v>0</v>
      </c>
      <c r="V425" s="1055"/>
      <c r="Z425" s="1045"/>
      <c r="AA425" s="1163"/>
      <c r="AB425" s="1163"/>
      <c r="AC425" s="1164"/>
      <c r="AD425" s="1165"/>
      <c r="AF425" s="1165"/>
      <c r="AJ425" s="1002"/>
      <c r="AL425" s="5"/>
    </row>
    <row r="426" spans="1:38" ht="15.75" customHeight="1" outlineLevel="3" x14ac:dyDescent="0.15">
      <c r="A426" s="1173">
        <f>IF(SUM(A427)=0,0,1)</f>
        <v>0</v>
      </c>
      <c r="B426" s="7" t="s">
        <v>54</v>
      </c>
      <c r="C426" s="185"/>
      <c r="D426" s="107"/>
      <c r="E426" s="1142" t="s">
        <v>857</v>
      </c>
      <c r="F426" s="1088" t="s">
        <v>1527</v>
      </c>
      <c r="G426" s="126"/>
      <c r="H426" s="126"/>
      <c r="I426" s="709"/>
      <c r="J426" s="289"/>
      <c r="K426" s="76"/>
      <c r="L426" s="53"/>
      <c r="M426" s="53"/>
      <c r="N426" s="1215"/>
      <c r="O426" s="1215"/>
      <c r="P426" s="53"/>
      <c r="Q426" s="160"/>
      <c r="R426" s="49"/>
      <c r="S426" s="189"/>
      <c r="T426" s="1178"/>
      <c r="U426" s="678">
        <f>K426*N426</f>
        <v>0</v>
      </c>
      <c r="V426" s="1055"/>
      <c r="Y426" s="263"/>
      <c r="Z426" s="1045"/>
      <c r="AA426" s="1163"/>
      <c r="AB426" s="1163"/>
      <c r="AC426" s="1164"/>
      <c r="AD426" s="1165"/>
      <c r="AF426" s="1165"/>
      <c r="AJ426" s="1002"/>
      <c r="AL426" s="5"/>
    </row>
    <row r="427" spans="1:38" ht="15.75" customHeight="1" outlineLevel="3" x14ac:dyDescent="0.15">
      <c r="A427" s="1173">
        <f>IF(K427=0,0,1)</f>
        <v>0</v>
      </c>
      <c r="B427" s="7" t="s">
        <v>54</v>
      </c>
      <c r="C427" s="185"/>
      <c r="D427" s="107"/>
      <c r="E427" s="1138" t="str">
        <f>Prijsonderbouwing!B1373</f>
        <v>V3-2-C1</v>
      </c>
      <c r="F427" s="1089" t="str">
        <f>Prijsonderbouwing!D1373</f>
        <v>Zolder-/vlieringvloer bovenzijde isolatie incl. regelwerk en beplating Rc 2.60 m².K/W</v>
      </c>
      <c r="G427" s="127"/>
      <c r="H427" s="127"/>
      <c r="I427" s="208"/>
      <c r="J427" s="133"/>
      <c r="K427" s="211"/>
      <c r="L427" s="31"/>
      <c r="M427" s="36" t="str">
        <f>Prijsonderbouwing!F1373</f>
        <v>m²</v>
      </c>
      <c r="N427" s="1215">
        <f>Prijsonderbouwing!O1373</f>
        <v>63.454362162162163</v>
      </c>
      <c r="O427" s="1215">
        <f>Prijsonderbouwing!X1373</f>
        <v>72.623918756756751</v>
      </c>
      <c r="P427" s="53">
        <f>O427*K427</f>
        <v>0</v>
      </c>
      <c r="Q427" s="160"/>
      <c r="R427" s="49"/>
      <c r="S427" s="189"/>
      <c r="T427" s="1178"/>
      <c r="U427" s="678">
        <f t="shared" si="147"/>
        <v>0</v>
      </c>
      <c r="V427" s="1055"/>
      <c r="Y427" s="263"/>
      <c r="Z427" s="1045"/>
      <c r="AA427" s="1163"/>
      <c r="AB427" s="1163"/>
      <c r="AC427" s="1164"/>
      <c r="AD427" s="1165"/>
      <c r="AF427" s="1165"/>
      <c r="AJ427" s="1002"/>
      <c r="AL427" s="5"/>
    </row>
    <row r="428" spans="1:38" ht="6" customHeight="1" outlineLevel="1" x14ac:dyDescent="0.15">
      <c r="A428" s="1173">
        <f>A426</f>
        <v>0</v>
      </c>
      <c r="B428" s="7" t="s">
        <v>54</v>
      </c>
      <c r="C428" s="185"/>
      <c r="D428" s="107"/>
      <c r="E428" s="1139"/>
      <c r="F428" s="1091"/>
      <c r="G428" s="71"/>
      <c r="H428" s="71"/>
      <c r="I428" s="71"/>
      <c r="J428" s="10"/>
      <c r="K428" s="27"/>
      <c r="L428" s="10"/>
      <c r="M428" s="30"/>
      <c r="N428" s="1212"/>
      <c r="O428" s="1212"/>
      <c r="P428" s="228"/>
      <c r="Q428" s="160"/>
      <c r="R428" s="49"/>
      <c r="S428" s="189"/>
      <c r="T428" s="1178"/>
      <c r="U428" s="678">
        <f t="shared" si="147"/>
        <v>0</v>
      </c>
      <c r="V428" s="1055"/>
      <c r="Y428" s="277"/>
      <c r="Z428" s="1045"/>
      <c r="AA428" s="1163"/>
      <c r="AB428" s="1163"/>
      <c r="AC428" s="1164"/>
      <c r="AD428" s="1165"/>
      <c r="AF428" s="1165"/>
      <c r="AJ428" s="1002"/>
      <c r="AL428" s="5"/>
    </row>
    <row r="429" spans="1:38" ht="15.75" customHeight="1" outlineLevel="1" x14ac:dyDescent="0.15">
      <c r="A429" s="1173">
        <f>IF(P429=0,0,1)</f>
        <v>0</v>
      </c>
      <c r="B429" s="7" t="s">
        <v>54</v>
      </c>
      <c r="C429" s="185"/>
      <c r="D429" s="107"/>
      <c r="E429" s="1153"/>
      <c r="F429" s="1092"/>
      <c r="G429" s="138"/>
      <c r="H429" s="139"/>
      <c r="I429" s="139"/>
      <c r="J429" s="140"/>
      <c r="K429" s="141"/>
      <c r="L429" s="141"/>
      <c r="M429" s="142" t="str">
        <f>E417</f>
        <v>V3-2</v>
      </c>
      <c r="N429" s="1236" t="s">
        <v>84</v>
      </c>
      <c r="O429" s="1217"/>
      <c r="P429" s="229">
        <f>ROUNDUP(SUM(P418:P428),0)</f>
        <v>0</v>
      </c>
      <c r="Q429" s="169"/>
      <c r="R429" s="49"/>
      <c r="S429" s="186"/>
      <c r="T429" s="1178"/>
      <c r="U429" s="678"/>
      <c r="V429" s="1055"/>
      <c r="W429" s="623">
        <f>P429</f>
        <v>0</v>
      </c>
      <c r="X429" s="280"/>
      <c r="Y429" s="277"/>
      <c r="Z429" s="1045"/>
      <c r="AA429" s="1163"/>
      <c r="AB429" s="1163"/>
      <c r="AC429" s="1164"/>
      <c r="AD429" s="1165"/>
      <c r="AF429" s="1165"/>
      <c r="AJ429" s="1002"/>
      <c r="AL429" s="5"/>
    </row>
    <row r="430" spans="1:38" ht="9" customHeight="1" outlineLevel="3" thickBot="1" x14ac:dyDescent="0.2">
      <c r="A430" s="1173">
        <f>A431</f>
        <v>0</v>
      </c>
      <c r="B430" s="7" t="s">
        <v>54</v>
      </c>
      <c r="C430" s="185"/>
      <c r="D430" s="107"/>
      <c r="E430" s="1151"/>
      <c r="F430" s="1091"/>
      <c r="G430" s="106"/>
      <c r="H430" s="106"/>
      <c r="I430" s="106"/>
      <c r="J430" s="31"/>
      <c r="K430" s="221"/>
      <c r="L430" s="31"/>
      <c r="M430" s="31"/>
      <c r="N430" s="1223"/>
      <c r="O430" s="1223"/>
      <c r="P430" s="227"/>
      <c r="Q430" s="168"/>
      <c r="R430" s="49"/>
      <c r="S430" s="189"/>
      <c r="T430" s="1178"/>
      <c r="U430" s="678">
        <f t="shared" si="147"/>
        <v>0</v>
      </c>
      <c r="V430" s="1055"/>
      <c r="Y430" s="263"/>
      <c r="Z430" s="1045"/>
      <c r="AA430" s="1163"/>
      <c r="AB430" s="1163"/>
      <c r="AC430" s="1164"/>
      <c r="AD430" s="1165"/>
      <c r="AF430" s="1165"/>
      <c r="AJ430" s="1002"/>
    </row>
    <row r="431" spans="1:38" ht="15.75" customHeight="1" outlineLevel="1" thickBot="1" x14ac:dyDescent="0.2">
      <c r="A431" s="1173">
        <f>IF(P431=0,0,1)</f>
        <v>0</v>
      </c>
      <c r="B431" s="7" t="s">
        <v>54</v>
      </c>
      <c r="C431" s="185"/>
      <c r="D431" s="107"/>
      <c r="E431" s="1156"/>
      <c r="F431" s="527" t="str">
        <f>F368</f>
        <v>Level 3 - VLOER</v>
      </c>
      <c r="G431" s="528"/>
      <c r="H431" s="528"/>
      <c r="I431" s="528"/>
      <c r="J431" s="529"/>
      <c r="K431" s="530"/>
      <c r="L431" s="529"/>
      <c r="M431" s="166" t="str">
        <f>E368</f>
        <v>V3</v>
      </c>
      <c r="N431" s="1238" t="s">
        <v>101</v>
      </c>
      <c r="O431" s="1228"/>
      <c r="P431" s="522">
        <f>P415+P429</f>
        <v>0</v>
      </c>
      <c r="Q431" s="531"/>
      <c r="R431" s="49"/>
      <c r="S431" s="186"/>
      <c r="T431" s="1178"/>
      <c r="U431" s="678"/>
      <c r="V431" s="1055"/>
      <c r="W431" s="623">
        <f>SUM(W415:W429)</f>
        <v>0</v>
      </c>
      <c r="X431" s="280"/>
      <c r="Y431" s="277"/>
      <c r="Z431" s="1045"/>
      <c r="AA431" s="1163"/>
      <c r="AB431" s="1163"/>
      <c r="AC431" s="1164"/>
      <c r="AD431" s="1165"/>
      <c r="AF431" s="1165"/>
      <c r="AJ431" s="1002"/>
    </row>
    <row r="432" spans="1:38" ht="10.15" customHeight="1" outlineLevel="1" thickTop="1" x14ac:dyDescent="0.15">
      <c r="A432" s="1173">
        <v>1</v>
      </c>
      <c r="B432" s="7" t="s">
        <v>54</v>
      </c>
      <c r="C432" s="185"/>
      <c r="D432" s="107"/>
      <c r="E432" s="1071"/>
      <c r="F432" s="1071"/>
      <c r="G432" s="49"/>
      <c r="H432" s="49"/>
      <c r="I432" s="49"/>
      <c r="J432" s="49"/>
      <c r="K432" s="215"/>
      <c r="L432" s="49"/>
      <c r="M432" s="49"/>
      <c r="N432" s="1226"/>
      <c r="O432" s="1226"/>
      <c r="P432" s="49"/>
      <c r="Q432" s="49"/>
      <c r="R432" s="49"/>
      <c r="S432" s="186"/>
      <c r="T432" s="1178"/>
      <c r="U432" s="678">
        <f t="shared" si="147"/>
        <v>0</v>
      </c>
      <c r="V432" s="1055"/>
      <c r="Y432" s="263"/>
      <c r="Z432" s="1045"/>
      <c r="AA432" s="1163"/>
      <c r="AB432" s="1163"/>
      <c r="AC432" s="1164"/>
      <c r="AD432" s="1165"/>
      <c r="AF432" s="1165"/>
      <c r="AJ432" s="1002"/>
    </row>
    <row r="433" spans="1:38" s="15" customFormat="1" ht="12" customHeight="1" x14ac:dyDescent="0.15">
      <c r="A433" s="1173">
        <v>1</v>
      </c>
      <c r="B433" s="7" t="s">
        <v>54</v>
      </c>
      <c r="C433" s="185"/>
      <c r="D433" s="255"/>
      <c r="E433" s="1072"/>
      <c r="F433" s="1072"/>
      <c r="G433" s="256"/>
      <c r="H433" s="256"/>
      <c r="I433" s="256"/>
      <c r="J433" s="256"/>
      <c r="K433" s="257"/>
      <c r="L433" s="1260"/>
      <c r="M433" s="1260"/>
      <c r="N433" s="1199"/>
      <c r="O433" s="1199"/>
      <c r="P433" s="83"/>
      <c r="Q433" s="84"/>
      <c r="R433" s="84"/>
      <c r="S433" s="189"/>
      <c r="T433" s="1178"/>
      <c r="U433" s="678">
        <f t="shared" si="147"/>
        <v>0</v>
      </c>
      <c r="V433" s="1055"/>
      <c r="W433" s="618"/>
      <c r="X433" s="263"/>
      <c r="Y433" s="263"/>
      <c r="Z433" s="1045"/>
      <c r="AA433" s="1163"/>
      <c r="AB433" s="1163"/>
      <c r="AC433" s="1164"/>
      <c r="AD433" s="1165"/>
      <c r="AE433" s="21"/>
      <c r="AF433" s="1165"/>
      <c r="AG433" s="649"/>
      <c r="AH433" s="649"/>
      <c r="AI433" s="1003"/>
      <c r="AJ433" s="1002"/>
      <c r="AK433" s="649"/>
      <c r="AL433" s="649"/>
    </row>
    <row r="434" spans="1:38" ht="9" customHeight="1" outlineLevel="3" thickBot="1" x14ac:dyDescent="0.2">
      <c r="A434" s="1173">
        <v>1</v>
      </c>
      <c r="B434" s="7" t="s">
        <v>54</v>
      </c>
      <c r="C434" s="185"/>
      <c r="D434" s="107"/>
      <c r="E434" s="1097"/>
      <c r="F434" s="1097"/>
      <c r="G434" s="107"/>
      <c r="H434" s="107"/>
      <c r="I434" s="107"/>
      <c r="J434" s="107"/>
      <c r="K434" s="222"/>
      <c r="L434" s="107"/>
      <c r="M434" s="107"/>
      <c r="N434" s="74"/>
      <c r="O434" s="74"/>
      <c r="P434" s="107"/>
      <c r="Q434" s="107"/>
      <c r="R434" s="107"/>
      <c r="S434" s="189"/>
      <c r="T434" s="1178"/>
      <c r="U434" s="678">
        <f t="shared" si="147"/>
        <v>0</v>
      </c>
      <c r="V434" s="1055"/>
      <c r="Y434" s="263"/>
      <c r="Z434" s="1045"/>
      <c r="AA434" s="1163"/>
      <c r="AB434" s="1163"/>
      <c r="AC434" s="1164"/>
      <c r="AD434" s="1165"/>
      <c r="AF434" s="1165"/>
      <c r="AJ434" s="1002"/>
    </row>
    <row r="435" spans="1:38" ht="15.75" customHeight="1" outlineLevel="3" thickTop="1" thickBot="1" x14ac:dyDescent="0.2">
      <c r="A435" s="1173">
        <v>1</v>
      </c>
      <c r="B435" s="7" t="s">
        <v>54</v>
      </c>
      <c r="C435" s="185"/>
      <c r="D435" s="107"/>
      <c r="E435" s="1135" t="s">
        <v>108</v>
      </c>
      <c r="F435" s="1083" t="s">
        <v>109</v>
      </c>
      <c r="G435" s="511"/>
      <c r="H435" s="512"/>
      <c r="I435" s="512"/>
      <c r="J435" s="513"/>
      <c r="K435" s="524"/>
      <c r="L435" s="525"/>
      <c r="M435" s="507"/>
      <c r="N435" s="507"/>
      <c r="O435" s="507"/>
      <c r="P435" s="507"/>
      <c r="Q435" s="509"/>
      <c r="R435" s="49"/>
      <c r="S435" s="189"/>
      <c r="T435" s="1178"/>
      <c r="U435" s="678">
        <f t="shared" si="147"/>
        <v>0</v>
      </c>
      <c r="V435" s="1055"/>
      <c r="Y435" s="263"/>
      <c r="Z435" s="1045"/>
      <c r="AA435" s="1163"/>
      <c r="AB435" s="1163"/>
      <c r="AC435" s="1164"/>
      <c r="AD435" s="1165"/>
      <c r="AF435" s="1165"/>
      <c r="AJ435" s="1002"/>
    </row>
    <row r="436" spans="1:38" ht="6" customHeight="1" outlineLevel="3" thickTop="1" x14ac:dyDescent="0.15">
      <c r="A436" s="1173">
        <f>A600</f>
        <v>0</v>
      </c>
      <c r="B436" s="7" t="s">
        <v>54</v>
      </c>
      <c r="C436" s="185"/>
      <c r="D436" s="107"/>
      <c r="E436" s="1138"/>
      <c r="F436" s="1091"/>
      <c r="G436" s="118"/>
      <c r="H436" s="75"/>
      <c r="I436" s="75"/>
      <c r="J436" s="31"/>
      <c r="K436" s="221"/>
      <c r="L436" s="31"/>
      <c r="M436" s="31"/>
      <c r="N436" s="1223"/>
      <c r="O436" s="1223"/>
      <c r="P436" s="5"/>
      <c r="Q436" s="160"/>
      <c r="R436" s="49"/>
      <c r="S436" s="189"/>
      <c r="T436" s="1178"/>
      <c r="U436" s="678">
        <f t="shared" ref="U436:U516" si="157">K436*N436</f>
        <v>0</v>
      </c>
      <c r="V436" s="1055"/>
      <c r="Y436" s="263"/>
      <c r="Z436" s="1045"/>
      <c r="AA436" s="1163"/>
      <c r="AB436" s="1163"/>
      <c r="AC436" s="1164"/>
      <c r="AD436" s="1165"/>
      <c r="AF436" s="1165"/>
      <c r="AJ436" s="1002"/>
    </row>
    <row r="437" spans="1:38" ht="15.75" customHeight="1" x14ac:dyDescent="0.15">
      <c r="A437" s="1173">
        <f>A600</f>
        <v>0</v>
      </c>
      <c r="B437" s="7" t="s">
        <v>54</v>
      </c>
      <c r="C437" s="185"/>
      <c r="D437" s="107"/>
      <c r="E437" s="1138"/>
      <c r="F437" s="1094" t="s">
        <v>1862</v>
      </c>
      <c r="G437" s="126"/>
      <c r="H437" s="126"/>
      <c r="I437" s="76"/>
      <c r="J437" s="76"/>
      <c r="K437" s="76"/>
      <c r="L437" s="9"/>
      <c r="M437" s="77"/>
      <c r="N437" s="1201"/>
      <c r="O437" s="1201"/>
      <c r="P437" s="78"/>
      <c r="Q437" s="160"/>
      <c r="R437" s="49"/>
      <c r="S437" s="186"/>
      <c r="T437" s="1178"/>
      <c r="U437" s="678">
        <f t="shared" si="157"/>
        <v>0</v>
      </c>
      <c r="V437" s="1055"/>
      <c r="Y437" s="263"/>
      <c r="Z437" s="1045"/>
      <c r="AA437" s="1163"/>
      <c r="AB437" s="1163"/>
      <c r="AC437" s="1164"/>
      <c r="AD437" s="1165"/>
      <c r="AF437" s="1165"/>
      <c r="AJ437" s="1002"/>
    </row>
    <row r="438" spans="1:38" ht="15.75" customHeight="1" outlineLevel="1" x14ac:dyDescent="0.15">
      <c r="A438" s="1173">
        <f>A437</f>
        <v>0</v>
      </c>
      <c r="B438" s="7" t="s">
        <v>54</v>
      </c>
      <c r="C438" s="185"/>
      <c r="D438" s="107"/>
      <c r="E438" s="1138"/>
      <c r="F438" s="1094" t="s">
        <v>1852</v>
      </c>
      <c r="G438" s="127"/>
      <c r="H438" s="127"/>
      <c r="I438" s="258"/>
      <c r="J438" s="258"/>
      <c r="K438" s="258"/>
      <c r="L438" s="12"/>
      <c r="M438" s="12"/>
      <c r="N438" s="1208"/>
      <c r="O438" s="1208"/>
      <c r="P438" s="12"/>
      <c r="Q438" s="160"/>
      <c r="R438" s="49"/>
      <c r="S438" s="189"/>
      <c r="T438" s="1178"/>
      <c r="U438" s="678">
        <f t="shared" si="157"/>
        <v>0</v>
      </c>
      <c r="V438" s="1055"/>
      <c r="Y438" s="625"/>
      <c r="Z438" s="1045"/>
      <c r="AA438" s="1163"/>
      <c r="AB438" s="1163"/>
      <c r="AC438" s="1164"/>
      <c r="AD438" s="1165"/>
      <c r="AF438" s="1165"/>
      <c r="AJ438" s="1002"/>
    </row>
    <row r="439" spans="1:38" ht="6" customHeight="1" outlineLevel="1" x14ac:dyDescent="0.15">
      <c r="A439" s="1173">
        <f>A440</f>
        <v>0</v>
      </c>
      <c r="C439" s="185"/>
      <c r="D439" s="107"/>
      <c r="E439" s="1138"/>
      <c r="F439" s="1091"/>
      <c r="G439" s="209"/>
      <c r="H439" s="106"/>
      <c r="I439" s="106"/>
      <c r="J439" s="12"/>
      <c r="K439" s="6"/>
      <c r="L439" s="12"/>
      <c r="M439" s="12"/>
      <c r="N439" s="1208"/>
      <c r="O439" s="1208"/>
      <c r="P439" s="12"/>
      <c r="Q439" s="160"/>
      <c r="R439" s="49"/>
      <c r="S439" s="189"/>
      <c r="T439" s="1178"/>
      <c r="U439" s="678">
        <f t="shared" si="157"/>
        <v>0</v>
      </c>
      <c r="V439" s="1055"/>
      <c r="Y439" s="625"/>
      <c r="Z439" s="1045"/>
      <c r="AA439" s="1163"/>
      <c r="AB439" s="1163"/>
      <c r="AC439" s="1164"/>
      <c r="AD439" s="1165"/>
      <c r="AF439" s="1165"/>
      <c r="AJ439" s="1002"/>
    </row>
    <row r="440" spans="1:38" ht="21" outlineLevel="3" x14ac:dyDescent="0.15">
      <c r="A440" s="1173">
        <f>A509</f>
        <v>0</v>
      </c>
      <c r="B440" s="7" t="s">
        <v>54</v>
      </c>
      <c r="C440" s="185"/>
      <c r="D440" s="107"/>
      <c r="E440" s="1142" t="s">
        <v>110</v>
      </c>
      <c r="F440" s="1084" t="s">
        <v>111</v>
      </c>
      <c r="G440" s="210" t="s">
        <v>1919</v>
      </c>
      <c r="H440" s="136"/>
      <c r="I440" s="136"/>
      <c r="J440" s="136"/>
      <c r="K440" s="218" t="s">
        <v>68</v>
      </c>
      <c r="L440" s="137"/>
      <c r="M440" s="137" t="s">
        <v>830</v>
      </c>
      <c r="N440" s="646" t="s">
        <v>1163</v>
      </c>
      <c r="O440" s="646" t="s">
        <v>1164</v>
      </c>
      <c r="P440" s="137" t="s">
        <v>69</v>
      </c>
      <c r="Q440" s="160"/>
      <c r="R440" s="49"/>
      <c r="S440" s="189"/>
      <c r="T440" s="1178"/>
      <c r="U440" s="678"/>
      <c r="V440" s="1055"/>
      <c r="Y440" s="625"/>
      <c r="Z440" s="1045"/>
      <c r="AA440" s="1163"/>
      <c r="AB440" s="1163"/>
      <c r="AC440" s="1164"/>
      <c r="AD440" s="1165"/>
      <c r="AF440" s="1165"/>
      <c r="AJ440" s="1002"/>
    </row>
    <row r="441" spans="1:38" ht="6" customHeight="1" x14ac:dyDescent="0.15">
      <c r="A441" s="1173">
        <f>A442</f>
        <v>0</v>
      </c>
      <c r="B441" s="7" t="s">
        <v>54</v>
      </c>
      <c r="C441" s="185"/>
      <c r="D441" s="107"/>
      <c r="E441" s="1138"/>
      <c r="F441" s="1091"/>
      <c r="G441" s="75"/>
      <c r="H441" s="75"/>
      <c r="I441" s="75"/>
      <c r="J441" s="75"/>
      <c r="K441" s="76"/>
      <c r="L441" s="9"/>
      <c r="M441" s="77"/>
      <c r="N441" s="1201"/>
      <c r="O441" s="1201"/>
      <c r="P441" s="78"/>
      <c r="Q441" s="160"/>
      <c r="R441" s="49"/>
      <c r="S441" s="186"/>
      <c r="T441" s="1178"/>
      <c r="U441" s="678">
        <f t="shared" si="157"/>
        <v>0</v>
      </c>
      <c r="V441" s="1055"/>
      <c r="Y441" s="625"/>
      <c r="Z441" s="1045"/>
      <c r="AA441" s="1163"/>
      <c r="AB441" s="1163"/>
      <c r="AC441" s="1164"/>
      <c r="AD441" s="1165"/>
      <c r="AF441" s="1165"/>
      <c r="AJ441" s="1002"/>
    </row>
    <row r="442" spans="1:38" ht="15.75" customHeight="1" outlineLevel="3" x14ac:dyDescent="0.15">
      <c r="A442" s="1173">
        <f>IF(SUM(A443:A446)=0,0,1)</f>
        <v>0</v>
      </c>
      <c r="B442" s="7" t="s">
        <v>54</v>
      </c>
      <c r="C442" s="185"/>
      <c r="D442" s="107"/>
      <c r="E442" s="1142" t="s">
        <v>1092</v>
      </c>
      <c r="F442" s="1088" t="s">
        <v>1499</v>
      </c>
      <c r="G442" s="126"/>
      <c r="H442" s="126"/>
      <c r="I442" s="129"/>
      <c r="J442" s="1049" t="s">
        <v>1904</v>
      </c>
      <c r="K442" s="76"/>
      <c r="L442" s="233"/>
      <c r="M442" s="233"/>
      <c r="N442" s="1215"/>
      <c r="O442" s="1215"/>
      <c r="P442" s="53"/>
      <c r="Q442" s="160"/>
      <c r="R442" s="49"/>
      <c r="S442" s="189"/>
      <c r="T442" s="1178"/>
      <c r="U442" s="678">
        <f>K442*N442</f>
        <v>0</v>
      </c>
      <c r="V442" s="1055"/>
      <c r="Y442" s="263"/>
      <c r="Z442" s="1045"/>
      <c r="AA442" s="1163"/>
      <c r="AB442" s="1163"/>
      <c r="AC442" s="1164"/>
      <c r="AD442" s="1165"/>
      <c r="AF442" s="1165"/>
      <c r="AJ442" s="1002"/>
      <c r="AL442" s="5"/>
    </row>
    <row r="443" spans="1:38" ht="15.75" customHeight="1" outlineLevel="3" x14ac:dyDescent="0.15">
      <c r="A443" s="1173">
        <f>IF(K443=0,0,1)</f>
        <v>0</v>
      </c>
      <c r="B443" s="7" t="s">
        <v>54</v>
      </c>
      <c r="C443" s="185"/>
      <c r="D443" s="107"/>
      <c r="E443" s="1138" t="str">
        <f>Prijsonderbouwing!B1384</f>
        <v>V4-1-A1</v>
      </c>
      <c r="F443" s="1095" t="str">
        <f>Prijsonderbouwing!D1384</f>
        <v>Dakisolatie gespoten isolatieschuim dik 100mm Rc 3.50 m².K/W van 0 m² tot 45 m²</v>
      </c>
      <c r="G443" s="126"/>
      <c r="H443" s="126"/>
      <c r="I443" s="289"/>
      <c r="J443" s="289"/>
      <c r="K443" s="211"/>
      <c r="L443" s="31"/>
      <c r="M443" s="36" t="str">
        <f>Prijsonderbouwing!F1384</f>
        <v>m²</v>
      </c>
      <c r="N443" s="1215">
        <f>Prijsonderbouwing!O1384</f>
        <v>107.1</v>
      </c>
      <c r="O443" s="1215">
        <f>Prijsonderbouwing!X1384</f>
        <v>126.37799999999999</v>
      </c>
      <c r="P443" s="53">
        <f>O443*K443</f>
        <v>0</v>
      </c>
      <c r="Q443" s="160"/>
      <c r="R443" s="1008"/>
      <c r="S443" s="189"/>
      <c r="T443" s="1178"/>
      <c r="U443" s="678">
        <f t="shared" si="157"/>
        <v>0</v>
      </c>
      <c r="V443" s="1055"/>
      <c r="Y443" s="625"/>
      <c r="Z443" s="1045"/>
      <c r="AA443" s="1163"/>
      <c r="AB443" s="1163"/>
      <c r="AC443" s="1164"/>
      <c r="AD443" s="1165"/>
      <c r="AF443" s="1165"/>
      <c r="AJ443" s="1002"/>
    </row>
    <row r="444" spans="1:38" ht="15.75" customHeight="1" outlineLevel="3" x14ac:dyDescent="0.15">
      <c r="A444" s="1173">
        <f t="shared" ref="A444:A473" si="158">IF(K444=0,0,1)</f>
        <v>0</v>
      </c>
      <c r="B444" s="7" t="s">
        <v>54</v>
      </c>
      <c r="C444" s="185"/>
      <c r="D444" s="107"/>
      <c r="E444" s="1138" t="str">
        <f>Prijsonderbouwing!B1394</f>
        <v>V4-1-A2</v>
      </c>
      <c r="F444" s="1089" t="str">
        <f>Prijsonderbouwing!D1394</f>
        <v>Dakisolatie gespoten isolatieschuim dik 100mm Rc 3.50 m².K/W van 45 m² tot 120 m²</v>
      </c>
      <c r="G444" s="127"/>
      <c r="H444" s="127"/>
      <c r="I444" s="208"/>
      <c r="J444" s="132"/>
      <c r="K444" s="211"/>
      <c r="L444" s="31"/>
      <c r="M444" s="36" t="str">
        <f>Prijsonderbouwing!F1394</f>
        <v>m²</v>
      </c>
      <c r="N444" s="1215">
        <f>Prijsonderbouwing!O1394</f>
        <v>97.1</v>
      </c>
      <c r="O444" s="1215">
        <f>Prijsonderbouwing!X1394</f>
        <v>114.578</v>
      </c>
      <c r="P444" s="53">
        <f t="shared" ref="P444:P506" si="159">O444*K444</f>
        <v>0</v>
      </c>
      <c r="Q444" s="160"/>
      <c r="R444" s="49"/>
      <c r="S444" s="189"/>
      <c r="T444" s="1178"/>
      <c r="U444" s="678">
        <f t="shared" si="157"/>
        <v>0</v>
      </c>
      <c r="V444" s="1055"/>
      <c r="Y444" s="263"/>
      <c r="Z444" s="1045"/>
      <c r="AA444" s="1163"/>
      <c r="AB444" s="1163"/>
      <c r="AC444" s="1164"/>
      <c r="AD444" s="1165"/>
      <c r="AF444" s="1165"/>
      <c r="AJ444" s="1002"/>
    </row>
    <row r="445" spans="1:38" ht="15.75" customHeight="1" outlineLevel="3" x14ac:dyDescent="0.15">
      <c r="A445" s="1173">
        <f t="shared" si="158"/>
        <v>0</v>
      </c>
      <c r="B445" s="7" t="s">
        <v>54</v>
      </c>
      <c r="C445" s="185"/>
      <c r="D445" s="107"/>
      <c r="E445" s="1138" t="str">
        <f>Prijsonderbouwing!B1404</f>
        <v>V4-1-A3</v>
      </c>
      <c r="F445" s="1089" t="str">
        <f>Prijsonderbouwing!D1404</f>
        <v>Dakisolatie gespoten isolatieschuim dik 100mm Rc 3.50 m².K/W  vanaf 120 m²</v>
      </c>
      <c r="G445" s="127"/>
      <c r="H445" s="127"/>
      <c r="I445" s="208"/>
      <c r="J445" s="132"/>
      <c r="K445" s="211"/>
      <c r="L445" s="31"/>
      <c r="M445" s="36" t="str">
        <f>Prijsonderbouwing!F1404</f>
        <v>m²</v>
      </c>
      <c r="N445" s="1215">
        <f>Prijsonderbouwing!O1404</f>
        <v>87.1</v>
      </c>
      <c r="O445" s="1215">
        <f>Prijsonderbouwing!X1404</f>
        <v>102.77799999999999</v>
      </c>
      <c r="P445" s="53">
        <f t="shared" si="159"/>
        <v>0</v>
      </c>
      <c r="Q445" s="160"/>
      <c r="R445" s="49"/>
      <c r="S445" s="189"/>
      <c r="T445" s="1178"/>
      <c r="U445" s="678">
        <f t="shared" si="157"/>
        <v>0</v>
      </c>
      <c r="V445" s="1055"/>
      <c r="Y445" s="263"/>
      <c r="Z445" s="1045"/>
      <c r="AA445" s="1163"/>
      <c r="AB445" s="1163"/>
      <c r="AC445" s="1164"/>
      <c r="AD445" s="1165"/>
      <c r="AF445" s="1165"/>
      <c r="AJ445" s="1002"/>
    </row>
    <row r="446" spans="1:38" ht="15.75" customHeight="1" outlineLevel="3" x14ac:dyDescent="0.15">
      <c r="A446" s="1173">
        <f t="shared" ref="A446" si="160">IF(K446=0,0,1)</f>
        <v>0</v>
      </c>
      <c r="B446" s="7" t="s">
        <v>54</v>
      </c>
      <c r="C446" s="185"/>
      <c r="D446" s="107"/>
      <c r="E446" s="1138" t="str">
        <f>Prijsonderbouwing!B1414</f>
        <v>V4-1-A4</v>
      </c>
      <c r="F446" s="1089" t="str">
        <f>Prijsonderbouwing!D1414</f>
        <v>╚ PUR meer-/minderprijs per mm</v>
      </c>
      <c r="G446" s="918" t="str">
        <f>_xlfn.XLOOKUP(I446,Tabellen!$J$27:$J$33,Tabellen!$K$27:$K$33,"controleren")</f>
        <v>110 mm Rc 4.03 m².K/W</v>
      </c>
      <c r="H446" s="608"/>
      <c r="I446" s="926">
        <v>10</v>
      </c>
      <c r="J446" s="132" t="s">
        <v>83</v>
      </c>
      <c r="K446" s="211"/>
      <c r="L446" s="31"/>
      <c r="M446" s="36" t="str">
        <f>Prijsonderbouwing!F1414</f>
        <v>m²</v>
      </c>
      <c r="N446" s="1215">
        <f>Prijsonderbouwing!O1414*I446</f>
        <v>2.5</v>
      </c>
      <c r="O446" s="1215">
        <f>Prijsonderbouwing!X1414*I446</f>
        <v>2.9499999999999997</v>
      </c>
      <c r="P446" s="53">
        <f t="shared" si="159"/>
        <v>0</v>
      </c>
      <c r="Q446" s="610"/>
      <c r="R446" s="49"/>
      <c r="S446" s="189"/>
      <c r="T446" s="1178"/>
      <c r="U446" s="678">
        <f t="shared" si="157"/>
        <v>0</v>
      </c>
      <c r="V446" s="1055"/>
      <c r="Y446" s="263"/>
      <c r="Z446" s="1045"/>
      <c r="AA446" s="1163"/>
      <c r="AB446" s="1163"/>
      <c r="AC446" s="1164"/>
      <c r="AD446" s="1165"/>
      <c r="AF446" s="1165"/>
      <c r="AJ446" s="1002"/>
    </row>
    <row r="447" spans="1:38" ht="6" customHeight="1" outlineLevel="3" x14ac:dyDescent="0.15">
      <c r="A447" s="1173">
        <f>A448</f>
        <v>0</v>
      </c>
      <c r="C447" s="185"/>
      <c r="D447" s="107"/>
      <c r="E447" s="1142"/>
      <c r="F447" s="1090"/>
      <c r="G447" s="209"/>
      <c r="H447" s="209"/>
      <c r="I447" s="816"/>
      <c r="J447" s="817"/>
      <c r="K447" s="221"/>
      <c r="L447" s="31"/>
      <c r="M447" s="36"/>
      <c r="N447" s="1215"/>
      <c r="O447" s="1215"/>
      <c r="P447" s="53"/>
      <c r="Q447" s="160"/>
      <c r="R447" s="49"/>
      <c r="S447" s="189"/>
      <c r="T447" s="1178"/>
      <c r="U447" s="678">
        <f t="shared" si="157"/>
        <v>0</v>
      </c>
      <c r="V447" s="1055"/>
      <c r="Y447" s="263"/>
      <c r="Z447" s="1045"/>
      <c r="AA447" s="1163"/>
      <c r="AB447" s="1163"/>
      <c r="AC447" s="1164"/>
      <c r="AD447" s="1165"/>
      <c r="AF447" s="1165"/>
      <c r="AJ447" s="1002"/>
    </row>
    <row r="448" spans="1:38" ht="15.75" customHeight="1" outlineLevel="3" x14ac:dyDescent="0.15">
      <c r="A448" s="1173">
        <f>IF(SUM(A449:A452)=0,0,1)</f>
        <v>0</v>
      </c>
      <c r="B448" s="7" t="s">
        <v>54</v>
      </c>
      <c r="C448" s="185"/>
      <c r="D448" s="107"/>
      <c r="E448" s="1142" t="s">
        <v>1093</v>
      </c>
      <c r="F448" s="1088" t="s">
        <v>1480</v>
      </c>
      <c r="G448" s="126"/>
      <c r="H448" s="126"/>
      <c r="I448" s="126"/>
      <c r="J448" s="1049" t="s">
        <v>1904</v>
      </c>
      <c r="K448" s="53"/>
      <c r="L448" s="53"/>
      <c r="M448" s="53"/>
      <c r="N448" s="1215"/>
      <c r="O448" s="1215"/>
      <c r="P448" s="53"/>
      <c r="Q448" s="160"/>
      <c r="R448" s="49"/>
      <c r="S448" s="189"/>
      <c r="T448" s="1178"/>
      <c r="U448" s="678">
        <f>K448*N448</f>
        <v>0</v>
      </c>
      <c r="V448" s="1055"/>
      <c r="Y448" s="263"/>
      <c r="Z448" s="1045"/>
      <c r="AA448" s="1163"/>
      <c r="AB448" s="1163"/>
      <c r="AC448" s="1164"/>
      <c r="AD448" s="1165"/>
      <c r="AF448" s="1165"/>
      <c r="AJ448" s="1002"/>
      <c r="AL448" s="5"/>
    </row>
    <row r="449" spans="1:38" ht="15.75" customHeight="1" outlineLevel="3" x14ac:dyDescent="0.15">
      <c r="A449" s="1173">
        <f t="shared" si="158"/>
        <v>0</v>
      </c>
      <c r="B449" s="7" t="s">
        <v>54</v>
      </c>
      <c r="C449" s="185"/>
      <c r="D449" s="107"/>
      <c r="E449" s="1138" t="str">
        <f>Prijsonderbouwing!B1420</f>
        <v>V4-1-B1</v>
      </c>
      <c r="F449" s="1089" t="str">
        <f>Prijsonderbouwing!D1420</f>
        <v>Dakisolatie glaswol deken dik 130mm Rc 3.50 m².K/W van 0 m² tot 45 m²</v>
      </c>
      <c r="G449" s="127"/>
      <c r="H449" s="127"/>
      <c r="I449" s="208"/>
      <c r="J449" s="132"/>
      <c r="K449" s="211"/>
      <c r="L449" s="31"/>
      <c r="M449" s="36" t="str">
        <f>Prijsonderbouwing!F1420</f>
        <v>m²</v>
      </c>
      <c r="N449" s="1215">
        <f>Prijsonderbouwing!O1420</f>
        <v>121.1</v>
      </c>
      <c r="O449" s="1215">
        <f>Prijsonderbouwing!X1420</f>
        <v>142.898</v>
      </c>
      <c r="P449" s="53">
        <f t="shared" si="159"/>
        <v>0</v>
      </c>
      <c r="Q449" s="160"/>
      <c r="R449" s="49"/>
      <c r="S449" s="189"/>
      <c r="T449" s="1178"/>
      <c r="U449" s="678">
        <f t="shared" si="157"/>
        <v>0</v>
      </c>
      <c r="V449" s="1055"/>
      <c r="Y449" s="263"/>
      <c r="Z449" s="1045"/>
      <c r="AA449" s="1163"/>
      <c r="AB449" s="1163"/>
      <c r="AC449" s="1164"/>
      <c r="AD449" s="1165"/>
      <c r="AF449" s="1165"/>
      <c r="AJ449" s="1002"/>
    </row>
    <row r="450" spans="1:38" ht="15.75" customHeight="1" outlineLevel="3" x14ac:dyDescent="0.15">
      <c r="A450" s="1173">
        <f t="shared" si="158"/>
        <v>0</v>
      </c>
      <c r="B450" s="7" t="s">
        <v>54</v>
      </c>
      <c r="C450" s="185"/>
      <c r="D450" s="107"/>
      <c r="E450" s="1138" t="str">
        <f>Prijsonderbouwing!B1429</f>
        <v>V4-1-B2</v>
      </c>
      <c r="F450" s="1089" t="str">
        <f>Prijsonderbouwing!D1429</f>
        <v>Dakisolatie glaswol deken dik 130mm  Rc 3.50 m².K/W van 45 m² tot 120 m²</v>
      </c>
      <c r="G450" s="127"/>
      <c r="H450" s="127"/>
      <c r="I450" s="208"/>
      <c r="J450" s="132"/>
      <c r="K450" s="211">
        <v>0</v>
      </c>
      <c r="L450" s="31"/>
      <c r="M450" s="36" t="str">
        <f>Prijsonderbouwing!F1429</f>
        <v>m²</v>
      </c>
      <c r="N450" s="1215">
        <f>Prijsonderbouwing!O1429</f>
        <v>111.1</v>
      </c>
      <c r="O450" s="1215">
        <f>Prijsonderbouwing!X1429</f>
        <v>131.09799999999998</v>
      </c>
      <c r="P450" s="53">
        <f t="shared" si="159"/>
        <v>0</v>
      </c>
      <c r="Q450" s="160"/>
      <c r="R450" s="49"/>
      <c r="S450" s="189"/>
      <c r="T450" s="1178"/>
      <c r="U450" s="678">
        <f t="shared" si="157"/>
        <v>0</v>
      </c>
      <c r="V450" s="1055"/>
      <c r="Y450" s="263"/>
      <c r="Z450" s="1045"/>
      <c r="AA450" s="1163"/>
      <c r="AB450" s="1163"/>
      <c r="AC450" s="1164"/>
      <c r="AD450" s="1165"/>
      <c r="AF450" s="1165"/>
      <c r="AJ450" s="1002"/>
    </row>
    <row r="451" spans="1:38" ht="15.75" customHeight="1" outlineLevel="3" x14ac:dyDescent="0.15">
      <c r="A451" s="1173">
        <f t="shared" si="158"/>
        <v>0</v>
      </c>
      <c r="B451" s="7" t="s">
        <v>54</v>
      </c>
      <c r="C451" s="185"/>
      <c r="D451" s="107"/>
      <c r="E451" s="1138" t="str">
        <f>Prijsonderbouwing!B1438</f>
        <v>V4-1-B3</v>
      </c>
      <c r="F451" s="1089" t="str">
        <f>Prijsonderbouwing!D1438</f>
        <v>Dakisolatie glaswol deken dik 130mm  Rc 3.50 m².K/W vanaf 120 m²</v>
      </c>
      <c r="G451" s="127"/>
      <c r="H451" s="127"/>
      <c r="I451" s="208"/>
      <c r="J451" s="132"/>
      <c r="K451" s="211"/>
      <c r="L451" s="31"/>
      <c r="M451" s="36" t="str">
        <f>Prijsonderbouwing!F1438</f>
        <v>m²</v>
      </c>
      <c r="N451" s="1215">
        <f>Prijsonderbouwing!O1438</f>
        <v>101.1</v>
      </c>
      <c r="O451" s="1215">
        <f>Prijsonderbouwing!X1438</f>
        <v>119.298</v>
      </c>
      <c r="P451" s="53">
        <f t="shared" si="159"/>
        <v>0</v>
      </c>
      <c r="Q451" s="160"/>
      <c r="R451" s="49"/>
      <c r="S451" s="189"/>
      <c r="T451" s="1178"/>
      <c r="U451" s="678">
        <f t="shared" si="157"/>
        <v>0</v>
      </c>
      <c r="V451" s="1055"/>
      <c r="Y451" s="263"/>
      <c r="Z451" s="1045"/>
      <c r="AA451" s="1163"/>
      <c r="AB451" s="1163"/>
      <c r="AC451" s="1164"/>
      <c r="AD451" s="1165"/>
      <c r="AF451" s="1165"/>
      <c r="AJ451" s="1002"/>
    </row>
    <row r="452" spans="1:38" ht="15.75" customHeight="1" outlineLevel="3" x14ac:dyDescent="0.15">
      <c r="A452" s="1173">
        <f t="shared" ref="A452" si="161">IF(K452=0,0,1)</f>
        <v>0</v>
      </c>
      <c r="B452" s="7" t="s">
        <v>54</v>
      </c>
      <c r="C452" s="185"/>
      <c r="D452" s="107"/>
      <c r="E452" s="1138" t="str">
        <f>Prijsonderbouwing!B1447</f>
        <v>V4-1-B4</v>
      </c>
      <c r="F452" s="1089" t="str">
        <f>Prijsonderbouwing!D1447</f>
        <v>╚ Glaswol deken meer-/minderprijs per mm</v>
      </c>
      <c r="G452" s="918" t="str">
        <f>_xlfn.XLOOKUP(I452,Tabellen!$J$36:$J$42,Tabellen!$K$36:$K$42,"controleren")</f>
        <v>140 mm Rc 3.70 m².K/W</v>
      </c>
      <c r="H452" s="608"/>
      <c r="I452" s="926">
        <v>10</v>
      </c>
      <c r="J452" s="132" t="s">
        <v>83</v>
      </c>
      <c r="K452" s="211"/>
      <c r="L452" s="31"/>
      <c r="M452" s="36" t="str">
        <f>Prijsonderbouwing!F1447</f>
        <v>m²</v>
      </c>
      <c r="N452" s="1215">
        <f>Prijsonderbouwing!O1447*I452</f>
        <v>4.5</v>
      </c>
      <c r="O452" s="1215">
        <f>Prijsonderbouwing!X1447*I452</f>
        <v>5.3100000000000005</v>
      </c>
      <c r="P452" s="53">
        <f t="shared" si="159"/>
        <v>0</v>
      </c>
      <c r="Q452" s="160"/>
      <c r="R452" s="49"/>
      <c r="S452" s="189"/>
      <c r="T452" s="1178"/>
      <c r="U452" s="678">
        <f t="shared" si="157"/>
        <v>0</v>
      </c>
      <c r="V452" s="1054"/>
      <c r="Y452" s="263"/>
      <c r="Z452" s="1045"/>
      <c r="AA452" s="1163"/>
      <c r="AB452" s="1163"/>
      <c r="AC452" s="1164"/>
      <c r="AD452" s="1165"/>
      <c r="AF452" s="1165"/>
      <c r="AJ452" s="1002"/>
    </row>
    <row r="453" spans="1:38" ht="6" customHeight="1" outlineLevel="3" x14ac:dyDescent="0.15">
      <c r="A453" s="1173">
        <f>A454</f>
        <v>0</v>
      </c>
      <c r="C453" s="185"/>
      <c r="D453" s="107"/>
      <c r="E453" s="1142"/>
      <c r="F453" s="1090"/>
      <c r="G453" s="209"/>
      <c r="H453" s="209"/>
      <c r="I453" s="816"/>
      <c r="J453" s="817"/>
      <c r="K453" s="221"/>
      <c r="L453" s="31"/>
      <c r="M453" s="36"/>
      <c r="N453" s="1215"/>
      <c r="O453" s="1215"/>
      <c r="P453" s="53"/>
      <c r="Q453" s="160"/>
      <c r="R453" s="49"/>
      <c r="S453" s="189"/>
      <c r="T453" s="1178"/>
      <c r="U453" s="678">
        <f t="shared" si="157"/>
        <v>0</v>
      </c>
      <c r="V453" s="1055"/>
      <c r="Y453" s="263"/>
      <c r="Z453" s="1045"/>
      <c r="AA453" s="1163"/>
      <c r="AB453" s="1163"/>
      <c r="AC453" s="1164"/>
      <c r="AD453" s="1165"/>
      <c r="AF453" s="1165"/>
      <c r="AJ453" s="1002"/>
    </row>
    <row r="454" spans="1:38" ht="15.75" customHeight="1" outlineLevel="3" x14ac:dyDescent="0.15">
      <c r="A454" s="1173">
        <f>IF(SUM(A455:A458)=0,0,1)</f>
        <v>0</v>
      </c>
      <c r="B454" s="7" t="s">
        <v>54</v>
      </c>
      <c r="C454" s="185"/>
      <c r="D454" s="107"/>
      <c r="E454" s="1142" t="s">
        <v>1096</v>
      </c>
      <c r="F454" s="1088" t="s">
        <v>1481</v>
      </c>
      <c r="G454" s="126"/>
      <c r="H454" s="126"/>
      <c r="I454" s="126"/>
      <c r="J454" s="289"/>
      <c r="K454" s="76"/>
      <c r="L454" s="53"/>
      <c r="M454" s="53"/>
      <c r="N454" s="1215"/>
      <c r="O454" s="1215"/>
      <c r="P454" s="53"/>
      <c r="Q454" s="160"/>
      <c r="R454" s="49"/>
      <c r="S454" s="189"/>
      <c r="T454" s="1178"/>
      <c r="U454" s="678">
        <f>K454*N454</f>
        <v>0</v>
      </c>
      <c r="V454" s="1055"/>
      <c r="Y454" s="263"/>
      <c r="Z454" s="1045"/>
      <c r="AA454" s="1163"/>
      <c r="AB454" s="1163"/>
      <c r="AC454" s="1164"/>
      <c r="AD454" s="1165"/>
      <c r="AF454" s="1165"/>
      <c r="AJ454" s="1002"/>
      <c r="AL454" s="5"/>
    </row>
    <row r="455" spans="1:38" ht="15.75" customHeight="1" outlineLevel="3" x14ac:dyDescent="0.15">
      <c r="A455" s="1173">
        <f t="shared" si="158"/>
        <v>0</v>
      </c>
      <c r="B455" s="7" t="s">
        <v>54</v>
      </c>
      <c r="C455" s="185"/>
      <c r="D455" s="107"/>
      <c r="E455" s="1138" t="str">
        <f>Prijsonderbouwing!B1452</f>
        <v>V4-1-C1</v>
      </c>
      <c r="F455" s="1089" t="str">
        <f>Prijsonderbouwing!D1452</f>
        <v>Dakisolatie glaswol ingeblazen dik 130mm Rc 3.50 m².K/W van 0 m² tot 45 m²</v>
      </c>
      <c r="G455" s="127"/>
      <c r="H455" s="127"/>
      <c r="I455" s="208"/>
      <c r="J455" s="132"/>
      <c r="K455" s="211"/>
      <c r="L455" s="31"/>
      <c r="M455" s="36" t="str">
        <f>Prijsonderbouwing!F1452</f>
        <v>m²</v>
      </c>
      <c r="N455" s="1215">
        <f>Prijsonderbouwing!O1452</f>
        <v>65</v>
      </c>
      <c r="O455" s="1215">
        <f>Prijsonderbouwing!X1452</f>
        <v>76.7</v>
      </c>
      <c r="P455" s="53">
        <f t="shared" si="159"/>
        <v>0</v>
      </c>
      <c r="Q455" s="160"/>
      <c r="R455" s="49"/>
      <c r="S455" s="189"/>
      <c r="T455" s="1178"/>
      <c r="U455" s="678">
        <f t="shared" si="157"/>
        <v>0</v>
      </c>
      <c r="V455" s="1055"/>
      <c r="Y455" s="263"/>
      <c r="Z455" s="1045"/>
      <c r="AA455" s="1163"/>
      <c r="AB455" s="1163"/>
      <c r="AC455" s="1164"/>
      <c r="AD455" s="1165"/>
      <c r="AF455" s="1165"/>
      <c r="AJ455" s="1002"/>
    </row>
    <row r="456" spans="1:38" ht="15.75" customHeight="1" outlineLevel="3" x14ac:dyDescent="0.15">
      <c r="A456" s="1173">
        <f t="shared" si="158"/>
        <v>0</v>
      </c>
      <c r="B456" s="7" t="s">
        <v>54</v>
      </c>
      <c r="C456" s="185"/>
      <c r="D456" s="107"/>
      <c r="E456" s="1138" t="str">
        <f>Prijsonderbouwing!B1457</f>
        <v>V4-1-C2</v>
      </c>
      <c r="F456" s="1089" t="str">
        <f>Prijsonderbouwing!D1457</f>
        <v>Dakisolatie glaswol ingeblazen dik 130mm  Rc 3.50 m².K/W van 45 m² tot 120 m²</v>
      </c>
      <c r="G456" s="127"/>
      <c r="H456" s="127"/>
      <c r="I456" s="208"/>
      <c r="J456" s="132"/>
      <c r="K456" s="211"/>
      <c r="L456" s="31"/>
      <c r="M456" s="36" t="str">
        <f>Prijsonderbouwing!F1457</f>
        <v>m²</v>
      </c>
      <c r="N456" s="1215">
        <f>Prijsonderbouwing!O1457</f>
        <v>55</v>
      </c>
      <c r="O456" s="1215">
        <f>Prijsonderbouwing!X1457</f>
        <v>64.900000000000006</v>
      </c>
      <c r="P456" s="53">
        <f t="shared" si="159"/>
        <v>0</v>
      </c>
      <c r="Q456" s="160"/>
      <c r="R456" s="49"/>
      <c r="S456" s="189"/>
      <c r="T456" s="1178"/>
      <c r="U456" s="678">
        <f t="shared" si="157"/>
        <v>0</v>
      </c>
      <c r="V456" s="1055"/>
      <c r="Y456" s="263"/>
      <c r="Z456" s="1045"/>
      <c r="AA456" s="1163"/>
      <c r="AB456" s="1163"/>
      <c r="AC456" s="1164"/>
      <c r="AD456" s="1165"/>
      <c r="AF456" s="1165"/>
      <c r="AJ456" s="1002"/>
    </row>
    <row r="457" spans="1:38" ht="15.75" customHeight="1" outlineLevel="3" x14ac:dyDescent="0.15">
      <c r="A457" s="1173">
        <f t="shared" si="158"/>
        <v>0</v>
      </c>
      <c r="B457" s="7" t="s">
        <v>54</v>
      </c>
      <c r="C457" s="185"/>
      <c r="D457" s="107"/>
      <c r="E457" s="1138" t="str">
        <f>Prijsonderbouwing!B1462</f>
        <v>V4-1-C3</v>
      </c>
      <c r="F457" s="1089" t="str">
        <f>Prijsonderbouwing!D1462</f>
        <v>Dakisolatie glaswol ingeblazen dik 130mm Rc 3.50 m².K/W vanaf 120 m²</v>
      </c>
      <c r="G457" s="127"/>
      <c r="H457" s="127"/>
      <c r="I457" s="208"/>
      <c r="J457" s="132"/>
      <c r="K457" s="211"/>
      <c r="L457" s="31"/>
      <c r="M457" s="36" t="str">
        <f>Prijsonderbouwing!F1462</f>
        <v>m²</v>
      </c>
      <c r="N457" s="1215">
        <f>Prijsonderbouwing!O1462</f>
        <v>45</v>
      </c>
      <c r="O457" s="1215">
        <f>Prijsonderbouwing!X1462</f>
        <v>53.1</v>
      </c>
      <c r="P457" s="53">
        <f t="shared" si="159"/>
        <v>0</v>
      </c>
      <c r="Q457" s="160"/>
      <c r="R457" s="49"/>
      <c r="S457" s="189"/>
      <c r="T457" s="1178"/>
      <c r="U457" s="678">
        <f t="shared" si="157"/>
        <v>0</v>
      </c>
      <c r="V457" s="1055"/>
      <c r="Y457" s="263"/>
      <c r="Z457" s="1045"/>
      <c r="AA457" s="1163"/>
      <c r="AB457" s="1163"/>
      <c r="AC457" s="1164"/>
      <c r="AD457" s="1165"/>
      <c r="AF457" s="1165"/>
      <c r="AJ457" s="1002"/>
    </row>
    <row r="458" spans="1:38" ht="15.75" customHeight="1" outlineLevel="3" x14ac:dyDescent="0.15">
      <c r="A458" s="1173">
        <f t="shared" ref="A458" si="162">IF(K458=0,0,1)</f>
        <v>0</v>
      </c>
      <c r="B458" s="7" t="s">
        <v>54</v>
      </c>
      <c r="C458" s="185"/>
      <c r="D458" s="107"/>
      <c r="E458" s="1138" t="str">
        <f>Prijsonderbouwing!B1467</f>
        <v>V4-1-C4</v>
      </c>
      <c r="F458" s="1089" t="str">
        <f>Prijsonderbouwing!D1467</f>
        <v>╚ Glaswol ingeblazen meer-/minderprijs per mm</v>
      </c>
      <c r="G458" s="918" t="str">
        <f>_xlfn.XLOOKUP(I458,Tabellen!$J$36:$J$42,Tabellen!$K$36:$K$42,"controleren")</f>
        <v>140 mm Rc 3.70 m².K/W</v>
      </c>
      <c r="H458" s="608"/>
      <c r="I458" s="926">
        <v>10</v>
      </c>
      <c r="J458" s="132" t="s">
        <v>83</v>
      </c>
      <c r="K458" s="211"/>
      <c r="L458" s="31"/>
      <c r="M458" s="36" t="str">
        <f>Prijsonderbouwing!F1467</f>
        <v>m²</v>
      </c>
      <c r="N458" s="1215">
        <f>Prijsonderbouwing!O1467*I458</f>
        <v>2</v>
      </c>
      <c r="O458" s="1215">
        <f>Prijsonderbouwing!X1467*I458</f>
        <v>2.3600000000000003</v>
      </c>
      <c r="P458" s="53">
        <f t="shared" si="159"/>
        <v>0</v>
      </c>
      <c r="Q458" s="160"/>
      <c r="R458" s="49"/>
      <c r="S458" s="189"/>
      <c r="T458" s="1178"/>
      <c r="U458" s="678">
        <f t="shared" si="157"/>
        <v>0</v>
      </c>
      <c r="V458" s="1055"/>
      <c r="Y458" s="263"/>
      <c r="Z458" s="1045"/>
      <c r="AA458" s="1163"/>
      <c r="AB458" s="1163"/>
      <c r="AC458" s="1164"/>
      <c r="AD458" s="1165"/>
      <c r="AF458" s="1165"/>
      <c r="AJ458" s="1002"/>
    </row>
    <row r="459" spans="1:38" ht="6" customHeight="1" outlineLevel="3" x14ac:dyDescent="0.15">
      <c r="A459" s="1173">
        <f>A460</f>
        <v>0</v>
      </c>
      <c r="C459" s="185"/>
      <c r="D459" s="107"/>
      <c r="E459" s="1142"/>
      <c r="F459" s="1090"/>
      <c r="G459" s="209"/>
      <c r="H459" s="209"/>
      <c r="I459" s="816"/>
      <c r="J459" s="817"/>
      <c r="K459" s="221"/>
      <c r="L459" s="31"/>
      <c r="M459" s="36"/>
      <c r="N459" s="1215"/>
      <c r="O459" s="1215"/>
      <c r="P459" s="53"/>
      <c r="Q459" s="160"/>
      <c r="R459" s="49"/>
      <c r="S459" s="189"/>
      <c r="T459" s="1178"/>
      <c r="U459" s="678">
        <f t="shared" si="157"/>
        <v>0</v>
      </c>
      <c r="V459" s="1055"/>
      <c r="Y459" s="263"/>
      <c r="Z459" s="1045"/>
      <c r="AA459" s="1163"/>
      <c r="AB459" s="1163"/>
      <c r="AC459" s="1164"/>
      <c r="AD459" s="1165"/>
      <c r="AF459" s="1165"/>
      <c r="AJ459" s="1002"/>
    </row>
    <row r="460" spans="1:38" ht="15.75" customHeight="1" outlineLevel="3" x14ac:dyDescent="0.15">
      <c r="A460" s="1173">
        <f>IF(SUM(A461:A464)=0,0,1)</f>
        <v>0</v>
      </c>
      <c r="B460" s="7" t="s">
        <v>54</v>
      </c>
      <c r="C460" s="185"/>
      <c r="D460" s="107"/>
      <c r="E460" s="1142" t="s">
        <v>1095</v>
      </c>
      <c r="F460" s="1088" t="s">
        <v>1490</v>
      </c>
      <c r="G460" s="126"/>
      <c r="H460" s="126"/>
      <c r="I460" s="53"/>
      <c r="J460" s="1049" t="s">
        <v>1904</v>
      </c>
      <c r="K460" s="53"/>
      <c r="L460" s="53"/>
      <c r="M460" s="53"/>
      <c r="N460" s="1215"/>
      <c r="O460" s="1215"/>
      <c r="P460" s="53"/>
      <c r="Q460" s="160"/>
      <c r="R460" s="49"/>
      <c r="S460" s="189"/>
      <c r="T460" s="1178"/>
      <c r="U460" s="678">
        <f>K460*N460</f>
        <v>0</v>
      </c>
      <c r="V460" s="1055"/>
      <c r="Y460" s="263"/>
      <c r="Z460" s="1045"/>
      <c r="AA460" s="1163"/>
      <c r="AB460" s="1163"/>
      <c r="AC460" s="1164"/>
      <c r="AD460" s="1165"/>
      <c r="AF460" s="1165"/>
      <c r="AJ460" s="1002"/>
      <c r="AL460" s="5"/>
    </row>
    <row r="461" spans="1:38" ht="15.75" customHeight="1" outlineLevel="3" x14ac:dyDescent="0.15">
      <c r="A461" s="1173">
        <f t="shared" si="158"/>
        <v>0</v>
      </c>
      <c r="B461" s="7" t="s">
        <v>54</v>
      </c>
      <c r="C461" s="185"/>
      <c r="D461" s="107"/>
      <c r="E461" s="1138" t="str">
        <f>Prijsonderbouwing!B1473</f>
        <v>V4-1-D1</v>
      </c>
      <c r="F461" s="1089" t="str">
        <f>Prijsonderbouwing!D1473</f>
        <v>Dakisolatie vlasvezel dik 140mm Rc 3.50 m².K/W van 0 m² tot 45 m²</v>
      </c>
      <c r="G461" s="127"/>
      <c r="H461" s="127"/>
      <c r="I461" s="208"/>
      <c r="J461" s="132"/>
      <c r="K461" s="211"/>
      <c r="L461" s="31"/>
      <c r="M461" s="36" t="str">
        <f>Prijsonderbouwing!F1473</f>
        <v>m²</v>
      </c>
      <c r="N461" s="1215">
        <f>Prijsonderbouwing!O1473</f>
        <v>136.1</v>
      </c>
      <c r="O461" s="1215">
        <f>Prijsonderbouwing!X1473</f>
        <v>160.59799999999998</v>
      </c>
      <c r="P461" s="53">
        <f t="shared" si="159"/>
        <v>0</v>
      </c>
      <c r="Q461" s="160"/>
      <c r="R461" s="49"/>
      <c r="S461" s="189"/>
      <c r="T461" s="1178"/>
      <c r="U461" s="678">
        <f t="shared" si="157"/>
        <v>0</v>
      </c>
      <c r="V461" s="1055"/>
      <c r="Y461" s="263"/>
      <c r="Z461" s="1045"/>
      <c r="AA461" s="1163"/>
      <c r="AB461" s="1163"/>
      <c r="AC461" s="1164"/>
      <c r="AD461" s="1165"/>
      <c r="AF461" s="1165"/>
      <c r="AJ461" s="1002"/>
    </row>
    <row r="462" spans="1:38" ht="15.75" customHeight="1" outlineLevel="3" x14ac:dyDescent="0.15">
      <c r="A462" s="1173">
        <f t="shared" si="158"/>
        <v>0</v>
      </c>
      <c r="B462" s="7" t="s">
        <v>54</v>
      </c>
      <c r="C462" s="185"/>
      <c r="D462" s="107"/>
      <c r="E462" s="1138" t="str">
        <f>Prijsonderbouwing!B1482</f>
        <v>V4-1-D2</v>
      </c>
      <c r="F462" s="1089" t="str">
        <f>Prijsonderbouwing!D1482</f>
        <v>Dakisolatie vlasvezel dik 140mm  Rc 3.50 m².K/W van 45 m² tot 120 m²</v>
      </c>
      <c r="G462" s="127"/>
      <c r="H462" s="127"/>
      <c r="I462" s="208"/>
      <c r="J462" s="132"/>
      <c r="K462" s="211"/>
      <c r="L462" s="31"/>
      <c r="M462" s="36" t="str">
        <f>Prijsonderbouwing!F1482</f>
        <v>m²</v>
      </c>
      <c r="N462" s="1215">
        <f>Prijsonderbouwing!O1482</f>
        <v>131.1</v>
      </c>
      <c r="O462" s="1215">
        <f>Prijsonderbouwing!X1482</f>
        <v>154.69800000000001</v>
      </c>
      <c r="P462" s="53">
        <f t="shared" si="159"/>
        <v>0</v>
      </c>
      <c r="Q462" s="160"/>
      <c r="R462" s="49"/>
      <c r="S462" s="189"/>
      <c r="T462" s="1178"/>
      <c r="U462" s="678">
        <f t="shared" si="157"/>
        <v>0</v>
      </c>
      <c r="V462" s="1055"/>
      <c r="Y462" s="263"/>
      <c r="Z462" s="1045"/>
      <c r="AA462" s="1163"/>
      <c r="AB462" s="1163"/>
      <c r="AC462" s="1164"/>
      <c r="AD462" s="1165"/>
      <c r="AF462" s="1165"/>
      <c r="AJ462" s="1002"/>
    </row>
    <row r="463" spans="1:38" ht="15.75" customHeight="1" outlineLevel="3" x14ac:dyDescent="0.15">
      <c r="A463" s="1173">
        <f t="shared" si="158"/>
        <v>0</v>
      </c>
      <c r="B463" s="7" t="s">
        <v>54</v>
      </c>
      <c r="C463" s="185"/>
      <c r="D463" s="107"/>
      <c r="E463" s="1138" t="str">
        <f>Prijsonderbouwing!B1491</f>
        <v>V4-1-D3</v>
      </c>
      <c r="F463" s="1089" t="str">
        <f>Prijsonderbouwing!D1491</f>
        <v>Dakisolatie vlasvezel dik 140mm  Rc 3.50 m².K/W vanaf 120 m²</v>
      </c>
      <c r="G463" s="127"/>
      <c r="H463" s="127"/>
      <c r="I463" s="208"/>
      <c r="J463" s="132"/>
      <c r="K463" s="211"/>
      <c r="L463" s="31"/>
      <c r="M463" s="36" t="str">
        <f>Prijsonderbouwing!F1491</f>
        <v>m²</v>
      </c>
      <c r="N463" s="1215">
        <f>Prijsonderbouwing!O1491</f>
        <v>121.1</v>
      </c>
      <c r="O463" s="1215">
        <f>Prijsonderbouwing!X1491</f>
        <v>142.898</v>
      </c>
      <c r="P463" s="53">
        <f t="shared" si="159"/>
        <v>0</v>
      </c>
      <c r="Q463" s="160"/>
      <c r="R463" s="49"/>
      <c r="S463" s="189"/>
      <c r="T463" s="1178"/>
      <c r="U463" s="678">
        <f t="shared" si="157"/>
        <v>0</v>
      </c>
      <c r="V463" s="1055"/>
      <c r="Y463" s="263"/>
      <c r="Z463" s="1045"/>
      <c r="AA463" s="1163"/>
      <c r="AB463" s="1163"/>
      <c r="AC463" s="1164"/>
      <c r="AD463" s="1165"/>
      <c r="AF463" s="1165"/>
      <c r="AJ463" s="1002"/>
    </row>
    <row r="464" spans="1:38" ht="15.75" customHeight="1" outlineLevel="3" x14ac:dyDescent="0.15">
      <c r="A464" s="1173">
        <f t="shared" ref="A464" si="163">IF(K464=0,0,1)</f>
        <v>0</v>
      </c>
      <c r="B464" s="7" t="s">
        <v>54</v>
      </c>
      <c r="C464" s="185"/>
      <c r="D464" s="107"/>
      <c r="E464" s="1138" t="str">
        <f>Prijsonderbouwing!B1500</f>
        <v>V4-1-D4</v>
      </c>
      <c r="F464" s="1089" t="str">
        <f>Prijsonderbouwing!D1500</f>
        <v>╚ Vlasvezel meer-/minderprijs per mm</v>
      </c>
      <c r="G464" s="918" t="str">
        <f>_xlfn.XLOOKUP(I464,Tabellen!$J$45:$J$51,Tabellen!$K$45:$K$51,"controleren")</f>
        <v>150 mm Rc 3.75 m².K/W</v>
      </c>
      <c r="H464" s="608"/>
      <c r="I464" s="926">
        <v>10</v>
      </c>
      <c r="J464" s="132" t="s">
        <v>83</v>
      </c>
      <c r="K464" s="211"/>
      <c r="L464" s="31"/>
      <c r="M464" s="36" t="str">
        <f>Prijsonderbouwing!F1500</f>
        <v>m²</v>
      </c>
      <c r="N464" s="1215">
        <f>Prijsonderbouwing!O1500*I464</f>
        <v>3.3000000000000003</v>
      </c>
      <c r="O464" s="1215">
        <f>Prijsonderbouwing!X1500*I464</f>
        <v>3.8940000000000001</v>
      </c>
      <c r="P464" s="53">
        <f t="shared" si="159"/>
        <v>0</v>
      </c>
      <c r="Q464" s="160"/>
      <c r="R464" s="49"/>
      <c r="S464" s="189"/>
      <c r="T464" s="1178"/>
      <c r="U464" s="678">
        <f t="shared" si="157"/>
        <v>0</v>
      </c>
      <c r="V464" s="1054"/>
      <c r="Y464" s="263"/>
      <c r="Z464" s="1045"/>
      <c r="AA464" s="1163"/>
      <c r="AB464" s="1163"/>
      <c r="AC464" s="1164"/>
      <c r="AD464" s="1165"/>
      <c r="AF464" s="1165"/>
      <c r="AJ464" s="1002"/>
    </row>
    <row r="465" spans="1:38" ht="6" customHeight="1" outlineLevel="3" x14ac:dyDescent="0.15">
      <c r="A465" s="1173">
        <f>A466</f>
        <v>0</v>
      </c>
      <c r="C465" s="185"/>
      <c r="D465" s="107"/>
      <c r="E465" s="1142"/>
      <c r="F465" s="1090"/>
      <c r="G465" s="209"/>
      <c r="H465" s="209"/>
      <c r="I465" s="816"/>
      <c r="J465" s="817"/>
      <c r="K465" s="221"/>
      <c r="L465" s="31"/>
      <c r="M465" s="36"/>
      <c r="N465" s="1215"/>
      <c r="O465" s="1215"/>
      <c r="P465" s="53"/>
      <c r="Q465" s="160"/>
      <c r="R465" s="49"/>
      <c r="S465" s="189"/>
      <c r="T465" s="1178"/>
      <c r="U465" s="678">
        <f t="shared" si="157"/>
        <v>0</v>
      </c>
      <c r="V465" s="1055"/>
      <c r="Y465" s="263"/>
      <c r="Z465" s="1045"/>
      <c r="AA465" s="1163"/>
      <c r="AB465" s="1163"/>
      <c r="AC465" s="1164"/>
      <c r="AD465" s="1165"/>
      <c r="AF465" s="1165"/>
      <c r="AJ465" s="1002"/>
    </row>
    <row r="466" spans="1:38" ht="15.75" customHeight="1" outlineLevel="3" x14ac:dyDescent="0.15">
      <c r="A466" s="1173">
        <f>IF(SUM(A467:A470)=0,0,1)</f>
        <v>0</v>
      </c>
      <c r="B466" s="7" t="s">
        <v>54</v>
      </c>
      <c r="C466" s="185"/>
      <c r="D466" s="107"/>
      <c r="E466" s="1142" t="s">
        <v>1094</v>
      </c>
      <c r="F466" s="1088" t="s">
        <v>1482</v>
      </c>
      <c r="G466" s="126"/>
      <c r="H466" s="126"/>
      <c r="I466" s="53"/>
      <c r="J466" s="1049" t="s">
        <v>1904</v>
      </c>
      <c r="K466" s="53"/>
      <c r="L466" s="53"/>
      <c r="M466" s="53"/>
      <c r="N466" s="1215"/>
      <c r="O466" s="1215"/>
      <c r="P466" s="53"/>
      <c r="Q466" s="160"/>
      <c r="R466" s="49"/>
      <c r="S466" s="189"/>
      <c r="T466" s="1178"/>
      <c r="U466" s="678">
        <f>K466*N466</f>
        <v>0</v>
      </c>
      <c r="V466" s="1055"/>
      <c r="Y466" s="263"/>
      <c r="Z466" s="1045"/>
      <c r="AA466" s="1163"/>
      <c r="AB466" s="1163"/>
      <c r="AC466" s="1164"/>
      <c r="AD466" s="1165"/>
      <c r="AF466" s="1165"/>
      <c r="AJ466" s="1002"/>
      <c r="AL466" s="5"/>
    </row>
    <row r="467" spans="1:38" ht="15.75" customHeight="1" outlineLevel="3" x14ac:dyDescent="0.15">
      <c r="A467" s="1173">
        <f t="shared" si="158"/>
        <v>0</v>
      </c>
      <c r="B467" s="7" t="s">
        <v>54</v>
      </c>
      <c r="C467" s="185"/>
      <c r="D467" s="107"/>
      <c r="E467" s="1138" t="str">
        <f>Prijsonderbouwing!B1505</f>
        <v>V4-1-E1</v>
      </c>
      <c r="F467" s="1089" t="str">
        <f>Prijsonderbouwing!D1505</f>
        <v>Dakisolatie grasvezel dik 150mm Rc 3.50 m².K/W van 0 m² tot 45 m²</v>
      </c>
      <c r="G467" s="127"/>
      <c r="H467" s="127"/>
      <c r="I467" s="208"/>
      <c r="J467" s="132"/>
      <c r="K467" s="211"/>
      <c r="L467" s="31"/>
      <c r="M467" s="36" t="str">
        <f>Prijsonderbouwing!F1505</f>
        <v>m²</v>
      </c>
      <c r="N467" s="1215">
        <f>Prijsonderbouwing!O1505</f>
        <v>141.1</v>
      </c>
      <c r="O467" s="1215">
        <f>Prijsonderbouwing!X1505</f>
        <v>166.49800000000002</v>
      </c>
      <c r="P467" s="53">
        <f t="shared" si="159"/>
        <v>0</v>
      </c>
      <c r="Q467" s="160"/>
      <c r="R467" s="49"/>
      <c r="S467" s="189"/>
      <c r="T467" s="1178"/>
      <c r="U467" s="678">
        <f t="shared" si="157"/>
        <v>0</v>
      </c>
      <c r="V467" s="1055"/>
      <c r="Y467" s="263"/>
      <c r="Z467" s="1045"/>
      <c r="AA467" s="1163"/>
      <c r="AB467" s="1163"/>
      <c r="AC467" s="1164"/>
      <c r="AD467" s="1165"/>
      <c r="AF467" s="1165"/>
      <c r="AJ467" s="1002"/>
    </row>
    <row r="468" spans="1:38" ht="15.75" customHeight="1" outlineLevel="3" x14ac:dyDescent="0.15">
      <c r="A468" s="1173">
        <f t="shared" si="158"/>
        <v>0</v>
      </c>
      <c r="B468" s="7" t="s">
        <v>54</v>
      </c>
      <c r="C468" s="185"/>
      <c r="D468" s="107"/>
      <c r="E468" s="1138" t="str">
        <f>Prijsonderbouwing!B1514</f>
        <v>V4-1-E2</v>
      </c>
      <c r="F468" s="1089" t="str">
        <f>Prijsonderbouwing!D1514</f>
        <v>Dakisolatie grasvezel dik 150mm  Rc 3.50 m².K/W van 45 m² tot 120 m²</v>
      </c>
      <c r="G468" s="127"/>
      <c r="H468" s="127"/>
      <c r="I468" s="208"/>
      <c r="J468" s="132"/>
      <c r="K468" s="211"/>
      <c r="L468" s="31"/>
      <c r="M468" s="36" t="str">
        <f>Prijsonderbouwing!F1514</f>
        <v>m²</v>
      </c>
      <c r="N468" s="1215">
        <f>Prijsonderbouwing!O1514</f>
        <v>136.1</v>
      </c>
      <c r="O468" s="1215">
        <f>Prijsonderbouwing!X1514</f>
        <v>160.59799999999998</v>
      </c>
      <c r="P468" s="53">
        <f t="shared" si="159"/>
        <v>0</v>
      </c>
      <c r="Q468" s="160"/>
      <c r="R468" s="49"/>
      <c r="S468" s="189"/>
      <c r="T468" s="1178"/>
      <c r="U468" s="678">
        <f t="shared" si="157"/>
        <v>0</v>
      </c>
      <c r="V468" s="1055"/>
      <c r="Y468" s="263"/>
      <c r="Z468" s="1045"/>
      <c r="AA468" s="1163"/>
      <c r="AB468" s="1163"/>
      <c r="AC468" s="1164"/>
      <c r="AD468" s="1165"/>
      <c r="AF468" s="1165"/>
      <c r="AJ468" s="1002"/>
    </row>
    <row r="469" spans="1:38" ht="15.75" customHeight="1" outlineLevel="3" x14ac:dyDescent="0.15">
      <c r="A469" s="1173">
        <f t="shared" si="158"/>
        <v>0</v>
      </c>
      <c r="B469" s="7" t="s">
        <v>54</v>
      </c>
      <c r="C469" s="185"/>
      <c r="D469" s="107"/>
      <c r="E469" s="1138" t="str">
        <f>Prijsonderbouwing!B1523</f>
        <v>V4-1-E3</v>
      </c>
      <c r="F469" s="1089" t="str">
        <f>Prijsonderbouwing!D1523</f>
        <v>Dakisolatie grasvezel dik 150mm  Rc 3.50 m².K/W vanaf 120 m²</v>
      </c>
      <c r="G469" s="127"/>
      <c r="H469" s="127"/>
      <c r="I469" s="208"/>
      <c r="J469" s="132"/>
      <c r="K469" s="211"/>
      <c r="L469" s="31"/>
      <c r="M469" s="36" t="str">
        <f>Prijsonderbouwing!F1523</f>
        <v>m²</v>
      </c>
      <c r="N469" s="1215">
        <f>Prijsonderbouwing!O1523</f>
        <v>131.1</v>
      </c>
      <c r="O469" s="1215">
        <f>Prijsonderbouwing!X1523</f>
        <v>154.69800000000001</v>
      </c>
      <c r="P469" s="53">
        <f t="shared" si="159"/>
        <v>0</v>
      </c>
      <c r="Q469" s="160"/>
      <c r="R469" s="49"/>
      <c r="S469" s="189"/>
      <c r="T469" s="1178"/>
      <c r="U469" s="678">
        <f t="shared" si="157"/>
        <v>0</v>
      </c>
      <c r="V469" s="1055"/>
      <c r="Y469" s="263"/>
      <c r="Z469" s="1045"/>
      <c r="AA469" s="1163"/>
      <c r="AB469" s="1163"/>
      <c r="AC469" s="1164"/>
      <c r="AD469" s="1165"/>
      <c r="AF469" s="1165"/>
      <c r="AJ469" s="1002"/>
    </row>
    <row r="470" spans="1:38" ht="15.75" customHeight="1" outlineLevel="3" x14ac:dyDescent="0.15">
      <c r="A470" s="1173">
        <f t="shared" ref="A470" si="164">IF(K470=0,0,1)</f>
        <v>0</v>
      </c>
      <c r="B470" s="7" t="s">
        <v>54</v>
      </c>
      <c r="C470" s="185"/>
      <c r="D470" s="107"/>
      <c r="E470" s="1138" t="str">
        <f>Prijsonderbouwing!B1532</f>
        <v>V4-1-E4</v>
      </c>
      <c r="F470" s="1089" t="str">
        <f>Prijsonderbouwing!D1532</f>
        <v>╚ Grasvezel meer-/minderprijs per mm</v>
      </c>
      <c r="G470" s="918" t="str">
        <f>_xlfn.XLOOKUP(I470,Tabellen!$J$54:$J$60,Tabellen!$K$54:$K$60,"controleren")</f>
        <v>160 mm Rc 3.76 m².K/W</v>
      </c>
      <c r="H470" s="608"/>
      <c r="I470" s="926">
        <v>10</v>
      </c>
      <c r="J470" s="132" t="s">
        <v>83</v>
      </c>
      <c r="K470" s="211"/>
      <c r="L470" s="31"/>
      <c r="M470" s="36" t="str">
        <f>Prijsonderbouwing!F1532</f>
        <v>m²</v>
      </c>
      <c r="N470" s="1215">
        <f>Prijsonderbouwing!O1532*I470</f>
        <v>3.8</v>
      </c>
      <c r="O470" s="1215">
        <f>Prijsonderbouwing!X1532*I470</f>
        <v>4.484</v>
      </c>
      <c r="P470" s="53">
        <f t="shared" si="159"/>
        <v>0</v>
      </c>
      <c r="Q470" s="160"/>
      <c r="R470" s="49"/>
      <c r="S470" s="189"/>
      <c r="T470" s="1178"/>
      <c r="U470" s="678">
        <f t="shared" si="157"/>
        <v>0</v>
      </c>
      <c r="V470" s="1054"/>
      <c r="Y470" s="263"/>
      <c r="Z470" s="1045"/>
      <c r="AA470" s="1163"/>
      <c r="AB470" s="1163"/>
      <c r="AC470" s="1164"/>
      <c r="AD470" s="1165"/>
      <c r="AF470" s="1165"/>
      <c r="AJ470" s="1002"/>
    </row>
    <row r="471" spans="1:38" ht="6" customHeight="1" outlineLevel="3" x14ac:dyDescent="0.15">
      <c r="A471" s="1173">
        <f>A472</f>
        <v>0</v>
      </c>
      <c r="C471" s="185"/>
      <c r="D471" s="107"/>
      <c r="E471" s="1142"/>
      <c r="F471" s="1090"/>
      <c r="G471" s="209"/>
      <c r="H471" s="209"/>
      <c r="I471" s="816"/>
      <c r="J471" s="817"/>
      <c r="K471" s="221"/>
      <c r="L471" s="31"/>
      <c r="M471" s="36"/>
      <c r="N471" s="1215"/>
      <c r="O471" s="1215"/>
      <c r="P471" s="53"/>
      <c r="Q471" s="160"/>
      <c r="R471" s="49"/>
      <c r="S471" s="189"/>
      <c r="T471" s="1178"/>
      <c r="U471" s="678">
        <f t="shared" si="157"/>
        <v>0</v>
      </c>
      <c r="V471" s="1055"/>
      <c r="Y471" s="263"/>
      <c r="Z471" s="1045"/>
      <c r="AA471" s="1163"/>
      <c r="AB471" s="1163"/>
      <c r="AC471" s="1164"/>
      <c r="AD471" s="1165"/>
      <c r="AF471" s="1165"/>
      <c r="AJ471" s="1002"/>
    </row>
    <row r="472" spans="1:38" ht="15.75" customHeight="1" outlineLevel="3" x14ac:dyDescent="0.15">
      <c r="A472" s="1173">
        <f>IF(SUM(A473:A476)=0,0,1)</f>
        <v>0</v>
      </c>
      <c r="B472" s="7" t="s">
        <v>54</v>
      </c>
      <c r="C472" s="185"/>
      <c r="D472" s="107"/>
      <c r="E472" s="1142" t="s">
        <v>1098</v>
      </c>
      <c r="F472" s="1088" t="s">
        <v>1483</v>
      </c>
      <c r="G472" s="126"/>
      <c r="H472" s="126"/>
      <c r="I472" s="53"/>
      <c r="J472" s="1049" t="s">
        <v>1904</v>
      </c>
      <c r="K472" s="53"/>
      <c r="L472" s="53"/>
      <c r="M472" s="53"/>
      <c r="N472" s="1215"/>
      <c r="O472" s="1215"/>
      <c r="P472" s="53"/>
      <c r="Q472" s="160"/>
      <c r="R472" s="49"/>
      <c r="S472" s="189"/>
      <c r="T472" s="1178"/>
      <c r="U472" s="678">
        <f>K472*N472</f>
        <v>0</v>
      </c>
      <c r="V472" s="1055"/>
      <c r="Y472" s="263"/>
      <c r="Z472" s="1045"/>
      <c r="AA472" s="1163"/>
      <c r="AB472" s="1163"/>
      <c r="AC472" s="1164"/>
      <c r="AD472" s="1165"/>
      <c r="AF472" s="1165"/>
      <c r="AJ472" s="1002"/>
      <c r="AL472" s="5"/>
    </row>
    <row r="473" spans="1:38" ht="15.75" customHeight="1" outlineLevel="3" x14ac:dyDescent="0.15">
      <c r="A473" s="1173">
        <f t="shared" si="158"/>
        <v>0</v>
      </c>
      <c r="B473" s="7" t="s">
        <v>54</v>
      </c>
      <c r="C473" s="185"/>
      <c r="D473" s="107"/>
      <c r="E473" s="1138" t="str">
        <f>Prijsonderbouwing!B1537</f>
        <v>V4-1-F1</v>
      </c>
      <c r="F473" s="1089" t="str">
        <f>Prijsonderbouwing!D1537</f>
        <v>Dakisolatie hennepvezel dik 150mm van 0 m² tot 45 m²</v>
      </c>
      <c r="G473" s="127"/>
      <c r="H473" s="127"/>
      <c r="I473" s="208"/>
      <c r="J473" s="132"/>
      <c r="K473" s="211"/>
      <c r="L473" s="31"/>
      <c r="M473" s="36" t="str">
        <f>Prijsonderbouwing!F1537</f>
        <v>m²</v>
      </c>
      <c r="N473" s="1215">
        <f>Prijsonderbouwing!O1537</f>
        <v>141.1</v>
      </c>
      <c r="O473" s="1215">
        <f>Prijsonderbouwing!X1537</f>
        <v>166.49800000000002</v>
      </c>
      <c r="P473" s="53">
        <f t="shared" si="159"/>
        <v>0</v>
      </c>
      <c r="Q473" s="160"/>
      <c r="R473" s="49"/>
      <c r="S473" s="189"/>
      <c r="T473" s="1178"/>
      <c r="U473" s="678">
        <f t="shared" si="157"/>
        <v>0</v>
      </c>
      <c r="V473" s="1055"/>
      <c r="Y473" s="263"/>
      <c r="Z473" s="1045"/>
      <c r="AA473" s="1163"/>
      <c r="AB473" s="1163"/>
      <c r="AC473" s="1164"/>
      <c r="AD473" s="1165"/>
      <c r="AF473" s="1165"/>
      <c r="AJ473" s="1002"/>
    </row>
    <row r="474" spans="1:38" ht="15.75" customHeight="1" outlineLevel="3" x14ac:dyDescent="0.15">
      <c r="A474" s="1173">
        <f t="shared" ref="A474:A475" si="165">IF(K474=0,0,1)</f>
        <v>0</v>
      </c>
      <c r="B474" s="7" t="s">
        <v>54</v>
      </c>
      <c r="C474" s="185"/>
      <c r="D474" s="107"/>
      <c r="E474" s="1138" t="str">
        <f>Prijsonderbouwing!B1546</f>
        <v>V4-1-F2</v>
      </c>
      <c r="F474" s="1089" t="str">
        <f>Prijsonderbouwing!D1546</f>
        <v>Dakisolatie hennepvezel dik 150mm  Rc 3.50 m².K/W van 45 m² tot 120 m²</v>
      </c>
      <c r="G474" s="127"/>
      <c r="H474" s="127"/>
      <c r="I474" s="208"/>
      <c r="J474" s="132"/>
      <c r="K474" s="211"/>
      <c r="L474" s="31"/>
      <c r="M474" s="36" t="str">
        <f>Prijsonderbouwing!F1546</f>
        <v>m²</v>
      </c>
      <c r="N474" s="1215">
        <f>Prijsonderbouwing!O1546</f>
        <v>136.1</v>
      </c>
      <c r="O474" s="1215">
        <f>Prijsonderbouwing!X1546</f>
        <v>160.59799999999998</v>
      </c>
      <c r="P474" s="53">
        <f t="shared" si="159"/>
        <v>0</v>
      </c>
      <c r="Q474" s="160"/>
      <c r="R474" s="49"/>
      <c r="S474" s="189"/>
      <c r="T474" s="1178"/>
      <c r="U474" s="678">
        <f t="shared" si="157"/>
        <v>0</v>
      </c>
      <c r="V474" s="1055"/>
      <c r="Y474" s="263"/>
      <c r="Z474" s="1045"/>
      <c r="AA474" s="1163"/>
      <c r="AB474" s="1163"/>
      <c r="AC474" s="1164"/>
      <c r="AD474" s="1165"/>
      <c r="AF474" s="1165"/>
      <c r="AJ474" s="1002"/>
    </row>
    <row r="475" spans="1:38" ht="15.75" customHeight="1" outlineLevel="3" x14ac:dyDescent="0.15">
      <c r="A475" s="1173">
        <f t="shared" si="165"/>
        <v>0</v>
      </c>
      <c r="B475" s="7" t="s">
        <v>54</v>
      </c>
      <c r="C475" s="185"/>
      <c r="D475" s="107"/>
      <c r="E475" s="1138" t="str">
        <f>Prijsonderbouwing!B1555</f>
        <v>V4-1-F3</v>
      </c>
      <c r="F475" s="1089" t="str">
        <f>Prijsonderbouwing!D1555</f>
        <v>Dakisolatie hennepvezel dik 150mm  Rc 3.50 m².K/W vanaf 120 m²</v>
      </c>
      <c r="G475" s="127"/>
      <c r="H475" s="127"/>
      <c r="I475" s="208"/>
      <c r="J475" s="132"/>
      <c r="K475" s="211"/>
      <c r="L475" s="31"/>
      <c r="M475" s="36" t="str">
        <f>Prijsonderbouwing!F1555</f>
        <v>m²</v>
      </c>
      <c r="N475" s="1215">
        <f>Prijsonderbouwing!O1555</f>
        <v>131.1</v>
      </c>
      <c r="O475" s="1215">
        <f>Prijsonderbouwing!X1555</f>
        <v>154.69800000000001</v>
      </c>
      <c r="P475" s="53">
        <f t="shared" si="159"/>
        <v>0</v>
      </c>
      <c r="Q475" s="160"/>
      <c r="R475" s="49"/>
      <c r="S475" s="189"/>
      <c r="T475" s="1178"/>
      <c r="U475" s="678">
        <f t="shared" si="157"/>
        <v>0</v>
      </c>
      <c r="V475" s="1055"/>
      <c r="Y475" s="263"/>
      <c r="Z475" s="1045"/>
      <c r="AA475" s="1163"/>
      <c r="AB475" s="1163"/>
      <c r="AC475" s="1164"/>
      <c r="AD475" s="1165"/>
      <c r="AF475" s="1165"/>
      <c r="AJ475" s="1002"/>
    </row>
    <row r="476" spans="1:38" ht="15.75" customHeight="1" outlineLevel="3" x14ac:dyDescent="0.15">
      <c r="A476" s="1173">
        <f t="shared" ref="A476" si="166">IF(K476=0,0,1)</f>
        <v>0</v>
      </c>
      <c r="B476" s="7" t="s">
        <v>54</v>
      </c>
      <c r="C476" s="185"/>
      <c r="D476" s="107"/>
      <c r="E476" s="1138" t="str">
        <f>Prijsonderbouwing!B1564</f>
        <v>V4-1-F4</v>
      </c>
      <c r="F476" s="1089" t="str">
        <f>Prijsonderbouwing!D1564</f>
        <v>╚ Hennepvezel meer-/minderprijs per mm</v>
      </c>
      <c r="G476" s="918" t="str">
        <f>_xlfn.XLOOKUP(I476,Tabellen!$J$54:$J$60,Tabellen!$K$54:$K$60,"controleren")</f>
        <v>160 mm Rc 3.76 m².K/W</v>
      </c>
      <c r="H476" s="608"/>
      <c r="I476" s="926">
        <v>10</v>
      </c>
      <c r="J476" s="132" t="s">
        <v>83</v>
      </c>
      <c r="K476" s="211"/>
      <c r="L476" s="31"/>
      <c r="M476" s="36" t="str">
        <f>Prijsonderbouwing!F1564</f>
        <v>m²</v>
      </c>
      <c r="N476" s="1215">
        <f>Prijsonderbouwing!O1564*I476</f>
        <v>3.8</v>
      </c>
      <c r="O476" s="1215">
        <f>Prijsonderbouwing!X1564*I476</f>
        <v>4.484</v>
      </c>
      <c r="P476" s="53">
        <f t="shared" si="159"/>
        <v>0</v>
      </c>
      <c r="Q476" s="160"/>
      <c r="R476" s="49"/>
      <c r="S476" s="189"/>
      <c r="T476" s="1178"/>
      <c r="U476" s="678">
        <f t="shared" si="157"/>
        <v>0</v>
      </c>
      <c r="V476" s="1054"/>
      <c r="Y476" s="263"/>
      <c r="Z476" s="1045"/>
      <c r="AA476" s="1163"/>
      <c r="AB476" s="1163"/>
      <c r="AC476" s="1164"/>
      <c r="AD476" s="1165"/>
      <c r="AF476" s="1165"/>
      <c r="AJ476" s="1002"/>
    </row>
    <row r="477" spans="1:38" ht="6" customHeight="1" outlineLevel="3" x14ac:dyDescent="0.15">
      <c r="A477" s="1173">
        <f>A478</f>
        <v>0</v>
      </c>
      <c r="C477" s="185"/>
      <c r="D477" s="107"/>
      <c r="E477" s="1142"/>
      <c r="F477" s="1090"/>
      <c r="G477" s="209"/>
      <c r="H477" s="209"/>
      <c r="I477" s="816"/>
      <c r="J477" s="817"/>
      <c r="K477" s="221"/>
      <c r="L477" s="31"/>
      <c r="M477" s="36"/>
      <c r="N477" s="1215"/>
      <c r="O477" s="1215"/>
      <c r="P477" s="53"/>
      <c r="Q477" s="160"/>
      <c r="R477" s="49"/>
      <c r="S477" s="189"/>
      <c r="T477" s="1178"/>
      <c r="U477" s="678">
        <f t="shared" si="157"/>
        <v>0</v>
      </c>
      <c r="V477" s="1055"/>
      <c r="Y477" s="263"/>
      <c r="Z477" s="1045"/>
      <c r="AA477" s="1163"/>
      <c r="AB477" s="1163"/>
      <c r="AC477" s="1164"/>
      <c r="AD477" s="1165"/>
      <c r="AF477" s="1165"/>
      <c r="AJ477" s="1002"/>
    </row>
    <row r="478" spans="1:38" ht="15.75" customHeight="1" outlineLevel="3" x14ac:dyDescent="0.15">
      <c r="A478" s="1173">
        <f>IF(SUM(A479:A482)=0,0,1)</f>
        <v>0</v>
      </c>
      <c r="B478" s="7" t="s">
        <v>54</v>
      </c>
      <c r="C478" s="185"/>
      <c r="D478" s="107"/>
      <c r="E478" s="1142" t="s">
        <v>1097</v>
      </c>
      <c r="F478" s="1088" t="s">
        <v>1484</v>
      </c>
      <c r="G478" s="126"/>
      <c r="H478" s="126"/>
      <c r="I478" s="53"/>
      <c r="J478" s="1049" t="s">
        <v>1904</v>
      </c>
      <c r="K478" s="53"/>
      <c r="L478" s="53"/>
      <c r="M478" s="53"/>
      <c r="N478" s="1215"/>
      <c r="O478" s="1215"/>
      <c r="P478" s="53"/>
      <c r="Q478" s="160"/>
      <c r="R478" s="49"/>
      <c r="S478" s="189"/>
      <c r="T478" s="1178"/>
      <c r="U478" s="678">
        <f>K478*N478</f>
        <v>0</v>
      </c>
      <c r="V478" s="1055"/>
      <c r="Y478" s="263"/>
      <c r="Z478" s="1045"/>
      <c r="AA478" s="1163"/>
      <c r="AB478" s="1163"/>
      <c r="AC478" s="1164"/>
      <c r="AD478" s="1165"/>
      <c r="AF478" s="1165"/>
      <c r="AJ478" s="1002"/>
      <c r="AL478" s="5"/>
    </row>
    <row r="479" spans="1:38" ht="15.75" customHeight="1" outlineLevel="3" x14ac:dyDescent="0.15">
      <c r="A479" s="1173">
        <f t="shared" ref="A479" si="167">IF(K479=0,0,1)</f>
        <v>0</v>
      </c>
      <c r="B479" s="7" t="s">
        <v>54</v>
      </c>
      <c r="C479" s="185"/>
      <c r="D479" s="107"/>
      <c r="E479" s="1138" t="str">
        <f>Prijsonderbouwing!B1569</f>
        <v>V4-1-G1</v>
      </c>
      <c r="F479" s="1089" t="str">
        <f>Prijsonderbouwing!D1569</f>
        <v>Dakisolatie PIR-platen dik 80mm Rc 3.50 m².K/W van 0 m² tot 45 m²</v>
      </c>
      <c r="G479" s="127"/>
      <c r="H479" s="127"/>
      <c r="I479" s="208"/>
      <c r="J479" s="132"/>
      <c r="K479" s="211"/>
      <c r="L479" s="31"/>
      <c r="M479" s="36" t="str">
        <f>Prijsonderbouwing!F1569</f>
        <v>m²</v>
      </c>
      <c r="N479" s="1215">
        <f>Prijsonderbouwing!O1569</f>
        <v>137.1</v>
      </c>
      <c r="O479" s="1215">
        <f>Prijsonderbouwing!X1569</f>
        <v>161.77799999999999</v>
      </c>
      <c r="P479" s="53">
        <f t="shared" si="159"/>
        <v>0</v>
      </c>
      <c r="Q479" s="160"/>
      <c r="R479" s="49"/>
      <c r="S479" s="189"/>
      <c r="T479" s="1178"/>
      <c r="U479" s="678">
        <f t="shared" si="157"/>
        <v>0</v>
      </c>
      <c r="V479" s="1055"/>
      <c r="Y479" s="263"/>
      <c r="Z479" s="1045"/>
      <c r="AA479" s="1163"/>
      <c r="AB479" s="1163"/>
      <c r="AC479" s="1164"/>
      <c r="AD479" s="1165"/>
      <c r="AF479" s="1165"/>
      <c r="AJ479" s="1002"/>
    </row>
    <row r="480" spans="1:38" ht="15.75" customHeight="1" outlineLevel="3" x14ac:dyDescent="0.15">
      <c r="A480" s="1173">
        <f t="shared" ref="A480" si="168">IF(K480=0,0,1)</f>
        <v>0</v>
      </c>
      <c r="B480" s="7" t="s">
        <v>54</v>
      </c>
      <c r="C480" s="185"/>
      <c r="D480" s="107"/>
      <c r="E480" s="1138" t="str">
        <f>Prijsonderbouwing!B1580</f>
        <v>V4-1-G2</v>
      </c>
      <c r="F480" s="1089" t="str">
        <f>Prijsonderbouwing!D1580</f>
        <v>Dakisolatie PIR-platen dik 80mm  Rc 3.50 m².K/W van 45 m² tot 120 m²</v>
      </c>
      <c r="G480" s="127"/>
      <c r="H480" s="127"/>
      <c r="I480" s="208"/>
      <c r="J480" s="132"/>
      <c r="K480" s="211"/>
      <c r="L480" s="31"/>
      <c r="M480" s="36" t="str">
        <f>Prijsonderbouwing!F1580</f>
        <v>m²</v>
      </c>
      <c r="N480" s="1215">
        <f>Prijsonderbouwing!O1580</f>
        <v>128.1</v>
      </c>
      <c r="O480" s="1215">
        <f>Prijsonderbouwing!X1580</f>
        <v>151.15799999999999</v>
      </c>
      <c r="P480" s="53">
        <f t="shared" si="159"/>
        <v>0</v>
      </c>
      <c r="Q480" s="160"/>
      <c r="R480" s="49"/>
      <c r="S480" s="189"/>
      <c r="T480" s="1178"/>
      <c r="U480" s="678">
        <f t="shared" si="157"/>
        <v>0</v>
      </c>
      <c r="V480" s="1055"/>
      <c r="Y480" s="263"/>
      <c r="Z480" s="1045"/>
      <c r="AA480" s="1163"/>
      <c r="AB480" s="1163"/>
      <c r="AC480" s="1164"/>
      <c r="AD480" s="1165"/>
      <c r="AF480" s="1165"/>
      <c r="AJ480" s="1002"/>
    </row>
    <row r="481" spans="1:38" ht="15.75" customHeight="1" outlineLevel="3" x14ac:dyDescent="0.15">
      <c r="A481" s="1173">
        <f t="shared" ref="A481" si="169">IF(K481=0,0,1)</f>
        <v>0</v>
      </c>
      <c r="B481" s="7" t="s">
        <v>54</v>
      </c>
      <c r="C481" s="185"/>
      <c r="D481" s="107"/>
      <c r="E481" s="1138" t="str">
        <f>Prijsonderbouwing!B1590</f>
        <v>V4-1-G3</v>
      </c>
      <c r="F481" s="1089" t="str">
        <f>Prijsonderbouwing!D1590</f>
        <v>Dakisolatie PIR-platen dik 80mm  Rc 3.50 m².K/W vanaf 120 m²</v>
      </c>
      <c r="G481" s="127"/>
      <c r="H481" s="127"/>
      <c r="I481" s="208"/>
      <c r="J481" s="132"/>
      <c r="K481" s="211"/>
      <c r="L481" s="31"/>
      <c r="M481" s="36" t="str">
        <f>Prijsonderbouwing!F1590</f>
        <v>m²</v>
      </c>
      <c r="N481" s="1215">
        <f>Prijsonderbouwing!O1590</f>
        <v>125.1</v>
      </c>
      <c r="O481" s="1215">
        <f>Prijsonderbouwing!X1590</f>
        <v>147.61799999999999</v>
      </c>
      <c r="P481" s="53">
        <f t="shared" si="159"/>
        <v>0</v>
      </c>
      <c r="Q481" s="160"/>
      <c r="R481" s="49"/>
      <c r="S481" s="189"/>
      <c r="T481" s="1178"/>
      <c r="U481" s="678">
        <f t="shared" si="157"/>
        <v>0</v>
      </c>
      <c r="V481" s="1055"/>
      <c r="Y481" s="263"/>
      <c r="Z481" s="1045"/>
      <c r="AA481" s="1163"/>
      <c r="AB481" s="1163"/>
      <c r="AC481" s="1164"/>
      <c r="AD481" s="1165"/>
      <c r="AF481" s="1165"/>
      <c r="AJ481" s="1002"/>
    </row>
    <row r="482" spans="1:38" ht="15.75" customHeight="1" outlineLevel="3" x14ac:dyDescent="0.15">
      <c r="A482" s="1173">
        <f t="shared" ref="A482" si="170">IF(K482=0,0,1)</f>
        <v>0</v>
      </c>
      <c r="B482" s="7" t="s">
        <v>54</v>
      </c>
      <c r="C482" s="185"/>
      <c r="D482" s="107"/>
      <c r="E482" s="1138" t="str">
        <f>Prijsonderbouwing!B1600</f>
        <v>V4-1-G4</v>
      </c>
      <c r="F482" s="1089" t="str">
        <f>Prijsonderbouwing!D1600</f>
        <v>╚ PIR-platen meer-/minderprijs per mm</v>
      </c>
      <c r="G482" s="918" t="str">
        <f>_xlfn.XLOOKUP(I482,Tabellen!$J$72:$J$78,Tabellen!$K$72:$K$78,"controleren")</f>
        <v>90 mm Rc 3.90 m².K/W</v>
      </c>
      <c r="H482" s="608"/>
      <c r="I482" s="926">
        <v>10</v>
      </c>
      <c r="J482" s="132" t="s">
        <v>83</v>
      </c>
      <c r="K482" s="211"/>
      <c r="L482" s="31"/>
      <c r="M482" s="36" t="str">
        <f>Prijsonderbouwing!F1600</f>
        <v>m²</v>
      </c>
      <c r="N482" s="1215">
        <f>Prijsonderbouwing!O1600*I482</f>
        <v>1.7999999999999998</v>
      </c>
      <c r="O482" s="1215">
        <f>Prijsonderbouwing!X1600*I482</f>
        <v>2.1239999999999997</v>
      </c>
      <c r="P482" s="53">
        <f t="shared" si="159"/>
        <v>0</v>
      </c>
      <c r="Q482" s="160"/>
      <c r="R482" s="49"/>
      <c r="S482" s="189"/>
      <c r="T482" s="1178"/>
      <c r="U482" s="678">
        <f t="shared" si="157"/>
        <v>0</v>
      </c>
      <c r="V482" s="1054"/>
      <c r="Y482" s="263"/>
      <c r="Z482" s="1045"/>
      <c r="AA482" s="1163"/>
      <c r="AB482" s="1163"/>
      <c r="AC482" s="1164"/>
      <c r="AD482" s="1165"/>
      <c r="AF482" s="1165"/>
      <c r="AJ482" s="1002"/>
    </row>
    <row r="483" spans="1:38" ht="6" customHeight="1" outlineLevel="3" x14ac:dyDescent="0.15">
      <c r="A483" s="1173">
        <f>A484</f>
        <v>0</v>
      </c>
      <c r="C483" s="185"/>
      <c r="D483" s="107"/>
      <c r="E483" s="1142"/>
      <c r="F483" s="1090"/>
      <c r="G483" s="209"/>
      <c r="H483" s="209"/>
      <c r="I483" s="816"/>
      <c r="J483" s="817"/>
      <c r="K483" s="221"/>
      <c r="L483" s="31"/>
      <c r="M483" s="36"/>
      <c r="N483" s="1215"/>
      <c r="O483" s="1215"/>
      <c r="P483" s="53"/>
      <c r="Q483" s="160"/>
      <c r="R483" s="49"/>
      <c r="S483" s="189"/>
      <c r="T483" s="1178"/>
      <c r="U483" s="678">
        <f t="shared" ref="U483" si="171">K483*N483</f>
        <v>0</v>
      </c>
      <c r="V483" s="1055"/>
      <c r="Y483" s="263"/>
      <c r="Z483" s="1045"/>
      <c r="AA483" s="1163"/>
      <c r="AB483" s="1163"/>
      <c r="AC483" s="1164"/>
      <c r="AD483" s="1165"/>
      <c r="AF483" s="1165"/>
      <c r="AJ483" s="1002"/>
    </row>
    <row r="484" spans="1:38" ht="15.75" customHeight="1" outlineLevel="3" x14ac:dyDescent="0.15">
      <c r="A484" s="1173">
        <f>IF(SUM(A485:A488)=0,0,1)</f>
        <v>0</v>
      </c>
      <c r="B484" s="7" t="s">
        <v>54</v>
      </c>
      <c r="C484" s="185"/>
      <c r="D484" s="107"/>
      <c r="E484" s="1142" t="s">
        <v>1491</v>
      </c>
      <c r="F484" s="1088" t="s">
        <v>1492</v>
      </c>
      <c r="G484" s="126"/>
      <c r="H484" s="126"/>
      <c r="I484" s="126"/>
      <c r="J484" s="289"/>
      <c r="K484" s="76"/>
      <c r="L484" s="53"/>
      <c r="M484" s="53"/>
      <c r="N484" s="1215"/>
      <c r="O484" s="1215"/>
      <c r="P484" s="53"/>
      <c r="Q484" s="160"/>
      <c r="R484" s="49"/>
      <c r="S484" s="189"/>
      <c r="T484" s="1178"/>
      <c r="U484" s="678">
        <f>K484*N484</f>
        <v>0</v>
      </c>
      <c r="V484" s="1055"/>
      <c r="Y484" s="263"/>
      <c r="Z484" s="1045"/>
      <c r="AA484" s="1163"/>
      <c r="AB484" s="1163"/>
      <c r="AC484" s="1164"/>
      <c r="AD484" s="1165"/>
      <c r="AF484" s="1165"/>
      <c r="AJ484" s="1002"/>
      <c r="AL484" s="5"/>
    </row>
    <row r="485" spans="1:38" ht="15.75" customHeight="1" outlineLevel="3" x14ac:dyDescent="0.15">
      <c r="A485" s="1173">
        <f t="shared" ref="A485:A488" si="172">IF(K485=0,0,1)</f>
        <v>0</v>
      </c>
      <c r="B485" s="7" t="s">
        <v>54</v>
      </c>
      <c r="C485" s="185"/>
      <c r="D485" s="107"/>
      <c r="E485" s="1138" t="str">
        <f>Prijsonderbouwing!B1605</f>
        <v>V4-1-H1</v>
      </c>
      <c r="F485" s="1089" t="str">
        <f>Prijsonderbouwing!D1605</f>
        <v>Dakisolatie PIR-panelen dik 80mm Rc 3.50 m².K/W van 0 m² tot 45 m²</v>
      </c>
      <c r="G485" s="127"/>
      <c r="H485" s="127"/>
      <c r="I485" s="208"/>
      <c r="J485" s="132"/>
      <c r="K485" s="211"/>
      <c r="L485" s="31"/>
      <c r="M485" s="36" t="str">
        <f>Prijsonderbouwing!F1605</f>
        <v>m²</v>
      </c>
      <c r="N485" s="1215">
        <f>Prijsonderbouwing!O1605</f>
        <v>98.5</v>
      </c>
      <c r="O485" s="1215">
        <f>Prijsonderbouwing!X1605</f>
        <v>116.22999999999999</v>
      </c>
      <c r="P485" s="53">
        <f t="shared" ref="P485:P488" si="173">O485*K485</f>
        <v>0</v>
      </c>
      <c r="Q485" s="160"/>
      <c r="R485" s="49"/>
      <c r="S485" s="189"/>
      <c r="T485" s="1178"/>
      <c r="U485" s="678">
        <f t="shared" ref="U485:U488" si="174">K485*N485</f>
        <v>0</v>
      </c>
      <c r="V485" s="1055"/>
      <c r="Y485" s="263"/>
      <c r="Z485" s="1045"/>
      <c r="AA485" s="1163"/>
      <c r="AB485" s="1163"/>
      <c r="AC485" s="1164"/>
      <c r="AD485" s="1165"/>
      <c r="AF485" s="1165"/>
      <c r="AJ485" s="1002"/>
    </row>
    <row r="486" spans="1:38" ht="15.75" customHeight="1" outlineLevel="3" x14ac:dyDescent="0.15">
      <c r="A486" s="1173">
        <f t="shared" si="172"/>
        <v>0</v>
      </c>
      <c r="B486" s="7" t="s">
        <v>54</v>
      </c>
      <c r="C486" s="185"/>
      <c r="D486" s="107"/>
      <c r="E486" s="1138" t="str">
        <f>Prijsonderbouwing!B1615</f>
        <v>V4-1-H2</v>
      </c>
      <c r="F486" s="1089" t="str">
        <f>Prijsonderbouwing!D1615</f>
        <v>Dakisolatie PIR-panelen dik 80mm  Rc 3.50 m².K/W van 45 m² tot 120 m²</v>
      </c>
      <c r="G486" s="127"/>
      <c r="H486" s="127"/>
      <c r="I486" s="208"/>
      <c r="J486" s="132"/>
      <c r="K486" s="211"/>
      <c r="L486" s="31"/>
      <c r="M486" s="36" t="str">
        <f>Prijsonderbouwing!F1615</f>
        <v>m²</v>
      </c>
      <c r="N486" s="1215">
        <f>Prijsonderbouwing!O1615</f>
        <v>93.5</v>
      </c>
      <c r="O486" s="1215">
        <f>Prijsonderbouwing!X1615</f>
        <v>110.33</v>
      </c>
      <c r="P486" s="53">
        <f t="shared" si="173"/>
        <v>0</v>
      </c>
      <c r="Q486" s="160"/>
      <c r="R486" s="49"/>
      <c r="S486" s="189"/>
      <c r="T486" s="1178"/>
      <c r="U486" s="678">
        <f t="shared" si="174"/>
        <v>0</v>
      </c>
      <c r="V486" s="1055"/>
      <c r="Y486" s="263"/>
      <c r="Z486" s="1045"/>
      <c r="AA486" s="1163"/>
      <c r="AB486" s="1163"/>
      <c r="AC486" s="1164"/>
      <c r="AD486" s="1165"/>
      <c r="AF486" s="1165"/>
      <c r="AJ486" s="1002"/>
    </row>
    <row r="487" spans="1:38" ht="15.75" customHeight="1" outlineLevel="3" x14ac:dyDescent="0.15">
      <c r="A487" s="1173">
        <f t="shared" si="172"/>
        <v>0</v>
      </c>
      <c r="B487" s="7" t="s">
        <v>54</v>
      </c>
      <c r="C487" s="185"/>
      <c r="D487" s="107"/>
      <c r="E487" s="1138" t="str">
        <f>Prijsonderbouwing!B1625</f>
        <v>V4-1-H3</v>
      </c>
      <c r="F487" s="1089" t="str">
        <f>Prijsonderbouwing!D1625</f>
        <v>Dakisolatie PIR-panelen dik 80mm  Rc 3.50 m².K/W vanaf 120 m²</v>
      </c>
      <c r="G487" s="127"/>
      <c r="H487" s="127"/>
      <c r="I487" s="208"/>
      <c r="J487" s="132"/>
      <c r="K487" s="211"/>
      <c r="L487" s="31"/>
      <c r="M487" s="36" t="str">
        <f>Prijsonderbouwing!F1625</f>
        <v>m²</v>
      </c>
      <c r="N487" s="1215">
        <f>Prijsonderbouwing!O1625</f>
        <v>88.5</v>
      </c>
      <c r="O487" s="1215">
        <f>Prijsonderbouwing!X1625</f>
        <v>104.42999999999999</v>
      </c>
      <c r="P487" s="53">
        <f t="shared" si="173"/>
        <v>0</v>
      </c>
      <c r="Q487" s="160"/>
      <c r="R487" s="49"/>
      <c r="S487" s="189"/>
      <c r="T487" s="1178"/>
      <c r="U487" s="678">
        <f t="shared" si="174"/>
        <v>0</v>
      </c>
      <c r="V487" s="1055"/>
      <c r="Y487" s="263"/>
      <c r="Z487" s="1045"/>
      <c r="AA487" s="1163"/>
      <c r="AB487" s="1163"/>
      <c r="AC487" s="1164"/>
      <c r="AD487" s="1165"/>
      <c r="AF487" s="1165"/>
      <c r="AJ487" s="1002"/>
    </row>
    <row r="488" spans="1:38" ht="15.75" customHeight="1" outlineLevel="3" x14ac:dyDescent="0.15">
      <c r="A488" s="1173">
        <f t="shared" si="172"/>
        <v>0</v>
      </c>
      <c r="B488" s="7" t="s">
        <v>54</v>
      </c>
      <c r="C488" s="185"/>
      <c r="D488" s="107"/>
      <c r="E488" s="1138" t="str">
        <f>Prijsonderbouwing!B1635</f>
        <v>V4-1-H4</v>
      </c>
      <c r="F488" s="1089" t="str">
        <f>Prijsonderbouwing!D1635</f>
        <v>╚ PIR-panelen meer-/minderprijs per mm</v>
      </c>
      <c r="G488" s="918" t="str">
        <f>_xlfn.XLOOKUP(I488,Tabellen!$J$72:$J$78,Tabellen!$K$72:$K$78,"controleren")</f>
        <v>90 mm Rc 3.90 m².K/W</v>
      </c>
      <c r="H488" s="608"/>
      <c r="I488" s="926">
        <v>10</v>
      </c>
      <c r="J488" s="132" t="s">
        <v>83</v>
      </c>
      <c r="K488" s="211"/>
      <c r="L488" s="31"/>
      <c r="M488" s="36" t="str">
        <f>Prijsonderbouwing!F1635</f>
        <v>m²</v>
      </c>
      <c r="N488" s="1215">
        <f>Prijsonderbouwing!O1635*I488</f>
        <v>3.5</v>
      </c>
      <c r="O488" s="1215">
        <f>Prijsonderbouwing!X1635*I488</f>
        <v>4.13</v>
      </c>
      <c r="P488" s="53">
        <f t="shared" si="173"/>
        <v>0</v>
      </c>
      <c r="Q488" s="160"/>
      <c r="R488" s="49"/>
      <c r="S488" s="189"/>
      <c r="T488" s="1178"/>
      <c r="U488" s="678">
        <f t="shared" si="174"/>
        <v>0</v>
      </c>
      <c r="V488" s="1054"/>
      <c r="Y488" s="263"/>
      <c r="Z488" s="1045"/>
      <c r="AA488" s="1163"/>
      <c r="AB488" s="1163"/>
      <c r="AC488" s="1164"/>
      <c r="AD488" s="1165"/>
      <c r="AF488" s="1165"/>
      <c r="AJ488" s="1002"/>
    </row>
    <row r="489" spans="1:38" ht="6" customHeight="1" outlineLevel="3" x14ac:dyDescent="0.15">
      <c r="A489" s="1173">
        <f>A490</f>
        <v>0</v>
      </c>
      <c r="C489" s="185"/>
      <c r="D489" s="107"/>
      <c r="E489" s="1142"/>
      <c r="F489" s="1090"/>
      <c r="G489" s="209"/>
      <c r="H489" s="209"/>
      <c r="I489" s="816"/>
      <c r="J489" s="817"/>
      <c r="K489" s="221"/>
      <c r="L489" s="31"/>
      <c r="M489" s="36"/>
      <c r="N489" s="1215"/>
      <c r="O489" s="1215"/>
      <c r="P489" s="53"/>
      <c r="Q489" s="160"/>
      <c r="R489" s="49"/>
      <c r="S489" s="189"/>
      <c r="T489" s="1178"/>
      <c r="U489" s="678">
        <f t="shared" si="157"/>
        <v>0</v>
      </c>
      <c r="V489" s="1055"/>
      <c r="Y489" s="263"/>
      <c r="Z489" s="1045"/>
      <c r="AA489" s="1163"/>
      <c r="AB489" s="1163"/>
      <c r="AC489" s="1164"/>
      <c r="AD489" s="1165"/>
      <c r="AF489" s="1165"/>
      <c r="AJ489" s="1002"/>
    </row>
    <row r="490" spans="1:38" ht="15.75" customHeight="1" outlineLevel="3" x14ac:dyDescent="0.15">
      <c r="A490" s="1173">
        <f>IF(SUM(A491:A491)=0,0,1)</f>
        <v>0</v>
      </c>
      <c r="B490" s="7" t="s">
        <v>54</v>
      </c>
      <c r="C490" s="185"/>
      <c r="D490" s="107"/>
      <c r="E490" s="1142" t="s">
        <v>1874</v>
      </c>
      <c r="F490" s="1088" t="s">
        <v>1873</v>
      </c>
      <c r="G490" s="126"/>
      <c r="H490" s="126"/>
      <c r="I490" s="126"/>
      <c r="J490" s="289"/>
      <c r="K490" s="76"/>
      <c r="L490" s="53"/>
      <c r="M490" s="53"/>
      <c r="N490" s="1215"/>
      <c r="O490" s="1215"/>
      <c r="P490" s="53"/>
      <c r="Q490" s="160"/>
      <c r="R490" s="49"/>
      <c r="S490" s="189"/>
      <c r="T490" s="1178"/>
      <c r="U490" s="678">
        <f>K490*N490</f>
        <v>0</v>
      </c>
      <c r="V490" s="1055"/>
      <c r="Y490" s="263"/>
      <c r="Z490" s="1045"/>
      <c r="AA490" s="1163"/>
      <c r="AB490" s="1163"/>
      <c r="AC490" s="1164"/>
      <c r="AD490" s="1165"/>
      <c r="AF490" s="1165"/>
      <c r="AJ490" s="1002"/>
      <c r="AL490" s="5"/>
    </row>
    <row r="491" spans="1:38" ht="15.75" customHeight="1" outlineLevel="3" x14ac:dyDescent="0.15">
      <c r="A491" s="1173">
        <f t="shared" ref="A491" si="175">IF(K491=0,0,1)</f>
        <v>0</v>
      </c>
      <c r="B491" s="7" t="s">
        <v>54</v>
      </c>
      <c r="C491" s="185"/>
      <c r="D491" s="107"/>
      <c r="E491" s="1138" t="str">
        <f>Prijsonderbouwing!B1640</f>
        <v>V4-1-I</v>
      </c>
      <c r="F491" s="1089" t="str">
        <f>Prijsonderbouwing!D1640</f>
        <v>Isoleren binnenzijde wangen dakkapel (30% subsidiabel)</v>
      </c>
      <c r="G491" s="127"/>
      <c r="H491" s="127"/>
      <c r="I491" s="208"/>
      <c r="J491" s="132"/>
      <c r="K491" s="211"/>
      <c r="L491" s="31"/>
      <c r="M491" s="36" t="str">
        <f>Prijsonderbouwing!F1612</f>
        <v>m²</v>
      </c>
      <c r="N491" s="1215">
        <f>Prijsonderbouwing!O1640</f>
        <v>151.01913199999998</v>
      </c>
      <c r="O491" s="1215">
        <f>Prijsonderbouwing!X1640</f>
        <v>168.07172492000001</v>
      </c>
      <c r="P491" s="53">
        <f t="shared" ref="P491" si="176">O491*K491</f>
        <v>0</v>
      </c>
      <c r="Q491" s="160"/>
      <c r="R491" s="49"/>
      <c r="S491" s="189"/>
      <c r="T491" s="1178"/>
      <c r="U491" s="678">
        <f t="shared" ref="U491:U492" si="177">K491*N491</f>
        <v>0</v>
      </c>
      <c r="V491" s="1054"/>
      <c r="Y491" s="263"/>
      <c r="Z491" s="1045"/>
      <c r="AA491" s="1163"/>
      <c r="AB491" s="1163"/>
      <c r="AC491" s="1164"/>
      <c r="AD491" s="1165"/>
      <c r="AF491" s="1165"/>
      <c r="AJ491" s="1002"/>
    </row>
    <row r="492" spans="1:38" ht="6" customHeight="1" outlineLevel="3" x14ac:dyDescent="0.15">
      <c r="A492" s="1173">
        <f>A493</f>
        <v>0</v>
      </c>
      <c r="C492" s="185"/>
      <c r="D492" s="107"/>
      <c r="E492" s="1142"/>
      <c r="F492" s="1090"/>
      <c r="G492" s="209"/>
      <c r="H492" s="209"/>
      <c r="I492" s="816"/>
      <c r="J492" s="817"/>
      <c r="K492" s="221"/>
      <c r="L492" s="31"/>
      <c r="M492" s="36"/>
      <c r="N492" s="1215"/>
      <c r="O492" s="1215"/>
      <c r="P492" s="53"/>
      <c r="Q492" s="160"/>
      <c r="R492" s="49"/>
      <c r="S492" s="189"/>
      <c r="T492" s="1178"/>
      <c r="U492" s="678">
        <f t="shared" si="177"/>
        <v>0</v>
      </c>
      <c r="V492" s="1055"/>
      <c r="Y492" s="263"/>
      <c r="Z492" s="1045"/>
      <c r="AA492" s="1163"/>
      <c r="AB492" s="1163"/>
      <c r="AC492" s="1164"/>
      <c r="AD492" s="1165"/>
      <c r="AF492" s="1165"/>
      <c r="AJ492" s="1002"/>
    </row>
    <row r="493" spans="1:38" ht="15.75" customHeight="1" outlineLevel="3" x14ac:dyDescent="0.15">
      <c r="A493" s="1173">
        <f>IF(SUM(A494:A507)=0,0,1)</f>
        <v>0</v>
      </c>
      <c r="B493" s="7" t="s">
        <v>54</v>
      </c>
      <c r="C493" s="185"/>
      <c r="D493" s="107"/>
      <c r="E493" s="1142" t="str">
        <f>Prijsonderbouwing!B1654</f>
        <v>V4-1-X</v>
      </c>
      <c r="F493" s="1088" t="str">
        <f>Prijsonderbouwing!D1654</f>
        <v>Bijkomende kosten</v>
      </c>
      <c r="G493" s="126"/>
      <c r="H493" s="126"/>
      <c r="I493" s="126"/>
      <c r="J493" s="289"/>
      <c r="K493" s="221"/>
      <c r="L493" s="31"/>
      <c r="M493" s="36"/>
      <c r="N493" s="1215"/>
      <c r="O493" s="1215"/>
      <c r="P493" s="53"/>
      <c r="Q493" s="160"/>
      <c r="R493" s="49"/>
      <c r="S493" s="189"/>
      <c r="T493" s="1178"/>
      <c r="U493" s="678">
        <f t="shared" si="157"/>
        <v>0</v>
      </c>
      <c r="V493" s="1055"/>
      <c r="Y493" s="263"/>
      <c r="Z493" s="1045"/>
      <c r="AA493" s="1163"/>
      <c r="AB493" s="1163"/>
      <c r="AC493" s="1164"/>
      <c r="AD493" s="1165"/>
      <c r="AF493" s="1165"/>
      <c r="AJ493" s="1002"/>
    </row>
    <row r="494" spans="1:38" ht="15.75" customHeight="1" outlineLevel="3" x14ac:dyDescent="0.15">
      <c r="A494" s="1173">
        <f t="shared" ref="A494" si="178">IF(K494=0,0,1)</f>
        <v>0</v>
      </c>
      <c r="B494" s="7" t="s">
        <v>54</v>
      </c>
      <c r="C494" s="185"/>
      <c r="D494" s="107"/>
      <c r="E494" s="1138" t="str">
        <f>Prijsonderbouwing!B1657</f>
        <v>V4-1-X1</v>
      </c>
      <c r="F494" s="1089" t="str">
        <f>Prijsonderbouwing!D1657</f>
        <v>Minimum Tarief (van toepassing indien totaal spuit en of inblaas isoleren lager is dan € 750)</v>
      </c>
      <c r="G494" s="127"/>
      <c r="H494" s="127"/>
      <c r="I494" s="208"/>
      <c r="J494" s="132"/>
      <c r="K494" s="211"/>
      <c r="L494" s="31"/>
      <c r="M494" s="36" t="str">
        <f>Prijsonderbouwing!F1657</f>
        <v>won</v>
      </c>
      <c r="N494" s="1215">
        <f>Prijsonderbouwing!O1657</f>
        <v>750</v>
      </c>
      <c r="O494" s="1215">
        <f>Prijsonderbouwing!X1657</f>
        <v>885</v>
      </c>
      <c r="P494" s="53">
        <f t="shared" si="159"/>
        <v>0</v>
      </c>
      <c r="Q494" s="160"/>
      <c r="R494" s="49"/>
      <c r="S494" s="189"/>
      <c r="T494" s="1178"/>
      <c r="U494" s="678">
        <f t="shared" si="157"/>
        <v>0</v>
      </c>
      <c r="V494" s="1060"/>
      <c r="Y494" s="283"/>
      <c r="Z494" s="1045"/>
      <c r="AA494" s="1163"/>
      <c r="AB494" s="1163"/>
      <c r="AC494" s="1164"/>
      <c r="AD494" s="1165"/>
      <c r="AF494" s="1165"/>
      <c r="AJ494" s="1002"/>
    </row>
    <row r="495" spans="1:38" ht="15.75" customHeight="1" outlineLevel="3" x14ac:dyDescent="0.15">
      <c r="A495" s="1173">
        <f t="shared" ref="A495:A506" si="179">IF(K495=0,0,1)</f>
        <v>0</v>
      </c>
      <c r="B495" s="7" t="s">
        <v>54</v>
      </c>
      <c r="C495" s="185"/>
      <c r="D495" s="107"/>
      <c r="E495" s="1138" t="str">
        <f>Prijsonderbouwing!B1659</f>
        <v>V4-1-X2</v>
      </c>
      <c r="F495" s="1089" t="str">
        <f>Prijsonderbouwing!D1659</f>
        <v>Minimum Tarief timmerwerkzaamheden</v>
      </c>
      <c r="G495" s="127"/>
      <c r="H495" s="127"/>
      <c r="I495" s="208"/>
      <c r="J495" s="132"/>
      <c r="K495" s="211"/>
      <c r="L495" s="31"/>
      <c r="M495" s="36" t="str">
        <f>Prijsonderbouwing!F1659</f>
        <v>won</v>
      </c>
      <c r="N495" s="1215">
        <f>Prijsonderbouwing!O1659</f>
        <v>350</v>
      </c>
      <c r="O495" s="1215">
        <f>Prijsonderbouwing!X1659</f>
        <v>413</v>
      </c>
      <c r="P495" s="53">
        <f t="shared" si="159"/>
        <v>0</v>
      </c>
      <c r="Q495" s="160"/>
      <c r="R495" s="49"/>
      <c r="S495" s="189"/>
      <c r="T495" s="1178"/>
      <c r="U495" s="678">
        <f t="shared" si="157"/>
        <v>0</v>
      </c>
      <c r="V495" s="1060"/>
      <c r="Y495" s="263"/>
      <c r="Z495" s="1045"/>
      <c r="AA495" s="1163"/>
      <c r="AB495" s="1163"/>
      <c r="AC495" s="1164"/>
      <c r="AD495" s="1165"/>
      <c r="AF495" s="1165"/>
      <c r="AJ495" s="1002"/>
    </row>
    <row r="496" spans="1:38" ht="15.75" customHeight="1" outlineLevel="3" x14ac:dyDescent="0.15">
      <c r="A496" s="1173">
        <f t="shared" si="179"/>
        <v>0</v>
      </c>
      <c r="B496" s="7" t="s">
        <v>54</v>
      </c>
      <c r="C496" s="185"/>
      <c r="D496" s="107"/>
      <c r="E496" s="1138" t="str">
        <f>Prijsonderbouwing!B1661</f>
        <v>V4-1-X3</v>
      </c>
      <c r="F496" s="1089" t="str">
        <f>Prijsonderbouwing!D1661</f>
        <v>Opname voor begin werkzaamheden</v>
      </c>
      <c r="G496" s="127"/>
      <c r="H496" s="127"/>
      <c r="I496" s="208"/>
      <c r="J496" s="132"/>
      <c r="K496" s="211"/>
      <c r="L496" s="31"/>
      <c r="M496" s="36" t="str">
        <f>Prijsonderbouwing!F1661</f>
        <v>won</v>
      </c>
      <c r="N496" s="1215">
        <f>Prijsonderbouwing!O1661</f>
        <v>75</v>
      </c>
      <c r="O496" s="1215">
        <f>Prijsonderbouwing!X1661</f>
        <v>88.5</v>
      </c>
      <c r="P496" s="53">
        <f t="shared" si="159"/>
        <v>0</v>
      </c>
      <c r="Q496" s="160"/>
      <c r="R496" s="49"/>
      <c r="S496" s="189"/>
      <c r="T496" s="1178"/>
      <c r="U496" s="678">
        <f t="shared" si="157"/>
        <v>0</v>
      </c>
      <c r="V496" s="1060"/>
      <c r="Y496" s="263"/>
      <c r="Z496" s="1045"/>
      <c r="AA496" s="1163"/>
      <c r="AB496" s="1163"/>
      <c r="AC496" s="1164"/>
      <c r="AD496" s="1165"/>
      <c r="AF496" s="1165"/>
      <c r="AJ496" s="1002"/>
    </row>
    <row r="497" spans="1:38" ht="15.75" customHeight="1" outlineLevel="3" x14ac:dyDescent="0.15">
      <c r="A497" s="1173">
        <f t="shared" si="179"/>
        <v>0</v>
      </c>
      <c r="B497" s="7" t="s">
        <v>54</v>
      </c>
      <c r="C497" s="185"/>
      <c r="D497" s="107"/>
      <c r="E497" s="1138" t="str">
        <f>Prijsonderbouwing!B1663</f>
        <v>V4-1-X4</v>
      </c>
      <c r="F497" s="1089" t="str">
        <f>Prijsonderbouwing!D1663</f>
        <v>Demonteren/slopen/afvoeren bestaande betimmering</v>
      </c>
      <c r="G497" s="208"/>
      <c r="H497" s="208"/>
      <c r="I497" s="208"/>
      <c r="J497" s="132"/>
      <c r="K497" s="211"/>
      <c r="L497" s="31"/>
      <c r="M497" s="36" t="str">
        <f>Prijsonderbouwing!F1663</f>
        <v>m²</v>
      </c>
      <c r="N497" s="1215">
        <f>Prijsonderbouwing!O1663</f>
        <v>29.65</v>
      </c>
      <c r="O497" s="1215">
        <f>Prijsonderbouwing!X1663</f>
        <v>34.986999999999995</v>
      </c>
      <c r="P497" s="53">
        <f t="shared" si="159"/>
        <v>0</v>
      </c>
      <c r="Q497" s="160"/>
      <c r="R497" s="49"/>
      <c r="S497" s="189"/>
      <c r="T497" s="1178"/>
      <c r="U497" s="678">
        <f t="shared" si="157"/>
        <v>0</v>
      </c>
      <c r="V497" s="1060"/>
      <c r="Y497" s="263"/>
      <c r="Z497" s="1045"/>
      <c r="AA497" s="1163"/>
      <c r="AB497" s="1163"/>
      <c r="AC497" s="1164"/>
      <c r="AD497" s="1165"/>
      <c r="AF497" s="1165"/>
      <c r="AJ497" s="1002"/>
    </row>
    <row r="498" spans="1:38" ht="15.75" customHeight="1" outlineLevel="3" x14ac:dyDescent="0.15">
      <c r="A498" s="1173">
        <f t="shared" ref="A498" si="180">IF(K498=0,0,1)</f>
        <v>0</v>
      </c>
      <c r="B498" s="7" t="s">
        <v>54</v>
      </c>
      <c r="C498" s="185"/>
      <c r="D498" s="107"/>
      <c r="E498" s="1138" t="str">
        <f>Prijsonderbouwing!B1665</f>
        <v>V4-1-X5</v>
      </c>
      <c r="F498" s="1089" t="str">
        <f>Prijsonderbouwing!D1665</f>
        <v>Uitvlakken bestaande constructie</v>
      </c>
      <c r="G498" s="127"/>
      <c r="H498" s="127"/>
      <c r="I498" s="208"/>
      <c r="J498" s="132"/>
      <c r="K498" s="211"/>
      <c r="L498" s="31"/>
      <c r="M498" s="36" t="str">
        <f>Prijsonderbouwing!F1665</f>
        <v>m²</v>
      </c>
      <c r="N498" s="1215">
        <f>Prijsonderbouwing!O1665</f>
        <v>16.97</v>
      </c>
      <c r="O498" s="1215">
        <f>Prijsonderbouwing!X1665</f>
        <v>20.0246</v>
      </c>
      <c r="P498" s="53">
        <f t="shared" si="159"/>
        <v>0</v>
      </c>
      <c r="Q498" s="160"/>
      <c r="R498" s="49"/>
      <c r="S498" s="189"/>
      <c r="T498" s="1178"/>
      <c r="U498" s="678">
        <f t="shared" si="157"/>
        <v>0</v>
      </c>
      <c r="V498" s="1060"/>
      <c r="Y498" s="263"/>
      <c r="Z498" s="1045"/>
      <c r="AA498" s="1163"/>
      <c r="AB498" s="1163"/>
      <c r="AC498" s="1164"/>
      <c r="AD498" s="1165"/>
      <c r="AF498" s="1165"/>
      <c r="AJ498" s="1002"/>
    </row>
    <row r="499" spans="1:38" ht="15.75" customHeight="1" outlineLevel="3" x14ac:dyDescent="0.15">
      <c r="A499" s="1173">
        <f>IF(K499=0,0,1)</f>
        <v>0</v>
      </c>
      <c r="B499" s="7" t="s">
        <v>54</v>
      </c>
      <c r="C499" s="185"/>
      <c r="D499" s="107"/>
      <c r="E499" s="1138" t="str">
        <f>Prijsonderbouwing!B1667</f>
        <v>V4-1-X6</v>
      </c>
      <c r="F499" s="1089" t="str">
        <f>Prijsonderbouwing!D1667</f>
        <v>Opdikken gording i.v.m. dikkere isolatieplaat</v>
      </c>
      <c r="G499" s="127"/>
      <c r="H499" s="127"/>
      <c r="I499" s="208"/>
      <c r="J499" s="132"/>
      <c r="K499" s="211"/>
      <c r="L499" s="31"/>
      <c r="M499" s="36" t="str">
        <f>Prijsonderbouwing!F1667</f>
        <v>m²</v>
      </c>
      <c r="N499" s="1215">
        <f>Prijsonderbouwing!O1667</f>
        <v>5</v>
      </c>
      <c r="O499" s="1215">
        <f>Prijsonderbouwing!X1667</f>
        <v>5.9</v>
      </c>
      <c r="P499" s="53">
        <f t="shared" si="159"/>
        <v>0</v>
      </c>
      <c r="Q499" s="160"/>
      <c r="R499" s="49"/>
      <c r="S499" s="189"/>
      <c r="T499" s="1178"/>
      <c r="U499" s="678">
        <f t="shared" si="157"/>
        <v>0</v>
      </c>
      <c r="V499" s="1060"/>
      <c r="Y499" s="263"/>
      <c r="Z499" s="1045"/>
      <c r="AA499" s="1163"/>
      <c r="AB499" s="1163"/>
      <c r="AC499" s="1164"/>
      <c r="AD499" s="1165"/>
      <c r="AF499" s="1165"/>
      <c r="AJ499" s="1002"/>
    </row>
    <row r="500" spans="1:38" ht="15.75" customHeight="1" outlineLevel="3" x14ac:dyDescent="0.15">
      <c r="A500" s="1173">
        <f t="shared" si="179"/>
        <v>0</v>
      </c>
      <c r="C500" s="185"/>
      <c r="D500" s="107"/>
      <c r="E500" s="1138" t="str">
        <f>Prijsonderbouwing!B1669</f>
        <v>V4-1-X7</v>
      </c>
      <c r="F500" s="1089" t="str">
        <f>Prijsonderbouwing!D1669</f>
        <v>Nokbalk opdikken</v>
      </c>
      <c r="G500" s="127"/>
      <c r="H500" s="127"/>
      <c r="I500" s="208"/>
      <c r="J500" s="132"/>
      <c r="K500" s="211"/>
      <c r="L500" s="31"/>
      <c r="M500" s="36" t="str">
        <f>Prijsonderbouwing!F1669</f>
        <v>m¹</v>
      </c>
      <c r="N500" s="1215">
        <f>Prijsonderbouwing!O1669</f>
        <v>25</v>
      </c>
      <c r="O500" s="1215">
        <f>Prijsonderbouwing!X1669</f>
        <v>29.5</v>
      </c>
      <c r="P500" s="53">
        <f t="shared" si="159"/>
        <v>0</v>
      </c>
      <c r="Q500" s="160"/>
      <c r="R500" s="49"/>
      <c r="S500" s="189"/>
      <c r="T500" s="1178"/>
      <c r="U500" s="678">
        <f t="shared" si="157"/>
        <v>0</v>
      </c>
      <c r="V500" s="1060"/>
      <c r="Y500" s="263"/>
      <c r="Z500" s="1045"/>
      <c r="AA500" s="1163"/>
      <c r="AB500" s="1163"/>
      <c r="AC500" s="1164"/>
      <c r="AD500" s="1165"/>
      <c r="AF500" s="1165"/>
      <c r="AJ500" s="1002"/>
    </row>
    <row r="501" spans="1:38" ht="15.75" customHeight="1" outlineLevel="3" x14ac:dyDescent="0.15">
      <c r="A501" s="1173">
        <f t="shared" si="179"/>
        <v>0</v>
      </c>
      <c r="C501" s="185"/>
      <c r="D501" s="107"/>
      <c r="E501" s="1138" t="str">
        <f>Prijsonderbouwing!B1671</f>
        <v>V4-1-X8</v>
      </c>
      <c r="F501" s="1089" t="str">
        <f>Prijsonderbouwing!D1671</f>
        <v>Isolatie rondom dakopeningen</v>
      </c>
      <c r="G501" s="127"/>
      <c r="H501" s="127"/>
      <c r="I501" s="208"/>
      <c r="J501" s="132"/>
      <c r="K501" s="211"/>
      <c r="L501" s="31"/>
      <c r="M501" s="36" t="str">
        <f>Prijsonderbouwing!F1671</f>
        <v>won</v>
      </c>
      <c r="N501" s="1215">
        <f>Prijsonderbouwing!O1671</f>
        <v>125</v>
      </c>
      <c r="O501" s="1215">
        <f>Prijsonderbouwing!X1671</f>
        <v>147.5</v>
      </c>
      <c r="P501" s="53">
        <f t="shared" si="159"/>
        <v>0</v>
      </c>
      <c r="Q501" s="160"/>
      <c r="R501" s="49"/>
      <c r="S501" s="189"/>
      <c r="T501" s="1178"/>
      <c r="U501" s="678">
        <f t="shared" si="157"/>
        <v>0</v>
      </c>
      <c r="V501" s="1060"/>
      <c r="Y501" s="263"/>
      <c r="Z501" s="1045"/>
      <c r="AA501" s="1163"/>
      <c r="AB501" s="1163"/>
      <c r="AC501" s="1164"/>
      <c r="AD501" s="1165"/>
      <c r="AF501" s="1165"/>
      <c r="AJ501" s="1002"/>
    </row>
    <row r="502" spans="1:38" ht="15.75" customHeight="1" outlineLevel="3" x14ac:dyDescent="0.15">
      <c r="A502" s="1173">
        <f t="shared" si="179"/>
        <v>0</v>
      </c>
      <c r="C502" s="185"/>
      <c r="D502" s="107"/>
      <c r="E502" s="1138" t="str">
        <f>Prijsonderbouwing!B1673</f>
        <v>V4-1-X9</v>
      </c>
      <c r="F502" s="1089" t="str">
        <f>Prijsonderbouwing!D1673</f>
        <v>Steigerwerk (rolsteiger. steiger in trap. etc.)</v>
      </c>
      <c r="G502" s="127"/>
      <c r="H502" s="127"/>
      <c r="I502" s="208"/>
      <c r="J502" s="132"/>
      <c r="K502" s="211"/>
      <c r="L502" s="31"/>
      <c r="M502" s="36" t="str">
        <f>Prijsonderbouwing!F1673</f>
        <v>won</v>
      </c>
      <c r="N502" s="1215">
        <f>Prijsonderbouwing!O1673</f>
        <v>300</v>
      </c>
      <c r="O502" s="1215">
        <f>Prijsonderbouwing!X1673</f>
        <v>363</v>
      </c>
      <c r="P502" s="53">
        <f t="shared" si="159"/>
        <v>0</v>
      </c>
      <c r="Q502" s="160"/>
      <c r="R502" s="49"/>
      <c r="S502" s="189"/>
      <c r="T502" s="1178"/>
      <c r="U502" s="678">
        <f t="shared" si="157"/>
        <v>0</v>
      </c>
      <c r="V502" s="1060"/>
      <c r="Y502" s="263"/>
      <c r="Z502" s="1045"/>
      <c r="AA502" s="1163"/>
      <c r="AB502" s="1163"/>
      <c r="AC502" s="1164"/>
      <c r="AD502" s="1165"/>
      <c r="AF502" s="1165"/>
      <c r="AJ502" s="1002"/>
    </row>
    <row r="503" spans="1:38" ht="15.75" customHeight="1" outlineLevel="3" x14ac:dyDescent="0.15">
      <c r="A503" s="1173">
        <f t="shared" si="179"/>
        <v>0</v>
      </c>
      <c r="C503" s="185"/>
      <c r="D503" s="107"/>
      <c r="E503" s="1138" t="str">
        <f>Prijsonderbouwing!B1675</f>
        <v>V4-1-X10</v>
      </c>
      <c r="F503" s="1089" t="str">
        <f>Prijsonderbouwing!D1675</f>
        <v>Knieschot plaatsen tot 60cm</v>
      </c>
      <c r="G503" s="127"/>
      <c r="H503" s="127"/>
      <c r="I503" s="208"/>
      <c r="J503" s="132"/>
      <c r="K503" s="211"/>
      <c r="L503" s="31"/>
      <c r="M503" s="36" t="str">
        <f>Prijsonderbouwing!F1675</f>
        <v xml:space="preserve">m¹
</v>
      </c>
      <c r="N503" s="1215">
        <f>Prijsonderbouwing!O1675</f>
        <v>50</v>
      </c>
      <c r="O503" s="1215">
        <f>Prijsonderbouwing!X1675</f>
        <v>59</v>
      </c>
      <c r="P503" s="53">
        <f t="shared" si="159"/>
        <v>0</v>
      </c>
      <c r="Q503" s="160"/>
      <c r="R503" s="49"/>
      <c r="S503" s="189"/>
      <c r="T503" s="1178"/>
      <c r="U503" s="678">
        <f t="shared" si="157"/>
        <v>0</v>
      </c>
      <c r="V503" s="1060"/>
      <c r="Y503" s="263"/>
      <c r="Z503" s="1045"/>
      <c r="AA503" s="1163"/>
      <c r="AB503" s="1163"/>
      <c r="AC503" s="1164"/>
      <c r="AD503" s="1165"/>
      <c r="AF503" s="1165"/>
      <c r="AJ503" s="1002"/>
    </row>
    <row r="504" spans="1:38" ht="15.75" customHeight="1" outlineLevel="3" x14ac:dyDescent="0.15">
      <c r="A504" s="1173">
        <f t="shared" si="179"/>
        <v>0</v>
      </c>
      <c r="C504" s="185"/>
      <c r="D504" s="107"/>
      <c r="E504" s="1138" t="str">
        <f>Prijsonderbouwing!B1677</f>
        <v>V4-1-X11</v>
      </c>
      <c r="F504" s="1089" t="str">
        <f>Prijsonderbouwing!D1677</f>
        <v>Stroom verleggen per aansluitpunt</v>
      </c>
      <c r="G504" s="127"/>
      <c r="H504" s="127"/>
      <c r="I504" s="208"/>
      <c r="J504" s="132"/>
      <c r="K504" s="211"/>
      <c r="L504" s="31"/>
      <c r="M504" s="36" t="str">
        <f>Prijsonderbouwing!F1677</f>
        <v>st</v>
      </c>
      <c r="N504" s="1215">
        <f>Prijsonderbouwing!O1677</f>
        <v>75</v>
      </c>
      <c r="O504" s="1215">
        <f>Prijsonderbouwing!X1677</f>
        <v>88.5</v>
      </c>
      <c r="P504" s="53">
        <f t="shared" si="159"/>
        <v>0</v>
      </c>
      <c r="Q504" s="160"/>
      <c r="R504" s="49"/>
      <c r="S504" s="189"/>
      <c r="T504" s="1178"/>
      <c r="U504" s="678">
        <f t="shared" si="157"/>
        <v>0</v>
      </c>
      <c r="V504" s="1060"/>
      <c r="Y504" s="263"/>
      <c r="Z504" s="1045"/>
      <c r="AA504" s="1163"/>
      <c r="AB504" s="1163"/>
      <c r="AC504" s="1164"/>
      <c r="AD504" s="1165"/>
      <c r="AF504" s="1165"/>
      <c r="AJ504" s="1002"/>
    </row>
    <row r="505" spans="1:38" ht="15.75" customHeight="1" outlineLevel="3" x14ac:dyDescent="0.15">
      <c r="A505" s="1173">
        <f t="shared" si="179"/>
        <v>0</v>
      </c>
      <c r="B505" s="7" t="s">
        <v>54</v>
      </c>
      <c r="C505" s="185"/>
      <c r="D505" s="107"/>
      <c r="E505" s="1138" t="str">
        <f>Prijsonderbouwing!B1679</f>
        <v>V4-1-X12</v>
      </c>
      <c r="F505" s="1089" t="str">
        <f>Prijsonderbouwing!D1679</f>
        <v>Afdekken trap beschermen interieur met bijv. stucloper</v>
      </c>
      <c r="G505" s="127"/>
      <c r="H505" s="127"/>
      <c r="I505" s="208"/>
      <c r="J505" s="132"/>
      <c r="K505" s="211"/>
      <c r="L505" s="31"/>
      <c r="M505" s="36" t="str">
        <f>Prijsonderbouwing!F1679</f>
        <v>won</v>
      </c>
      <c r="N505" s="1215">
        <f>Prijsonderbouwing!O1679</f>
        <v>125</v>
      </c>
      <c r="O505" s="1215">
        <f>Prijsonderbouwing!X1679</f>
        <v>147.5</v>
      </c>
      <c r="P505" s="53">
        <f t="shared" si="159"/>
        <v>0</v>
      </c>
      <c r="Q505" s="160"/>
      <c r="R505" s="49"/>
      <c r="S505" s="189"/>
      <c r="T505" s="1178"/>
      <c r="U505" s="678">
        <f t="shared" si="157"/>
        <v>0</v>
      </c>
      <c r="V505" s="1060"/>
      <c r="Z505" s="1045"/>
      <c r="AA505" s="1163"/>
      <c r="AB505" s="1163"/>
      <c r="AC505" s="1164"/>
      <c r="AD505" s="1165"/>
      <c r="AF505" s="1165"/>
      <c r="AJ505" s="1002"/>
    </row>
    <row r="506" spans="1:38" ht="15.75" customHeight="1" outlineLevel="3" x14ac:dyDescent="0.15">
      <c r="A506" s="1173">
        <f t="shared" si="179"/>
        <v>0</v>
      </c>
      <c r="B506" s="7" t="s">
        <v>54</v>
      </c>
      <c r="C506" s="185"/>
      <c r="D506" s="107"/>
      <c r="E506" s="1138" t="str">
        <f>Prijsonderbouwing!B1681</f>
        <v>V4-1-X13</v>
      </c>
      <c r="F506" s="1089" t="str">
        <f>Prijsonderbouwing!D1681</f>
        <v xml:space="preserve">Indien zolder toegang alleen bereikbaar met vliezotrap toeslag op prijzen </v>
      </c>
      <c r="G506" s="127"/>
      <c r="H506" s="127"/>
      <c r="I506" s="208"/>
      <c r="J506" s="132"/>
      <c r="K506" s="211"/>
      <c r="L506" s="31"/>
      <c r="M506" s="36" t="s">
        <v>844</v>
      </c>
      <c r="N506" s="1215">
        <f>Prijsonderbouwing!O1681</f>
        <v>240</v>
      </c>
      <c r="O506" s="1215">
        <f>Prijsonderbouwing!X1681</f>
        <v>283.2</v>
      </c>
      <c r="P506" s="53">
        <f t="shared" si="159"/>
        <v>0</v>
      </c>
      <c r="Q506" s="160"/>
      <c r="R506" s="49"/>
      <c r="S506" s="189"/>
      <c r="T506" s="1178"/>
      <c r="U506" s="678">
        <f t="shared" si="157"/>
        <v>0</v>
      </c>
      <c r="V506" s="1054"/>
      <c r="Y506" s="263"/>
      <c r="Z506" s="1045"/>
      <c r="AA506" s="1163"/>
      <c r="AB506" s="1163"/>
      <c r="AC506" s="1164"/>
      <c r="AD506" s="1165"/>
      <c r="AF506" s="1165"/>
      <c r="AJ506" s="1002"/>
    </row>
    <row r="507" spans="1:38" ht="15.75" customHeight="1" outlineLevel="3" x14ac:dyDescent="0.15">
      <c r="A507" s="1173">
        <f t="shared" ref="A507" si="181">IF(K507=0,0,1)</f>
        <v>0</v>
      </c>
      <c r="B507" s="7" t="s">
        <v>54</v>
      </c>
      <c r="C507" s="185"/>
      <c r="D507" s="107"/>
      <c r="E507" s="1138" t="str">
        <f>Prijsonderbouwing!B1683</f>
        <v>V4-1-X14</v>
      </c>
      <c r="F507" s="1089" t="str">
        <f>Prijsonderbouwing!D1683</f>
        <v>Dakdoorvoeren (manchetten etc.)</v>
      </c>
      <c r="G507" s="127"/>
      <c r="H507" s="127"/>
      <c r="I507" s="208"/>
      <c r="J507" s="132"/>
      <c r="K507" s="211"/>
      <c r="L507" s="31"/>
      <c r="M507" s="36" t="str">
        <f>Prijsonderbouwing!F1683</f>
        <v>st</v>
      </c>
      <c r="N507" s="1215">
        <f>Prijsonderbouwing!O1683</f>
        <v>75</v>
      </c>
      <c r="O507" s="1215">
        <f>Prijsonderbouwing!X1683</f>
        <v>88.5</v>
      </c>
      <c r="P507" s="53">
        <f t="shared" ref="P507" si="182">O507*K507</f>
        <v>0</v>
      </c>
      <c r="Q507" s="160"/>
      <c r="R507" s="49"/>
      <c r="S507" s="189"/>
      <c r="T507" s="1178"/>
      <c r="U507" s="678">
        <f t="shared" ref="U507" si="183">K507*N507</f>
        <v>0</v>
      </c>
      <c r="V507" s="1060"/>
      <c r="Z507" s="1045"/>
      <c r="AA507" s="1163"/>
      <c r="AB507" s="1163"/>
      <c r="AC507" s="1164"/>
      <c r="AD507" s="1165"/>
      <c r="AF507" s="1165"/>
      <c r="AJ507" s="1002"/>
    </row>
    <row r="508" spans="1:38" ht="6" customHeight="1" outlineLevel="1" x14ac:dyDescent="0.15">
      <c r="A508" s="1173">
        <f>A509</f>
        <v>0</v>
      </c>
      <c r="B508" s="7" t="s">
        <v>54</v>
      </c>
      <c r="C508" s="185"/>
      <c r="D508" s="107"/>
      <c r="E508" s="1139"/>
      <c r="F508" s="1091"/>
      <c r="G508" s="71"/>
      <c r="H508" s="71"/>
      <c r="I508" s="71"/>
      <c r="J508" s="10"/>
      <c r="K508" s="27"/>
      <c r="L508" s="10"/>
      <c r="M508" s="30"/>
      <c r="N508" s="1212"/>
      <c r="O508" s="1212"/>
      <c r="P508" s="228"/>
      <c r="Q508" s="160"/>
      <c r="R508" s="49"/>
      <c r="S508" s="189"/>
      <c r="T508" s="1178"/>
      <c r="U508" s="678">
        <f t="shared" si="157"/>
        <v>0</v>
      </c>
      <c r="V508" s="1055"/>
      <c r="Y508" s="277"/>
      <c r="Z508" s="1045"/>
      <c r="AA508" s="1163"/>
      <c r="AB508" s="1163"/>
      <c r="AC508" s="1164"/>
      <c r="AD508" s="1165"/>
      <c r="AF508" s="1165"/>
      <c r="AJ508" s="1002"/>
    </row>
    <row r="509" spans="1:38" ht="15.75" customHeight="1" outlineLevel="1" x14ac:dyDescent="0.15">
      <c r="A509" s="1173">
        <f>IF(P509=0,0,1)</f>
        <v>0</v>
      </c>
      <c r="B509" s="7" t="s">
        <v>54</v>
      </c>
      <c r="C509" s="185"/>
      <c r="D509" s="107"/>
      <c r="E509" s="1153"/>
      <c r="F509" s="1092"/>
      <c r="G509" s="138"/>
      <c r="H509" s="139"/>
      <c r="I509" s="139"/>
      <c r="J509" s="140"/>
      <c r="K509" s="141"/>
      <c r="L509" s="141"/>
      <c r="M509" s="142" t="str">
        <f>E440</f>
        <v>V4-1</v>
      </c>
      <c r="N509" s="1236" t="s">
        <v>84</v>
      </c>
      <c r="O509" s="1217"/>
      <c r="P509" s="229">
        <f>ROUNDUP(SUM(P441:P508),0)</f>
        <v>0</v>
      </c>
      <c r="Q509" s="169"/>
      <c r="R509" s="49"/>
      <c r="S509" s="186"/>
      <c r="T509" s="1178"/>
      <c r="U509" s="678"/>
      <c r="V509" s="1055"/>
      <c r="W509" s="623">
        <f>P509</f>
        <v>0</v>
      </c>
      <c r="X509" s="280"/>
      <c r="Y509" s="277"/>
      <c r="Z509" s="1045"/>
      <c r="AA509" s="1163"/>
      <c r="AB509" s="1163"/>
      <c r="AC509" s="1164"/>
      <c r="AD509" s="1165"/>
      <c r="AF509" s="1165"/>
      <c r="AJ509" s="1002"/>
    </row>
    <row r="510" spans="1:38" ht="9" customHeight="1" outlineLevel="3" x14ac:dyDescent="0.15">
      <c r="A510" s="1173">
        <f>A511</f>
        <v>0</v>
      </c>
      <c r="B510" s="7" t="s">
        <v>54</v>
      </c>
      <c r="C510" s="185"/>
      <c r="D510" s="107"/>
      <c r="E510" s="1157"/>
      <c r="F510" s="1091"/>
      <c r="G510" s="106"/>
      <c r="H510" s="106"/>
      <c r="I510" s="106"/>
      <c r="J510" s="31"/>
      <c r="K510" s="221"/>
      <c r="L510" s="31"/>
      <c r="M510" s="31"/>
      <c r="N510" s="1223"/>
      <c r="O510" s="1223"/>
      <c r="P510" s="31"/>
      <c r="Q510" s="523"/>
      <c r="R510" s="49"/>
      <c r="S510" s="189"/>
      <c r="T510" s="1178"/>
      <c r="U510" s="678">
        <f t="shared" si="157"/>
        <v>0</v>
      </c>
      <c r="V510" s="1055"/>
      <c r="Y510" s="263"/>
      <c r="Z510" s="1045"/>
      <c r="AA510" s="1163"/>
      <c r="AB510" s="1163"/>
      <c r="AC510" s="1164"/>
      <c r="AD510" s="1165"/>
      <c r="AF510" s="1165"/>
      <c r="AJ510" s="1002"/>
      <c r="AL510" s="5"/>
    </row>
    <row r="511" spans="1:38" ht="20.45" customHeight="1" outlineLevel="3" x14ac:dyDescent="0.15">
      <c r="A511" s="1173">
        <f>A531</f>
        <v>0</v>
      </c>
      <c r="B511" s="203"/>
      <c r="C511" s="185"/>
      <c r="D511" s="107"/>
      <c r="E511" s="1155" t="s">
        <v>112</v>
      </c>
      <c r="F511" s="1084" t="s">
        <v>113</v>
      </c>
      <c r="G511" s="210"/>
      <c r="H511" s="136"/>
      <c r="I511" s="136"/>
      <c r="J511" s="136"/>
      <c r="K511" s="218" t="s">
        <v>68</v>
      </c>
      <c r="L511" s="137"/>
      <c r="M511" s="137" t="s">
        <v>830</v>
      </c>
      <c r="N511" s="646" t="s">
        <v>1163</v>
      </c>
      <c r="O511" s="646" t="s">
        <v>1164</v>
      </c>
      <c r="P511" s="137" t="s">
        <v>69</v>
      </c>
      <c r="Q511" s="161"/>
      <c r="R511" s="49"/>
      <c r="S511" s="189"/>
      <c r="T511" s="1178"/>
      <c r="U511" s="678"/>
      <c r="V511" s="1055"/>
      <c r="Y511" s="263"/>
      <c r="Z511" s="1045"/>
      <c r="AA511" s="1163"/>
      <c r="AB511" s="1163"/>
      <c r="AC511" s="1164"/>
      <c r="AD511" s="1165"/>
      <c r="AF511" s="1165"/>
      <c r="AJ511" s="1002"/>
      <c r="AL511" s="5"/>
    </row>
    <row r="512" spans="1:38" ht="6" customHeight="1" x14ac:dyDescent="0.15">
      <c r="A512" s="1173">
        <f>A511</f>
        <v>0</v>
      </c>
      <c r="B512" s="203"/>
      <c r="C512" s="185"/>
      <c r="D512" s="107"/>
      <c r="E512" s="1138"/>
      <c r="F512" s="1091"/>
      <c r="G512" s="75"/>
      <c r="H512" s="75"/>
      <c r="I512" s="75"/>
      <c r="J512" s="75"/>
      <c r="K512" s="76"/>
      <c r="L512" s="9"/>
      <c r="M512" s="77"/>
      <c r="N512" s="1201"/>
      <c r="O512" s="1201"/>
      <c r="P512" s="78"/>
      <c r="Q512" s="160"/>
      <c r="R512" s="49"/>
      <c r="S512" s="186"/>
      <c r="T512" s="1178"/>
      <c r="U512" s="678">
        <f t="shared" si="157"/>
        <v>0</v>
      </c>
      <c r="V512" s="1055"/>
      <c r="Y512" s="263"/>
      <c r="Z512" s="1045"/>
      <c r="AA512" s="1163"/>
      <c r="AB512" s="1163"/>
      <c r="AC512" s="1164"/>
      <c r="AD512" s="1165"/>
      <c r="AF512" s="1165"/>
      <c r="AJ512" s="1002"/>
      <c r="AL512" s="5"/>
    </row>
    <row r="513" spans="1:38" ht="15.75" customHeight="1" outlineLevel="3" x14ac:dyDescent="0.15">
      <c r="A513" s="1173">
        <f>IF(SUM(A514:A515)=0,0,1)</f>
        <v>0</v>
      </c>
      <c r="B513" s="7" t="s">
        <v>54</v>
      </c>
      <c r="C513" s="185"/>
      <c r="D513" s="107"/>
      <c r="E513" s="1142" t="s">
        <v>187</v>
      </c>
      <c r="F513" s="1088" t="s">
        <v>1122</v>
      </c>
      <c r="G513" s="126"/>
      <c r="H513" s="126"/>
      <c r="I513" s="709"/>
      <c r="J513" s="711"/>
      <c r="K513" s="76"/>
      <c r="L513" s="53"/>
      <c r="M513" s="53"/>
      <c r="N513" s="1215"/>
      <c r="O513" s="1215"/>
      <c r="P513" s="53"/>
      <c r="Q513" s="160"/>
      <c r="R513" s="49"/>
      <c r="S513" s="189"/>
      <c r="T513" s="1178"/>
      <c r="U513" s="678">
        <f>K513*N513</f>
        <v>0</v>
      </c>
      <c r="V513" s="1055"/>
      <c r="Y513" s="263"/>
      <c r="Z513" s="1045"/>
      <c r="AA513" s="1163"/>
      <c r="AB513" s="1163"/>
      <c r="AC513" s="1164"/>
      <c r="AD513" s="1165"/>
      <c r="AF513" s="1165"/>
      <c r="AJ513" s="1002"/>
      <c r="AL513" s="5"/>
    </row>
    <row r="514" spans="1:38" ht="15.75" customHeight="1" outlineLevel="3" x14ac:dyDescent="0.15">
      <c r="A514" s="1173">
        <f t="shared" ref="A514:A515" si="184">IF(K514=0,0,1)</f>
        <v>0</v>
      </c>
      <c r="C514" s="185"/>
      <c r="D514" s="107"/>
      <c r="E514" s="1138" t="str">
        <f>Prijsonderbouwing!B1687</f>
        <v>V4-2-A1</v>
      </c>
      <c r="F514" s="1095" t="str">
        <f>Prijsonderbouwing!D1687</f>
        <v xml:space="preserve">Vervangen dakbedekking en aanbrengen isolatie met Bitumendakbedekking Rc 3.70 m².K/W </v>
      </c>
      <c r="G514" s="126"/>
      <c r="H514" s="126"/>
      <c r="I514" s="709"/>
      <c r="J514" s="711"/>
      <c r="K514" s="211"/>
      <c r="L514" s="53"/>
      <c r="M514" s="53" t="str">
        <f>Prijsonderbouwing!F1687</f>
        <v>m²</v>
      </c>
      <c r="N514" s="1215">
        <f>Prijsonderbouwing!O1687</f>
        <v>243.01876458015269</v>
      </c>
      <c r="O514" s="1215">
        <f>Prijsonderbouwing!X1687</f>
        <v>275.17160651603052</v>
      </c>
      <c r="P514" s="53">
        <f t="shared" ref="P514:P518" si="185">O514*K514</f>
        <v>0</v>
      </c>
      <c r="Q514" s="160"/>
      <c r="R514" s="49"/>
      <c r="S514" s="189"/>
      <c r="T514" s="1178"/>
      <c r="U514" s="678"/>
      <c r="V514" s="1055"/>
      <c r="Y514" s="263"/>
      <c r="Z514" s="1045"/>
      <c r="AA514" s="1163"/>
      <c r="AB514" s="1163"/>
      <c r="AC514" s="1164"/>
      <c r="AD514" s="1165"/>
      <c r="AF514" s="1165"/>
      <c r="AJ514" s="1002"/>
      <c r="AL514" s="5"/>
    </row>
    <row r="515" spans="1:38" ht="15.75" customHeight="1" outlineLevel="3" x14ac:dyDescent="0.15">
      <c r="A515" s="1173">
        <f t="shared" si="184"/>
        <v>0</v>
      </c>
      <c r="C515" s="185"/>
      <c r="D515" s="107"/>
      <c r="E515" s="1138" t="str">
        <f>Prijsonderbouwing!B1705</f>
        <v>V4-2-A2</v>
      </c>
      <c r="F515" s="1105" t="str">
        <f>Prijsonderbouwing!D1705</f>
        <v xml:space="preserve">Toeslag vervangen dakbedekking indien minder dan 8 m² </v>
      </c>
      <c r="G515" s="126"/>
      <c r="H515" s="126"/>
      <c r="I515" s="709"/>
      <c r="J515" s="711"/>
      <c r="K515" s="211"/>
      <c r="L515" s="53"/>
      <c r="M515" s="53" t="str">
        <f>Prijsonderbouwing!F1705</f>
        <v>pst</v>
      </c>
      <c r="N515" s="1215">
        <f>Prijsonderbouwing!O1705</f>
        <v>363</v>
      </c>
      <c r="O515" s="1215">
        <f>Prijsonderbouwing!X1705</f>
        <v>404.38200000000001</v>
      </c>
      <c r="P515" s="53">
        <f t="shared" ref="P515" si="186">O515*K515</f>
        <v>0</v>
      </c>
      <c r="Q515" s="160"/>
      <c r="R515" s="49"/>
      <c r="S515" s="189"/>
      <c r="T515" s="1178"/>
      <c r="U515" s="678"/>
      <c r="V515" s="1055"/>
      <c r="Y515" s="263"/>
      <c r="Z515" s="1045"/>
      <c r="AA515" s="1163"/>
      <c r="AB515" s="1163"/>
      <c r="AC515" s="1164"/>
      <c r="AD515" s="1165"/>
      <c r="AF515" s="1165"/>
      <c r="AJ515" s="1002"/>
      <c r="AL515" s="5"/>
    </row>
    <row r="516" spans="1:38" ht="6" customHeight="1" outlineLevel="3" x14ac:dyDescent="0.15">
      <c r="A516" s="1173">
        <f>A513</f>
        <v>0</v>
      </c>
      <c r="B516" s="203"/>
      <c r="C516" s="185"/>
      <c r="D516" s="107"/>
      <c r="E516" s="1142"/>
      <c r="F516" s="1090"/>
      <c r="G516" s="209"/>
      <c r="H516" s="209"/>
      <c r="I516" s="818"/>
      <c r="J516" s="819"/>
      <c r="K516" s="36"/>
      <c r="L516" s="36"/>
      <c r="M516" s="36"/>
      <c r="N516" s="1215"/>
      <c r="O516" s="1215"/>
      <c r="P516" s="53"/>
      <c r="Q516" s="160"/>
      <c r="R516" s="49"/>
      <c r="S516" s="189"/>
      <c r="T516" s="1178"/>
      <c r="U516" s="678">
        <f t="shared" si="157"/>
        <v>0</v>
      </c>
      <c r="V516" s="1055"/>
      <c r="Y516" s="263"/>
      <c r="Z516" s="1045"/>
      <c r="AA516" s="1163"/>
      <c r="AB516" s="1163"/>
      <c r="AC516" s="1164"/>
      <c r="AD516" s="1165"/>
      <c r="AF516" s="1165"/>
      <c r="AJ516" s="1002"/>
      <c r="AL516" s="5"/>
    </row>
    <row r="517" spans="1:38" ht="15.75" customHeight="1" outlineLevel="3" x14ac:dyDescent="0.15">
      <c r="A517" s="1173">
        <f>IF(SUM(A518:A519)=0,0,1)</f>
        <v>0</v>
      </c>
      <c r="B517" s="7" t="s">
        <v>54</v>
      </c>
      <c r="C517" s="185"/>
      <c r="D517" s="107"/>
      <c r="E517" s="1142" t="s">
        <v>188</v>
      </c>
      <c r="F517" s="1088" t="s">
        <v>1123</v>
      </c>
      <c r="G517" s="126"/>
      <c r="H517" s="126"/>
      <c r="I517" s="709"/>
      <c r="J517" s="711"/>
      <c r="K517" s="53"/>
      <c r="L517" s="53"/>
      <c r="M517" s="53"/>
      <c r="N517" s="1215"/>
      <c r="O517" s="1215"/>
      <c r="P517" s="53"/>
      <c r="Q517" s="160"/>
      <c r="R517" s="49"/>
      <c r="S517" s="189"/>
      <c r="T517" s="1178"/>
      <c r="U517" s="678">
        <f>K517*N517</f>
        <v>0</v>
      </c>
      <c r="V517" s="1055"/>
      <c r="Y517" s="263"/>
      <c r="Z517" s="1045"/>
      <c r="AA517" s="1163"/>
      <c r="AB517" s="1163"/>
      <c r="AC517" s="1164"/>
      <c r="AD517" s="1165"/>
      <c r="AF517" s="1165"/>
      <c r="AJ517" s="1002"/>
      <c r="AL517" s="5"/>
    </row>
    <row r="518" spans="1:38" ht="15.75" customHeight="1" outlineLevel="3" x14ac:dyDescent="0.15">
      <c r="A518" s="1173">
        <f t="shared" ref="A518:A519" si="187">IF(K518=0,0,1)</f>
        <v>0</v>
      </c>
      <c r="C518" s="185"/>
      <c r="D518" s="107"/>
      <c r="E518" s="1138" t="str">
        <f>Prijsonderbouwing!B1710</f>
        <v>V4-2-B1</v>
      </c>
      <c r="F518" s="1095" t="str">
        <f>Prijsonderbouwing!D1710</f>
        <v>Vervangen dakbedekking en aanbrengen isolatie met EPDM dakbedekking Rc 3.70 m².K/W</v>
      </c>
      <c r="G518" s="126"/>
      <c r="H518" s="126"/>
      <c r="I518" s="709"/>
      <c r="J518" s="711"/>
      <c r="K518" s="211"/>
      <c r="L518" s="53"/>
      <c r="M518" s="53" t="str">
        <f>Prijsonderbouwing!F1710</f>
        <v>m²</v>
      </c>
      <c r="N518" s="1215">
        <f>Prijsonderbouwing!O1710</f>
        <v>254.3714187022901</v>
      </c>
      <c r="O518" s="1215">
        <f>Prijsonderbouwing!X1710</f>
        <v>288.90831800381676</v>
      </c>
      <c r="P518" s="53">
        <f t="shared" si="185"/>
        <v>0</v>
      </c>
      <c r="Q518" s="160"/>
      <c r="R518" s="49"/>
      <c r="S518" s="189"/>
      <c r="T518" s="1178"/>
      <c r="U518" s="678"/>
      <c r="V518" s="1055"/>
      <c r="Y518" s="263"/>
      <c r="Z518" s="1045"/>
      <c r="AA518" s="1163"/>
      <c r="AB518" s="1163"/>
      <c r="AC518" s="1164"/>
      <c r="AD518" s="1165"/>
      <c r="AF518" s="1165"/>
      <c r="AJ518" s="1002"/>
      <c r="AL518" s="5"/>
    </row>
    <row r="519" spans="1:38" ht="15.75" customHeight="1" outlineLevel="3" x14ac:dyDescent="0.15">
      <c r="A519" s="1173">
        <f t="shared" si="187"/>
        <v>0</v>
      </c>
      <c r="C519" s="185"/>
      <c r="D519" s="107"/>
      <c r="E519" s="1138" t="str">
        <f>Prijsonderbouwing!B1728</f>
        <v>V4-2-B2</v>
      </c>
      <c r="F519" s="1105" t="str">
        <f>Prijsonderbouwing!D1728</f>
        <v xml:space="preserve">Toeslag vervangen dakbedekking indien minder dan 8 m² </v>
      </c>
      <c r="G519" s="126"/>
      <c r="H519" s="126"/>
      <c r="I519" s="709"/>
      <c r="J519" s="711"/>
      <c r="K519" s="211"/>
      <c r="L519" s="53"/>
      <c r="M519" s="53" t="str">
        <f>Prijsonderbouwing!F1728</f>
        <v>pst</v>
      </c>
      <c r="N519" s="1215">
        <f>Prijsonderbouwing!O1728</f>
        <v>393.25</v>
      </c>
      <c r="O519" s="1215">
        <f>Prijsonderbouwing!X1728</f>
        <v>440.98450000000003</v>
      </c>
      <c r="P519" s="53">
        <f t="shared" ref="P519" si="188">O519*K519</f>
        <v>0</v>
      </c>
      <c r="Q519" s="160"/>
      <c r="R519" s="49"/>
      <c r="S519" s="189"/>
      <c r="T519" s="1178"/>
      <c r="U519" s="678"/>
      <c r="V519" s="1055"/>
      <c r="Y519" s="263"/>
      <c r="Z519" s="1045"/>
      <c r="AA519" s="1163"/>
      <c r="AB519" s="1163"/>
      <c r="AC519" s="1164"/>
      <c r="AD519" s="1165"/>
      <c r="AF519" s="1165"/>
      <c r="AJ519" s="1002"/>
      <c r="AL519" s="5"/>
    </row>
    <row r="520" spans="1:38" ht="6" customHeight="1" outlineLevel="3" x14ac:dyDescent="0.15">
      <c r="A520" s="1173">
        <f>A517</f>
        <v>0</v>
      </c>
      <c r="B520" s="203"/>
      <c r="C520" s="185"/>
      <c r="D520" s="107"/>
      <c r="E520" s="1142"/>
      <c r="F520" s="1090"/>
      <c r="G520" s="209"/>
      <c r="H520" s="209"/>
      <c r="I520" s="818"/>
      <c r="J520" s="819"/>
      <c r="K520" s="221"/>
      <c r="L520" s="31"/>
      <c r="M520" s="36"/>
      <c r="N520" s="1215"/>
      <c r="O520" s="1215"/>
      <c r="P520" s="53"/>
      <c r="Q520" s="160"/>
      <c r="R520" s="49"/>
      <c r="S520" s="189"/>
      <c r="T520" s="1178"/>
      <c r="U520" s="678">
        <f t="shared" ref="U520" si="189">K520*N520</f>
        <v>0</v>
      </c>
      <c r="V520" s="1055"/>
      <c r="Y520" s="263"/>
      <c r="Z520" s="1045"/>
      <c r="AA520" s="1163"/>
      <c r="AB520" s="1163"/>
      <c r="AC520" s="1164"/>
      <c r="AD520" s="1165"/>
      <c r="AF520" s="1165"/>
      <c r="AJ520" s="1002"/>
      <c r="AL520" s="5"/>
    </row>
    <row r="521" spans="1:38" ht="15.75" customHeight="1" outlineLevel="3" x14ac:dyDescent="0.15">
      <c r="A521" s="1173">
        <f>IF(SUM(A522:A523)=0,0,1)</f>
        <v>0</v>
      </c>
      <c r="B521" s="7" t="s">
        <v>54</v>
      </c>
      <c r="C521" s="185"/>
      <c r="D521" s="107"/>
      <c r="E521" s="1142" t="s">
        <v>1479</v>
      </c>
      <c r="F521" s="1088" t="s">
        <v>1220</v>
      </c>
      <c r="G521" s="126"/>
      <c r="H521" s="126"/>
      <c r="I521" s="126"/>
      <c r="J521" s="289"/>
      <c r="K521" s="76"/>
      <c r="L521" s="53"/>
      <c r="M521" s="53"/>
      <c r="N521" s="1215"/>
      <c r="O521" s="1215"/>
      <c r="P521" s="53"/>
      <c r="Q521" s="160"/>
      <c r="R521" s="49"/>
      <c r="S521" s="189"/>
      <c r="T521" s="1178"/>
      <c r="U521" s="678">
        <f>K521*N521</f>
        <v>0</v>
      </c>
      <c r="V521" s="1055"/>
      <c r="Y521" s="263"/>
      <c r="Z521" s="1045"/>
      <c r="AA521" s="1163"/>
      <c r="AB521" s="1163"/>
      <c r="AC521" s="1164"/>
      <c r="AD521" s="1165"/>
      <c r="AF521" s="1165"/>
      <c r="AJ521" s="1002"/>
      <c r="AL521" s="5"/>
    </row>
    <row r="522" spans="1:38" ht="15.75" customHeight="1" outlineLevel="3" x14ac:dyDescent="0.15">
      <c r="A522" s="1173">
        <f t="shared" ref="A522" si="190">IF(K522=0,0,1)</f>
        <v>0</v>
      </c>
      <c r="B522" s="203"/>
      <c r="C522" s="185"/>
      <c r="D522" s="107"/>
      <c r="E522" s="1138" t="str">
        <f>Prijsonderbouwing!B1733</f>
        <v>V4-2-C1</v>
      </c>
      <c r="F522" s="1089" t="str">
        <f>Prijsonderbouwing!D1733</f>
        <v xml:space="preserve">Aanbrengen isolatie op platdak (Omgekeerd dak) Rc 3.00 m².K/W </v>
      </c>
      <c r="G522" s="127"/>
      <c r="H522" s="127"/>
      <c r="I522" s="710"/>
      <c r="J522" s="132"/>
      <c r="K522" s="211">
        <v>0</v>
      </c>
      <c r="L522" s="31"/>
      <c r="M522" s="36" t="str">
        <f>Prijsonderbouwing!F1733</f>
        <v>m²</v>
      </c>
      <c r="N522" s="1215">
        <f>Prijsonderbouwing!O1733</f>
        <v>33.45659236641221</v>
      </c>
      <c r="O522" s="1215">
        <f>Prijsonderbouwing!X1733</f>
        <v>38.233317679389316</v>
      </c>
      <c r="P522" s="53">
        <f>O522*K522</f>
        <v>0</v>
      </c>
      <c r="Q522" s="160"/>
      <c r="R522" s="49"/>
      <c r="S522" s="189"/>
      <c r="T522" s="1178"/>
      <c r="U522" s="678">
        <f t="shared" ref="U522:U524" si="191">K522*N522</f>
        <v>0</v>
      </c>
      <c r="V522" s="1055"/>
      <c r="Y522" s="263"/>
      <c r="Z522" s="1045"/>
      <c r="AA522" s="1163"/>
      <c r="AB522" s="1163"/>
      <c r="AC522" s="1164"/>
      <c r="AD522" s="1165"/>
      <c r="AF522" s="1165"/>
      <c r="AJ522" s="1002"/>
      <c r="AL522" s="5"/>
    </row>
    <row r="523" spans="1:38" ht="15.75" customHeight="1" outlineLevel="3" x14ac:dyDescent="0.15">
      <c r="A523" s="1173">
        <f t="shared" ref="A523" si="192">IF(K523=0,0,1)</f>
        <v>0</v>
      </c>
      <c r="B523" s="203"/>
      <c r="C523" s="185"/>
      <c r="D523" s="107"/>
      <c r="E523" s="1138" t="str">
        <f>Prijsonderbouwing!B1740</f>
        <v>V4-2-C2</v>
      </c>
      <c r="F523" s="1106" t="str">
        <f>Prijsonderbouwing!D1740</f>
        <v xml:space="preserve">Toeslag vervangen isolatie indien minder dan 8 m² </v>
      </c>
      <c r="G523" s="127"/>
      <c r="H523" s="127"/>
      <c r="I523" s="710"/>
      <c r="J523" s="132"/>
      <c r="K523" s="211"/>
      <c r="L523" s="31"/>
      <c r="M523" s="36" t="str">
        <f>Prijsonderbouwing!F1740</f>
        <v>pst</v>
      </c>
      <c r="N523" s="1215">
        <f>Prijsonderbouwing!O1740</f>
        <v>181.5</v>
      </c>
      <c r="O523" s="1215">
        <f>Prijsonderbouwing!X1740</f>
        <v>202.191</v>
      </c>
      <c r="P523" s="53">
        <f>O523*K523</f>
        <v>0</v>
      </c>
      <c r="Q523" s="160"/>
      <c r="R523" s="49"/>
      <c r="S523" s="189"/>
      <c r="T523" s="1178"/>
      <c r="U523" s="678">
        <f t="shared" ref="U523" si="193">K523*N523</f>
        <v>0</v>
      </c>
      <c r="V523" s="1055"/>
      <c r="Y523" s="263"/>
      <c r="Z523" s="1045"/>
      <c r="AA523" s="1163"/>
      <c r="AB523" s="1163"/>
      <c r="AC523" s="1164"/>
      <c r="AD523" s="1165"/>
      <c r="AF523" s="1165"/>
      <c r="AJ523" s="1002"/>
      <c r="AL523" s="5"/>
    </row>
    <row r="524" spans="1:38" ht="6" customHeight="1" outlineLevel="3" x14ac:dyDescent="0.15">
      <c r="A524" s="1173">
        <f>A521</f>
        <v>0</v>
      </c>
      <c r="B524" s="203"/>
      <c r="C524" s="185"/>
      <c r="D524" s="107"/>
      <c r="E524" s="1142"/>
      <c r="F524" s="1090"/>
      <c r="G524" s="209"/>
      <c r="H524" s="209"/>
      <c r="I524" s="209"/>
      <c r="J524" s="294"/>
      <c r="K524" s="221"/>
      <c r="L524" s="31"/>
      <c r="M524" s="36"/>
      <c r="N524" s="1215"/>
      <c r="O524" s="1215"/>
      <c r="P524" s="53"/>
      <c r="Q524" s="160"/>
      <c r="R524" s="49"/>
      <c r="S524" s="189"/>
      <c r="T524" s="1178"/>
      <c r="U524" s="678">
        <f t="shared" si="191"/>
        <v>0</v>
      </c>
      <c r="V524" s="1055"/>
      <c r="Y524" s="263"/>
      <c r="Z524" s="1045"/>
      <c r="AA524" s="1163"/>
      <c r="AB524" s="1163"/>
      <c r="AC524" s="1164"/>
      <c r="AD524" s="1165"/>
      <c r="AF524" s="1165"/>
      <c r="AJ524" s="1002"/>
      <c r="AL524" s="5"/>
    </row>
    <row r="525" spans="1:38" ht="15.75" customHeight="1" outlineLevel="3" x14ac:dyDescent="0.15">
      <c r="A525" s="1173">
        <f>IF(SUM(A526:A529)=0,0,1)</f>
        <v>0</v>
      </c>
      <c r="B525" s="203"/>
      <c r="C525" s="185"/>
      <c r="D525" s="107"/>
      <c r="E525" s="1142" t="str">
        <f>Prijsonderbouwing!B1745</f>
        <v>V4-2-X</v>
      </c>
      <c r="F525" s="1088" t="str">
        <f>Prijsonderbouwing!D1745</f>
        <v>Bijkomende kosten</v>
      </c>
      <c r="G525" s="126"/>
      <c r="H525" s="126"/>
      <c r="I525" s="126"/>
      <c r="J525" s="289"/>
      <c r="K525" s="53"/>
      <c r="L525" s="53"/>
      <c r="M525" s="53"/>
      <c r="N525" s="1215"/>
      <c r="O525" s="1215"/>
      <c r="P525" s="53"/>
      <c r="Q525" s="160"/>
      <c r="R525" s="49"/>
      <c r="S525" s="189"/>
      <c r="T525" s="1178"/>
      <c r="U525" s="678">
        <f t="shared" ref="U525:U609" si="194">K525*N525</f>
        <v>0</v>
      </c>
      <c r="V525" s="1055"/>
      <c r="Y525" s="263"/>
      <c r="Z525" s="1045"/>
      <c r="AA525" s="1163"/>
      <c r="AB525" s="1163"/>
      <c r="AC525" s="1164"/>
      <c r="AD525" s="1165"/>
      <c r="AF525" s="1165"/>
      <c r="AJ525" s="1002"/>
      <c r="AL525" s="5"/>
    </row>
    <row r="526" spans="1:38" ht="15.75" customHeight="1" outlineLevel="3" x14ac:dyDescent="0.15">
      <c r="A526" s="1173">
        <f t="shared" ref="A526:A527" si="195">IF(K526=0,0,1)</f>
        <v>0</v>
      </c>
      <c r="B526" s="7" t="s">
        <v>54</v>
      </c>
      <c r="C526" s="185"/>
      <c r="D526" s="107"/>
      <c r="E526" s="1138" t="str">
        <f>Prijsonderbouwing!B1748</f>
        <v>V4-2-X1</v>
      </c>
      <c r="F526" s="1089" t="str">
        <f>Prijsonderbouwing!D1748</f>
        <v>Beveiliging dakranden</v>
      </c>
      <c r="G526" s="127"/>
      <c r="H526" s="127"/>
      <c r="I526" s="208"/>
      <c r="J526" s="132"/>
      <c r="K526" s="211"/>
      <c r="L526" s="31"/>
      <c r="M526" s="36" t="str">
        <f>Prijsonderbouwing!F1748</f>
        <v>m¹</v>
      </c>
      <c r="N526" s="1215">
        <f>Prijsonderbouwing!O1748</f>
        <v>17.544999999999998</v>
      </c>
      <c r="O526" s="1215">
        <f>Prijsonderbouwing!X1748</f>
        <v>19.487049999999996</v>
      </c>
      <c r="P526" s="53">
        <f t="shared" ref="P526:P527" si="196">O526*K526</f>
        <v>0</v>
      </c>
      <c r="Q526" s="160"/>
      <c r="R526" s="49"/>
      <c r="S526" s="189"/>
      <c r="T526" s="1178"/>
      <c r="U526" s="678">
        <f t="shared" si="194"/>
        <v>0</v>
      </c>
      <c r="V526" s="1060"/>
      <c r="Y526" s="283"/>
      <c r="Z526" s="1045"/>
      <c r="AA526" s="1163"/>
      <c r="AB526" s="1163"/>
      <c r="AC526" s="1164"/>
      <c r="AD526" s="1165"/>
      <c r="AF526" s="1165"/>
      <c r="AJ526" s="1002"/>
    </row>
    <row r="527" spans="1:38" ht="15.75" customHeight="1" outlineLevel="3" x14ac:dyDescent="0.15">
      <c r="A527" s="1173">
        <f t="shared" si="195"/>
        <v>0</v>
      </c>
      <c r="B527" s="7" t="s">
        <v>54</v>
      </c>
      <c r="C527" s="185"/>
      <c r="D527" s="107"/>
      <c r="E527" s="1138" t="str">
        <f>Prijsonderbouwing!B1749</f>
        <v>V4-2-X2</v>
      </c>
      <c r="F527" s="1089" t="str">
        <f>Prijsonderbouwing!D1749</f>
        <v>Verwijderen en reinigen ballastlaag grind</v>
      </c>
      <c r="G527" s="127"/>
      <c r="H527" s="127"/>
      <c r="I527" s="208"/>
      <c r="J527" s="132"/>
      <c r="K527" s="211"/>
      <c r="L527" s="31"/>
      <c r="M527" s="36" t="str">
        <f>Prijsonderbouwing!F1749</f>
        <v>m²</v>
      </c>
      <c r="N527" s="1215">
        <f>Prijsonderbouwing!O1749</f>
        <v>21.658999999999999</v>
      </c>
      <c r="O527" s="1215">
        <f>Prijsonderbouwing!X1749</f>
        <v>24.46499</v>
      </c>
      <c r="P527" s="53">
        <f t="shared" si="196"/>
        <v>0</v>
      </c>
      <c r="Q527" s="160"/>
      <c r="R527" s="49"/>
      <c r="S527" s="189"/>
      <c r="T527" s="1178"/>
      <c r="U527" s="678">
        <f t="shared" si="194"/>
        <v>0</v>
      </c>
      <c r="V527" s="1060"/>
      <c r="Y527" s="263"/>
      <c r="Z527" s="1045"/>
      <c r="AA527" s="1163"/>
      <c r="AB527" s="1163"/>
      <c r="AC527" s="1164"/>
      <c r="AD527" s="1165"/>
      <c r="AF527" s="1165"/>
      <c r="AJ527" s="1002"/>
    </row>
    <row r="528" spans="1:38" ht="15.75" customHeight="1" outlineLevel="3" x14ac:dyDescent="0.15">
      <c r="A528" s="1173">
        <f t="shared" ref="A528" si="197">IF(K528=0,0,1)</f>
        <v>0</v>
      </c>
      <c r="B528" s="7" t="s">
        <v>54</v>
      </c>
      <c r="C528" s="185"/>
      <c r="D528" s="107"/>
      <c r="E528" s="1138" t="str">
        <f>Prijsonderbouwing!B1750</f>
        <v>V4-2-X3</v>
      </c>
      <c r="F528" s="1089" t="str">
        <f>Prijsonderbouwing!D1750</f>
        <v>Aanbr. ballastlaag grind (hergebruik)</v>
      </c>
      <c r="G528" s="127"/>
      <c r="H528" s="127"/>
      <c r="I528" s="208"/>
      <c r="J528" s="132"/>
      <c r="K528" s="211"/>
      <c r="L528" s="31"/>
      <c r="M528" s="36" t="str">
        <f>Prijsonderbouwing!F1750</f>
        <v>m²</v>
      </c>
      <c r="N528" s="1215">
        <f>Prijsonderbouwing!O1750</f>
        <v>7.26</v>
      </c>
      <c r="O528" s="1215">
        <f>Prijsonderbouwing!X1750</f>
        <v>7.9133999999999993</v>
      </c>
      <c r="P528" s="53">
        <f t="shared" ref="P528" si="198">O528*K528</f>
        <v>0</v>
      </c>
      <c r="Q528" s="160"/>
      <c r="R528" s="49"/>
      <c r="S528" s="189"/>
      <c r="T528" s="1178"/>
      <c r="U528" s="678">
        <f t="shared" ref="U528" si="199">K528*N528</f>
        <v>0</v>
      </c>
      <c r="V528" s="1060"/>
      <c r="Y528" s="263"/>
      <c r="Z528" s="1045"/>
      <c r="AA528" s="1163"/>
      <c r="AB528" s="1163"/>
      <c r="AC528" s="1164"/>
      <c r="AD528" s="1165"/>
      <c r="AF528" s="1165"/>
      <c r="AJ528" s="1002"/>
    </row>
    <row r="529" spans="1:38" ht="15.75" customHeight="1" outlineLevel="3" x14ac:dyDescent="0.15">
      <c r="A529" s="1173">
        <f t="shared" ref="A529" si="200">IF(K529=0,0,1)</f>
        <v>0</v>
      </c>
      <c r="B529" s="7" t="s">
        <v>54</v>
      </c>
      <c r="C529" s="185"/>
      <c r="D529" s="107"/>
      <c r="E529" s="1138" t="str">
        <f>Prijsonderbouwing!B1751</f>
        <v>V4-2-X4</v>
      </c>
      <c r="F529" s="1089" t="str">
        <f>Prijsonderbouwing!D1751</f>
        <v xml:space="preserve">Dakdoorvoeren incl. inplakken </v>
      </c>
      <c r="G529" s="127"/>
      <c r="H529" s="127"/>
      <c r="I529" s="208"/>
      <c r="J529" s="132"/>
      <c r="K529" s="211"/>
      <c r="L529" s="31"/>
      <c r="M529" s="36" t="str">
        <f>Prijsonderbouwing!F1751</f>
        <v>st</v>
      </c>
      <c r="N529" s="1215">
        <f>Prijsonderbouwing!O1751</f>
        <v>96.8</v>
      </c>
      <c r="O529" s="1215">
        <f>Prijsonderbouwing!X1751</f>
        <v>112.77199999999999</v>
      </c>
      <c r="P529" s="53">
        <f t="shared" ref="P529" si="201">O529*K529</f>
        <v>0</v>
      </c>
      <c r="Q529" s="160"/>
      <c r="R529" s="49"/>
      <c r="S529" s="189"/>
      <c r="T529" s="1178"/>
      <c r="U529" s="678">
        <f t="shared" ref="U529" si="202">K529*N529</f>
        <v>0</v>
      </c>
      <c r="V529" s="1060"/>
      <c r="Y529" s="263"/>
      <c r="Z529" s="1045"/>
      <c r="AA529" s="1163"/>
      <c r="AB529" s="1163"/>
      <c r="AC529" s="1164"/>
      <c r="AD529" s="1165"/>
      <c r="AF529" s="1165"/>
      <c r="AJ529" s="1002"/>
    </row>
    <row r="530" spans="1:38" ht="6" customHeight="1" outlineLevel="1" x14ac:dyDescent="0.15">
      <c r="A530" s="1173">
        <f>A525</f>
        <v>0</v>
      </c>
      <c r="B530" s="203"/>
      <c r="C530" s="185"/>
      <c r="D530" s="107"/>
      <c r="E530" s="1139"/>
      <c r="F530" s="1091"/>
      <c r="G530" s="71"/>
      <c r="H530" s="71"/>
      <c r="I530" s="71"/>
      <c r="J530" s="10"/>
      <c r="K530" s="27"/>
      <c r="L530" s="10"/>
      <c r="M530" s="30"/>
      <c r="N530" s="1212"/>
      <c r="O530" s="1212"/>
      <c r="P530" s="228"/>
      <c r="Q530" s="160"/>
      <c r="R530" s="49"/>
      <c r="S530" s="189"/>
      <c r="T530" s="1178"/>
      <c r="U530" s="678">
        <f t="shared" si="194"/>
        <v>0</v>
      </c>
      <c r="V530" s="1055"/>
      <c r="Y530" s="277"/>
      <c r="Z530" s="1045"/>
      <c r="AA530" s="1163"/>
      <c r="AB530" s="1163"/>
      <c r="AC530" s="1164"/>
      <c r="AD530" s="1165"/>
      <c r="AF530" s="1165"/>
      <c r="AJ530" s="1002"/>
      <c r="AL530" s="5"/>
    </row>
    <row r="531" spans="1:38" ht="15.75" customHeight="1" outlineLevel="1" x14ac:dyDescent="0.15">
      <c r="A531" s="1173">
        <f>IF(P531=0,0,1)</f>
        <v>0</v>
      </c>
      <c r="B531" s="203"/>
      <c r="C531" s="185"/>
      <c r="D531" s="107"/>
      <c r="E531" s="1153"/>
      <c r="F531" s="1092"/>
      <c r="G531" s="138"/>
      <c r="H531" s="139"/>
      <c r="I531" s="139"/>
      <c r="J531" s="140"/>
      <c r="K531" s="141"/>
      <c r="L531" s="141"/>
      <c r="M531" s="142" t="str">
        <f>E511</f>
        <v>V4-2</v>
      </c>
      <c r="N531" s="1236" t="s">
        <v>84</v>
      </c>
      <c r="O531" s="1217"/>
      <c r="P531" s="229">
        <f>ROUNDUP(SUM(P512:P530),0)</f>
        <v>0</v>
      </c>
      <c r="Q531" s="169"/>
      <c r="R531" s="49"/>
      <c r="S531" s="186"/>
      <c r="T531" s="1178"/>
      <c r="U531" s="678"/>
      <c r="V531" s="1055"/>
      <c r="W531" s="623">
        <f>P531</f>
        <v>0</v>
      </c>
      <c r="X531" s="280"/>
      <c r="Y531" s="277"/>
      <c r="Z531" s="1045"/>
      <c r="AA531" s="1163"/>
      <c r="AB531" s="1163"/>
      <c r="AC531" s="1164"/>
      <c r="AD531" s="1165"/>
      <c r="AF531" s="1165"/>
      <c r="AJ531" s="1002"/>
      <c r="AL531" s="5"/>
    </row>
    <row r="532" spans="1:38" ht="9" customHeight="1" outlineLevel="3" x14ac:dyDescent="0.15">
      <c r="A532" s="1173">
        <f>A533</f>
        <v>0</v>
      </c>
      <c r="B532" s="203"/>
      <c r="C532" s="185"/>
      <c r="D532" s="107"/>
      <c r="E532" s="1157"/>
      <c r="F532" s="1091"/>
      <c r="G532" s="106"/>
      <c r="H532" s="106"/>
      <c r="I532" s="106"/>
      <c r="J532" s="31"/>
      <c r="K532" s="221"/>
      <c r="L532" s="31"/>
      <c r="M532" s="31"/>
      <c r="N532" s="1223"/>
      <c r="O532" s="1223"/>
      <c r="P532" s="31"/>
      <c r="Q532" s="523"/>
      <c r="R532" s="49"/>
      <c r="S532" s="189"/>
      <c r="T532" s="1178"/>
      <c r="U532" s="678">
        <f t="shared" si="194"/>
        <v>0</v>
      </c>
      <c r="V532" s="1055"/>
      <c r="Y532" s="263"/>
      <c r="Z532" s="1045"/>
      <c r="AA532" s="1163"/>
      <c r="AB532" s="1163"/>
      <c r="AC532" s="1164"/>
      <c r="AD532" s="1165"/>
      <c r="AF532" s="1165"/>
      <c r="AJ532" s="1002"/>
      <c r="AL532" s="5"/>
    </row>
    <row r="533" spans="1:38" ht="20.45" customHeight="1" outlineLevel="3" x14ac:dyDescent="0.15">
      <c r="A533" s="1173">
        <f>A544</f>
        <v>0</v>
      </c>
      <c r="B533" s="203"/>
      <c r="C533" s="185"/>
      <c r="D533" s="107"/>
      <c r="E533" s="1155" t="s">
        <v>114</v>
      </c>
      <c r="F533" s="1084" t="s">
        <v>115</v>
      </c>
      <c r="G533" s="210"/>
      <c r="H533" s="136"/>
      <c r="I533" s="136"/>
      <c r="J533" s="136"/>
      <c r="K533" s="218" t="s">
        <v>68</v>
      </c>
      <c r="L533" s="137"/>
      <c r="M533" s="137" t="s">
        <v>830</v>
      </c>
      <c r="N533" s="646" t="s">
        <v>1163</v>
      </c>
      <c r="O533" s="646" t="s">
        <v>1164</v>
      </c>
      <c r="P533" s="137" t="s">
        <v>69</v>
      </c>
      <c r="Q533" s="161"/>
      <c r="R533" s="49"/>
      <c r="S533" s="189"/>
      <c r="T533" s="1178"/>
      <c r="U533" s="678"/>
      <c r="V533" s="1055"/>
      <c r="Y533" s="263"/>
      <c r="Z533" s="1045"/>
      <c r="AA533" s="1163"/>
      <c r="AB533" s="1163"/>
      <c r="AC533" s="1164"/>
      <c r="AD533" s="1165"/>
      <c r="AF533" s="1165"/>
      <c r="AJ533" s="1002"/>
      <c r="AL533" s="5"/>
    </row>
    <row r="534" spans="1:38" ht="6" customHeight="1" x14ac:dyDescent="0.15">
      <c r="A534" s="1173">
        <f>A533</f>
        <v>0</v>
      </c>
      <c r="B534" s="203"/>
      <c r="C534" s="185"/>
      <c r="D534" s="107"/>
      <c r="E534" s="1138"/>
      <c r="F534" s="1091"/>
      <c r="G534" s="75"/>
      <c r="H534" s="75"/>
      <c r="I534" s="75"/>
      <c r="J534" s="75"/>
      <c r="K534" s="76"/>
      <c r="L534" s="9"/>
      <c r="M534" s="77"/>
      <c r="N534" s="1201"/>
      <c r="O534" s="1201"/>
      <c r="P534" s="78"/>
      <c r="Q534" s="160"/>
      <c r="R534" s="49"/>
      <c r="S534" s="186"/>
      <c r="T534" s="1178"/>
      <c r="U534" s="678">
        <f t="shared" si="194"/>
        <v>0</v>
      </c>
      <c r="V534" s="1055"/>
      <c r="Y534" s="263"/>
      <c r="Z534" s="1045"/>
      <c r="AA534" s="1163"/>
      <c r="AB534" s="1163"/>
      <c r="AC534" s="1164"/>
      <c r="AD534" s="1165"/>
      <c r="AF534" s="1165"/>
      <c r="AJ534" s="1002"/>
      <c r="AL534" s="5"/>
    </row>
    <row r="535" spans="1:38" ht="15.75" customHeight="1" outlineLevel="3" x14ac:dyDescent="0.15">
      <c r="A535" s="1173">
        <f>IF(SUM(A536:A536)=0,0,1)</f>
        <v>0</v>
      </c>
      <c r="B535" s="203"/>
      <c r="C535" s="185"/>
      <c r="D535" s="107"/>
      <c r="E535" s="1142" t="s">
        <v>981</v>
      </c>
      <c r="F535" s="1088" t="s">
        <v>1345</v>
      </c>
      <c r="G535" s="126"/>
      <c r="H535" s="126"/>
      <c r="I535" s="126"/>
      <c r="J535" s="289"/>
      <c r="K535" s="53"/>
      <c r="L535" s="53"/>
      <c r="M535" s="53"/>
      <c r="N535" s="1215"/>
      <c r="O535" s="1215"/>
      <c r="P535" s="53"/>
      <c r="Q535" s="160"/>
      <c r="R535" s="49"/>
      <c r="S535" s="189"/>
      <c r="T535" s="1178"/>
      <c r="U535" s="678">
        <f t="shared" ref="U535" si="203">K535*N535</f>
        <v>0</v>
      </c>
      <c r="V535" s="1055"/>
      <c r="Y535" s="263"/>
      <c r="Z535" s="1045"/>
      <c r="AA535" s="1163"/>
      <c r="AB535" s="1163"/>
      <c r="AC535" s="1164"/>
      <c r="AD535" s="1165"/>
      <c r="AF535" s="1165"/>
      <c r="AJ535" s="1002"/>
      <c r="AL535" s="5"/>
    </row>
    <row r="536" spans="1:38" ht="15.75" customHeight="1" outlineLevel="3" x14ac:dyDescent="0.15">
      <c r="A536" s="1173">
        <f>IF(K536=0,0,1)</f>
        <v>0</v>
      </c>
      <c r="B536" s="203"/>
      <c r="C536" s="185"/>
      <c r="D536" s="107"/>
      <c r="E536" s="1138" t="str">
        <f>Prijsonderbouwing!B1754</f>
        <v>V4-3-A1</v>
      </c>
      <c r="F536" s="1095" t="str">
        <f>Prijsonderbouwing!D1754</f>
        <v>Vervangen vierpans dakraam 45 x 55 cm- pannendak</v>
      </c>
      <c r="G536" s="126"/>
      <c r="H536" s="126"/>
      <c r="I536" s="710"/>
      <c r="J536" s="289"/>
      <c r="K536" s="211"/>
      <c r="L536" s="31"/>
      <c r="M536" s="36" t="str">
        <f>Prijsonderbouwing!F1754</f>
        <v>st</v>
      </c>
      <c r="N536" s="1215">
        <f>Prijsonderbouwing!O1754</f>
        <v>516.73050000000001</v>
      </c>
      <c r="O536" s="1215">
        <f>Prijsonderbouwing!X1754</f>
        <v>607.81990499999995</v>
      </c>
      <c r="P536" s="53">
        <f>O536*K536</f>
        <v>0</v>
      </c>
      <c r="Q536" s="160"/>
      <c r="R536" s="49"/>
      <c r="S536" s="189"/>
      <c r="T536" s="1178"/>
      <c r="U536" s="678">
        <f t="shared" si="194"/>
        <v>0</v>
      </c>
      <c r="V536" s="1055"/>
      <c r="Y536" s="263"/>
      <c r="Z536" s="1045"/>
      <c r="AA536" s="1163"/>
      <c r="AB536" s="1163"/>
      <c r="AC536" s="1164"/>
      <c r="AD536" s="1165"/>
      <c r="AF536" s="1165"/>
      <c r="AJ536" s="1002"/>
      <c r="AL536" s="5"/>
    </row>
    <row r="537" spans="1:38" ht="6" customHeight="1" outlineLevel="3" x14ac:dyDescent="0.15">
      <c r="A537" s="1173">
        <f>A535</f>
        <v>0</v>
      </c>
      <c r="B537" s="203"/>
      <c r="C537" s="185"/>
      <c r="D537" s="107"/>
      <c r="E537" s="1142"/>
      <c r="F537" s="1090"/>
      <c r="G537" s="209"/>
      <c r="H537" s="209"/>
      <c r="I537" s="209"/>
      <c r="J537" s="294"/>
      <c r="K537" s="221"/>
      <c r="L537" s="31"/>
      <c r="M537" s="36"/>
      <c r="N537" s="1215"/>
      <c r="O537" s="1215"/>
      <c r="P537" s="53"/>
      <c r="Q537" s="160"/>
      <c r="R537" s="49"/>
      <c r="S537" s="189"/>
      <c r="T537" s="1178"/>
      <c r="U537" s="678">
        <f t="shared" si="194"/>
        <v>0</v>
      </c>
      <c r="V537" s="1055"/>
      <c r="Y537" s="263"/>
      <c r="Z537" s="1045"/>
      <c r="AA537" s="1163"/>
      <c r="AB537" s="1163"/>
      <c r="AC537" s="1164"/>
      <c r="AD537" s="1165"/>
      <c r="AF537" s="1165"/>
      <c r="AJ537" s="1002"/>
      <c r="AL537" s="5"/>
    </row>
    <row r="538" spans="1:38" ht="15.75" customHeight="1" outlineLevel="3" x14ac:dyDescent="0.15">
      <c r="A538" s="1173">
        <f>IF(SUM(A539:A539)=0,0,1)</f>
        <v>0</v>
      </c>
      <c r="B538" s="203"/>
      <c r="C538" s="185"/>
      <c r="D538" s="107"/>
      <c r="E538" s="1142" t="s">
        <v>982</v>
      </c>
      <c r="F538" s="1088" t="s">
        <v>1346</v>
      </c>
      <c r="G538" s="126"/>
      <c r="H538" s="126"/>
      <c r="I538" s="126"/>
      <c r="J538" s="289"/>
      <c r="K538" s="53"/>
      <c r="L538" s="53"/>
      <c r="M538" s="53"/>
      <c r="N538" s="1215"/>
      <c r="O538" s="1215"/>
      <c r="P538" s="53"/>
      <c r="Q538" s="160"/>
      <c r="R538" s="49"/>
      <c r="S538" s="189"/>
      <c r="T538" s="1178"/>
      <c r="U538" s="678">
        <f t="shared" si="194"/>
        <v>0</v>
      </c>
      <c r="V538" s="1055"/>
      <c r="Y538" s="263"/>
      <c r="Z538" s="1045"/>
      <c r="AA538" s="1163"/>
      <c r="AB538" s="1163"/>
      <c r="AC538" s="1164"/>
      <c r="AD538" s="1165"/>
      <c r="AF538" s="1165"/>
      <c r="AJ538" s="1002"/>
      <c r="AL538" s="5"/>
    </row>
    <row r="539" spans="1:38" ht="15.75" customHeight="1" outlineLevel="3" x14ac:dyDescent="0.15">
      <c r="A539" s="1173">
        <f>IF(K539=0,0,1)</f>
        <v>0</v>
      </c>
      <c r="B539" s="203"/>
      <c r="C539" s="185"/>
      <c r="D539" s="107"/>
      <c r="E539" s="1138" t="str">
        <f>Prijsonderbouwing!B1764</f>
        <v>V4-3-B1</v>
      </c>
      <c r="F539" s="1095" t="str">
        <f>Prijsonderbouwing!D1764</f>
        <v>Vervangen vierpans dakraam 45 x 55 cm- rieten dak</v>
      </c>
      <c r="G539" s="126"/>
      <c r="H539" s="126"/>
      <c r="I539" s="710"/>
      <c r="J539" s="289"/>
      <c r="K539" s="211">
        <v>0</v>
      </c>
      <c r="L539" s="31"/>
      <c r="M539" s="36" t="str">
        <f>Prijsonderbouwing!F1764</f>
        <v>st</v>
      </c>
      <c r="N539" s="1215">
        <f>Prijsonderbouwing!O1764</f>
        <v>1149.6210000000001</v>
      </c>
      <c r="O539" s="1215">
        <f>Prijsonderbouwing!X1764</f>
        <v>1338.7694099999999</v>
      </c>
      <c r="P539" s="53">
        <f t="shared" ref="P539" si="204">O539*K539</f>
        <v>0</v>
      </c>
      <c r="Q539" s="160"/>
      <c r="R539" s="49"/>
      <c r="S539" s="189"/>
      <c r="T539" s="1178"/>
      <c r="U539" s="678">
        <f t="shared" si="194"/>
        <v>0</v>
      </c>
      <c r="V539" s="1055"/>
      <c r="Y539" s="263"/>
      <c r="Z539" s="1045"/>
      <c r="AA539" s="1163"/>
      <c r="AB539" s="1163"/>
      <c r="AC539" s="1164"/>
      <c r="AD539" s="1165"/>
      <c r="AF539" s="1165"/>
      <c r="AJ539" s="1002"/>
      <c r="AL539" s="5"/>
    </row>
    <row r="540" spans="1:38" ht="6" customHeight="1" outlineLevel="3" x14ac:dyDescent="0.15">
      <c r="A540" s="1173">
        <f>A538</f>
        <v>0</v>
      </c>
      <c r="B540" s="203"/>
      <c r="C540" s="185"/>
      <c r="D540" s="107"/>
      <c r="E540" s="1142"/>
      <c r="F540" s="1090"/>
      <c r="G540" s="209"/>
      <c r="H540" s="209"/>
      <c r="I540" s="209"/>
      <c r="J540" s="294"/>
      <c r="K540" s="221"/>
      <c r="L540" s="31"/>
      <c r="M540" s="36"/>
      <c r="N540" s="1215"/>
      <c r="O540" s="1215"/>
      <c r="P540" s="53"/>
      <c r="Q540" s="160"/>
      <c r="R540" s="49"/>
      <c r="S540" s="189"/>
      <c r="T540" s="1178"/>
      <c r="U540" s="678">
        <f t="shared" si="194"/>
        <v>0</v>
      </c>
      <c r="V540" s="1055"/>
      <c r="Y540" s="263"/>
      <c r="Z540" s="1045"/>
      <c r="AA540" s="1163"/>
      <c r="AB540" s="1163"/>
      <c r="AC540" s="1164"/>
      <c r="AD540" s="1165"/>
      <c r="AF540" s="1165"/>
      <c r="AJ540" s="1002"/>
      <c r="AL540" s="5"/>
    </row>
    <row r="541" spans="1:38" ht="15.75" customHeight="1" outlineLevel="3" x14ac:dyDescent="0.15">
      <c r="A541" s="1173">
        <f>IF(SUM(A542)=0,0,1)</f>
        <v>0</v>
      </c>
      <c r="B541" s="203"/>
      <c r="C541" s="185"/>
      <c r="D541" s="107"/>
      <c r="E541" s="1142" t="str">
        <f>Prijsonderbouwing!B1775</f>
        <v>V4-3-X</v>
      </c>
      <c r="F541" s="1088" t="str">
        <f>Prijsonderbouwing!D1775</f>
        <v>Bijkomende kosten</v>
      </c>
      <c r="G541" s="126"/>
      <c r="H541" s="126"/>
      <c r="I541" s="126"/>
      <c r="J541" s="289"/>
      <c r="K541" s="36"/>
      <c r="L541" s="36"/>
      <c r="M541" s="36"/>
      <c r="N541" s="1215"/>
      <c r="O541" s="1215"/>
      <c r="P541" s="53"/>
      <c r="Q541" s="160"/>
      <c r="R541" s="49"/>
      <c r="S541" s="189"/>
      <c r="T541" s="1178"/>
      <c r="U541" s="678">
        <f t="shared" si="194"/>
        <v>0</v>
      </c>
      <c r="V541" s="1055"/>
      <c r="Y541" s="263"/>
      <c r="Z541" s="1045"/>
      <c r="AA541" s="1163"/>
      <c r="AB541" s="1163"/>
      <c r="AC541" s="1164"/>
      <c r="AD541" s="1165"/>
      <c r="AF541" s="1165"/>
      <c r="AJ541" s="1002"/>
      <c r="AL541" s="5"/>
    </row>
    <row r="542" spans="1:38" ht="15.75" customHeight="1" outlineLevel="3" x14ac:dyDescent="0.15">
      <c r="A542" s="1173">
        <f t="shared" ref="A542" si="205">IF(K542=0,0,1)</f>
        <v>0</v>
      </c>
      <c r="B542" s="7" t="s">
        <v>54</v>
      </c>
      <c r="C542" s="185"/>
      <c r="D542" s="107"/>
      <c r="E542" s="1138" t="str">
        <f>Prijsonderbouwing!B1777</f>
        <v>V4-3-X1</v>
      </c>
      <c r="F542" s="1095" t="str">
        <f>Prijsonderbouwing!D1777</f>
        <v>Dagkantaftimmering</v>
      </c>
      <c r="G542" s="127"/>
      <c r="H542" s="127"/>
      <c r="I542" s="208"/>
      <c r="J542" s="132"/>
      <c r="K542" s="211"/>
      <c r="L542" s="31"/>
      <c r="M542" s="36" t="str">
        <f>Prijsonderbouwing!F1777</f>
        <v>m¹</v>
      </c>
      <c r="N542" s="1215">
        <f>Prijsonderbouwing!O1777</f>
        <v>94.38</v>
      </c>
      <c r="O542" s="1215">
        <f>Prijsonderbouwing!X1777</f>
        <v>107.2302</v>
      </c>
      <c r="P542" s="53">
        <f t="shared" ref="P542" si="206">O542*K542</f>
        <v>0</v>
      </c>
      <c r="Q542" s="160"/>
      <c r="R542" s="49"/>
      <c r="S542" s="189"/>
      <c r="T542" s="1178"/>
      <c r="U542" s="678">
        <f t="shared" ref="U542" si="207">K542*N542</f>
        <v>0</v>
      </c>
      <c r="V542" s="1060"/>
      <c r="Y542" s="283"/>
      <c r="Z542" s="1045"/>
      <c r="AA542" s="1163"/>
      <c r="AB542" s="1163"/>
      <c r="AC542" s="1164"/>
      <c r="AD542" s="1165"/>
      <c r="AF542" s="1165"/>
      <c r="AJ542" s="1002"/>
    </row>
    <row r="543" spans="1:38" ht="6" customHeight="1" outlineLevel="3" x14ac:dyDescent="0.15">
      <c r="A543" s="1173">
        <f>A541</f>
        <v>0</v>
      </c>
      <c r="B543" s="203"/>
      <c r="C543" s="185"/>
      <c r="D543" s="107"/>
      <c r="E543" s="1142"/>
      <c r="F543" s="1089"/>
      <c r="G543" s="127"/>
      <c r="H543" s="127"/>
      <c r="I543" s="127"/>
      <c r="J543" s="133"/>
      <c r="K543" s="221"/>
      <c r="L543" s="31"/>
      <c r="M543" s="36"/>
      <c r="N543" s="1215"/>
      <c r="O543" s="1215"/>
      <c r="P543" s="53"/>
      <c r="Q543" s="160"/>
      <c r="R543" s="49"/>
      <c r="S543" s="189"/>
      <c r="T543" s="1178"/>
      <c r="U543" s="678">
        <f t="shared" si="194"/>
        <v>0</v>
      </c>
      <c r="V543" s="1055"/>
      <c r="Y543" s="263"/>
      <c r="Z543" s="1045"/>
      <c r="AA543" s="1163"/>
      <c r="AB543" s="1163"/>
      <c r="AC543" s="1164"/>
      <c r="AD543" s="1165"/>
      <c r="AF543" s="1165"/>
      <c r="AJ543" s="1002"/>
      <c r="AL543" s="5"/>
    </row>
    <row r="544" spans="1:38" ht="15.75" customHeight="1" outlineLevel="1" x14ac:dyDescent="0.15">
      <c r="A544" s="1173">
        <f>IF(P544=0,0,1)</f>
        <v>0</v>
      </c>
      <c r="B544" s="203"/>
      <c r="C544" s="185"/>
      <c r="D544" s="107"/>
      <c r="E544" s="1153"/>
      <c r="F544" s="1092"/>
      <c r="G544" s="138"/>
      <c r="H544" s="139"/>
      <c r="I544" s="139"/>
      <c r="J544" s="140"/>
      <c r="K544" s="141"/>
      <c r="L544" s="141"/>
      <c r="M544" s="142" t="str">
        <f>E533</f>
        <v>V4-3</v>
      </c>
      <c r="N544" s="1236" t="s">
        <v>84</v>
      </c>
      <c r="O544" s="1217"/>
      <c r="P544" s="229">
        <f>ROUNDUP(SUM(P536:P543),0)</f>
        <v>0</v>
      </c>
      <c r="Q544" s="169"/>
      <c r="R544" s="49"/>
      <c r="S544" s="186"/>
      <c r="T544" s="1178"/>
      <c r="U544" s="678"/>
      <c r="V544" s="1055"/>
      <c r="W544" s="623">
        <f>P544</f>
        <v>0</v>
      </c>
      <c r="X544" s="280"/>
      <c r="Y544" s="277"/>
      <c r="Z544" s="1045"/>
      <c r="AA544" s="1163"/>
      <c r="AB544" s="1163"/>
      <c r="AC544" s="1164"/>
      <c r="AD544" s="1165"/>
      <c r="AF544" s="1165"/>
      <c r="AJ544" s="1002"/>
      <c r="AL544" s="5"/>
    </row>
    <row r="545" spans="1:38" ht="9" customHeight="1" outlineLevel="3" x14ac:dyDescent="0.15">
      <c r="A545" s="1173">
        <f>A546</f>
        <v>0</v>
      </c>
      <c r="B545" s="203"/>
      <c r="C545" s="185"/>
      <c r="D545" s="107"/>
      <c r="E545" s="1157"/>
      <c r="F545" s="1091"/>
      <c r="G545" s="106"/>
      <c r="H545" s="106"/>
      <c r="I545" s="106"/>
      <c r="J545" s="31"/>
      <c r="K545" s="221"/>
      <c r="L545" s="31"/>
      <c r="M545" s="31"/>
      <c r="N545" s="1223"/>
      <c r="O545" s="1223"/>
      <c r="P545" s="31"/>
      <c r="Q545" s="523"/>
      <c r="R545" s="49"/>
      <c r="S545" s="189"/>
      <c r="T545" s="1178"/>
      <c r="U545" s="678">
        <f t="shared" si="194"/>
        <v>0</v>
      </c>
      <c r="V545" s="1055"/>
      <c r="Y545" s="263"/>
      <c r="Z545" s="1045"/>
      <c r="AA545" s="1163"/>
      <c r="AB545" s="1163"/>
      <c r="AC545" s="1164"/>
      <c r="AD545" s="1165"/>
      <c r="AF545" s="1165"/>
      <c r="AJ545" s="1002"/>
      <c r="AL545" s="5"/>
    </row>
    <row r="546" spans="1:38" ht="20.45" customHeight="1" outlineLevel="3" x14ac:dyDescent="0.15">
      <c r="A546" s="1173">
        <f>A598</f>
        <v>0</v>
      </c>
      <c r="B546" s="203"/>
      <c r="C546" s="185"/>
      <c r="D546" s="107"/>
      <c r="E546" s="1155" t="s">
        <v>116</v>
      </c>
      <c r="F546" s="1084" t="s">
        <v>1139</v>
      </c>
      <c r="G546" s="737"/>
      <c r="H546" s="136"/>
      <c r="I546" s="136"/>
      <c r="J546" s="136"/>
      <c r="K546" s="218" t="s">
        <v>68</v>
      </c>
      <c r="L546" s="137"/>
      <c r="M546" s="137" t="s">
        <v>830</v>
      </c>
      <c r="N546" s="646" t="s">
        <v>1163</v>
      </c>
      <c r="O546" s="646" t="s">
        <v>1164</v>
      </c>
      <c r="P546" s="137" t="s">
        <v>69</v>
      </c>
      <c r="Q546" s="161"/>
      <c r="R546" s="49"/>
      <c r="S546" s="189"/>
      <c r="T546" s="1178"/>
      <c r="U546" s="678"/>
      <c r="V546" s="1055"/>
      <c r="Y546" s="263"/>
      <c r="Z546" s="1045"/>
      <c r="AA546" s="1163"/>
      <c r="AB546" s="1163"/>
      <c r="AC546" s="1164"/>
      <c r="AD546" s="1165"/>
      <c r="AF546" s="1165"/>
      <c r="AJ546" s="1002"/>
      <c r="AL546" s="5"/>
    </row>
    <row r="547" spans="1:38" ht="6" customHeight="1" x14ac:dyDescent="0.15">
      <c r="A547" s="1173">
        <f>A548</f>
        <v>0</v>
      </c>
      <c r="B547" s="203"/>
      <c r="C547" s="185"/>
      <c r="D547" s="107"/>
      <c r="E547" s="1138"/>
      <c r="F547" s="1091"/>
      <c r="G547" s="75"/>
      <c r="H547" s="75"/>
      <c r="I547" s="75"/>
      <c r="J547" s="75"/>
      <c r="K547" s="76"/>
      <c r="L547" s="9"/>
      <c r="M547" s="77"/>
      <c r="N547" s="1201"/>
      <c r="O547" s="1201"/>
      <c r="P547" s="78"/>
      <c r="Q547" s="160"/>
      <c r="R547" s="49"/>
      <c r="S547" s="186"/>
      <c r="T547" s="1178"/>
      <c r="U547" s="678">
        <f t="shared" si="194"/>
        <v>0</v>
      </c>
      <c r="V547" s="1055"/>
      <c r="Y547" s="263"/>
      <c r="Z547" s="1045"/>
      <c r="AA547" s="1163"/>
      <c r="AB547" s="1163"/>
      <c r="AC547" s="1164"/>
      <c r="AD547" s="1165"/>
      <c r="AF547" s="1165"/>
      <c r="AJ547" s="1002"/>
      <c r="AL547" s="5"/>
    </row>
    <row r="548" spans="1:38" ht="15.75" customHeight="1" outlineLevel="3" x14ac:dyDescent="0.15">
      <c r="A548" s="1173">
        <f>IF(SUM(A549:C572)=0,0,1)</f>
        <v>0</v>
      </c>
      <c r="B548" s="203"/>
      <c r="C548" s="185"/>
      <c r="D548" s="1015"/>
      <c r="E548" s="1142" t="s">
        <v>190</v>
      </c>
      <c r="F548" s="1088" t="s">
        <v>1850</v>
      </c>
      <c r="G548" s="126"/>
      <c r="H548" s="126"/>
      <c r="I548" s="126"/>
      <c r="J548" s="126"/>
      <c r="K548" s="36"/>
      <c r="L548" s="36"/>
      <c r="M548" s="36"/>
      <c r="N548" s="1215"/>
      <c r="O548" s="1215"/>
      <c r="P548" s="53"/>
      <c r="Q548" s="160"/>
      <c r="R548" s="49"/>
      <c r="S548" s="189"/>
      <c r="T548" s="1178"/>
      <c r="U548" s="678">
        <f t="shared" si="194"/>
        <v>0</v>
      </c>
      <c r="V548" s="1054"/>
      <c r="Y548" s="625"/>
      <c r="Z548" s="1045"/>
      <c r="AA548" s="1163"/>
      <c r="AB548" s="1163"/>
      <c r="AC548" s="1164"/>
      <c r="AD548" s="1165"/>
      <c r="AF548" s="1165"/>
      <c r="AJ548" s="1002"/>
      <c r="AL548" s="5"/>
    </row>
    <row r="549" spans="1:38" ht="15.75" customHeight="1" outlineLevel="3" x14ac:dyDescent="0.15">
      <c r="A549" s="1173">
        <f t="shared" ref="A549" si="208">IF(K549=0,0,1)</f>
        <v>0</v>
      </c>
      <c r="B549" s="203"/>
      <c r="C549" s="185"/>
      <c r="D549" s="1015"/>
      <c r="E549" s="1138" t="str">
        <f>Prijsonderbouwing!B1780</f>
        <v>V4-4-A1</v>
      </c>
      <c r="F549" s="1095" t="str">
        <f>Prijsonderbouwing!D1780</f>
        <v xml:space="preserve">Vervangen dakraam Grenen tuimelvenster 55 x 78 cm      </v>
      </c>
      <c r="G549" s="708"/>
      <c r="H549" s="126"/>
      <c r="I549" s="126"/>
      <c r="J549" s="289"/>
      <c r="K549" s="211"/>
      <c r="L549" s="31"/>
      <c r="M549" s="36" t="str">
        <f>Prijsonderbouwing!F1780</f>
        <v>st</v>
      </c>
      <c r="N549" s="1215">
        <f>Prijsonderbouwing!O1780</f>
        <v>828.39020000000005</v>
      </c>
      <c r="O549" s="1215">
        <f>Prijsonderbouwing!X1780</f>
        <v>962.13755000000003</v>
      </c>
      <c r="P549" s="53">
        <f t="shared" ref="P549:P551" si="209">O549*K549</f>
        <v>0</v>
      </c>
      <c r="Q549" s="160"/>
      <c r="R549" s="49"/>
      <c r="S549" s="189"/>
      <c r="T549" s="1178"/>
      <c r="U549" s="678">
        <f t="shared" ref="U549:U573" si="210">K549*N549</f>
        <v>0</v>
      </c>
      <c r="V549" s="1054"/>
      <c r="Y549" s="121"/>
      <c r="Z549" s="1045"/>
      <c r="AA549" s="1163"/>
      <c r="AB549" s="1163"/>
      <c r="AC549" s="1164"/>
      <c r="AD549" s="1165"/>
      <c r="AF549" s="1165"/>
      <c r="AJ549" s="1002"/>
      <c r="AL549" s="5"/>
    </row>
    <row r="550" spans="1:38" ht="15.75" customHeight="1" outlineLevel="3" x14ac:dyDescent="0.15">
      <c r="A550" s="1173">
        <f t="shared" ref="A550" si="211">IF(K550=0,0,1)</f>
        <v>0</v>
      </c>
      <c r="B550" s="203"/>
      <c r="C550" s="185"/>
      <c r="D550" s="1015"/>
      <c r="E550" s="1138" t="str">
        <f>Prijsonderbouwing!B1792</f>
        <v>V4-4-A2</v>
      </c>
      <c r="F550" s="1095" t="str">
        <f>Prijsonderbouwing!D1792</f>
        <v xml:space="preserve">Vervangen dakraam Grenen tuimelvenster 78 x 98 cm      </v>
      </c>
      <c r="G550" s="708"/>
      <c r="H550" s="126"/>
      <c r="I550" s="126"/>
      <c r="J550" s="289"/>
      <c r="K550" s="211"/>
      <c r="L550" s="31"/>
      <c r="M550" s="36" t="str">
        <f>Prijsonderbouwing!F1792</f>
        <v>st</v>
      </c>
      <c r="N550" s="1215">
        <f>Prijsonderbouwing!O1792</f>
        <v>926.49699999999984</v>
      </c>
      <c r="O550" s="1215">
        <f>Prijsonderbouwing!X1792</f>
        <v>1080.0975459999997</v>
      </c>
      <c r="P550" s="53">
        <f t="shared" si="209"/>
        <v>0</v>
      </c>
      <c r="Q550" s="160"/>
      <c r="R550" s="49"/>
      <c r="S550" s="189"/>
      <c r="T550" s="1178"/>
      <c r="U550" s="678">
        <f t="shared" ref="U550:U552" si="212">K550*N550</f>
        <v>0</v>
      </c>
      <c r="V550" s="1054"/>
      <c r="Y550" s="121"/>
      <c r="Z550" s="1045"/>
      <c r="AA550" s="1163"/>
      <c r="AB550" s="1163"/>
      <c r="AC550" s="1164"/>
      <c r="AD550" s="1165"/>
      <c r="AF550" s="1165"/>
      <c r="AJ550" s="1002"/>
      <c r="AL550" s="5"/>
    </row>
    <row r="551" spans="1:38" ht="15.75" customHeight="1" outlineLevel="3" x14ac:dyDescent="0.15">
      <c r="A551" s="1173">
        <f t="shared" ref="A551:A553" si="213">IF(K551=0,0,1)</f>
        <v>0</v>
      </c>
      <c r="B551" s="203"/>
      <c r="C551" s="185"/>
      <c r="D551" s="1015"/>
      <c r="E551" s="1138" t="str">
        <f>Prijsonderbouwing!B1804</f>
        <v>V4-4-A3</v>
      </c>
      <c r="F551" s="1095" t="str">
        <f>Prijsonderbouwing!D1804</f>
        <v xml:space="preserve">Vervangen dakraam Grenen tuimelvenster 114 x 118 cm  </v>
      </c>
      <c r="G551" s="708"/>
      <c r="H551" s="126"/>
      <c r="I551" s="126"/>
      <c r="J551" s="289"/>
      <c r="K551" s="211"/>
      <c r="L551" s="31"/>
      <c r="M551" s="36" t="str">
        <f>Prijsonderbouwing!F1804</f>
        <v>st</v>
      </c>
      <c r="N551" s="1215">
        <f>Prijsonderbouwing!O1804</f>
        <v>1280.3615</v>
      </c>
      <c r="O551" s="1215">
        <f>Prijsonderbouwing!X1804</f>
        <v>1488.567047</v>
      </c>
      <c r="P551" s="53">
        <f t="shared" si="209"/>
        <v>0</v>
      </c>
      <c r="Q551" s="160"/>
      <c r="R551" s="49"/>
      <c r="S551" s="189"/>
      <c r="T551" s="1178"/>
      <c r="U551" s="678">
        <f t="shared" si="212"/>
        <v>0</v>
      </c>
      <c r="V551" s="1054"/>
      <c r="Y551" s="121"/>
      <c r="Z551" s="1045"/>
      <c r="AA551" s="1163"/>
      <c r="AB551" s="1163"/>
      <c r="AC551" s="1164"/>
      <c r="AD551" s="1165"/>
      <c r="AF551" s="1165"/>
      <c r="AJ551" s="1002"/>
      <c r="AL551" s="5"/>
    </row>
    <row r="552" spans="1:38" ht="15.75" customHeight="1" outlineLevel="3" x14ac:dyDescent="0.15">
      <c r="A552" s="1173">
        <f t="shared" si="213"/>
        <v>0</v>
      </c>
      <c r="B552" s="203"/>
      <c r="C552" s="185"/>
      <c r="D552" s="1015"/>
      <c r="E552" s="1138" t="str">
        <f>Prijsonderbouwing!B1816</f>
        <v>V4-4-A4</v>
      </c>
      <c r="F552" s="1095" t="str">
        <f>Prijsonderbouwing!D1816</f>
        <v xml:space="preserve">Vervangen dakraam Grenen tuimelvenster 55 x 70 cm      </v>
      </c>
      <c r="G552" s="708"/>
      <c r="H552" s="126"/>
      <c r="I552" s="126"/>
      <c r="J552" s="289"/>
      <c r="K552" s="211"/>
      <c r="L552" s="31"/>
      <c r="M552" s="36" t="str">
        <f>Prijsonderbouwing!F1816</f>
        <v>st</v>
      </c>
      <c r="N552" s="1215">
        <f>Prijsonderbouwing!O1816</f>
        <v>822.61850000000004</v>
      </c>
      <c r="O552" s="1215">
        <f>Prijsonderbouwing!X1816</f>
        <v>955.29318499999999</v>
      </c>
      <c r="P552" s="53">
        <f t="shared" ref="P552:P568" si="214">O552*K552</f>
        <v>0</v>
      </c>
      <c r="Q552" s="160"/>
      <c r="R552" s="49"/>
      <c r="S552" s="189"/>
      <c r="T552" s="1178"/>
      <c r="U552" s="678">
        <f t="shared" si="212"/>
        <v>0</v>
      </c>
      <c r="V552" s="1054"/>
      <c r="Y552" s="121"/>
      <c r="Z552" s="1045"/>
      <c r="AA552" s="1163"/>
      <c r="AB552" s="1163"/>
      <c r="AC552" s="1164"/>
      <c r="AD552" s="1165"/>
      <c r="AF552" s="1165"/>
      <c r="AJ552" s="1002"/>
      <c r="AL552" s="5"/>
    </row>
    <row r="553" spans="1:38" ht="15.75" customHeight="1" outlineLevel="3" x14ac:dyDescent="0.15">
      <c r="A553" s="1173">
        <f t="shared" si="213"/>
        <v>0</v>
      </c>
      <c r="B553" s="203"/>
      <c r="C553" s="185"/>
      <c r="D553" s="1015"/>
      <c r="E553" s="1138" t="str">
        <f>Prijsonderbouwing!B1828</f>
        <v>V4-4-A5</v>
      </c>
      <c r="F553" s="1095" t="str">
        <f>Prijsonderbouwing!D1828</f>
        <v xml:space="preserve">Vervangen dakraam Grenen tuimelvenster 55 x 98 cm      </v>
      </c>
      <c r="G553" s="708"/>
      <c r="H553" s="126"/>
      <c r="I553" s="126"/>
      <c r="J553" s="289"/>
      <c r="K553" s="211"/>
      <c r="L553" s="31"/>
      <c r="M553" s="36" t="str">
        <f>Prijsonderbouwing!F1828</f>
        <v>st</v>
      </c>
      <c r="N553" s="1215">
        <f>Prijsonderbouwing!O1828</f>
        <v>857.51559999999995</v>
      </c>
      <c r="O553" s="1215">
        <f>Prijsonderbouwing!X1828</f>
        <v>997.03080399999988</v>
      </c>
      <c r="P553" s="53">
        <f t="shared" si="214"/>
        <v>0</v>
      </c>
      <c r="Q553" s="160"/>
      <c r="R553" s="49"/>
      <c r="S553" s="189"/>
      <c r="T553" s="1178"/>
      <c r="U553" s="678">
        <f t="shared" ref="U553:U569" si="215">K553*N553</f>
        <v>0</v>
      </c>
      <c r="V553" s="1054"/>
      <c r="Y553" s="121"/>
      <c r="Z553" s="1045"/>
      <c r="AA553" s="1163"/>
      <c r="AB553" s="1163"/>
      <c r="AC553" s="1164"/>
      <c r="AD553" s="1165"/>
      <c r="AF553" s="1165"/>
      <c r="AJ553" s="1002"/>
      <c r="AL553" s="5"/>
    </row>
    <row r="554" spans="1:38" ht="15.75" customHeight="1" outlineLevel="3" x14ac:dyDescent="0.15">
      <c r="A554" s="1173">
        <f t="shared" ref="A554:A570" si="216">IF(K554=0,0,1)</f>
        <v>0</v>
      </c>
      <c r="B554" s="203"/>
      <c r="C554" s="185"/>
      <c r="D554" s="1015"/>
      <c r="E554" s="1138" t="str">
        <f>Prijsonderbouwing!B1840</f>
        <v>V4-4-A6</v>
      </c>
      <c r="F554" s="1095" t="str">
        <f>Prijsonderbouwing!D1840</f>
        <v xml:space="preserve">Vervangen dakraam Grenen tuimelvenster 55 x 118 cm    </v>
      </c>
      <c r="G554" s="708"/>
      <c r="H554" s="126"/>
      <c r="I554" s="126"/>
      <c r="J554" s="289"/>
      <c r="K554" s="211"/>
      <c r="L554" s="31"/>
      <c r="M554" s="36" t="str">
        <f>Prijsonderbouwing!F1840</f>
        <v>st</v>
      </c>
      <c r="N554" s="1215">
        <f>Prijsonderbouwing!O1840</f>
        <v>985.32719999999983</v>
      </c>
      <c r="O554" s="1215">
        <f>Prijsonderbouwing!X1840</f>
        <v>1142.6223599999998</v>
      </c>
      <c r="P554" s="53">
        <f t="shared" si="214"/>
        <v>0</v>
      </c>
      <c r="Q554" s="160"/>
      <c r="R554" s="49"/>
      <c r="S554" s="189"/>
      <c r="T554" s="1178"/>
      <c r="U554" s="678">
        <f t="shared" si="215"/>
        <v>0</v>
      </c>
      <c r="V554" s="1054"/>
      <c r="Y554" s="121"/>
      <c r="Z554" s="1045"/>
      <c r="AA554" s="1163"/>
      <c r="AB554" s="1163"/>
      <c r="AC554" s="1164"/>
      <c r="AD554" s="1165"/>
      <c r="AF554" s="1165"/>
      <c r="AJ554" s="1002"/>
      <c r="AL554" s="5"/>
    </row>
    <row r="555" spans="1:38" ht="15.75" customHeight="1" outlineLevel="3" x14ac:dyDescent="0.15">
      <c r="A555" s="1173">
        <f t="shared" si="216"/>
        <v>0</v>
      </c>
      <c r="B555" s="203"/>
      <c r="C555" s="185"/>
      <c r="D555" s="1015"/>
      <c r="E555" s="1138" t="str">
        <f>Prijsonderbouwing!B1852</f>
        <v>V4-4-A7</v>
      </c>
      <c r="F555" s="1095" t="str">
        <f>Prijsonderbouwing!D1852</f>
        <v xml:space="preserve">Vervangen dakraam Grenen tuimelvenster 66 x 98 cm      </v>
      </c>
      <c r="G555" s="708"/>
      <c r="H555" s="126"/>
      <c r="I555" s="126"/>
      <c r="J555" s="289"/>
      <c r="K555" s="211"/>
      <c r="L555" s="31"/>
      <c r="M555" s="36" t="str">
        <f>Prijsonderbouwing!F1852</f>
        <v>st</v>
      </c>
      <c r="N555" s="1215">
        <f>Prijsonderbouwing!O1852</f>
        <v>905.3703999999999</v>
      </c>
      <c r="O555" s="1215">
        <f>Prijsonderbouwing!X1852</f>
        <v>1054.7434479999997</v>
      </c>
      <c r="P555" s="53">
        <f t="shared" si="214"/>
        <v>0</v>
      </c>
      <c r="Q555" s="160"/>
      <c r="R555" s="49"/>
      <c r="S555" s="189"/>
      <c r="T555" s="1178"/>
      <c r="U555" s="678">
        <f t="shared" si="215"/>
        <v>0</v>
      </c>
      <c r="V555" s="1054"/>
      <c r="Y555" s="121"/>
      <c r="Z555" s="1045"/>
      <c r="AA555" s="1163"/>
      <c r="AB555" s="1163"/>
      <c r="AC555" s="1164"/>
      <c r="AD555" s="1165"/>
      <c r="AF555" s="1165"/>
      <c r="AJ555" s="1002"/>
      <c r="AL555" s="5"/>
    </row>
    <row r="556" spans="1:38" ht="15.75" customHeight="1" outlineLevel="3" x14ac:dyDescent="0.15">
      <c r="A556" s="1173">
        <f t="shared" si="216"/>
        <v>0</v>
      </c>
      <c r="B556" s="203"/>
      <c r="C556" s="185"/>
      <c r="D556" s="1015"/>
      <c r="E556" s="1138" t="str">
        <f>Prijsonderbouwing!B1864</f>
        <v>V4-4-A8</v>
      </c>
      <c r="F556" s="1095" t="str">
        <f>Prijsonderbouwing!D1864</f>
        <v xml:space="preserve">Vervangen dakraam Grenen tuimelvenster 66 x 118 cm    </v>
      </c>
      <c r="G556" s="708"/>
      <c r="H556" s="126"/>
      <c r="I556" s="126"/>
      <c r="J556" s="289"/>
      <c r="K556" s="211"/>
      <c r="L556" s="31"/>
      <c r="M556" s="36" t="str">
        <f>Prijsonderbouwing!F1864</f>
        <v>st</v>
      </c>
      <c r="N556" s="1215">
        <f>Prijsonderbouwing!O1864</f>
        <v>1015.5408999999999</v>
      </c>
      <c r="O556" s="1215">
        <f>Prijsonderbouwing!X1864</f>
        <v>1178.9892729999997</v>
      </c>
      <c r="P556" s="53">
        <f t="shared" si="214"/>
        <v>0</v>
      </c>
      <c r="Q556" s="160"/>
      <c r="R556" s="49"/>
      <c r="S556" s="189"/>
      <c r="T556" s="1178"/>
      <c r="U556" s="678">
        <f t="shared" si="215"/>
        <v>0</v>
      </c>
      <c r="V556" s="1054"/>
      <c r="Y556" s="121"/>
      <c r="Z556" s="1045"/>
      <c r="AA556" s="1163"/>
      <c r="AB556" s="1163"/>
      <c r="AC556" s="1164"/>
      <c r="AD556" s="1165"/>
      <c r="AF556" s="1165"/>
      <c r="AJ556" s="1002"/>
      <c r="AL556" s="5"/>
    </row>
    <row r="557" spans="1:38" ht="15.75" customHeight="1" outlineLevel="3" x14ac:dyDescent="0.15">
      <c r="A557" s="1173">
        <f t="shared" si="216"/>
        <v>0</v>
      </c>
      <c r="B557" s="203"/>
      <c r="C557" s="185"/>
      <c r="D557" s="1015"/>
      <c r="E557" s="1138" t="str">
        <f>Prijsonderbouwing!B1876</f>
        <v>V4-4-A9</v>
      </c>
      <c r="F557" s="1095" t="str">
        <f>Prijsonderbouwing!D1876</f>
        <v xml:space="preserve">Vervangen dakraam Grenen tuimelvenster 66 x 140 cm    </v>
      </c>
      <c r="G557" s="708"/>
      <c r="H557" s="126"/>
      <c r="I557" s="126"/>
      <c r="J557" s="289"/>
      <c r="K557" s="211"/>
      <c r="L557" s="31"/>
      <c r="M557" s="36" t="str">
        <f>Prijsonderbouwing!F1876</f>
        <v>st</v>
      </c>
      <c r="N557" s="1215">
        <f>Prijsonderbouwing!O1876</f>
        <v>1157.6554000000001</v>
      </c>
      <c r="O557" s="1215">
        <f>Prijsonderbouwing!X1876</f>
        <v>1340.5456899999999</v>
      </c>
      <c r="P557" s="53">
        <f t="shared" si="214"/>
        <v>0</v>
      </c>
      <c r="Q557" s="160"/>
      <c r="R557" s="49"/>
      <c r="S557" s="189"/>
      <c r="T557" s="1178"/>
      <c r="U557" s="678">
        <f t="shared" si="215"/>
        <v>0</v>
      </c>
      <c r="V557" s="1054"/>
      <c r="Y557" s="121"/>
      <c r="Z557" s="1045"/>
      <c r="AA557" s="1163"/>
      <c r="AB557" s="1163"/>
      <c r="AC557" s="1164"/>
      <c r="AD557" s="1165"/>
      <c r="AF557" s="1165"/>
      <c r="AJ557" s="1002"/>
      <c r="AL557" s="5"/>
    </row>
    <row r="558" spans="1:38" ht="15.75" customHeight="1" outlineLevel="3" x14ac:dyDescent="0.15">
      <c r="A558" s="1173">
        <f t="shared" si="216"/>
        <v>0</v>
      </c>
      <c r="B558" s="203"/>
      <c r="C558" s="185"/>
      <c r="D558" s="1015"/>
      <c r="E558" s="1138" t="str">
        <f>Prijsonderbouwing!B1888</f>
        <v>V4-4-A10</v>
      </c>
      <c r="F558" s="1095" t="str">
        <f>Prijsonderbouwing!D1888</f>
        <v xml:space="preserve">Vervangen dakraam Grenen tuimelvenster 78 x 118 cm    </v>
      </c>
      <c r="G558" s="708"/>
      <c r="H558" s="126"/>
      <c r="I558" s="126"/>
      <c r="J558" s="289"/>
      <c r="K558" s="211"/>
      <c r="L558" s="31"/>
      <c r="M558" s="36" t="str">
        <f>Prijsonderbouwing!F1888</f>
        <v>st</v>
      </c>
      <c r="N558" s="1215">
        <f>Prijsonderbouwing!O1888</f>
        <v>1052.8089</v>
      </c>
      <c r="O558" s="1215">
        <f>Prijsonderbouwing!X1888</f>
        <v>1223.8744649999999</v>
      </c>
      <c r="P558" s="53">
        <f t="shared" si="214"/>
        <v>0</v>
      </c>
      <c r="Q558" s="160"/>
      <c r="R558" s="49"/>
      <c r="S558" s="189"/>
      <c r="T558" s="1178"/>
      <c r="U558" s="678">
        <f t="shared" si="215"/>
        <v>0</v>
      </c>
      <c r="V558" s="1054"/>
      <c r="Y558" s="121"/>
      <c r="Z558" s="1045"/>
      <c r="AA558" s="1163"/>
      <c r="AB558" s="1163"/>
      <c r="AC558" s="1164"/>
      <c r="AD558" s="1165"/>
      <c r="AF558" s="1165"/>
      <c r="AJ558" s="1002"/>
      <c r="AL558" s="5"/>
    </row>
    <row r="559" spans="1:38" ht="15.75" customHeight="1" outlineLevel="3" x14ac:dyDescent="0.15">
      <c r="A559" s="1173">
        <f t="shared" si="216"/>
        <v>0</v>
      </c>
      <c r="B559" s="203"/>
      <c r="C559" s="185"/>
      <c r="D559" s="1015"/>
      <c r="E559" s="1138" t="str">
        <f>Prijsonderbouwing!B1900</f>
        <v>V4-4-A11</v>
      </c>
      <c r="F559" s="1095" t="str">
        <f>Prijsonderbouwing!D1900</f>
        <v xml:space="preserve">Vervangen dakraam Grenen tuimelvenster 78 x 140 cm      </v>
      </c>
      <c r="G559" s="708"/>
      <c r="H559" s="126"/>
      <c r="I559" s="126"/>
      <c r="J559" s="289"/>
      <c r="K559" s="211"/>
      <c r="L559" s="31"/>
      <c r="M559" s="36" t="str">
        <f>Prijsonderbouwing!F1900</f>
        <v>st</v>
      </c>
      <c r="N559" s="1215">
        <f>Prijsonderbouwing!O1900</f>
        <v>1186.4654999999998</v>
      </c>
      <c r="O559" s="1215">
        <f>Prijsonderbouwing!X1900</f>
        <v>1375.196823</v>
      </c>
      <c r="P559" s="53">
        <f t="shared" si="214"/>
        <v>0</v>
      </c>
      <c r="Q559" s="160"/>
      <c r="R559" s="49"/>
      <c r="S559" s="189"/>
      <c r="T559" s="1178"/>
      <c r="U559" s="678">
        <f t="shared" si="215"/>
        <v>0</v>
      </c>
      <c r="V559" s="1054"/>
      <c r="Y559" s="121"/>
      <c r="Z559" s="1045"/>
      <c r="AA559" s="1163"/>
      <c r="AB559" s="1163"/>
      <c r="AC559" s="1164"/>
      <c r="AD559" s="1165"/>
      <c r="AF559" s="1165"/>
      <c r="AJ559" s="1002"/>
      <c r="AL559" s="5"/>
    </row>
    <row r="560" spans="1:38" ht="15.75" customHeight="1" outlineLevel="3" x14ac:dyDescent="0.15">
      <c r="A560" s="1173">
        <f t="shared" si="216"/>
        <v>0</v>
      </c>
      <c r="B560" s="203"/>
      <c r="C560" s="185"/>
      <c r="D560" s="1015"/>
      <c r="E560" s="1138" t="str">
        <f>Prijsonderbouwing!B1912</f>
        <v>V4-4-A12</v>
      </c>
      <c r="F560" s="1095" t="str">
        <f>Prijsonderbouwing!D1912</f>
        <v xml:space="preserve">Vervangen dakraam Grenen tuimelvenster 78 x 160 cm    </v>
      </c>
      <c r="G560" s="708"/>
      <c r="H560" s="126"/>
      <c r="I560" s="126"/>
      <c r="J560" s="289"/>
      <c r="K560" s="211"/>
      <c r="L560" s="31"/>
      <c r="M560" s="36" t="str">
        <f>Prijsonderbouwing!F1912</f>
        <v>st</v>
      </c>
      <c r="N560" s="1215">
        <f>Prijsonderbouwing!O1912</f>
        <v>1393.1819</v>
      </c>
      <c r="O560" s="1215">
        <f>Prijsonderbouwing!X1912</f>
        <v>1611.907187</v>
      </c>
      <c r="P560" s="53">
        <f t="shared" si="214"/>
        <v>0</v>
      </c>
      <c r="Q560" s="160"/>
      <c r="R560" s="49"/>
      <c r="S560" s="189"/>
      <c r="T560" s="1178"/>
      <c r="U560" s="678">
        <f t="shared" si="215"/>
        <v>0</v>
      </c>
      <c r="V560" s="1054"/>
      <c r="Y560" s="121"/>
      <c r="Z560" s="1045"/>
      <c r="AA560" s="1163"/>
      <c r="AB560" s="1163"/>
      <c r="AC560" s="1164"/>
      <c r="AD560" s="1165"/>
      <c r="AF560" s="1165"/>
      <c r="AJ560" s="1002"/>
      <c r="AL560" s="5"/>
    </row>
    <row r="561" spans="1:38" ht="15.75" customHeight="1" outlineLevel="3" x14ac:dyDescent="0.15">
      <c r="A561" s="1173">
        <f t="shared" si="216"/>
        <v>0</v>
      </c>
      <c r="B561" s="203"/>
      <c r="C561" s="185"/>
      <c r="D561" s="1015"/>
      <c r="E561" s="1138" t="str">
        <f>Prijsonderbouwing!B1924</f>
        <v>V4-4-A13</v>
      </c>
      <c r="F561" s="1095" t="str">
        <f>Prijsonderbouwing!D1924</f>
        <v xml:space="preserve">Vervangen dakraam Grenen tuimelvenster 94 x 55 cm      </v>
      </c>
      <c r="G561" s="708"/>
      <c r="H561" s="126"/>
      <c r="I561" s="126"/>
      <c r="J561" s="289"/>
      <c r="K561" s="211">
        <v>0</v>
      </c>
      <c r="L561" s="31"/>
      <c r="M561" s="36" t="str">
        <f>Prijsonderbouwing!F1924</f>
        <v>st</v>
      </c>
      <c r="N561" s="1215">
        <f>Prijsonderbouwing!O1924</f>
        <v>1059.0645999999999</v>
      </c>
      <c r="O561" s="1215">
        <f>Prijsonderbouwing!X1924</f>
        <v>1240.97479</v>
      </c>
      <c r="P561" s="53">
        <f t="shared" ref="P561:P565" si="217">O561*K561</f>
        <v>0</v>
      </c>
      <c r="Q561" s="160"/>
      <c r="R561" s="49"/>
      <c r="S561" s="189"/>
      <c r="T561" s="1178"/>
      <c r="U561" s="678">
        <f t="shared" si="215"/>
        <v>0</v>
      </c>
      <c r="V561" s="1054"/>
      <c r="Y561" s="121"/>
      <c r="Z561" s="1045"/>
      <c r="AA561" s="1163"/>
      <c r="AB561" s="1163"/>
      <c r="AC561" s="1164"/>
      <c r="AD561" s="1165"/>
      <c r="AF561" s="1165"/>
      <c r="AJ561" s="1002"/>
      <c r="AL561" s="5"/>
    </row>
    <row r="562" spans="1:38" ht="15.75" customHeight="1" outlineLevel="3" x14ac:dyDescent="0.15">
      <c r="A562" s="1173">
        <f t="shared" si="216"/>
        <v>0</v>
      </c>
      <c r="B562" s="203"/>
      <c r="C562" s="185"/>
      <c r="D562" s="1015"/>
      <c r="E562" s="1138" t="str">
        <f>Prijsonderbouwing!B1936</f>
        <v>V4-4-A14</v>
      </c>
      <c r="F562" s="1095" t="str">
        <f>Prijsonderbouwing!D1936</f>
        <v xml:space="preserve">Vervangen dakraam Grenen tuimelvenster 94 x 98 cm       </v>
      </c>
      <c r="G562" s="708"/>
      <c r="H562" s="126"/>
      <c r="I562" s="126"/>
      <c r="J562" s="289"/>
      <c r="K562" s="211"/>
      <c r="L562" s="31"/>
      <c r="M562" s="36" t="str">
        <f>Prijsonderbouwing!F1936</f>
        <v>st</v>
      </c>
      <c r="N562" s="1215">
        <f>Prijsonderbouwing!O1936</f>
        <v>1198.9405999999999</v>
      </c>
      <c r="O562" s="1215">
        <f>Prijsonderbouwing!X1936</f>
        <v>1388.427326</v>
      </c>
      <c r="P562" s="53">
        <f t="shared" si="217"/>
        <v>0</v>
      </c>
      <c r="Q562" s="160"/>
      <c r="R562" s="49"/>
      <c r="S562" s="189"/>
      <c r="T562" s="1178"/>
      <c r="U562" s="678">
        <f t="shared" ref="U562:U565" si="218">K562*N562</f>
        <v>0</v>
      </c>
      <c r="V562" s="1054"/>
      <c r="Y562" s="121"/>
      <c r="Z562" s="1045"/>
      <c r="AA562" s="1163"/>
      <c r="AB562" s="1163"/>
      <c r="AC562" s="1164"/>
      <c r="AD562" s="1165"/>
      <c r="AF562" s="1165"/>
      <c r="AJ562" s="1002"/>
      <c r="AL562" s="5"/>
    </row>
    <row r="563" spans="1:38" ht="15.75" customHeight="1" outlineLevel="3" x14ac:dyDescent="0.15">
      <c r="A563" s="1173">
        <f t="shared" ref="A563:A565" si="219">IF(K563=0,0,1)</f>
        <v>0</v>
      </c>
      <c r="B563" s="203"/>
      <c r="C563" s="185"/>
      <c r="D563" s="1015"/>
      <c r="E563" s="1138" t="str">
        <f>Prijsonderbouwing!B1948</f>
        <v>V4-4-A15</v>
      </c>
      <c r="F563" s="1095" t="str">
        <f>Prijsonderbouwing!D1948</f>
        <v xml:space="preserve">Vervangen dakraam Grenen tuimelvenster 94 x 118 cm    </v>
      </c>
      <c r="G563" s="708"/>
      <c r="H563" s="126"/>
      <c r="I563" s="126"/>
      <c r="J563" s="289"/>
      <c r="K563" s="211"/>
      <c r="L563" s="31"/>
      <c r="M563" s="36" t="str">
        <f>Prijsonderbouwing!F1948</f>
        <v>st</v>
      </c>
      <c r="N563" s="1215">
        <f>Prijsonderbouwing!O1948</f>
        <v>1242.7184</v>
      </c>
      <c r="O563" s="1215">
        <f>Prijsonderbouwing!X1948</f>
        <v>1443.3673760000001</v>
      </c>
      <c r="P563" s="53">
        <f t="shared" si="217"/>
        <v>0</v>
      </c>
      <c r="Q563" s="160"/>
      <c r="R563" s="49"/>
      <c r="S563" s="189"/>
      <c r="T563" s="1178"/>
      <c r="U563" s="678">
        <f t="shared" si="218"/>
        <v>0</v>
      </c>
      <c r="V563" s="1054"/>
      <c r="Y563" s="121"/>
      <c r="Z563" s="1045"/>
      <c r="AA563" s="1163"/>
      <c r="AB563" s="1163"/>
      <c r="AC563" s="1164"/>
      <c r="AD563" s="1165"/>
      <c r="AF563" s="1165"/>
      <c r="AJ563" s="1002"/>
      <c r="AL563" s="5"/>
    </row>
    <row r="564" spans="1:38" ht="15.75" customHeight="1" outlineLevel="3" x14ac:dyDescent="0.15">
      <c r="A564" s="1173">
        <f t="shared" si="219"/>
        <v>0</v>
      </c>
      <c r="B564" s="203"/>
      <c r="C564" s="185"/>
      <c r="D564" s="1015"/>
      <c r="E564" s="1138" t="str">
        <f>Prijsonderbouwing!B1960</f>
        <v>V4-4-A16</v>
      </c>
      <c r="F564" s="1095" t="str">
        <f>Prijsonderbouwing!D1960</f>
        <v xml:space="preserve">Vervangen dakraam Grenen tuimelvenster 94 x 140 cm    </v>
      </c>
      <c r="G564" s="708"/>
      <c r="H564" s="126"/>
      <c r="I564" s="126"/>
      <c r="J564" s="289"/>
      <c r="K564" s="211"/>
      <c r="L564" s="31"/>
      <c r="M564" s="36" t="str">
        <f>Prijsonderbouwing!F1960</f>
        <v>st</v>
      </c>
      <c r="N564" s="1215">
        <f>Prijsonderbouwing!O1960</f>
        <v>1401.1195000000002</v>
      </c>
      <c r="O564" s="1215">
        <f>Prijsonderbouwing!X1960</f>
        <v>1621.5813790000002</v>
      </c>
      <c r="P564" s="53">
        <f t="shared" si="217"/>
        <v>0</v>
      </c>
      <c r="Q564" s="160"/>
      <c r="R564" s="49"/>
      <c r="S564" s="189"/>
      <c r="T564" s="1178"/>
      <c r="U564" s="678">
        <f t="shared" si="218"/>
        <v>0</v>
      </c>
      <c r="V564" s="1054"/>
      <c r="Y564" s="121"/>
      <c r="Z564" s="1045"/>
      <c r="AA564" s="1163"/>
      <c r="AB564" s="1163"/>
      <c r="AC564" s="1164"/>
      <c r="AD564" s="1165"/>
      <c r="AF564" s="1165"/>
      <c r="AJ564" s="1002"/>
      <c r="AL564" s="5"/>
    </row>
    <row r="565" spans="1:38" ht="15.75" customHeight="1" outlineLevel="3" x14ac:dyDescent="0.15">
      <c r="A565" s="1173">
        <f t="shared" si="219"/>
        <v>0</v>
      </c>
      <c r="B565" s="203"/>
      <c r="C565" s="185"/>
      <c r="D565" s="1015"/>
      <c r="E565" s="1138" t="str">
        <f>Prijsonderbouwing!B1972</f>
        <v>V4-4-A17</v>
      </c>
      <c r="F565" s="1095" t="str">
        <f>Prijsonderbouwing!D1972</f>
        <v xml:space="preserve">Vervangen dakraam Grenen tuimelvenster 94 x 160 cm    </v>
      </c>
      <c r="G565" s="708"/>
      <c r="H565" s="126"/>
      <c r="I565" s="126"/>
      <c r="J565" s="289"/>
      <c r="K565" s="211"/>
      <c r="L565" s="31"/>
      <c r="M565" s="36" t="str">
        <f>Prijsonderbouwing!F1972</f>
        <v>st</v>
      </c>
      <c r="N565" s="1215">
        <f>Prijsonderbouwing!O1972</f>
        <v>1456.4648999999999</v>
      </c>
      <c r="O565" s="1215">
        <f>Prijsonderbouwing!X1972</f>
        <v>1688.2008329999999</v>
      </c>
      <c r="P565" s="53">
        <f t="shared" si="217"/>
        <v>0</v>
      </c>
      <c r="Q565" s="160"/>
      <c r="R565" s="49"/>
      <c r="S565" s="189"/>
      <c r="T565" s="1178"/>
      <c r="U565" s="678">
        <f t="shared" si="218"/>
        <v>0</v>
      </c>
      <c r="V565" s="1054"/>
      <c r="Y565" s="121"/>
      <c r="Z565" s="1045"/>
      <c r="AA565" s="1163"/>
      <c r="AB565" s="1163"/>
      <c r="AC565" s="1164"/>
      <c r="AD565" s="1165"/>
      <c r="AF565" s="1165"/>
      <c r="AJ565" s="1002"/>
      <c r="AL565" s="5"/>
    </row>
    <row r="566" spans="1:38" ht="15.75" customHeight="1" outlineLevel="3" x14ac:dyDescent="0.15">
      <c r="A566" s="1173">
        <f t="shared" si="216"/>
        <v>0</v>
      </c>
      <c r="B566" s="203"/>
      <c r="C566" s="185"/>
      <c r="D566" s="1015"/>
      <c r="E566" s="1138" t="str">
        <f>Prijsonderbouwing!B1984</f>
        <v>V4-4-A18</v>
      </c>
      <c r="F566" s="1095" t="str">
        <f>Prijsonderbouwing!D1984</f>
        <v xml:space="preserve">Vervangen dakraam Grenen tuimelvenster 114 x 70 cm    </v>
      </c>
      <c r="G566" s="708"/>
      <c r="H566" s="126"/>
      <c r="I566" s="126"/>
      <c r="J566" s="289"/>
      <c r="K566" s="211"/>
      <c r="L566" s="31"/>
      <c r="M566" s="36" t="str">
        <f>Prijsonderbouwing!F1984</f>
        <v>st</v>
      </c>
      <c r="N566" s="1215">
        <f>Prijsonderbouwing!O1984</f>
        <v>1244.1098999999999</v>
      </c>
      <c r="O566" s="1215">
        <f>Prijsonderbouwing!X1984</f>
        <v>1445.538963</v>
      </c>
      <c r="P566" s="53">
        <f t="shared" si="214"/>
        <v>0</v>
      </c>
      <c r="Q566" s="160"/>
      <c r="R566" s="49"/>
      <c r="S566" s="189"/>
      <c r="T566" s="1178"/>
      <c r="U566" s="678">
        <f t="shared" si="215"/>
        <v>0</v>
      </c>
      <c r="V566" s="1054"/>
      <c r="Y566" s="121"/>
      <c r="Z566" s="1045"/>
      <c r="AA566" s="1163"/>
      <c r="AB566" s="1163"/>
      <c r="AC566" s="1164"/>
      <c r="AD566" s="1165"/>
      <c r="AF566" s="1165"/>
      <c r="AJ566" s="1002"/>
      <c r="AL566" s="5"/>
    </row>
    <row r="567" spans="1:38" ht="15.75" customHeight="1" outlineLevel="3" x14ac:dyDescent="0.15">
      <c r="A567" s="1173">
        <f t="shared" si="216"/>
        <v>0</v>
      </c>
      <c r="B567" s="203"/>
      <c r="C567" s="185"/>
      <c r="D567" s="1015"/>
      <c r="E567" s="1138" t="str">
        <f>Prijsonderbouwing!B1996</f>
        <v>V4-4-A19</v>
      </c>
      <c r="F567" s="1095" t="str">
        <f>Prijsonderbouwing!D1996</f>
        <v xml:space="preserve">Vervangen dakraam Grenen tuimelvenster 114 x 140 cm  </v>
      </c>
      <c r="G567" s="708"/>
      <c r="H567" s="126"/>
      <c r="I567" s="126"/>
      <c r="J567" s="289"/>
      <c r="K567" s="211"/>
      <c r="L567" s="31"/>
      <c r="M567" s="36" t="str">
        <f>Prijsonderbouwing!F1996</f>
        <v>st</v>
      </c>
      <c r="N567" s="1215">
        <f>Prijsonderbouwing!O1996</f>
        <v>1468.0446000000002</v>
      </c>
      <c r="O567" s="1215">
        <f>Prijsonderbouwing!X1996</f>
        <v>1702.21227</v>
      </c>
      <c r="P567" s="53">
        <f t="shared" si="214"/>
        <v>0</v>
      </c>
      <c r="Q567" s="160"/>
      <c r="R567" s="49"/>
      <c r="S567" s="189"/>
      <c r="T567" s="1178"/>
      <c r="U567" s="678">
        <f t="shared" si="215"/>
        <v>0</v>
      </c>
      <c r="V567" s="1054"/>
      <c r="Y567" s="121"/>
      <c r="Z567" s="1045"/>
      <c r="AA567" s="1163"/>
      <c r="AB567" s="1163"/>
      <c r="AC567" s="1164"/>
      <c r="AD567" s="1165"/>
      <c r="AF567" s="1165"/>
      <c r="AJ567" s="1002"/>
      <c r="AL567" s="5"/>
    </row>
    <row r="568" spans="1:38" ht="15.75" customHeight="1" outlineLevel="3" x14ac:dyDescent="0.15">
      <c r="A568" s="1173">
        <f t="shared" si="216"/>
        <v>0</v>
      </c>
      <c r="B568" s="203"/>
      <c r="C568" s="185"/>
      <c r="D568" s="1015"/>
      <c r="E568" s="1138" t="str">
        <f>Prijsonderbouwing!B2008</f>
        <v>V4-4-A20</v>
      </c>
      <c r="F568" s="1095" t="str">
        <f>Prijsonderbouwing!D2008</f>
        <v xml:space="preserve">Vervangen dakraam Grenen tuimelvenster 114 x 160 cm  </v>
      </c>
      <c r="G568" s="708"/>
      <c r="H568" s="126"/>
      <c r="I568" s="126"/>
      <c r="J568" s="289"/>
      <c r="K568" s="211"/>
      <c r="L568" s="31"/>
      <c r="M568" s="36" t="str">
        <f>Prijsonderbouwing!F2008</f>
        <v>st</v>
      </c>
      <c r="N568" s="1215">
        <f>Prijsonderbouwing!O2008</f>
        <v>1548.0498</v>
      </c>
      <c r="O568" s="1215">
        <f>Prijsonderbouwing!X2008</f>
        <v>1798.6700820000001</v>
      </c>
      <c r="P568" s="53">
        <f t="shared" si="214"/>
        <v>0</v>
      </c>
      <c r="Q568" s="160"/>
      <c r="R568" s="49"/>
      <c r="S568" s="189"/>
      <c r="T568" s="1178"/>
      <c r="U568" s="678">
        <f t="shared" si="215"/>
        <v>0</v>
      </c>
      <c r="V568" s="1054"/>
      <c r="Y568" s="121"/>
      <c r="Z568" s="1045"/>
      <c r="AA568" s="1163"/>
      <c r="AB568" s="1163"/>
      <c r="AC568" s="1164"/>
      <c r="AD568" s="1165"/>
      <c r="AF568" s="1165"/>
      <c r="AJ568" s="1002"/>
      <c r="AL568" s="5"/>
    </row>
    <row r="569" spans="1:38" ht="15.75" customHeight="1" outlineLevel="3" x14ac:dyDescent="0.15">
      <c r="A569" s="1173">
        <f t="shared" si="216"/>
        <v>0</v>
      </c>
      <c r="B569" s="203"/>
      <c r="C569" s="185"/>
      <c r="D569" s="1015"/>
      <c r="E569" s="1138" t="str">
        <f>Prijsonderbouwing!B2020</f>
        <v>V4-4-A21</v>
      </c>
      <c r="F569" s="1095" t="str">
        <f>Prijsonderbouwing!D2020</f>
        <v xml:space="preserve">Vervangen dakraam Grenen tuimelvenster 134 x 98 cm    </v>
      </c>
      <c r="G569" s="708"/>
      <c r="H569" s="126"/>
      <c r="I569" s="126"/>
      <c r="J569" s="289"/>
      <c r="K569" s="211"/>
      <c r="L569" s="31"/>
      <c r="M569" s="36" t="str">
        <f>Prijsonderbouwing!F2020</f>
        <v>st</v>
      </c>
      <c r="N569" s="1215">
        <f>Prijsonderbouwing!O2020</f>
        <v>1309.7524000000001</v>
      </c>
      <c r="O569" s="1215">
        <f>Prijsonderbouwing!X2020</f>
        <v>1524.130036</v>
      </c>
      <c r="P569" s="53">
        <f t="shared" ref="P569:P571" si="220">O569*K569</f>
        <v>0</v>
      </c>
      <c r="Q569" s="160"/>
      <c r="R569" s="49"/>
      <c r="S569" s="189"/>
      <c r="T569" s="1178"/>
      <c r="U569" s="678">
        <f t="shared" si="215"/>
        <v>0</v>
      </c>
      <c r="V569" s="1054"/>
      <c r="Y569" s="121"/>
      <c r="Z569" s="1045"/>
      <c r="AA569" s="1163"/>
      <c r="AB569" s="1163"/>
      <c r="AC569" s="1164"/>
      <c r="AD569" s="1165"/>
      <c r="AF569" s="1165"/>
      <c r="AJ569" s="1002"/>
      <c r="AL569" s="5"/>
    </row>
    <row r="570" spans="1:38" ht="15.75" customHeight="1" outlineLevel="3" x14ac:dyDescent="0.15">
      <c r="A570" s="1173">
        <f t="shared" si="216"/>
        <v>0</v>
      </c>
      <c r="B570" s="203"/>
      <c r="C570" s="185"/>
      <c r="D570" s="1015"/>
      <c r="E570" s="1138" t="str">
        <f>Prijsonderbouwing!B2032</f>
        <v>V4-4-A22</v>
      </c>
      <c r="F570" s="1095" t="str">
        <f>Prijsonderbouwing!D2032</f>
        <v xml:space="preserve">Vervangen dakraam Grenen tuimelvenster 134 x 118 cm  </v>
      </c>
      <c r="G570" s="708"/>
      <c r="H570" s="126"/>
      <c r="I570" s="126"/>
      <c r="J570" s="289"/>
      <c r="K570" s="211"/>
      <c r="L570" s="31"/>
      <c r="M570" s="36" t="str">
        <f>Prijsonderbouwing!F2032</f>
        <v>st</v>
      </c>
      <c r="N570" s="1215">
        <f>Prijsonderbouwing!O2032</f>
        <v>1477.6398999999999</v>
      </c>
      <c r="O570" s="1215">
        <f>Prijsonderbouwing!X2032</f>
        <v>1713.8574309999999</v>
      </c>
      <c r="P570" s="53">
        <f t="shared" si="220"/>
        <v>0</v>
      </c>
      <c r="Q570" s="160"/>
      <c r="R570" s="49"/>
      <c r="S570" s="189"/>
      <c r="T570" s="1178"/>
      <c r="U570" s="678">
        <f t="shared" ref="U570:U571" si="221">K570*N570</f>
        <v>0</v>
      </c>
      <c r="V570" s="1054"/>
      <c r="Y570" s="121"/>
      <c r="Z570" s="1045"/>
      <c r="AA570" s="1163"/>
      <c r="AB570" s="1163"/>
      <c r="AC570" s="1164"/>
      <c r="AD570" s="1165"/>
      <c r="AF570" s="1165"/>
      <c r="AJ570" s="1002"/>
      <c r="AL570" s="5"/>
    </row>
    <row r="571" spans="1:38" ht="15.75" customHeight="1" outlineLevel="3" x14ac:dyDescent="0.15">
      <c r="A571" s="1173">
        <f t="shared" ref="A571" si="222">IF(K571=0,0,1)</f>
        <v>0</v>
      </c>
      <c r="B571" s="203"/>
      <c r="C571" s="185"/>
      <c r="D571" s="1015"/>
      <c r="E571" s="1138" t="str">
        <f>Prijsonderbouwing!B2044</f>
        <v>V4-4-A23</v>
      </c>
      <c r="F571" s="1095" t="str">
        <f>Prijsonderbouwing!D2044</f>
        <v xml:space="preserve">Vervangen dakraam Grenen tuimelvenster 134 x 140 cm  </v>
      </c>
      <c r="G571" s="708"/>
      <c r="H571" s="126"/>
      <c r="I571" s="126"/>
      <c r="J571" s="289"/>
      <c r="K571" s="211"/>
      <c r="L571" s="31"/>
      <c r="M571" s="36" t="str">
        <f>Prijsonderbouwing!F2044</f>
        <v>st</v>
      </c>
      <c r="N571" s="1215">
        <f>Prijsonderbouwing!O2044</f>
        <v>1560.4644000000001</v>
      </c>
      <c r="O571" s="1215">
        <f>Prijsonderbouwing!X2044</f>
        <v>1813.691748</v>
      </c>
      <c r="P571" s="53">
        <f t="shared" si="220"/>
        <v>0</v>
      </c>
      <c r="Q571" s="160"/>
      <c r="R571" s="49"/>
      <c r="S571" s="189"/>
      <c r="T571" s="1178"/>
      <c r="U571" s="678">
        <f t="shared" si="221"/>
        <v>0</v>
      </c>
      <c r="V571" s="1054"/>
      <c r="Y571" s="121"/>
      <c r="Z571" s="1045"/>
      <c r="AA571" s="1163"/>
      <c r="AB571" s="1163"/>
      <c r="AC571" s="1164"/>
      <c r="AD571" s="1165"/>
      <c r="AF571" s="1165"/>
      <c r="AJ571" s="1002"/>
      <c r="AL571" s="5"/>
    </row>
    <row r="572" spans="1:38" ht="15.75" customHeight="1" outlineLevel="3" x14ac:dyDescent="0.15">
      <c r="A572" s="1173">
        <f t="shared" ref="A572" si="223">IF(K572=0,0,1)</f>
        <v>0</v>
      </c>
      <c r="B572" s="203"/>
      <c r="C572" s="185"/>
      <c r="D572" s="1015"/>
      <c r="E572" s="1138" t="str">
        <f>Prijsonderbouwing!B2056</f>
        <v>V4-4-A24</v>
      </c>
      <c r="F572" s="1095" t="str">
        <f>Prijsonderbouwing!D2056</f>
        <v xml:space="preserve">Vervangen dakraam Grenen tuimelvenster 134 x 160 cm  </v>
      </c>
      <c r="G572" s="708"/>
      <c r="H572" s="126"/>
      <c r="I572" s="126"/>
      <c r="J572" s="289"/>
      <c r="K572" s="211"/>
      <c r="L572" s="31"/>
      <c r="M572" s="36" t="str">
        <f>Prijsonderbouwing!F2056</f>
        <v>st</v>
      </c>
      <c r="N572" s="1215">
        <f>Prijsonderbouwing!O2056</f>
        <v>1672.9944</v>
      </c>
      <c r="O572" s="1215">
        <f>Prijsonderbouwing!X2056</f>
        <v>1949.5045679999998</v>
      </c>
      <c r="P572" s="53">
        <f t="shared" ref="P572" si="224">O572*K572</f>
        <v>0</v>
      </c>
      <c r="Q572" s="160"/>
      <c r="R572" s="49"/>
      <c r="S572" s="189"/>
      <c r="T572" s="1178"/>
      <c r="U572" s="678">
        <f t="shared" ref="U572" si="225">K572*N572</f>
        <v>0</v>
      </c>
      <c r="V572" s="1054"/>
      <c r="Y572" s="121"/>
      <c r="Z572" s="1045"/>
      <c r="AA572" s="1163"/>
      <c r="AB572" s="1163"/>
      <c r="AC572" s="1164"/>
      <c r="AD572" s="1165"/>
      <c r="AF572" s="1165"/>
      <c r="AJ572" s="1002"/>
      <c r="AL572" s="5"/>
    </row>
    <row r="573" spans="1:38" ht="6" customHeight="1" outlineLevel="3" x14ac:dyDescent="0.15">
      <c r="A573" s="1173">
        <f>A548</f>
        <v>0</v>
      </c>
      <c r="B573" s="203"/>
      <c r="C573" s="185"/>
      <c r="D573" s="1015"/>
      <c r="E573" s="1142"/>
      <c r="F573" s="1090"/>
      <c r="G573" s="209"/>
      <c r="H573" s="209"/>
      <c r="I573" s="209"/>
      <c r="J573" s="294"/>
      <c r="K573" s="221"/>
      <c r="L573" s="31"/>
      <c r="M573" s="36"/>
      <c r="N573" s="1215"/>
      <c r="O573" s="1215"/>
      <c r="P573" s="53"/>
      <c r="Q573" s="160"/>
      <c r="R573" s="49"/>
      <c r="S573" s="189"/>
      <c r="T573" s="1178"/>
      <c r="U573" s="678">
        <f t="shared" si="210"/>
        <v>0</v>
      </c>
      <c r="V573" s="1054"/>
      <c r="Y573" s="263"/>
      <c r="Z573" s="1045"/>
      <c r="AA573" s="1163"/>
      <c r="AB573" s="1163"/>
      <c r="AC573" s="1164"/>
      <c r="AD573" s="1165"/>
      <c r="AF573" s="1165"/>
      <c r="AJ573" s="1002"/>
      <c r="AL573" s="5"/>
    </row>
    <row r="574" spans="1:38" ht="15.75" customHeight="1" outlineLevel="3" x14ac:dyDescent="0.15">
      <c r="A574" s="1173">
        <f>IF(SUM(A575:A593)=0,0,1)</f>
        <v>0</v>
      </c>
      <c r="B574" s="203"/>
      <c r="C574" s="185"/>
      <c r="D574" s="1015"/>
      <c r="E574" s="1142" t="s">
        <v>191</v>
      </c>
      <c r="F574" s="1088" t="s">
        <v>1849</v>
      </c>
      <c r="G574" s="126"/>
      <c r="H574" s="126"/>
      <c r="I574" s="709"/>
      <c r="J574" s="820"/>
      <c r="K574" s="36"/>
      <c r="L574" s="36" t="e">
        <f>Prijsonderbouwing!#REF!</f>
        <v>#REF!</v>
      </c>
      <c r="M574" s="36"/>
      <c r="N574" s="1215"/>
      <c r="O574" s="1215"/>
      <c r="P574" s="53"/>
      <c r="Q574" s="160"/>
      <c r="R574" s="49"/>
      <c r="S574" s="189"/>
      <c r="T574" s="1178"/>
      <c r="U574" s="678">
        <f t="shared" si="194"/>
        <v>0</v>
      </c>
      <c r="V574" s="1054"/>
      <c r="Y574" s="263"/>
      <c r="Z574" s="1045"/>
      <c r="AA574" s="1163"/>
      <c r="AB574" s="1163"/>
      <c r="AC574" s="1164"/>
      <c r="AD574" s="1165"/>
      <c r="AF574" s="1165"/>
      <c r="AJ574" s="1002"/>
      <c r="AL574" s="5"/>
    </row>
    <row r="575" spans="1:38" ht="15.75" customHeight="1" outlineLevel="3" x14ac:dyDescent="0.15">
      <c r="A575" s="1173">
        <f t="shared" ref="A575:A641" si="226">IF(K575=0,0,1)</f>
        <v>0</v>
      </c>
      <c r="B575" s="203"/>
      <c r="C575" s="185"/>
      <c r="D575" s="1015"/>
      <c r="E575" s="1138" t="str">
        <f>Prijsonderbouwing!B2068</f>
        <v>V4-4-B1</v>
      </c>
      <c r="F575" s="1095" t="str">
        <f>Prijsonderbouwing!D2068</f>
        <v>Vervangen dakraam kunststof tuimelvenster 55 x 78 cm</v>
      </c>
      <c r="G575" s="708"/>
      <c r="H575" s="126"/>
      <c r="I575" s="126"/>
      <c r="J575" s="289"/>
      <c r="K575" s="211"/>
      <c r="L575" s="31"/>
      <c r="M575" s="36" t="str">
        <f>Prijsonderbouwing!F2068</f>
        <v>st</v>
      </c>
      <c r="N575" s="1215">
        <f>Prijsonderbouwing!O2068</f>
        <v>933.87799999999993</v>
      </c>
      <c r="O575" s="1215">
        <f>Prijsonderbouwing!X2068</f>
        <v>1089.7777879999999</v>
      </c>
      <c r="P575" s="53">
        <f>O575*K575</f>
        <v>0</v>
      </c>
      <c r="Q575" s="160"/>
      <c r="R575" s="49"/>
      <c r="S575" s="189"/>
      <c r="T575" s="1178"/>
      <c r="U575" s="678">
        <f t="shared" si="194"/>
        <v>0</v>
      </c>
      <c r="V575" s="1054"/>
      <c r="Y575" s="121"/>
      <c r="Z575" s="1045"/>
      <c r="AA575" s="1163"/>
      <c r="AB575" s="1163"/>
      <c r="AC575" s="1164"/>
      <c r="AD575" s="1165"/>
      <c r="AF575" s="1165"/>
      <c r="AJ575" s="1002"/>
      <c r="AL575" s="5"/>
    </row>
    <row r="576" spans="1:38" ht="15.75" customHeight="1" outlineLevel="3" x14ac:dyDescent="0.15">
      <c r="A576" s="1173">
        <f t="shared" si="226"/>
        <v>0</v>
      </c>
      <c r="B576" s="203"/>
      <c r="C576" s="185"/>
      <c r="D576" s="1015"/>
      <c r="E576" s="1138" t="str">
        <f>Prijsonderbouwing!B2080</f>
        <v>V4-4-B2</v>
      </c>
      <c r="F576" s="1095" t="str">
        <f>Prijsonderbouwing!D2080</f>
        <v>Vervangen dakraam kunststof tuimelvenster 78 x 98 cm</v>
      </c>
      <c r="G576" s="708"/>
      <c r="H576" s="127"/>
      <c r="I576" s="127"/>
      <c r="J576" s="132"/>
      <c r="K576" s="211"/>
      <c r="L576" s="31"/>
      <c r="M576" s="36" t="str">
        <f>Prijsonderbouwing!F2080</f>
        <v>st</v>
      </c>
      <c r="N576" s="1215">
        <f>Prijsonderbouwing!O2080</f>
        <v>1050.9697000000001</v>
      </c>
      <c r="O576" s="1215">
        <f>Prijsonderbouwing!X2080</f>
        <v>1231.110265</v>
      </c>
      <c r="P576" s="53">
        <f t="shared" ref="P576:P593" si="227">O576*K576</f>
        <v>0</v>
      </c>
      <c r="Q576" s="160"/>
      <c r="R576" s="49"/>
      <c r="S576" s="189"/>
      <c r="T576" s="1178"/>
      <c r="U576" s="678">
        <f t="shared" si="194"/>
        <v>0</v>
      </c>
      <c r="V576" s="1054"/>
      <c r="Y576" s="263"/>
      <c r="Z576" s="1045"/>
      <c r="AA576" s="1163"/>
      <c r="AB576" s="1163"/>
      <c r="AC576" s="1164"/>
      <c r="AD576" s="1165"/>
      <c r="AF576" s="1165"/>
      <c r="AJ576" s="1002"/>
      <c r="AL576" s="5"/>
    </row>
    <row r="577" spans="1:38" ht="15.75" customHeight="1" outlineLevel="3" x14ac:dyDescent="0.15">
      <c r="A577" s="1173">
        <f t="shared" si="226"/>
        <v>0</v>
      </c>
      <c r="B577" s="203"/>
      <c r="C577" s="185"/>
      <c r="D577" s="1015"/>
      <c r="E577" s="1138" t="str">
        <f>Prijsonderbouwing!B2092</f>
        <v>V4-4-B3</v>
      </c>
      <c r="F577" s="1095" t="str">
        <f>Prijsonderbouwing!D2092</f>
        <v>Vervangen dakraam kunststof tuimelvenster 114 x 118 cm</v>
      </c>
      <c r="G577" s="708"/>
      <c r="H577" s="127"/>
      <c r="I577" s="127"/>
      <c r="J577" s="132"/>
      <c r="K577" s="211"/>
      <c r="L577" s="31"/>
      <c r="M577" s="36" t="str">
        <f>Prijsonderbouwing!F2092</f>
        <v>st</v>
      </c>
      <c r="N577" s="1215">
        <f>Prijsonderbouwing!O2092</f>
        <v>1488.1306</v>
      </c>
      <c r="O577" s="1215">
        <f>Prijsonderbouwing!X2092</f>
        <v>1739.967658</v>
      </c>
      <c r="P577" s="53">
        <f t="shared" si="227"/>
        <v>0</v>
      </c>
      <c r="Q577" s="160"/>
      <c r="R577" s="49"/>
      <c r="S577" s="189"/>
      <c r="T577" s="1178"/>
      <c r="U577" s="678">
        <f t="shared" si="194"/>
        <v>0</v>
      </c>
      <c r="V577" s="1054"/>
      <c r="Y577" s="263"/>
      <c r="Z577" s="1045"/>
      <c r="AA577" s="1163"/>
      <c r="AB577" s="1163"/>
      <c r="AC577" s="1164"/>
      <c r="AD577" s="1165"/>
      <c r="AF577" s="1165"/>
      <c r="AJ577" s="1002"/>
      <c r="AL577" s="5"/>
    </row>
    <row r="578" spans="1:38" ht="15.75" customHeight="1" outlineLevel="3" x14ac:dyDescent="0.15">
      <c r="A578" s="1173">
        <f t="shared" si="226"/>
        <v>0</v>
      </c>
      <c r="B578" s="203"/>
      <c r="C578" s="185"/>
      <c r="D578" s="1015"/>
      <c r="E578" s="1138" t="str">
        <f>Prijsonderbouwing!B2105</f>
        <v>V4-4-B4</v>
      </c>
      <c r="F578" s="1095" t="str">
        <f>Prijsonderbouwing!D2105</f>
        <v xml:space="preserve">Vervangen dakraam kunststof tuimelvenster 55 x 98 cm      </v>
      </c>
      <c r="G578" s="708"/>
      <c r="H578" s="126"/>
      <c r="I578" s="126"/>
      <c r="J578" s="289"/>
      <c r="K578" s="211"/>
      <c r="L578" s="31"/>
      <c r="M578" s="36" t="str">
        <f>Prijsonderbouwing!F2105</f>
        <v>st</v>
      </c>
      <c r="N578" s="1215">
        <f>Prijsonderbouwing!O2105</f>
        <v>993.54309999999987</v>
      </c>
      <c r="O578" s="1215">
        <f>Prijsonderbouwing!X2105</f>
        <v>1161.6240789999999</v>
      </c>
      <c r="P578" s="53">
        <f t="shared" ref="P578" si="228">O578*K578</f>
        <v>0</v>
      </c>
      <c r="Q578" s="160"/>
      <c r="R578" s="49"/>
      <c r="S578" s="189"/>
      <c r="T578" s="1178"/>
      <c r="U578" s="678">
        <f t="shared" si="194"/>
        <v>0</v>
      </c>
      <c r="V578" s="1054"/>
      <c r="Y578" s="121"/>
      <c r="Z578" s="1045"/>
      <c r="AA578" s="1163"/>
      <c r="AB578" s="1163"/>
      <c r="AC578" s="1164"/>
      <c r="AD578" s="1165"/>
      <c r="AF578" s="1165"/>
      <c r="AJ578" s="1002"/>
      <c r="AL578" s="5"/>
    </row>
    <row r="579" spans="1:38" ht="15.75" customHeight="1" outlineLevel="3" x14ac:dyDescent="0.15">
      <c r="A579" s="1173">
        <f t="shared" si="226"/>
        <v>0</v>
      </c>
      <c r="B579" s="203"/>
      <c r="C579" s="185"/>
      <c r="D579" s="1015"/>
      <c r="E579" s="1138" t="str">
        <f>Prijsonderbouwing!B2117</f>
        <v>V4-4-B5</v>
      </c>
      <c r="F579" s="1095" t="str">
        <f>Prijsonderbouwing!D2117</f>
        <v xml:space="preserve">Vervangen dakraam kunststof tuimelvenster 55 x 118 cm    </v>
      </c>
      <c r="G579" s="708"/>
      <c r="H579" s="126"/>
      <c r="I579" s="126"/>
      <c r="J579" s="289"/>
      <c r="K579" s="211"/>
      <c r="L579" s="31"/>
      <c r="M579" s="36" t="str">
        <f>Prijsonderbouwing!F2117</f>
        <v>st</v>
      </c>
      <c r="N579" s="1215">
        <f>Prijsonderbouwing!O2117</f>
        <v>1136.2625999999998</v>
      </c>
      <c r="O579" s="1215">
        <f>Prijsonderbouwing!X2117</f>
        <v>1325.2541939999999</v>
      </c>
      <c r="P579" s="53">
        <f t="shared" si="227"/>
        <v>0</v>
      </c>
      <c r="Q579" s="160"/>
      <c r="R579" s="49"/>
      <c r="S579" s="189"/>
      <c r="T579" s="1178"/>
      <c r="U579" s="678">
        <f t="shared" si="194"/>
        <v>0</v>
      </c>
      <c r="V579" s="1054"/>
      <c r="Y579" s="121"/>
      <c r="Z579" s="1045"/>
      <c r="AA579" s="1163"/>
      <c r="AB579" s="1163"/>
      <c r="AC579" s="1164"/>
      <c r="AD579" s="1165"/>
      <c r="AF579" s="1165"/>
      <c r="AJ579" s="1002"/>
      <c r="AL579" s="5"/>
    </row>
    <row r="580" spans="1:38" ht="15.75" customHeight="1" outlineLevel="3" x14ac:dyDescent="0.15">
      <c r="A580" s="1173">
        <f t="shared" si="226"/>
        <v>0</v>
      </c>
      <c r="B580" s="203"/>
      <c r="C580" s="185"/>
      <c r="D580" s="1015"/>
      <c r="E580" s="1138" t="str">
        <f>Prijsonderbouwing!B2129</f>
        <v>V4-4-B6</v>
      </c>
      <c r="F580" s="1095" t="str">
        <f>Prijsonderbouwing!D2129</f>
        <v xml:space="preserve">Vervangen dakraam kunststof tuimelvenster 66 x 98 cm      </v>
      </c>
      <c r="G580" s="708"/>
      <c r="H580" s="126"/>
      <c r="I580" s="126"/>
      <c r="J580" s="289"/>
      <c r="K580" s="211"/>
      <c r="L580" s="31"/>
      <c r="M580" s="36" t="str">
        <f>Prijsonderbouwing!F2129</f>
        <v>st</v>
      </c>
      <c r="N580" s="1215">
        <f>Prijsonderbouwing!O2129</f>
        <v>1056.3057999999999</v>
      </c>
      <c r="O580" s="1215">
        <f>Prijsonderbouwing!X2129</f>
        <v>1237.375282</v>
      </c>
      <c r="P580" s="53">
        <f t="shared" si="227"/>
        <v>0</v>
      </c>
      <c r="Q580" s="160"/>
      <c r="R580" s="49"/>
      <c r="S580" s="189"/>
      <c r="T580" s="1178"/>
      <c r="U580" s="678">
        <f t="shared" si="194"/>
        <v>0</v>
      </c>
      <c r="V580" s="1054"/>
      <c r="Y580" s="121"/>
      <c r="Z580" s="1045"/>
      <c r="AA580" s="1163"/>
      <c r="AB580" s="1163"/>
      <c r="AC580" s="1164"/>
      <c r="AD580" s="1165"/>
      <c r="AF580" s="1165"/>
      <c r="AJ580" s="1002"/>
      <c r="AL580" s="5"/>
    </row>
    <row r="581" spans="1:38" ht="15.75" customHeight="1" outlineLevel="3" x14ac:dyDescent="0.15">
      <c r="A581" s="1173">
        <f t="shared" si="226"/>
        <v>0</v>
      </c>
      <c r="B581" s="203"/>
      <c r="C581" s="185"/>
      <c r="D581" s="1015"/>
      <c r="E581" s="1138" t="str">
        <f>Prijsonderbouwing!B2141</f>
        <v>V4-4-B7</v>
      </c>
      <c r="F581" s="1095" t="str">
        <f>Prijsonderbouwing!D2141</f>
        <v xml:space="preserve">Vervangen dakraam kunststof tuimelvenster 66 x 118 cm    </v>
      </c>
      <c r="G581" s="708"/>
      <c r="H581" s="126"/>
      <c r="I581" s="126"/>
      <c r="J581" s="289"/>
      <c r="K581" s="211"/>
      <c r="L581" s="31"/>
      <c r="M581" s="36" t="str">
        <f>Prijsonderbouwing!F2141</f>
        <v>st</v>
      </c>
      <c r="N581" s="1215">
        <f>Prijsonderbouwing!O2141</f>
        <v>1177.5599</v>
      </c>
      <c r="O581" s="1215">
        <f>Prijsonderbouwing!X2141</f>
        <v>1374.596663</v>
      </c>
      <c r="P581" s="53">
        <f t="shared" si="227"/>
        <v>0</v>
      </c>
      <c r="Q581" s="160"/>
      <c r="R581" s="49"/>
      <c r="S581" s="189"/>
      <c r="T581" s="1178"/>
      <c r="U581" s="678">
        <f t="shared" si="194"/>
        <v>0</v>
      </c>
      <c r="V581" s="1054"/>
      <c r="Y581" s="121"/>
      <c r="Z581" s="1045"/>
      <c r="AA581" s="1163"/>
      <c r="AB581" s="1163"/>
      <c r="AC581" s="1164"/>
      <c r="AD581" s="1165"/>
      <c r="AF581" s="1165"/>
      <c r="AJ581" s="1002"/>
      <c r="AL581" s="5"/>
    </row>
    <row r="582" spans="1:38" ht="15.75" customHeight="1" outlineLevel="3" x14ac:dyDescent="0.15">
      <c r="A582" s="1173">
        <f t="shared" si="226"/>
        <v>0</v>
      </c>
      <c r="B582" s="203"/>
      <c r="C582" s="185"/>
      <c r="D582" s="1015"/>
      <c r="E582" s="1138" t="str">
        <f>Prijsonderbouwing!B2153</f>
        <v>V4-4-B8</v>
      </c>
      <c r="F582" s="1095" t="str">
        <f>Prijsonderbouwing!D2153</f>
        <v xml:space="preserve">Vervangen dakraam kunststof tuimelvenster 66 x 140 cm    </v>
      </c>
      <c r="G582" s="708"/>
      <c r="H582" s="126"/>
      <c r="I582" s="126"/>
      <c r="J582" s="289"/>
      <c r="K582" s="211"/>
      <c r="L582" s="31"/>
      <c r="M582" s="36" t="str">
        <f>Prijsonderbouwing!F2153</f>
        <v>st</v>
      </c>
      <c r="N582" s="1215">
        <f>Prijsonderbouwing!O2153</f>
        <v>1330.9515999999999</v>
      </c>
      <c r="O582" s="1215">
        <f>Prijsonderbouwing!X2153</f>
        <v>1550.2340919999999</v>
      </c>
      <c r="P582" s="53">
        <f t="shared" si="227"/>
        <v>0</v>
      </c>
      <c r="Q582" s="160"/>
      <c r="R582" s="49"/>
      <c r="S582" s="189"/>
      <c r="T582" s="1178"/>
      <c r="U582" s="678">
        <f t="shared" si="194"/>
        <v>0</v>
      </c>
      <c r="V582" s="1054"/>
      <c r="Y582" s="121"/>
      <c r="Z582" s="1045"/>
      <c r="AA582" s="1163"/>
      <c r="AB582" s="1163"/>
      <c r="AC582" s="1164"/>
      <c r="AD582" s="1165"/>
      <c r="AF582" s="1165"/>
      <c r="AJ582" s="1002"/>
      <c r="AL582" s="5"/>
    </row>
    <row r="583" spans="1:38" ht="15.75" customHeight="1" outlineLevel="3" x14ac:dyDescent="0.15">
      <c r="A583" s="1173">
        <f t="shared" si="226"/>
        <v>0</v>
      </c>
      <c r="B583" s="203"/>
      <c r="C583" s="185"/>
      <c r="D583" s="1015"/>
      <c r="E583" s="1138" t="str">
        <f>Prijsonderbouwing!B2165</f>
        <v>V4-4-B9</v>
      </c>
      <c r="F583" s="1095" t="str">
        <f>Prijsonderbouwing!D2165</f>
        <v xml:space="preserve">Vervangen dakraam kunststof tuimelvenster 78 x 118 cm    </v>
      </c>
      <c r="G583" s="708"/>
      <c r="H583" s="126"/>
      <c r="I583" s="126"/>
      <c r="J583" s="289"/>
      <c r="K583" s="211"/>
      <c r="L583" s="31"/>
      <c r="M583" s="36" t="str">
        <f>Prijsonderbouwing!F2165</f>
        <v>st</v>
      </c>
      <c r="N583" s="1215">
        <f>Prijsonderbouwing!O2165</f>
        <v>1221.4466</v>
      </c>
      <c r="O583" s="1215">
        <f>Prijsonderbouwing!X2165</f>
        <v>1427.926082</v>
      </c>
      <c r="P583" s="53">
        <f t="shared" si="227"/>
        <v>0</v>
      </c>
      <c r="Q583" s="160"/>
      <c r="R583" s="49"/>
      <c r="S583" s="189"/>
      <c r="T583" s="1178"/>
      <c r="U583" s="678">
        <f t="shared" si="194"/>
        <v>0</v>
      </c>
      <c r="V583" s="1054"/>
      <c r="Y583" s="121"/>
      <c r="Z583" s="1045"/>
      <c r="AA583" s="1163"/>
      <c r="AB583" s="1163"/>
      <c r="AC583" s="1164"/>
      <c r="AD583" s="1165"/>
      <c r="AF583" s="1165"/>
      <c r="AJ583" s="1002"/>
      <c r="AL583" s="5"/>
    </row>
    <row r="584" spans="1:38" ht="15.75" customHeight="1" outlineLevel="3" x14ac:dyDescent="0.15">
      <c r="A584" s="1173">
        <f t="shared" si="226"/>
        <v>0</v>
      </c>
      <c r="B584" s="203"/>
      <c r="C584" s="185"/>
      <c r="D584" s="1015"/>
      <c r="E584" s="1138" t="str">
        <f>Prijsonderbouwing!B2177</f>
        <v>V4-4-B10</v>
      </c>
      <c r="F584" s="1095" t="str">
        <f>Prijsonderbouwing!D2177</f>
        <v xml:space="preserve">Vervangen dakraam kunststof tuimelvenster 78 x 140 cm      </v>
      </c>
      <c r="G584" s="708"/>
      <c r="H584" s="126"/>
      <c r="I584" s="126"/>
      <c r="J584" s="289"/>
      <c r="K584" s="211"/>
      <c r="L584" s="31"/>
      <c r="M584" s="36" t="str">
        <f>Prijsonderbouwing!F2177</f>
        <v>st</v>
      </c>
      <c r="N584" s="1215">
        <f>Prijsonderbouwing!O2177</f>
        <v>1366.2836000000002</v>
      </c>
      <c r="O584" s="1215">
        <f>Prijsonderbouwing!X2177</f>
        <v>1592.7767240000001</v>
      </c>
      <c r="P584" s="53">
        <f t="shared" si="227"/>
        <v>0</v>
      </c>
      <c r="Q584" s="160"/>
      <c r="R584" s="49"/>
      <c r="S584" s="189"/>
      <c r="T584" s="1178"/>
      <c r="U584" s="678">
        <f t="shared" si="194"/>
        <v>0</v>
      </c>
      <c r="V584" s="1054"/>
      <c r="Y584" s="121"/>
      <c r="Z584" s="1045"/>
      <c r="AA584" s="1163"/>
      <c r="AB584" s="1163"/>
      <c r="AC584" s="1164"/>
      <c r="AD584" s="1165"/>
      <c r="AF584" s="1165"/>
      <c r="AJ584" s="1002"/>
      <c r="AL584" s="5"/>
    </row>
    <row r="585" spans="1:38" ht="15.75" customHeight="1" outlineLevel="3" x14ac:dyDescent="0.15">
      <c r="A585" s="1173">
        <f t="shared" si="226"/>
        <v>0</v>
      </c>
      <c r="B585" s="203"/>
      <c r="C585" s="185"/>
      <c r="D585" s="1015"/>
      <c r="E585" s="1138" t="str">
        <f>Prijsonderbouwing!B2189</f>
        <v>V4-4-B11</v>
      </c>
      <c r="F585" s="1095" t="str">
        <f>Prijsonderbouwing!D2189</f>
        <v xml:space="preserve">Vervangen dakraam kunststof tuimelvenster 78 x 160 cm    </v>
      </c>
      <c r="G585" s="708"/>
      <c r="H585" s="126"/>
      <c r="I585" s="126"/>
      <c r="J585" s="289"/>
      <c r="K585" s="211"/>
      <c r="L585" s="31"/>
      <c r="M585" s="36" t="str">
        <f>Prijsonderbouwing!F2189</f>
        <v>st</v>
      </c>
      <c r="N585" s="1215">
        <f>Prijsonderbouwing!O2189</f>
        <v>1601.8826999999999</v>
      </c>
      <c r="O585" s="1215">
        <f>Prijsonderbouwing!X2189</f>
        <v>1864.4351549999999</v>
      </c>
      <c r="P585" s="53">
        <f t="shared" si="227"/>
        <v>0</v>
      </c>
      <c r="Q585" s="160"/>
      <c r="R585" s="49"/>
      <c r="S585" s="189"/>
      <c r="T585" s="1178"/>
      <c r="U585" s="678">
        <f t="shared" si="194"/>
        <v>0</v>
      </c>
      <c r="V585" s="1054"/>
      <c r="Y585" s="121"/>
      <c r="Z585" s="1045"/>
      <c r="AA585" s="1163"/>
      <c r="AB585" s="1163"/>
      <c r="AC585" s="1164"/>
      <c r="AD585" s="1165"/>
      <c r="AF585" s="1165"/>
      <c r="AJ585" s="1002"/>
      <c r="AL585" s="5"/>
    </row>
    <row r="586" spans="1:38" ht="15.75" customHeight="1" outlineLevel="3" x14ac:dyDescent="0.15">
      <c r="A586" s="1173">
        <f t="shared" si="226"/>
        <v>0</v>
      </c>
      <c r="B586" s="203"/>
      <c r="C586" s="185"/>
      <c r="D586" s="1015"/>
      <c r="E586" s="1138" t="str">
        <f>Prijsonderbouwing!B2201</f>
        <v>V4-4-B12</v>
      </c>
      <c r="F586" s="1095" t="str">
        <f>Prijsonderbouwing!D2201</f>
        <v xml:space="preserve">Vervangen dakraam kunststof tuimelvenster 94 x 118 cm    </v>
      </c>
      <c r="G586" s="708"/>
      <c r="H586" s="126"/>
      <c r="I586" s="126"/>
      <c r="J586" s="289"/>
      <c r="K586" s="211">
        <v>0</v>
      </c>
      <c r="L586" s="31"/>
      <c r="M586" s="36" t="str">
        <f>Prijsonderbouwing!F2201</f>
        <v>st</v>
      </c>
      <c r="N586" s="1215">
        <f>Prijsonderbouwing!O2201</f>
        <v>1440.2388000000001</v>
      </c>
      <c r="O586" s="1215">
        <f>Prijsonderbouwing!X2201</f>
        <v>1682.36706</v>
      </c>
      <c r="P586" s="53">
        <f t="shared" si="227"/>
        <v>0</v>
      </c>
      <c r="Q586" s="160"/>
      <c r="R586" s="49"/>
      <c r="S586" s="189"/>
      <c r="T586" s="1178"/>
      <c r="U586" s="678">
        <f t="shared" si="194"/>
        <v>0</v>
      </c>
      <c r="V586" s="1054"/>
      <c r="Y586" s="121"/>
      <c r="Z586" s="1045"/>
      <c r="AA586" s="1163"/>
      <c r="AB586" s="1163"/>
      <c r="AC586" s="1164"/>
      <c r="AD586" s="1165"/>
      <c r="AF586" s="1165"/>
      <c r="AJ586" s="1002"/>
      <c r="AL586" s="5"/>
    </row>
    <row r="587" spans="1:38" ht="15.75" customHeight="1" outlineLevel="3" x14ac:dyDescent="0.15">
      <c r="A587" s="1173">
        <f t="shared" si="226"/>
        <v>0</v>
      </c>
      <c r="B587" s="203"/>
      <c r="C587" s="185"/>
      <c r="D587" s="1015"/>
      <c r="E587" s="1138" t="str">
        <f>Prijsonderbouwing!B2213</f>
        <v>V4-4-B13</v>
      </c>
      <c r="F587" s="1095" t="str">
        <f>Prijsonderbouwing!D2213</f>
        <v xml:space="preserve">Vervangen dakraam kunststof tuimelvenster 94 x 140 cm    </v>
      </c>
      <c r="G587" s="708"/>
      <c r="H587" s="126"/>
      <c r="I587" s="126"/>
      <c r="J587" s="289"/>
      <c r="K587" s="211"/>
      <c r="L587" s="31"/>
      <c r="M587" s="36" t="str">
        <f>Prijsonderbouwing!F2213</f>
        <v>st</v>
      </c>
      <c r="N587" s="1215">
        <f>Prijsonderbouwing!O2213</f>
        <v>1610.752</v>
      </c>
      <c r="O587" s="1215">
        <f>Prijsonderbouwing!X2213</f>
        <v>1875.2367039999999</v>
      </c>
      <c r="P587" s="53">
        <f t="shared" si="227"/>
        <v>0</v>
      </c>
      <c r="Q587" s="160"/>
      <c r="R587" s="49"/>
      <c r="S587" s="189"/>
      <c r="T587" s="1178"/>
      <c r="U587" s="678">
        <f t="shared" si="194"/>
        <v>0</v>
      </c>
      <c r="V587" s="1054"/>
      <c r="Y587" s="121"/>
      <c r="Z587" s="1045"/>
      <c r="AA587" s="1163"/>
      <c r="AB587" s="1163"/>
      <c r="AC587" s="1164"/>
      <c r="AD587" s="1165"/>
      <c r="AF587" s="1165"/>
      <c r="AJ587" s="1002"/>
      <c r="AL587" s="5"/>
    </row>
    <row r="588" spans="1:38" ht="15.75" customHeight="1" outlineLevel="3" x14ac:dyDescent="0.15">
      <c r="A588" s="1173">
        <f t="shared" si="226"/>
        <v>0</v>
      </c>
      <c r="B588" s="203"/>
      <c r="C588" s="185"/>
      <c r="D588" s="1015"/>
      <c r="E588" s="1138" t="str">
        <f>Prijsonderbouwing!B2225</f>
        <v>V4-4-B14</v>
      </c>
      <c r="F588" s="1095" t="str">
        <f>Prijsonderbouwing!D2225</f>
        <v xml:space="preserve">Vervangen dakraam kunststof tuimelvenster 94 x 160 cm    </v>
      </c>
      <c r="G588" s="708"/>
      <c r="H588" s="126"/>
      <c r="I588" s="126"/>
      <c r="J588" s="289"/>
      <c r="K588" s="211"/>
      <c r="L588" s="31"/>
      <c r="M588" s="36" t="str">
        <f>Prijsonderbouwing!F2225</f>
        <v>st</v>
      </c>
      <c r="N588" s="1215">
        <f>Prijsonderbouwing!O2225</f>
        <v>1683.7997</v>
      </c>
      <c r="O588" s="1215">
        <f>Prijsonderbouwing!X2225</f>
        <v>1963.2759409999999</v>
      </c>
      <c r="P588" s="53">
        <f t="shared" si="227"/>
        <v>0</v>
      </c>
      <c r="Q588" s="160"/>
      <c r="R588" s="49"/>
      <c r="S588" s="189"/>
      <c r="T588" s="1178"/>
      <c r="U588" s="678">
        <f t="shared" si="194"/>
        <v>0</v>
      </c>
      <c r="V588" s="1054"/>
      <c r="Y588" s="121"/>
      <c r="Z588" s="1045"/>
      <c r="AA588" s="1163"/>
      <c r="AB588" s="1163"/>
      <c r="AC588" s="1164"/>
      <c r="AD588" s="1165"/>
      <c r="AF588" s="1165"/>
      <c r="AJ588" s="1002"/>
      <c r="AL588" s="5"/>
    </row>
    <row r="589" spans="1:38" ht="15.75" customHeight="1" outlineLevel="3" x14ac:dyDescent="0.15">
      <c r="A589" s="1173">
        <f t="shared" si="226"/>
        <v>0</v>
      </c>
      <c r="B589" s="203"/>
      <c r="C589" s="185"/>
      <c r="D589" s="1015"/>
      <c r="E589" s="1138" t="str">
        <f>Prijsonderbouwing!B2237</f>
        <v>V4-4-B15</v>
      </c>
      <c r="F589" s="1095" t="str">
        <f>Prijsonderbouwing!D2237</f>
        <v xml:space="preserve">Vervangen dakraam kunststof tuimelvenster 114 x 140 cm  </v>
      </c>
      <c r="G589" s="708"/>
      <c r="H589" s="126"/>
      <c r="I589" s="126"/>
      <c r="J589" s="289"/>
      <c r="K589" s="211"/>
      <c r="L589" s="31"/>
      <c r="M589" s="36" t="str">
        <f>Prijsonderbouwing!F2237</f>
        <v>st</v>
      </c>
      <c r="N589" s="1215">
        <f>Prijsonderbouwing!O2237</f>
        <v>1698.1745000000001</v>
      </c>
      <c r="O589" s="1215">
        <f>Prijsonderbouwing!X2237</f>
        <v>1980.669449</v>
      </c>
      <c r="P589" s="53">
        <f t="shared" si="227"/>
        <v>0</v>
      </c>
      <c r="Q589" s="160"/>
      <c r="R589" s="49"/>
      <c r="S589" s="189"/>
      <c r="T589" s="1178"/>
      <c r="U589" s="678">
        <f t="shared" si="194"/>
        <v>0</v>
      </c>
      <c r="V589" s="1054"/>
      <c r="Y589" s="121"/>
      <c r="Z589" s="1045"/>
      <c r="AA589" s="1163"/>
      <c r="AB589" s="1163"/>
      <c r="AC589" s="1164"/>
      <c r="AD589" s="1165"/>
      <c r="AF589" s="1165"/>
      <c r="AJ589" s="1002"/>
      <c r="AL589" s="5"/>
    </row>
    <row r="590" spans="1:38" ht="15.75" customHeight="1" outlineLevel="3" x14ac:dyDescent="0.15">
      <c r="A590" s="1173">
        <f t="shared" si="226"/>
        <v>0</v>
      </c>
      <c r="B590" s="203"/>
      <c r="C590" s="185"/>
      <c r="D590" s="1015"/>
      <c r="E590" s="1138" t="str">
        <f>Prijsonderbouwing!B2249</f>
        <v>V4-4-B16</v>
      </c>
      <c r="F590" s="1095" t="str">
        <f>Prijsonderbouwing!D2249</f>
        <v xml:space="preserve">Vervangen dakraam kunststof tuimelvenster 114 x 160 cm  </v>
      </c>
      <c r="G590" s="708"/>
      <c r="H590" s="126"/>
      <c r="I590" s="126"/>
      <c r="J590" s="289"/>
      <c r="K590" s="211"/>
      <c r="L590" s="31"/>
      <c r="M590" s="36" t="str">
        <f>Prijsonderbouwing!F2249</f>
        <v>st</v>
      </c>
      <c r="N590" s="1215">
        <f>Prijsonderbouwing!O2249</f>
        <v>1804.2673</v>
      </c>
      <c r="O590" s="1215">
        <f>Prijsonderbouwing!X2249</f>
        <v>2108.6932569999999</v>
      </c>
      <c r="P590" s="53">
        <f t="shared" si="227"/>
        <v>0</v>
      </c>
      <c r="Q590" s="160"/>
      <c r="R590" s="49"/>
      <c r="S590" s="189"/>
      <c r="T590" s="1178"/>
      <c r="U590" s="678">
        <f t="shared" si="194"/>
        <v>0</v>
      </c>
      <c r="V590" s="1054"/>
      <c r="Y590" s="121"/>
      <c r="Z590" s="1045"/>
      <c r="AA590" s="1163"/>
      <c r="AB590" s="1163"/>
      <c r="AC590" s="1164"/>
      <c r="AD590" s="1165"/>
      <c r="AF590" s="1165"/>
      <c r="AJ590" s="1002"/>
      <c r="AL590" s="5"/>
    </row>
    <row r="591" spans="1:38" ht="15.75" customHeight="1" outlineLevel="3" x14ac:dyDescent="0.15">
      <c r="A591" s="1173">
        <f t="shared" si="226"/>
        <v>0</v>
      </c>
      <c r="B591" s="203"/>
      <c r="C591" s="185"/>
      <c r="D591" s="1015"/>
      <c r="E591" s="1138" t="str">
        <f>Prijsonderbouwing!B2261</f>
        <v>V4-4-B17</v>
      </c>
      <c r="F591" s="1095" t="str">
        <f>Prijsonderbouwing!D2261</f>
        <v xml:space="preserve">Vervangen dakraam kunststof tuimelvenster 134 x 98 cm  </v>
      </c>
      <c r="G591" s="708"/>
      <c r="H591" s="126"/>
      <c r="I591" s="126"/>
      <c r="J591" s="289"/>
      <c r="K591" s="211"/>
      <c r="L591" s="31"/>
      <c r="M591" s="36" t="str">
        <f>Prijsonderbouwing!F2261</f>
        <v>st</v>
      </c>
      <c r="N591" s="1215">
        <f>Prijsonderbouwing!O2261</f>
        <v>1523.1116999999999</v>
      </c>
      <c r="O591" s="1215">
        <f>Prijsonderbouwing!X2261</f>
        <v>1782.2947889999998</v>
      </c>
      <c r="P591" s="53">
        <f t="shared" si="227"/>
        <v>0</v>
      </c>
      <c r="Q591" s="160"/>
      <c r="R591" s="49"/>
      <c r="S591" s="189"/>
      <c r="T591" s="1178"/>
      <c r="U591" s="678">
        <f t="shared" si="194"/>
        <v>0</v>
      </c>
      <c r="V591" s="1054"/>
      <c r="Y591" s="121"/>
      <c r="Z591" s="1045"/>
      <c r="AA591" s="1163"/>
      <c r="AB591" s="1163"/>
      <c r="AC591" s="1164"/>
      <c r="AD591" s="1165"/>
      <c r="AF591" s="1165"/>
      <c r="AJ591" s="1002"/>
      <c r="AL591" s="5"/>
    </row>
    <row r="592" spans="1:38" ht="15.75" customHeight="1" outlineLevel="3" x14ac:dyDescent="0.15">
      <c r="A592" s="1173">
        <f t="shared" si="226"/>
        <v>0</v>
      </c>
      <c r="B592" s="203"/>
      <c r="C592" s="185"/>
      <c r="D592" s="1015"/>
      <c r="E592" s="1138" t="str">
        <f>Prijsonderbouwing!B2273</f>
        <v>V4-4-B18</v>
      </c>
      <c r="F592" s="1095" t="str">
        <f>Prijsonderbouwing!D2273</f>
        <v xml:space="preserve">Vervangen dakraam kunststof tuimelvenster 134 x 140 cm  </v>
      </c>
      <c r="G592" s="708"/>
      <c r="H592" s="126"/>
      <c r="I592" s="126"/>
      <c r="J592" s="289"/>
      <c r="K592" s="211"/>
      <c r="L592" s="31"/>
      <c r="M592" s="36" t="str">
        <f>Prijsonderbouwing!F2273</f>
        <v>st</v>
      </c>
      <c r="N592" s="1215">
        <f>Prijsonderbouwing!O2273</f>
        <v>1560.4648</v>
      </c>
      <c r="O592" s="1215">
        <f>Prijsonderbouwing!X2273</f>
        <v>1813.6922319999999</v>
      </c>
      <c r="P592" s="53">
        <f t="shared" si="227"/>
        <v>0</v>
      </c>
      <c r="Q592" s="160"/>
      <c r="R592" s="49"/>
      <c r="S592" s="189"/>
      <c r="T592" s="1178"/>
      <c r="U592" s="678">
        <f t="shared" si="194"/>
        <v>0</v>
      </c>
      <c r="V592" s="1054"/>
      <c r="Y592" s="121"/>
      <c r="Z592" s="1045"/>
      <c r="AA592" s="1163"/>
      <c r="AB592" s="1163"/>
      <c r="AC592" s="1164"/>
      <c r="AD592" s="1165"/>
      <c r="AF592" s="1165"/>
      <c r="AJ592" s="1002"/>
      <c r="AL592" s="5"/>
    </row>
    <row r="593" spans="1:38" ht="15.75" customHeight="1" outlineLevel="3" x14ac:dyDescent="0.15">
      <c r="A593" s="1173">
        <f t="shared" si="226"/>
        <v>0</v>
      </c>
      <c r="B593" s="203"/>
      <c r="C593" s="185"/>
      <c r="D593" s="1015"/>
      <c r="E593" s="1138" t="str">
        <f>Prijsonderbouwing!B2285</f>
        <v>V4-4-B19</v>
      </c>
      <c r="F593" s="1095" t="str">
        <f>Prijsonderbouwing!D2285</f>
        <v xml:space="preserve">Vervangen dakraam kunststof tuimelvenster 134 x 160 cm  </v>
      </c>
      <c r="G593" s="708"/>
      <c r="H593" s="126"/>
      <c r="I593" s="126"/>
      <c r="J593" s="289"/>
      <c r="K593" s="211"/>
      <c r="L593" s="31"/>
      <c r="M593" s="36" t="str">
        <f>Prijsonderbouwing!F2285</f>
        <v>st</v>
      </c>
      <c r="N593" s="1215">
        <f>Prijsonderbouwing!O2285</f>
        <v>1962.7530999999999</v>
      </c>
      <c r="O593" s="1215">
        <f>Prijsonderbouwing!X2285</f>
        <v>2300.1125949999996</v>
      </c>
      <c r="P593" s="53">
        <f t="shared" si="227"/>
        <v>0</v>
      </c>
      <c r="Q593" s="160"/>
      <c r="R593" s="49"/>
      <c r="S593" s="189"/>
      <c r="T593" s="1178"/>
      <c r="U593" s="678">
        <f t="shared" si="194"/>
        <v>0</v>
      </c>
      <c r="V593" s="1054"/>
      <c r="Y593" s="121"/>
      <c r="Z593" s="1045"/>
      <c r="AA593" s="1163"/>
      <c r="AB593" s="1163"/>
      <c r="AC593" s="1164"/>
      <c r="AD593" s="1165"/>
      <c r="AF593" s="1165"/>
      <c r="AJ593" s="1002"/>
      <c r="AL593" s="5"/>
    </row>
    <row r="594" spans="1:38" ht="6" customHeight="1" outlineLevel="1" x14ac:dyDescent="0.15">
      <c r="A594" s="1173">
        <f>A574</f>
        <v>0</v>
      </c>
      <c r="B594" s="203"/>
      <c r="C594" s="185"/>
      <c r="D594" s="107"/>
      <c r="E594" s="1139"/>
      <c r="F594" s="1090"/>
      <c r="G594" s="209"/>
      <c r="H594" s="209"/>
      <c r="I594" s="209"/>
      <c r="J594" s="294"/>
      <c r="K594" s="27"/>
      <c r="L594" s="10"/>
      <c r="M594" s="30"/>
      <c r="N594" s="1212"/>
      <c r="O594" s="1212"/>
      <c r="P594" s="53"/>
      <c r="Q594" s="160"/>
      <c r="R594" s="49"/>
      <c r="S594" s="189"/>
      <c r="T594" s="1178"/>
      <c r="U594" s="678">
        <f t="shared" si="194"/>
        <v>0</v>
      </c>
      <c r="V594" s="1055"/>
      <c r="Y594" s="277"/>
      <c r="Z594" s="1045"/>
      <c r="AA594" s="1163"/>
      <c r="AB594" s="1163"/>
      <c r="AC594" s="1164"/>
      <c r="AD594" s="1165"/>
      <c r="AF594" s="1165"/>
      <c r="AJ594" s="1002"/>
      <c r="AL594" s="5"/>
    </row>
    <row r="595" spans="1:38" ht="15.75" customHeight="1" outlineLevel="3" x14ac:dyDescent="0.15">
      <c r="A595" s="1173">
        <f>A596</f>
        <v>0</v>
      </c>
      <c r="B595" s="203"/>
      <c r="C595" s="185"/>
      <c r="D595" s="107"/>
      <c r="E595" s="1142" t="s">
        <v>192</v>
      </c>
      <c r="F595" s="1088" t="str">
        <f>Prijsonderbouwing!D2297</f>
        <v>Bijkomende kosten</v>
      </c>
      <c r="G595" s="609"/>
      <c r="H595" s="609"/>
      <c r="I595" s="609"/>
      <c r="J595" s="609"/>
      <c r="K595" s="820"/>
      <c r="L595" s="36"/>
      <c r="M595" s="36"/>
      <c r="N595" s="1215"/>
      <c r="O595" s="1215"/>
      <c r="P595" s="53"/>
      <c r="Q595" s="160"/>
      <c r="R595" s="49"/>
      <c r="S595" s="189"/>
      <c r="T595" s="1178"/>
      <c r="U595" s="678">
        <f t="shared" ref="U595:U596" si="229">K595*N595</f>
        <v>0</v>
      </c>
      <c r="V595" s="1055"/>
      <c r="Y595" s="263"/>
      <c r="Z595" s="1045"/>
      <c r="AA595" s="1163"/>
      <c r="AB595" s="1163"/>
      <c r="AC595" s="1164"/>
      <c r="AD595" s="1165"/>
      <c r="AF595" s="1165"/>
      <c r="AJ595" s="1002"/>
      <c r="AL595" s="5"/>
    </row>
    <row r="596" spans="1:38" ht="15.6" customHeight="1" outlineLevel="3" x14ac:dyDescent="0.15">
      <c r="A596" s="1173">
        <f>IF(K596=0,0,1)</f>
        <v>0</v>
      </c>
      <c r="B596" s="203"/>
      <c r="C596" s="185"/>
      <c r="D596" s="107"/>
      <c r="E596" s="1138" t="str">
        <f>Prijsonderbouwing!B2299</f>
        <v>V4-4-X1</v>
      </c>
      <c r="F596" s="1095" t="str">
        <f>Prijsonderbouwing!D2299</f>
        <v>Dagkantaftimmering</v>
      </c>
      <c r="G596" s="126"/>
      <c r="H596" s="126"/>
      <c r="I596" s="126"/>
      <c r="J596" s="289"/>
      <c r="K596" s="211"/>
      <c r="L596" s="31"/>
      <c r="M596" s="36" t="str">
        <f>Prijsonderbouwing!F2299</f>
        <v>m¹</v>
      </c>
      <c r="N596" s="1215">
        <f>Prijsonderbouwing!O2299</f>
        <v>114.94999999999999</v>
      </c>
      <c r="O596" s="1215">
        <f>Prijsonderbouwing!X2299</f>
        <v>130.3775</v>
      </c>
      <c r="P596" s="53">
        <f>O596*K596</f>
        <v>0</v>
      </c>
      <c r="Q596" s="160"/>
      <c r="R596" s="49"/>
      <c r="S596" s="189"/>
      <c r="T596" s="1178"/>
      <c r="U596" s="678">
        <f t="shared" si="229"/>
        <v>0</v>
      </c>
      <c r="V596" s="1055"/>
      <c r="Y596" s="263"/>
      <c r="Z596" s="1045"/>
      <c r="AA596" s="1163"/>
      <c r="AB596" s="1163"/>
      <c r="AC596" s="1164"/>
      <c r="AD596" s="1165"/>
      <c r="AF596" s="1165"/>
      <c r="AJ596" s="1002"/>
      <c r="AL596" s="5"/>
    </row>
    <row r="597" spans="1:38" ht="6" customHeight="1" outlineLevel="3" x14ac:dyDescent="0.15">
      <c r="A597" s="1173">
        <f>A595</f>
        <v>0</v>
      </c>
      <c r="B597" s="203"/>
      <c r="C597" s="185"/>
      <c r="D597" s="107"/>
      <c r="E597" s="1142"/>
      <c r="F597" s="1089"/>
      <c r="G597" s="127"/>
      <c r="H597" s="127"/>
      <c r="I597" s="127"/>
      <c r="J597" s="133"/>
      <c r="K597" s="221"/>
      <c r="L597" s="31"/>
      <c r="M597" s="36"/>
      <c r="N597" s="1215"/>
      <c r="O597" s="1215"/>
      <c r="P597" s="53"/>
      <c r="Q597" s="160"/>
      <c r="R597" s="49"/>
      <c r="S597" s="189"/>
      <c r="T597" s="1178"/>
      <c r="U597" s="678">
        <f t="shared" si="194"/>
        <v>0</v>
      </c>
      <c r="V597" s="1055"/>
      <c r="Y597" s="263"/>
      <c r="Z597" s="1045"/>
      <c r="AA597" s="1163"/>
      <c r="AB597" s="1163"/>
      <c r="AC597" s="1164"/>
      <c r="AD597" s="1165"/>
      <c r="AF597" s="1165"/>
      <c r="AJ597" s="1002"/>
      <c r="AL597" s="5"/>
    </row>
    <row r="598" spans="1:38" ht="15.75" customHeight="1" outlineLevel="1" x14ac:dyDescent="0.15">
      <c r="A598" s="1173">
        <f>IF(P598=0,0,1)</f>
        <v>0</v>
      </c>
      <c r="B598" s="203"/>
      <c r="C598" s="185"/>
      <c r="D598" s="107"/>
      <c r="E598" s="1153"/>
      <c r="F598" s="1092"/>
      <c r="G598" s="138"/>
      <c r="H598" s="139"/>
      <c r="I598" s="139"/>
      <c r="J598" s="140"/>
      <c r="K598" s="141"/>
      <c r="L598" s="141"/>
      <c r="M598" s="142" t="str">
        <f>E546</f>
        <v>V4-4</v>
      </c>
      <c r="N598" s="1236" t="s">
        <v>84</v>
      </c>
      <c r="O598" s="1217"/>
      <c r="P598" s="229">
        <f>ROUNDUP(SUM(P547:P597),0)</f>
        <v>0</v>
      </c>
      <c r="Q598" s="169"/>
      <c r="R598" s="49"/>
      <c r="S598" s="186"/>
      <c r="T598" s="1178"/>
      <c r="U598" s="678"/>
      <c r="V598" s="1055"/>
      <c r="W598" s="623">
        <f>P598</f>
        <v>0</v>
      </c>
      <c r="X598" s="280"/>
      <c r="Y598" s="277"/>
      <c r="Z598" s="1045"/>
      <c r="AA598" s="1163"/>
      <c r="AB598" s="1163"/>
      <c r="AC598" s="1164"/>
      <c r="AD598" s="1165"/>
      <c r="AF598" s="1165"/>
      <c r="AJ598" s="1002"/>
      <c r="AL598" s="5"/>
    </row>
    <row r="599" spans="1:38" ht="9" customHeight="1" outlineLevel="3" thickBot="1" x14ac:dyDescent="0.2">
      <c r="A599" s="1173">
        <f>A600</f>
        <v>0</v>
      </c>
      <c r="B599" s="203"/>
      <c r="C599" s="185"/>
      <c r="D599" s="107"/>
      <c r="E599" s="1157"/>
      <c r="F599" s="1091"/>
      <c r="G599" s="106"/>
      <c r="H599" s="106"/>
      <c r="I599" s="106"/>
      <c r="J599" s="31"/>
      <c r="K599" s="221"/>
      <c r="L599" s="31"/>
      <c r="M599" s="31"/>
      <c r="N599" s="1223"/>
      <c r="O599" s="1223"/>
      <c r="P599" s="31"/>
      <c r="Q599" s="168"/>
      <c r="R599" s="49"/>
      <c r="S599" s="189"/>
      <c r="T599" s="1178"/>
      <c r="U599" s="678">
        <f t="shared" si="194"/>
        <v>0</v>
      </c>
      <c r="V599" s="1055"/>
      <c r="Y599" s="263"/>
      <c r="Z599" s="1045"/>
      <c r="AA599" s="1163"/>
      <c r="AB599" s="1163"/>
      <c r="AC599" s="1164"/>
      <c r="AD599" s="1165"/>
      <c r="AF599" s="1165"/>
      <c r="AJ599" s="1002"/>
    </row>
    <row r="600" spans="1:38" ht="15.75" customHeight="1" outlineLevel="1" thickBot="1" x14ac:dyDescent="0.2">
      <c r="A600" s="1173">
        <f>IF(P600=0,0,1)</f>
        <v>0</v>
      </c>
      <c r="B600" s="203"/>
      <c r="C600" s="185"/>
      <c r="D600" s="107"/>
      <c r="E600" s="1154"/>
      <c r="F600" s="162" t="str">
        <f>F435</f>
        <v>Level 4 - DAK</v>
      </c>
      <c r="G600" s="163"/>
      <c r="H600" s="163"/>
      <c r="I600" s="163"/>
      <c r="J600" s="164"/>
      <c r="K600" s="165"/>
      <c r="L600" s="164"/>
      <c r="M600" s="166" t="str">
        <f>E435</f>
        <v>V4</v>
      </c>
      <c r="N600" s="1238" t="s">
        <v>101</v>
      </c>
      <c r="O600" s="1225"/>
      <c r="P600" s="231">
        <f>P509+P531+P544+P598</f>
        <v>0</v>
      </c>
      <c r="Q600" s="167"/>
      <c r="R600" s="49"/>
      <c r="S600" s="186"/>
      <c r="T600" s="1178"/>
      <c r="U600" s="678"/>
      <c r="V600" s="1055"/>
      <c r="W600" s="623">
        <f>SUM(W509:W599)</f>
        <v>0</v>
      </c>
      <c r="X600" s="280"/>
      <c r="Y600" s="276"/>
      <c r="Z600" s="1045"/>
      <c r="AA600" s="1163"/>
      <c r="AB600" s="1163"/>
      <c r="AC600" s="1164"/>
      <c r="AD600" s="1165"/>
      <c r="AF600" s="1165"/>
      <c r="AJ600" s="1002"/>
    </row>
    <row r="601" spans="1:38" ht="9" customHeight="1" outlineLevel="3" thickTop="1" x14ac:dyDescent="0.15">
      <c r="A601" s="1173">
        <v>1</v>
      </c>
      <c r="B601" s="203"/>
      <c r="C601" s="185"/>
      <c r="D601" s="107"/>
      <c r="E601" s="1097"/>
      <c r="F601" s="1097"/>
      <c r="G601" s="107"/>
      <c r="H601" s="107"/>
      <c r="I601" s="107"/>
      <c r="J601" s="107"/>
      <c r="K601" s="222"/>
      <c r="L601" s="107"/>
      <c r="M601" s="107"/>
      <c r="N601" s="74"/>
      <c r="O601" s="74"/>
      <c r="P601" s="107"/>
      <c r="Q601" s="107"/>
      <c r="R601" s="49"/>
      <c r="S601" s="189"/>
      <c r="T601" s="1178"/>
      <c r="U601" s="678">
        <f t="shared" si="194"/>
        <v>0</v>
      </c>
      <c r="V601" s="1055"/>
      <c r="Y601" s="263"/>
      <c r="Z601" s="1045"/>
      <c r="AA601" s="1163"/>
      <c r="AB601" s="1163"/>
      <c r="AC601" s="1164"/>
      <c r="AD601" s="1165"/>
      <c r="AF601" s="1165"/>
      <c r="AJ601" s="1002"/>
    </row>
    <row r="602" spans="1:38" s="15" customFormat="1" ht="12" customHeight="1" x14ac:dyDescent="0.15">
      <c r="A602" s="1173">
        <v>1</v>
      </c>
      <c r="B602" s="203"/>
      <c r="C602" s="185"/>
      <c r="D602" s="255"/>
      <c r="E602" s="1072"/>
      <c r="F602" s="1072"/>
      <c r="G602" s="256"/>
      <c r="H602" s="256"/>
      <c r="I602" s="256"/>
      <c r="J602" s="256"/>
      <c r="K602" s="257"/>
      <c r="L602" s="1260"/>
      <c r="M602" s="1260"/>
      <c r="N602" s="1199"/>
      <c r="O602" s="1199"/>
      <c r="P602" s="83"/>
      <c r="Q602" s="84"/>
      <c r="R602" s="84"/>
      <c r="S602" s="189"/>
      <c r="T602" s="1178"/>
      <c r="U602" s="678">
        <f t="shared" si="194"/>
        <v>0</v>
      </c>
      <c r="V602" s="1055"/>
      <c r="W602" s="618"/>
      <c r="X602" s="263"/>
      <c r="Y602" s="263"/>
      <c r="Z602" s="1045"/>
      <c r="AA602" s="1163"/>
      <c r="AB602" s="1163"/>
      <c r="AC602" s="1164"/>
      <c r="AD602" s="1165"/>
      <c r="AE602" s="21"/>
      <c r="AF602" s="1165"/>
      <c r="AG602" s="649"/>
      <c r="AH602" s="649"/>
      <c r="AI602" s="1003"/>
      <c r="AJ602" s="1002"/>
      <c r="AK602" s="649"/>
      <c r="AL602" s="649"/>
    </row>
    <row r="603" spans="1:38" ht="10.15" customHeight="1" outlineLevel="1" thickBot="1" x14ac:dyDescent="0.2">
      <c r="A603" s="1173">
        <v>1</v>
      </c>
      <c r="B603" s="203"/>
      <c r="C603" s="185"/>
      <c r="D603" s="107"/>
      <c r="E603" s="1071"/>
      <c r="F603" s="1071"/>
      <c r="G603" s="49"/>
      <c r="H603" s="49"/>
      <c r="I603" s="49"/>
      <c r="J603" s="49"/>
      <c r="K603" s="215"/>
      <c r="L603" s="49"/>
      <c r="M603" s="49"/>
      <c r="N603" s="1198"/>
      <c r="O603" s="1198"/>
      <c r="P603" s="49"/>
      <c r="Q603" s="49"/>
      <c r="R603" s="49"/>
      <c r="S603" s="186"/>
      <c r="T603" s="1178"/>
      <c r="U603" s="678">
        <f t="shared" si="194"/>
        <v>0</v>
      </c>
      <c r="V603" s="1055"/>
      <c r="Y603" s="263"/>
      <c r="Z603" s="1045"/>
      <c r="AA603" s="1163"/>
      <c r="AB603" s="1163"/>
      <c r="AC603" s="1164"/>
      <c r="AD603" s="1165"/>
      <c r="AF603" s="1165"/>
      <c r="AJ603" s="1002"/>
    </row>
    <row r="604" spans="1:38" ht="15.75" customHeight="1" outlineLevel="3" thickTop="1" thickBot="1" x14ac:dyDescent="0.2">
      <c r="A604" s="1173">
        <v>1</v>
      </c>
      <c r="B604" s="203"/>
      <c r="C604" s="185"/>
      <c r="D604" s="107"/>
      <c r="E604" s="1135" t="s">
        <v>117</v>
      </c>
      <c r="F604" s="1083" t="s">
        <v>118</v>
      </c>
      <c r="G604" s="507"/>
      <c r="H604" s="507"/>
      <c r="I604" s="507"/>
      <c r="J604" s="507"/>
      <c r="K604" s="508"/>
      <c r="L604" s="508"/>
      <c r="M604" s="508"/>
      <c r="N604" s="508"/>
      <c r="O604" s="508"/>
      <c r="P604" s="507"/>
      <c r="Q604" s="509"/>
      <c r="R604" s="49"/>
      <c r="S604" s="189"/>
      <c r="T604" s="1178"/>
      <c r="U604" s="678">
        <f t="shared" si="194"/>
        <v>0</v>
      </c>
      <c r="V604" s="1055"/>
      <c r="Y604" s="263"/>
      <c r="Z604" s="1045"/>
      <c r="AA604" s="1163"/>
      <c r="AB604" s="1163"/>
      <c r="AC604" s="1164"/>
      <c r="AD604" s="1165"/>
      <c r="AF604" s="1165"/>
      <c r="AJ604" s="1002"/>
    </row>
    <row r="605" spans="1:38" ht="6" customHeight="1" outlineLevel="3" thickTop="1" x14ac:dyDescent="0.15">
      <c r="A605" s="1173">
        <f>A661</f>
        <v>0</v>
      </c>
      <c r="B605" s="7" t="s">
        <v>54</v>
      </c>
      <c r="C605" s="185"/>
      <c r="D605" s="107"/>
      <c r="E605" s="1138"/>
      <c r="F605" s="1091"/>
      <c r="G605" s="118"/>
      <c r="H605" s="75"/>
      <c r="I605" s="75"/>
      <c r="J605" s="31"/>
      <c r="K605" s="221"/>
      <c r="L605" s="31"/>
      <c r="M605" s="31"/>
      <c r="N605" s="1223"/>
      <c r="O605" s="1223"/>
      <c r="P605" s="5"/>
      <c r="Q605" s="160"/>
      <c r="R605" s="49"/>
      <c r="S605" s="189"/>
      <c r="T605" s="1178"/>
      <c r="U605" s="678">
        <f t="shared" si="194"/>
        <v>0</v>
      </c>
      <c r="V605" s="1055"/>
      <c r="Y605" s="263"/>
      <c r="Z605" s="1045"/>
      <c r="AA605" s="1163"/>
      <c r="AB605" s="1163"/>
      <c r="AC605" s="1164"/>
      <c r="AD605" s="1165"/>
      <c r="AF605" s="1165"/>
      <c r="AJ605" s="1002"/>
      <c r="AL605" s="5"/>
    </row>
    <row r="606" spans="1:38" ht="15.75" customHeight="1" x14ac:dyDescent="0.15">
      <c r="A606" s="1173">
        <f>A605</f>
        <v>0</v>
      </c>
      <c r="B606" s="7" t="s">
        <v>54</v>
      </c>
      <c r="C606" s="185"/>
      <c r="D606" s="107"/>
      <c r="E606" s="1138"/>
      <c r="F606" s="1094" t="s">
        <v>1866</v>
      </c>
      <c r="G606" s="126"/>
      <c r="H606" s="126"/>
      <c r="I606" s="75"/>
      <c r="J606" s="75"/>
      <c r="K606" s="76"/>
      <c r="L606" s="9"/>
      <c r="M606" s="77"/>
      <c r="N606" s="1201"/>
      <c r="O606" s="1201"/>
      <c r="P606" s="78"/>
      <c r="Q606" s="160"/>
      <c r="R606" s="49"/>
      <c r="S606" s="186"/>
      <c r="T606" s="1178"/>
      <c r="U606" s="678">
        <f t="shared" si="194"/>
        <v>0</v>
      </c>
      <c r="V606" s="1055"/>
      <c r="Y606" s="263"/>
      <c r="Z606" s="1045"/>
      <c r="AA606" s="1163"/>
      <c r="AB606" s="1163"/>
      <c r="AC606" s="1164"/>
      <c r="AD606" s="1165"/>
      <c r="AF606" s="1165"/>
      <c r="AJ606" s="1002"/>
      <c r="AL606" s="5"/>
    </row>
    <row r="607" spans="1:38" ht="15.75" customHeight="1" outlineLevel="1" x14ac:dyDescent="0.15">
      <c r="A607" s="1173">
        <f>A606</f>
        <v>0</v>
      </c>
      <c r="B607" s="7" t="s">
        <v>54</v>
      </c>
      <c r="C607" s="185"/>
      <c r="D607" s="107"/>
      <c r="E607" s="1138"/>
      <c r="F607" s="1094" t="s">
        <v>1852</v>
      </c>
      <c r="G607" s="127"/>
      <c r="H607" s="127"/>
      <c r="I607" s="258"/>
      <c r="J607" s="258"/>
      <c r="K607" s="258"/>
      <c r="L607" s="12"/>
      <c r="M607" s="12"/>
      <c r="N607" s="1208"/>
      <c r="O607" s="1208"/>
      <c r="P607" s="12"/>
      <c r="Q607" s="160"/>
      <c r="R607" s="49"/>
      <c r="S607" s="189"/>
      <c r="T607" s="1178"/>
      <c r="U607" s="678">
        <f t="shared" si="194"/>
        <v>0</v>
      </c>
      <c r="V607" s="1055"/>
      <c r="Y607" s="263"/>
      <c r="Z607" s="1045"/>
      <c r="AA607" s="1163"/>
      <c r="AB607" s="1163"/>
      <c r="AC607" s="1164"/>
      <c r="AD607" s="1165"/>
      <c r="AF607" s="1165"/>
      <c r="AJ607" s="1002"/>
      <c r="AL607" s="5"/>
    </row>
    <row r="608" spans="1:38" ht="15.75" customHeight="1" outlineLevel="1" x14ac:dyDescent="0.15">
      <c r="A608" s="1173">
        <f t="shared" ref="A608" si="230">A607</f>
        <v>0</v>
      </c>
      <c r="C608" s="185"/>
      <c r="D608" s="107"/>
      <c r="E608" s="1138"/>
      <c r="F608" s="1107" t="s">
        <v>1867</v>
      </c>
      <c r="G608" s="127"/>
      <c r="H608" s="127"/>
      <c r="I608" s="258"/>
      <c r="J608" s="258"/>
      <c r="K608" s="258"/>
      <c r="L608" s="12"/>
      <c r="M608" s="12"/>
      <c r="N608" s="1208"/>
      <c r="O608" s="1208"/>
      <c r="P608" s="12"/>
      <c r="Q608" s="160"/>
      <c r="R608" s="49"/>
      <c r="S608" s="189"/>
      <c r="T608" s="1178"/>
      <c r="U608" s="678"/>
      <c r="V608" s="1055"/>
      <c r="Y608" s="263"/>
      <c r="Z608" s="1045"/>
      <c r="AA608" s="1163"/>
      <c r="AB608" s="1163"/>
      <c r="AC608" s="1164"/>
      <c r="AD608" s="1165"/>
      <c r="AF608" s="1165"/>
      <c r="AJ608" s="1002"/>
      <c r="AL608" s="5"/>
    </row>
    <row r="609" spans="1:38" ht="6" customHeight="1" outlineLevel="3" x14ac:dyDescent="0.15">
      <c r="A609" s="1173">
        <f>A608</f>
        <v>0</v>
      </c>
      <c r="B609" s="203"/>
      <c r="C609" s="185"/>
      <c r="D609" s="107"/>
      <c r="E609" s="1142"/>
      <c r="F609" s="1095"/>
      <c r="G609" s="126"/>
      <c r="H609" s="126"/>
      <c r="I609" s="126"/>
      <c r="J609" s="290"/>
      <c r="K609" s="221"/>
      <c r="L609" s="31"/>
      <c r="M609" s="36"/>
      <c r="N609" s="1215"/>
      <c r="O609" s="1215"/>
      <c r="P609" s="53"/>
      <c r="Q609" s="160"/>
      <c r="R609" s="49"/>
      <c r="S609" s="189"/>
      <c r="T609" s="1178"/>
      <c r="U609" s="678">
        <f t="shared" si="194"/>
        <v>0</v>
      </c>
      <c r="V609" s="1055"/>
      <c r="Y609" s="263"/>
      <c r="Z609" s="1045"/>
      <c r="AA609" s="1163"/>
      <c r="AB609" s="1163"/>
      <c r="AC609" s="1164"/>
      <c r="AD609" s="1165"/>
      <c r="AF609" s="1165"/>
      <c r="AJ609" s="1002"/>
      <c r="AL609" s="5"/>
    </row>
    <row r="610" spans="1:38" ht="20.45" customHeight="1" outlineLevel="3" x14ac:dyDescent="0.15">
      <c r="A610" s="1173">
        <f>IF(SUM(K618:K652)=0,0,1)</f>
        <v>0</v>
      </c>
      <c r="B610" s="203"/>
      <c r="C610" s="185"/>
      <c r="D610" s="107"/>
      <c r="E610" s="1155" t="s">
        <v>119</v>
      </c>
      <c r="F610" s="1084" t="s">
        <v>1165</v>
      </c>
      <c r="G610" s="210"/>
      <c r="H610" s="136"/>
      <c r="I610" s="136"/>
      <c r="J610" s="136"/>
      <c r="K610" s="218" t="s">
        <v>68</v>
      </c>
      <c r="L610" s="137"/>
      <c r="M610" s="137" t="s">
        <v>830</v>
      </c>
      <c r="N610" s="646" t="s">
        <v>1163</v>
      </c>
      <c r="O610" s="646" t="s">
        <v>1164</v>
      </c>
      <c r="P610" s="137" t="s">
        <v>69</v>
      </c>
      <c r="Q610" s="161"/>
      <c r="R610" s="49"/>
      <c r="S610" s="189"/>
      <c r="T610" s="1178"/>
      <c r="U610" s="678"/>
      <c r="V610" s="1055"/>
      <c r="Y610" s="263"/>
      <c r="Z610" s="1045"/>
      <c r="AA610" s="1163"/>
      <c r="AB610" s="1163"/>
      <c r="AC610" s="1164"/>
      <c r="AD610" s="1165"/>
      <c r="AF610" s="1165"/>
      <c r="AJ610" s="1002"/>
      <c r="AL610" s="5"/>
    </row>
    <row r="611" spans="1:38" ht="6" customHeight="1" x14ac:dyDescent="0.15">
      <c r="A611" s="1173">
        <f t="shared" ref="A611:A612" si="231">A610</f>
        <v>0</v>
      </c>
      <c r="B611" s="203"/>
      <c r="C611" s="185"/>
      <c r="D611" s="107"/>
      <c r="E611" s="1138"/>
      <c r="F611" s="1091"/>
      <c r="G611" s="118"/>
      <c r="H611" s="118"/>
      <c r="I611" s="118"/>
      <c r="J611" s="118"/>
      <c r="K611" s="223"/>
      <c r="L611" s="118"/>
      <c r="M611" s="118"/>
      <c r="N611" s="1229"/>
      <c r="O611" s="1229"/>
      <c r="P611" s="118"/>
      <c r="Q611" s="160"/>
      <c r="R611" s="49"/>
      <c r="S611" s="186"/>
      <c r="T611" s="1178"/>
      <c r="U611" s="678">
        <f t="shared" ref="U611:U689" si="232">K611*N611</f>
        <v>0</v>
      </c>
      <c r="V611" s="1055"/>
      <c r="Y611" s="263"/>
      <c r="Z611" s="1045"/>
      <c r="AA611" s="1163"/>
      <c r="AB611" s="1163"/>
      <c r="AC611" s="1164"/>
      <c r="AD611" s="1165"/>
      <c r="AF611" s="1165"/>
      <c r="AJ611" s="1002"/>
      <c r="AL611" s="5"/>
    </row>
    <row r="612" spans="1:38" ht="15.75" customHeight="1" outlineLevel="1" x14ac:dyDescent="0.15">
      <c r="A612" s="1173">
        <f t="shared" si="231"/>
        <v>0</v>
      </c>
      <c r="B612" s="7" t="s">
        <v>54</v>
      </c>
      <c r="C612" s="185"/>
      <c r="D612" s="107"/>
      <c r="E612" s="1152"/>
      <c r="F612" s="1099" t="s">
        <v>2035</v>
      </c>
      <c r="G612" s="106"/>
      <c r="H612" s="106"/>
      <c r="I612" s="32"/>
      <c r="J612" s="12"/>
      <c r="K612" s="6"/>
      <c r="L612" s="12"/>
      <c r="M612" s="12"/>
      <c r="N612" s="1208"/>
      <c r="O612" s="1208"/>
      <c r="P612" s="12"/>
      <c r="Q612" s="160"/>
      <c r="R612" s="49"/>
      <c r="S612" s="189"/>
      <c r="T612" s="1178"/>
      <c r="U612" s="678"/>
      <c r="V612" s="1055"/>
      <c r="Y612" s="263"/>
      <c r="Z612" s="1045"/>
      <c r="AA612" s="1163"/>
      <c r="AB612" s="1163"/>
      <c r="AC612" s="1164"/>
      <c r="AD612" s="1165"/>
      <c r="AF612" s="1165"/>
      <c r="AJ612" s="1002"/>
      <c r="AL612" s="5"/>
    </row>
    <row r="613" spans="1:38" s="1031" customFormat="1" ht="15.75" customHeight="1" x14ac:dyDescent="0.15">
      <c r="A613" s="1173">
        <f>A611</f>
        <v>0</v>
      </c>
      <c r="B613" s="17" t="s">
        <v>54</v>
      </c>
      <c r="C613" s="1019"/>
      <c r="D613" s="1020"/>
      <c r="E613" s="1158"/>
      <c r="F613" s="1108" t="s">
        <v>78</v>
      </c>
      <c r="G613" s="978"/>
      <c r="H613" s="1021"/>
      <c r="I613" s="980"/>
      <c r="J613" s="980"/>
      <c r="K613" s="1022"/>
      <c r="L613" s="1023"/>
      <c r="M613" s="1024"/>
      <c r="N613" s="1201"/>
      <c r="O613" s="1201"/>
      <c r="P613" s="1025"/>
      <c r="Q613" s="1026"/>
      <c r="R613" s="1020"/>
      <c r="S613" s="1027"/>
      <c r="T613" s="1178"/>
      <c r="U613" s="1028"/>
      <c r="V613" s="1061"/>
      <c r="W613" s="1028"/>
      <c r="X613" s="263"/>
      <c r="Y613" s="263"/>
      <c r="Z613" s="1045"/>
      <c r="AA613" s="1163"/>
      <c r="AB613" s="1163"/>
      <c r="AC613" s="1164"/>
      <c r="AD613" s="1165"/>
      <c r="AE613" s="21"/>
      <c r="AF613" s="1165"/>
      <c r="AG613" s="261"/>
      <c r="AH613" s="261"/>
      <c r="AI613" s="1029"/>
      <c r="AJ613" s="1030"/>
      <c r="AK613" s="261"/>
    </row>
    <row r="614" spans="1:38" s="1031" customFormat="1" ht="15.75" customHeight="1" outlineLevel="1" x14ac:dyDescent="0.15">
      <c r="A614" s="1173">
        <f>A613</f>
        <v>0</v>
      </c>
      <c r="B614" s="17" t="s">
        <v>54</v>
      </c>
      <c r="C614" s="1019"/>
      <c r="D614" s="1020"/>
      <c r="E614" s="1158"/>
      <c r="F614" s="1108" t="s">
        <v>1863</v>
      </c>
      <c r="G614" s="982"/>
      <c r="H614" s="1022"/>
      <c r="I614" s="980"/>
      <c r="J614" s="1032"/>
      <c r="K614" s="1032"/>
      <c r="L614" s="1033"/>
      <c r="M614" s="1034"/>
      <c r="N614" s="1214"/>
      <c r="O614" s="1214"/>
      <c r="P614" s="1035"/>
      <c r="Q614" s="1026"/>
      <c r="R614" s="1020"/>
      <c r="S614" s="1027"/>
      <c r="T614" s="1178"/>
      <c r="U614" s="1028">
        <f t="shared" si="232"/>
        <v>0</v>
      </c>
      <c r="V614" s="1061"/>
      <c r="W614" s="1028"/>
      <c r="X614" s="263"/>
      <c r="Y614" s="263"/>
      <c r="Z614" s="1045"/>
      <c r="AA614" s="1163"/>
      <c r="AB614" s="1163"/>
      <c r="AC614" s="1164"/>
      <c r="AD614" s="1165"/>
      <c r="AE614" s="21"/>
      <c r="AF614" s="1165"/>
      <c r="AG614" s="261"/>
      <c r="AH614" s="261"/>
      <c r="AI614" s="1029"/>
      <c r="AJ614" s="1030"/>
      <c r="AK614" s="261"/>
    </row>
    <row r="615" spans="1:38" s="1031" customFormat="1" ht="15.75" customHeight="1" outlineLevel="1" x14ac:dyDescent="0.15">
      <c r="A615" s="1173">
        <f>A614</f>
        <v>0</v>
      </c>
      <c r="B615" s="17" t="s">
        <v>54</v>
      </c>
      <c r="C615" s="1019"/>
      <c r="D615" s="1020"/>
      <c r="E615" s="1158"/>
      <c r="F615" s="1108" t="s">
        <v>1864</v>
      </c>
      <c r="G615" s="982"/>
      <c r="H615" s="1022"/>
      <c r="I615" s="980"/>
      <c r="J615" s="1036"/>
      <c r="K615" s="1037"/>
      <c r="L615" s="1036"/>
      <c r="M615" s="1036"/>
      <c r="N615" s="1208"/>
      <c r="O615" s="1208"/>
      <c r="P615" s="1036"/>
      <c r="Q615" s="1026"/>
      <c r="R615" s="1020"/>
      <c r="S615" s="1027"/>
      <c r="T615" s="1178"/>
      <c r="U615" s="1028">
        <f t="shared" ref="U615:U620" si="233">K615*N615</f>
        <v>0</v>
      </c>
      <c r="V615" s="1061"/>
      <c r="W615" s="1028"/>
      <c r="X615" s="263"/>
      <c r="Y615" s="263"/>
      <c r="Z615" s="1045"/>
      <c r="AA615" s="1163"/>
      <c r="AB615" s="1163"/>
      <c r="AC615" s="1164"/>
      <c r="AD615" s="1165"/>
      <c r="AE615" s="21"/>
      <c r="AF615" s="1165"/>
      <c r="AG615" s="261"/>
      <c r="AH615" s="261"/>
      <c r="AI615" s="1029"/>
      <c r="AJ615" s="1030"/>
      <c r="AK615" s="261"/>
    </row>
    <row r="616" spans="1:38" s="1031" customFormat="1" ht="6" customHeight="1" outlineLevel="1" x14ac:dyDescent="0.15">
      <c r="A616" s="1173">
        <f>A611</f>
        <v>0</v>
      </c>
      <c r="B616" s="17"/>
      <c r="C616" s="1019"/>
      <c r="D616" s="1020"/>
      <c r="E616" s="1158"/>
      <c r="F616" s="1109"/>
      <c r="G616" s="1038"/>
      <c r="H616" s="1038"/>
      <c r="I616" s="1032"/>
      <c r="J616" s="1032"/>
      <c r="K616" s="1037"/>
      <c r="L616" s="1036"/>
      <c r="M616" s="1036"/>
      <c r="N616" s="1208"/>
      <c r="O616" s="1208"/>
      <c r="P616" s="1036"/>
      <c r="Q616" s="1026"/>
      <c r="R616" s="1020"/>
      <c r="S616" s="1027"/>
      <c r="T616" s="1178"/>
      <c r="U616" s="1028">
        <f t="shared" ref="U616" si="234">K616*N616</f>
        <v>0</v>
      </c>
      <c r="V616" s="1055"/>
      <c r="W616" s="1028"/>
      <c r="X616" s="263"/>
      <c r="Y616" s="263"/>
      <c r="Z616" s="1045"/>
      <c r="AA616" s="1163"/>
      <c r="AB616" s="1163"/>
      <c r="AC616" s="1164"/>
      <c r="AD616" s="1165"/>
      <c r="AE616" s="21"/>
      <c r="AF616" s="1165"/>
      <c r="AG616" s="261"/>
      <c r="AH616" s="261"/>
      <c r="AI616" s="1029"/>
      <c r="AJ616" s="1030"/>
      <c r="AK616" s="261"/>
    </row>
    <row r="617" spans="1:38" s="1031" customFormat="1" ht="15.75" customHeight="1" outlineLevel="3" x14ac:dyDescent="0.15">
      <c r="A617" s="1173">
        <f>IF(SUM(A618:A619)=0,0,1)</f>
        <v>0</v>
      </c>
      <c r="B617" s="17" t="s">
        <v>54</v>
      </c>
      <c r="C617" s="1019"/>
      <c r="D617" s="1020"/>
      <c r="E617" s="1159" t="s">
        <v>194</v>
      </c>
      <c r="F617" s="1110" t="s">
        <v>1928</v>
      </c>
      <c r="G617" s="977"/>
      <c r="H617" s="978"/>
      <c r="I617" s="978"/>
      <c r="J617" s="979"/>
      <c r="K617" s="980"/>
      <c r="L617" s="981"/>
      <c r="M617" s="981"/>
      <c r="N617" s="1215"/>
      <c r="O617" s="1215"/>
      <c r="P617" s="981"/>
      <c r="Q617" s="1026"/>
      <c r="R617" s="1020"/>
      <c r="S617" s="1027"/>
      <c r="T617" s="1178"/>
      <c r="U617" s="1028">
        <f>K617*N617</f>
        <v>0</v>
      </c>
      <c r="V617" s="1054"/>
      <c r="W617" s="1028"/>
      <c r="X617" s="263"/>
      <c r="Y617" s="263"/>
      <c r="Z617" s="1045"/>
      <c r="AA617" s="1163"/>
      <c r="AB617" s="1163"/>
      <c r="AC617" s="1164"/>
      <c r="AD617" s="1165"/>
      <c r="AE617" s="21"/>
      <c r="AF617" s="1165"/>
      <c r="AG617" s="261"/>
      <c r="AH617" s="261"/>
      <c r="AI617" s="1029"/>
      <c r="AJ617" s="1030"/>
      <c r="AK617" s="261"/>
    </row>
    <row r="618" spans="1:38" s="1031" customFormat="1" ht="15.75" customHeight="1" outlineLevel="3" x14ac:dyDescent="0.15">
      <c r="A618" s="1173">
        <f>IF(K618=0,0,1)</f>
        <v>0</v>
      </c>
      <c r="B618" s="17" t="s">
        <v>54</v>
      </c>
      <c r="C618" s="1019"/>
      <c r="D618" s="1020"/>
      <c r="E618" s="1158" t="str">
        <f>Prijsonderbouwing!B2307</f>
        <v>V5-1-A1</v>
      </c>
      <c r="F618" s="1111" t="str">
        <f>Prijsonderbouwing!D2307</f>
        <v>Schouw op locatie</v>
      </c>
      <c r="G618" s="982"/>
      <c r="H618" s="982"/>
      <c r="I618" s="983"/>
      <c r="J618" s="984"/>
      <c r="K618" s="985"/>
      <c r="L618" s="986"/>
      <c r="M618" s="987" t="str">
        <f>Prijsonderbouwing!F2307</f>
        <v>pst</v>
      </c>
      <c r="N618" s="1215">
        <f>Prijsonderbouwing!O2307</f>
        <v>75</v>
      </c>
      <c r="O618" s="1215">
        <f>Prijsonderbouwing!X2307</f>
        <v>90.75</v>
      </c>
      <c r="P618" s="981">
        <f>O618*K618</f>
        <v>0</v>
      </c>
      <c r="Q618" s="1026"/>
      <c r="R618" s="1020"/>
      <c r="S618" s="1027"/>
      <c r="T618" s="1178"/>
      <c r="U618" s="1028">
        <f>K618*N618</f>
        <v>0</v>
      </c>
      <c r="V618" s="1054"/>
      <c r="W618" s="1028"/>
      <c r="X618" s="263"/>
      <c r="Y618" s="263"/>
      <c r="Z618" s="1045"/>
      <c r="AA618" s="1163"/>
      <c r="AB618" s="1163"/>
      <c r="AC618" s="1164"/>
      <c r="AD618" s="1165"/>
      <c r="AE618" s="21"/>
      <c r="AF618" s="1165"/>
      <c r="AG618" s="261"/>
      <c r="AH618" s="261"/>
      <c r="AI618" s="1029"/>
      <c r="AJ618" s="1030"/>
      <c r="AK618" s="261"/>
      <c r="AL618" s="261"/>
    </row>
    <row r="619" spans="1:38" s="1031" customFormat="1" ht="15.75" customHeight="1" outlineLevel="3" x14ac:dyDescent="0.15">
      <c r="A619" s="1173">
        <f>IF(K619=0,0,1)</f>
        <v>0</v>
      </c>
      <c r="B619" s="17" t="s">
        <v>54</v>
      </c>
      <c r="C619" s="1019"/>
      <c r="D619" s="1020"/>
      <c r="E619" s="1158" t="str">
        <f>Prijsonderbouwing!B2308</f>
        <v>V5-1-A2</v>
      </c>
      <c r="F619" s="1111" t="str">
        <f>Prijsonderbouwing!D2308</f>
        <v>Gebruik steiger</v>
      </c>
      <c r="G619" s="982"/>
      <c r="H619" s="982"/>
      <c r="I619" s="983"/>
      <c r="J619" s="984"/>
      <c r="K619" s="985"/>
      <c r="L619" s="986"/>
      <c r="M619" s="987" t="str">
        <f>Prijsonderbouwing!F2308</f>
        <v>pst</v>
      </c>
      <c r="N619" s="1215">
        <f>Prijsonderbouwing!O2308</f>
        <v>150</v>
      </c>
      <c r="O619" s="1215">
        <f>Prijsonderbouwing!X2308</f>
        <v>181.5</v>
      </c>
      <c r="P619" s="981">
        <f>O619*K619</f>
        <v>0</v>
      </c>
      <c r="Q619" s="1026"/>
      <c r="R619" s="1020"/>
      <c r="S619" s="1027"/>
      <c r="T619" s="1178"/>
      <c r="U619" s="1028">
        <f>K619*N619</f>
        <v>0</v>
      </c>
      <c r="V619" s="1054"/>
      <c r="W619" s="1028"/>
      <c r="X619" s="263"/>
      <c r="Y619" s="263"/>
      <c r="Z619" s="1045"/>
      <c r="AA619" s="1163"/>
      <c r="AB619" s="1163"/>
      <c r="AC619" s="1164"/>
      <c r="AD619" s="1165"/>
      <c r="AE619" s="21"/>
      <c r="AF619" s="1165"/>
      <c r="AG619" s="261"/>
      <c r="AH619" s="261"/>
      <c r="AI619" s="1029"/>
      <c r="AJ619" s="1030"/>
      <c r="AK619" s="261"/>
      <c r="AL619" s="261"/>
    </row>
    <row r="620" spans="1:38" s="1031" customFormat="1" ht="6" customHeight="1" outlineLevel="1" x14ac:dyDescent="0.15">
      <c r="A620" s="1173">
        <f>A617</f>
        <v>0</v>
      </c>
      <c r="B620" s="17"/>
      <c r="C620" s="1019"/>
      <c r="D620" s="1020"/>
      <c r="E620" s="1158"/>
      <c r="F620" s="1109"/>
      <c r="G620" s="1040"/>
      <c r="H620" s="1040"/>
      <c r="I620" s="1032"/>
      <c r="J620" s="1032"/>
      <c r="K620" s="1037"/>
      <c r="L620" s="1036"/>
      <c r="M620" s="1036"/>
      <c r="N620" s="1208"/>
      <c r="O620" s="1208"/>
      <c r="P620" s="1036"/>
      <c r="Q620" s="1026"/>
      <c r="R620" s="1020"/>
      <c r="S620" s="1027"/>
      <c r="T620" s="1178"/>
      <c r="U620" s="1028">
        <f t="shared" si="233"/>
        <v>0</v>
      </c>
      <c r="V620" s="1055"/>
      <c r="W620" s="1028"/>
      <c r="X620" s="263"/>
      <c r="Y620" s="263"/>
      <c r="Z620" s="1045"/>
      <c r="AA620" s="1163"/>
      <c r="AB620" s="1163"/>
      <c r="AC620" s="1164"/>
      <c r="AD620" s="1165"/>
      <c r="AE620" s="21"/>
      <c r="AF620" s="1165"/>
      <c r="AG620" s="261"/>
      <c r="AH620" s="261"/>
      <c r="AI620" s="1029"/>
      <c r="AJ620" s="1030"/>
      <c r="AK620" s="261"/>
    </row>
    <row r="621" spans="1:38" s="1031" customFormat="1" ht="15.75" customHeight="1" outlineLevel="3" x14ac:dyDescent="0.15">
      <c r="A621" s="1173">
        <f>IF(SUM(A622:B627)=0,0,1)</f>
        <v>0</v>
      </c>
      <c r="B621" s="17" t="s">
        <v>54</v>
      </c>
      <c r="C621" s="1019"/>
      <c r="D621" s="1020"/>
      <c r="E621" s="1159" t="s">
        <v>196</v>
      </c>
      <c r="F621" s="1110" t="str">
        <f>Prijsonderbouwing!D2312</f>
        <v>Vervangen bestaande mechanische ventilatiebox*</v>
      </c>
      <c r="G621" s="977"/>
      <c r="H621" s="978"/>
      <c r="I621" s="978"/>
      <c r="J621" s="979"/>
      <c r="K621" s="980"/>
      <c r="L621" s="981"/>
      <c r="M621" s="981"/>
      <c r="N621" s="1215"/>
      <c r="O621" s="1215"/>
      <c r="P621" s="981"/>
      <c r="Q621" s="1026"/>
      <c r="R621" s="1020"/>
      <c r="S621" s="1027"/>
      <c r="T621" s="1178"/>
      <c r="U621" s="1028">
        <f>K621*N621</f>
        <v>0</v>
      </c>
      <c r="V621" s="1054"/>
      <c r="W621" s="1028"/>
      <c r="X621" s="263"/>
      <c r="Y621" s="263"/>
      <c r="Z621" s="1045"/>
      <c r="AA621" s="1163"/>
      <c r="AB621" s="1163"/>
      <c r="AC621" s="1164"/>
      <c r="AD621" s="1165"/>
      <c r="AE621" s="21"/>
      <c r="AF621" s="1165"/>
      <c r="AG621" s="261"/>
      <c r="AH621" s="261"/>
      <c r="AI621" s="1029"/>
      <c r="AJ621" s="1030"/>
      <c r="AK621" s="261"/>
    </row>
    <row r="622" spans="1:38" s="1031" customFormat="1" ht="15.75" customHeight="1" outlineLevel="3" x14ac:dyDescent="0.15">
      <c r="A622" s="1173">
        <f t="shared" ref="A622" si="235">IF(K622=0,0,1)</f>
        <v>0</v>
      </c>
      <c r="B622" s="17"/>
      <c r="C622" s="1019"/>
      <c r="D622" s="1020"/>
      <c r="E622" s="1158" t="str">
        <f>Prijsonderbouwing!B2325</f>
        <v>V5-1-B1</v>
      </c>
      <c r="F622" s="1111" t="str">
        <f>Prijsonderbouwing!D2325</f>
        <v xml:space="preserve">Vervangen bestaande mechanische ventilatiebox* </v>
      </c>
      <c r="G622" s="982"/>
      <c r="H622" s="982"/>
      <c r="I622" s="982"/>
      <c r="J622" s="984"/>
      <c r="K622" s="985">
        <v>0</v>
      </c>
      <c r="L622" s="986"/>
      <c r="M622" s="987" t="str">
        <f>Prijsonderbouwing!F2325</f>
        <v>pst</v>
      </c>
      <c r="N622" s="1247">
        <f>Prijsonderbouwing!O2325</f>
        <v>1478.32</v>
      </c>
      <c r="O622" s="1215">
        <f>Prijsonderbouwing!X2325</f>
        <v>1788.7671999999998</v>
      </c>
      <c r="P622" s="981">
        <f t="shared" ref="P622" si="236">K622*O622</f>
        <v>0</v>
      </c>
      <c r="Q622" s="1026"/>
      <c r="R622" s="1020"/>
      <c r="S622" s="1027"/>
      <c r="T622" s="1178"/>
      <c r="U622" s="1028">
        <f t="shared" ref="U622" si="237">K622*N622</f>
        <v>0</v>
      </c>
      <c r="V622" s="1054"/>
      <c r="W622" s="1028"/>
      <c r="X622" s="263"/>
      <c r="Y622" s="263"/>
      <c r="Z622" s="1045"/>
      <c r="AA622" s="1163"/>
      <c r="AB622" s="1163"/>
      <c r="AC622" s="1164"/>
      <c r="AD622" s="1165"/>
      <c r="AE622" s="21"/>
      <c r="AF622" s="1165"/>
      <c r="AG622" s="261"/>
      <c r="AH622" s="261"/>
      <c r="AI622" s="1029"/>
      <c r="AJ622" s="1030"/>
      <c r="AK622" s="261"/>
    </row>
    <row r="623" spans="1:38" s="1031" customFormat="1" ht="15.75" customHeight="1" outlineLevel="3" x14ac:dyDescent="0.15">
      <c r="A623" s="1173">
        <f t="shared" si="226"/>
        <v>0</v>
      </c>
      <c r="B623" s="17"/>
      <c r="C623" s="1019"/>
      <c r="D623" s="1020"/>
      <c r="E623" s="1248" t="str">
        <f>Prijsonderbouwing!B2339</f>
        <v>V5-1-B1</v>
      </c>
      <c r="F623" s="1249" t="str">
        <f>Prijsonderbouwing!D2339</f>
        <v>Vervangen bestaande mechanische ventilatiebox* (Type 1. Vrijstaande woning)</v>
      </c>
      <c r="G623" s="1250"/>
      <c r="H623" s="1250"/>
      <c r="I623" s="1250"/>
      <c r="J623" s="1251"/>
      <c r="K623" s="1252"/>
      <c r="L623" s="1253"/>
      <c r="M623" s="1254" t="str">
        <f>Prijsonderbouwing!F2339</f>
        <v>pst</v>
      </c>
      <c r="N623" s="1255">
        <f>Prijsonderbouwing!O2339*0</f>
        <v>0</v>
      </c>
      <c r="O623" s="1255">
        <f>Prijsonderbouwing!X2339*0</f>
        <v>0</v>
      </c>
      <c r="P623" s="1255">
        <f t="shared" ref="P623:P627" si="238">K623*O623</f>
        <v>0</v>
      </c>
      <c r="Q623" s="1026"/>
      <c r="R623" s="1020"/>
      <c r="S623" s="1027"/>
      <c r="T623" s="1178"/>
      <c r="U623" s="1028">
        <f t="shared" si="232"/>
        <v>0</v>
      </c>
      <c r="V623" s="1054"/>
      <c r="W623" s="1028"/>
      <c r="X623" s="263"/>
      <c r="Y623" s="263"/>
      <c r="Z623" s="1045"/>
      <c r="AA623" s="1163"/>
      <c r="AB623" s="1163"/>
      <c r="AC623" s="1164"/>
      <c r="AD623" s="1165"/>
      <c r="AE623" s="21"/>
      <c r="AF623" s="1165"/>
      <c r="AG623" s="261"/>
      <c r="AH623" s="261"/>
      <c r="AI623" s="1029"/>
      <c r="AJ623" s="1030"/>
      <c r="AK623" s="261"/>
    </row>
    <row r="624" spans="1:38" s="1031" customFormat="1" ht="15.75" customHeight="1" outlineLevel="3" x14ac:dyDescent="0.15">
      <c r="A624" s="1173">
        <f t="shared" ref="A624:A625" si="239">IF(K624=0,0,1)</f>
        <v>0</v>
      </c>
      <c r="B624" s="17"/>
      <c r="C624" s="1019"/>
      <c r="D624" s="1020"/>
      <c r="E624" s="1248" t="str">
        <f>Prijsonderbouwing!B2353</f>
        <v>V5-1-B2</v>
      </c>
      <c r="F624" s="1249" t="str">
        <f>Prijsonderbouwing!D2353</f>
        <v>Vervangen bestaande mechanische ventilatiebox* (Type 2. Twee-onder-een-kapwoning / Hoekwoning)</v>
      </c>
      <c r="G624" s="1250"/>
      <c r="H624" s="1250"/>
      <c r="I624" s="1250"/>
      <c r="J624" s="1251"/>
      <c r="K624" s="1252"/>
      <c r="L624" s="1253"/>
      <c r="M624" s="1254" t="str">
        <f>Prijsonderbouwing!F2353</f>
        <v>pst</v>
      </c>
      <c r="N624" s="1255">
        <f>Prijsonderbouwing!O2353</f>
        <v>0</v>
      </c>
      <c r="O624" s="1255">
        <f>Prijsonderbouwing!X2353</f>
        <v>0</v>
      </c>
      <c r="P624" s="1255">
        <f t="shared" si="238"/>
        <v>0</v>
      </c>
      <c r="Q624" s="1026"/>
      <c r="R624" s="1020"/>
      <c r="S624" s="1027"/>
      <c r="T624" s="1178"/>
      <c r="U624" s="1028">
        <f t="shared" ref="U624:U625" si="240">K624*N624</f>
        <v>0</v>
      </c>
      <c r="V624" s="1054"/>
      <c r="W624" s="1028"/>
      <c r="X624" s="263"/>
      <c r="Y624" s="263"/>
      <c r="Z624" s="1045"/>
      <c r="AA624" s="1163"/>
      <c r="AB624" s="1163"/>
      <c r="AC624" s="1164"/>
      <c r="AD624" s="1165"/>
      <c r="AE624" s="21"/>
      <c r="AF624" s="1165"/>
      <c r="AG624" s="261"/>
      <c r="AH624" s="261"/>
      <c r="AI624" s="1029"/>
      <c r="AJ624" s="1030"/>
      <c r="AK624" s="261"/>
    </row>
    <row r="625" spans="1:37" s="1031" customFormat="1" ht="15.75" customHeight="1" outlineLevel="3" x14ac:dyDescent="0.15">
      <c r="A625" s="1173">
        <f t="shared" si="239"/>
        <v>0</v>
      </c>
      <c r="B625" s="17"/>
      <c r="C625" s="1019"/>
      <c r="D625" s="1020"/>
      <c r="E625" s="1248" t="str">
        <f>Prijsonderbouwing!B2367</f>
        <v>V5-1-B3</v>
      </c>
      <c r="F625" s="1249" t="str">
        <f>Prijsonderbouwing!D2367</f>
        <v>Vervangen bestaande mechanische ventilatiebox* (Type 3. Tussenwoning)</v>
      </c>
      <c r="G625" s="1250"/>
      <c r="H625" s="1250"/>
      <c r="I625" s="1250"/>
      <c r="J625" s="1251"/>
      <c r="K625" s="1252"/>
      <c r="L625" s="1253"/>
      <c r="M625" s="1254" t="str">
        <f>Prijsonderbouwing!F2367</f>
        <v>pst</v>
      </c>
      <c r="N625" s="1255">
        <f>Prijsonderbouwing!O2367</f>
        <v>0</v>
      </c>
      <c r="O625" s="1255">
        <f>Prijsonderbouwing!X2367</f>
        <v>0</v>
      </c>
      <c r="P625" s="1255">
        <f t="shared" si="238"/>
        <v>0</v>
      </c>
      <c r="Q625" s="1026"/>
      <c r="R625" s="1020"/>
      <c r="S625" s="1027"/>
      <c r="T625" s="1178"/>
      <c r="U625" s="1028">
        <f t="shared" si="240"/>
        <v>0</v>
      </c>
      <c r="V625" s="1054"/>
      <c r="W625" s="1028"/>
      <c r="X625" s="263"/>
      <c r="Y625" s="263"/>
      <c r="Z625" s="1045"/>
      <c r="AA625" s="1163"/>
      <c r="AB625" s="1163"/>
      <c r="AC625" s="1164"/>
      <c r="AD625" s="1165"/>
      <c r="AE625" s="21"/>
      <c r="AF625" s="1165"/>
      <c r="AG625" s="261"/>
      <c r="AH625" s="261"/>
      <c r="AI625" s="1029"/>
      <c r="AJ625" s="1030"/>
      <c r="AK625" s="261"/>
    </row>
    <row r="626" spans="1:37" s="1031" customFormat="1" ht="15.75" customHeight="1" outlineLevel="3" x14ac:dyDescent="0.15">
      <c r="A626" s="1173">
        <f t="shared" ref="A626:A627" si="241">IF(K626=0,0,1)</f>
        <v>0</v>
      </c>
      <c r="B626" s="17"/>
      <c r="C626" s="1019"/>
      <c r="D626" s="1020"/>
      <c r="E626" s="1248" t="str">
        <f>Prijsonderbouwing!B2381</f>
        <v>V5-1-B4</v>
      </c>
      <c r="F626" s="1249" t="str">
        <f>Prijsonderbouwing!D2381</f>
        <v xml:space="preserve">Vervangen bestaande mechanische ventilatiebox* (Type 4. Meergezinswoning) </v>
      </c>
      <c r="G626" s="1250"/>
      <c r="H626" s="1250"/>
      <c r="I626" s="1250"/>
      <c r="J626" s="1251"/>
      <c r="K626" s="1252"/>
      <c r="L626" s="1253"/>
      <c r="M626" s="1254" t="str">
        <f>Prijsonderbouwing!F2381</f>
        <v>pst</v>
      </c>
      <c r="N626" s="1255">
        <f>Prijsonderbouwing!O2381</f>
        <v>0</v>
      </c>
      <c r="O626" s="1255">
        <f>Prijsonderbouwing!X2381</f>
        <v>0</v>
      </c>
      <c r="P626" s="1255">
        <f t="shared" si="238"/>
        <v>0</v>
      </c>
      <c r="Q626" s="1026"/>
      <c r="R626" s="1020"/>
      <c r="S626" s="1027"/>
      <c r="T626" s="1178"/>
      <c r="U626" s="1028">
        <f t="shared" ref="U626:U627" si="242">K626*N626</f>
        <v>0</v>
      </c>
      <c r="V626" s="1054"/>
      <c r="W626" s="1028"/>
      <c r="X626" s="263"/>
      <c r="Y626" s="263"/>
      <c r="Z626" s="1045"/>
      <c r="AA626" s="1163"/>
      <c r="AB626" s="1163"/>
      <c r="AC626" s="1164"/>
      <c r="AD626" s="1165"/>
      <c r="AE626" s="21"/>
      <c r="AF626" s="1165"/>
      <c r="AG626" s="261"/>
      <c r="AH626" s="261"/>
      <c r="AI626" s="1029"/>
      <c r="AJ626" s="1030"/>
      <c r="AK626" s="261"/>
    </row>
    <row r="627" spans="1:37" s="1031" customFormat="1" ht="15.75" customHeight="1" outlineLevel="3" x14ac:dyDescent="0.15">
      <c r="A627" s="1173">
        <f t="shared" si="241"/>
        <v>0</v>
      </c>
      <c r="B627" s="17"/>
      <c r="C627" s="1019"/>
      <c r="D627" s="1020"/>
      <c r="E627" s="1248" t="str">
        <f>Prijsonderbouwing!B2395</f>
        <v>V5-1-B5</v>
      </c>
      <c r="F627" s="1249" t="str">
        <f>Prijsonderbouwing!D2395</f>
        <v xml:space="preserve">Vervangen bestaande mechanische ventilatiebox* (Type 5. Repeterende woning) </v>
      </c>
      <c r="G627" s="1250"/>
      <c r="H627" s="1250"/>
      <c r="I627" s="1250"/>
      <c r="J627" s="1251"/>
      <c r="K627" s="1252"/>
      <c r="L627" s="1253"/>
      <c r="M627" s="1254" t="str">
        <f>Prijsonderbouwing!F2395</f>
        <v>pst</v>
      </c>
      <c r="N627" s="1255">
        <f>Prijsonderbouwing!O2395</f>
        <v>0</v>
      </c>
      <c r="O627" s="1255">
        <f>Prijsonderbouwing!X2395</f>
        <v>0</v>
      </c>
      <c r="P627" s="1255">
        <f t="shared" si="238"/>
        <v>0</v>
      </c>
      <c r="Q627" s="1026"/>
      <c r="R627" s="1020"/>
      <c r="S627" s="1027"/>
      <c r="T627" s="1178"/>
      <c r="U627" s="1028">
        <f t="shared" si="242"/>
        <v>0</v>
      </c>
      <c r="V627" s="1054"/>
      <c r="W627" s="1028"/>
      <c r="X627" s="263"/>
      <c r="Y627" s="263"/>
      <c r="Z627" s="1045"/>
      <c r="AA627" s="1163"/>
      <c r="AB627" s="1163"/>
      <c r="AC627" s="1164"/>
      <c r="AD627" s="1165"/>
      <c r="AE627" s="21"/>
      <c r="AF627" s="1165"/>
      <c r="AG627" s="261"/>
      <c r="AH627" s="261"/>
      <c r="AI627" s="1029"/>
      <c r="AJ627" s="1030"/>
      <c r="AK627" s="261"/>
    </row>
    <row r="628" spans="1:37" s="1031" customFormat="1" ht="6" customHeight="1" outlineLevel="3" x14ac:dyDescent="0.15">
      <c r="A628" s="1173">
        <f>A621</f>
        <v>0</v>
      </c>
      <c r="B628" s="17"/>
      <c r="C628" s="1019"/>
      <c r="D628" s="1020"/>
      <c r="E628" s="1158"/>
      <c r="F628" s="1112"/>
      <c r="G628" s="1038"/>
      <c r="H628" s="1038"/>
      <c r="I628" s="1038"/>
      <c r="J628" s="1039"/>
      <c r="K628" s="987"/>
      <c r="L628" s="986"/>
      <c r="M628" s="987"/>
      <c r="N628" s="1215"/>
      <c r="O628" s="1215"/>
      <c r="P628" s="981"/>
      <c r="Q628" s="1026"/>
      <c r="R628" s="1020"/>
      <c r="S628" s="1027"/>
      <c r="T628" s="1178"/>
      <c r="U628" s="1028">
        <f t="shared" si="232"/>
        <v>0</v>
      </c>
      <c r="V628" s="1054"/>
      <c r="W628" s="1028"/>
      <c r="X628" s="263"/>
      <c r="Y628" s="263"/>
      <c r="Z628" s="1045"/>
      <c r="AA628" s="1163"/>
      <c r="AB628" s="1163"/>
      <c r="AC628" s="1164"/>
      <c r="AD628" s="1165"/>
      <c r="AE628" s="21"/>
      <c r="AF628" s="1165"/>
      <c r="AG628" s="261"/>
      <c r="AH628" s="261"/>
      <c r="AI628" s="1029"/>
      <c r="AJ628" s="1030"/>
      <c r="AK628" s="261"/>
    </row>
    <row r="629" spans="1:37" s="1031" customFormat="1" ht="15.75" customHeight="1" outlineLevel="3" x14ac:dyDescent="0.15">
      <c r="A629" s="1173">
        <f>IF(SUM(A630:A637)=0,0,1)</f>
        <v>0</v>
      </c>
      <c r="B629" s="17" t="s">
        <v>54</v>
      </c>
      <c r="C629" s="1019"/>
      <c r="D629" s="1020"/>
      <c r="E629" s="1159" t="str">
        <f>Prijsonderbouwing!B2409</f>
        <v>V5-1-C</v>
      </c>
      <c r="F629" s="1110" t="str">
        <f>Prijsonderbouwing!D2409</f>
        <v xml:space="preserve">Plaatsen van mechanische ventilatiebox* systeem </v>
      </c>
      <c r="G629" s="978"/>
      <c r="H629" s="978"/>
      <c r="I629" s="978"/>
      <c r="J629" s="979"/>
      <c r="K629" s="981"/>
      <c r="L629" s="981"/>
      <c r="M629" s="981"/>
      <c r="N629" s="1215"/>
      <c r="O629" s="1215"/>
      <c r="P629" s="981"/>
      <c r="Q629" s="1026"/>
      <c r="R629" s="1020"/>
      <c r="S629" s="1027"/>
      <c r="T629" s="1178"/>
      <c r="U629" s="1028">
        <f>K629*N629</f>
        <v>0</v>
      </c>
      <c r="V629" s="1054"/>
      <c r="W629" s="1028"/>
      <c r="X629" s="263"/>
      <c r="Y629" s="263"/>
      <c r="Z629" s="1045"/>
      <c r="AA629" s="1163"/>
      <c r="AB629" s="1163"/>
      <c r="AC629" s="1164"/>
      <c r="AD629" s="1165"/>
      <c r="AE629" s="21"/>
      <c r="AF629" s="1165"/>
      <c r="AG629" s="261"/>
      <c r="AH629" s="261"/>
      <c r="AI629" s="1029"/>
      <c r="AJ629" s="1030"/>
      <c r="AK629" s="261"/>
    </row>
    <row r="630" spans="1:37" s="1031" customFormat="1" ht="15.75" customHeight="1" outlineLevel="3" x14ac:dyDescent="0.15">
      <c r="A630" s="1173">
        <f t="shared" ref="A630" si="243">IF(K630=0,0,1)</f>
        <v>0</v>
      </c>
      <c r="B630" s="17"/>
      <c r="C630" s="1019"/>
      <c r="D630" s="1020"/>
      <c r="E630" s="1158" t="str">
        <f>Prijsonderbouwing!B2411</f>
        <v>V5-1-C1</v>
      </c>
      <c r="F630" s="1111" t="str">
        <f>Prijsonderbouwing!D2411</f>
        <v xml:space="preserve">Plaatsen van mechanische ventilatiebox* systeem </v>
      </c>
      <c r="G630" s="982"/>
      <c r="H630" s="982"/>
      <c r="I630" s="982"/>
      <c r="J630" s="984"/>
      <c r="K630" s="985"/>
      <c r="L630" s="986"/>
      <c r="M630" s="987" t="str">
        <f>Prijsonderbouwing!F2411</f>
        <v>pst</v>
      </c>
      <c r="N630" s="1215">
        <f>Prijsonderbouwing!O2411</f>
        <v>2561.67</v>
      </c>
      <c r="O630" s="1215">
        <f>Prijsonderbouwing!X2411</f>
        <v>3099.6206999999999</v>
      </c>
      <c r="P630" s="981">
        <f t="shared" ref="P630" si="244">K630*O630</f>
        <v>0</v>
      </c>
      <c r="Q630" s="1026"/>
      <c r="R630" s="1020"/>
      <c r="S630" s="1027"/>
      <c r="T630" s="1178"/>
      <c r="U630" s="1028">
        <f t="shared" ref="U630" si="245">K630*N630</f>
        <v>0</v>
      </c>
      <c r="V630" s="1054"/>
      <c r="W630" s="1028"/>
      <c r="X630" s="263"/>
      <c r="Y630" s="263"/>
      <c r="Z630" s="1045"/>
      <c r="AA630" s="1163"/>
      <c r="AB630" s="1163"/>
      <c r="AC630" s="1164"/>
      <c r="AD630" s="1165"/>
      <c r="AE630" s="21"/>
      <c r="AF630" s="1165"/>
      <c r="AG630" s="261"/>
      <c r="AH630" s="261"/>
      <c r="AI630" s="1029"/>
      <c r="AJ630" s="1030"/>
      <c r="AK630" s="261"/>
    </row>
    <row r="631" spans="1:37" s="1031" customFormat="1" ht="15.75" customHeight="1" outlineLevel="3" x14ac:dyDescent="0.15">
      <c r="A631" s="1173">
        <f t="shared" si="226"/>
        <v>0</v>
      </c>
      <c r="B631" s="17"/>
      <c r="C631" s="1019"/>
      <c r="D631" s="1020"/>
      <c r="E631" s="1248" t="str">
        <f>Prijsonderbouwing!B2426</f>
        <v>V5-1-C1</v>
      </c>
      <c r="F631" s="1249" t="str">
        <f>Prijsonderbouwing!D2426</f>
        <v>Plaatsen van mechanische ventilatiebox* systeem (Type 1. Vrijstaande woning)</v>
      </c>
      <c r="G631" s="1250"/>
      <c r="H631" s="1250"/>
      <c r="I631" s="1250"/>
      <c r="J631" s="1251"/>
      <c r="K631" s="1252"/>
      <c r="L631" s="1253"/>
      <c r="M631" s="1254" t="str">
        <f>Prijsonderbouwing!F2426</f>
        <v>pst</v>
      </c>
      <c r="N631" s="1255">
        <f>Prijsonderbouwing!O2426*0</f>
        <v>0</v>
      </c>
      <c r="O631" s="1255">
        <f>Prijsonderbouwing!X2426*0</f>
        <v>0</v>
      </c>
      <c r="P631" s="1255">
        <f t="shared" ref="P631:P641" si="246">K631*O631</f>
        <v>0</v>
      </c>
      <c r="Q631" s="1026"/>
      <c r="R631" s="1020"/>
      <c r="S631" s="1027"/>
      <c r="T631" s="1178"/>
      <c r="U631" s="1028">
        <f t="shared" si="232"/>
        <v>0</v>
      </c>
      <c r="V631" s="1054"/>
      <c r="W631" s="1028"/>
      <c r="X631" s="263"/>
      <c r="Y631" s="263"/>
      <c r="Z631" s="1045"/>
      <c r="AA631" s="1163"/>
      <c r="AB631" s="1163"/>
      <c r="AC631" s="1164"/>
      <c r="AD631" s="1165"/>
      <c r="AE631" s="21"/>
      <c r="AF631" s="1165"/>
      <c r="AG631" s="261"/>
      <c r="AH631" s="261"/>
      <c r="AI631" s="1029"/>
      <c r="AJ631" s="1030"/>
      <c r="AK631" s="261"/>
    </row>
    <row r="632" spans="1:37" s="1031" customFormat="1" ht="15.75" customHeight="1" outlineLevel="3" x14ac:dyDescent="0.15">
      <c r="A632" s="1173">
        <f t="shared" ref="A632:A633" si="247">IF(K632=0,0,1)</f>
        <v>0</v>
      </c>
      <c r="B632" s="17"/>
      <c r="C632" s="1019"/>
      <c r="D632" s="1020"/>
      <c r="E632" s="1248" t="str">
        <f>Prijsonderbouwing!B2441</f>
        <v>V5-1-C2</v>
      </c>
      <c r="F632" s="1249" t="str">
        <f>Prijsonderbouwing!D2441</f>
        <v>Plaatsen van mechanische ventilatiebox* systeem (Type 2. Twee-onder-een-kapwoning / Hoekwoning)</v>
      </c>
      <c r="G632" s="1250"/>
      <c r="H632" s="1250"/>
      <c r="I632" s="1250"/>
      <c r="J632" s="1251"/>
      <c r="K632" s="1252"/>
      <c r="L632" s="1253"/>
      <c r="M632" s="1254" t="str">
        <f>Prijsonderbouwing!F2441</f>
        <v>pst</v>
      </c>
      <c r="N632" s="1255">
        <f>Prijsonderbouwing!O2441</f>
        <v>0</v>
      </c>
      <c r="O632" s="1255">
        <f>Prijsonderbouwing!X2441</f>
        <v>0</v>
      </c>
      <c r="P632" s="1255">
        <f t="shared" ref="P632:P633" si="248">K632*O632</f>
        <v>0</v>
      </c>
      <c r="Q632" s="1026"/>
      <c r="R632" s="1020"/>
      <c r="S632" s="1027"/>
      <c r="T632" s="1178"/>
      <c r="U632" s="1028">
        <f t="shared" ref="U632:U633" si="249">K632*N632</f>
        <v>0</v>
      </c>
      <c r="V632" s="1054"/>
      <c r="W632" s="1028"/>
      <c r="X632" s="263"/>
      <c r="Y632" s="263"/>
      <c r="Z632" s="1045"/>
      <c r="AA632" s="1163"/>
      <c r="AB632" s="1163"/>
      <c r="AC632" s="1164"/>
      <c r="AD632" s="1165"/>
      <c r="AE632" s="21"/>
      <c r="AF632" s="1165"/>
      <c r="AG632" s="261"/>
      <c r="AH632" s="261"/>
      <c r="AI632" s="1029"/>
      <c r="AJ632" s="1030"/>
      <c r="AK632" s="261"/>
    </row>
    <row r="633" spans="1:37" s="1031" customFormat="1" ht="15.75" customHeight="1" outlineLevel="3" x14ac:dyDescent="0.15">
      <c r="A633" s="1173">
        <f t="shared" si="247"/>
        <v>0</v>
      </c>
      <c r="B633" s="17"/>
      <c r="C633" s="1019"/>
      <c r="D633" s="1020"/>
      <c r="E633" s="1248" t="str">
        <f>Prijsonderbouwing!B2456</f>
        <v>V5-1-C3</v>
      </c>
      <c r="F633" s="1249" t="str">
        <f>Prijsonderbouwing!D2456</f>
        <v>Plaatsen van mechanische ventilatiebox* systeem (Type 3. Tussenwoning)</v>
      </c>
      <c r="G633" s="1250"/>
      <c r="H633" s="1250"/>
      <c r="I633" s="1250"/>
      <c r="J633" s="1251"/>
      <c r="K633" s="1252"/>
      <c r="L633" s="1253"/>
      <c r="M633" s="1254" t="str">
        <f>Prijsonderbouwing!F2456</f>
        <v>pst</v>
      </c>
      <c r="N633" s="1255">
        <f>Prijsonderbouwing!O2456</f>
        <v>0</v>
      </c>
      <c r="O633" s="1255">
        <f>Prijsonderbouwing!X2456</f>
        <v>0</v>
      </c>
      <c r="P633" s="1255">
        <f t="shared" si="248"/>
        <v>0</v>
      </c>
      <c r="Q633" s="1026"/>
      <c r="R633" s="1020"/>
      <c r="S633" s="1027"/>
      <c r="T633" s="1178"/>
      <c r="U633" s="1028">
        <f t="shared" si="249"/>
        <v>0</v>
      </c>
      <c r="V633" s="1054"/>
      <c r="W633" s="1028"/>
      <c r="X633" s="263"/>
      <c r="Y633" s="263"/>
      <c r="Z633" s="1045"/>
      <c r="AA633" s="1163"/>
      <c r="AB633" s="1163"/>
      <c r="AC633" s="1164"/>
      <c r="AD633" s="1165"/>
      <c r="AE633" s="21"/>
      <c r="AF633" s="1165"/>
      <c r="AG633" s="261"/>
      <c r="AH633" s="261"/>
      <c r="AI633" s="1029"/>
      <c r="AJ633" s="1030"/>
      <c r="AK633" s="261"/>
    </row>
    <row r="634" spans="1:37" s="1031" customFormat="1" ht="15.75" customHeight="1" outlineLevel="3" x14ac:dyDescent="0.15">
      <c r="A634" s="1173">
        <f t="shared" ref="A634:A635" si="250">IF(K634=0,0,1)</f>
        <v>0</v>
      </c>
      <c r="B634" s="17"/>
      <c r="C634" s="1019"/>
      <c r="D634" s="1020"/>
      <c r="E634" s="1248" t="str">
        <f>Prijsonderbouwing!B2471</f>
        <v>V5-1-C4</v>
      </c>
      <c r="F634" s="1249" t="str">
        <f>Prijsonderbouwing!D2471</f>
        <v>Plaatsen van mechanische ventilatiebox* systeem (Type 4. Meergezinswoning)</v>
      </c>
      <c r="G634" s="1250"/>
      <c r="H634" s="1250"/>
      <c r="I634" s="1250"/>
      <c r="J634" s="1251"/>
      <c r="K634" s="1252"/>
      <c r="L634" s="1253"/>
      <c r="M634" s="1254" t="str">
        <f>Prijsonderbouwing!F2471</f>
        <v>pst</v>
      </c>
      <c r="N634" s="1255">
        <f>Prijsonderbouwing!O2471</f>
        <v>0</v>
      </c>
      <c r="O634" s="1255">
        <f>Prijsonderbouwing!X2471</f>
        <v>0</v>
      </c>
      <c r="P634" s="1255">
        <f t="shared" ref="P634:P635" si="251">K634*O634</f>
        <v>0</v>
      </c>
      <c r="Q634" s="1026"/>
      <c r="R634" s="1020"/>
      <c r="S634" s="1027"/>
      <c r="T634" s="1178"/>
      <c r="U634" s="1028">
        <f t="shared" ref="U634:U635" si="252">K634*N634</f>
        <v>0</v>
      </c>
      <c r="V634" s="1054"/>
      <c r="W634" s="1028"/>
      <c r="X634" s="263"/>
      <c r="Y634" s="263"/>
      <c r="Z634" s="1045"/>
      <c r="AA634" s="1163"/>
      <c r="AB634" s="1163"/>
      <c r="AC634" s="1164"/>
      <c r="AD634" s="1165"/>
      <c r="AE634" s="21"/>
      <c r="AF634" s="1165"/>
      <c r="AG634" s="261"/>
      <c r="AH634" s="261"/>
      <c r="AI634" s="1029"/>
      <c r="AJ634" s="1030"/>
      <c r="AK634" s="261"/>
    </row>
    <row r="635" spans="1:37" s="1031" customFormat="1" ht="15.75" customHeight="1" outlineLevel="3" x14ac:dyDescent="0.15">
      <c r="A635" s="1173">
        <f t="shared" si="250"/>
        <v>0</v>
      </c>
      <c r="B635" s="17"/>
      <c r="C635" s="1019"/>
      <c r="D635" s="1020"/>
      <c r="E635" s="1248" t="str">
        <f>Prijsonderbouwing!B2486</f>
        <v>V5-1-C5</v>
      </c>
      <c r="F635" s="1249" t="str">
        <f>Prijsonderbouwing!D2486</f>
        <v xml:space="preserve">Plaatsen van mechanische ventilatiebox*  systeem (Type 5. Repeterende woning) </v>
      </c>
      <c r="G635" s="1250"/>
      <c r="H635" s="1250"/>
      <c r="I635" s="1250"/>
      <c r="J635" s="1251"/>
      <c r="K635" s="1252"/>
      <c r="L635" s="1253"/>
      <c r="M635" s="1254" t="str">
        <f>Prijsonderbouwing!F2486</f>
        <v>pst</v>
      </c>
      <c r="N635" s="1255">
        <f>Prijsonderbouwing!O2486</f>
        <v>0</v>
      </c>
      <c r="O635" s="1255">
        <f>Prijsonderbouwing!X2486</f>
        <v>0</v>
      </c>
      <c r="P635" s="1255">
        <f t="shared" si="251"/>
        <v>0</v>
      </c>
      <c r="Q635" s="1026"/>
      <c r="R635" s="1020"/>
      <c r="S635" s="1027"/>
      <c r="T635" s="1178"/>
      <c r="U635" s="1028">
        <f t="shared" si="252"/>
        <v>0</v>
      </c>
      <c r="V635" s="1054"/>
      <c r="W635" s="1028"/>
      <c r="X635" s="263"/>
      <c r="Y635" s="263"/>
      <c r="Z635" s="1045"/>
      <c r="AA635" s="1163"/>
      <c r="AB635" s="1163"/>
      <c r="AC635" s="1164"/>
      <c r="AD635" s="1165"/>
      <c r="AE635" s="21"/>
      <c r="AF635" s="1165"/>
      <c r="AG635" s="261"/>
      <c r="AH635" s="261"/>
      <c r="AI635" s="1029"/>
      <c r="AJ635" s="1030"/>
      <c r="AK635" s="261"/>
    </row>
    <row r="636" spans="1:37" s="1031" customFormat="1" ht="15.75" customHeight="1" outlineLevel="3" x14ac:dyDescent="0.15">
      <c r="A636" s="1173">
        <f t="shared" si="226"/>
        <v>0</v>
      </c>
      <c r="B636" s="17"/>
      <c r="C636" s="1019"/>
      <c r="D636" s="1020"/>
      <c r="E636" s="1158" t="str">
        <f>Prijsonderbouwing!B2504</f>
        <v>B5-1-C6</v>
      </c>
      <c r="F636" s="1111" t="str">
        <f>Prijsonderbouwing!D2504</f>
        <v xml:space="preserve">Kanaalwerk ten behoeve van MV minimaal 8,0 m¹ </v>
      </c>
      <c r="G636" s="982"/>
      <c r="H636" s="982"/>
      <c r="I636" s="982"/>
      <c r="J636" s="984"/>
      <c r="K636" s="985"/>
      <c r="L636" s="986"/>
      <c r="M636" s="987" t="str">
        <f>Prijsonderbouwing!F2504</f>
        <v>pst</v>
      </c>
      <c r="N636" s="1215">
        <f>Prijsonderbouwing!O2504</f>
        <v>1320</v>
      </c>
      <c r="O636" s="1215">
        <f>Prijsonderbouwing!X2504</f>
        <v>1597.2</v>
      </c>
      <c r="P636" s="981">
        <f t="shared" si="246"/>
        <v>0</v>
      </c>
      <c r="Q636" s="1026"/>
      <c r="R636" s="1020"/>
      <c r="S636" s="1027"/>
      <c r="T636" s="1178"/>
      <c r="U636" s="1028">
        <f t="shared" si="232"/>
        <v>0</v>
      </c>
      <c r="V636" s="1054"/>
      <c r="W636" s="1028"/>
      <c r="X636" s="263"/>
      <c r="Y636" s="263"/>
      <c r="Z636" s="1045"/>
      <c r="AA636" s="1163"/>
      <c r="AB636" s="1163"/>
      <c r="AC636" s="1164"/>
      <c r="AD636" s="1165"/>
      <c r="AE636" s="21"/>
      <c r="AF636" s="1165"/>
      <c r="AG636" s="261"/>
      <c r="AH636" s="261"/>
      <c r="AI636" s="1029"/>
      <c r="AJ636" s="1030"/>
      <c r="AK636" s="261"/>
    </row>
    <row r="637" spans="1:37" s="1031" customFormat="1" ht="15.75" customHeight="1" outlineLevel="3" x14ac:dyDescent="0.15">
      <c r="A637" s="1173">
        <f t="shared" ref="A637" si="253">IF(K637=0,0,1)</f>
        <v>0</v>
      </c>
      <c r="B637" s="17"/>
      <c r="C637" s="1019"/>
      <c r="D637" s="1020"/>
      <c r="E637" s="1158" t="str">
        <f>Prijsonderbouwing!B2505</f>
        <v>B5-1-C7</v>
      </c>
      <c r="F637" s="1111" t="str">
        <f>Prijsonderbouwing!D2505</f>
        <v>Kanaalwerk boven de 8,0 m¹</v>
      </c>
      <c r="G637" s="982"/>
      <c r="H637" s="982"/>
      <c r="I637" s="982"/>
      <c r="J637" s="984"/>
      <c r="K637" s="985"/>
      <c r="L637" s="986"/>
      <c r="M637" s="987" t="str">
        <f>Prijsonderbouwing!F2505</f>
        <v>m¹</v>
      </c>
      <c r="N637" s="1215">
        <f>Prijsonderbouwing!O2505</f>
        <v>165</v>
      </c>
      <c r="O637" s="1215">
        <f>Prijsonderbouwing!X2505</f>
        <v>199.65</v>
      </c>
      <c r="P637" s="981">
        <f t="shared" ref="P637" si="254">K637*O637</f>
        <v>0</v>
      </c>
      <c r="Q637" s="1026"/>
      <c r="R637" s="1020"/>
      <c r="S637" s="1027"/>
      <c r="T637" s="1178"/>
      <c r="U637" s="1028">
        <f t="shared" ref="U637" si="255">K637*N637</f>
        <v>0</v>
      </c>
      <c r="V637" s="1054"/>
      <c r="W637" s="1028"/>
      <c r="X637" s="263"/>
      <c r="Y637" s="263"/>
      <c r="Z637" s="1045"/>
      <c r="AA637" s="1163"/>
      <c r="AB637" s="1163"/>
      <c r="AC637" s="1164"/>
      <c r="AD637" s="1165"/>
      <c r="AE637" s="21"/>
      <c r="AF637" s="1165"/>
      <c r="AG637" s="261"/>
      <c r="AH637" s="261"/>
      <c r="AI637" s="1029"/>
      <c r="AJ637" s="1030"/>
      <c r="AK637" s="261"/>
    </row>
    <row r="638" spans="1:37" s="1031" customFormat="1" ht="6" customHeight="1" outlineLevel="3" x14ac:dyDescent="0.15">
      <c r="A638" s="1173">
        <f>A629</f>
        <v>0</v>
      </c>
      <c r="B638" s="17"/>
      <c r="C638" s="1019"/>
      <c r="D638" s="1020"/>
      <c r="E638" s="1158"/>
      <c r="F638" s="1112"/>
      <c r="G638" s="1038"/>
      <c r="H638" s="1038"/>
      <c r="I638" s="1038"/>
      <c r="J638" s="1039"/>
      <c r="K638" s="987"/>
      <c r="L638" s="986"/>
      <c r="M638" s="987"/>
      <c r="N638" s="1215"/>
      <c r="O638" s="1215"/>
      <c r="P638" s="981"/>
      <c r="Q638" s="1026"/>
      <c r="R638" s="1020"/>
      <c r="S638" s="1027"/>
      <c r="T638" s="1178"/>
      <c r="U638" s="1028">
        <f t="shared" si="232"/>
        <v>0</v>
      </c>
      <c r="V638" s="1054"/>
      <c r="W638" s="1028"/>
      <c r="X638" s="263"/>
      <c r="Y638" s="263"/>
      <c r="Z638" s="1045"/>
      <c r="AA638" s="1163"/>
      <c r="AB638" s="1163"/>
      <c r="AC638" s="1164"/>
      <c r="AD638" s="1165"/>
      <c r="AE638" s="21"/>
      <c r="AF638" s="1165"/>
      <c r="AG638" s="261"/>
      <c r="AH638" s="261"/>
      <c r="AI638" s="1029"/>
      <c r="AJ638" s="1030"/>
      <c r="AK638" s="261"/>
    </row>
    <row r="639" spans="1:37" s="1031" customFormat="1" ht="15.75" customHeight="1" outlineLevel="3" x14ac:dyDescent="0.15">
      <c r="A639" s="1173">
        <f>IF(SUM(A640:A647)=0,0,1)</f>
        <v>0</v>
      </c>
      <c r="B639" s="17" t="s">
        <v>54</v>
      </c>
      <c r="C639" s="1019"/>
      <c r="D639" s="1020"/>
      <c r="E639" s="1159" t="str">
        <f>Prijsonderbouwing!B2511</f>
        <v>V5-1-D</v>
      </c>
      <c r="F639" s="1110" t="str">
        <f>Prijsonderbouwing!D2511</f>
        <v xml:space="preserve">Plaatsen van decentrale mechanische WTW** systeem </v>
      </c>
      <c r="G639" s="978"/>
      <c r="H639" s="978"/>
      <c r="I639" s="978"/>
      <c r="J639" s="979"/>
      <c r="K639" s="981"/>
      <c r="L639" s="981"/>
      <c r="M639" s="981"/>
      <c r="N639" s="1215"/>
      <c r="O639" s="1215"/>
      <c r="P639" s="981"/>
      <c r="Q639" s="1026"/>
      <c r="R639" s="1020"/>
      <c r="S639" s="1027"/>
      <c r="T639" s="1178"/>
      <c r="U639" s="1028">
        <f>K639*N639</f>
        <v>0</v>
      </c>
      <c r="V639" s="1054"/>
      <c r="W639" s="1028"/>
      <c r="X639" s="263"/>
      <c r="Y639" s="263"/>
      <c r="Z639" s="1045"/>
      <c r="AA639" s="1163"/>
      <c r="AB639" s="1163"/>
      <c r="AC639" s="1164"/>
      <c r="AD639" s="1165"/>
      <c r="AE639" s="21"/>
      <c r="AF639" s="1165"/>
      <c r="AG639" s="261"/>
      <c r="AH639" s="261"/>
      <c r="AI639" s="1029"/>
      <c r="AJ639" s="1030"/>
      <c r="AK639" s="261"/>
    </row>
    <row r="640" spans="1:37" s="1031" customFormat="1" ht="15.6" customHeight="1" outlineLevel="3" x14ac:dyDescent="0.15">
      <c r="A640" s="1173">
        <f t="shared" ref="A640" si="256">IF(K640=0,0,1)</f>
        <v>0</v>
      </c>
      <c r="B640" s="17"/>
      <c r="C640" s="1019"/>
      <c r="D640" s="1020"/>
      <c r="E640" s="1158" t="str">
        <f>Prijsonderbouwing!B2513</f>
        <v>V5-1-D1</v>
      </c>
      <c r="F640" s="1111" t="str">
        <f>Prijsonderbouwing!D2513</f>
        <v>Plaatsen van decentrale mechanische WTW**</v>
      </c>
      <c r="G640" s="982"/>
      <c r="H640" s="982"/>
      <c r="I640" s="982"/>
      <c r="J640" s="984"/>
      <c r="K640" s="985">
        <v>0</v>
      </c>
      <c r="L640" s="986"/>
      <c r="M640" s="987" t="str">
        <f>Prijsonderbouwing!F2513</f>
        <v>pst</v>
      </c>
      <c r="N640" s="1215">
        <f>Prijsonderbouwing!O2513</f>
        <v>5627.01</v>
      </c>
      <c r="O640" s="1215">
        <f>Prijsonderbouwing!X2513</f>
        <v>6808.6821</v>
      </c>
      <c r="P640" s="981">
        <f t="shared" ref="P640" si="257">K640*O640</f>
        <v>0</v>
      </c>
      <c r="Q640" s="1026"/>
      <c r="R640" s="1020"/>
      <c r="S640" s="1027"/>
      <c r="T640" s="1178"/>
      <c r="U640" s="1028">
        <f t="shared" ref="U640" si="258">K640*N640</f>
        <v>0</v>
      </c>
      <c r="V640" s="1054"/>
      <c r="W640" s="1028"/>
      <c r="X640" s="263"/>
      <c r="Y640" s="263"/>
      <c r="Z640" s="1045"/>
      <c r="AA640" s="1163"/>
      <c r="AB640" s="1163"/>
      <c r="AC640" s="1164"/>
      <c r="AD640" s="1165"/>
      <c r="AE640" s="21"/>
      <c r="AF640" s="1165"/>
      <c r="AG640" s="261"/>
      <c r="AH640" s="261"/>
      <c r="AI640" s="1029"/>
      <c r="AJ640" s="1030"/>
      <c r="AK640" s="261"/>
    </row>
    <row r="641" spans="1:38" s="1031" customFormat="1" ht="15.6" customHeight="1" outlineLevel="3" x14ac:dyDescent="0.15">
      <c r="A641" s="1173">
        <f t="shared" si="226"/>
        <v>0</v>
      </c>
      <c r="B641" s="17"/>
      <c r="C641" s="1019"/>
      <c r="D641" s="1020"/>
      <c r="E641" s="1248" t="str">
        <f>Prijsonderbouwing!B2528</f>
        <v>V5-1-D1</v>
      </c>
      <c r="F641" s="1249" t="str">
        <f>Prijsonderbouwing!D2528</f>
        <v>Plaatsen van decentrale mechanische WTW** systeem (Type 1. Vrijstaande woning)</v>
      </c>
      <c r="G641" s="1250"/>
      <c r="H641" s="1250"/>
      <c r="I641" s="1250"/>
      <c r="J641" s="1251"/>
      <c r="K641" s="1252">
        <v>0</v>
      </c>
      <c r="L641" s="1253"/>
      <c r="M641" s="1254" t="str">
        <f>Prijsonderbouwing!F2528</f>
        <v>pst</v>
      </c>
      <c r="N641" s="1255">
        <f>Prijsonderbouwing!O2528*0</f>
        <v>0</v>
      </c>
      <c r="O641" s="1255">
        <f>Prijsonderbouwing!X2528*0</f>
        <v>0</v>
      </c>
      <c r="P641" s="1255">
        <f t="shared" si="246"/>
        <v>0</v>
      </c>
      <c r="Q641" s="1026"/>
      <c r="R641" s="1020"/>
      <c r="S641" s="1027"/>
      <c r="T641" s="1178"/>
      <c r="U641" s="1028">
        <f t="shared" si="232"/>
        <v>0</v>
      </c>
      <c r="V641" s="1054"/>
      <c r="W641" s="1028"/>
      <c r="X641" s="263"/>
      <c r="Y641" s="263"/>
      <c r="Z641" s="1045"/>
      <c r="AA641" s="1163"/>
      <c r="AB641" s="1163"/>
      <c r="AC641" s="1164"/>
      <c r="AD641" s="1165"/>
      <c r="AE641" s="21"/>
      <c r="AF641" s="1165"/>
      <c r="AG641" s="261"/>
      <c r="AH641" s="261"/>
      <c r="AI641" s="1029"/>
      <c r="AJ641" s="1030"/>
      <c r="AK641" s="261"/>
    </row>
    <row r="642" spans="1:38" s="1031" customFormat="1" ht="15.6" customHeight="1" outlineLevel="3" x14ac:dyDescent="0.15">
      <c r="A642" s="1173">
        <f t="shared" ref="A642:A643" si="259">IF(K642=0,0,1)</f>
        <v>0</v>
      </c>
      <c r="B642" s="17"/>
      <c r="C642" s="1019"/>
      <c r="D642" s="1020"/>
      <c r="E642" s="1248" t="str">
        <f>Prijsonderbouwing!B2543</f>
        <v>V5-1-D2</v>
      </c>
      <c r="F642" s="1249" t="str">
        <f>Prijsonderbouwing!D2543</f>
        <v>Plaatsen van decentrale mechanische WTW** systeem (Type 2. Twee-onder-een-kapwoning / Hoekwoning)</v>
      </c>
      <c r="G642" s="1250"/>
      <c r="H642" s="1250"/>
      <c r="I642" s="1250"/>
      <c r="J642" s="1251"/>
      <c r="K642" s="1252"/>
      <c r="L642" s="1253"/>
      <c r="M642" s="1254" t="str">
        <f>Prijsonderbouwing!F2543</f>
        <v>pst</v>
      </c>
      <c r="N642" s="1255">
        <f>Prijsonderbouwing!O2543</f>
        <v>0</v>
      </c>
      <c r="O642" s="1255">
        <f>Prijsonderbouwing!X2543</f>
        <v>0</v>
      </c>
      <c r="P642" s="1255">
        <f t="shared" ref="P642:P643" si="260">K642*O642</f>
        <v>0</v>
      </c>
      <c r="Q642" s="1026"/>
      <c r="R642" s="1020"/>
      <c r="S642" s="1027"/>
      <c r="T642" s="1178"/>
      <c r="U642" s="1028">
        <f t="shared" ref="U642:U643" si="261">K642*N642</f>
        <v>0</v>
      </c>
      <c r="V642" s="1054"/>
      <c r="W642" s="1028"/>
      <c r="X642" s="263"/>
      <c r="Y642" s="263"/>
      <c r="Z642" s="1045"/>
      <c r="AA642" s="1163"/>
      <c r="AB642" s="1163"/>
      <c r="AC642" s="1164"/>
      <c r="AD642" s="1165"/>
      <c r="AE642" s="21"/>
      <c r="AF642" s="1165"/>
      <c r="AG642" s="261"/>
      <c r="AH642" s="261"/>
      <c r="AI642" s="1029"/>
      <c r="AJ642" s="1030"/>
      <c r="AK642" s="261"/>
    </row>
    <row r="643" spans="1:38" s="1031" customFormat="1" ht="15.6" customHeight="1" outlineLevel="3" x14ac:dyDescent="0.15">
      <c r="A643" s="1173">
        <f t="shared" si="259"/>
        <v>0</v>
      </c>
      <c r="B643" s="17"/>
      <c r="C643" s="1019"/>
      <c r="D643" s="1020"/>
      <c r="E643" s="1248" t="str">
        <f>Prijsonderbouwing!B2558</f>
        <v>V5-1-D3</v>
      </c>
      <c r="F643" s="1249" t="str">
        <f>Prijsonderbouwing!D2558</f>
        <v>Plaatsen van decentrale mechanische WTW** systeem (Type 3. Tussenwoning)</v>
      </c>
      <c r="G643" s="1250"/>
      <c r="H643" s="1250"/>
      <c r="I643" s="1250"/>
      <c r="J643" s="1251"/>
      <c r="K643" s="1252"/>
      <c r="L643" s="1253"/>
      <c r="M643" s="1254" t="str">
        <f>Prijsonderbouwing!F2558</f>
        <v>pst</v>
      </c>
      <c r="N643" s="1255">
        <f>Prijsonderbouwing!O2558</f>
        <v>0</v>
      </c>
      <c r="O643" s="1255">
        <f>Prijsonderbouwing!X2558</f>
        <v>0</v>
      </c>
      <c r="P643" s="1255">
        <f t="shared" si="260"/>
        <v>0</v>
      </c>
      <c r="Q643" s="1026"/>
      <c r="R643" s="1020"/>
      <c r="S643" s="1027"/>
      <c r="T643" s="1178"/>
      <c r="U643" s="1028">
        <f t="shared" si="261"/>
        <v>0</v>
      </c>
      <c r="V643" s="1054"/>
      <c r="W643" s="1028"/>
      <c r="X643" s="263"/>
      <c r="Y643" s="263"/>
      <c r="Z643" s="1045"/>
      <c r="AA643" s="1163"/>
      <c r="AB643" s="1163"/>
      <c r="AC643" s="1164"/>
      <c r="AD643" s="1165"/>
      <c r="AE643" s="21"/>
      <c r="AF643" s="1165"/>
      <c r="AG643" s="261"/>
      <c r="AH643" s="261"/>
      <c r="AI643" s="1029"/>
      <c r="AJ643" s="1030"/>
      <c r="AK643" s="261"/>
    </row>
    <row r="644" spans="1:38" s="1031" customFormat="1" ht="15.6" customHeight="1" outlineLevel="3" x14ac:dyDescent="0.15">
      <c r="A644" s="1173">
        <f t="shared" ref="A644:A645" si="262">IF(K644=0,0,1)</f>
        <v>0</v>
      </c>
      <c r="B644" s="17"/>
      <c r="C644" s="1019"/>
      <c r="D644" s="1020"/>
      <c r="E644" s="1248" t="str">
        <f>Prijsonderbouwing!B2573</f>
        <v>V5-1-D4</v>
      </c>
      <c r="F644" s="1249" t="str">
        <f>Prijsonderbouwing!D2573</f>
        <v>Plaatsen van decentrale mechanische WTW** systeem (Type 4. Meergezinswoning)</v>
      </c>
      <c r="G644" s="1250"/>
      <c r="H644" s="1250"/>
      <c r="I644" s="1250"/>
      <c r="J644" s="1251"/>
      <c r="K644" s="1252"/>
      <c r="L644" s="1253"/>
      <c r="M644" s="1254" t="str">
        <f>Prijsonderbouwing!F2573</f>
        <v>pst</v>
      </c>
      <c r="N644" s="1255">
        <f>Prijsonderbouwing!O2573</f>
        <v>0</v>
      </c>
      <c r="O644" s="1255">
        <f>Prijsonderbouwing!X2573</f>
        <v>0</v>
      </c>
      <c r="P644" s="1255">
        <f t="shared" ref="P644:P645" si="263">K644*O644</f>
        <v>0</v>
      </c>
      <c r="Q644" s="1026"/>
      <c r="R644" s="1020"/>
      <c r="S644" s="1027"/>
      <c r="T644" s="1178"/>
      <c r="U644" s="1028">
        <f t="shared" ref="U644:U645" si="264">K644*N644</f>
        <v>0</v>
      </c>
      <c r="V644" s="1054"/>
      <c r="W644" s="1028"/>
      <c r="X644" s="263"/>
      <c r="Y644" s="263"/>
      <c r="Z644" s="1045"/>
      <c r="AA644" s="1163"/>
      <c r="AB644" s="1163"/>
      <c r="AC644" s="1164"/>
      <c r="AD644" s="1165"/>
      <c r="AE644" s="21"/>
      <c r="AF644" s="1165"/>
      <c r="AG644" s="261"/>
      <c r="AH644" s="261"/>
      <c r="AI644" s="1029"/>
      <c r="AJ644" s="1030"/>
      <c r="AK644" s="261"/>
    </row>
    <row r="645" spans="1:38" s="1031" customFormat="1" ht="15.6" customHeight="1" outlineLevel="3" x14ac:dyDescent="0.15">
      <c r="A645" s="1173">
        <f t="shared" si="262"/>
        <v>0</v>
      </c>
      <c r="B645" s="17"/>
      <c r="C645" s="1019"/>
      <c r="D645" s="1020"/>
      <c r="E645" s="1248" t="str">
        <f>Prijsonderbouwing!B2588</f>
        <v>V5-1-D5</v>
      </c>
      <c r="F645" s="1249" t="str">
        <f>Prijsonderbouwing!D2588</f>
        <v xml:space="preserve">Plaatsen van decentrale mechanische WTW**  systeem (Type 5. Repeterende woning) </v>
      </c>
      <c r="G645" s="1250"/>
      <c r="H645" s="1250"/>
      <c r="I645" s="1250"/>
      <c r="J645" s="1251"/>
      <c r="K645" s="1252"/>
      <c r="L645" s="1253"/>
      <c r="M645" s="1254" t="str">
        <f>Prijsonderbouwing!F2588</f>
        <v>pst</v>
      </c>
      <c r="N645" s="1255">
        <f>Prijsonderbouwing!O2588</f>
        <v>0</v>
      </c>
      <c r="O645" s="1255">
        <f>Prijsonderbouwing!X2588</f>
        <v>0</v>
      </c>
      <c r="P645" s="1255">
        <f t="shared" si="263"/>
        <v>0</v>
      </c>
      <c r="Q645" s="1026"/>
      <c r="R645" s="1020"/>
      <c r="S645" s="1027"/>
      <c r="T645" s="1178"/>
      <c r="U645" s="1028">
        <f t="shared" si="264"/>
        <v>0</v>
      </c>
      <c r="V645" s="1054"/>
      <c r="W645" s="1028"/>
      <c r="X645" s="263"/>
      <c r="Y645" s="263"/>
      <c r="Z645" s="1045"/>
      <c r="AA645" s="1163"/>
      <c r="AB645" s="1163"/>
      <c r="AC645" s="1164"/>
      <c r="AD645" s="1165"/>
      <c r="AE645" s="21"/>
      <c r="AF645" s="1165"/>
      <c r="AG645" s="261"/>
      <c r="AH645" s="261"/>
      <c r="AI645" s="1029"/>
      <c r="AJ645" s="1030"/>
      <c r="AK645" s="261"/>
    </row>
    <row r="646" spans="1:38" s="1031" customFormat="1" ht="15.6" customHeight="1" outlineLevel="3" x14ac:dyDescent="0.15">
      <c r="A646" s="1173">
        <f t="shared" ref="A646:A647" si="265">IF(K646=0,0,1)</f>
        <v>0</v>
      </c>
      <c r="B646" s="17"/>
      <c r="C646" s="1019"/>
      <c r="D646" s="1020"/>
      <c r="E646" s="1158" t="str">
        <f>Prijsonderbouwing!B2605</f>
        <v>V5-1-D6</v>
      </c>
      <c r="F646" s="1111" t="str">
        <f>Prijsonderbouwing!D2605</f>
        <v xml:space="preserve">Kanaalwerk ten behoeve van WTW minimaal 16,0 m¹ </v>
      </c>
      <c r="G646" s="982"/>
      <c r="H646" s="982"/>
      <c r="I646" s="982"/>
      <c r="J646" s="984"/>
      <c r="K646" s="985"/>
      <c r="L646" s="986"/>
      <c r="M646" s="987" t="str">
        <f>Prijsonderbouwing!F2605</f>
        <v>pst</v>
      </c>
      <c r="N646" s="1215">
        <f>Prijsonderbouwing!O2605</f>
        <v>3840</v>
      </c>
      <c r="O646" s="1215">
        <f>Prijsonderbouwing!X2605</f>
        <v>4646.3999999999996</v>
      </c>
      <c r="P646" s="981">
        <f t="shared" ref="P646:P647" si="266">K646*O646</f>
        <v>0</v>
      </c>
      <c r="Q646" s="1026"/>
      <c r="R646" s="1020"/>
      <c r="S646" s="1027"/>
      <c r="T646" s="1178"/>
      <c r="U646" s="1028">
        <f t="shared" ref="U646:U647" si="267">K646*N646</f>
        <v>0</v>
      </c>
      <c r="V646" s="1054"/>
      <c r="W646" s="1028"/>
      <c r="X646" s="263"/>
      <c r="Y646" s="263"/>
      <c r="Z646" s="1045"/>
      <c r="AA646" s="1163"/>
      <c r="AB646" s="1163"/>
      <c r="AC646" s="1164"/>
      <c r="AD646" s="1165"/>
      <c r="AE646" s="21"/>
      <c r="AF646" s="1165"/>
      <c r="AG646" s="261"/>
      <c r="AH646" s="261"/>
      <c r="AI646" s="1029"/>
      <c r="AJ646" s="1030"/>
      <c r="AK646" s="261"/>
    </row>
    <row r="647" spans="1:38" s="1031" customFormat="1" ht="15.6" customHeight="1" outlineLevel="3" x14ac:dyDescent="0.15">
      <c r="A647" s="1173">
        <f t="shared" si="265"/>
        <v>0</v>
      </c>
      <c r="B647" s="17"/>
      <c r="C647" s="1019"/>
      <c r="D647" s="1020"/>
      <c r="E647" s="1158" t="str">
        <f>Prijsonderbouwing!B2606</f>
        <v>V5-1-D7</v>
      </c>
      <c r="F647" s="1111" t="str">
        <f>Prijsonderbouwing!D2606</f>
        <v>Kanaalwerk boven de 16,0 m¹</v>
      </c>
      <c r="G647" s="982"/>
      <c r="H647" s="982"/>
      <c r="I647" s="982"/>
      <c r="J647" s="984"/>
      <c r="K647" s="985"/>
      <c r="L647" s="986"/>
      <c r="M647" s="987" t="str">
        <f>Prijsonderbouwing!F2606</f>
        <v>m¹</v>
      </c>
      <c r="N647" s="1215">
        <f>Prijsonderbouwing!O2606</f>
        <v>240</v>
      </c>
      <c r="O647" s="1215">
        <f>Prijsonderbouwing!X2606</f>
        <v>290.39999999999998</v>
      </c>
      <c r="P647" s="981">
        <f t="shared" si="266"/>
        <v>0</v>
      </c>
      <c r="Q647" s="1026"/>
      <c r="R647" s="1020"/>
      <c r="S647" s="1027"/>
      <c r="T647" s="1178"/>
      <c r="U647" s="1028">
        <f t="shared" si="267"/>
        <v>0</v>
      </c>
      <c r="V647" s="1054"/>
      <c r="W647" s="1028"/>
      <c r="X647" s="263"/>
      <c r="Y647" s="263"/>
      <c r="Z647" s="1045"/>
      <c r="AA647" s="1163"/>
      <c r="AB647" s="1163"/>
      <c r="AC647" s="1164"/>
      <c r="AD647" s="1165"/>
      <c r="AE647" s="21"/>
      <c r="AF647" s="1165"/>
      <c r="AG647" s="261"/>
      <c r="AH647" s="261"/>
      <c r="AI647" s="1029"/>
      <c r="AJ647" s="1030"/>
      <c r="AK647" s="261"/>
    </row>
    <row r="648" spans="1:38" s="1031" customFormat="1" ht="6" customHeight="1" outlineLevel="1" x14ac:dyDescent="0.15">
      <c r="A648" s="1173">
        <f>A639</f>
        <v>0</v>
      </c>
      <c r="B648" s="17"/>
      <c r="C648" s="1019"/>
      <c r="D648" s="1020"/>
      <c r="E648" s="1142"/>
      <c r="F648" s="1109"/>
      <c r="G648" s="1041"/>
      <c r="H648" s="1041"/>
      <c r="I648" s="1041"/>
      <c r="J648" s="1042"/>
      <c r="K648" s="987"/>
      <c r="L648" s="1042"/>
      <c r="M648" s="1043"/>
      <c r="N648" s="1212"/>
      <c r="O648" s="1212"/>
      <c r="P648" s="1044"/>
      <c r="Q648" s="1026"/>
      <c r="R648" s="1020"/>
      <c r="S648" s="1027"/>
      <c r="T648" s="1178"/>
      <c r="U648" s="1028">
        <f t="shared" si="232"/>
        <v>0</v>
      </c>
      <c r="V648" s="1054"/>
      <c r="W648" s="1028"/>
      <c r="X648" s="263"/>
      <c r="Y648" s="277"/>
      <c r="Z648" s="1045"/>
      <c r="AA648" s="1163"/>
      <c r="AB648" s="1163"/>
      <c r="AC648" s="1164"/>
      <c r="AD648" s="1165"/>
      <c r="AE648" s="21"/>
      <c r="AF648" s="1165"/>
      <c r="AG648" s="261"/>
      <c r="AH648" s="261"/>
      <c r="AI648" s="1029"/>
      <c r="AJ648" s="1030"/>
      <c r="AK648" s="261"/>
    </row>
    <row r="649" spans="1:38" s="1031" customFormat="1" ht="15.6" customHeight="1" outlineLevel="3" x14ac:dyDescent="0.15">
      <c r="A649" s="1173">
        <f>IF(SUM(A650:A651)=0,0,1)</f>
        <v>0</v>
      </c>
      <c r="B649" s="17" t="s">
        <v>54</v>
      </c>
      <c r="C649" s="1019"/>
      <c r="D649" s="1020"/>
      <c r="E649" s="1159" t="s">
        <v>1259</v>
      </c>
      <c r="F649" s="1110" t="s">
        <v>145</v>
      </c>
      <c r="G649" s="978"/>
      <c r="H649" s="978"/>
      <c r="I649" s="978"/>
      <c r="J649" s="979"/>
      <c r="K649" s="981"/>
      <c r="L649" s="981"/>
      <c r="M649" s="981"/>
      <c r="N649" s="1215"/>
      <c r="O649" s="1215"/>
      <c r="P649" s="981"/>
      <c r="Q649" s="1026"/>
      <c r="R649" s="1020"/>
      <c r="S649" s="1027"/>
      <c r="T649" s="1178"/>
      <c r="U649" s="1028">
        <f>K649*N649</f>
        <v>0</v>
      </c>
      <c r="V649" s="1054"/>
      <c r="W649" s="1028"/>
      <c r="X649" s="263"/>
      <c r="Y649" s="263"/>
      <c r="Z649" s="1045"/>
      <c r="AA649" s="1163"/>
      <c r="AB649" s="1163"/>
      <c r="AC649" s="1164"/>
      <c r="AD649" s="1165"/>
      <c r="AE649" s="21"/>
      <c r="AF649" s="1165"/>
      <c r="AG649" s="261"/>
      <c r="AH649" s="261"/>
      <c r="AI649" s="1029"/>
      <c r="AJ649" s="1030"/>
      <c r="AK649" s="261"/>
    </row>
    <row r="650" spans="1:38" s="1031" customFormat="1" ht="15.6" customHeight="1" outlineLevel="3" x14ac:dyDescent="0.15">
      <c r="A650" s="1173">
        <f>IF(K650=0,0,1)</f>
        <v>0</v>
      </c>
      <c r="B650" s="17" t="s">
        <v>54</v>
      </c>
      <c r="C650" s="1019"/>
      <c r="D650" s="1020"/>
      <c r="E650" s="1158" t="str">
        <f>Prijsonderbouwing!B2639</f>
        <v>V5-1-X1</v>
      </c>
      <c r="F650" s="1111" t="str">
        <f>Prijsonderbouwing!D2639</f>
        <v xml:space="preserve">Aftimmeren kanalen 3-zijdig  </v>
      </c>
      <c r="G650" s="982"/>
      <c r="H650" s="982"/>
      <c r="I650" s="983"/>
      <c r="J650" s="984"/>
      <c r="K650" s="985"/>
      <c r="L650" s="986"/>
      <c r="M650" s="987" t="str">
        <f>Prijsonderbouwing!F2639</f>
        <v>m¹</v>
      </c>
      <c r="N650" s="1215">
        <f>Prijsonderbouwing!O2639</f>
        <v>152.41159999999996</v>
      </c>
      <c r="O650" s="1215">
        <f>Prijsonderbouwing!X2639</f>
        <v>170.04323599999998</v>
      </c>
      <c r="P650" s="981">
        <f>O650*K650</f>
        <v>0</v>
      </c>
      <c r="Q650" s="1026"/>
      <c r="R650" s="1020"/>
      <c r="S650" s="1027"/>
      <c r="T650" s="1178"/>
      <c r="U650" s="1028">
        <f>K650*N650</f>
        <v>0</v>
      </c>
      <c r="V650" s="1054"/>
      <c r="W650" s="1028"/>
      <c r="X650" s="263"/>
      <c r="Y650" s="263"/>
      <c r="Z650" s="1045"/>
      <c r="AA650" s="1163"/>
      <c r="AB650" s="1163"/>
      <c r="AC650" s="1164"/>
      <c r="AD650" s="1165"/>
      <c r="AE650" s="21"/>
      <c r="AF650" s="1165"/>
      <c r="AG650" s="261"/>
      <c r="AH650" s="261"/>
      <c r="AI650" s="1029"/>
      <c r="AJ650" s="1030"/>
      <c r="AK650" s="261"/>
      <c r="AL650" s="261"/>
    </row>
    <row r="651" spans="1:38" s="1031" customFormat="1" ht="15.6" customHeight="1" outlineLevel="3" x14ac:dyDescent="0.15">
      <c r="A651" s="1173">
        <f>IF(K651=0,0,1)</f>
        <v>0</v>
      </c>
      <c r="B651" s="17" t="s">
        <v>54</v>
      </c>
      <c r="C651" s="1019"/>
      <c r="D651" s="1020"/>
      <c r="E651" s="1158" t="str">
        <f>Prijsonderbouwing!B2647</f>
        <v>V5-1-X2</v>
      </c>
      <c r="F651" s="1111" t="str">
        <f>Prijsonderbouwing!D2647</f>
        <v xml:space="preserve">Inkorten deuren </v>
      </c>
      <c r="G651" s="982"/>
      <c r="H651" s="982"/>
      <c r="I651" s="983"/>
      <c r="J651" s="984"/>
      <c r="K651" s="985"/>
      <c r="L651" s="986"/>
      <c r="M651" s="987" t="str">
        <f>Prijsonderbouwing!F2647</f>
        <v>st</v>
      </c>
      <c r="N651" s="1215">
        <f>Prijsonderbouwing!O2647</f>
        <v>50.335999999999999</v>
      </c>
      <c r="O651" s="1215">
        <f>Prijsonderbouwing!X2647</f>
        <v>55.679360000000003</v>
      </c>
      <c r="P651" s="981">
        <f>O651*K651</f>
        <v>0</v>
      </c>
      <c r="Q651" s="1026"/>
      <c r="R651" s="1020"/>
      <c r="S651" s="1027"/>
      <c r="T651" s="1178"/>
      <c r="U651" s="1028">
        <f>K651*N651</f>
        <v>0</v>
      </c>
      <c r="V651" s="1054"/>
      <c r="W651" s="1028"/>
      <c r="X651" s="263"/>
      <c r="Y651" s="263"/>
      <c r="Z651" s="1045"/>
      <c r="AA651" s="1163"/>
      <c r="AB651" s="1163"/>
      <c r="AC651" s="1164"/>
      <c r="AD651" s="1165"/>
      <c r="AE651" s="21"/>
      <c r="AF651" s="1165"/>
      <c r="AG651" s="261"/>
      <c r="AH651" s="261"/>
      <c r="AI651" s="1029"/>
      <c r="AJ651" s="1030"/>
      <c r="AK651" s="261"/>
      <c r="AL651" s="261"/>
    </row>
    <row r="652" spans="1:38" ht="10.5" outlineLevel="3" x14ac:dyDescent="0.15">
      <c r="A652" s="1173">
        <f>A649</f>
        <v>0</v>
      </c>
      <c r="B652" s="203"/>
      <c r="C652" s="185"/>
      <c r="D652" s="107"/>
      <c r="E652" s="1142"/>
      <c r="F652" s="1089"/>
      <c r="G652" s="127"/>
      <c r="H652" s="127"/>
      <c r="I652" s="127"/>
      <c r="J652" s="133"/>
      <c r="K652" s="221"/>
      <c r="L652" s="31"/>
      <c r="M652" s="36"/>
      <c r="N652" s="1215"/>
      <c r="O652" s="1215"/>
      <c r="P652" s="53"/>
      <c r="Q652" s="160"/>
      <c r="R652" s="49"/>
      <c r="S652" s="189"/>
      <c r="T652" s="1178"/>
      <c r="U652" s="678">
        <f t="shared" ref="U652" si="268">K652*N652</f>
        <v>0</v>
      </c>
      <c r="V652" s="1055"/>
      <c r="Y652" s="263"/>
      <c r="Z652" s="1045"/>
      <c r="AA652" s="1163"/>
      <c r="AB652" s="1163"/>
      <c r="AC652" s="1164"/>
      <c r="AD652" s="1165"/>
      <c r="AF652" s="1165"/>
      <c r="AJ652" s="1002"/>
      <c r="AL652" s="5"/>
    </row>
    <row r="653" spans="1:38" outlineLevel="1" x14ac:dyDescent="0.15">
      <c r="A653" s="1173">
        <f>A610</f>
        <v>0</v>
      </c>
      <c r="B653" s="203"/>
      <c r="C653" s="185"/>
      <c r="D653" s="107"/>
      <c r="E653" s="1153"/>
      <c r="F653" s="1092"/>
      <c r="G653" s="138"/>
      <c r="H653" s="139"/>
      <c r="I653" s="139"/>
      <c r="J653" s="140"/>
      <c r="K653" s="141"/>
      <c r="L653" s="141"/>
      <c r="M653" s="142" t="str">
        <f>E610</f>
        <v>V5-1</v>
      </c>
      <c r="N653" s="1236" t="s">
        <v>84</v>
      </c>
      <c r="O653" s="1217"/>
      <c r="P653" s="229">
        <f>ROUNDUP(SUM(P613:P652),0)</f>
        <v>0</v>
      </c>
      <c r="Q653" s="169"/>
      <c r="R653" s="49"/>
      <c r="S653" s="186"/>
      <c r="T653" s="1178"/>
      <c r="U653" s="678"/>
      <c r="V653" s="1055"/>
      <c r="W653" s="623">
        <f>P653</f>
        <v>0</v>
      </c>
      <c r="X653" s="280"/>
      <c r="Y653" s="277"/>
      <c r="Z653" s="1045"/>
      <c r="AA653" s="1163"/>
      <c r="AB653" s="1163"/>
      <c r="AC653" s="1164"/>
      <c r="AD653" s="1165"/>
      <c r="AF653" s="1165"/>
      <c r="AJ653" s="1002"/>
      <c r="AL653" s="5"/>
    </row>
    <row r="654" spans="1:38" ht="9" customHeight="1" outlineLevel="3" x14ac:dyDescent="0.15">
      <c r="A654" s="1173">
        <f>A655</f>
        <v>0</v>
      </c>
      <c r="B654" s="203"/>
      <c r="C654" s="185"/>
      <c r="D654" s="107"/>
      <c r="E654" s="1157"/>
      <c r="F654" s="1091"/>
      <c r="G654" s="106"/>
      <c r="H654" s="106"/>
      <c r="I654" s="106"/>
      <c r="J654" s="31"/>
      <c r="K654" s="221"/>
      <c r="L654" s="31"/>
      <c r="M654" s="31"/>
      <c r="N654" s="1223"/>
      <c r="O654" s="1223"/>
      <c r="P654" s="31"/>
      <c r="Q654" s="168"/>
      <c r="R654" s="49"/>
      <c r="S654" s="189"/>
      <c r="T654" s="1178"/>
      <c r="U654" s="678">
        <f t="shared" si="232"/>
        <v>0</v>
      </c>
      <c r="V654" s="1055"/>
      <c r="Y654" s="263"/>
      <c r="Z654" s="1045"/>
      <c r="AA654" s="1163"/>
      <c r="AB654" s="1163"/>
      <c r="AC654" s="1164"/>
      <c r="AD654" s="1165"/>
      <c r="AF654" s="1165"/>
      <c r="AJ654" s="1002"/>
      <c r="AL654" s="5"/>
    </row>
    <row r="655" spans="1:38" ht="20.45" customHeight="1" outlineLevel="3" x14ac:dyDescent="0.15">
      <c r="A655" s="1173">
        <f>A659</f>
        <v>0</v>
      </c>
      <c r="B655" s="203"/>
      <c r="C655" s="185"/>
      <c r="D655" s="107"/>
      <c r="E655" s="1155" t="s">
        <v>120</v>
      </c>
      <c r="F655" s="1084" t="s">
        <v>121</v>
      </c>
      <c r="G655" s="210"/>
      <c r="H655" s="136"/>
      <c r="I655" s="136"/>
      <c r="J655" s="136"/>
      <c r="K655" s="218"/>
      <c r="L655" s="137"/>
      <c r="M655" s="137"/>
      <c r="N655" s="646"/>
      <c r="O655" s="646"/>
      <c r="P655" s="137"/>
      <c r="Q655" s="161"/>
      <c r="R655" s="49"/>
      <c r="S655" s="189"/>
      <c r="T655" s="1178"/>
      <c r="U655" s="678"/>
      <c r="V655" s="1055"/>
      <c r="Y655" s="263"/>
      <c r="Z655" s="1045"/>
      <c r="AA655" s="1163"/>
      <c r="AB655" s="1163"/>
      <c r="AC655" s="1164"/>
      <c r="AD655" s="1165"/>
      <c r="AF655" s="1165"/>
      <c r="AJ655" s="1002"/>
      <c r="AL655" s="5"/>
    </row>
    <row r="656" spans="1:38" ht="6" customHeight="1" x14ac:dyDescent="0.15">
      <c r="A656" s="1173">
        <f>A659</f>
        <v>0</v>
      </c>
      <c r="B656" s="203"/>
      <c r="C656" s="185"/>
      <c r="D656" s="107"/>
      <c r="E656" s="1138"/>
      <c r="F656" s="1091"/>
      <c r="G656" s="118"/>
      <c r="H656" s="118"/>
      <c r="I656" s="118"/>
      <c r="J656" s="118"/>
      <c r="K656" s="223"/>
      <c r="L656" s="118"/>
      <c r="M656" s="118"/>
      <c r="N656" s="1229"/>
      <c r="O656" s="1229"/>
      <c r="P656" s="118"/>
      <c r="Q656" s="160"/>
      <c r="R656" s="49"/>
      <c r="S656" s="186"/>
      <c r="T656" s="1178"/>
      <c r="U656" s="678">
        <f t="shared" si="232"/>
        <v>0</v>
      </c>
      <c r="V656" s="1055"/>
      <c r="Y656" s="263"/>
      <c r="Z656" s="1045"/>
      <c r="AA656" s="1163"/>
      <c r="AB656" s="1163"/>
      <c r="AC656" s="1164"/>
      <c r="AD656" s="1165"/>
      <c r="AF656" s="1165"/>
      <c r="AJ656" s="1002"/>
      <c r="AL656" s="5"/>
    </row>
    <row r="657" spans="1:38" ht="15.75" customHeight="1" x14ac:dyDescent="0.15">
      <c r="A657" s="1173">
        <f>A659</f>
        <v>0</v>
      </c>
      <c r="B657" s="7" t="s">
        <v>54</v>
      </c>
      <c r="C657" s="185"/>
      <c r="D657" s="107"/>
      <c r="E657" s="1138"/>
      <c r="F657" s="1099" t="s">
        <v>1980</v>
      </c>
      <c r="G657" s="941"/>
      <c r="H657" s="941"/>
      <c r="I657" s="941"/>
      <c r="J657" s="941"/>
      <c r="K657" s="941"/>
      <c r="L657" s="941"/>
      <c r="M657" s="941"/>
      <c r="N657" s="1209"/>
      <c r="O657" s="1209"/>
      <c r="P657" s="941"/>
      <c r="Q657" s="160"/>
      <c r="R657" s="49"/>
      <c r="S657" s="186"/>
      <c r="T657" s="1178"/>
      <c r="U657" s="678"/>
      <c r="V657" s="1054"/>
      <c r="Y657" s="263"/>
      <c r="Z657" s="1045"/>
      <c r="AA657" s="1163"/>
      <c r="AB657" s="1163"/>
      <c r="AC657" s="1164"/>
      <c r="AD657" s="1165"/>
      <c r="AF657" s="1165"/>
      <c r="AJ657" s="1002"/>
      <c r="AL657" s="5"/>
    </row>
    <row r="658" spans="1:38" ht="6" customHeight="1" outlineLevel="1" x14ac:dyDescent="0.15">
      <c r="A658" s="1173">
        <f>A659</f>
        <v>0</v>
      </c>
      <c r="B658" s="203"/>
      <c r="C658" s="185"/>
      <c r="D658" s="107"/>
      <c r="E658" s="1139"/>
      <c r="F658" s="1091"/>
      <c r="G658" s="71"/>
      <c r="H658" s="71"/>
      <c r="I658" s="71"/>
      <c r="J658" s="10"/>
      <c r="K658" s="27"/>
      <c r="L658" s="10"/>
      <c r="M658" s="956"/>
      <c r="N658" s="1212"/>
      <c r="O658" s="1212"/>
      <c r="P658" s="957"/>
      <c r="Q658" s="160"/>
      <c r="R658" s="49"/>
      <c r="S658" s="189"/>
      <c r="T658" s="1178"/>
      <c r="U658" s="678">
        <f t="shared" si="232"/>
        <v>0</v>
      </c>
      <c r="V658" s="1054"/>
      <c r="Y658" s="277"/>
      <c r="Z658" s="1045"/>
      <c r="AA658" s="1163"/>
      <c r="AB658" s="1163"/>
      <c r="AC658" s="1164"/>
      <c r="AD658" s="1165"/>
      <c r="AF658" s="1165"/>
      <c r="AJ658" s="1002"/>
      <c r="AL658" s="5"/>
    </row>
    <row r="659" spans="1:38" ht="15.75" customHeight="1" outlineLevel="1" x14ac:dyDescent="0.15">
      <c r="A659" s="1173">
        <f>IF(P659=0,0,1)</f>
        <v>0</v>
      </c>
      <c r="B659" s="203"/>
      <c r="C659" s="185"/>
      <c r="D659" s="107"/>
      <c r="E659" s="1153"/>
      <c r="F659" s="1092"/>
      <c r="G659" s="138"/>
      <c r="H659" s="139"/>
      <c r="I659" s="139"/>
      <c r="J659" s="140"/>
      <c r="K659" s="141"/>
      <c r="L659" s="141"/>
      <c r="M659" s="142"/>
      <c r="N659" s="1217"/>
      <c r="O659" s="1217"/>
      <c r="P659" s="229"/>
      <c r="Q659" s="169"/>
      <c r="R659" s="49"/>
      <c r="S659" s="186"/>
      <c r="T659" s="1178"/>
      <c r="U659" s="678"/>
      <c r="V659" s="1055"/>
      <c r="W659" s="623">
        <f>P659</f>
        <v>0</v>
      </c>
      <c r="X659" s="280"/>
      <c r="Y659" s="277"/>
      <c r="Z659" s="1045"/>
      <c r="AA659" s="1163"/>
      <c r="AB659" s="1163"/>
      <c r="AC659" s="1164"/>
      <c r="AD659" s="1165"/>
      <c r="AF659" s="1165"/>
      <c r="AJ659" s="1002"/>
      <c r="AL659" s="5"/>
    </row>
    <row r="660" spans="1:38" ht="9" customHeight="1" outlineLevel="3" thickBot="1" x14ac:dyDescent="0.2">
      <c r="A660" s="1173">
        <f>A661</f>
        <v>0</v>
      </c>
      <c r="B660" s="203"/>
      <c r="C660" s="185"/>
      <c r="D660" s="107"/>
      <c r="E660" s="1157"/>
      <c r="F660" s="1091"/>
      <c r="G660" s="106"/>
      <c r="H660" s="106"/>
      <c r="I660" s="106"/>
      <c r="J660" s="31"/>
      <c r="K660" s="221"/>
      <c r="L660" s="31"/>
      <c r="M660" s="31"/>
      <c r="N660" s="1223"/>
      <c r="O660" s="1223"/>
      <c r="P660" s="227"/>
      <c r="Q660" s="168"/>
      <c r="R660" s="49"/>
      <c r="S660" s="189"/>
      <c r="T660" s="1178"/>
      <c r="U660" s="678">
        <f t="shared" si="232"/>
        <v>0</v>
      </c>
      <c r="V660" s="1055"/>
      <c r="Y660" s="263"/>
      <c r="Z660" s="1045"/>
      <c r="AA660" s="1163"/>
      <c r="AB660" s="1163"/>
      <c r="AC660" s="1164"/>
      <c r="AD660" s="1165"/>
      <c r="AF660" s="1165"/>
      <c r="AJ660" s="1002"/>
      <c r="AL660" s="5"/>
    </row>
    <row r="661" spans="1:38" ht="15.75" customHeight="1" outlineLevel="1" thickBot="1" x14ac:dyDescent="0.2">
      <c r="A661" s="1173">
        <f>IF(P661=0,0,1)</f>
        <v>0</v>
      </c>
      <c r="B661" s="203"/>
      <c r="C661" s="185"/>
      <c r="D661" s="107"/>
      <c r="E661" s="1154"/>
      <c r="F661" s="162" t="str">
        <f>F604</f>
        <v>Level 5 - VENTILATIE</v>
      </c>
      <c r="G661" s="163"/>
      <c r="H661" s="163"/>
      <c r="I661" s="163"/>
      <c r="J661" s="164"/>
      <c r="K661" s="165"/>
      <c r="L661" s="164"/>
      <c r="M661" s="166" t="str">
        <f>E604</f>
        <v>V5</v>
      </c>
      <c r="N661" s="1238" t="s">
        <v>101</v>
      </c>
      <c r="O661" s="1225"/>
      <c r="P661" s="231">
        <f>P653+P659</f>
        <v>0</v>
      </c>
      <c r="Q661" s="167"/>
      <c r="R661" s="49"/>
      <c r="S661" s="186"/>
      <c r="T661" s="1178"/>
      <c r="U661" s="678"/>
      <c r="V661" s="1055"/>
      <c r="W661" s="623">
        <f>SUM(W610:W659)</f>
        <v>0</v>
      </c>
      <c r="X661" s="280"/>
      <c r="Y661" s="276"/>
      <c r="Z661" s="1045"/>
      <c r="AA661" s="1163"/>
      <c r="AB661" s="1163"/>
      <c r="AC661" s="1164"/>
      <c r="AD661" s="1165"/>
      <c r="AF661" s="1165"/>
      <c r="AJ661" s="1002"/>
      <c r="AL661" s="5"/>
    </row>
    <row r="662" spans="1:38" ht="9" customHeight="1" outlineLevel="3" thickTop="1" x14ac:dyDescent="0.15">
      <c r="A662" s="1173">
        <v>1</v>
      </c>
      <c r="B662" s="203"/>
      <c r="C662" s="185"/>
      <c r="D662" s="107"/>
      <c r="E662" s="1160"/>
      <c r="F662" s="1091"/>
      <c r="G662" s="106"/>
      <c r="H662" s="106"/>
      <c r="I662" s="106"/>
      <c r="J662" s="31"/>
      <c r="K662" s="221"/>
      <c r="L662" s="31"/>
      <c r="M662" s="31"/>
      <c r="N662" s="1223"/>
      <c r="O662" s="1223"/>
      <c r="P662" s="31"/>
      <c r="Q662" s="31"/>
      <c r="R662" s="49"/>
      <c r="S662" s="189"/>
      <c r="T662" s="1178"/>
      <c r="U662" s="678">
        <f t="shared" si="232"/>
        <v>0</v>
      </c>
      <c r="V662" s="1055"/>
      <c r="Y662" s="263"/>
      <c r="Z662" s="1045"/>
      <c r="AA662" s="1163"/>
      <c r="AB662" s="1163"/>
      <c r="AC662" s="1164"/>
      <c r="AD662" s="1165"/>
      <c r="AF662" s="1165"/>
      <c r="AJ662" s="1002"/>
    </row>
    <row r="663" spans="1:38" s="15" customFormat="1" ht="12" customHeight="1" x14ac:dyDescent="0.15">
      <c r="A663" s="1173">
        <v>1</v>
      </c>
      <c r="B663" s="203"/>
      <c r="C663" s="185"/>
      <c r="D663" s="255"/>
      <c r="E663" s="1072"/>
      <c r="F663" s="1072"/>
      <c r="G663" s="256"/>
      <c r="H663" s="256"/>
      <c r="I663" s="256"/>
      <c r="J663" s="256"/>
      <c r="K663" s="257"/>
      <c r="L663" s="120"/>
      <c r="M663" s="120"/>
      <c r="N663" s="1199"/>
      <c r="O663" s="1199"/>
      <c r="P663" s="83"/>
      <c r="Q663" s="84"/>
      <c r="R663" s="84"/>
      <c r="S663" s="189"/>
      <c r="T663" s="1178"/>
      <c r="U663" s="678">
        <f t="shared" si="232"/>
        <v>0</v>
      </c>
      <c r="V663" s="1055"/>
      <c r="W663" s="618"/>
      <c r="X663" s="263"/>
      <c r="Y663" s="263"/>
      <c r="Z663" s="1045"/>
      <c r="AA663" s="1163"/>
      <c r="AB663" s="1163"/>
      <c r="AC663" s="1164"/>
      <c r="AD663" s="1165"/>
      <c r="AE663" s="21"/>
      <c r="AF663" s="1165"/>
      <c r="AG663" s="649"/>
      <c r="AH663" s="649"/>
      <c r="AI663" s="1003"/>
      <c r="AJ663" s="1002"/>
      <c r="AK663" s="649"/>
      <c r="AL663" s="649"/>
    </row>
    <row r="664" spans="1:38" ht="10.15" customHeight="1" outlineLevel="1" thickBot="1" x14ac:dyDescent="0.2">
      <c r="A664" s="1173">
        <v>1</v>
      </c>
      <c r="B664" s="203"/>
      <c r="C664" s="185"/>
      <c r="D664" s="107"/>
      <c r="E664" s="1071"/>
      <c r="F664" s="1071"/>
      <c r="G664" s="49"/>
      <c r="H664" s="49"/>
      <c r="I664" s="49"/>
      <c r="J664" s="49"/>
      <c r="K664" s="215"/>
      <c r="L664" s="49"/>
      <c r="M664" s="49"/>
      <c r="N664" s="1198"/>
      <c r="O664" s="1198"/>
      <c r="P664" s="49"/>
      <c r="Q664" s="49"/>
      <c r="R664" s="49"/>
      <c r="S664" s="186"/>
      <c r="T664" s="1178"/>
      <c r="U664" s="678">
        <f t="shared" si="232"/>
        <v>0</v>
      </c>
      <c r="V664" s="1055"/>
      <c r="Y664" s="263"/>
      <c r="Z664" s="1045"/>
      <c r="AA664" s="1163"/>
      <c r="AB664" s="1163"/>
      <c r="AC664" s="1164"/>
      <c r="AD664" s="1165"/>
      <c r="AF664" s="1165"/>
      <c r="AJ664" s="1002"/>
    </row>
    <row r="665" spans="1:38" ht="15.75" customHeight="1" outlineLevel="3" thickTop="1" thickBot="1" x14ac:dyDescent="0.2">
      <c r="A665" s="1173">
        <v>1</v>
      </c>
      <c r="B665" s="203"/>
      <c r="C665" s="185"/>
      <c r="D665" s="107"/>
      <c r="E665" s="1135" t="s">
        <v>122</v>
      </c>
      <c r="F665" s="1083" t="s">
        <v>123</v>
      </c>
      <c r="G665" s="511"/>
      <c r="H665" s="512"/>
      <c r="I665" s="512"/>
      <c r="J665" s="513"/>
      <c r="K665" s="508"/>
      <c r="L665" s="507"/>
      <c r="M665" s="507"/>
      <c r="N665" s="507"/>
      <c r="O665" s="507"/>
      <c r="P665" s="507"/>
      <c r="Q665" s="509"/>
      <c r="R665" s="49"/>
      <c r="S665" s="189"/>
      <c r="T665" s="1178"/>
      <c r="U665" s="678">
        <f t="shared" si="232"/>
        <v>0</v>
      </c>
      <c r="V665" s="1055"/>
      <c r="Y665" s="263"/>
      <c r="Z665" s="1045"/>
      <c r="AA665" s="1163"/>
      <c r="AB665" s="1163"/>
      <c r="AC665" s="1164"/>
      <c r="AD665" s="1165"/>
      <c r="AF665" s="1165"/>
      <c r="AJ665" s="1002"/>
    </row>
    <row r="666" spans="1:38" ht="9" customHeight="1" outlineLevel="3" thickTop="1" x14ac:dyDescent="0.15">
      <c r="A666" s="1173">
        <f>A667</f>
        <v>0</v>
      </c>
      <c r="B666" s="203"/>
      <c r="C666" s="185"/>
      <c r="D666" s="107"/>
      <c r="E666" s="1157"/>
      <c r="F666" s="1091"/>
      <c r="G666" s="106"/>
      <c r="H666" s="106"/>
      <c r="I666" s="106"/>
      <c r="J666" s="31"/>
      <c r="K666" s="221"/>
      <c r="L666" s="31"/>
      <c r="M666" s="31"/>
      <c r="N666" s="1223"/>
      <c r="O666" s="1223"/>
      <c r="P666" s="31"/>
      <c r="Q666" s="168"/>
      <c r="R666" s="49"/>
      <c r="S666" s="189"/>
      <c r="T666" s="1178"/>
      <c r="U666" s="678">
        <f t="shared" si="232"/>
        <v>0</v>
      </c>
      <c r="V666" s="1055"/>
      <c r="Y666" s="263"/>
      <c r="Z666" s="1045"/>
      <c r="AA666" s="1163"/>
      <c r="AB666" s="1163"/>
      <c r="AC666" s="1164"/>
      <c r="AD666" s="1165"/>
      <c r="AF666" s="1165"/>
      <c r="AJ666" s="1002"/>
      <c r="AL666" s="5"/>
    </row>
    <row r="667" spans="1:38" ht="20.45" customHeight="1" outlineLevel="3" x14ac:dyDescent="0.15">
      <c r="A667" s="1173">
        <f>IF(P690=0,0,1)</f>
        <v>0</v>
      </c>
      <c r="B667" s="203"/>
      <c r="C667" s="185"/>
      <c r="D667" s="107"/>
      <c r="E667" s="1155" t="s">
        <v>124</v>
      </c>
      <c r="F667" s="1084" t="s">
        <v>125</v>
      </c>
      <c r="G667" s="210"/>
      <c r="H667" s="136"/>
      <c r="I667" s="136"/>
      <c r="J667" s="136"/>
      <c r="K667" s="218" t="s">
        <v>68</v>
      </c>
      <c r="L667" s="137"/>
      <c r="M667" s="137" t="s">
        <v>830</v>
      </c>
      <c r="N667" s="646" t="s">
        <v>1163</v>
      </c>
      <c r="O667" s="646" t="s">
        <v>1164</v>
      </c>
      <c r="P667" s="137" t="s">
        <v>69</v>
      </c>
      <c r="Q667" s="161"/>
      <c r="R667" s="49"/>
      <c r="S667" s="189"/>
      <c r="T667" s="1178"/>
      <c r="U667" s="678"/>
      <c r="V667" s="1055"/>
      <c r="Y667" s="263"/>
      <c r="Z667" s="1045"/>
      <c r="AA667" s="1163"/>
      <c r="AB667" s="1163"/>
      <c r="AC667" s="1164"/>
      <c r="AD667" s="1165"/>
      <c r="AF667" s="1165"/>
      <c r="AJ667" s="1002"/>
      <c r="AL667" s="5"/>
    </row>
    <row r="668" spans="1:38" ht="6" customHeight="1" x14ac:dyDescent="0.15">
      <c r="A668" s="1173">
        <f>A690</f>
        <v>0</v>
      </c>
      <c r="B668" s="203"/>
      <c r="C668" s="185"/>
      <c r="D668" s="107"/>
      <c r="E668" s="1138"/>
      <c r="F668" s="1091"/>
      <c r="G668" s="118"/>
      <c r="H668" s="118"/>
      <c r="I668" s="118"/>
      <c r="J668" s="118"/>
      <c r="K668" s="223"/>
      <c r="L668" s="118"/>
      <c r="M668" s="118"/>
      <c r="N668" s="1229"/>
      <c r="O668" s="1229"/>
      <c r="P668" s="118"/>
      <c r="Q668" s="160"/>
      <c r="R668" s="49"/>
      <c r="S668" s="186"/>
      <c r="T668" s="1178"/>
      <c r="U668" s="678">
        <f t="shared" si="232"/>
        <v>0</v>
      </c>
      <c r="V668" s="1055"/>
      <c r="Y668" s="263"/>
      <c r="Z668" s="1045"/>
      <c r="AA668" s="1163"/>
      <c r="AB668" s="1163"/>
      <c r="AC668" s="1164"/>
      <c r="AD668" s="1165"/>
      <c r="AF668" s="1165"/>
      <c r="AJ668" s="1002"/>
      <c r="AL668" s="5"/>
    </row>
    <row r="669" spans="1:38" ht="15.75" customHeight="1" x14ac:dyDescent="0.15">
      <c r="A669" s="1173">
        <f>A690</f>
        <v>0</v>
      </c>
      <c r="B669" s="7" t="s">
        <v>54</v>
      </c>
      <c r="C669" s="185"/>
      <c r="D669" s="107"/>
      <c r="E669" s="1138"/>
      <c r="F669" s="1094" t="s">
        <v>1865</v>
      </c>
      <c r="G669" s="126"/>
      <c r="H669" s="126"/>
      <c r="I669" s="76"/>
      <c r="J669" s="76"/>
      <c r="K669" s="76"/>
      <c r="L669" s="9"/>
      <c r="M669" s="77"/>
      <c r="N669" s="1201"/>
      <c r="O669" s="1201"/>
      <c r="P669" s="78"/>
      <c r="Q669" s="160"/>
      <c r="R669" s="49"/>
      <c r="S669" s="186"/>
      <c r="T669" s="1178"/>
      <c r="U669" s="678">
        <f t="shared" si="232"/>
        <v>0</v>
      </c>
      <c r="V669" s="1055"/>
      <c r="Y669" s="263"/>
      <c r="Z669" s="1045"/>
      <c r="AA669" s="1163"/>
      <c r="AB669" s="1163"/>
      <c r="AC669" s="1164"/>
      <c r="AD669" s="1165"/>
      <c r="AF669" s="1165"/>
      <c r="AJ669" s="1002"/>
      <c r="AL669" s="5"/>
    </row>
    <row r="670" spans="1:38" ht="15.75" customHeight="1" outlineLevel="1" x14ac:dyDescent="0.15">
      <c r="A670" s="1173">
        <f>A690</f>
        <v>0</v>
      </c>
      <c r="B670" s="7" t="s">
        <v>54</v>
      </c>
      <c r="C670" s="185"/>
      <c r="D670" s="107"/>
      <c r="E670" s="1138"/>
      <c r="F670" s="1094" t="s">
        <v>1852</v>
      </c>
      <c r="G670" s="126"/>
      <c r="H670" s="126"/>
      <c r="I670" s="225"/>
      <c r="J670" s="225"/>
      <c r="K670" s="225"/>
      <c r="L670" s="12"/>
      <c r="M670" s="12"/>
      <c r="N670" s="1208"/>
      <c r="O670" s="1208"/>
      <c r="P670" s="12"/>
      <c r="Q670" s="160"/>
      <c r="R670" s="49"/>
      <c r="S670" s="189"/>
      <c r="T670" s="1178"/>
      <c r="U670" s="678">
        <f t="shared" si="232"/>
        <v>0</v>
      </c>
      <c r="V670" s="1055"/>
      <c r="Y670" s="263"/>
      <c r="Z670" s="1045"/>
      <c r="AA670" s="1163"/>
      <c r="AB670" s="1163"/>
      <c r="AC670" s="1164"/>
      <c r="AD670" s="1165"/>
      <c r="AF670" s="1165"/>
      <c r="AJ670" s="1002"/>
      <c r="AL670" s="5"/>
    </row>
    <row r="671" spans="1:38" ht="6" customHeight="1" outlineLevel="1" x14ac:dyDescent="0.15">
      <c r="A671" s="1173">
        <f>A673</f>
        <v>0</v>
      </c>
      <c r="C671" s="185"/>
      <c r="D671" s="107"/>
      <c r="E671" s="1138"/>
      <c r="F671" s="1091"/>
      <c r="G671" s="106"/>
      <c r="H671" s="106"/>
      <c r="I671" s="106"/>
      <c r="J671" s="12"/>
      <c r="K671" s="225"/>
      <c r="L671" s="12"/>
      <c r="M671" s="12"/>
      <c r="N671" s="1208"/>
      <c r="O671" s="1208"/>
      <c r="P671" s="12"/>
      <c r="Q671" s="160"/>
      <c r="R671" s="49"/>
      <c r="S671" s="189"/>
      <c r="T671" s="1178"/>
      <c r="U671" s="678">
        <f t="shared" si="232"/>
        <v>0</v>
      </c>
      <c r="V671" s="1055"/>
      <c r="Y671" s="263"/>
      <c r="Z671" s="1045"/>
      <c r="AA671" s="1163"/>
      <c r="AB671" s="1163"/>
      <c r="AC671" s="1164"/>
      <c r="AD671" s="1165"/>
      <c r="AF671" s="1165"/>
      <c r="AJ671" s="1002"/>
      <c r="AL671" s="5"/>
    </row>
    <row r="672" spans="1:38" ht="15.75" customHeight="1" outlineLevel="3" x14ac:dyDescent="0.15">
      <c r="A672" s="1173">
        <f>A673</f>
        <v>0</v>
      </c>
      <c r="B672" s="203"/>
      <c r="C672" s="185"/>
      <c r="D672" s="107"/>
      <c r="E672" s="1142" t="s">
        <v>202</v>
      </c>
      <c r="F672" s="1088" t="str">
        <f>F673</f>
        <v xml:space="preserve">Kierdichting bij muurplaten </v>
      </c>
      <c r="G672" s="126"/>
      <c r="H672" s="126"/>
      <c r="I672" s="709"/>
      <c r="J672" s="711"/>
      <c r="K672" s="225"/>
      <c r="L672" s="31"/>
      <c r="M672" s="36"/>
      <c r="N672" s="1215"/>
      <c r="O672" s="1215"/>
      <c r="P672" s="53"/>
      <c r="Q672" s="160"/>
      <c r="R672" s="49"/>
      <c r="S672" s="189"/>
      <c r="T672" s="1178"/>
      <c r="U672" s="678">
        <f t="shared" ref="U672" si="269">K672*N672</f>
        <v>0</v>
      </c>
      <c r="V672" s="1055"/>
      <c r="Y672" s="263"/>
      <c r="Z672" s="1045"/>
      <c r="AA672" s="1163"/>
      <c r="AB672" s="1163"/>
      <c r="AC672" s="1164"/>
      <c r="AD672" s="1165"/>
      <c r="AF672" s="1165"/>
      <c r="AJ672" s="1002"/>
      <c r="AL672" s="5"/>
    </row>
    <row r="673" spans="1:38" ht="15.75" customHeight="1" outlineLevel="3" x14ac:dyDescent="0.15">
      <c r="A673" s="1173">
        <f>IF(K673=0,0,1)</f>
        <v>0</v>
      </c>
      <c r="B673" s="203"/>
      <c r="C673" s="185"/>
      <c r="D673" s="107"/>
      <c r="E673" s="1138" t="str">
        <f>Prijsonderbouwing!B2690</f>
        <v>V6-1-A1</v>
      </c>
      <c r="F673" s="1089" t="str">
        <f>Prijsonderbouwing!D2690</f>
        <v xml:space="preserve">Kierdichting bij muurplaten </v>
      </c>
      <c r="G673" s="127"/>
      <c r="H673" s="127"/>
      <c r="I673" s="710"/>
      <c r="J673" s="712"/>
      <c r="K673" s="211"/>
      <c r="L673" s="31"/>
      <c r="M673" s="36" t="str">
        <f>Prijsonderbouwing!F2690</f>
        <v>m1</v>
      </c>
      <c r="N673" s="1215">
        <f>Prijsonderbouwing!O2690</f>
        <v>24.35125</v>
      </c>
      <c r="O673" s="1215">
        <f>Prijsonderbouwing!X2690</f>
        <v>26.8786375</v>
      </c>
      <c r="P673" s="53">
        <f t="shared" ref="P673:P677" si="270">O673*K673</f>
        <v>0</v>
      </c>
      <c r="Q673" s="160"/>
      <c r="R673" s="49"/>
      <c r="S673" s="189"/>
      <c r="T673" s="1178"/>
      <c r="U673" s="678">
        <f t="shared" si="232"/>
        <v>0</v>
      </c>
      <c r="V673" s="1055"/>
      <c r="Y673" s="263"/>
      <c r="Z673" s="1045"/>
      <c r="AA673" s="1163"/>
      <c r="AB673" s="1163"/>
      <c r="AC673" s="1164"/>
      <c r="AD673" s="1165"/>
      <c r="AF673" s="1165"/>
      <c r="AJ673" s="1002"/>
      <c r="AL673" s="5"/>
    </row>
    <row r="674" spans="1:38" ht="15" customHeight="1" outlineLevel="3" x14ac:dyDescent="0.15">
      <c r="A674" s="1173">
        <v>0</v>
      </c>
      <c r="B674" s="203"/>
      <c r="C674" s="185"/>
      <c r="D674" s="107"/>
      <c r="E674" s="1142"/>
      <c r="F674" s="1113" t="s">
        <v>1262</v>
      </c>
      <c r="G674" s="127"/>
      <c r="H674" s="127"/>
      <c r="I674" s="710"/>
      <c r="J674" s="133"/>
      <c r="K674" s="221"/>
      <c r="L674" s="31"/>
      <c r="M674" s="36"/>
      <c r="N674" s="1215"/>
      <c r="O674" s="1215"/>
      <c r="P674" s="53"/>
      <c r="Q674" s="160"/>
      <c r="R674" s="49"/>
      <c r="S674" s="189"/>
      <c r="T674" s="1178"/>
      <c r="U674" s="678">
        <f t="shared" si="232"/>
        <v>0</v>
      </c>
      <c r="V674" s="1055"/>
      <c r="Y674" s="263"/>
      <c r="Z674" s="1045"/>
      <c r="AA674" s="1163"/>
      <c r="AC674" s="1164"/>
      <c r="AD674" s="1165"/>
      <c r="AF674" s="1165"/>
      <c r="AJ674" s="1002"/>
      <c r="AL674" s="5"/>
    </row>
    <row r="675" spans="1:38" ht="6" customHeight="1" outlineLevel="3" x14ac:dyDescent="0.15">
      <c r="A675" s="1173">
        <f>A672</f>
        <v>0</v>
      </c>
      <c r="B675" s="203"/>
      <c r="C675" s="185"/>
      <c r="D675" s="107"/>
      <c r="E675" s="1142"/>
      <c r="F675" s="1090"/>
      <c r="G675" s="209"/>
      <c r="H675" s="209"/>
      <c r="I675" s="818"/>
      <c r="J675" s="294"/>
      <c r="K675" s="221"/>
      <c r="L675" s="31"/>
      <c r="M675" s="36"/>
      <c r="N675" s="1215"/>
      <c r="O675" s="1215"/>
      <c r="P675" s="53"/>
      <c r="Q675" s="160"/>
      <c r="R675" s="49"/>
      <c r="S675" s="189"/>
      <c r="T675" s="1178"/>
      <c r="U675" s="678">
        <f t="shared" ref="U675:U676" si="271">K675*N675</f>
        <v>0</v>
      </c>
      <c r="V675" s="1055"/>
      <c r="Y675" s="263"/>
      <c r="Z675" s="1045"/>
      <c r="AA675" s="1163"/>
      <c r="AB675" s="1163"/>
      <c r="AC675" s="1164"/>
      <c r="AD675" s="1165"/>
      <c r="AF675" s="1165"/>
      <c r="AJ675" s="1002"/>
      <c r="AL675" s="5"/>
    </row>
    <row r="676" spans="1:38" ht="15.75" customHeight="1" outlineLevel="3" x14ac:dyDescent="0.15">
      <c r="A676" s="1173">
        <f>A677</f>
        <v>0</v>
      </c>
      <c r="B676" s="203"/>
      <c r="C676" s="185"/>
      <c r="D676" s="107"/>
      <c r="E676" s="1142" t="s">
        <v>203</v>
      </c>
      <c r="F676" s="1088" t="str">
        <f>F677</f>
        <v>Kierdichting bij vloerranden</v>
      </c>
      <c r="G676" s="126"/>
      <c r="H676" s="126"/>
      <c r="I676" s="709"/>
      <c r="J676" s="711"/>
      <c r="K676" s="225"/>
      <c r="L676" s="31"/>
      <c r="M676" s="36"/>
      <c r="N676" s="1215"/>
      <c r="O676" s="1215"/>
      <c r="P676" s="53"/>
      <c r="Q676" s="160"/>
      <c r="R676" s="49"/>
      <c r="S676" s="189"/>
      <c r="T676" s="1178"/>
      <c r="U676" s="678">
        <f t="shared" si="271"/>
        <v>0</v>
      </c>
      <c r="V676" s="1055"/>
      <c r="Y676" s="263"/>
      <c r="Z676" s="1045"/>
      <c r="AA676" s="1163"/>
      <c r="AB676" s="1163"/>
      <c r="AC676" s="1164"/>
      <c r="AD676" s="1165"/>
      <c r="AF676" s="1165"/>
      <c r="AJ676" s="1002"/>
      <c r="AL676" s="5"/>
    </row>
    <row r="677" spans="1:38" ht="15.75" customHeight="1" outlineLevel="3" x14ac:dyDescent="0.15">
      <c r="A677" s="1173">
        <f t="shared" ref="A677:A688" si="272">IF(K677=0,0,1)</f>
        <v>0</v>
      </c>
      <c r="B677" s="203"/>
      <c r="C677" s="185"/>
      <c r="D677" s="107"/>
      <c r="E677" s="1138" t="str">
        <f>Prijsonderbouwing!B2698</f>
        <v>V6-1-B1</v>
      </c>
      <c r="F677" s="1089" t="str">
        <f>Prijsonderbouwing!D2698</f>
        <v>Kierdichting bij vloerranden</v>
      </c>
      <c r="G677" s="127"/>
      <c r="H677" s="127"/>
      <c r="I677" s="710"/>
      <c r="J677" s="712"/>
      <c r="K677" s="211"/>
      <c r="L677" s="31"/>
      <c r="M677" s="36" t="str">
        <f>Prijsonderbouwing!F2698</f>
        <v>m1</v>
      </c>
      <c r="N677" s="1215">
        <f>Prijsonderbouwing!O2698</f>
        <v>15.555558333333336</v>
      </c>
      <c r="O677" s="1215">
        <f>Prijsonderbouwing!X2698</f>
        <v>17.243175583333336</v>
      </c>
      <c r="P677" s="53">
        <f t="shared" si="270"/>
        <v>0</v>
      </c>
      <c r="Q677" s="160"/>
      <c r="R677" s="49"/>
      <c r="S677" s="189"/>
      <c r="T677" s="1178"/>
      <c r="U677" s="678">
        <f t="shared" si="232"/>
        <v>0</v>
      </c>
      <c r="V677" s="1055"/>
      <c r="Y677" s="263"/>
      <c r="Z677" s="1045"/>
      <c r="AA677" s="1163"/>
      <c r="AB677" s="1163"/>
      <c r="AC677" s="1164"/>
      <c r="AD677" s="1165"/>
      <c r="AF677" s="1165"/>
      <c r="AJ677" s="1002"/>
      <c r="AL677" s="5"/>
    </row>
    <row r="678" spans="1:38" ht="15" customHeight="1" outlineLevel="3" x14ac:dyDescent="0.15">
      <c r="A678" s="1173">
        <v>0</v>
      </c>
      <c r="B678" s="203"/>
      <c r="C678" s="185"/>
      <c r="D678" s="107"/>
      <c r="E678" s="1142"/>
      <c r="F678" s="1113" t="s">
        <v>1263</v>
      </c>
      <c r="G678" s="127"/>
      <c r="H678" s="127"/>
      <c r="I678" s="710"/>
      <c r="J678" s="133"/>
      <c r="K678" s="221"/>
      <c r="L678" s="31"/>
      <c r="M678" s="36"/>
      <c r="N678" s="1215"/>
      <c r="O678" s="1215"/>
      <c r="P678" s="53"/>
      <c r="Q678" s="160"/>
      <c r="R678" s="49"/>
      <c r="S678" s="189"/>
      <c r="T678" s="1178"/>
      <c r="U678" s="678">
        <f t="shared" si="232"/>
        <v>0</v>
      </c>
      <c r="V678" s="1055"/>
      <c r="Y678" s="263"/>
      <c r="Z678" s="1045"/>
      <c r="AA678" s="1163"/>
      <c r="AC678" s="1164"/>
      <c r="AD678" s="1165"/>
      <c r="AF678" s="1165"/>
      <c r="AJ678" s="1002"/>
      <c r="AL678" s="5"/>
    </row>
    <row r="679" spans="1:38" ht="6" customHeight="1" outlineLevel="3" x14ac:dyDescent="0.15">
      <c r="A679" s="1173">
        <f>A676</f>
        <v>0</v>
      </c>
      <c r="B679" s="203"/>
      <c r="C679" s="185"/>
      <c r="D679" s="107"/>
      <c r="E679" s="1142"/>
      <c r="F679" s="1090"/>
      <c r="G679" s="209"/>
      <c r="H679" s="209"/>
      <c r="I679" s="818"/>
      <c r="J679" s="294"/>
      <c r="K679" s="221"/>
      <c r="L679" s="31"/>
      <c r="M679" s="36"/>
      <c r="N679" s="1215"/>
      <c r="O679" s="1215"/>
      <c r="P679" s="53"/>
      <c r="Q679" s="160"/>
      <c r="R679" s="49"/>
      <c r="S679" s="189"/>
      <c r="T679" s="1178"/>
      <c r="U679" s="678">
        <f t="shared" si="232"/>
        <v>0</v>
      </c>
      <c r="V679" s="1055"/>
      <c r="Y679" s="263"/>
      <c r="Z679" s="1045"/>
      <c r="AA679" s="1163"/>
      <c r="AB679" s="1163"/>
      <c r="AC679" s="1164"/>
      <c r="AD679" s="1165"/>
      <c r="AF679" s="1165"/>
      <c r="AJ679" s="1002"/>
      <c r="AL679" s="5"/>
    </row>
    <row r="680" spans="1:38" ht="15.75" customHeight="1" outlineLevel="3" x14ac:dyDescent="0.15">
      <c r="A680" s="1173">
        <f>A681</f>
        <v>0</v>
      </c>
      <c r="B680" s="203"/>
      <c r="C680" s="185"/>
      <c r="D680" s="107"/>
      <c r="E680" s="1142" t="s">
        <v>205</v>
      </c>
      <c r="F680" s="1088" t="str">
        <f>F681</f>
        <v>Kierdichting bij buitenkozijnen</v>
      </c>
      <c r="G680" s="126"/>
      <c r="H680" s="126"/>
      <c r="I680" s="709"/>
      <c r="J680" s="711"/>
      <c r="K680" s="225"/>
      <c r="L680" s="31"/>
      <c r="M680" s="36"/>
      <c r="N680" s="1215"/>
      <c r="O680" s="1215"/>
      <c r="P680" s="53"/>
      <c r="Q680" s="160"/>
      <c r="R680" s="49"/>
      <c r="S680" s="189"/>
      <c r="T680" s="1178"/>
      <c r="U680" s="678">
        <f t="shared" si="232"/>
        <v>0</v>
      </c>
      <c r="V680" s="1055"/>
      <c r="Y680" s="263"/>
      <c r="Z680" s="1045"/>
      <c r="AA680" s="1163"/>
      <c r="AB680" s="1163"/>
      <c r="AC680" s="1164"/>
      <c r="AD680" s="1165"/>
      <c r="AF680" s="1165"/>
      <c r="AJ680" s="1002"/>
      <c r="AL680" s="5"/>
    </row>
    <row r="681" spans="1:38" ht="15.75" customHeight="1" outlineLevel="3" x14ac:dyDescent="0.15">
      <c r="A681" s="1173">
        <f t="shared" si="272"/>
        <v>0</v>
      </c>
      <c r="B681" s="203"/>
      <c r="C681" s="185"/>
      <c r="D681" s="107"/>
      <c r="E681" s="1138" t="str">
        <f>Prijsonderbouwing!B2706</f>
        <v>V6-1-C1</v>
      </c>
      <c r="F681" s="1089" t="str">
        <f>Prijsonderbouwing!D2706</f>
        <v>Kierdichting bij buitenkozijnen</v>
      </c>
      <c r="G681" s="127"/>
      <c r="H681" s="127"/>
      <c r="I681" s="710"/>
      <c r="J681" s="132"/>
      <c r="K681" s="211"/>
      <c r="L681" s="31"/>
      <c r="M681" s="36" t="str">
        <f>Prijsonderbouwing!F2706</f>
        <v>m1</v>
      </c>
      <c r="N681" s="1215">
        <f>Prijsonderbouwing!O2706</f>
        <v>11.579700000000001</v>
      </c>
      <c r="O681" s="1215">
        <f>Prijsonderbouwing!X2706</f>
        <v>13.096677</v>
      </c>
      <c r="P681" s="53">
        <f>O681*K681</f>
        <v>0</v>
      </c>
      <c r="Q681" s="160"/>
      <c r="R681" s="49"/>
      <c r="S681" s="189"/>
      <c r="T681" s="1178"/>
      <c r="U681" s="678">
        <f t="shared" si="232"/>
        <v>0</v>
      </c>
      <c r="V681" s="1055"/>
      <c r="Y681" s="263"/>
      <c r="Z681" s="1045"/>
      <c r="AA681" s="1163"/>
      <c r="AB681" s="1163"/>
      <c r="AC681" s="1164"/>
      <c r="AD681" s="1165"/>
      <c r="AF681" s="1165"/>
      <c r="AJ681" s="1002"/>
      <c r="AL681" s="5"/>
    </row>
    <row r="682" spans="1:38" ht="15" customHeight="1" outlineLevel="3" x14ac:dyDescent="0.15">
      <c r="A682" s="1173">
        <v>0</v>
      </c>
      <c r="B682" s="203"/>
      <c r="C682" s="185"/>
      <c r="D682" s="107"/>
      <c r="E682" s="1142"/>
      <c r="F682" s="1113" t="s">
        <v>1264</v>
      </c>
      <c r="G682" s="127"/>
      <c r="H682" s="127"/>
      <c r="I682" s="710"/>
      <c r="J682" s="133"/>
      <c r="K682" s="221"/>
      <c r="L682" s="31"/>
      <c r="M682" s="36"/>
      <c r="N682" s="1215"/>
      <c r="O682" s="1215"/>
      <c r="P682" s="53"/>
      <c r="Q682" s="160"/>
      <c r="R682" s="49"/>
      <c r="S682" s="189"/>
      <c r="T682" s="1178"/>
      <c r="U682" s="678">
        <f t="shared" ref="U682:U685" si="273">K682*N682</f>
        <v>0</v>
      </c>
      <c r="V682" s="1055"/>
      <c r="Y682" s="263"/>
      <c r="Z682" s="1045"/>
      <c r="AA682" s="1163"/>
      <c r="AC682" s="1164"/>
      <c r="AD682" s="1165"/>
      <c r="AF682" s="1165"/>
      <c r="AJ682" s="1002"/>
      <c r="AL682" s="5"/>
    </row>
    <row r="683" spans="1:38" ht="6" customHeight="1" outlineLevel="3" x14ac:dyDescent="0.15">
      <c r="A683" s="1173">
        <f>A680</f>
        <v>0</v>
      </c>
      <c r="B683" s="203"/>
      <c r="C683" s="185"/>
      <c r="D683" s="107"/>
      <c r="E683" s="1142"/>
      <c r="F683" s="1090"/>
      <c r="G683" s="209"/>
      <c r="H683" s="209"/>
      <c r="I683" s="818"/>
      <c r="J683" s="294"/>
      <c r="K683" s="221"/>
      <c r="L683" s="31"/>
      <c r="M683" s="36"/>
      <c r="N683" s="1215"/>
      <c r="O683" s="1215"/>
      <c r="P683" s="53"/>
      <c r="Q683" s="160"/>
      <c r="R683" s="49"/>
      <c r="S683" s="189"/>
      <c r="T683" s="1178"/>
      <c r="U683" s="678">
        <f t="shared" si="273"/>
        <v>0</v>
      </c>
      <c r="V683" s="1055"/>
      <c r="Y683" s="263"/>
      <c r="Z683" s="1045"/>
      <c r="AA683" s="1163"/>
      <c r="AB683" s="1163"/>
      <c r="AC683" s="1164"/>
      <c r="AD683" s="1165"/>
      <c r="AF683" s="1165"/>
      <c r="AJ683" s="1002"/>
      <c r="AL683" s="5"/>
    </row>
    <row r="684" spans="1:38" ht="15.75" customHeight="1" outlineLevel="3" x14ac:dyDescent="0.15">
      <c r="A684" s="1173">
        <f>A685</f>
        <v>0</v>
      </c>
      <c r="B684" s="203"/>
      <c r="C684" s="185"/>
      <c r="D684" s="107"/>
      <c r="E684" s="1142" t="s">
        <v>1257</v>
      </c>
      <c r="F684" s="1088" t="str">
        <f>F685</f>
        <v>Kierdichting tochtprofiel rondom draaiende delen buitenkozijnen</v>
      </c>
      <c r="G684" s="126"/>
      <c r="H684" s="126"/>
      <c r="I684" s="709"/>
      <c r="J684" s="711"/>
      <c r="K684" s="225"/>
      <c r="L684" s="31"/>
      <c r="M684" s="36"/>
      <c r="N684" s="1215"/>
      <c r="O684" s="1215"/>
      <c r="P684" s="53"/>
      <c r="Q684" s="160"/>
      <c r="R684" s="49"/>
      <c r="S684" s="189"/>
      <c r="T684" s="1178"/>
      <c r="U684" s="678">
        <f t="shared" si="273"/>
        <v>0</v>
      </c>
      <c r="V684" s="1055"/>
      <c r="Y684" s="263"/>
      <c r="Z684" s="1045"/>
      <c r="AA684" s="1163"/>
      <c r="AB684" s="1163"/>
      <c r="AC684" s="1164"/>
      <c r="AD684" s="1165"/>
      <c r="AF684" s="1165"/>
      <c r="AJ684" s="1002"/>
      <c r="AL684" s="5"/>
    </row>
    <row r="685" spans="1:38" ht="15.75" customHeight="1" outlineLevel="3" x14ac:dyDescent="0.15">
      <c r="A685" s="1173">
        <f t="shared" ref="A685" si="274">IF(K685=0,0,1)</f>
        <v>0</v>
      </c>
      <c r="B685" s="203"/>
      <c r="C685" s="185"/>
      <c r="D685" s="107"/>
      <c r="E685" s="1138" t="str">
        <f>Prijsonderbouwing!B2713</f>
        <v>V6-1-D1</v>
      </c>
      <c r="F685" s="1089" t="str">
        <f>Prijsonderbouwing!D2713</f>
        <v>Kierdichting tochtprofiel rondom draaiende delen buitenkozijnen</v>
      </c>
      <c r="G685" s="127"/>
      <c r="H685" s="127"/>
      <c r="I685" s="710"/>
      <c r="J685" s="132"/>
      <c r="K685" s="211">
        <v>0</v>
      </c>
      <c r="L685" s="31"/>
      <c r="M685" s="36" t="str">
        <f>Prijsonderbouwing!F2713</f>
        <v>m1</v>
      </c>
      <c r="N685" s="1215">
        <f>Prijsonderbouwing!O2713</f>
        <v>10.115599999999999</v>
      </c>
      <c r="O685" s="1215">
        <f>Prijsonderbouwing!X2713</f>
        <v>11.368676000000001</v>
      </c>
      <c r="P685" s="53">
        <f>O685*K685</f>
        <v>0</v>
      </c>
      <c r="Q685" s="160"/>
      <c r="R685" s="49"/>
      <c r="S685" s="189"/>
      <c r="T685" s="1178"/>
      <c r="U685" s="678">
        <f t="shared" si="273"/>
        <v>0</v>
      </c>
      <c r="V685" s="1055"/>
      <c r="Y685" s="263"/>
      <c r="Z685" s="1045"/>
      <c r="AA685" s="1163"/>
      <c r="AB685" s="1163"/>
      <c r="AC685" s="1164"/>
      <c r="AD685" s="1165"/>
      <c r="AF685" s="1165"/>
      <c r="AJ685" s="1002"/>
      <c r="AL685" s="5"/>
    </row>
    <row r="686" spans="1:38" ht="6" customHeight="1" outlineLevel="3" x14ac:dyDescent="0.15">
      <c r="A686" s="1173">
        <f>A684</f>
        <v>0</v>
      </c>
      <c r="B686" s="203"/>
      <c r="C686" s="185"/>
      <c r="D686" s="107"/>
      <c r="E686" s="1142"/>
      <c r="F686" s="1090"/>
      <c r="G686" s="209"/>
      <c r="H686" s="209"/>
      <c r="I686" s="818"/>
      <c r="J686" s="294"/>
      <c r="K686" s="221"/>
      <c r="L686" s="31"/>
      <c r="M686" s="36"/>
      <c r="N686" s="1215"/>
      <c r="O686" s="1215"/>
      <c r="P686" s="53"/>
      <c r="Q686" s="160"/>
      <c r="R686" s="49"/>
      <c r="S686" s="189"/>
      <c r="T686" s="1178"/>
      <c r="U686" s="678">
        <f t="shared" si="232"/>
        <v>0</v>
      </c>
      <c r="V686" s="1055"/>
      <c r="Y686" s="263"/>
      <c r="Z686" s="1045"/>
      <c r="AA686" s="1163"/>
      <c r="AB686" s="1163"/>
      <c r="AC686" s="1164"/>
      <c r="AD686" s="1165"/>
      <c r="AF686" s="1165"/>
      <c r="AJ686" s="1002"/>
      <c r="AL686" s="5"/>
    </row>
    <row r="687" spans="1:38" ht="15.75" customHeight="1" outlineLevel="3" x14ac:dyDescent="0.15">
      <c r="A687" s="1173">
        <f>IF(SUM(A688:A688)=0,0,1)</f>
        <v>0</v>
      </c>
      <c r="B687" s="203"/>
      <c r="C687" s="185"/>
      <c r="D687" s="107"/>
      <c r="E687" s="1142" t="str">
        <f>Prijsonderbouwing!B2718</f>
        <v>V6-1-X</v>
      </c>
      <c r="F687" s="1088" t="str">
        <f>Prijsonderbouwing!D2718</f>
        <v xml:space="preserve">Bijkomende kosten </v>
      </c>
      <c r="G687" s="126"/>
      <c r="H687" s="126"/>
      <c r="I687" s="709"/>
      <c r="J687" s="289"/>
      <c r="K687" s="36"/>
      <c r="L687" s="36"/>
      <c r="M687" s="36"/>
      <c r="N687" s="1230"/>
      <c r="O687" s="1230"/>
      <c r="P687" s="36"/>
      <c r="Q687" s="160"/>
      <c r="R687" s="49"/>
      <c r="S687" s="189"/>
      <c r="T687" s="1178"/>
      <c r="U687" s="678">
        <f t="shared" si="232"/>
        <v>0</v>
      </c>
      <c r="V687" s="1055"/>
      <c r="Y687" s="263"/>
      <c r="Z687" s="1045"/>
      <c r="AA687" s="1163"/>
      <c r="AB687" s="1163"/>
      <c r="AC687" s="1164"/>
      <c r="AD687" s="1165"/>
      <c r="AF687" s="1165"/>
      <c r="AJ687" s="1002"/>
      <c r="AL687" s="5"/>
    </row>
    <row r="688" spans="1:38" ht="15.75" customHeight="1" outlineLevel="3" x14ac:dyDescent="0.15">
      <c r="A688" s="1173">
        <f t="shared" si="272"/>
        <v>0</v>
      </c>
      <c r="B688" s="7" t="s">
        <v>54</v>
      </c>
      <c r="C688" s="185"/>
      <c r="D688" s="107"/>
      <c r="E688" s="1138" t="str">
        <f>Prijsonderbouwing!B2721</f>
        <v>V6-1-X1</v>
      </c>
      <c r="F688" s="1089" t="str">
        <f>Prijsonderbouwing!D2721</f>
        <v>Blowerdoortest voor woningen met bouwjaar na 1983</v>
      </c>
      <c r="G688" s="127"/>
      <c r="H688" s="127"/>
      <c r="I688" s="208"/>
      <c r="J688" s="132"/>
      <c r="K688" s="211"/>
      <c r="L688" s="31"/>
      <c r="M688" s="36" t="str">
        <f>Prijsonderbouwing!F2721</f>
        <v>pst</v>
      </c>
      <c r="N688" s="1215">
        <f>Prijsonderbouwing!O2721</f>
        <v>425</v>
      </c>
      <c r="O688" s="1215">
        <f>Prijsonderbouwing!X2721</f>
        <v>501.5</v>
      </c>
      <c r="P688" s="53">
        <f t="shared" ref="P688" si="275">O688*K688</f>
        <v>0</v>
      </c>
      <c r="Q688" s="160"/>
      <c r="R688" s="49"/>
      <c r="S688" s="189"/>
      <c r="T688" s="1178"/>
      <c r="U688" s="678">
        <f t="shared" si="232"/>
        <v>0</v>
      </c>
      <c r="V688" s="1060"/>
      <c r="Y688" s="283"/>
      <c r="Z688" s="1045"/>
      <c r="AA688" s="1163"/>
      <c r="AB688" s="1163"/>
      <c r="AC688" s="1164"/>
      <c r="AD688" s="1165"/>
      <c r="AF688" s="1165"/>
      <c r="AJ688" s="1002"/>
    </row>
    <row r="689" spans="1:38" ht="6" customHeight="1" outlineLevel="1" x14ac:dyDescent="0.15">
      <c r="A689" s="1173">
        <f>A687</f>
        <v>0</v>
      </c>
      <c r="B689" s="203"/>
      <c r="C689" s="185"/>
      <c r="D689" s="107"/>
      <c r="E689" s="1139"/>
      <c r="F689" s="1091"/>
      <c r="G689" s="71"/>
      <c r="H689" s="71"/>
      <c r="I689" s="71"/>
      <c r="J689" s="10"/>
      <c r="K689" s="27"/>
      <c r="L689" s="10"/>
      <c r="M689" s="30"/>
      <c r="N689" s="1212"/>
      <c r="O689" s="1212"/>
      <c r="P689" s="228"/>
      <c r="Q689" s="160"/>
      <c r="R689" s="49"/>
      <c r="S689" s="189"/>
      <c r="T689" s="1178"/>
      <c r="U689" s="678">
        <f t="shared" si="232"/>
        <v>0</v>
      </c>
      <c r="V689" s="1055"/>
      <c r="Y689" s="277"/>
      <c r="Z689" s="1045"/>
      <c r="AA689" s="1163"/>
      <c r="AB689" s="1163"/>
      <c r="AC689" s="1164"/>
      <c r="AD689" s="1165"/>
      <c r="AF689" s="1165"/>
      <c r="AJ689" s="1002"/>
      <c r="AL689" s="5"/>
    </row>
    <row r="690" spans="1:38" ht="15.75" customHeight="1" outlineLevel="1" x14ac:dyDescent="0.15">
      <c r="A690" s="1173">
        <f>IF(P690=0,0,1)</f>
        <v>0</v>
      </c>
      <c r="B690" s="203"/>
      <c r="C690" s="185"/>
      <c r="D690" s="107"/>
      <c r="E690" s="1153"/>
      <c r="F690" s="1092"/>
      <c r="G690" s="138"/>
      <c r="H690" s="139"/>
      <c r="I690" s="139"/>
      <c r="J690" s="140"/>
      <c r="K690" s="141"/>
      <c r="L690" s="141"/>
      <c r="M690" s="142" t="str">
        <f>E667</f>
        <v>V6-1</v>
      </c>
      <c r="N690" s="1236" t="s">
        <v>84</v>
      </c>
      <c r="O690" s="1217"/>
      <c r="P690" s="229">
        <f>ROUNDUP(SUM(P670:P689),0)</f>
        <v>0</v>
      </c>
      <c r="Q690" s="169"/>
      <c r="R690" s="49"/>
      <c r="S690" s="186"/>
      <c r="T690" s="1178"/>
      <c r="U690" s="678"/>
      <c r="V690" s="1055"/>
      <c r="W690" s="623">
        <f>P690</f>
        <v>0</v>
      </c>
      <c r="X690" s="280"/>
      <c r="Y690" s="277"/>
      <c r="Z690" s="1045"/>
      <c r="AA690" s="1163"/>
      <c r="AB690" s="1163"/>
      <c r="AC690" s="1164"/>
      <c r="AD690" s="1165"/>
      <c r="AF690" s="1165"/>
      <c r="AJ690" s="1002"/>
      <c r="AL690" s="5"/>
    </row>
    <row r="691" spans="1:38" ht="9" customHeight="1" outlineLevel="3" thickBot="1" x14ac:dyDescent="0.2">
      <c r="A691" s="1173">
        <f>A692</f>
        <v>0</v>
      </c>
      <c r="B691" s="203"/>
      <c r="C691" s="185"/>
      <c r="D691" s="107"/>
      <c r="E691" s="1157"/>
      <c r="F691" s="1091"/>
      <c r="G691" s="106"/>
      <c r="H691" s="106"/>
      <c r="I691" s="106"/>
      <c r="J691" s="31"/>
      <c r="K691" s="221"/>
      <c r="L691" s="31"/>
      <c r="M691" s="31"/>
      <c r="N691" s="1223"/>
      <c r="O691" s="1223"/>
      <c r="P691" s="227"/>
      <c r="Q691" s="168"/>
      <c r="R691" s="49"/>
      <c r="S691" s="189"/>
      <c r="T691" s="1175"/>
      <c r="V691" s="1055"/>
      <c r="Y691" s="263"/>
      <c r="Z691" s="1045"/>
      <c r="AA691" s="1163"/>
      <c r="AB691" s="1163"/>
      <c r="AC691" s="1164"/>
      <c r="AD691" s="1165"/>
      <c r="AF691" s="1165"/>
      <c r="AJ691" s="1002"/>
      <c r="AL691" s="5"/>
    </row>
    <row r="692" spans="1:38" ht="15.75" customHeight="1" outlineLevel="1" thickBot="1" x14ac:dyDescent="0.2">
      <c r="A692" s="1173">
        <f>IF(P692=0,0,1)</f>
        <v>0</v>
      </c>
      <c r="B692" s="203"/>
      <c r="C692" s="185"/>
      <c r="D692" s="107"/>
      <c r="E692" s="1154"/>
      <c r="F692" s="162" t="str">
        <f>F665</f>
        <v>Level 6 - KIERDICHTING</v>
      </c>
      <c r="G692" s="163"/>
      <c r="H692" s="163"/>
      <c r="I692" s="163"/>
      <c r="J692" s="164"/>
      <c r="K692" s="165"/>
      <c r="L692" s="164"/>
      <c r="M692" s="166" t="str">
        <f>E665</f>
        <v>V6</v>
      </c>
      <c r="N692" s="1238" t="s">
        <v>101</v>
      </c>
      <c r="O692" s="1225"/>
      <c r="P692" s="231">
        <f>P690</f>
        <v>0</v>
      </c>
      <c r="Q692" s="167"/>
      <c r="R692" s="49"/>
      <c r="S692" s="186"/>
      <c r="T692" s="1175"/>
      <c r="U692" s="679"/>
      <c r="V692" s="1055"/>
      <c r="W692" s="623">
        <f>SUM(W669:W690)</f>
        <v>0</v>
      </c>
      <c r="X692" s="280"/>
      <c r="Y692" s="276"/>
      <c r="Z692" s="1045"/>
      <c r="AA692" s="1163"/>
      <c r="AB692" s="1163"/>
      <c r="AC692" s="1164"/>
      <c r="AD692" s="1165"/>
      <c r="AF692" s="1165"/>
      <c r="AJ692" s="1002"/>
      <c r="AL692" s="5"/>
    </row>
    <row r="693" spans="1:38" ht="11.25" thickTop="1" x14ac:dyDescent="0.15">
      <c r="A693" s="1173">
        <v>1</v>
      </c>
      <c r="C693" s="185"/>
      <c r="D693" s="107"/>
      <c r="E693" s="1071"/>
      <c r="F693" s="1071"/>
      <c r="G693" s="49"/>
      <c r="H693" s="49"/>
      <c r="I693" s="49"/>
      <c r="J693" s="49"/>
      <c r="K693" s="215"/>
      <c r="L693" s="49"/>
      <c r="M693" s="49"/>
      <c r="N693" s="74"/>
      <c r="O693" s="74"/>
      <c r="P693" s="49"/>
      <c r="Q693" s="49"/>
      <c r="R693" s="49"/>
      <c r="S693" s="189"/>
      <c r="T693" s="1175"/>
      <c r="V693" s="1055"/>
      <c r="W693" s="623"/>
      <c r="Y693" s="263"/>
      <c r="Z693" s="1045"/>
      <c r="AA693" s="1163"/>
      <c r="AB693" s="1163"/>
      <c r="AC693" s="1164"/>
      <c r="AD693" s="1165"/>
      <c r="AF693" s="1165"/>
      <c r="AJ693" s="1002"/>
    </row>
    <row r="694" spans="1:38" s="15" customFormat="1" ht="12.75" x14ac:dyDescent="0.15">
      <c r="A694" s="1173">
        <v>1</v>
      </c>
      <c r="B694" s="203"/>
      <c r="C694" s="185"/>
      <c r="D694" s="256"/>
      <c r="E694" s="1072"/>
      <c r="F694" s="1072"/>
      <c r="G694" s="256"/>
      <c r="H694" s="256"/>
      <c r="I694" s="256"/>
      <c r="J694" s="256"/>
      <c r="K694" s="256"/>
      <c r="L694" s="256"/>
      <c r="M694" s="256"/>
      <c r="N694" s="1231"/>
      <c r="O694" s="1231"/>
      <c r="P694" s="256"/>
      <c r="Q694" s="256"/>
      <c r="R694" s="256"/>
      <c r="S694" s="189"/>
      <c r="T694" s="1175"/>
      <c r="U694" s="676"/>
      <c r="V694" s="1055"/>
      <c r="W694" s="623"/>
      <c r="X694" s="260"/>
      <c r="Y694" s="260"/>
      <c r="Z694" s="1045"/>
      <c r="AA694" s="1163"/>
      <c r="AB694" s="1163"/>
      <c r="AC694" s="1164"/>
      <c r="AD694" s="1165"/>
      <c r="AE694" s="21"/>
      <c r="AF694" s="1165"/>
      <c r="AG694" s="649"/>
      <c r="AH694" s="649"/>
      <c r="AI694" s="1003"/>
      <c r="AJ694" s="1002"/>
      <c r="AK694" s="649"/>
      <c r="AL694" s="649"/>
    </row>
    <row r="695" spans="1:38" ht="11.25" thickBot="1" x14ac:dyDescent="0.2">
      <c r="A695" s="1173">
        <f>A696</f>
        <v>1</v>
      </c>
      <c r="C695" s="185"/>
      <c r="D695" s="107"/>
      <c r="E695" s="1071"/>
      <c r="F695" s="1071"/>
      <c r="G695" s="49"/>
      <c r="H695" s="49"/>
      <c r="I695" s="49"/>
      <c r="J695" s="49"/>
      <c r="K695" s="215"/>
      <c r="L695" s="49"/>
      <c r="M695" s="49"/>
      <c r="N695" s="1198"/>
      <c r="O695" s="1198"/>
      <c r="P695" s="232"/>
      <c r="Q695" s="50"/>
      <c r="R695" s="49"/>
      <c r="S695" s="189"/>
      <c r="T695" s="1175"/>
      <c r="V695" s="1055"/>
      <c r="W695" s="623"/>
      <c r="Y695" s="263"/>
      <c r="Z695" s="1045"/>
      <c r="AA695" s="1163"/>
      <c r="AB695" s="1163"/>
      <c r="AC695" s="1164"/>
      <c r="AD695" s="1165"/>
      <c r="AF695" s="1165"/>
      <c r="AJ695" s="1002"/>
    </row>
    <row r="696" spans="1:38" s="15" customFormat="1" ht="15.75" customHeight="1" thickTop="1" thickBot="1" x14ac:dyDescent="0.2">
      <c r="A696" s="1173">
        <v>1</v>
      </c>
      <c r="B696" s="7" t="s">
        <v>54</v>
      </c>
      <c r="C696" s="185"/>
      <c r="D696" s="107"/>
      <c r="E696" s="1161"/>
      <c r="F696" s="514" t="s">
        <v>127</v>
      </c>
      <c r="G696" s="515"/>
      <c r="H696" s="515"/>
      <c r="I696" s="515"/>
      <c r="J696" s="516"/>
      <c r="K696" s="517"/>
      <c r="L696" s="516"/>
      <c r="M696" s="518"/>
      <c r="N696" s="1232"/>
      <c r="O696" s="1232"/>
      <c r="P696" s="748">
        <f>U696</f>
        <v>0</v>
      </c>
      <c r="Q696" s="519"/>
      <c r="R696" s="49"/>
      <c r="S696" s="189"/>
      <c r="T696" s="1178"/>
      <c r="U696" s="623">
        <f>SUM(U75:U694)</f>
        <v>0</v>
      </c>
      <c r="V696" s="1058"/>
      <c r="W696" s="623">
        <f>SUM(W106:W695)/2</f>
        <v>0</v>
      </c>
      <c r="X696" s="263"/>
      <c r="Y696" s="263"/>
      <c r="Z696" s="1045"/>
      <c r="AA696" s="1163"/>
      <c r="AB696" s="1163"/>
      <c r="AC696" s="1164"/>
      <c r="AD696" s="1165"/>
      <c r="AE696" s="21"/>
      <c r="AF696" s="1165"/>
      <c r="AG696" s="649"/>
      <c r="AH696" s="649"/>
      <c r="AI696" s="1003"/>
      <c r="AJ696" s="1002"/>
      <c r="AK696" s="649"/>
      <c r="AL696" s="649"/>
    </row>
    <row r="697" spans="1:38" ht="10.15" customHeight="1" thickTop="1" thickBot="1" x14ac:dyDescent="0.2">
      <c r="A697" s="1173">
        <v>1</v>
      </c>
      <c r="B697" s="7" t="s">
        <v>54</v>
      </c>
      <c r="C697" s="185"/>
      <c r="D697" s="107"/>
      <c r="E697" s="1071"/>
      <c r="F697" s="1071"/>
      <c r="G697" s="49"/>
      <c r="H697" s="49"/>
      <c r="I697" s="49"/>
      <c r="J697" s="49"/>
      <c r="K697" s="215"/>
      <c r="L697" s="49"/>
      <c r="M697" s="49"/>
      <c r="N697" s="1198"/>
      <c r="O697" s="1198"/>
      <c r="P697" s="232"/>
      <c r="Q697" s="50"/>
      <c r="R697" s="49"/>
      <c r="S697" s="189"/>
      <c r="T697" s="1175"/>
      <c r="V697" s="1055"/>
      <c r="Y697" s="263"/>
      <c r="Z697" s="1045"/>
      <c r="AA697" s="1163"/>
      <c r="AB697" s="1163"/>
      <c r="AC697" s="1164"/>
      <c r="AD697" s="1165"/>
      <c r="AF697" s="1165"/>
      <c r="AJ697" s="1002"/>
    </row>
    <row r="698" spans="1:38" s="15" customFormat="1" ht="15.75" customHeight="1" thickTop="1" thickBot="1" x14ac:dyDescent="0.2">
      <c r="A698" s="1173">
        <v>1</v>
      </c>
      <c r="B698" s="7" t="s">
        <v>54</v>
      </c>
      <c r="C698" s="185"/>
      <c r="D698" s="107"/>
      <c r="E698" s="1161"/>
      <c r="F698" s="514" t="s">
        <v>1040</v>
      </c>
      <c r="G698" s="515"/>
      <c r="H698" s="515"/>
      <c r="I698" s="515"/>
      <c r="J698" s="516"/>
      <c r="K698" s="517"/>
      <c r="L698" s="516"/>
      <c r="M698" s="518"/>
      <c r="N698" s="1232" t="s">
        <v>1041</v>
      </c>
      <c r="O698" s="1232"/>
      <c r="P698" s="748">
        <f>P700-P696</f>
        <v>0</v>
      </c>
      <c r="Q698" s="519"/>
      <c r="R698" s="49"/>
      <c r="S698" s="189"/>
      <c r="T698" s="1178"/>
      <c r="U698" s="677"/>
      <c r="V698" s="1058"/>
      <c r="W698" s="623"/>
      <c r="X698" s="263"/>
      <c r="Y698" s="263"/>
      <c r="Z698" s="1045"/>
      <c r="AA698" s="1163"/>
      <c r="AB698" s="1163"/>
      <c r="AC698" s="1164"/>
      <c r="AD698" s="1165"/>
      <c r="AE698" s="21"/>
      <c r="AF698" s="1165"/>
      <c r="AG698" s="649"/>
      <c r="AH698" s="649"/>
      <c r="AI698" s="1003"/>
      <c r="AJ698" s="1002"/>
      <c r="AK698" s="649"/>
      <c r="AL698" s="649"/>
    </row>
    <row r="699" spans="1:38" ht="10.15" customHeight="1" thickTop="1" thickBot="1" x14ac:dyDescent="0.2">
      <c r="A699" s="1173">
        <v>1</v>
      </c>
      <c r="B699" s="7" t="s">
        <v>54</v>
      </c>
      <c r="C699" s="185"/>
      <c r="D699" s="107"/>
      <c r="E699" s="1071"/>
      <c r="F699" s="1071"/>
      <c r="G699" s="49"/>
      <c r="H699" s="49"/>
      <c r="I699" s="49"/>
      <c r="J699" s="49"/>
      <c r="K699" s="215"/>
      <c r="L699" s="49"/>
      <c r="M699" s="49"/>
      <c r="N699" s="1198"/>
      <c r="O699" s="1198"/>
      <c r="P699" s="232"/>
      <c r="Q699" s="50"/>
      <c r="R699" s="49"/>
      <c r="S699" s="189"/>
      <c r="T699" s="1175"/>
      <c r="V699" s="1055"/>
      <c r="Y699" s="263"/>
      <c r="Z699" s="1045"/>
      <c r="AA699" s="1163"/>
      <c r="AB699" s="1163"/>
      <c r="AC699" s="1164"/>
      <c r="AD699" s="1165"/>
      <c r="AF699" s="1165"/>
      <c r="AJ699" s="1002"/>
    </row>
    <row r="700" spans="1:38" ht="17.25" thickTop="1" thickBot="1" x14ac:dyDescent="0.2">
      <c r="A700" s="1173">
        <v>1</v>
      </c>
      <c r="C700" s="185"/>
      <c r="D700" s="107"/>
      <c r="E700" s="1161"/>
      <c r="F700" s="514" t="s">
        <v>1039</v>
      </c>
      <c r="G700" s="515"/>
      <c r="H700" s="515"/>
      <c r="I700" s="515"/>
      <c r="J700" s="516"/>
      <c r="K700" s="517"/>
      <c r="L700" s="516"/>
      <c r="M700" s="518"/>
      <c r="N700" s="1232"/>
      <c r="O700" s="1232"/>
      <c r="P700" s="748">
        <f>P229+P364+P431+P600+P661+P692</f>
        <v>0</v>
      </c>
      <c r="Q700" s="519"/>
      <c r="R700" s="49"/>
      <c r="S700" s="189"/>
      <c r="T700" s="1175"/>
      <c r="U700" s="679"/>
      <c r="V700" s="1055"/>
      <c r="W700" s="623"/>
      <c r="X700" s="280"/>
      <c r="Y700" s="276"/>
      <c r="Z700" s="1045"/>
      <c r="AA700" s="1163"/>
      <c r="AB700" s="1163"/>
      <c r="AC700" s="1164"/>
      <c r="AD700" s="1165"/>
      <c r="AF700" s="1165"/>
      <c r="AJ700" s="1002"/>
    </row>
    <row r="701" spans="1:38" ht="11.25" thickTop="1" x14ac:dyDescent="0.15">
      <c r="A701" s="1173">
        <v>1</v>
      </c>
      <c r="C701" s="185"/>
      <c r="D701" s="107"/>
      <c r="E701" s="1071"/>
      <c r="F701" s="1071"/>
      <c r="G701" s="49"/>
      <c r="H701" s="49"/>
      <c r="I701" s="49"/>
      <c r="J701" s="49"/>
      <c r="K701" s="215"/>
      <c r="L701" s="49"/>
      <c r="M701" s="49"/>
      <c r="N701" s="74"/>
      <c r="O701" s="74"/>
      <c r="P701" s="49"/>
      <c r="Q701" s="49"/>
      <c r="R701" s="49"/>
      <c r="S701" s="189"/>
      <c r="T701" s="1175"/>
      <c r="V701" s="1055"/>
      <c r="W701" s="623"/>
      <c r="Y701" s="263"/>
      <c r="Z701" s="1045"/>
      <c r="AA701" s="1163"/>
      <c r="AB701" s="1163"/>
      <c r="AC701" s="1164"/>
      <c r="AJ701" s="1002"/>
    </row>
    <row r="702" spans="1:38" s="15" customFormat="1" ht="15.75" customHeight="1" thickBot="1" x14ac:dyDescent="0.2">
      <c r="A702" s="1173">
        <v>1</v>
      </c>
      <c r="B702" s="7" t="s">
        <v>54</v>
      </c>
      <c r="C702" s="197"/>
      <c r="D702" s="198"/>
      <c r="E702" s="1162"/>
      <c r="F702" s="1114"/>
      <c r="G702" s="199"/>
      <c r="H702" s="199"/>
      <c r="I702" s="199"/>
      <c r="J702" s="199"/>
      <c r="K702" s="224"/>
      <c r="L702" s="1258"/>
      <c r="M702" s="1258"/>
      <c r="N702" s="1233"/>
      <c r="O702" s="1233"/>
      <c r="P702" s="234"/>
      <c r="Q702" s="200"/>
      <c r="R702" s="200"/>
      <c r="S702" s="201"/>
      <c r="T702" s="1178"/>
      <c r="U702" s="677"/>
      <c r="V702" s="1058"/>
      <c r="W702" s="623"/>
      <c r="X702" s="263"/>
      <c r="Y702" s="263"/>
      <c r="Z702" s="1045"/>
      <c r="AA702" s="1163"/>
      <c r="AB702" s="1163"/>
      <c r="AC702" s="1164"/>
      <c r="AD702" s="649"/>
      <c r="AE702" s="649"/>
      <c r="AF702" s="649"/>
      <c r="AG702" s="649"/>
      <c r="AH702" s="649"/>
      <c r="AI702" s="1003"/>
      <c r="AJ702" s="1002"/>
      <c r="AK702" s="649"/>
      <c r="AL702" s="649"/>
    </row>
    <row r="703" spans="1:38" ht="15.75" customHeight="1" thickBot="1" x14ac:dyDescent="0.25">
      <c r="A703" s="1173">
        <v>1</v>
      </c>
      <c r="B703" s="7" t="s">
        <v>54</v>
      </c>
      <c r="C703" s="1121"/>
      <c r="D703" s="1121"/>
      <c r="E703" s="1122"/>
      <c r="F703" s="1122"/>
      <c r="G703" s="1121"/>
      <c r="H703" s="1121"/>
      <c r="I703" s="1121"/>
      <c r="J703" s="1121"/>
      <c r="K703" s="1121"/>
      <c r="L703" s="1121"/>
      <c r="M703" s="1121"/>
      <c r="N703" s="1234"/>
      <c r="O703" s="1234"/>
      <c r="P703" s="1121"/>
      <c r="Q703" s="1121"/>
      <c r="R703" s="1121"/>
      <c r="S703" s="1121"/>
      <c r="T703" s="1175"/>
      <c r="V703" s="1055"/>
      <c r="Y703" s="263"/>
      <c r="Z703" s="1045"/>
      <c r="AA703" s="1163"/>
      <c r="AB703" s="1163"/>
      <c r="AC703" s="1164"/>
    </row>
    <row r="704" spans="1:38" ht="15.75" customHeight="1" thickBot="1" x14ac:dyDescent="0.25">
      <c r="A704" s="1173">
        <v>1</v>
      </c>
      <c r="B704" s="18"/>
      <c r="C704" s="1121"/>
      <c r="D704" s="1121"/>
      <c r="E704" s="1122"/>
      <c r="F704" s="1115" t="s">
        <v>859</v>
      </c>
      <c r="G704" s="240"/>
      <c r="H704" s="240"/>
      <c r="I704" s="241">
        <f>G26</f>
        <v>0</v>
      </c>
      <c r="J704" s="1121"/>
      <c r="K704" s="1121"/>
      <c r="L704" s="1121"/>
      <c r="M704" s="1121"/>
      <c r="N704" s="1234"/>
      <c r="O704" s="1234"/>
      <c r="P704" s="1121"/>
      <c r="Q704" s="1121"/>
      <c r="R704" s="1121"/>
      <c r="S704" s="1121"/>
      <c r="Y704" s="263"/>
      <c r="Z704" s="1045"/>
      <c r="AA704" s="1163"/>
      <c r="AB704" s="263"/>
    </row>
    <row r="705" spans="1:28" ht="6" customHeight="1" x14ac:dyDescent="0.2">
      <c r="A705" s="1173">
        <v>1</v>
      </c>
      <c r="B705" s="18"/>
      <c r="C705" s="1121"/>
      <c r="D705" s="1121"/>
      <c r="E705" s="1122"/>
      <c r="F705" s="1116"/>
      <c r="G705" s="284"/>
      <c r="H705" s="285"/>
      <c r="I705" s="286"/>
      <c r="J705" s="1121"/>
      <c r="K705" s="1121"/>
      <c r="L705" s="1121"/>
      <c r="M705" s="1121"/>
      <c r="N705" s="1234"/>
      <c r="O705" s="1234"/>
      <c r="P705" s="1121"/>
      <c r="Q705" s="1121"/>
      <c r="R705" s="1121"/>
      <c r="S705" s="1121"/>
      <c r="Y705" s="263"/>
      <c r="Z705" s="1045"/>
      <c r="AA705" s="1163"/>
    </row>
    <row r="706" spans="1:28" ht="15.75" customHeight="1" x14ac:dyDescent="0.2">
      <c r="A706" s="1173">
        <f>IF(I706=0,0,1)</f>
        <v>1</v>
      </c>
      <c r="B706" s="18"/>
      <c r="C706" s="1121"/>
      <c r="D706" s="1121"/>
      <c r="E706" s="1122"/>
      <c r="F706" s="1119" t="str">
        <f>$F$68</f>
        <v>Level 1 - GEVEL</v>
      </c>
      <c r="G706" s="684" t="s">
        <v>1042</v>
      </c>
      <c r="H706" s="135"/>
      <c r="I706" s="749" t="str">
        <f>IF(P229=0,"N.v.t.",P229)</f>
        <v>N.v.t.</v>
      </c>
      <c r="J706" s="1121"/>
      <c r="K706" s="1121"/>
      <c r="L706" s="1121"/>
      <c r="M706" s="1121"/>
      <c r="N706" s="1234"/>
      <c r="O706" s="1234"/>
      <c r="P706" s="1121"/>
      <c r="Q706" s="1121"/>
      <c r="R706" s="1121"/>
      <c r="S706" s="1121"/>
      <c r="Y706" s="263"/>
      <c r="Z706" s="1045"/>
      <c r="AA706" s="270"/>
    </row>
    <row r="707" spans="1:28" ht="15.75" customHeight="1" x14ac:dyDescent="0.2">
      <c r="A707" s="1173">
        <f t="shared" ref="A707:A711" si="276">IF(I707=0,0,1)</f>
        <v>1</v>
      </c>
      <c r="B707" s="18"/>
      <c r="C707" s="1121"/>
      <c r="D707" s="1121"/>
      <c r="E707" s="1122"/>
      <c r="F707" s="1119" t="str">
        <f>$F$233</f>
        <v xml:space="preserve">Level 2 - BEGLAZING EN  KOZIJNEN </v>
      </c>
      <c r="G707" s="684" t="s">
        <v>1042</v>
      </c>
      <c r="H707" s="134"/>
      <c r="I707" s="749" t="str">
        <f>IF(P364=0,"N.v.t.",P364)</f>
        <v>N.v.t.</v>
      </c>
      <c r="J707" s="1121"/>
      <c r="K707" s="1121"/>
      <c r="L707" s="1121"/>
      <c r="M707" s="1121"/>
      <c r="N707" s="1234"/>
      <c r="O707" s="1234"/>
      <c r="P707" s="1121"/>
      <c r="Q707" s="1121"/>
      <c r="R707" s="1121"/>
      <c r="S707" s="1121"/>
      <c r="Y707" s="263"/>
      <c r="Z707" s="1045"/>
      <c r="AA707" s="270"/>
    </row>
    <row r="708" spans="1:28" ht="15.75" customHeight="1" x14ac:dyDescent="0.2">
      <c r="A708" s="1173">
        <f t="shared" si="276"/>
        <v>1</v>
      </c>
      <c r="C708" s="1121"/>
      <c r="D708" s="1121"/>
      <c r="E708" s="1122"/>
      <c r="F708" s="1119" t="str">
        <f>$F$368</f>
        <v>Level 3 - VLOER</v>
      </c>
      <c r="G708" s="684" t="s">
        <v>1042</v>
      </c>
      <c r="H708" s="134"/>
      <c r="I708" s="749" t="str">
        <f>IF(P431=0,"N.v.t.",P431)</f>
        <v>N.v.t.</v>
      </c>
      <c r="J708" s="1121"/>
      <c r="K708" s="1121"/>
      <c r="L708" s="1121"/>
      <c r="M708" s="1121"/>
      <c r="N708" s="1234"/>
      <c r="O708" s="1234"/>
      <c r="P708" s="1121"/>
      <c r="Q708" s="1121"/>
      <c r="R708" s="1121"/>
      <c r="S708" s="1121"/>
      <c r="Y708" s="263"/>
      <c r="Z708" s="1045"/>
    </row>
    <row r="709" spans="1:28" ht="15.75" customHeight="1" x14ac:dyDescent="0.2">
      <c r="A709" s="1173">
        <f t="shared" si="276"/>
        <v>1</v>
      </c>
      <c r="C709" s="1121"/>
      <c r="D709" s="1121"/>
      <c r="E709" s="1122"/>
      <c r="F709" s="1119" t="str">
        <f>$F$435</f>
        <v>Level 4 - DAK</v>
      </c>
      <c r="G709" s="684" t="s">
        <v>1042</v>
      </c>
      <c r="H709" s="134"/>
      <c r="I709" s="749" t="str">
        <f>IF(P600=0,"N.v.t.",P600)</f>
        <v>N.v.t.</v>
      </c>
      <c r="J709" s="1121"/>
      <c r="K709" s="1121"/>
      <c r="L709" s="1121"/>
      <c r="M709" s="1121"/>
      <c r="N709" s="1234"/>
      <c r="O709" s="1234"/>
      <c r="P709" s="1121"/>
      <c r="Q709" s="1121"/>
      <c r="R709" s="1121"/>
      <c r="S709" s="1121"/>
      <c r="Y709" s="263"/>
      <c r="Z709" s="1045"/>
    </row>
    <row r="710" spans="1:28" ht="15.75" customHeight="1" x14ac:dyDescent="0.2">
      <c r="A710" s="1173">
        <f t="shared" si="276"/>
        <v>1</v>
      </c>
      <c r="C710" s="1121"/>
      <c r="D710" s="1121"/>
      <c r="E710" s="1122"/>
      <c r="F710" s="1119" t="str">
        <f>$F$604</f>
        <v>Level 5 - VENTILATIE</v>
      </c>
      <c r="G710" s="684" t="s">
        <v>1042</v>
      </c>
      <c r="H710" s="134"/>
      <c r="I710" s="749" t="str">
        <f>IF(P661=0,"N.v.t.",P661)</f>
        <v>N.v.t.</v>
      </c>
      <c r="J710" s="1121"/>
      <c r="K710" s="1121"/>
      <c r="L710" s="1121"/>
      <c r="M710" s="1121"/>
      <c r="N710" s="1234"/>
      <c r="O710" s="1234"/>
      <c r="P710" s="1121"/>
      <c r="Q710" s="1121"/>
      <c r="R710" s="1121"/>
      <c r="S710" s="1121"/>
      <c r="Y710" s="274"/>
      <c r="Z710" s="1045"/>
      <c r="AA710" s="270"/>
      <c r="AB710" s="270"/>
    </row>
    <row r="711" spans="1:28" ht="15.75" customHeight="1" x14ac:dyDescent="0.2">
      <c r="A711" s="1173">
        <f t="shared" si="276"/>
        <v>1</v>
      </c>
      <c r="C711" s="1121"/>
      <c r="D711" s="1121"/>
      <c r="E711" s="1122"/>
      <c r="F711" s="1119" t="str">
        <f>$F$665</f>
        <v>Level 6 - KIERDICHTING</v>
      </c>
      <c r="G711" s="684" t="s">
        <v>1042</v>
      </c>
      <c r="H711" s="134"/>
      <c r="I711" s="749" t="str">
        <f>IF(P692=0,"N.v.t.",P692)</f>
        <v>N.v.t.</v>
      </c>
      <c r="J711" s="1121"/>
      <c r="K711" s="1121"/>
      <c r="L711" s="1121"/>
      <c r="M711" s="1121"/>
      <c r="N711" s="1234"/>
      <c r="O711" s="1234"/>
      <c r="P711" s="1121"/>
      <c r="Q711" s="1121"/>
      <c r="R711" s="1121"/>
      <c r="S711" s="1121"/>
      <c r="T711" s="1180"/>
      <c r="U711" s="683"/>
      <c r="V711" s="1052"/>
      <c r="W711" s="683"/>
      <c r="Y711" s="274"/>
      <c r="Z711" s="1045"/>
      <c r="AA711" s="281"/>
      <c r="AB711" s="270"/>
    </row>
    <row r="712" spans="1:28" ht="7.9" customHeight="1" thickBot="1" x14ac:dyDescent="0.25">
      <c r="A712" s="1173">
        <v>1</v>
      </c>
      <c r="C712" s="1121"/>
      <c r="D712" s="1121"/>
      <c r="E712" s="1122"/>
      <c r="F712" s="1119"/>
      <c r="G712" s="295"/>
      <c r="H712" s="134"/>
      <c r="I712" s="749"/>
      <c r="J712" s="1121"/>
      <c r="K712" s="1121"/>
      <c r="L712" s="1121"/>
      <c r="M712" s="1121"/>
      <c r="N712" s="1234"/>
      <c r="O712" s="1234"/>
      <c r="P712" s="1121"/>
      <c r="Q712" s="1121"/>
      <c r="R712" s="1121"/>
      <c r="S712" s="1121"/>
      <c r="T712" s="1180"/>
      <c r="U712" s="287"/>
      <c r="V712" s="1052"/>
      <c r="W712" s="287"/>
      <c r="Y712" s="274"/>
      <c r="Z712" s="1045"/>
      <c r="AA712" s="282"/>
      <c r="AB712" s="272"/>
    </row>
    <row r="713" spans="1:28" ht="15.75" customHeight="1" thickBot="1" x14ac:dyDescent="0.25">
      <c r="A713" s="1173">
        <v>1</v>
      </c>
      <c r="B713" s="18"/>
      <c r="C713" s="1121"/>
      <c r="D713" s="1121"/>
      <c r="E713" s="1122"/>
      <c r="F713" s="1115" t="s">
        <v>1043</v>
      </c>
      <c r="G713" s="240"/>
      <c r="H713" s="240"/>
      <c r="I713" s="750">
        <f>P700</f>
        <v>0</v>
      </c>
      <c r="J713" s="1121"/>
      <c r="K713" s="1121"/>
      <c r="L713" s="1121"/>
      <c r="M713" s="1121"/>
      <c r="N713" s="1234"/>
      <c r="O713" s="1234"/>
      <c r="P713" s="1121"/>
      <c r="Q713" s="1121"/>
      <c r="R713" s="1121"/>
      <c r="S713" s="1121"/>
      <c r="T713" s="1180"/>
      <c r="U713" s="562"/>
      <c r="V713" s="1052"/>
      <c r="W713" s="562"/>
      <c r="Y713" s="263"/>
      <c r="Z713" s="1045"/>
      <c r="AA713" s="618"/>
      <c r="AB713" s="263"/>
    </row>
    <row r="714" spans="1:28" ht="6" customHeight="1" x14ac:dyDescent="0.2">
      <c r="A714" s="1173">
        <v>1</v>
      </c>
      <c r="B714" s="18"/>
      <c r="C714" s="1121"/>
      <c r="D714" s="1121"/>
      <c r="E714" s="1122"/>
      <c r="F714" s="1116"/>
      <c r="G714" s="284"/>
      <c r="H714" s="285"/>
      <c r="I714" s="286"/>
      <c r="J714" s="1121"/>
      <c r="K714" s="1121"/>
      <c r="L714" s="1121"/>
      <c r="M714" s="1121"/>
      <c r="N714" s="1234"/>
      <c r="O714" s="1234"/>
      <c r="P714" s="1121"/>
      <c r="Q714" s="1121"/>
      <c r="R714" s="1121"/>
      <c r="S714" s="1121"/>
      <c r="Y714" s="263"/>
      <c r="Z714" s="1045"/>
      <c r="AA714" s="270"/>
    </row>
    <row r="715" spans="1:28" ht="15.75" customHeight="1" x14ac:dyDescent="0.2">
      <c r="A715" s="1173">
        <v>1</v>
      </c>
      <c r="C715" s="1121"/>
      <c r="D715" s="1121"/>
      <c r="E715" s="1122"/>
      <c r="F715" s="1119" t="s">
        <v>1044</v>
      </c>
      <c r="G715" s="681"/>
      <c r="H715" s="681" t="s">
        <v>1044</v>
      </c>
      <c r="I715" s="202">
        <f>P696</f>
        <v>0</v>
      </c>
      <c r="J715" s="1121"/>
      <c r="K715" s="1121"/>
      <c r="L715" s="1121"/>
      <c r="M715" s="1121"/>
      <c r="N715" s="1234"/>
      <c r="O715" s="1234"/>
      <c r="P715" s="1121"/>
      <c r="Q715" s="1121"/>
      <c r="R715" s="1121"/>
      <c r="S715" s="1121"/>
      <c r="T715" s="1175"/>
      <c r="V715" s="1055"/>
      <c r="Y715" s="274"/>
      <c r="Z715" s="1045"/>
      <c r="AA715" s="282"/>
      <c r="AB715" s="272"/>
    </row>
    <row r="716" spans="1:28" ht="15.75" customHeight="1" x14ac:dyDescent="0.2">
      <c r="A716" s="1173">
        <v>1</v>
      </c>
      <c r="C716" s="1121"/>
      <c r="D716" s="1121"/>
      <c r="E716" s="1122"/>
      <c r="F716" s="1120" t="s">
        <v>1006</v>
      </c>
      <c r="G716" s="682"/>
      <c r="I716" s="239">
        <f>I713-I715</f>
        <v>0</v>
      </c>
      <c r="J716" s="1123"/>
      <c r="K716" s="1121"/>
      <c r="L716" s="1121"/>
      <c r="M716" s="1123"/>
      <c r="N716" s="1234"/>
      <c r="O716" s="1234"/>
      <c r="P716" s="1121"/>
      <c r="Q716" s="1121"/>
      <c r="R716" s="1121"/>
      <c r="S716" s="1121"/>
      <c r="T716" s="1175"/>
      <c r="V716" s="1056"/>
      <c r="Y716" s="274"/>
      <c r="Z716" s="1045"/>
      <c r="AA716" s="282"/>
      <c r="AB716" s="272"/>
    </row>
    <row r="717" spans="1:28" ht="6" customHeight="1" thickBot="1" x14ac:dyDescent="0.25">
      <c r="A717" s="1173">
        <v>1</v>
      </c>
      <c r="C717" s="1121"/>
      <c r="D717" s="1121"/>
      <c r="E717" s="1122"/>
      <c r="F717" s="1117"/>
      <c r="G717" s="295"/>
      <c r="H717" s="134"/>
      <c r="I717" s="202"/>
      <c r="J717" s="1121"/>
      <c r="K717" s="1121"/>
      <c r="L717" s="1121"/>
      <c r="M717" s="1121"/>
      <c r="N717" s="1234"/>
      <c r="O717" s="1234"/>
      <c r="P717" s="1121"/>
      <c r="Q717" s="1121"/>
      <c r="R717" s="1121"/>
      <c r="S717" s="1121"/>
      <c r="T717" s="1175"/>
      <c r="V717" s="1055"/>
      <c r="Y717" s="263"/>
      <c r="Z717" s="1045"/>
    </row>
    <row r="718" spans="1:28" ht="15.75" customHeight="1" thickBot="1" x14ac:dyDescent="0.25">
      <c r="A718" s="1173">
        <v>1</v>
      </c>
      <c r="C718" s="1121"/>
      <c r="D718" s="1121"/>
      <c r="E718" s="1122"/>
      <c r="F718" s="1115"/>
      <c r="G718" s="240"/>
      <c r="H718" s="240"/>
      <c r="I718" s="680"/>
      <c r="J718" s="1121"/>
      <c r="K718" s="1121"/>
      <c r="L718" s="1121"/>
      <c r="M718" s="1121"/>
      <c r="N718" s="1234"/>
      <c r="O718" s="1234"/>
      <c r="P718" s="1121"/>
      <c r="Q718" s="1121"/>
      <c r="R718" s="1121"/>
      <c r="S718" s="1121"/>
      <c r="T718" s="1181"/>
      <c r="Z718" s="1045"/>
    </row>
    <row r="719" spans="1:28" ht="15.75" customHeight="1" x14ac:dyDescent="0.2">
      <c r="C719" s="18"/>
      <c r="D719" s="110"/>
      <c r="E719" s="1118"/>
      <c r="F719" s="1118"/>
      <c r="G719" s="23"/>
      <c r="H719" s="23"/>
      <c r="I719" s="23"/>
      <c r="J719" s="23"/>
      <c r="K719" s="23"/>
      <c r="L719" s="23"/>
      <c r="M719" s="23"/>
      <c r="N719" s="1235"/>
      <c r="O719" s="1235"/>
      <c r="P719" s="23"/>
      <c r="Q719" s="23"/>
      <c r="R719" s="23"/>
      <c r="S719" s="23"/>
      <c r="T719" s="1182"/>
      <c r="Z719" s="1045"/>
    </row>
    <row r="720" spans="1:28" ht="15.75" customHeight="1" x14ac:dyDescent="0.2">
      <c r="C720" s="18"/>
      <c r="D720" s="110"/>
      <c r="E720" s="1118"/>
      <c r="F720" s="1118"/>
      <c r="G720" s="23"/>
      <c r="H720" s="23"/>
      <c r="I720" s="23"/>
      <c r="J720" s="23"/>
      <c r="K720" s="23"/>
      <c r="L720" s="23"/>
      <c r="M720" s="23"/>
      <c r="N720" s="1235"/>
      <c r="O720" s="1235"/>
      <c r="P720" s="23"/>
      <c r="Q720" s="23"/>
      <c r="R720" s="23"/>
      <c r="S720" s="23"/>
      <c r="T720" s="1182"/>
      <c r="Z720" s="1045"/>
    </row>
    <row r="721" spans="3:26" ht="15.75" customHeight="1" x14ac:dyDescent="0.2">
      <c r="C721" s="18"/>
      <c r="D721" s="110"/>
      <c r="E721" s="1118"/>
      <c r="F721" s="1118"/>
      <c r="G721" s="23"/>
      <c r="H721" s="23"/>
      <c r="I721" s="23"/>
      <c r="J721" s="23"/>
      <c r="K721" s="23"/>
      <c r="L721" s="23"/>
      <c r="M721" s="23"/>
      <c r="N721" s="1235"/>
      <c r="O721" s="1235"/>
      <c r="P721" s="23"/>
      <c r="Q721" s="23"/>
      <c r="R721" s="23"/>
      <c r="S721" s="23"/>
      <c r="T721" s="1182"/>
      <c r="Z721" s="1045"/>
    </row>
    <row r="722" spans="3:26" ht="15.75" customHeight="1" x14ac:dyDescent="0.2">
      <c r="C722" s="18"/>
      <c r="D722" s="110"/>
      <c r="E722" s="1118"/>
      <c r="F722" s="1118"/>
      <c r="G722" s="23"/>
      <c r="H722" s="23"/>
      <c r="I722" s="23"/>
      <c r="J722" s="23"/>
      <c r="K722" s="23"/>
      <c r="L722" s="23"/>
      <c r="M722" s="23"/>
      <c r="N722" s="1235"/>
      <c r="O722" s="1235"/>
      <c r="P722" s="23"/>
      <c r="Q722" s="23"/>
      <c r="R722" s="23"/>
      <c r="S722" s="23"/>
      <c r="T722" s="1182"/>
      <c r="Z722" s="1045"/>
    </row>
    <row r="723" spans="3:26" ht="15.75" customHeight="1" x14ac:dyDescent="0.2">
      <c r="C723" s="18"/>
      <c r="D723" s="110"/>
      <c r="E723" s="1118"/>
      <c r="F723" s="1118"/>
      <c r="G723" s="23"/>
      <c r="H723" s="23"/>
      <c r="I723" s="23"/>
      <c r="J723" s="23"/>
      <c r="K723" s="23"/>
      <c r="L723" s="23"/>
      <c r="M723" s="23"/>
      <c r="N723" s="1235"/>
      <c r="O723" s="1235"/>
      <c r="P723" s="23"/>
      <c r="Q723" s="23"/>
      <c r="R723" s="23"/>
      <c r="S723" s="23"/>
      <c r="T723" s="1182"/>
      <c r="Z723" s="1045"/>
    </row>
    <row r="724" spans="3:26" ht="15.75" customHeight="1" x14ac:dyDescent="0.2">
      <c r="C724" s="18"/>
      <c r="D724" s="110"/>
      <c r="E724" s="1118"/>
      <c r="F724" s="1118"/>
      <c r="G724" s="23"/>
      <c r="H724" s="23"/>
      <c r="I724" s="23"/>
      <c r="J724" s="23"/>
      <c r="K724" s="23"/>
      <c r="L724" s="23"/>
      <c r="M724" s="23"/>
      <c r="N724" s="1235"/>
      <c r="O724" s="1235"/>
      <c r="P724" s="23"/>
      <c r="Q724" s="23"/>
      <c r="R724" s="23"/>
      <c r="S724" s="23"/>
      <c r="T724" s="1182"/>
      <c r="Z724" s="1045"/>
    </row>
    <row r="725" spans="3:26" ht="15.75" customHeight="1" x14ac:dyDescent="0.2">
      <c r="C725" s="18"/>
      <c r="D725" s="110"/>
      <c r="E725" s="1118"/>
      <c r="F725" s="1118"/>
      <c r="G725" s="23"/>
      <c r="H725" s="23"/>
      <c r="I725" s="23"/>
      <c r="J725" s="23"/>
      <c r="K725" s="23"/>
      <c r="L725" s="23"/>
      <c r="M725" s="23"/>
      <c r="N725" s="1235"/>
      <c r="O725" s="1235"/>
      <c r="P725" s="23"/>
      <c r="Q725" s="23"/>
      <c r="R725" s="23"/>
      <c r="S725" s="23"/>
      <c r="T725" s="1182"/>
      <c r="Z725" s="1045"/>
    </row>
    <row r="726" spans="3:26" ht="15.75" customHeight="1" x14ac:dyDescent="0.2">
      <c r="C726" s="18"/>
      <c r="D726" s="110"/>
      <c r="E726" s="1118"/>
      <c r="F726" s="1118"/>
      <c r="G726" s="23"/>
      <c r="H726" s="23"/>
      <c r="I726" s="23"/>
      <c r="J726" s="23"/>
      <c r="K726" s="23"/>
      <c r="L726" s="23"/>
      <c r="M726" s="23"/>
      <c r="N726" s="1235"/>
      <c r="O726" s="1235"/>
      <c r="P726" s="23"/>
      <c r="Q726" s="23"/>
      <c r="R726" s="23"/>
      <c r="S726" s="23"/>
      <c r="T726" s="1182"/>
      <c r="Z726" s="1045"/>
    </row>
    <row r="727" spans="3:26" ht="15.75" customHeight="1" x14ac:dyDescent="0.2">
      <c r="C727" s="18"/>
      <c r="D727" s="110"/>
      <c r="E727" s="1118"/>
      <c r="F727" s="1118"/>
      <c r="G727" s="23"/>
      <c r="H727" s="23"/>
      <c r="I727" s="23"/>
      <c r="J727" s="23"/>
      <c r="K727" s="23"/>
      <c r="L727" s="23"/>
      <c r="M727" s="23"/>
      <c r="N727" s="1235"/>
      <c r="O727" s="1235"/>
      <c r="P727" s="23"/>
      <c r="Q727" s="23"/>
      <c r="R727" s="23"/>
      <c r="S727" s="23"/>
      <c r="T727" s="1182"/>
      <c r="Z727" s="1045"/>
    </row>
    <row r="728" spans="3:26" ht="15.75" customHeight="1" x14ac:dyDescent="0.2">
      <c r="C728" s="18"/>
      <c r="D728" s="110"/>
      <c r="E728" s="1118"/>
      <c r="F728" s="1118"/>
      <c r="G728" s="23"/>
      <c r="H728" s="23"/>
      <c r="I728" s="23"/>
      <c r="J728" s="23"/>
      <c r="K728" s="23"/>
      <c r="L728" s="23"/>
      <c r="M728" s="23"/>
      <c r="N728" s="1235"/>
      <c r="O728" s="1235"/>
      <c r="P728" s="23"/>
      <c r="Q728" s="23"/>
      <c r="R728" s="23"/>
      <c r="S728" s="23"/>
      <c r="T728" s="1182"/>
      <c r="Z728" s="1045"/>
    </row>
    <row r="729" spans="3:26" ht="15.75" customHeight="1" x14ac:dyDescent="0.2">
      <c r="C729" s="18"/>
      <c r="D729" s="110"/>
      <c r="E729" s="1118"/>
      <c r="F729" s="1118"/>
      <c r="G729" s="23"/>
      <c r="H729" s="23"/>
      <c r="I729" s="23"/>
      <c r="J729" s="23"/>
      <c r="K729" s="23"/>
      <c r="L729" s="23"/>
      <c r="M729" s="23"/>
      <c r="N729" s="1235"/>
      <c r="O729" s="1235"/>
      <c r="P729" s="23"/>
      <c r="Q729" s="23"/>
      <c r="R729" s="23"/>
      <c r="S729" s="23"/>
      <c r="T729" s="1182"/>
      <c r="Z729" s="1045"/>
    </row>
    <row r="730" spans="3:26" ht="15.75" customHeight="1" x14ac:dyDescent="0.2">
      <c r="C730" s="18"/>
      <c r="D730" s="110"/>
      <c r="E730" s="1118"/>
      <c r="F730" s="1118"/>
      <c r="G730" s="23"/>
      <c r="H730" s="23"/>
      <c r="I730" s="23"/>
      <c r="J730" s="23"/>
      <c r="K730" s="23"/>
      <c r="L730" s="23"/>
      <c r="M730" s="23"/>
      <c r="N730" s="1235"/>
      <c r="O730" s="1235"/>
      <c r="P730" s="23"/>
      <c r="Q730" s="23"/>
      <c r="R730" s="23"/>
      <c r="S730" s="23"/>
      <c r="T730" s="1182"/>
      <c r="Z730" s="1045"/>
    </row>
    <row r="731" spans="3:26" ht="15.75" customHeight="1" x14ac:dyDescent="0.2">
      <c r="C731" s="18"/>
      <c r="D731" s="110"/>
      <c r="E731" s="1118"/>
      <c r="F731" s="1118"/>
      <c r="G731" s="23"/>
      <c r="H731" s="23"/>
      <c r="I731" s="23"/>
      <c r="J731" s="23"/>
      <c r="K731" s="23"/>
      <c r="L731" s="23"/>
      <c r="M731" s="23"/>
      <c r="N731" s="1235"/>
      <c r="O731" s="1235"/>
      <c r="P731" s="23"/>
      <c r="Q731" s="23"/>
      <c r="R731" s="23"/>
      <c r="S731" s="23"/>
      <c r="T731" s="1182"/>
    </row>
    <row r="732" spans="3:26" ht="15.75" customHeight="1" x14ac:dyDescent="0.2">
      <c r="C732" s="18"/>
      <c r="D732" s="110"/>
      <c r="E732" s="1118"/>
      <c r="F732" s="1118"/>
      <c r="G732" s="23"/>
      <c r="H732" s="23"/>
      <c r="I732" s="23"/>
      <c r="J732" s="23"/>
      <c r="K732" s="23"/>
      <c r="L732" s="23"/>
      <c r="M732" s="23"/>
      <c r="N732" s="1235"/>
      <c r="O732" s="1235"/>
      <c r="P732" s="23"/>
      <c r="Q732" s="23"/>
      <c r="R732" s="23"/>
      <c r="S732" s="23"/>
      <c r="T732" s="1182"/>
    </row>
    <row r="733" spans="3:26" ht="15.75" customHeight="1" x14ac:dyDescent="0.2">
      <c r="C733" s="18"/>
      <c r="D733" s="110"/>
      <c r="E733" s="1118"/>
      <c r="F733" s="1118"/>
      <c r="G733" s="23"/>
      <c r="H733" s="23"/>
      <c r="I733" s="23"/>
      <c r="J733" s="23"/>
      <c r="K733" s="23"/>
      <c r="L733" s="23"/>
      <c r="M733" s="23"/>
      <c r="N733" s="1235"/>
      <c r="O733" s="1235"/>
      <c r="P733" s="23"/>
      <c r="Q733" s="23"/>
      <c r="R733" s="23"/>
      <c r="S733" s="23"/>
      <c r="T733" s="1182"/>
    </row>
    <row r="734" spans="3:26" ht="15.75" customHeight="1" x14ac:dyDescent="0.2">
      <c r="C734" s="18"/>
      <c r="D734" s="110"/>
      <c r="E734" s="1118"/>
      <c r="F734" s="1118"/>
      <c r="G734" s="23"/>
      <c r="H734" s="23"/>
      <c r="I734" s="23"/>
      <c r="J734" s="23"/>
      <c r="K734" s="23"/>
      <c r="L734" s="23"/>
      <c r="M734" s="23"/>
      <c r="N734" s="1235"/>
      <c r="O734" s="1235"/>
      <c r="P734" s="23"/>
      <c r="Q734" s="23"/>
      <c r="R734" s="23"/>
      <c r="S734" s="23"/>
      <c r="T734" s="1182"/>
    </row>
    <row r="735" spans="3:26" ht="15.75" customHeight="1" x14ac:dyDescent="0.2">
      <c r="C735" s="18"/>
      <c r="D735" s="110"/>
      <c r="E735" s="1118"/>
      <c r="F735" s="1118"/>
      <c r="G735" s="23"/>
      <c r="H735" s="23"/>
      <c r="I735" s="23"/>
      <c r="J735" s="23"/>
      <c r="K735" s="23"/>
      <c r="L735" s="23"/>
      <c r="M735" s="23"/>
      <c r="N735" s="1235"/>
      <c r="O735" s="1235"/>
      <c r="P735" s="23"/>
      <c r="Q735" s="23"/>
      <c r="R735" s="23"/>
      <c r="S735" s="23"/>
      <c r="T735" s="1182"/>
    </row>
    <row r="736" spans="3:26" ht="15.75" customHeight="1" x14ac:dyDescent="0.2">
      <c r="C736" s="18"/>
      <c r="D736" s="110"/>
      <c r="E736" s="1118"/>
      <c r="F736" s="1118"/>
      <c r="G736" s="23"/>
      <c r="H736" s="23"/>
      <c r="I736" s="23"/>
      <c r="J736" s="23"/>
      <c r="K736" s="23"/>
      <c r="L736" s="23"/>
      <c r="M736" s="23"/>
      <c r="N736" s="1235"/>
      <c r="O736" s="1235"/>
      <c r="P736" s="23"/>
      <c r="Q736" s="23"/>
      <c r="R736" s="23"/>
      <c r="S736" s="23"/>
      <c r="T736" s="1182"/>
    </row>
    <row r="737" spans="3:20" ht="15.75" customHeight="1" x14ac:dyDescent="0.2">
      <c r="C737" s="18"/>
      <c r="D737" s="110"/>
      <c r="E737" s="1118"/>
      <c r="F737" s="1118"/>
      <c r="G737" s="23"/>
      <c r="H737" s="23"/>
      <c r="I737" s="23"/>
      <c r="J737" s="23"/>
      <c r="K737" s="23"/>
      <c r="L737" s="23"/>
      <c r="M737" s="23"/>
      <c r="N737" s="1235"/>
      <c r="O737" s="1235"/>
      <c r="P737" s="23"/>
      <c r="Q737" s="23"/>
      <c r="R737" s="23"/>
      <c r="S737" s="23"/>
      <c r="T737" s="1182"/>
    </row>
    <row r="738" spans="3:20" ht="15.75" customHeight="1" x14ac:dyDescent="0.2">
      <c r="C738" s="18"/>
      <c r="D738" s="110"/>
      <c r="E738" s="1118"/>
      <c r="F738" s="1118"/>
      <c r="G738" s="23"/>
      <c r="H738" s="23"/>
      <c r="I738" s="23"/>
      <c r="J738" s="23"/>
      <c r="K738" s="23"/>
      <c r="L738" s="23"/>
      <c r="M738" s="23"/>
      <c r="N738" s="1235"/>
      <c r="O738" s="1235"/>
      <c r="P738" s="23"/>
      <c r="Q738" s="23"/>
      <c r="R738" s="23"/>
      <c r="S738" s="23"/>
      <c r="T738" s="1182"/>
    </row>
    <row r="739" spans="3:20" ht="15.75" customHeight="1" x14ac:dyDescent="0.2">
      <c r="C739" s="18"/>
      <c r="D739" s="110"/>
      <c r="E739" s="1118"/>
      <c r="F739" s="1118"/>
      <c r="G739" s="23"/>
      <c r="H739" s="23"/>
      <c r="I739" s="23"/>
      <c r="J739" s="23"/>
      <c r="K739" s="23"/>
      <c r="L739" s="23"/>
      <c r="M739" s="23"/>
      <c r="N739" s="1235"/>
      <c r="O739" s="1235"/>
      <c r="P739" s="23"/>
      <c r="Q739" s="23"/>
      <c r="R739" s="23"/>
      <c r="S739" s="23"/>
      <c r="T739" s="1182"/>
    </row>
    <row r="740" spans="3:20" ht="15.75" customHeight="1" x14ac:dyDescent="0.2">
      <c r="C740" s="18"/>
      <c r="D740" s="110"/>
      <c r="E740" s="1118"/>
      <c r="F740" s="1118"/>
      <c r="G740" s="23"/>
      <c r="H740" s="23"/>
      <c r="I740" s="23"/>
      <c r="J740" s="23"/>
      <c r="K740" s="23"/>
      <c r="L740" s="23"/>
      <c r="M740" s="23"/>
      <c r="N740" s="1235"/>
      <c r="O740" s="1235"/>
      <c r="P740" s="23"/>
      <c r="Q740" s="23"/>
      <c r="R740" s="23"/>
      <c r="S740" s="23"/>
      <c r="T740" s="1182"/>
    </row>
    <row r="741" spans="3:20" ht="15.75" customHeight="1" x14ac:dyDescent="0.2">
      <c r="C741" s="18"/>
      <c r="D741" s="110"/>
      <c r="E741" s="1118"/>
      <c r="F741" s="1118"/>
      <c r="G741" s="23"/>
      <c r="H741" s="23"/>
      <c r="I741" s="23"/>
      <c r="J741" s="23"/>
      <c r="K741" s="23"/>
      <c r="L741" s="23"/>
      <c r="M741" s="23"/>
      <c r="N741" s="1235"/>
      <c r="O741" s="1235"/>
      <c r="P741" s="23"/>
      <c r="Q741" s="23"/>
      <c r="R741" s="23"/>
      <c r="S741" s="23"/>
      <c r="T741" s="1182"/>
    </row>
    <row r="742" spans="3:20" ht="15.75" customHeight="1" x14ac:dyDescent="0.2">
      <c r="C742" s="18"/>
      <c r="D742" s="110"/>
      <c r="E742" s="1118"/>
      <c r="F742" s="1118"/>
      <c r="G742" s="23"/>
      <c r="H742" s="23"/>
      <c r="I742" s="23"/>
      <c r="J742" s="23"/>
      <c r="K742" s="23"/>
      <c r="L742" s="23"/>
      <c r="M742" s="23"/>
      <c r="N742" s="1235"/>
      <c r="O742" s="1235"/>
      <c r="P742" s="23"/>
      <c r="Q742" s="23"/>
      <c r="R742" s="23"/>
      <c r="S742" s="23"/>
      <c r="T742" s="1182"/>
    </row>
    <row r="743" spans="3:20" ht="15.75" customHeight="1" x14ac:dyDescent="0.2">
      <c r="C743" s="18"/>
      <c r="D743" s="110"/>
      <c r="E743" s="1118"/>
      <c r="F743" s="1118"/>
      <c r="G743" s="23"/>
      <c r="H743" s="23"/>
      <c r="I743" s="23"/>
      <c r="J743" s="23"/>
      <c r="K743" s="23"/>
      <c r="L743" s="23"/>
      <c r="M743" s="23"/>
      <c r="N743" s="1235"/>
      <c r="O743" s="1235"/>
      <c r="P743" s="23"/>
      <c r="Q743" s="23"/>
      <c r="R743" s="23"/>
      <c r="S743" s="23"/>
      <c r="T743" s="1182"/>
    </row>
    <row r="744" spans="3:20" ht="15.75" customHeight="1" x14ac:dyDescent="0.2">
      <c r="C744" s="18"/>
      <c r="D744" s="110"/>
      <c r="E744" s="1118"/>
      <c r="F744" s="1118"/>
      <c r="G744" s="23"/>
      <c r="H744" s="23"/>
      <c r="I744" s="23"/>
      <c r="J744" s="23"/>
      <c r="K744" s="23"/>
      <c r="L744" s="23"/>
      <c r="M744" s="23"/>
      <c r="N744" s="1235"/>
      <c r="O744" s="1235"/>
      <c r="P744" s="23"/>
      <c r="Q744" s="23"/>
      <c r="R744" s="23"/>
      <c r="S744" s="23"/>
      <c r="T744" s="1182"/>
    </row>
    <row r="745" spans="3:20" ht="15.75" customHeight="1" x14ac:dyDescent="0.2">
      <c r="C745" s="18"/>
      <c r="D745" s="110"/>
      <c r="E745" s="1118"/>
      <c r="F745" s="1118"/>
      <c r="G745" s="23"/>
      <c r="H745" s="23"/>
      <c r="I745" s="23"/>
      <c r="J745" s="23"/>
      <c r="K745" s="23"/>
      <c r="L745" s="23"/>
      <c r="M745" s="23"/>
      <c r="N745" s="1235"/>
      <c r="O745" s="1235"/>
      <c r="P745" s="23"/>
      <c r="Q745" s="23"/>
      <c r="R745" s="23"/>
      <c r="S745" s="23"/>
      <c r="T745" s="1182"/>
    </row>
    <row r="746" spans="3:20" ht="15.75" customHeight="1" x14ac:dyDescent="0.2">
      <c r="C746" s="18"/>
      <c r="D746" s="110"/>
      <c r="E746" s="1118"/>
      <c r="F746" s="1118"/>
      <c r="G746" s="23"/>
      <c r="H746" s="23"/>
      <c r="I746" s="23"/>
      <c r="J746" s="23"/>
      <c r="K746" s="23"/>
      <c r="L746" s="23"/>
      <c r="M746" s="23"/>
      <c r="N746" s="1235"/>
      <c r="O746" s="1235"/>
      <c r="P746" s="23"/>
      <c r="Q746" s="23"/>
      <c r="R746" s="23"/>
      <c r="S746" s="23"/>
      <c r="T746" s="1182"/>
    </row>
    <row r="747" spans="3:20" ht="15.75" customHeight="1" x14ac:dyDescent="0.2">
      <c r="C747" s="18"/>
      <c r="D747" s="110"/>
      <c r="E747" s="1118"/>
      <c r="F747" s="1118"/>
      <c r="G747" s="23"/>
      <c r="H747" s="23"/>
      <c r="I747" s="23"/>
      <c r="J747" s="23"/>
      <c r="K747" s="23"/>
      <c r="L747" s="23"/>
      <c r="M747" s="23"/>
      <c r="N747" s="1235"/>
      <c r="O747" s="1235"/>
      <c r="P747" s="23"/>
      <c r="Q747" s="23"/>
      <c r="R747" s="23"/>
      <c r="S747" s="23"/>
      <c r="T747" s="1182"/>
    </row>
    <row r="748" spans="3:20" ht="15.75" customHeight="1" x14ac:dyDescent="0.2">
      <c r="C748" s="18"/>
      <c r="D748" s="110"/>
      <c r="E748" s="1118"/>
      <c r="F748" s="1118"/>
      <c r="G748" s="23"/>
      <c r="H748" s="23"/>
      <c r="I748" s="23"/>
      <c r="J748" s="23"/>
      <c r="K748" s="23"/>
      <c r="L748" s="23"/>
      <c r="M748" s="23"/>
      <c r="N748" s="1235"/>
      <c r="O748" s="1235"/>
      <c r="P748" s="23"/>
      <c r="Q748" s="23"/>
      <c r="R748" s="23"/>
      <c r="S748" s="23"/>
      <c r="T748" s="1182"/>
    </row>
    <row r="749" spans="3:20" ht="15.75" customHeight="1" x14ac:dyDescent="0.2">
      <c r="C749" s="18"/>
      <c r="D749" s="110"/>
      <c r="E749" s="1118"/>
      <c r="F749" s="1118"/>
      <c r="G749" s="23"/>
      <c r="H749" s="23"/>
      <c r="I749" s="23"/>
      <c r="J749" s="23"/>
      <c r="K749" s="23"/>
      <c r="L749" s="23"/>
      <c r="M749" s="23"/>
      <c r="N749" s="1235"/>
      <c r="O749" s="1235"/>
      <c r="P749" s="23"/>
      <c r="Q749" s="23"/>
      <c r="R749" s="23"/>
      <c r="S749" s="23"/>
      <c r="T749" s="1182"/>
    </row>
    <row r="750" spans="3:20" ht="15.75" customHeight="1" x14ac:dyDescent="0.2">
      <c r="C750" s="18"/>
      <c r="D750" s="110"/>
      <c r="E750" s="1118"/>
      <c r="F750" s="1118"/>
      <c r="G750" s="23"/>
      <c r="H750" s="23"/>
      <c r="I750" s="23"/>
      <c r="J750" s="23"/>
      <c r="K750" s="23"/>
      <c r="L750" s="23"/>
      <c r="M750" s="23"/>
      <c r="N750" s="1235"/>
      <c r="O750" s="1235"/>
      <c r="P750" s="23"/>
      <c r="Q750" s="23"/>
      <c r="R750" s="23"/>
      <c r="S750" s="23"/>
      <c r="T750" s="1182"/>
    </row>
    <row r="751" spans="3:20" ht="15.75" customHeight="1" x14ac:dyDescent="0.2">
      <c r="C751" s="18"/>
      <c r="D751" s="110"/>
      <c r="E751" s="1118"/>
      <c r="F751" s="1118"/>
      <c r="G751" s="23"/>
      <c r="H751" s="23"/>
      <c r="I751" s="23"/>
      <c r="J751" s="23"/>
      <c r="K751" s="23"/>
      <c r="L751" s="23"/>
      <c r="M751" s="23"/>
      <c r="N751" s="1235"/>
      <c r="O751" s="1235"/>
      <c r="P751" s="23"/>
      <c r="Q751" s="23"/>
      <c r="R751" s="23"/>
      <c r="S751" s="23"/>
      <c r="T751" s="1182"/>
    </row>
    <row r="752" spans="3:20" ht="15.75" customHeight="1" x14ac:dyDescent="0.2">
      <c r="C752" s="18"/>
      <c r="D752" s="110"/>
      <c r="E752" s="1118"/>
      <c r="F752" s="1118"/>
      <c r="G752" s="23"/>
      <c r="H752" s="23"/>
      <c r="I752" s="23"/>
      <c r="J752" s="23"/>
      <c r="K752" s="23"/>
      <c r="L752" s="23"/>
      <c r="M752" s="23"/>
      <c r="N752" s="1235"/>
      <c r="O752" s="1235"/>
      <c r="P752" s="23"/>
      <c r="Q752" s="23"/>
      <c r="R752" s="23"/>
      <c r="S752" s="23"/>
      <c r="T752" s="1182"/>
    </row>
    <row r="753" spans="3:20" ht="15.75" customHeight="1" x14ac:dyDescent="0.2">
      <c r="C753" s="18"/>
      <c r="D753" s="110"/>
      <c r="E753" s="1118"/>
      <c r="F753" s="1118"/>
      <c r="G753" s="23"/>
      <c r="H753" s="23"/>
      <c r="I753" s="23"/>
      <c r="J753" s="23"/>
      <c r="K753" s="23"/>
      <c r="L753" s="23"/>
      <c r="M753" s="23"/>
      <c r="N753" s="1235"/>
      <c r="O753" s="1235"/>
      <c r="P753" s="23"/>
      <c r="Q753" s="23"/>
      <c r="R753" s="23"/>
      <c r="S753" s="23"/>
      <c r="T753" s="1182"/>
    </row>
    <row r="754" spans="3:20" ht="15.75" customHeight="1" x14ac:dyDescent="0.2">
      <c r="C754" s="18"/>
      <c r="D754" s="110"/>
      <c r="E754" s="1118"/>
      <c r="F754" s="1118"/>
      <c r="G754" s="23"/>
      <c r="H754" s="23"/>
      <c r="I754" s="23"/>
      <c r="J754" s="23"/>
      <c r="K754" s="23"/>
      <c r="L754" s="23"/>
      <c r="M754" s="23"/>
      <c r="N754" s="1235"/>
      <c r="O754" s="1235"/>
      <c r="P754" s="23"/>
      <c r="Q754" s="23"/>
      <c r="R754" s="23"/>
      <c r="S754" s="23"/>
      <c r="T754" s="1182"/>
    </row>
    <row r="755" spans="3:20" ht="15.75" customHeight="1" x14ac:dyDescent="0.2">
      <c r="C755" s="18"/>
      <c r="D755" s="110"/>
      <c r="E755" s="1118"/>
      <c r="F755" s="1118"/>
      <c r="G755" s="23"/>
      <c r="H755" s="23"/>
      <c r="I755" s="23"/>
      <c r="J755" s="23"/>
      <c r="K755" s="23"/>
      <c r="L755" s="23"/>
      <c r="M755" s="23"/>
      <c r="N755" s="1235"/>
      <c r="O755" s="1235"/>
      <c r="P755" s="23"/>
      <c r="Q755" s="23"/>
      <c r="R755" s="23"/>
      <c r="S755" s="23"/>
      <c r="T755" s="1182"/>
    </row>
    <row r="756" spans="3:20" ht="15.75" customHeight="1" x14ac:dyDescent="0.2">
      <c r="C756" s="18"/>
      <c r="D756" s="110"/>
      <c r="E756" s="1118"/>
      <c r="F756" s="1118"/>
      <c r="G756" s="23"/>
      <c r="H756" s="23"/>
      <c r="I756" s="23"/>
      <c r="J756" s="23"/>
      <c r="K756" s="23"/>
      <c r="L756" s="23"/>
      <c r="M756" s="23"/>
      <c r="N756" s="1235"/>
      <c r="O756" s="1235"/>
      <c r="P756" s="23"/>
      <c r="Q756" s="23"/>
      <c r="R756" s="23"/>
      <c r="S756" s="23"/>
      <c r="T756" s="1182"/>
    </row>
    <row r="757" spans="3:20" ht="15.75" customHeight="1" x14ac:dyDescent="0.2">
      <c r="C757" s="18"/>
      <c r="D757" s="110"/>
      <c r="E757" s="1118"/>
      <c r="F757" s="1118"/>
      <c r="G757" s="23"/>
      <c r="H757" s="23"/>
      <c r="I757" s="23"/>
      <c r="J757" s="23"/>
      <c r="K757" s="23"/>
      <c r="L757" s="23"/>
      <c r="M757" s="23"/>
      <c r="N757" s="1235"/>
      <c r="O757" s="1235"/>
      <c r="P757" s="23"/>
      <c r="Q757" s="23"/>
      <c r="R757" s="23"/>
      <c r="S757" s="23"/>
      <c r="T757" s="1182"/>
    </row>
    <row r="758" spans="3:20" ht="15.75" customHeight="1" x14ac:dyDescent="0.2">
      <c r="C758" s="18"/>
      <c r="D758" s="110"/>
      <c r="E758" s="1118"/>
      <c r="F758" s="1118"/>
      <c r="G758" s="23"/>
      <c r="H758" s="23"/>
      <c r="I758" s="23"/>
      <c r="J758" s="23"/>
      <c r="K758" s="23"/>
      <c r="L758" s="23"/>
      <c r="M758" s="23"/>
      <c r="N758" s="1235"/>
      <c r="O758" s="1235"/>
      <c r="P758" s="23"/>
      <c r="Q758" s="23"/>
      <c r="R758" s="23"/>
      <c r="S758" s="23"/>
      <c r="T758" s="1182"/>
    </row>
  </sheetData>
  <sheetProtection algorithmName="SHA-512" hashValue="wqgaDd2Vm+xYOlhPmMA9qYMXLQ1zhC5MSy6JO97wPvDCijVmp4Z5APB1dRROlNNADibnZZcYrgCKA8SsNc8mGA==" saltValue="j2xz0+JxOsUT5ILmRRvLsg==" spinCount="100000" sheet="1" autoFilter="0" pivotTables="0"/>
  <autoFilter ref="A1:B718" xr:uid="{00000000-0001-0000-0200-000000000000}"/>
  <dataConsolidate/>
  <customSheetViews>
    <customSheetView guid="{6FFCD583-56CA-4420-AC43-EFE10261B2DF}" scale="145" showGridLines="0" showAutoFilter="1">
      <selection activeCell="H9" sqref="H9"/>
      <rowBreaks count="2" manualBreakCount="2">
        <brk id="67" min="1" max="22" man="1"/>
        <brk id="682" min="1" max="22" man="1"/>
      </rowBreaks>
      <pageMargins left="0" right="0" top="0" bottom="0" header="0" footer="0"/>
      <pageSetup paperSize="8" scale="89" fitToHeight="3" orientation="portrait" r:id="rId2"/>
      <autoFilter ref="A3:A682" xr:uid="{99A42F2A-20B2-4B8A-84EF-9334126DD4B9}"/>
    </customSheetView>
  </customSheetViews>
  <mergeCells count="9">
    <mergeCell ref="K13:P13"/>
    <mergeCell ref="K9:P12"/>
    <mergeCell ref="L702:M702"/>
    <mergeCell ref="F34:J34"/>
    <mergeCell ref="L30:M30"/>
    <mergeCell ref="L66:M66"/>
    <mergeCell ref="L602:M602"/>
    <mergeCell ref="L433:M433"/>
    <mergeCell ref="L366:M366"/>
  </mergeCells>
  <phoneticPr fontId="33" type="noConversion"/>
  <conditionalFormatting sqref="G9 G17:G18">
    <cfRule type="containsText" dxfId="328" priority="1828" operator="containsText" text="maak">
      <formula>NOT(ISERROR(SEARCH("maak",G9)))</formula>
    </cfRule>
  </conditionalFormatting>
  <conditionalFormatting sqref="G12:G13 K102:K113 K217:K225 K263:K266 K306:K309 K350:K353 K356:K360 K376 K378:K381 K384:K386 K494:K507 K549:K572 K575:K593 K618:K619 K630:K637 K640:K647 K688">
    <cfRule type="cellIs" dxfId="327" priority="1226" operator="greaterThan">
      <formula>0</formula>
    </cfRule>
    <cfRule type="cellIs" dxfId="326" priority="1230" operator="greaterThan">
      <formula>0</formula>
    </cfRule>
    <cfRule type="cellIs" dxfId="325" priority="1229" operator="equal">
      <formula>0</formula>
    </cfRule>
    <cfRule type="cellIs" dxfId="324" priority="1228" operator="equal">
      <formula>0</formula>
    </cfRule>
    <cfRule type="cellIs" dxfId="323" priority="1227" operator="greaterThan">
      <formula>0</formula>
    </cfRule>
  </conditionalFormatting>
  <conditionalFormatting sqref="G14">
    <cfRule type="containsText" dxfId="322" priority="1827" operator="containsText" text="(Alle)">
      <formula>NOT(ISERROR(SEARCH("(Alle)",G14)))</formula>
    </cfRule>
  </conditionalFormatting>
  <conditionalFormatting sqref="G16">
    <cfRule type="cellIs" dxfId="321" priority="1932" operator="greaterThan">
      <formula>0</formula>
    </cfRule>
    <cfRule type="cellIs" dxfId="320" priority="1933" operator="greaterThan">
      <formula>0</formula>
    </cfRule>
    <cfRule type="cellIs" dxfId="319" priority="1937" operator="greaterThan">
      <formula>0</formula>
    </cfRule>
    <cfRule type="cellIs" dxfId="318" priority="1936" operator="equal">
      <formula>0</formula>
    </cfRule>
    <cfRule type="cellIs" dxfId="317" priority="1934" operator="equal">
      <formula>0</formula>
    </cfRule>
  </conditionalFormatting>
  <conditionalFormatting sqref="G19:G23 G25:G26 K84:K87 K90:K93 K96:K99 K123 K126 K129 K132 K135 K154:K156 K164:K166 K169:K171 K179:K181 K184 K187:K189 K192:K194 K202:K204">
    <cfRule type="cellIs" dxfId="316" priority="1941" operator="greaterThan">
      <formula>0</formula>
    </cfRule>
    <cfRule type="cellIs" dxfId="315" priority="1945" operator="greaterThan">
      <formula>0</formula>
    </cfRule>
    <cfRule type="cellIs" dxfId="314" priority="1944" operator="equal">
      <formula>0</formula>
    </cfRule>
    <cfRule type="cellIs" dxfId="313" priority="1942" operator="equal">
      <formula>0</formula>
    </cfRule>
    <cfRule type="cellIs" dxfId="312" priority="1940" operator="greaterThan">
      <formula>0</formula>
    </cfRule>
  </conditionalFormatting>
  <conditionalFormatting sqref="G87">
    <cfRule type="cellIs" dxfId="311" priority="160" operator="lessThanOrEqual">
      <formula>0</formula>
    </cfRule>
    <cfRule type="cellIs" dxfId="310" priority="159" operator="greaterThan">
      <formula>0</formula>
    </cfRule>
  </conditionalFormatting>
  <conditionalFormatting sqref="G93">
    <cfRule type="cellIs" dxfId="309" priority="157" operator="greaterThan">
      <formula>0</formula>
    </cfRule>
    <cfRule type="cellIs" dxfId="308" priority="158" operator="lessThanOrEqual">
      <formula>0</formula>
    </cfRule>
  </conditionalFormatting>
  <conditionalFormatting sqref="G99">
    <cfRule type="cellIs" dxfId="307" priority="155" operator="greaterThan">
      <formula>0</formula>
    </cfRule>
    <cfRule type="cellIs" dxfId="306" priority="156" operator="lessThanOrEqual">
      <formula>0</formula>
    </cfRule>
  </conditionalFormatting>
  <conditionalFormatting sqref="G115">
    <cfRule type="containsText" dxfId="305" priority="1803" operator="containsText" text="Maak Keuze">
      <formula>NOT(ISERROR(SEARCH("Maak Keuze",G115)))</formula>
    </cfRule>
  </conditionalFormatting>
  <conditionalFormatting sqref="G145">
    <cfRule type="containsText" dxfId="304" priority="1795" operator="containsText" text="Maak Keuze">
      <formula>NOT(ISERROR(SEARCH("Maak Keuze",G145)))</formula>
    </cfRule>
  </conditionalFormatting>
  <conditionalFormatting sqref="G227">
    <cfRule type="containsText" dxfId="303" priority="1090" operator="containsText" text="Maak Keuze">
      <formula>NOT(ISERROR(SEARCH("Maak Keuze",G227)))</formula>
    </cfRule>
  </conditionalFormatting>
  <conditionalFormatting sqref="G233">
    <cfRule type="containsText" dxfId="302" priority="1766" operator="containsText" text="Maak Keuze">
      <formula>NOT(ISERROR(SEARCH("Maak Keuze",G233)))</formula>
    </cfRule>
  </conditionalFormatting>
  <conditionalFormatting sqref="G238">
    <cfRule type="containsText" dxfId="301" priority="402" operator="containsText" text="Maak Keuze">
      <formula>NOT(ISERROR(SEARCH("Maak Keuze",G238)))</formula>
    </cfRule>
  </conditionalFormatting>
  <conditionalFormatting sqref="G248">
    <cfRule type="containsText" dxfId="300" priority="1311" operator="containsText" text="Maak Keuze">
      <formula>NOT(ISERROR(SEARCH("Maak Keuze",G248)))</formula>
    </cfRule>
  </conditionalFormatting>
  <conditionalFormatting sqref="G255">
    <cfRule type="containsText" dxfId="299" priority="1308" operator="containsText" text="Maak Keuze">
      <formula>NOT(ISERROR(SEARCH("Maak Keuze",G255)))</formula>
    </cfRule>
  </conditionalFormatting>
  <conditionalFormatting sqref="G285">
    <cfRule type="containsText" dxfId="298" priority="1302" operator="containsText" text="Maak Keuze">
      <formula>NOT(ISERROR(SEARCH("Maak Keuze",G285)))</formula>
    </cfRule>
  </conditionalFormatting>
  <conditionalFormatting sqref="G301">
    <cfRule type="containsText" dxfId="297" priority="1299" operator="containsText" text="Maak Keuze">
      <formula>NOT(ISERROR(SEARCH("Maak Keuze",G301)))</formula>
    </cfRule>
  </conditionalFormatting>
  <conditionalFormatting sqref="G323">
    <cfRule type="containsText" dxfId="296" priority="1296" operator="containsText" text="Maak Keuze">
      <formula>NOT(ISERROR(SEARCH("Maak Keuze",G323)))</formula>
    </cfRule>
  </conditionalFormatting>
  <conditionalFormatting sqref="G345">
    <cfRule type="containsText" dxfId="295" priority="1293" operator="containsText" text="Maak Keuze">
      <formula>NOT(ISERROR(SEARCH("Maak Keuze",G345)))</formula>
    </cfRule>
  </conditionalFormatting>
  <conditionalFormatting sqref="G362">
    <cfRule type="containsText" dxfId="294" priority="1290" operator="containsText" text="Maak Keuze">
      <formula>NOT(ISERROR(SEARCH("Maak Keuze",G362)))</formula>
    </cfRule>
  </conditionalFormatting>
  <conditionalFormatting sqref="G368">
    <cfRule type="containsText" dxfId="293" priority="1765" operator="containsText" text="Maak Keuze">
      <formula>NOT(ISERROR(SEARCH("Maak Keuze",G368)))</formula>
    </cfRule>
  </conditionalFormatting>
  <conditionalFormatting sqref="G381">
    <cfRule type="cellIs" dxfId="292" priority="145" operator="greaterThan">
      <formula>0</formula>
    </cfRule>
    <cfRule type="cellIs" dxfId="291" priority="146" operator="lessThanOrEqual">
      <formula>0</formula>
    </cfRule>
  </conditionalFormatting>
  <conditionalFormatting sqref="G390">
    <cfRule type="cellIs" dxfId="290" priority="26" operator="lessThanOrEqual">
      <formula>0</formula>
    </cfRule>
    <cfRule type="cellIs" dxfId="289" priority="25" operator="greaterThan">
      <formula>0</formula>
    </cfRule>
  </conditionalFormatting>
  <conditionalFormatting sqref="G398:G399 H399:I399">
    <cfRule type="cellIs" dxfId="288" priority="96" operator="lessThanOrEqual">
      <formula>0</formula>
    </cfRule>
    <cfRule type="cellIs" dxfId="287" priority="95" operator="greaterThan">
      <formula>0</formula>
    </cfRule>
  </conditionalFormatting>
  <conditionalFormatting sqref="G415">
    <cfRule type="containsText" dxfId="286" priority="1286" operator="containsText" text="Maak Keuze">
      <formula>NOT(ISERROR(SEARCH("Maak Keuze",G415)))</formula>
    </cfRule>
  </conditionalFormatting>
  <conditionalFormatting sqref="G421">
    <cfRule type="cellIs" dxfId="285" priority="105" operator="greaterThan">
      <formula>0</formula>
    </cfRule>
    <cfRule type="cellIs" dxfId="284" priority="106" operator="lessThanOrEqual">
      <formula>0</formula>
    </cfRule>
  </conditionalFormatting>
  <conditionalFormatting sqref="G429">
    <cfRule type="containsText" dxfId="283" priority="1282" operator="containsText" text="Maak Keuze">
      <formula>NOT(ISERROR(SEARCH("Maak Keuze",G429)))</formula>
    </cfRule>
  </conditionalFormatting>
  <conditionalFormatting sqref="G435">
    <cfRule type="containsText" dxfId="282" priority="1718" operator="containsText" text="Maak Keuze">
      <formula>NOT(ISERROR(SEARCH("Maak Keuze",G435)))</formula>
    </cfRule>
  </conditionalFormatting>
  <conditionalFormatting sqref="G446">
    <cfRule type="cellIs" dxfId="281" priority="142" operator="lessThanOrEqual">
      <formula>0</formula>
    </cfRule>
    <cfRule type="cellIs" dxfId="280" priority="141" operator="greaterThan">
      <formula>0</formula>
    </cfRule>
  </conditionalFormatting>
  <conditionalFormatting sqref="G452">
    <cfRule type="cellIs" dxfId="279" priority="61" operator="lessThanOrEqual">
      <formula>0</formula>
    </cfRule>
    <cfRule type="cellIs" dxfId="278" priority="60" operator="greaterThan">
      <formula>0</formula>
    </cfRule>
  </conditionalFormatting>
  <conditionalFormatting sqref="G458">
    <cfRule type="cellIs" dxfId="277" priority="138" operator="lessThanOrEqual">
      <formula>0</formula>
    </cfRule>
    <cfRule type="cellIs" dxfId="276" priority="137" operator="greaterThan">
      <formula>0</formula>
    </cfRule>
  </conditionalFormatting>
  <conditionalFormatting sqref="G464">
    <cfRule type="cellIs" dxfId="275" priority="55" operator="greaterThan">
      <formula>0</formula>
    </cfRule>
    <cfRule type="cellIs" dxfId="274" priority="56" operator="lessThanOrEqual">
      <formula>0</formula>
    </cfRule>
  </conditionalFormatting>
  <conditionalFormatting sqref="G470">
    <cfRule type="cellIs" dxfId="273" priority="46" operator="lessThanOrEqual">
      <formula>0</formula>
    </cfRule>
    <cfRule type="cellIs" dxfId="272" priority="45" operator="greaterThan">
      <formula>0</formula>
    </cfRule>
  </conditionalFormatting>
  <conditionalFormatting sqref="G476">
    <cfRule type="cellIs" dxfId="271" priority="41" operator="lessThanOrEqual">
      <formula>0</formula>
    </cfRule>
    <cfRule type="cellIs" dxfId="270" priority="40" operator="greaterThan">
      <formula>0</formula>
    </cfRule>
  </conditionalFormatting>
  <conditionalFormatting sqref="G482">
    <cfRule type="cellIs" dxfId="269" priority="36" operator="lessThanOrEqual">
      <formula>0</formula>
    </cfRule>
    <cfRule type="cellIs" dxfId="268" priority="35" operator="greaterThan">
      <formula>0</formula>
    </cfRule>
  </conditionalFormatting>
  <conditionalFormatting sqref="G488">
    <cfRule type="cellIs" dxfId="267" priority="31" operator="lessThanOrEqual">
      <formula>0</formula>
    </cfRule>
    <cfRule type="cellIs" dxfId="266" priority="30" operator="greaterThan">
      <formula>0</formula>
    </cfRule>
  </conditionalFormatting>
  <conditionalFormatting sqref="G509">
    <cfRule type="containsText" dxfId="265" priority="1268" operator="containsText" text="Maak Keuze">
      <formula>NOT(ISERROR(SEARCH("Maak Keuze",G509)))</formula>
    </cfRule>
  </conditionalFormatting>
  <conditionalFormatting sqref="G531">
    <cfRule type="containsText" dxfId="264" priority="1264" operator="containsText" text="Maak Keuze">
      <formula>NOT(ISERROR(SEARCH("Maak Keuze",G531)))</formula>
    </cfRule>
  </conditionalFormatting>
  <conditionalFormatting sqref="G544">
    <cfRule type="containsText" dxfId="263" priority="1260" operator="containsText" text="Maak Keuze">
      <formula>NOT(ISERROR(SEARCH("Maak Keuze",G544)))</formula>
    </cfRule>
  </conditionalFormatting>
  <conditionalFormatting sqref="G598">
    <cfRule type="containsText" dxfId="262" priority="1275" operator="containsText" text="Maak Keuze">
      <formula>NOT(ISERROR(SEARCH("Maak Keuze",G598)))</formula>
    </cfRule>
  </conditionalFormatting>
  <conditionalFormatting sqref="G653">
    <cfRule type="containsText" dxfId="261" priority="1252" operator="containsText" text="Maak Keuze">
      <formula>NOT(ISERROR(SEARCH("Maak Keuze",G653)))</formula>
    </cfRule>
  </conditionalFormatting>
  <conditionalFormatting sqref="G659">
    <cfRule type="containsText" dxfId="260" priority="1244" operator="containsText" text="Maak Keuze">
      <formula>NOT(ISERROR(SEARCH("Maak Keuze",G659)))</formula>
    </cfRule>
  </conditionalFormatting>
  <conditionalFormatting sqref="G665">
    <cfRule type="containsText" dxfId="259" priority="1670" operator="containsText" text="Maak Keuze">
      <formula>NOT(ISERROR(SEARCH("Maak Keuze",G665)))</formula>
    </cfRule>
  </conditionalFormatting>
  <conditionalFormatting sqref="G690">
    <cfRule type="containsText" dxfId="258" priority="1237" operator="containsText" text="Maak Keuze">
      <formula>NOT(ISERROR(SEARCH("Maak Keuze",G690)))</formula>
    </cfRule>
  </conditionalFormatting>
  <conditionalFormatting sqref="I14">
    <cfRule type="containsText" dxfId="257" priority="4394" operator="containsText" text="keuze">
      <formula>NOT(ISERROR(SEARCH("keuze",I14)))</formula>
    </cfRule>
  </conditionalFormatting>
  <conditionalFormatting sqref="I17:I19">
    <cfRule type="containsText" dxfId="256" priority="2835" operator="containsText" text="keuze">
      <formula>NOT(ISERROR(SEARCH("keuze",I17)))</formula>
    </cfRule>
  </conditionalFormatting>
  <conditionalFormatting sqref="I87">
    <cfRule type="cellIs" dxfId="255" priority="131" operator="equal">
      <formula>0</formula>
    </cfRule>
    <cfRule type="cellIs" dxfId="254" priority="133" operator="between">
      <formula>-1</formula>
      <formula>-30</formula>
    </cfRule>
    <cfRule type="cellIs" dxfId="253" priority="132" operator="between">
      <formula>5</formula>
      <formula>50</formula>
    </cfRule>
  </conditionalFormatting>
  <conditionalFormatting sqref="I93">
    <cfRule type="cellIs" dxfId="252" priority="110" operator="equal">
      <formula>0</formula>
    </cfRule>
    <cfRule type="cellIs" dxfId="251" priority="112" operator="between">
      <formula>-1</formula>
      <formula>-30</formula>
    </cfRule>
    <cfRule type="cellIs" dxfId="250" priority="111" operator="between">
      <formula>5</formula>
      <formula>50</formula>
    </cfRule>
  </conditionalFormatting>
  <conditionalFormatting sqref="I99">
    <cfRule type="cellIs" dxfId="249" priority="109" operator="between">
      <formula>-1</formula>
      <formula>-30</formula>
    </cfRule>
    <cfRule type="cellIs" dxfId="248" priority="107" operator="equal">
      <formula>0</formula>
    </cfRule>
    <cfRule type="cellIs" dxfId="247" priority="108" operator="between">
      <formula>5</formula>
      <formula>50</formula>
    </cfRule>
  </conditionalFormatting>
  <conditionalFormatting sqref="I381">
    <cfRule type="cellIs" dxfId="246" priority="119" operator="equal">
      <formula>0</formula>
    </cfRule>
    <cfRule type="cellIs" dxfId="245" priority="120" operator="between">
      <formula>5</formula>
      <formula>50</formula>
    </cfRule>
    <cfRule type="cellIs" dxfId="244" priority="121" operator="between">
      <formula>-1</formula>
      <formula>-30</formula>
    </cfRule>
  </conditionalFormatting>
  <conditionalFormatting sqref="I390">
    <cfRule type="cellIs" dxfId="243" priority="23" operator="between">
      <formula>5</formula>
      <formula>50</formula>
    </cfRule>
    <cfRule type="cellIs" dxfId="242" priority="24" operator="between">
      <formula>-1</formula>
      <formula>-30</formula>
    </cfRule>
    <cfRule type="cellIs" dxfId="241" priority="22" operator="equal">
      <formula>0</formula>
    </cfRule>
  </conditionalFormatting>
  <conditionalFormatting sqref="I398">
    <cfRule type="cellIs" dxfId="240" priority="92" operator="equal">
      <formula>0</formula>
    </cfRule>
    <cfRule type="cellIs" dxfId="239" priority="93" operator="between">
      <formula>5</formula>
      <formula>50</formula>
    </cfRule>
    <cfRule type="cellIs" dxfId="238" priority="94" operator="between">
      <formula>-1</formula>
      <formula>-30</formula>
    </cfRule>
  </conditionalFormatting>
  <conditionalFormatting sqref="I421">
    <cfRule type="cellIs" dxfId="237" priority="102" operator="equal">
      <formula>0</formula>
    </cfRule>
    <cfRule type="cellIs" dxfId="236" priority="103" operator="between">
      <formula>5</formula>
      <formula>50</formula>
    </cfRule>
    <cfRule type="cellIs" dxfId="235" priority="104" operator="between">
      <formula>-1</formula>
      <formula>-30</formula>
    </cfRule>
  </conditionalFormatting>
  <conditionalFormatting sqref="I446">
    <cfRule type="cellIs" dxfId="234" priority="116" operator="equal">
      <formula>0</formula>
    </cfRule>
    <cfRule type="cellIs" dxfId="233" priority="117" operator="between">
      <formula>5</formula>
      <formula>50</formula>
    </cfRule>
    <cfRule type="cellIs" dxfId="232" priority="118" operator="between">
      <formula>-1</formula>
      <formula>-30</formula>
    </cfRule>
  </conditionalFormatting>
  <conditionalFormatting sqref="I452">
    <cfRule type="cellIs" dxfId="231" priority="58" operator="between">
      <formula>5</formula>
      <formula>50</formula>
    </cfRule>
    <cfRule type="cellIs" dxfId="230" priority="57" operator="equal">
      <formula>0</formula>
    </cfRule>
    <cfRule type="cellIs" dxfId="229" priority="59" operator="between">
      <formula>-1</formula>
      <formula>-30</formula>
    </cfRule>
  </conditionalFormatting>
  <conditionalFormatting sqref="I458">
    <cfRule type="cellIs" dxfId="228" priority="113" operator="equal">
      <formula>0</formula>
    </cfRule>
    <cfRule type="cellIs" dxfId="227" priority="114" operator="between">
      <formula>5</formula>
      <formula>50</formula>
    </cfRule>
    <cfRule type="cellIs" dxfId="226" priority="115" operator="between">
      <formula>-1</formula>
      <formula>-30</formula>
    </cfRule>
  </conditionalFormatting>
  <conditionalFormatting sqref="I464">
    <cfRule type="cellIs" dxfId="225" priority="54" operator="between">
      <formula>-1</formula>
      <formula>-30</formula>
    </cfRule>
    <cfRule type="cellIs" dxfId="224" priority="52" operator="equal">
      <formula>0</formula>
    </cfRule>
    <cfRule type="cellIs" dxfId="223" priority="53" operator="between">
      <formula>5</formula>
      <formula>50</formula>
    </cfRule>
  </conditionalFormatting>
  <conditionalFormatting sqref="I470">
    <cfRule type="cellIs" dxfId="222" priority="42" operator="equal">
      <formula>0</formula>
    </cfRule>
    <cfRule type="cellIs" dxfId="221" priority="43" operator="between">
      <formula>5</formula>
      <formula>50</formula>
    </cfRule>
    <cfRule type="cellIs" dxfId="220" priority="44" operator="between">
      <formula>-1</formula>
      <formula>-30</formula>
    </cfRule>
  </conditionalFormatting>
  <conditionalFormatting sqref="I476">
    <cfRule type="cellIs" dxfId="219" priority="37" operator="equal">
      <formula>0</formula>
    </cfRule>
    <cfRule type="cellIs" dxfId="218" priority="38" operator="between">
      <formula>5</formula>
      <formula>50</formula>
    </cfRule>
    <cfRule type="cellIs" dxfId="217" priority="39" operator="between">
      <formula>-1</formula>
      <formula>-30</formula>
    </cfRule>
  </conditionalFormatting>
  <conditionalFormatting sqref="I482">
    <cfRule type="cellIs" dxfId="216" priority="32" operator="equal">
      <formula>0</formula>
    </cfRule>
    <cfRule type="cellIs" dxfId="215" priority="33" operator="between">
      <formula>5</formula>
      <formula>50</formula>
    </cfRule>
    <cfRule type="cellIs" dxfId="214" priority="34" operator="between">
      <formula>-1</formula>
      <formula>-30</formula>
    </cfRule>
  </conditionalFormatting>
  <conditionalFormatting sqref="I488">
    <cfRule type="cellIs" dxfId="213" priority="28" operator="between">
      <formula>5</formula>
      <formula>50</formula>
    </cfRule>
    <cfRule type="cellIs" dxfId="212" priority="29" operator="between">
      <formula>-1</formula>
      <formula>-30</formula>
    </cfRule>
    <cfRule type="cellIs" dxfId="211" priority="27" operator="equal">
      <formula>0</formula>
    </cfRule>
  </conditionalFormatting>
  <conditionalFormatting sqref="J87">
    <cfRule type="cellIs" dxfId="210" priority="781" operator="lessThanOrEqual">
      <formula>0</formula>
    </cfRule>
    <cfRule type="cellIs" dxfId="209" priority="780" operator="greaterThan">
      <formula>0</formula>
    </cfRule>
  </conditionalFormatting>
  <conditionalFormatting sqref="K138:K143">
    <cfRule type="cellIs" dxfId="208" priority="262" operator="greaterThan">
      <formula>0</formula>
    </cfRule>
    <cfRule type="cellIs" dxfId="207" priority="261" operator="greaterThan">
      <formula>0</formula>
    </cfRule>
    <cfRule type="cellIs" dxfId="206" priority="263" operator="equal">
      <formula>0</formula>
    </cfRule>
    <cfRule type="cellIs" dxfId="205" priority="264" operator="equal">
      <formula>0</formula>
    </cfRule>
    <cfRule type="cellIs" dxfId="204" priority="265" operator="greaterThan">
      <formula>0</formula>
    </cfRule>
  </conditionalFormatting>
  <conditionalFormatting sqref="K159:K161">
    <cfRule type="cellIs" dxfId="203" priority="448" operator="equal">
      <formula>0</formula>
    </cfRule>
    <cfRule type="cellIs" dxfId="202" priority="449" operator="greaterThan">
      <formula>0</formula>
    </cfRule>
    <cfRule type="cellIs" dxfId="201" priority="445" operator="greaterThan">
      <formula>0</formula>
    </cfRule>
    <cfRule type="cellIs" dxfId="200" priority="447" operator="equal">
      <formula>0</formula>
    </cfRule>
    <cfRule type="cellIs" dxfId="199" priority="446" operator="greaterThan">
      <formula>0</formula>
    </cfRule>
  </conditionalFormatting>
  <conditionalFormatting sqref="K174:K176">
    <cfRule type="cellIs" dxfId="198" priority="209" operator="equal">
      <formula>0</formula>
    </cfRule>
    <cfRule type="cellIs" dxfId="197" priority="206" operator="greaterThan">
      <formula>0</formula>
    </cfRule>
    <cfRule type="cellIs" dxfId="196" priority="207" operator="greaterThan">
      <formula>0</formula>
    </cfRule>
    <cfRule type="cellIs" dxfId="195" priority="208" operator="equal">
      <formula>0</formula>
    </cfRule>
    <cfRule type="cellIs" dxfId="194" priority="210" operator="greaterThan">
      <formula>0</formula>
    </cfRule>
  </conditionalFormatting>
  <conditionalFormatting sqref="K197:K199">
    <cfRule type="cellIs" dxfId="193" priority="444" operator="greaterThan">
      <formula>0</formula>
    </cfRule>
    <cfRule type="cellIs" dxfId="192" priority="443" operator="equal">
      <formula>0</formula>
    </cfRule>
    <cfRule type="cellIs" dxfId="191" priority="442" operator="equal">
      <formula>0</formula>
    </cfRule>
    <cfRule type="cellIs" dxfId="190" priority="441" operator="greaterThan">
      <formula>0</formula>
    </cfRule>
    <cfRule type="cellIs" dxfId="189" priority="440" operator="greaterThan">
      <formula>0</formula>
    </cfRule>
  </conditionalFormatting>
  <conditionalFormatting sqref="K207:K209">
    <cfRule type="cellIs" dxfId="188" priority="202" operator="greaterThan">
      <formula>0</formula>
    </cfRule>
    <cfRule type="cellIs" dxfId="187" priority="203" operator="equal">
      <formula>0</formula>
    </cfRule>
    <cfRule type="cellIs" dxfId="186" priority="204" operator="equal">
      <formula>0</formula>
    </cfRule>
    <cfRule type="cellIs" dxfId="185" priority="205" operator="greaterThan">
      <formula>0</formula>
    </cfRule>
    <cfRule type="cellIs" dxfId="184" priority="201" operator="greaterThan">
      <formula>0</formula>
    </cfRule>
  </conditionalFormatting>
  <conditionalFormatting sqref="K212:K214">
    <cfRule type="cellIs" dxfId="183" priority="459" operator="greaterThan">
      <formula>0</formula>
    </cfRule>
    <cfRule type="cellIs" dxfId="182" priority="457" operator="equal">
      <formula>0</formula>
    </cfRule>
    <cfRule type="cellIs" dxfId="181" priority="456" operator="greaterThan">
      <formula>0</formula>
    </cfRule>
    <cfRule type="cellIs" dxfId="180" priority="455" operator="greaterThan">
      <formula>0</formula>
    </cfRule>
    <cfRule type="cellIs" dxfId="179" priority="458" operator="equal">
      <formula>0</formula>
    </cfRule>
  </conditionalFormatting>
  <conditionalFormatting sqref="K243">
    <cfRule type="cellIs" dxfId="178" priority="1638" operator="equal">
      <formula>0</formula>
    </cfRule>
    <cfRule type="cellIs" dxfId="177" priority="1637" operator="equal">
      <formula>0</formula>
    </cfRule>
    <cfRule type="cellIs" dxfId="176" priority="1636" operator="greaterThan">
      <formula>0</formula>
    </cfRule>
    <cfRule type="cellIs" dxfId="175" priority="1635" operator="greaterThan">
      <formula>0</formula>
    </cfRule>
    <cfRule type="cellIs" dxfId="174" priority="1639" operator="greaterThan">
      <formula>0</formula>
    </cfRule>
  </conditionalFormatting>
  <conditionalFormatting sqref="K246">
    <cfRule type="cellIs" dxfId="173" priority="224" operator="equal">
      <formula>0</formula>
    </cfRule>
    <cfRule type="cellIs" dxfId="172" priority="225" operator="greaterThan">
      <formula>0</formula>
    </cfRule>
    <cfRule type="cellIs" dxfId="171" priority="222" operator="greaterThan">
      <formula>0</formula>
    </cfRule>
    <cfRule type="cellIs" dxfId="170" priority="221" operator="greaterThan">
      <formula>0</formula>
    </cfRule>
    <cfRule type="cellIs" dxfId="169" priority="223" operator="equal">
      <formula>0</formula>
    </cfRule>
  </conditionalFormatting>
  <conditionalFormatting sqref="K253">
    <cfRule type="cellIs" dxfId="168" priority="1624" operator="greaterThan">
      <formula>0</formula>
    </cfRule>
    <cfRule type="cellIs" dxfId="167" priority="1623" operator="equal">
      <formula>0</formula>
    </cfRule>
    <cfRule type="cellIs" dxfId="166" priority="1622" operator="equal">
      <formula>0</formula>
    </cfRule>
    <cfRule type="cellIs" dxfId="165" priority="1621" operator="greaterThan">
      <formula>0</formula>
    </cfRule>
    <cfRule type="cellIs" dxfId="164" priority="1620" operator="greaterThan">
      <formula>0</formula>
    </cfRule>
  </conditionalFormatting>
  <conditionalFormatting sqref="K269:K283">
    <cfRule type="cellIs" dxfId="163" priority="419" operator="greaterThan">
      <formula>0</formula>
    </cfRule>
    <cfRule type="cellIs" dxfId="162" priority="418" operator="equal">
      <formula>0</formula>
    </cfRule>
    <cfRule type="cellIs" dxfId="161" priority="417" operator="equal">
      <formula>0</formula>
    </cfRule>
    <cfRule type="cellIs" dxfId="160" priority="416" operator="greaterThan">
      <formula>0</formula>
    </cfRule>
    <cfRule type="cellIs" dxfId="159" priority="415" operator="greaterThan">
      <formula>0</formula>
    </cfRule>
  </conditionalFormatting>
  <conditionalFormatting sqref="K290">
    <cfRule type="cellIs" dxfId="158" priority="180" operator="greaterThan">
      <formula>0</formula>
    </cfRule>
    <cfRule type="cellIs" dxfId="157" priority="177" operator="greaterThan">
      <formula>0</formula>
    </cfRule>
    <cfRule type="cellIs" dxfId="156" priority="179" operator="equal">
      <formula>0</formula>
    </cfRule>
    <cfRule type="cellIs" dxfId="155" priority="178" operator="equal">
      <formula>0</formula>
    </cfRule>
    <cfRule type="cellIs" dxfId="154" priority="176" operator="greaterThan">
      <formula>0</formula>
    </cfRule>
  </conditionalFormatting>
  <conditionalFormatting sqref="K293">
    <cfRule type="cellIs" dxfId="153" priority="173" operator="equal">
      <formula>0</formula>
    </cfRule>
    <cfRule type="cellIs" dxfId="152" priority="171" operator="greaterThan">
      <formula>0</formula>
    </cfRule>
    <cfRule type="cellIs" dxfId="151" priority="175" operator="greaterThan">
      <formula>0</formula>
    </cfRule>
    <cfRule type="cellIs" dxfId="150" priority="174" operator="equal">
      <formula>0</formula>
    </cfRule>
    <cfRule type="cellIs" dxfId="149" priority="172" operator="greaterThan">
      <formula>0</formula>
    </cfRule>
  </conditionalFormatting>
  <conditionalFormatting sqref="K296">
    <cfRule type="cellIs" dxfId="148" priority="167" operator="greaterThan">
      <formula>0</formula>
    </cfRule>
    <cfRule type="cellIs" dxfId="147" priority="166" operator="greaterThan">
      <formula>0</formula>
    </cfRule>
    <cfRule type="cellIs" dxfId="146" priority="170" operator="greaterThan">
      <formula>0</formula>
    </cfRule>
    <cfRule type="cellIs" dxfId="145" priority="169" operator="equal">
      <formula>0</formula>
    </cfRule>
    <cfRule type="cellIs" dxfId="144" priority="168" operator="equal">
      <formula>0</formula>
    </cfRule>
  </conditionalFormatting>
  <conditionalFormatting sqref="K299">
    <cfRule type="cellIs" dxfId="143" priority="21" operator="greaterThan">
      <formula>0</formula>
    </cfRule>
    <cfRule type="cellIs" dxfId="142" priority="20" operator="equal">
      <formula>0</formula>
    </cfRule>
    <cfRule type="cellIs" dxfId="141" priority="19" operator="equal">
      <formula>0</formula>
    </cfRule>
    <cfRule type="cellIs" dxfId="140" priority="17" operator="greaterThan">
      <formula>0</formula>
    </cfRule>
    <cfRule type="cellIs" dxfId="139" priority="18" operator="greaterThan">
      <formula>0</formula>
    </cfRule>
  </conditionalFormatting>
  <conditionalFormatting sqref="K312">
    <cfRule type="cellIs" dxfId="138" priority="239" operator="equal">
      <formula>0</formula>
    </cfRule>
    <cfRule type="cellIs" dxfId="137" priority="238" operator="equal">
      <formula>0</formula>
    </cfRule>
    <cfRule type="cellIs" dxfId="136" priority="236" operator="greaterThan">
      <formula>0</formula>
    </cfRule>
    <cfRule type="cellIs" dxfId="135" priority="237" operator="greaterThan">
      <formula>0</formula>
    </cfRule>
    <cfRule type="cellIs" dxfId="134" priority="240" operator="greaterThan">
      <formula>0</formula>
    </cfRule>
  </conditionalFormatting>
  <conditionalFormatting sqref="K315">
    <cfRule type="cellIs" dxfId="133" priority="1572" operator="equal">
      <formula>0</formula>
    </cfRule>
    <cfRule type="cellIs" dxfId="132" priority="1573" operator="equal">
      <formula>0</formula>
    </cfRule>
    <cfRule type="cellIs" dxfId="131" priority="1571" operator="greaterThan">
      <formula>0</formula>
    </cfRule>
    <cfRule type="cellIs" dxfId="130" priority="1570" operator="greaterThan">
      <formula>0</formula>
    </cfRule>
    <cfRule type="cellIs" dxfId="129" priority="1574" operator="greaterThan">
      <formula>0</formula>
    </cfRule>
  </conditionalFormatting>
  <conditionalFormatting sqref="K319:K321">
    <cfRule type="cellIs" dxfId="128" priority="69" operator="greaterThan">
      <formula>0</formula>
    </cfRule>
    <cfRule type="cellIs" dxfId="127" priority="65" operator="greaterThan">
      <formula>0</formula>
    </cfRule>
    <cfRule type="cellIs" dxfId="126" priority="66" operator="greaterThan">
      <formula>0</formula>
    </cfRule>
    <cfRule type="cellIs" dxfId="125" priority="67" operator="equal">
      <formula>0</formula>
    </cfRule>
    <cfRule type="cellIs" dxfId="124" priority="68" operator="equal">
      <formula>0</formula>
    </cfRule>
  </conditionalFormatting>
  <conditionalFormatting sqref="K330 K333">
    <cfRule type="cellIs" dxfId="123" priority="1559" operator="greaterThan">
      <formula>0</formula>
    </cfRule>
    <cfRule type="cellIs" dxfId="122" priority="1556" operator="greaterThan">
      <formula>0</formula>
    </cfRule>
    <cfRule type="cellIs" dxfId="121" priority="1558" operator="equal">
      <formula>0</formula>
    </cfRule>
    <cfRule type="cellIs" dxfId="120" priority="1557" operator="equal">
      <formula>0</formula>
    </cfRule>
    <cfRule type="cellIs" dxfId="119" priority="1555" operator="greaterThan">
      <formula>0</formula>
    </cfRule>
  </conditionalFormatting>
  <conditionalFormatting sqref="K336:K343">
    <cfRule type="cellIs" dxfId="118" priority="235" operator="greaterThan">
      <formula>0</formula>
    </cfRule>
    <cfRule type="cellIs" dxfId="117" priority="234" operator="equal">
      <formula>0</formula>
    </cfRule>
    <cfRule type="cellIs" dxfId="116" priority="233" operator="equal">
      <formula>0</formula>
    </cfRule>
    <cfRule type="cellIs" dxfId="115" priority="232" operator="greaterThan">
      <formula>0</formula>
    </cfRule>
    <cfRule type="cellIs" dxfId="114" priority="231" operator="greaterThan">
      <formula>0</formula>
    </cfRule>
  </conditionalFormatting>
  <conditionalFormatting sqref="K389:K390">
    <cfRule type="cellIs" dxfId="113" priority="940" operator="equal">
      <formula>0</formula>
    </cfRule>
    <cfRule type="cellIs" dxfId="112" priority="938" operator="greaterThan">
      <formula>0</formula>
    </cfRule>
    <cfRule type="cellIs" dxfId="111" priority="942" operator="greaterThan">
      <formula>0</formula>
    </cfRule>
    <cfRule type="cellIs" dxfId="110" priority="941" operator="equal">
      <formula>0</formula>
    </cfRule>
    <cfRule type="cellIs" dxfId="109" priority="939" operator="greaterThan">
      <formula>0</formula>
    </cfRule>
  </conditionalFormatting>
  <conditionalFormatting sqref="K393:K394 K435:L435 K443:K446 K449:K452 K455:K458 K461:K464 K467:K470 K473:K476 K479:K482 K485:K488 K526:K529">
    <cfRule type="cellIs" dxfId="108" priority="1415" operator="greaterThan">
      <formula>0</formula>
    </cfRule>
    <cfRule type="cellIs" dxfId="107" priority="1417" operator="equal">
      <formula>0</formula>
    </cfRule>
    <cfRule type="cellIs" dxfId="106" priority="1418" operator="equal">
      <formula>0</formula>
    </cfRule>
    <cfRule type="cellIs" dxfId="105" priority="1416" operator="greaterThan">
      <formula>0</formula>
    </cfRule>
    <cfRule type="cellIs" dxfId="104" priority="1419" operator="greaterThan">
      <formula>0</formula>
    </cfRule>
  </conditionalFormatting>
  <conditionalFormatting sqref="K397:K398">
    <cfRule type="cellIs" dxfId="103" priority="101" operator="greaterThan">
      <formula>0</formula>
    </cfRule>
    <cfRule type="cellIs" dxfId="102" priority="97" operator="greaterThan">
      <formula>0</formula>
    </cfRule>
    <cfRule type="cellIs" dxfId="101" priority="99" operator="equal">
      <formula>0</formula>
    </cfRule>
    <cfRule type="cellIs" dxfId="100" priority="100" operator="equal">
      <formula>0</formula>
    </cfRule>
    <cfRule type="cellIs" dxfId="99" priority="98" operator="greaterThan">
      <formula>0</formula>
    </cfRule>
  </conditionalFormatting>
  <conditionalFormatting sqref="K401:K410">
    <cfRule type="cellIs" dxfId="98" priority="767" operator="greaterThan">
      <formula>0</formula>
    </cfRule>
    <cfRule type="cellIs" dxfId="97" priority="769" operator="equal">
      <formula>0</formula>
    </cfRule>
    <cfRule type="cellIs" dxfId="96" priority="768" operator="greaterThan">
      <formula>0</formula>
    </cfRule>
    <cfRule type="cellIs" dxfId="95" priority="771" operator="greaterThan">
      <formula>0</formula>
    </cfRule>
    <cfRule type="cellIs" dxfId="94" priority="770" operator="equal">
      <formula>0</formula>
    </cfRule>
  </conditionalFormatting>
  <conditionalFormatting sqref="K412:K413">
    <cfRule type="cellIs" dxfId="93" priority="89" operator="equal">
      <formula>0</formula>
    </cfRule>
    <cfRule type="cellIs" dxfId="92" priority="88" operator="greaterThan">
      <formula>0</formula>
    </cfRule>
    <cfRule type="cellIs" dxfId="91" priority="87" operator="greaterThan">
      <formula>0</formula>
    </cfRule>
    <cfRule type="cellIs" dxfId="90" priority="91" operator="greaterThan">
      <formula>0</formula>
    </cfRule>
    <cfRule type="cellIs" dxfId="89" priority="90" operator="equal">
      <formula>0</formula>
    </cfRule>
  </conditionalFormatting>
  <conditionalFormatting sqref="K420:K421">
    <cfRule type="cellIs" dxfId="88" priority="880" operator="equal">
      <formula>0</formula>
    </cfRule>
    <cfRule type="cellIs" dxfId="87" priority="878" operator="greaterThan">
      <formula>0</formula>
    </cfRule>
    <cfRule type="cellIs" dxfId="86" priority="879" operator="greaterThan">
      <formula>0</formula>
    </cfRule>
    <cfRule type="cellIs" dxfId="85" priority="881" operator="equal">
      <formula>0</formula>
    </cfRule>
    <cfRule type="cellIs" dxfId="84" priority="882" operator="greaterThan">
      <formula>0</formula>
    </cfRule>
  </conditionalFormatting>
  <conditionalFormatting sqref="K424">
    <cfRule type="cellIs" dxfId="83" priority="873" operator="greaterThan">
      <formula>0</formula>
    </cfRule>
    <cfRule type="cellIs" dxfId="82" priority="874" operator="greaterThan">
      <formula>0</formula>
    </cfRule>
    <cfRule type="cellIs" dxfId="81" priority="875" operator="equal">
      <formula>0</formula>
    </cfRule>
    <cfRule type="cellIs" dxfId="80" priority="876" operator="equal">
      <formula>0</formula>
    </cfRule>
    <cfRule type="cellIs" dxfId="79" priority="877" operator="greaterThan">
      <formula>0</formula>
    </cfRule>
  </conditionalFormatting>
  <conditionalFormatting sqref="K427">
    <cfRule type="cellIs" dxfId="78" priority="1023" operator="greaterThan">
      <formula>0</formula>
    </cfRule>
    <cfRule type="cellIs" dxfId="77" priority="1024" operator="greaterThan">
      <formula>0</formula>
    </cfRule>
    <cfRule type="cellIs" dxfId="76" priority="1026" operator="equal">
      <formula>0</formula>
    </cfRule>
    <cfRule type="cellIs" dxfId="75" priority="1025" operator="equal">
      <formula>0</formula>
    </cfRule>
    <cfRule type="cellIs" dxfId="74" priority="1027" operator="greaterThan">
      <formula>0</formula>
    </cfRule>
  </conditionalFormatting>
  <conditionalFormatting sqref="K491">
    <cfRule type="cellIs" dxfId="73" priority="14" operator="equal">
      <formula>0</formula>
    </cfRule>
    <cfRule type="cellIs" dxfId="72" priority="12" operator="greaterThan">
      <formula>0</formula>
    </cfRule>
    <cfRule type="cellIs" dxfId="71" priority="15" operator="equal">
      <formula>0</formula>
    </cfRule>
    <cfRule type="cellIs" dxfId="70" priority="16" operator="greaterThan">
      <formula>0</formula>
    </cfRule>
    <cfRule type="cellIs" dxfId="69" priority="13" operator="greaterThan">
      <formula>0</formula>
    </cfRule>
  </conditionalFormatting>
  <conditionalFormatting sqref="K514:K515 K518:K519">
    <cfRule type="cellIs" dxfId="68" priority="217" operator="greaterThan">
      <formula>0</formula>
    </cfRule>
    <cfRule type="cellIs" dxfId="67" priority="216" operator="greaterThan">
      <formula>0</formula>
    </cfRule>
    <cfRule type="cellIs" dxfId="66" priority="219" operator="equal">
      <formula>0</formula>
    </cfRule>
    <cfRule type="cellIs" dxfId="65" priority="220" operator="greaterThan">
      <formula>0</formula>
    </cfRule>
    <cfRule type="cellIs" dxfId="64" priority="218" operator="equal">
      <formula>0</formula>
    </cfRule>
  </conditionalFormatting>
  <conditionalFormatting sqref="K522:K523">
    <cfRule type="cellIs" dxfId="63" priority="352" operator="greaterThan">
      <formula>0</formula>
    </cfRule>
    <cfRule type="cellIs" dxfId="62" priority="353" operator="equal">
      <formula>0</formula>
    </cfRule>
    <cfRule type="cellIs" dxfId="61" priority="354" operator="equal">
      <formula>0</formula>
    </cfRule>
    <cfRule type="cellIs" dxfId="60" priority="355" operator="greaterThan">
      <formula>0</formula>
    </cfRule>
    <cfRule type="cellIs" dxfId="59" priority="351" operator="greaterThan">
      <formula>0</formula>
    </cfRule>
  </conditionalFormatting>
  <conditionalFormatting sqref="K536">
    <cfRule type="cellIs" dxfId="58" priority="268" operator="equal">
      <formula>0</formula>
    </cfRule>
    <cfRule type="cellIs" dxfId="57" priority="267" operator="greaterThan">
      <formula>0</formula>
    </cfRule>
    <cfRule type="cellIs" dxfId="56" priority="266" operator="greaterThan">
      <formula>0</formula>
    </cfRule>
    <cfRule type="cellIs" dxfId="55" priority="270" operator="greaterThan">
      <formula>0</formula>
    </cfRule>
    <cfRule type="cellIs" dxfId="54" priority="269" operator="equal">
      <formula>0</formula>
    </cfRule>
  </conditionalFormatting>
  <conditionalFormatting sqref="K539">
    <cfRule type="cellIs" dxfId="53" priority="824" operator="greaterThan">
      <formula>0</formula>
    </cfRule>
    <cfRule type="cellIs" dxfId="52" priority="823" operator="greaterThan">
      <formula>0</formula>
    </cfRule>
    <cfRule type="cellIs" dxfId="51" priority="827" operator="greaterThan">
      <formula>0</formula>
    </cfRule>
    <cfRule type="cellIs" dxfId="50" priority="826" operator="equal">
      <formula>0</formula>
    </cfRule>
    <cfRule type="cellIs" dxfId="49" priority="825" operator="equal">
      <formula>0</formula>
    </cfRule>
  </conditionalFormatting>
  <conditionalFormatting sqref="K542">
    <cfRule type="cellIs" dxfId="48" priority="215" operator="greaterThan">
      <formula>0</formula>
    </cfRule>
    <cfRule type="cellIs" dxfId="47" priority="214" operator="equal">
      <formula>0</formula>
    </cfRule>
    <cfRule type="cellIs" dxfId="46" priority="213" operator="equal">
      <formula>0</formula>
    </cfRule>
    <cfRule type="cellIs" dxfId="45" priority="212" operator="greaterThan">
      <formula>0</formula>
    </cfRule>
    <cfRule type="cellIs" dxfId="44" priority="211" operator="greaterThan">
      <formula>0</formula>
    </cfRule>
  </conditionalFormatting>
  <conditionalFormatting sqref="K596">
    <cfRule type="cellIs" dxfId="43" priority="271" operator="greaterThan">
      <formula>0</formula>
    </cfRule>
    <cfRule type="cellIs" dxfId="42" priority="275" operator="greaterThan">
      <formula>0</formula>
    </cfRule>
    <cfRule type="cellIs" dxfId="41" priority="274" operator="equal">
      <formula>0</formula>
    </cfRule>
    <cfRule type="cellIs" dxfId="40" priority="273" operator="equal">
      <formula>0</formula>
    </cfRule>
    <cfRule type="cellIs" dxfId="39" priority="272" operator="greaterThan">
      <formula>0</formula>
    </cfRule>
  </conditionalFormatting>
  <conditionalFormatting sqref="K622:K627 K650:K651">
    <cfRule type="cellIs" dxfId="38" priority="1341" operator="greaterThan">
      <formula>0</formula>
    </cfRule>
    <cfRule type="cellIs" dxfId="37" priority="1342" operator="equal">
      <formula>0</formula>
    </cfRule>
    <cfRule type="cellIs" dxfId="36" priority="1343" operator="equal">
      <formula>0</formula>
    </cfRule>
    <cfRule type="cellIs" dxfId="35" priority="1344" operator="greaterThan">
      <formula>0</formula>
    </cfRule>
    <cfRule type="cellIs" dxfId="34" priority="1340" operator="greaterThan">
      <formula>0</formula>
    </cfRule>
  </conditionalFormatting>
  <conditionalFormatting sqref="K673 K677 K681 K685">
    <cfRule type="cellIs" dxfId="33" priority="1323" operator="equal">
      <formula>0</formula>
    </cfRule>
    <cfRule type="cellIs" dxfId="32" priority="1322" operator="equal">
      <formula>0</formula>
    </cfRule>
    <cfRule type="cellIs" dxfId="31" priority="1321" operator="greaterThan">
      <formula>0</formula>
    </cfRule>
    <cfRule type="cellIs" dxfId="30" priority="1320" operator="greaterThan">
      <formula>0</formula>
    </cfRule>
    <cfRule type="cellIs" dxfId="29" priority="1324" operator="greaterThan">
      <formula>0</formula>
    </cfRule>
  </conditionalFormatting>
  <conditionalFormatting sqref="T82:T688">
    <cfRule type="cellIs" dxfId="28" priority="1" operator="lessThan">
      <formula>0.1</formula>
    </cfRule>
  </conditionalFormatting>
  <hyperlinks>
    <hyperlink ref="I41" r:id="rId3" xr:uid="{04EF6843-6C42-4A28-AB09-6B9200D6A564}"/>
    <hyperlink ref="I42" r:id="rId4" xr:uid="{3CEEC7D9-EEEC-46C8-8445-905DBE0ED539}"/>
    <hyperlink ref="I50" r:id="rId5" xr:uid="{D943A4F0-CB5D-40DF-BAC6-5474B258A62A}"/>
    <hyperlink ref="I43" r:id="rId6" xr:uid="{336F1A4D-8845-44A3-A3B0-282EA742F0BA}"/>
  </hyperlinks>
  <printOptions horizontalCentered="1"/>
  <pageMargins left="0.25" right="0.25" top="0.75" bottom="0.75" header="0.3" footer="0.3"/>
  <pageSetup paperSize="9" scale="60" fitToHeight="4" orientation="portrait" r:id="rId7"/>
  <headerFooter>
    <oddFooter>&amp;L_x000D_&amp;1#&amp;"Calibri"&amp;10&amp;K000000 Intern gebruik&amp;C&amp;P</oddFooter>
  </headerFooter>
  <rowBreaks count="2" manualBreakCount="2">
    <brk id="67" min="2" max="18" man="1"/>
    <brk id="654" min="2" max="18" man="1"/>
  </rowBreaks>
  <ignoredErrors>
    <ignoredError sqref="M415 A114 A15 A22:A23 A692 M692 P692 A695 G87 G93 G99 M115 A116:A118 A144 M145 A146 A152:A157 A69:A102 A120:A136 A138:A142 A104:A110 A148:A150" unlockedFormula="1"/>
    <ignoredError sqref="A228 A240 A363 A373 A411:A412 A430 A509 A546 A659:A660 A596 A598:A599 A653" formula="1"/>
    <ignoredError sqref="L574" evalError="1"/>
    <ignoredError sqref="A690:A691 A115 A119 A145 A147" formula="1" unlockedFormula="1"/>
  </ignoredErrors>
  <drawing r:id="rId8"/>
  <extLst>
    <ext xmlns:x14="http://schemas.microsoft.com/office/spreadsheetml/2009/9/main" uri="{78C0D931-6437-407d-A8EE-F0AAD7539E65}">
      <x14:conditionalFormattings>
        <x14:conditionalFormatting xmlns:xm="http://schemas.microsoft.com/office/excel/2006/main">
          <x14:cfRule type="iconSet" priority="63" id="{F5C41686-1895-41A9-8654-4011F00CA8D1}">
            <x14:iconSet iconSet="3Symbols" custom="1">
              <x14:cfvo type="percent">
                <xm:f>0</xm:f>
              </x14:cfvo>
              <x14:cfvo type="num">
                <xm:f>0</xm:f>
              </x14:cfvo>
              <x14:cfvo type="num" gte="0">
                <xm:f>1</xm:f>
              </x14:cfvo>
              <x14:cfIcon iconSet="3Symbols" iconId="0"/>
              <x14:cfIcon iconSet="3Symbols" iconId="2"/>
              <x14:cfIcon iconSet="3Symbols" iconId="0"/>
            </x14:iconSet>
          </x14:cfRule>
          <xm:sqref>T696</xm:sqref>
        </x14:conditionalFormatting>
        <x14:conditionalFormatting xmlns:xm="http://schemas.microsoft.com/office/excel/2006/main">
          <x14:cfRule type="iconSet" priority="62" id="{24C56625-A4A4-41F0-AA56-94605854CF24}">
            <x14:iconSet iconSet="3Symbols" custom="1">
              <x14:cfvo type="percent">
                <xm:f>0</xm:f>
              </x14:cfvo>
              <x14:cfvo type="num">
                <xm:f>0</xm:f>
              </x14:cfvo>
              <x14:cfvo type="num" gte="0">
                <xm:f>1</xm:f>
              </x14:cfvo>
              <x14:cfIcon iconSet="3Symbols" iconId="0"/>
              <x14:cfIcon iconSet="3Symbols" iconId="2"/>
              <x14:cfIcon iconSet="3Symbols" iconId="0"/>
            </x14:iconSet>
          </x14:cfRule>
          <xm:sqref>T698</xm:sqref>
        </x14:conditionalFormatting>
        <x14:conditionalFormatting xmlns:xm="http://schemas.microsoft.com/office/excel/2006/main">
          <x14:cfRule type="iconSet" priority="64" id="{122043F6-6F6B-4120-A19E-C26531C226C0}">
            <x14:iconSet iconSet="3Symbols" custom="1">
              <x14:cfvo type="percent">
                <xm:f>0</xm:f>
              </x14:cfvo>
              <x14:cfvo type="num">
                <xm:f>0</xm:f>
              </x14:cfvo>
              <x14:cfvo type="num" gte="0">
                <xm:f>1</xm:f>
              </x14:cfvo>
              <x14:cfIcon iconSet="3Symbols" iconId="0"/>
              <x14:cfIcon iconSet="3Symbols" iconId="2"/>
              <x14:cfIcon iconSet="3Symbols" iconId="0"/>
            </x14:iconSet>
          </x14:cfRule>
          <xm:sqref>T702</xm:sqref>
        </x14:conditionalFormatting>
        <x14:conditionalFormatting xmlns:xm="http://schemas.microsoft.com/office/excel/2006/main">
          <x14:cfRule type="iconSet" priority="404" id="{0A78752A-1073-4B29-B239-E6574E7FC86A}">
            <x14:iconSet iconSet="3Symbols" custom="1">
              <x14:cfvo type="percent">
                <xm:f>0</xm:f>
              </x14:cfvo>
              <x14:cfvo type="num">
                <xm:f>0</xm:f>
              </x14:cfvo>
              <x14:cfvo type="num" gte="0">
                <xm:f>1</xm:f>
              </x14:cfvo>
              <x14:cfIcon iconSet="3Symbols" iconId="0"/>
              <x14:cfIcon iconSet="3Symbols" iconId="2"/>
              <x14:cfIcon iconSet="3Symbols" iconId="0"/>
            </x14:iconSet>
          </x14:cfRule>
          <xm:sqref>V696</xm:sqref>
        </x14:conditionalFormatting>
        <x14:conditionalFormatting xmlns:xm="http://schemas.microsoft.com/office/excel/2006/main">
          <x14:cfRule type="iconSet" priority="403" id="{7E18CC4E-AF89-460A-B843-C679E322F987}">
            <x14:iconSet iconSet="3Symbols" custom="1">
              <x14:cfvo type="percent">
                <xm:f>0</xm:f>
              </x14:cfvo>
              <x14:cfvo type="num">
                <xm:f>0</xm:f>
              </x14:cfvo>
              <x14:cfvo type="num" gte="0">
                <xm:f>1</xm:f>
              </x14:cfvo>
              <x14:cfIcon iconSet="3Symbols" iconId="0"/>
              <x14:cfIcon iconSet="3Symbols" iconId="2"/>
              <x14:cfIcon iconSet="3Symbols" iconId="0"/>
            </x14:iconSet>
          </x14:cfRule>
          <xm:sqref>V698</xm:sqref>
        </x14:conditionalFormatting>
        <x14:conditionalFormatting xmlns:xm="http://schemas.microsoft.com/office/excel/2006/main">
          <x14:cfRule type="iconSet" priority="787" id="{050ABD25-C78F-44A5-A6F7-08F0FB6E44EC}">
            <x14:iconSet iconSet="3Symbols" custom="1">
              <x14:cfvo type="percent">
                <xm:f>0</xm:f>
              </x14:cfvo>
              <x14:cfvo type="num">
                <xm:f>0</xm:f>
              </x14:cfvo>
              <x14:cfvo type="num" gte="0">
                <xm:f>1</xm:f>
              </x14:cfvo>
              <x14:cfIcon iconSet="3Symbols" iconId="0"/>
              <x14:cfIcon iconSet="3Symbols" iconId="2"/>
              <x14:cfIcon iconSet="3Symbols" iconId="0"/>
            </x14:iconSet>
          </x14:cfRule>
          <xm:sqref>V702</xm:sqref>
        </x14:conditionalFormatting>
      </x14:conditionalFormattings>
    </ext>
    <ext xmlns:x14="http://schemas.microsoft.com/office/spreadsheetml/2009/9/main" uri="{CCE6A557-97BC-4b89-ADB6-D9C93CAAB3DF}">
      <x14:dataValidations xmlns:xm="http://schemas.microsoft.com/office/excel/2006/main" disablePrompts="1" count="3">
        <x14:dataValidation type="list" allowBlank="1" showInputMessage="1" showErrorMessage="1" xr:uid="{EBDE8C34-CD75-403F-B873-0BEEF0267D98}">
          <x14:formula1>
            <xm:f>Tabellen!$F$37:$F$37</xm:f>
          </x14:formula1>
          <xm:sqref>G9</xm:sqref>
        </x14:dataValidation>
        <x14:dataValidation type="list" allowBlank="1" showInputMessage="1" showErrorMessage="1" xr:uid="{B7CA4129-E8F7-4591-8FCE-9D36E6CDCE67}">
          <x14:formula1>
            <xm:f>Tabellen!$B$29:$B$31</xm:f>
          </x14:formula1>
          <xm:sqref>G17:G18</xm:sqref>
        </x14:dataValidation>
        <x14:dataValidation type="list" allowBlank="1" showInputMessage="1" showErrorMessage="1" xr:uid="{1ED63A59-4E85-42D5-899E-587F8335F820}">
          <x14:formula1>
            <xm:f>Tabellen!$G$36:$G$42</xm:f>
          </x14:formula1>
          <xm:sqref>I87 I464 I452 I398 I93 I381 I446 I99 I421 I458 I470 I476 I482 I488 I390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3BE28-69DD-4EFE-BDA4-647FEE86CF45}">
  <sheetPr>
    <tabColor rgb="FF88EA9F"/>
    <outlinePr summaryBelow="0"/>
  </sheetPr>
  <dimension ref="A1:BS2761"/>
  <sheetViews>
    <sheetView topLeftCell="A2642" zoomScaleNormal="100" workbookViewId="0">
      <selection activeCell="D2639" sqref="D2639"/>
    </sheetView>
  </sheetViews>
  <sheetFormatPr defaultColWidth="9" defaultRowHeight="15.6" customHeight="1" outlineLevelRow="3" x14ac:dyDescent="0.2"/>
  <cols>
    <col min="1" max="1" width="2.140625" style="565" customWidth="1"/>
    <col min="2" max="2" width="10.5703125" style="576" customWidth="1"/>
    <col min="3" max="3" width="1.85546875" style="694" customWidth="1"/>
    <col min="4" max="4" width="79.28515625" style="576" customWidth="1"/>
    <col min="5" max="5" width="10.5703125" style="576" customWidth="1"/>
    <col min="6" max="6" width="6.5703125" style="576" customWidth="1"/>
    <col min="7" max="7" width="7.5703125" style="576" customWidth="1"/>
    <col min="8" max="8" width="9.7109375" style="576" customWidth="1"/>
    <col min="9" max="9" width="12" style="768" customWidth="1"/>
    <col min="10" max="10" width="16.140625" style="768" customWidth="1"/>
    <col min="11" max="11" width="11.7109375" style="768" customWidth="1"/>
    <col min="12" max="12" width="12.7109375" style="768" customWidth="1"/>
    <col min="13" max="13" width="13.7109375" style="768" customWidth="1"/>
    <col min="14" max="14" width="1.28515625" style="700" customWidth="1"/>
    <col min="15" max="15" width="13.7109375" style="890" customWidth="1"/>
    <col min="16" max="16" width="12.42578125" style="890" customWidth="1"/>
    <col min="17" max="17" width="12.5703125" style="890" customWidth="1"/>
    <col min="18" max="23" width="12.7109375" style="889" customWidth="1"/>
    <col min="24" max="24" width="14.140625" style="889" customWidth="1"/>
    <col min="25" max="25" width="58.42578125" style="890" customWidth="1"/>
    <col min="26" max="26" width="55.85546875" style="832" customWidth="1"/>
    <col min="27" max="31" width="9" style="832" customWidth="1"/>
    <col min="32" max="33" width="9" style="832"/>
    <col min="34" max="34" width="21.7109375" style="832" customWidth="1"/>
    <col min="35" max="35" width="35.28515625" style="832" customWidth="1"/>
    <col min="36" max="71" width="9" style="832"/>
    <col min="72" max="16384" width="9" style="576"/>
  </cols>
  <sheetData>
    <row r="1" spans="1:71" s="757" customFormat="1" ht="6.6" customHeight="1" x14ac:dyDescent="0.2">
      <c r="A1" s="806"/>
      <c r="B1" s="751"/>
      <c r="C1" s="752"/>
      <c r="D1" s="751"/>
      <c r="E1" s="753"/>
      <c r="F1" s="754"/>
      <c r="G1" s="754"/>
      <c r="H1" s="755"/>
      <c r="I1" s="758"/>
      <c r="J1" s="759"/>
      <c r="K1" s="759"/>
      <c r="L1" s="759"/>
      <c r="M1" s="758"/>
      <c r="N1" s="756"/>
      <c r="O1" s="867"/>
      <c r="P1" s="867"/>
      <c r="Q1" s="867"/>
      <c r="R1" s="868"/>
      <c r="S1" s="868"/>
      <c r="T1" s="868"/>
      <c r="U1" s="868"/>
      <c r="V1" s="868"/>
      <c r="W1" s="868"/>
      <c r="X1" s="868"/>
      <c r="Y1" s="869"/>
      <c r="Z1" s="827"/>
      <c r="AA1" s="828"/>
      <c r="AB1" s="828"/>
      <c r="AC1" s="828"/>
      <c r="AD1" s="828"/>
      <c r="AE1" s="828"/>
      <c r="AF1" s="828"/>
      <c r="AG1" s="828"/>
      <c r="AH1" s="828"/>
      <c r="AI1" s="828"/>
      <c r="AJ1" s="828"/>
      <c r="AK1" s="828"/>
      <c r="AL1" s="828"/>
      <c r="AM1" s="828"/>
      <c r="AN1" s="828"/>
      <c r="AO1" s="828"/>
      <c r="AP1" s="828"/>
      <c r="AQ1" s="828"/>
      <c r="AR1" s="828"/>
      <c r="AS1" s="828"/>
      <c r="AT1" s="828"/>
      <c r="AU1" s="828"/>
      <c r="AV1" s="828"/>
      <c r="AW1" s="828"/>
      <c r="AX1" s="828"/>
      <c r="AY1" s="828"/>
      <c r="AZ1" s="828"/>
      <c r="BA1" s="828"/>
      <c r="BB1" s="828"/>
      <c r="BC1" s="828"/>
      <c r="BD1" s="828"/>
      <c r="BE1" s="828"/>
      <c r="BF1" s="828"/>
      <c r="BG1" s="828"/>
      <c r="BH1" s="828"/>
      <c r="BI1" s="828"/>
      <c r="BJ1" s="828"/>
      <c r="BK1" s="828"/>
      <c r="BL1" s="828"/>
      <c r="BM1" s="828"/>
      <c r="BN1" s="828"/>
      <c r="BO1" s="828"/>
      <c r="BP1" s="828"/>
      <c r="BQ1" s="828"/>
      <c r="BR1" s="828"/>
      <c r="BS1" s="828"/>
    </row>
    <row r="2" spans="1:71" s="796" customFormat="1" ht="15.6" customHeight="1" x14ac:dyDescent="0.2">
      <c r="A2" s="807" t="s">
        <v>855</v>
      </c>
      <c r="B2" s="804"/>
      <c r="C2" s="792"/>
      <c r="D2" s="793" t="s">
        <v>55</v>
      </c>
      <c r="E2" s="794"/>
      <c r="F2" s="793"/>
      <c r="G2" s="795"/>
      <c r="H2" s="795"/>
      <c r="I2" s="791"/>
      <c r="J2" s="791"/>
      <c r="K2" s="791"/>
      <c r="L2" s="791"/>
      <c r="M2" s="791"/>
      <c r="N2" s="791"/>
      <c r="O2" s="791"/>
      <c r="P2" s="791"/>
      <c r="Q2" s="791"/>
      <c r="R2" s="791"/>
      <c r="S2" s="791"/>
      <c r="T2" s="791"/>
      <c r="U2" s="791"/>
      <c r="V2" s="791"/>
      <c r="W2" s="791"/>
      <c r="X2" s="791"/>
      <c r="Y2" s="791"/>
      <c r="Z2" s="829"/>
      <c r="AA2" s="830"/>
      <c r="AB2" s="830"/>
      <c r="AC2" s="830"/>
      <c r="AD2" s="830"/>
      <c r="AE2" s="830"/>
      <c r="AF2" s="830" t="str">
        <f>'Isolatieaanpak '!G9</f>
        <v>Aannemer/Onderaannemer</v>
      </c>
      <c r="AG2" s="831"/>
      <c r="AH2" s="831"/>
      <c r="AI2" s="830"/>
      <c r="AJ2" s="830"/>
      <c r="AK2" s="830"/>
      <c r="AL2" s="830"/>
      <c r="AM2" s="830"/>
      <c r="AN2" s="830"/>
      <c r="AO2" s="830"/>
      <c r="AP2" s="830"/>
      <c r="AQ2" s="830"/>
      <c r="AR2" s="830"/>
      <c r="AS2" s="830"/>
      <c r="AT2" s="830"/>
      <c r="AU2" s="830"/>
      <c r="AV2" s="830"/>
      <c r="AW2" s="830"/>
      <c r="AX2" s="830"/>
      <c r="AY2" s="830"/>
      <c r="AZ2" s="830"/>
      <c r="BA2" s="830"/>
      <c r="BB2" s="830"/>
      <c r="BC2" s="830"/>
      <c r="BD2" s="830"/>
      <c r="BE2" s="830"/>
      <c r="BF2" s="830"/>
      <c r="BG2" s="830"/>
      <c r="BH2" s="830"/>
      <c r="BI2" s="830"/>
      <c r="BJ2" s="830"/>
      <c r="BK2" s="830"/>
      <c r="BL2" s="830"/>
      <c r="BM2" s="830"/>
      <c r="BN2" s="830"/>
      <c r="BO2" s="830"/>
      <c r="BP2" s="830"/>
      <c r="BQ2" s="830"/>
      <c r="BR2" s="830"/>
      <c r="BS2" s="830"/>
    </row>
    <row r="3" spans="1:71" ht="15.6" customHeight="1" x14ac:dyDescent="0.2">
      <c r="B3" s="566"/>
      <c r="D3" s="567"/>
      <c r="E3" s="568"/>
      <c r="F3" s="564"/>
      <c r="G3" s="564"/>
      <c r="H3" s="564"/>
      <c r="I3" s="760"/>
      <c r="J3" s="760"/>
      <c r="K3" s="760"/>
      <c r="L3" s="760"/>
      <c r="M3" s="760"/>
      <c r="N3" s="703"/>
      <c r="O3" s="870"/>
      <c r="P3" s="870"/>
      <c r="Q3" s="870"/>
      <c r="R3" s="871"/>
      <c r="S3" s="871"/>
      <c r="T3" s="871"/>
      <c r="U3" s="871"/>
      <c r="V3" s="871"/>
      <c r="W3" s="871"/>
      <c r="X3" s="871"/>
      <c r="Y3" s="870"/>
    </row>
    <row r="4" spans="1:71" s="797" customFormat="1" ht="24.6" customHeight="1" x14ac:dyDescent="0.2">
      <c r="B4" s="798" t="s">
        <v>129</v>
      </c>
      <c r="C4" s="803"/>
      <c r="D4" s="798" t="s">
        <v>130</v>
      </c>
      <c r="E4" s="798" t="s">
        <v>131</v>
      </c>
      <c r="F4" s="798" t="s">
        <v>132</v>
      </c>
      <c r="G4" s="800" t="s">
        <v>133</v>
      </c>
      <c r="H4" s="801" t="s">
        <v>134</v>
      </c>
      <c r="I4" s="802" t="s">
        <v>70</v>
      </c>
      <c r="J4" s="802" t="s">
        <v>135</v>
      </c>
      <c r="K4" s="802" t="s">
        <v>136</v>
      </c>
      <c r="L4" s="802" t="s">
        <v>137</v>
      </c>
      <c r="M4" s="802" t="s">
        <v>101</v>
      </c>
      <c r="N4" s="799"/>
      <c r="O4" s="860" t="s">
        <v>138</v>
      </c>
      <c r="P4" s="860" t="str">
        <f>B4</f>
        <v>Code</v>
      </c>
      <c r="Q4" s="861" t="s">
        <v>975</v>
      </c>
      <c r="R4" s="862" t="s">
        <v>976</v>
      </c>
      <c r="S4" s="862" t="s">
        <v>977</v>
      </c>
      <c r="T4" s="862" t="s">
        <v>1368</v>
      </c>
      <c r="U4" s="862" t="s">
        <v>978</v>
      </c>
      <c r="V4" s="862" t="s">
        <v>979</v>
      </c>
      <c r="W4" s="862" t="s">
        <v>980</v>
      </c>
      <c r="X4" s="862" t="s">
        <v>1168</v>
      </c>
      <c r="Y4" s="860" t="s">
        <v>139</v>
      </c>
      <c r="Z4" s="833"/>
      <c r="AA4" s="834"/>
      <c r="AB4" s="834"/>
      <c r="AC4" s="834"/>
      <c r="AD4" s="834"/>
      <c r="AE4" s="834"/>
      <c r="AF4" s="834"/>
      <c r="AG4" s="834"/>
      <c r="AH4" s="834"/>
      <c r="AI4" s="834"/>
      <c r="AJ4" s="834"/>
      <c r="AK4" s="834"/>
      <c r="AL4" s="834"/>
      <c r="AM4" s="834"/>
      <c r="AN4" s="834"/>
      <c r="AO4" s="834"/>
      <c r="AP4" s="834"/>
      <c r="AQ4" s="834"/>
      <c r="AR4" s="834"/>
      <c r="AS4" s="834"/>
      <c r="AT4" s="834"/>
      <c r="AU4" s="834"/>
      <c r="AV4" s="834"/>
      <c r="AW4" s="834"/>
      <c r="AX4" s="834"/>
      <c r="AY4" s="834"/>
      <c r="AZ4" s="834"/>
      <c r="BA4" s="834"/>
      <c r="BB4" s="834"/>
      <c r="BC4" s="834"/>
      <c r="BD4" s="834"/>
      <c r="BE4" s="834"/>
      <c r="BF4" s="834"/>
      <c r="BG4" s="834"/>
      <c r="BH4" s="834"/>
      <c r="BI4" s="834"/>
      <c r="BJ4" s="834"/>
      <c r="BK4" s="834"/>
      <c r="BL4" s="834"/>
      <c r="BM4" s="834"/>
      <c r="BN4" s="834"/>
      <c r="BO4" s="834"/>
      <c r="BP4" s="834"/>
      <c r="BQ4" s="834"/>
      <c r="BR4" s="834"/>
      <c r="BS4" s="834"/>
    </row>
    <row r="5" spans="1:71" s="565" customFormat="1" ht="15.6" customHeight="1" x14ac:dyDescent="0.2">
      <c r="B5" s="685"/>
      <c r="C5" s="694"/>
      <c r="D5" s="689"/>
      <c r="E5" s="630"/>
      <c r="F5" s="631"/>
      <c r="G5" s="632"/>
      <c r="H5" s="632"/>
      <c r="I5" s="761"/>
      <c r="J5" s="761"/>
      <c r="K5" s="761"/>
      <c r="L5" s="761"/>
      <c r="M5" s="762"/>
      <c r="N5" s="694"/>
      <c r="O5" s="872"/>
      <c r="P5" s="873"/>
      <c r="Q5" s="873"/>
      <c r="R5" s="874"/>
      <c r="S5" s="874"/>
      <c r="T5" s="874"/>
      <c r="U5" s="874"/>
      <c r="V5" s="874"/>
      <c r="W5" s="874"/>
      <c r="X5" s="874"/>
      <c r="Y5" s="873"/>
      <c r="Z5" s="832"/>
      <c r="AA5" s="832"/>
      <c r="AB5" s="832"/>
      <c r="AC5" s="832"/>
      <c r="AD5" s="832"/>
      <c r="AE5" s="832"/>
      <c r="AF5" s="832"/>
      <c r="AG5" s="835"/>
      <c r="AH5" s="835"/>
      <c r="AI5" s="832"/>
      <c r="AJ5" s="832"/>
      <c r="AK5" s="832"/>
      <c r="AL5" s="832"/>
      <c r="AM5" s="832"/>
      <c r="AN5" s="832"/>
      <c r="AO5" s="832"/>
      <c r="AP5" s="832"/>
      <c r="AQ5" s="832"/>
      <c r="AR5" s="832"/>
      <c r="AS5" s="832"/>
      <c r="AT5" s="832"/>
      <c r="AU5" s="832"/>
      <c r="AV5" s="832"/>
      <c r="AW5" s="832"/>
      <c r="AX5" s="832"/>
      <c r="AY5" s="832"/>
      <c r="AZ5" s="832"/>
      <c r="BA5" s="832"/>
      <c r="BB5" s="832"/>
      <c r="BC5" s="832"/>
      <c r="BD5" s="832"/>
      <c r="BE5" s="832"/>
      <c r="BF5" s="832"/>
      <c r="BG5" s="832"/>
      <c r="BH5" s="832"/>
      <c r="BI5" s="832"/>
      <c r="BJ5" s="832"/>
      <c r="BK5" s="832"/>
      <c r="BL5" s="832"/>
      <c r="BM5" s="832"/>
      <c r="BN5" s="832"/>
      <c r="BO5" s="832"/>
      <c r="BP5" s="832"/>
      <c r="BQ5" s="832"/>
      <c r="BR5" s="832"/>
      <c r="BS5" s="832"/>
    </row>
    <row r="6" spans="1:71" s="565" customFormat="1" ht="15.6" customHeight="1" x14ac:dyDescent="0.2">
      <c r="A6" s="629"/>
      <c r="B6" s="633"/>
      <c r="C6" s="694"/>
      <c r="D6" s="634"/>
      <c r="E6" s="635"/>
      <c r="F6" s="636"/>
      <c r="G6" s="637"/>
      <c r="H6" s="638"/>
      <c r="I6" s="763"/>
      <c r="J6" s="763"/>
      <c r="K6" s="763"/>
      <c r="L6" s="763"/>
      <c r="M6" s="763"/>
      <c r="N6" s="694"/>
      <c r="O6" s="875"/>
      <c r="P6" s="875"/>
      <c r="Q6" s="875"/>
      <c r="R6" s="876"/>
      <c r="S6" s="876"/>
      <c r="T6" s="876"/>
      <c r="U6" s="876"/>
      <c r="V6" s="876"/>
      <c r="W6" s="876"/>
      <c r="X6" s="876"/>
      <c r="Y6" s="875"/>
      <c r="Z6" s="836"/>
      <c r="AA6" s="832"/>
      <c r="AB6" s="832"/>
      <c r="AC6" s="832"/>
      <c r="AD6" s="832"/>
      <c r="AE6" s="832"/>
      <c r="AF6" s="832"/>
      <c r="AG6" s="832"/>
      <c r="AH6" s="832"/>
      <c r="AI6" s="832"/>
      <c r="AJ6" s="832"/>
      <c r="AK6" s="832"/>
      <c r="AL6" s="832"/>
      <c r="AM6" s="832"/>
      <c r="AN6" s="832"/>
      <c r="AO6" s="832"/>
      <c r="AP6" s="832"/>
      <c r="AQ6" s="832"/>
      <c r="AR6" s="832"/>
      <c r="AS6" s="832"/>
      <c r="AT6" s="832"/>
      <c r="AU6" s="832"/>
      <c r="AV6" s="832"/>
      <c r="AW6" s="832"/>
      <c r="AX6" s="832"/>
      <c r="AY6" s="832"/>
      <c r="AZ6" s="832"/>
      <c r="BA6" s="832"/>
      <c r="BB6" s="832"/>
      <c r="BC6" s="832"/>
      <c r="BD6" s="832"/>
      <c r="BE6" s="832"/>
      <c r="BF6" s="832"/>
      <c r="BG6" s="832"/>
      <c r="BH6" s="832"/>
      <c r="BI6" s="832"/>
      <c r="BJ6" s="832"/>
      <c r="BK6" s="832"/>
      <c r="BL6" s="832"/>
      <c r="BM6" s="832"/>
      <c r="BN6" s="832"/>
      <c r="BO6" s="832"/>
      <c r="BP6" s="832"/>
      <c r="BQ6" s="832"/>
      <c r="BR6" s="832"/>
      <c r="BS6" s="832"/>
    </row>
    <row r="7" spans="1:71" s="667" customFormat="1" ht="9" customHeight="1" thickBot="1" x14ac:dyDescent="0.25">
      <c r="A7" s="808"/>
      <c r="B7" s="654"/>
      <c r="C7" s="695"/>
      <c r="D7" s="655"/>
      <c r="E7" s="656"/>
      <c r="F7" s="655"/>
      <c r="G7" s="657"/>
      <c r="H7" s="657"/>
      <c r="I7" s="764"/>
      <c r="J7" s="764"/>
      <c r="K7" s="764"/>
      <c r="L7" s="764"/>
      <c r="M7" s="764"/>
      <c r="N7" s="695"/>
      <c r="O7" s="877"/>
      <c r="P7" s="877"/>
      <c r="Q7" s="877"/>
      <c r="R7" s="878"/>
      <c r="S7" s="878"/>
      <c r="T7" s="878"/>
      <c r="U7" s="878"/>
      <c r="V7" s="878"/>
      <c r="W7" s="878"/>
      <c r="X7" s="878"/>
      <c r="Y7" s="877"/>
      <c r="Z7" s="837"/>
      <c r="AA7" s="838"/>
      <c r="AB7" s="832"/>
      <c r="AC7" s="832"/>
      <c r="AD7" s="832"/>
      <c r="AE7" s="832"/>
      <c r="AF7" s="832"/>
      <c r="AG7" s="835"/>
      <c r="AH7" s="835"/>
      <c r="AI7" s="832"/>
      <c r="AJ7" s="832"/>
      <c r="AK7" s="832"/>
      <c r="AL7" s="832"/>
      <c r="AM7" s="832"/>
      <c r="AN7" s="832"/>
      <c r="AO7" s="832"/>
      <c r="AP7" s="832"/>
      <c r="AQ7" s="832"/>
      <c r="AR7" s="832"/>
      <c r="AS7" s="832"/>
      <c r="AT7" s="832"/>
      <c r="AU7" s="832"/>
      <c r="AV7" s="832"/>
      <c r="AW7" s="832"/>
      <c r="AX7" s="832"/>
      <c r="AY7" s="832"/>
      <c r="AZ7" s="832"/>
      <c r="BA7" s="832"/>
      <c r="BB7" s="832"/>
      <c r="BC7" s="832"/>
      <c r="BD7" s="832"/>
      <c r="BE7" s="832"/>
      <c r="BF7" s="832"/>
      <c r="BG7" s="832"/>
      <c r="BH7" s="832"/>
      <c r="BI7" s="832"/>
      <c r="BJ7" s="832"/>
      <c r="BK7" s="832"/>
      <c r="BL7" s="832"/>
      <c r="BM7" s="832"/>
      <c r="BN7" s="832"/>
      <c r="BO7" s="832"/>
      <c r="BP7" s="832"/>
      <c r="BQ7" s="832"/>
      <c r="BR7" s="832"/>
      <c r="BS7" s="832"/>
    </row>
    <row r="8" spans="1:71" s="673" customFormat="1" ht="15.6" customHeight="1" thickTop="1" thickBot="1" x14ac:dyDescent="0.25">
      <c r="A8" s="809"/>
      <c r="B8" s="662" t="s">
        <v>140</v>
      </c>
      <c r="C8" s="805"/>
      <c r="D8" s="653" t="s">
        <v>76</v>
      </c>
      <c r="E8" s="663"/>
      <c r="F8" s="664"/>
      <c r="G8" s="665"/>
      <c r="H8" s="666"/>
      <c r="I8" s="765"/>
      <c r="J8" s="765"/>
      <c r="K8" s="765"/>
      <c r="L8" s="765"/>
      <c r="M8" s="765"/>
      <c r="N8" s="696"/>
      <c r="O8" s="879"/>
      <c r="P8" s="879"/>
      <c r="Q8" s="879"/>
      <c r="R8" s="880"/>
      <c r="S8" s="880"/>
      <c r="T8" s="880"/>
      <c r="U8" s="880"/>
      <c r="V8" s="880"/>
      <c r="W8" s="880"/>
      <c r="X8" s="880"/>
      <c r="Y8" s="881"/>
      <c r="Z8" s="832"/>
      <c r="AA8" s="832"/>
      <c r="AB8" s="832"/>
      <c r="AC8" s="832"/>
      <c r="AD8" s="832"/>
      <c r="AE8" s="832"/>
      <c r="AF8" s="832"/>
      <c r="AG8" s="832"/>
      <c r="AH8" s="832"/>
      <c r="AI8" s="832"/>
      <c r="AJ8" s="832"/>
      <c r="AK8" s="832"/>
      <c r="AL8" s="832"/>
      <c r="AM8" s="832"/>
      <c r="AN8" s="832"/>
      <c r="AO8" s="832"/>
      <c r="AP8" s="832"/>
      <c r="AQ8" s="832"/>
      <c r="AR8" s="832"/>
      <c r="AS8" s="832"/>
      <c r="AT8" s="832"/>
      <c r="AU8" s="832"/>
      <c r="AV8" s="832"/>
      <c r="AW8" s="832"/>
      <c r="AX8" s="832"/>
      <c r="AY8" s="832"/>
      <c r="AZ8" s="832"/>
      <c r="BA8" s="832"/>
      <c r="BB8" s="832"/>
      <c r="BC8" s="832"/>
      <c r="BD8" s="832"/>
      <c r="BE8" s="832"/>
      <c r="BF8" s="832"/>
      <c r="BG8" s="832"/>
      <c r="BH8" s="832"/>
      <c r="BI8" s="832"/>
      <c r="BJ8" s="832"/>
      <c r="BK8" s="832"/>
      <c r="BL8" s="832"/>
      <c r="BM8" s="832"/>
      <c r="BN8" s="832"/>
      <c r="BO8" s="832"/>
      <c r="BP8" s="832"/>
      <c r="BQ8" s="832"/>
      <c r="BR8" s="832"/>
      <c r="BS8" s="832"/>
    </row>
    <row r="9" spans="1:71" s="668" customFormat="1" ht="9" customHeight="1" outlineLevel="1" thickTop="1" x14ac:dyDescent="0.2">
      <c r="A9" s="810"/>
      <c r="B9" s="658"/>
      <c r="C9" s="697"/>
      <c r="D9" s="659"/>
      <c r="E9" s="660"/>
      <c r="F9" s="659"/>
      <c r="G9" s="661"/>
      <c r="H9" s="661"/>
      <c r="I9" s="766"/>
      <c r="J9" s="766"/>
      <c r="K9" s="766"/>
      <c r="L9" s="766"/>
      <c r="M9" s="766"/>
      <c r="N9" s="697"/>
      <c r="O9" s="882"/>
      <c r="P9" s="882"/>
      <c r="Q9" s="882"/>
      <c r="R9" s="883"/>
      <c r="S9" s="883"/>
      <c r="T9" s="883"/>
      <c r="U9" s="883"/>
      <c r="V9" s="883"/>
      <c r="W9" s="883"/>
      <c r="X9" s="883"/>
      <c r="Y9" s="882"/>
      <c r="Z9" s="837"/>
      <c r="AA9" s="838"/>
      <c r="AB9" s="832"/>
      <c r="AC9" s="832"/>
      <c r="AD9" s="832"/>
      <c r="AE9" s="832"/>
      <c r="AF9" s="832"/>
      <c r="AG9" s="835"/>
      <c r="AH9" s="835"/>
      <c r="AI9" s="832"/>
      <c r="AJ9" s="832"/>
      <c r="AK9" s="832"/>
      <c r="AL9" s="832"/>
      <c r="AM9" s="832"/>
      <c r="AN9" s="832"/>
      <c r="AO9" s="832"/>
      <c r="AP9" s="832"/>
      <c r="AQ9" s="832"/>
      <c r="AR9" s="832"/>
      <c r="AS9" s="832"/>
      <c r="AT9" s="832"/>
      <c r="AU9" s="832"/>
      <c r="AV9" s="832"/>
      <c r="AW9" s="832"/>
      <c r="AX9" s="832"/>
      <c r="AY9" s="832"/>
      <c r="AZ9" s="832"/>
      <c r="BA9" s="832"/>
      <c r="BB9" s="832"/>
      <c r="BC9" s="832"/>
      <c r="BD9" s="832"/>
      <c r="BE9" s="832"/>
      <c r="BF9" s="832"/>
      <c r="BG9" s="832"/>
      <c r="BH9" s="832"/>
      <c r="BI9" s="832"/>
      <c r="BJ9" s="832"/>
      <c r="BK9" s="832"/>
      <c r="BL9" s="832"/>
      <c r="BM9" s="832"/>
      <c r="BN9" s="832"/>
      <c r="BO9" s="832"/>
      <c r="BP9" s="832"/>
      <c r="BQ9" s="832"/>
      <c r="BR9" s="832"/>
      <c r="BS9" s="832"/>
    </row>
    <row r="10" spans="1:71" s="863" customFormat="1" ht="15.6" customHeight="1" outlineLevel="1" x14ac:dyDescent="0.2">
      <c r="B10" s="570" t="s">
        <v>877</v>
      </c>
      <c r="C10" s="864"/>
      <c r="D10" s="570" t="s">
        <v>1949</v>
      </c>
      <c r="E10" s="577">
        <v>1</v>
      </c>
      <c r="F10" s="570" t="s">
        <v>74</v>
      </c>
      <c r="G10" s="865"/>
      <c r="H10" s="571">
        <f>SUM(H11:H17)</f>
        <v>0</v>
      </c>
      <c r="I10" s="866"/>
      <c r="J10" s="767">
        <f>SUM(J11:J17)</f>
        <v>0</v>
      </c>
      <c r="K10" s="866"/>
      <c r="L10" s="767">
        <f>SUM(L11:L17)</f>
        <v>19</v>
      </c>
      <c r="M10" s="767">
        <f>SUM(M11:M17)</f>
        <v>19</v>
      </c>
      <c r="N10" s="864"/>
      <c r="O10" s="884">
        <f>SUM(O11:O17)</f>
        <v>19</v>
      </c>
      <c r="P10" s="885" t="str">
        <f>B10</f>
        <v>V1-1-A1</v>
      </c>
      <c r="Q10" s="885"/>
      <c r="R10" s="886"/>
      <c r="S10" s="886"/>
      <c r="T10" s="886"/>
      <c r="U10" s="886"/>
      <c r="V10" s="886"/>
      <c r="W10" s="886"/>
      <c r="X10" s="886">
        <f>SUM(X11:X17)</f>
        <v>22.306000000000001</v>
      </c>
      <c r="Y10" s="887"/>
      <c r="Z10" s="834"/>
      <c r="AA10" s="834"/>
      <c r="AB10" s="834"/>
      <c r="AC10" s="834"/>
      <c r="AD10" s="834"/>
      <c r="AE10" s="834"/>
      <c r="AF10" s="834"/>
      <c r="AG10" s="834"/>
      <c r="AH10" s="834"/>
      <c r="AI10" s="834"/>
      <c r="AJ10" s="834"/>
      <c r="AK10" s="834"/>
      <c r="AL10" s="834"/>
      <c r="AM10" s="834"/>
      <c r="AN10" s="834"/>
      <c r="AO10" s="834"/>
      <c r="AP10" s="834"/>
      <c r="AQ10" s="834"/>
      <c r="AR10" s="834"/>
      <c r="AS10" s="834"/>
      <c r="AT10" s="834"/>
      <c r="AU10" s="834"/>
      <c r="AV10" s="834"/>
      <c r="AW10" s="834"/>
      <c r="AX10" s="834"/>
      <c r="AY10" s="834"/>
      <c r="AZ10" s="834"/>
      <c r="BA10" s="834"/>
      <c r="BB10" s="834"/>
      <c r="BC10" s="834"/>
      <c r="BD10" s="834"/>
      <c r="BE10" s="834"/>
      <c r="BF10" s="834"/>
      <c r="BG10" s="834"/>
      <c r="BH10" s="834"/>
      <c r="BI10" s="834"/>
      <c r="BJ10" s="834"/>
      <c r="BK10" s="834"/>
      <c r="BL10" s="834"/>
      <c r="BM10" s="834"/>
      <c r="BN10" s="834"/>
      <c r="BO10" s="834"/>
      <c r="BP10" s="834"/>
      <c r="BQ10" s="834"/>
      <c r="BR10" s="834"/>
      <c r="BS10" s="834"/>
    </row>
    <row r="11" spans="1:71" ht="15.6" customHeight="1" outlineLevel="2" x14ac:dyDescent="0.2">
      <c r="B11" s="578"/>
      <c r="D11" s="587" t="s">
        <v>141</v>
      </c>
      <c r="E11" s="579"/>
      <c r="G11" s="580"/>
      <c r="H11" s="580"/>
      <c r="N11" s="703"/>
      <c r="O11" s="888"/>
      <c r="P11" s="888"/>
      <c r="Q11" s="888"/>
    </row>
    <row r="12" spans="1:71" s="575" customFormat="1" ht="15.6" customHeight="1" outlineLevel="2" x14ac:dyDescent="0.2">
      <c r="A12" s="811"/>
      <c r="B12" s="576"/>
      <c r="C12" s="698"/>
      <c r="D12" s="576" t="s">
        <v>1116</v>
      </c>
      <c r="E12" s="579"/>
      <c r="F12" s="576"/>
      <c r="G12" s="580"/>
      <c r="H12" s="580"/>
      <c r="I12" s="768"/>
      <c r="J12" s="768"/>
      <c r="K12" s="768"/>
      <c r="L12" s="768"/>
      <c r="M12" s="768"/>
      <c r="N12" s="704"/>
      <c r="O12" s="888"/>
      <c r="P12" s="888"/>
      <c r="Q12" s="891"/>
      <c r="R12" s="889"/>
      <c r="S12" s="889"/>
      <c r="T12" s="889"/>
      <c r="U12" s="889"/>
      <c r="V12" s="889"/>
      <c r="W12" s="889"/>
      <c r="X12" s="889"/>
      <c r="Y12" s="890"/>
      <c r="Z12" s="839"/>
      <c r="AA12" s="839"/>
      <c r="AB12" s="839"/>
      <c r="AC12" s="839"/>
      <c r="AD12" s="839"/>
      <c r="AE12" s="839"/>
      <c r="AF12" s="839"/>
      <c r="AG12" s="839"/>
      <c r="AH12" s="839"/>
      <c r="AI12" s="839"/>
      <c r="AJ12" s="839"/>
      <c r="AK12" s="839"/>
      <c r="AL12" s="839"/>
      <c r="AM12" s="839"/>
      <c r="AN12" s="839"/>
      <c r="AO12" s="839"/>
      <c r="AP12" s="839"/>
      <c r="AQ12" s="839"/>
      <c r="AR12" s="839"/>
      <c r="AS12" s="839"/>
      <c r="AT12" s="839"/>
      <c r="AU12" s="839"/>
      <c r="AV12" s="839"/>
      <c r="AW12" s="839"/>
      <c r="AX12" s="839"/>
      <c r="AY12" s="839"/>
      <c r="AZ12" s="839"/>
      <c r="BA12" s="839"/>
      <c r="BB12" s="839"/>
      <c r="BC12" s="839"/>
      <c r="BD12" s="839"/>
      <c r="BE12" s="839"/>
      <c r="BF12" s="839"/>
      <c r="BG12" s="839"/>
      <c r="BH12" s="839"/>
      <c r="BI12" s="839"/>
      <c r="BJ12" s="839"/>
      <c r="BK12" s="839"/>
      <c r="BL12" s="839"/>
      <c r="BM12" s="839"/>
      <c r="BN12" s="839"/>
      <c r="BO12" s="839"/>
      <c r="BP12" s="839"/>
      <c r="BQ12" s="839"/>
      <c r="BR12" s="839"/>
      <c r="BS12" s="839"/>
    </row>
    <row r="13" spans="1:71" s="575" customFormat="1" ht="15.6" customHeight="1" outlineLevel="2" x14ac:dyDescent="0.2">
      <c r="A13" s="811"/>
      <c r="B13" s="576"/>
      <c r="C13" s="698"/>
      <c r="D13" s="576" t="s">
        <v>1117</v>
      </c>
      <c r="E13" s="579"/>
      <c r="F13" s="576"/>
      <c r="G13" s="580"/>
      <c r="H13" s="580"/>
      <c r="I13" s="768"/>
      <c r="J13" s="768"/>
      <c r="K13" s="768"/>
      <c r="L13" s="768"/>
      <c r="M13" s="768"/>
      <c r="N13" s="704"/>
      <c r="O13" s="888"/>
      <c r="P13" s="888"/>
      <c r="Q13" s="891"/>
      <c r="R13" s="889"/>
      <c r="S13" s="889"/>
      <c r="T13" s="891"/>
      <c r="U13" s="889"/>
      <c r="V13" s="889"/>
      <c r="W13" s="889"/>
      <c r="X13" s="889"/>
      <c r="Y13" s="890"/>
      <c r="Z13" s="839"/>
      <c r="AA13" s="839"/>
      <c r="AB13" s="839"/>
      <c r="AC13" s="839"/>
      <c r="AD13" s="839"/>
      <c r="AE13" s="839"/>
      <c r="AF13" s="839"/>
      <c r="AG13" s="839"/>
      <c r="AH13" s="839"/>
      <c r="AI13" s="839"/>
      <c r="AJ13" s="839"/>
      <c r="AK13" s="839"/>
      <c r="AL13" s="839"/>
      <c r="AM13" s="839"/>
      <c r="AN13" s="839"/>
      <c r="AO13" s="839"/>
      <c r="AP13" s="839"/>
      <c r="AQ13" s="839"/>
      <c r="AR13" s="839"/>
      <c r="AS13" s="839"/>
      <c r="AT13" s="839"/>
      <c r="AU13" s="839"/>
      <c r="AV13" s="839"/>
      <c r="AW13" s="839"/>
      <c r="AX13" s="839"/>
      <c r="AY13" s="839"/>
      <c r="AZ13" s="839"/>
      <c r="BA13" s="839"/>
      <c r="BB13" s="839"/>
      <c r="BC13" s="839"/>
      <c r="BD13" s="839"/>
      <c r="BE13" s="839"/>
      <c r="BF13" s="839"/>
      <c r="BG13" s="839"/>
      <c r="BH13" s="839"/>
      <c r="BI13" s="839"/>
      <c r="BJ13" s="839"/>
      <c r="BK13" s="839"/>
      <c r="BL13" s="839"/>
      <c r="BM13" s="839"/>
      <c r="BN13" s="839"/>
      <c r="BO13" s="839"/>
      <c r="BP13" s="839"/>
      <c r="BQ13" s="839"/>
      <c r="BR13" s="839"/>
      <c r="BS13" s="839"/>
    </row>
    <row r="14" spans="1:71" s="575" customFormat="1" ht="15.6" customHeight="1" outlineLevel="2" x14ac:dyDescent="0.2">
      <c r="A14" s="811"/>
      <c r="B14" s="576"/>
      <c r="C14" s="698"/>
      <c r="D14" s="576" t="s">
        <v>1118</v>
      </c>
      <c r="E14" s="579"/>
      <c r="F14" s="576"/>
      <c r="G14" s="580"/>
      <c r="H14" s="580"/>
      <c r="I14" s="768"/>
      <c r="J14" s="768"/>
      <c r="K14" s="768"/>
      <c r="L14" s="768"/>
      <c r="M14" s="768"/>
      <c r="N14" s="704"/>
      <c r="O14" s="888"/>
      <c r="P14" s="888"/>
      <c r="Q14" s="891"/>
      <c r="R14" s="911"/>
      <c r="S14" s="1167"/>
      <c r="T14" s="1168"/>
      <c r="U14" s="889"/>
      <c r="V14" s="889"/>
      <c r="W14" s="889"/>
      <c r="X14" s="889"/>
      <c r="Y14" s="890"/>
      <c r="Z14" s="839"/>
      <c r="AA14" s="839"/>
      <c r="AB14" s="839"/>
      <c r="AC14" s="839"/>
      <c r="AD14" s="839"/>
      <c r="AE14" s="839"/>
      <c r="AF14" s="839"/>
      <c r="AG14" s="839"/>
      <c r="AH14" s="839"/>
      <c r="AI14" s="839"/>
      <c r="AJ14" s="839"/>
      <c r="AK14" s="839"/>
      <c r="AL14" s="839"/>
      <c r="AM14" s="839"/>
      <c r="AN14" s="839"/>
      <c r="AO14" s="839"/>
      <c r="AP14" s="839"/>
      <c r="AQ14" s="839"/>
      <c r="AR14" s="839"/>
      <c r="AS14" s="839"/>
      <c r="AT14" s="839"/>
      <c r="AU14" s="839"/>
      <c r="AV14" s="839"/>
      <c r="AW14" s="839"/>
      <c r="AX14" s="839"/>
      <c r="AY14" s="839"/>
      <c r="AZ14" s="839"/>
      <c r="BA14" s="839"/>
      <c r="BB14" s="839"/>
      <c r="BC14" s="839"/>
      <c r="BD14" s="839"/>
      <c r="BE14" s="839"/>
      <c r="BF14" s="839"/>
      <c r="BG14" s="839"/>
      <c r="BH14" s="839"/>
      <c r="BI14" s="839"/>
      <c r="BJ14" s="839"/>
      <c r="BK14" s="839"/>
      <c r="BL14" s="839"/>
      <c r="BM14" s="839"/>
      <c r="BN14" s="839"/>
      <c r="BO14" s="839"/>
      <c r="BP14" s="839"/>
      <c r="BQ14" s="839"/>
      <c r="BR14" s="839"/>
      <c r="BS14" s="839"/>
    </row>
    <row r="15" spans="1:71" s="575" customFormat="1" ht="15.6" customHeight="1" outlineLevel="2" x14ac:dyDescent="0.2">
      <c r="A15" s="811"/>
      <c r="B15" s="576"/>
      <c r="C15" s="698"/>
      <c r="D15" s="576" t="s">
        <v>1119</v>
      </c>
      <c r="E15" s="579"/>
      <c r="F15" s="576"/>
      <c r="G15" s="580"/>
      <c r="H15" s="580"/>
      <c r="I15" s="768"/>
      <c r="J15" s="768"/>
      <c r="K15" s="768"/>
      <c r="L15" s="768"/>
      <c r="M15" s="768"/>
      <c r="N15" s="704"/>
      <c r="O15" s="888"/>
      <c r="P15" s="888"/>
      <c r="Q15" s="891"/>
      <c r="R15" s="889"/>
      <c r="S15" s="889"/>
      <c r="T15" s="911"/>
      <c r="U15" s="889"/>
      <c r="V15" s="889"/>
      <c r="W15" s="889"/>
      <c r="X15" s="889"/>
      <c r="Y15" s="890"/>
      <c r="Z15" s="839"/>
      <c r="AA15" s="839"/>
      <c r="AB15" s="839"/>
      <c r="AC15" s="839"/>
      <c r="AD15" s="839"/>
      <c r="AE15" s="839"/>
      <c r="AF15" s="839"/>
      <c r="AG15" s="839"/>
      <c r="AH15" s="839"/>
      <c r="AI15" s="839"/>
      <c r="AJ15" s="839"/>
      <c r="AK15" s="839"/>
      <c r="AL15" s="839"/>
      <c r="AM15" s="839"/>
      <c r="AN15" s="839"/>
      <c r="AO15" s="839"/>
      <c r="AP15" s="839"/>
      <c r="AQ15" s="839"/>
      <c r="AR15" s="839"/>
      <c r="AS15" s="839"/>
      <c r="AT15" s="839"/>
      <c r="AU15" s="839"/>
      <c r="AV15" s="839"/>
      <c r="AW15" s="839"/>
      <c r="AX15" s="839"/>
      <c r="AY15" s="839"/>
      <c r="AZ15" s="839"/>
      <c r="BA15" s="839"/>
      <c r="BB15" s="839"/>
      <c r="BC15" s="839"/>
      <c r="BD15" s="839"/>
      <c r="BE15" s="839"/>
      <c r="BF15" s="839"/>
      <c r="BG15" s="839"/>
      <c r="BH15" s="839"/>
      <c r="BI15" s="839"/>
      <c r="BJ15" s="839"/>
      <c r="BK15" s="839"/>
      <c r="BL15" s="839"/>
      <c r="BM15" s="839"/>
      <c r="BN15" s="839"/>
      <c r="BO15" s="839"/>
      <c r="BP15" s="839"/>
      <c r="BQ15" s="839"/>
      <c r="BR15" s="839"/>
      <c r="BS15" s="839"/>
    </row>
    <row r="16" spans="1:71" s="575" customFormat="1" ht="15.6" customHeight="1" outlineLevel="2" x14ac:dyDescent="0.2">
      <c r="A16" s="811"/>
      <c r="B16" s="576" t="str">
        <f>B10</f>
        <v>V1-1-A1</v>
      </c>
      <c r="C16" s="699"/>
      <c r="D16" s="576" t="str">
        <f>D10</f>
        <v xml:space="preserve">Spouwmuurisolatie vlokken (minerale wol) 60 mm van 0 m² tot 45 m² </v>
      </c>
      <c r="E16" s="579">
        <v>1</v>
      </c>
      <c r="F16" s="576" t="s">
        <v>74</v>
      </c>
      <c r="G16" s="580">
        <v>0</v>
      </c>
      <c r="H16" s="580">
        <f>E16*G16</f>
        <v>0</v>
      </c>
      <c r="I16" s="768">
        <v>0</v>
      </c>
      <c r="J16" s="768">
        <f>E16*I16</f>
        <v>0</v>
      </c>
      <c r="K16" s="768">
        <v>19</v>
      </c>
      <c r="L16" s="768">
        <f>E16*K16</f>
        <v>19</v>
      </c>
      <c r="M16" s="768">
        <f>J16+H16*Tabellen!$K$2+L16</f>
        <v>19</v>
      </c>
      <c r="N16" s="704"/>
      <c r="O16" s="1172">
        <f>S16+T16</f>
        <v>19</v>
      </c>
      <c r="P16" s="888"/>
      <c r="Q16" s="891" t="s">
        <v>972</v>
      </c>
      <c r="R16" s="911">
        <f>_xlfn.XLOOKUP(Q16,Tabellen!$B$9:$B$21,Tabellen!$C$9:$C$21,"controleren")</f>
        <v>0.3</v>
      </c>
      <c r="S16" s="1172">
        <f>IF('Isolatieaanpak '!$G$9="Doe-het-zelver",(M16*R16)*Tabellen!$K$5,M16*R16)</f>
        <v>5.7</v>
      </c>
      <c r="T16" s="1172">
        <f>(100%-R16)*M16</f>
        <v>13.299999999999999</v>
      </c>
      <c r="U16" s="889">
        <f>S16*Tabellen!$G$2</f>
        <v>0.51300000000000001</v>
      </c>
      <c r="V16" s="889">
        <f>T16*Tabellen!$H$2</f>
        <v>2.7929999999999997</v>
      </c>
      <c r="W16" s="889">
        <f>U16+V16</f>
        <v>3.3059999999999996</v>
      </c>
      <c r="X16" s="889">
        <f>O16+W16</f>
        <v>22.306000000000001</v>
      </c>
      <c r="Y16" s="890"/>
      <c r="Z16" s="839"/>
      <c r="AA16" s="839"/>
      <c r="AB16" s="839"/>
      <c r="AC16" s="839"/>
      <c r="AD16" s="839"/>
      <c r="AE16" s="839"/>
      <c r="AF16" s="839"/>
      <c r="AG16" s="839"/>
      <c r="AH16" s="839"/>
      <c r="AI16" s="839"/>
      <c r="AJ16" s="839"/>
      <c r="AK16" s="839"/>
      <c r="AL16" s="839"/>
      <c r="AM16" s="839"/>
      <c r="AN16" s="839"/>
      <c r="AO16" s="839"/>
      <c r="AP16" s="839"/>
      <c r="AQ16" s="839"/>
      <c r="AR16" s="839"/>
      <c r="AS16" s="839"/>
      <c r="AT16" s="839"/>
      <c r="AU16" s="839"/>
      <c r="AV16" s="839"/>
      <c r="AW16" s="839"/>
      <c r="AX16" s="839"/>
      <c r="AY16" s="839"/>
      <c r="AZ16" s="839"/>
      <c r="BA16" s="839"/>
      <c r="BB16" s="839"/>
      <c r="BC16" s="839"/>
      <c r="BD16" s="839"/>
      <c r="BE16" s="839"/>
      <c r="BF16" s="839"/>
      <c r="BG16" s="839"/>
      <c r="BH16" s="839"/>
      <c r="BI16" s="839"/>
      <c r="BJ16" s="839"/>
      <c r="BK16" s="839"/>
      <c r="BL16" s="839"/>
      <c r="BM16" s="839"/>
      <c r="BN16" s="839"/>
      <c r="BO16" s="839"/>
      <c r="BP16" s="839"/>
      <c r="BQ16" s="839"/>
      <c r="BR16" s="839"/>
      <c r="BS16" s="839"/>
    </row>
    <row r="17" spans="1:71" ht="15.6" customHeight="1" outlineLevel="2" x14ac:dyDescent="0.2">
      <c r="B17" s="578"/>
      <c r="E17" s="579"/>
      <c r="G17" s="580"/>
      <c r="H17" s="580"/>
      <c r="N17" s="704"/>
      <c r="O17" s="888"/>
      <c r="P17" s="888"/>
      <c r="Q17" s="888"/>
    </row>
    <row r="18" spans="1:71" ht="9" customHeight="1" outlineLevel="1" x14ac:dyDescent="0.2">
      <c r="B18" s="582"/>
      <c r="D18" s="583"/>
      <c r="E18" s="585"/>
      <c r="F18" s="583"/>
      <c r="G18" s="584"/>
      <c r="H18" s="584"/>
      <c r="I18" s="769"/>
      <c r="J18" s="769"/>
      <c r="K18" s="769"/>
      <c r="L18" s="769"/>
      <c r="M18" s="769"/>
      <c r="N18" s="694"/>
      <c r="O18" s="892"/>
      <c r="P18" s="892"/>
      <c r="Q18" s="892"/>
      <c r="R18" s="893"/>
      <c r="S18" s="893"/>
      <c r="T18" s="893"/>
      <c r="U18" s="893"/>
      <c r="V18" s="893"/>
      <c r="W18" s="893"/>
      <c r="X18" s="893"/>
      <c r="Y18" s="892"/>
      <c r="Z18" s="837"/>
      <c r="AA18" s="838"/>
      <c r="AG18" s="835"/>
      <c r="AH18" s="835"/>
    </row>
    <row r="19" spans="1:71" s="789" customFormat="1" ht="15.6" customHeight="1" outlineLevel="1" x14ac:dyDescent="0.2">
      <c r="B19" s="569" t="s">
        <v>878</v>
      </c>
      <c r="C19" s="814"/>
      <c r="D19" s="570" t="s">
        <v>1950</v>
      </c>
      <c r="E19" s="577">
        <v>1</v>
      </c>
      <c r="F19" s="570" t="s">
        <v>74</v>
      </c>
      <c r="G19" s="571"/>
      <c r="H19" s="571">
        <f>SUM(H20:H26)</f>
        <v>0</v>
      </c>
      <c r="I19" s="767"/>
      <c r="J19" s="767">
        <f>SUM(J20:J26)</f>
        <v>0</v>
      </c>
      <c r="K19" s="767"/>
      <c r="L19" s="767">
        <f>SUM(L20:L26)</f>
        <v>18</v>
      </c>
      <c r="M19" s="767">
        <f>SUM(M20:M26)</f>
        <v>18</v>
      </c>
      <c r="N19" s="814"/>
      <c r="O19" s="884">
        <f>SUM(O20:O26)</f>
        <v>18</v>
      </c>
      <c r="P19" s="885" t="str">
        <f>B19</f>
        <v>V1-1-A2</v>
      </c>
      <c r="Q19" s="885"/>
      <c r="R19" s="886"/>
      <c r="S19" s="886"/>
      <c r="T19" s="886"/>
      <c r="U19" s="886"/>
      <c r="V19" s="886"/>
      <c r="W19" s="886"/>
      <c r="X19" s="886">
        <f>SUM(X20:X26)</f>
        <v>21.131999999999998</v>
      </c>
      <c r="Y19" s="887"/>
      <c r="Z19" s="832"/>
      <c r="AA19" s="832"/>
      <c r="AB19" s="832"/>
      <c r="AC19" s="832"/>
      <c r="AD19" s="832"/>
      <c r="AE19" s="832"/>
      <c r="AF19" s="832"/>
      <c r="AG19" s="832"/>
      <c r="AH19" s="832"/>
      <c r="AI19" s="832"/>
      <c r="AJ19" s="832"/>
      <c r="AK19" s="832"/>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832"/>
      <c r="BH19" s="832"/>
      <c r="BI19" s="832"/>
      <c r="BJ19" s="832"/>
      <c r="BK19" s="832"/>
      <c r="BL19" s="832"/>
      <c r="BM19" s="832"/>
      <c r="BN19" s="832"/>
      <c r="BO19" s="832"/>
      <c r="BP19" s="832"/>
      <c r="BQ19" s="832"/>
      <c r="BR19" s="832"/>
      <c r="BS19" s="832"/>
    </row>
    <row r="20" spans="1:71" ht="15.6" customHeight="1" outlineLevel="2" x14ac:dyDescent="0.2">
      <c r="B20" s="578"/>
      <c r="D20" s="587" t="s">
        <v>141</v>
      </c>
      <c r="E20" s="579"/>
      <c r="G20" s="580"/>
      <c r="H20" s="580"/>
      <c r="N20" s="703"/>
      <c r="O20" s="888"/>
      <c r="P20" s="888"/>
      <c r="Q20" s="888"/>
    </row>
    <row r="21" spans="1:71" s="575" customFormat="1" ht="15.6" customHeight="1" outlineLevel="2" x14ac:dyDescent="0.2">
      <c r="A21" s="811"/>
      <c r="B21" s="576"/>
      <c r="C21" s="698"/>
      <c r="D21" s="576" t="s">
        <v>1116</v>
      </c>
      <c r="E21" s="579"/>
      <c r="F21" s="576"/>
      <c r="G21" s="580"/>
      <c r="H21" s="580"/>
      <c r="I21" s="768"/>
      <c r="J21" s="768"/>
      <c r="K21" s="768"/>
      <c r="L21" s="768"/>
      <c r="M21" s="768"/>
      <c r="N21" s="704"/>
      <c r="O21" s="888"/>
      <c r="P21" s="888"/>
      <c r="Q21" s="891"/>
      <c r="R21" s="889"/>
      <c r="S21" s="889"/>
      <c r="T21" s="889"/>
      <c r="U21" s="889"/>
      <c r="V21" s="889"/>
      <c r="W21" s="889"/>
      <c r="X21" s="889"/>
      <c r="Y21" s="890"/>
      <c r="Z21" s="839"/>
      <c r="AA21" s="839"/>
      <c r="AB21" s="839"/>
      <c r="AC21" s="839"/>
      <c r="AD21" s="839"/>
      <c r="AE21" s="839"/>
      <c r="AF21" s="839"/>
      <c r="AG21" s="839"/>
      <c r="AH21" s="839"/>
      <c r="AI21" s="839"/>
      <c r="AJ21" s="839"/>
      <c r="AK21" s="839"/>
      <c r="AL21" s="839"/>
      <c r="AM21" s="839"/>
      <c r="AN21" s="839"/>
      <c r="AO21" s="839"/>
      <c r="AP21" s="839"/>
      <c r="AQ21" s="839"/>
      <c r="AR21" s="839"/>
      <c r="AS21" s="839"/>
      <c r="AT21" s="839"/>
      <c r="AU21" s="839"/>
      <c r="AV21" s="839"/>
      <c r="AW21" s="839"/>
      <c r="AX21" s="839"/>
      <c r="AY21" s="839"/>
      <c r="AZ21" s="839"/>
      <c r="BA21" s="839"/>
      <c r="BB21" s="839"/>
      <c r="BC21" s="839"/>
      <c r="BD21" s="839"/>
      <c r="BE21" s="839"/>
      <c r="BF21" s="839"/>
      <c r="BG21" s="839"/>
      <c r="BH21" s="839"/>
      <c r="BI21" s="839"/>
      <c r="BJ21" s="839"/>
      <c r="BK21" s="839"/>
      <c r="BL21" s="839"/>
      <c r="BM21" s="839"/>
      <c r="BN21" s="839"/>
      <c r="BO21" s="839"/>
      <c r="BP21" s="839"/>
      <c r="BQ21" s="839"/>
      <c r="BR21" s="839"/>
      <c r="BS21" s="839"/>
    </row>
    <row r="22" spans="1:71" s="575" customFormat="1" ht="15.6" customHeight="1" outlineLevel="2" x14ac:dyDescent="0.2">
      <c r="A22" s="811"/>
      <c r="B22" s="576"/>
      <c r="C22" s="698"/>
      <c r="D22" s="576" t="s">
        <v>1117</v>
      </c>
      <c r="E22" s="579"/>
      <c r="F22" s="576"/>
      <c r="G22" s="580"/>
      <c r="H22" s="580"/>
      <c r="I22" s="768"/>
      <c r="J22" s="768"/>
      <c r="K22" s="768"/>
      <c r="L22" s="768"/>
      <c r="M22" s="768"/>
      <c r="N22" s="704"/>
      <c r="O22" s="888"/>
      <c r="P22" s="888"/>
      <c r="Q22" s="891"/>
      <c r="R22" s="889"/>
      <c r="S22" s="889"/>
      <c r="T22" s="889"/>
      <c r="U22" s="889"/>
      <c r="V22" s="889"/>
      <c r="W22" s="889"/>
      <c r="X22" s="889"/>
      <c r="Y22" s="890"/>
      <c r="Z22" s="839"/>
      <c r="AA22" s="839"/>
      <c r="AB22" s="839"/>
      <c r="AC22" s="839"/>
      <c r="AD22" s="839"/>
      <c r="AE22" s="839"/>
      <c r="AF22" s="839"/>
      <c r="AG22" s="839"/>
      <c r="AH22" s="839"/>
      <c r="AI22" s="839"/>
      <c r="AJ22" s="839"/>
      <c r="AK22" s="839"/>
      <c r="AL22" s="839"/>
      <c r="AM22" s="839"/>
      <c r="AN22" s="839"/>
      <c r="AO22" s="839"/>
      <c r="AP22" s="839"/>
      <c r="AQ22" s="839"/>
      <c r="AR22" s="839"/>
      <c r="AS22" s="839"/>
      <c r="AT22" s="839"/>
      <c r="AU22" s="839"/>
      <c r="AV22" s="839"/>
      <c r="AW22" s="839"/>
      <c r="AX22" s="839"/>
      <c r="AY22" s="839"/>
      <c r="AZ22" s="839"/>
      <c r="BA22" s="839"/>
      <c r="BB22" s="839"/>
      <c r="BC22" s="839"/>
      <c r="BD22" s="839"/>
      <c r="BE22" s="839"/>
      <c r="BF22" s="839"/>
      <c r="BG22" s="839"/>
      <c r="BH22" s="839"/>
      <c r="BI22" s="839"/>
      <c r="BJ22" s="839"/>
      <c r="BK22" s="839"/>
      <c r="BL22" s="839"/>
      <c r="BM22" s="839"/>
      <c r="BN22" s="839"/>
      <c r="BO22" s="839"/>
      <c r="BP22" s="839"/>
      <c r="BQ22" s="839"/>
      <c r="BR22" s="839"/>
      <c r="BS22" s="839"/>
    </row>
    <row r="23" spans="1:71" s="575" customFormat="1" ht="15.6" customHeight="1" outlineLevel="2" x14ac:dyDescent="0.2">
      <c r="A23" s="811"/>
      <c r="B23" s="576"/>
      <c r="C23" s="698"/>
      <c r="D23" s="576" t="s">
        <v>1118</v>
      </c>
      <c r="E23" s="579"/>
      <c r="F23" s="576"/>
      <c r="G23" s="580"/>
      <c r="H23" s="580"/>
      <c r="I23" s="768"/>
      <c r="J23" s="768"/>
      <c r="K23" s="768"/>
      <c r="L23" s="768"/>
      <c r="M23" s="768"/>
      <c r="N23" s="704"/>
      <c r="O23" s="888"/>
      <c r="P23" s="888"/>
      <c r="Q23" s="891"/>
      <c r="R23" s="889"/>
      <c r="S23" s="889"/>
      <c r="T23" s="889"/>
      <c r="U23" s="889"/>
      <c r="V23" s="889"/>
      <c r="W23" s="889"/>
      <c r="X23" s="889"/>
      <c r="Y23" s="890"/>
      <c r="Z23" s="839"/>
      <c r="AA23" s="839"/>
      <c r="AB23" s="839"/>
      <c r="AC23" s="839"/>
      <c r="AD23" s="839"/>
      <c r="AE23" s="839"/>
      <c r="AF23" s="839"/>
      <c r="AG23" s="839"/>
      <c r="AH23" s="839"/>
      <c r="AI23" s="839"/>
      <c r="AJ23" s="839"/>
      <c r="AK23" s="839"/>
      <c r="AL23" s="839"/>
      <c r="AM23" s="839"/>
      <c r="AN23" s="839"/>
      <c r="AO23" s="839"/>
      <c r="AP23" s="839"/>
      <c r="AQ23" s="839"/>
      <c r="AR23" s="839"/>
      <c r="AS23" s="839"/>
      <c r="AT23" s="839"/>
      <c r="AU23" s="839"/>
      <c r="AV23" s="839"/>
      <c r="AW23" s="839"/>
      <c r="AX23" s="839"/>
      <c r="AY23" s="839"/>
      <c r="AZ23" s="839"/>
      <c r="BA23" s="839"/>
      <c r="BB23" s="839"/>
      <c r="BC23" s="839"/>
      <c r="BD23" s="839"/>
      <c r="BE23" s="839"/>
      <c r="BF23" s="839"/>
      <c r="BG23" s="839"/>
      <c r="BH23" s="839"/>
      <c r="BI23" s="839"/>
      <c r="BJ23" s="839"/>
      <c r="BK23" s="839"/>
      <c r="BL23" s="839"/>
      <c r="BM23" s="839"/>
      <c r="BN23" s="839"/>
      <c r="BO23" s="839"/>
      <c r="BP23" s="839"/>
      <c r="BQ23" s="839"/>
      <c r="BR23" s="839"/>
      <c r="BS23" s="839"/>
    </row>
    <row r="24" spans="1:71" s="575" customFormat="1" ht="15.6" customHeight="1" outlineLevel="2" x14ac:dyDescent="0.2">
      <c r="A24" s="811"/>
      <c r="B24" s="576"/>
      <c r="C24" s="698"/>
      <c r="D24" s="576" t="s">
        <v>1119</v>
      </c>
      <c r="E24" s="579"/>
      <c r="F24" s="576"/>
      <c r="G24" s="580"/>
      <c r="H24" s="580"/>
      <c r="I24" s="768"/>
      <c r="J24" s="768"/>
      <c r="K24" s="768"/>
      <c r="L24" s="768"/>
      <c r="M24" s="768"/>
      <c r="N24" s="704"/>
      <c r="O24" s="888"/>
      <c r="P24" s="888"/>
      <c r="Q24" s="891"/>
      <c r="R24" s="889"/>
      <c r="S24" s="889"/>
      <c r="T24" s="889"/>
      <c r="U24" s="889"/>
      <c r="V24" s="889"/>
      <c r="W24" s="889"/>
      <c r="X24" s="889"/>
      <c r="Y24" s="890"/>
      <c r="Z24" s="839"/>
      <c r="AA24" s="839"/>
      <c r="AB24" s="839"/>
      <c r="AC24" s="839"/>
      <c r="AD24" s="839"/>
      <c r="AE24" s="839"/>
      <c r="AF24" s="839"/>
      <c r="AG24" s="839"/>
      <c r="AH24" s="839"/>
      <c r="AI24" s="839"/>
      <c r="AJ24" s="839"/>
      <c r="AK24" s="839"/>
      <c r="AL24" s="839"/>
      <c r="AM24" s="839"/>
      <c r="AN24" s="839"/>
      <c r="AO24" s="839"/>
      <c r="AP24" s="839"/>
      <c r="AQ24" s="839"/>
      <c r="AR24" s="839"/>
      <c r="AS24" s="839"/>
      <c r="AT24" s="839"/>
      <c r="AU24" s="839"/>
      <c r="AV24" s="839"/>
      <c r="AW24" s="839"/>
      <c r="AX24" s="839"/>
      <c r="AY24" s="839"/>
      <c r="AZ24" s="839"/>
      <c r="BA24" s="839"/>
      <c r="BB24" s="839"/>
      <c r="BC24" s="839"/>
      <c r="BD24" s="839"/>
      <c r="BE24" s="839"/>
      <c r="BF24" s="839"/>
      <c r="BG24" s="839"/>
      <c r="BH24" s="839"/>
      <c r="BI24" s="839"/>
      <c r="BJ24" s="839"/>
      <c r="BK24" s="839"/>
      <c r="BL24" s="839"/>
      <c r="BM24" s="839"/>
      <c r="BN24" s="839"/>
      <c r="BO24" s="839"/>
      <c r="BP24" s="839"/>
      <c r="BQ24" s="839"/>
      <c r="BR24" s="839"/>
      <c r="BS24" s="839"/>
    </row>
    <row r="25" spans="1:71" s="575" customFormat="1" ht="15.6" customHeight="1" outlineLevel="2" x14ac:dyDescent="0.2">
      <c r="A25" s="811"/>
      <c r="B25" s="576" t="str">
        <f>B19</f>
        <v>V1-1-A2</v>
      </c>
      <c r="C25" s="699"/>
      <c r="D25" s="576" t="str">
        <f>D19</f>
        <v>Spouwmuurisolatie vlokken (minerale wol) 60 mm van 45 m² tot 75 m²</v>
      </c>
      <c r="E25" s="579">
        <v>1</v>
      </c>
      <c r="F25" s="576" t="s">
        <v>74</v>
      </c>
      <c r="G25" s="580">
        <v>0</v>
      </c>
      <c r="H25" s="580">
        <f>E25*G25</f>
        <v>0</v>
      </c>
      <c r="I25" s="768">
        <v>0</v>
      </c>
      <c r="J25" s="768">
        <f>E25*I25</f>
        <v>0</v>
      </c>
      <c r="K25" s="768">
        <v>19</v>
      </c>
      <c r="L25" s="768">
        <v>18</v>
      </c>
      <c r="M25" s="768">
        <f>J25+H25*Tabellen!$K$2+L25</f>
        <v>18</v>
      </c>
      <c r="N25" s="704"/>
      <c r="O25" s="1172">
        <f>S25+T25</f>
        <v>18</v>
      </c>
      <c r="P25" s="888"/>
      <c r="Q25" s="891" t="s">
        <v>972</v>
      </c>
      <c r="R25" s="911">
        <f>_xlfn.XLOOKUP(Q25,Tabellen!$B$9:$B$21,Tabellen!$C$9:$C$21,"controleren")</f>
        <v>0.3</v>
      </c>
      <c r="S25" s="1172">
        <f>IF('Isolatieaanpak '!$G$9="Doe-het-zelver",(M25*R25)*Tabellen!$K$5,M25*R25)</f>
        <v>5.3999999999999995</v>
      </c>
      <c r="T25" s="1172">
        <f>(100%-R25)*M25</f>
        <v>12.6</v>
      </c>
      <c r="U25" s="889">
        <f>S25*Tabellen!$G$2</f>
        <v>0.48599999999999993</v>
      </c>
      <c r="V25" s="889">
        <f>T25*Tabellen!$H$2</f>
        <v>2.6459999999999999</v>
      </c>
      <c r="W25" s="889">
        <f>U25+V25</f>
        <v>3.1319999999999997</v>
      </c>
      <c r="X25" s="889">
        <f>O25+W25</f>
        <v>21.131999999999998</v>
      </c>
      <c r="Y25" s="890"/>
      <c r="Z25" s="839"/>
      <c r="AA25" s="839"/>
      <c r="AB25" s="839"/>
      <c r="AC25" s="839"/>
      <c r="AD25" s="839"/>
      <c r="AE25" s="839"/>
      <c r="AF25" s="839"/>
      <c r="AG25" s="839"/>
      <c r="AH25" s="839"/>
      <c r="AI25" s="839"/>
      <c r="AJ25" s="839"/>
      <c r="AK25" s="839"/>
      <c r="AL25" s="839"/>
      <c r="AM25" s="839"/>
      <c r="AN25" s="839"/>
      <c r="AO25" s="839"/>
      <c r="AP25" s="839"/>
      <c r="AQ25" s="839"/>
      <c r="AR25" s="839"/>
      <c r="AS25" s="839"/>
      <c r="AT25" s="839"/>
      <c r="AU25" s="839"/>
      <c r="AV25" s="839"/>
      <c r="AW25" s="839"/>
      <c r="AX25" s="839"/>
      <c r="AY25" s="839"/>
      <c r="AZ25" s="839"/>
      <c r="BA25" s="839"/>
      <c r="BB25" s="839"/>
      <c r="BC25" s="839"/>
      <c r="BD25" s="839"/>
      <c r="BE25" s="839"/>
      <c r="BF25" s="839"/>
      <c r="BG25" s="839"/>
      <c r="BH25" s="839"/>
      <c r="BI25" s="839"/>
      <c r="BJ25" s="839"/>
      <c r="BK25" s="839"/>
      <c r="BL25" s="839"/>
      <c r="BM25" s="839"/>
      <c r="BN25" s="839"/>
      <c r="BO25" s="839"/>
      <c r="BP25" s="839"/>
      <c r="BQ25" s="839"/>
      <c r="BR25" s="839"/>
      <c r="BS25" s="839"/>
    </row>
    <row r="26" spans="1:71" ht="15.6" customHeight="1" outlineLevel="2" x14ac:dyDescent="0.2">
      <c r="B26" s="578"/>
      <c r="E26" s="579"/>
      <c r="G26" s="586"/>
      <c r="H26" s="580"/>
      <c r="N26" s="703"/>
      <c r="O26" s="888"/>
      <c r="P26" s="888"/>
      <c r="Q26" s="888"/>
    </row>
    <row r="27" spans="1:71" ht="9" customHeight="1" outlineLevel="1" x14ac:dyDescent="0.2">
      <c r="B27" s="582"/>
      <c r="D27" s="583"/>
      <c r="E27" s="585"/>
      <c r="F27" s="583"/>
      <c r="G27" s="584"/>
      <c r="H27" s="584"/>
      <c r="I27" s="769"/>
      <c r="J27" s="769"/>
      <c r="K27" s="769"/>
      <c r="L27" s="769"/>
      <c r="M27" s="769"/>
      <c r="N27" s="694"/>
      <c r="O27" s="892"/>
      <c r="P27" s="892"/>
      <c r="Q27" s="892"/>
      <c r="R27" s="893"/>
      <c r="S27" s="893"/>
      <c r="T27" s="893"/>
      <c r="U27" s="893"/>
      <c r="V27" s="893"/>
      <c r="W27" s="893"/>
      <c r="X27" s="893"/>
      <c r="Y27" s="892"/>
      <c r="Z27" s="837"/>
      <c r="AA27" s="838"/>
      <c r="AG27" s="835"/>
      <c r="AH27" s="835"/>
    </row>
    <row r="28" spans="1:71" s="789" customFormat="1" ht="15.6" customHeight="1" outlineLevel="1" x14ac:dyDescent="0.2">
      <c r="B28" s="569" t="s">
        <v>879</v>
      </c>
      <c r="C28" s="814"/>
      <c r="D28" s="570" t="s">
        <v>1946</v>
      </c>
      <c r="E28" s="577">
        <v>1</v>
      </c>
      <c r="F28" s="570" t="s">
        <v>74</v>
      </c>
      <c r="G28" s="571"/>
      <c r="H28" s="571">
        <f>SUM(H29:H35)</f>
        <v>0</v>
      </c>
      <c r="I28" s="767"/>
      <c r="J28" s="767">
        <f>SUM(J29:J35)</f>
        <v>0</v>
      </c>
      <c r="K28" s="767"/>
      <c r="L28" s="767">
        <f>SUM(L29:L35)</f>
        <v>17</v>
      </c>
      <c r="M28" s="767">
        <f>SUM(M29:M35)</f>
        <v>17</v>
      </c>
      <c r="N28" s="814"/>
      <c r="O28" s="884">
        <f>SUM(O29:O35)</f>
        <v>17</v>
      </c>
      <c r="P28" s="885" t="str">
        <f>B28</f>
        <v>V1-1-A3</v>
      </c>
      <c r="Q28" s="885"/>
      <c r="R28" s="886"/>
      <c r="S28" s="886"/>
      <c r="T28" s="886"/>
      <c r="U28" s="886"/>
      <c r="V28" s="886"/>
      <c r="W28" s="886"/>
      <c r="X28" s="886">
        <f>SUM(X29:X35)</f>
        <v>19.957999999999998</v>
      </c>
      <c r="Y28" s="887"/>
      <c r="Z28" s="832"/>
      <c r="AA28" s="832"/>
      <c r="AB28" s="832"/>
      <c r="AC28" s="832"/>
      <c r="AD28" s="832"/>
      <c r="AE28" s="832"/>
      <c r="AF28" s="832"/>
      <c r="AG28" s="832"/>
      <c r="AH28" s="832"/>
      <c r="AI28" s="832"/>
      <c r="AJ28" s="832"/>
      <c r="AK28" s="832"/>
      <c r="AL28" s="832"/>
      <c r="AM28" s="832"/>
      <c r="AN28" s="832"/>
      <c r="AO28" s="832"/>
      <c r="AP28" s="832"/>
      <c r="AQ28" s="832"/>
      <c r="AR28" s="832"/>
      <c r="AS28" s="832"/>
      <c r="AT28" s="832"/>
      <c r="AU28" s="832"/>
      <c r="AV28" s="832"/>
      <c r="AW28" s="832"/>
      <c r="AX28" s="832"/>
      <c r="AY28" s="832"/>
      <c r="AZ28" s="832"/>
      <c r="BA28" s="832"/>
      <c r="BB28" s="832"/>
      <c r="BC28" s="832"/>
      <c r="BD28" s="832"/>
      <c r="BE28" s="832"/>
      <c r="BF28" s="832"/>
      <c r="BG28" s="832"/>
      <c r="BH28" s="832"/>
      <c r="BI28" s="832"/>
      <c r="BJ28" s="832"/>
      <c r="BK28" s="832"/>
      <c r="BL28" s="832"/>
      <c r="BM28" s="832"/>
      <c r="BN28" s="832"/>
      <c r="BO28" s="832"/>
      <c r="BP28" s="832"/>
      <c r="BQ28" s="832"/>
      <c r="BR28" s="832"/>
      <c r="BS28" s="832"/>
    </row>
    <row r="29" spans="1:71" ht="15.6" customHeight="1" outlineLevel="2" x14ac:dyDescent="0.2">
      <c r="B29" s="578"/>
      <c r="D29" s="587" t="s">
        <v>141</v>
      </c>
      <c r="E29" s="579"/>
      <c r="G29" s="580"/>
      <c r="H29" s="580"/>
      <c r="N29" s="703"/>
      <c r="O29" s="888"/>
      <c r="P29" s="888"/>
      <c r="Q29" s="888"/>
    </row>
    <row r="30" spans="1:71" s="575" customFormat="1" ht="15.6" customHeight="1" outlineLevel="2" x14ac:dyDescent="0.2">
      <c r="A30" s="811"/>
      <c r="B30" s="576"/>
      <c r="C30" s="698"/>
      <c r="D30" s="576" t="s">
        <v>1116</v>
      </c>
      <c r="E30" s="579"/>
      <c r="F30" s="576"/>
      <c r="G30" s="580"/>
      <c r="H30" s="580"/>
      <c r="I30" s="768"/>
      <c r="J30" s="768"/>
      <c r="K30" s="768"/>
      <c r="L30" s="768"/>
      <c r="M30" s="768"/>
      <c r="N30" s="704"/>
      <c r="O30" s="888"/>
      <c r="P30" s="888"/>
      <c r="Q30" s="891"/>
      <c r="R30" s="889"/>
      <c r="S30" s="889"/>
      <c r="T30" s="889"/>
      <c r="U30" s="889"/>
      <c r="V30" s="889"/>
      <c r="W30" s="889"/>
      <c r="X30" s="889"/>
      <c r="Y30" s="890"/>
      <c r="Z30" s="839"/>
      <c r="AA30" s="839"/>
      <c r="AB30" s="839"/>
      <c r="AC30" s="839"/>
      <c r="AD30" s="839"/>
      <c r="AE30" s="839"/>
      <c r="AF30" s="839"/>
      <c r="AG30" s="839"/>
      <c r="AH30" s="839"/>
      <c r="AI30" s="839"/>
      <c r="AJ30" s="839"/>
      <c r="AK30" s="839"/>
      <c r="AL30" s="839"/>
      <c r="AM30" s="839"/>
      <c r="AN30" s="839"/>
      <c r="AO30" s="839"/>
      <c r="AP30" s="839"/>
      <c r="AQ30" s="839"/>
      <c r="AR30" s="839"/>
      <c r="AS30" s="839"/>
      <c r="AT30" s="839"/>
      <c r="AU30" s="839"/>
      <c r="AV30" s="839"/>
      <c r="AW30" s="839"/>
      <c r="AX30" s="839"/>
      <c r="AY30" s="839"/>
      <c r="AZ30" s="839"/>
      <c r="BA30" s="839"/>
      <c r="BB30" s="839"/>
      <c r="BC30" s="839"/>
      <c r="BD30" s="839"/>
      <c r="BE30" s="839"/>
      <c r="BF30" s="839"/>
      <c r="BG30" s="839"/>
      <c r="BH30" s="839"/>
      <c r="BI30" s="839"/>
      <c r="BJ30" s="839"/>
      <c r="BK30" s="839"/>
      <c r="BL30" s="839"/>
      <c r="BM30" s="839"/>
      <c r="BN30" s="839"/>
      <c r="BO30" s="839"/>
      <c r="BP30" s="839"/>
      <c r="BQ30" s="839"/>
      <c r="BR30" s="839"/>
      <c r="BS30" s="839"/>
    </row>
    <row r="31" spans="1:71" s="575" customFormat="1" ht="15.6" customHeight="1" outlineLevel="2" x14ac:dyDescent="0.2">
      <c r="A31" s="811"/>
      <c r="B31" s="576"/>
      <c r="C31" s="698"/>
      <c r="D31" s="576" t="s">
        <v>1117</v>
      </c>
      <c r="E31" s="579"/>
      <c r="F31" s="576"/>
      <c r="G31" s="580"/>
      <c r="H31" s="580"/>
      <c r="I31" s="768"/>
      <c r="J31" s="768"/>
      <c r="K31" s="768"/>
      <c r="L31" s="768"/>
      <c r="M31" s="768"/>
      <c r="N31" s="704"/>
      <c r="O31" s="888"/>
      <c r="P31" s="888"/>
      <c r="Q31" s="891"/>
      <c r="R31" s="889"/>
      <c r="S31" s="889"/>
      <c r="T31" s="889"/>
      <c r="U31" s="889"/>
      <c r="V31" s="889"/>
      <c r="W31" s="889"/>
      <c r="X31" s="889"/>
      <c r="Y31" s="890"/>
      <c r="Z31" s="839"/>
      <c r="AA31" s="839"/>
      <c r="AB31" s="839"/>
      <c r="AC31" s="839"/>
      <c r="AD31" s="839"/>
      <c r="AE31" s="839"/>
      <c r="AF31" s="839"/>
      <c r="AG31" s="839"/>
      <c r="AH31" s="839"/>
      <c r="AI31" s="839"/>
      <c r="AJ31" s="839"/>
      <c r="AK31" s="839"/>
      <c r="AL31" s="839"/>
      <c r="AM31" s="839"/>
      <c r="AN31" s="839"/>
      <c r="AO31" s="839"/>
      <c r="AP31" s="839"/>
      <c r="AQ31" s="839"/>
      <c r="AR31" s="839"/>
      <c r="AS31" s="839"/>
      <c r="AT31" s="839"/>
      <c r="AU31" s="839"/>
      <c r="AV31" s="839"/>
      <c r="AW31" s="839"/>
      <c r="AX31" s="839"/>
      <c r="AY31" s="839"/>
      <c r="AZ31" s="839"/>
      <c r="BA31" s="839"/>
      <c r="BB31" s="839"/>
      <c r="BC31" s="839"/>
      <c r="BD31" s="839"/>
      <c r="BE31" s="839"/>
      <c r="BF31" s="839"/>
      <c r="BG31" s="839"/>
      <c r="BH31" s="839"/>
      <c r="BI31" s="839"/>
      <c r="BJ31" s="839"/>
      <c r="BK31" s="839"/>
      <c r="BL31" s="839"/>
      <c r="BM31" s="839"/>
      <c r="BN31" s="839"/>
      <c r="BO31" s="839"/>
      <c r="BP31" s="839"/>
      <c r="BQ31" s="839"/>
      <c r="BR31" s="839"/>
      <c r="BS31" s="839"/>
    </row>
    <row r="32" spans="1:71" s="575" customFormat="1" ht="15.6" customHeight="1" outlineLevel="2" x14ac:dyDescent="0.2">
      <c r="A32" s="811"/>
      <c r="B32" s="576"/>
      <c r="C32" s="698"/>
      <c r="D32" s="576" t="s">
        <v>1118</v>
      </c>
      <c r="E32" s="579"/>
      <c r="F32" s="576"/>
      <c r="G32" s="580"/>
      <c r="H32" s="580"/>
      <c r="I32" s="768"/>
      <c r="J32" s="768"/>
      <c r="K32" s="768"/>
      <c r="L32" s="768"/>
      <c r="M32" s="768"/>
      <c r="N32" s="704"/>
      <c r="O32" s="888"/>
      <c r="P32" s="888"/>
      <c r="Q32" s="891"/>
      <c r="R32" s="889"/>
      <c r="S32" s="889"/>
      <c r="T32" s="889"/>
      <c r="U32" s="889"/>
      <c r="V32" s="889"/>
      <c r="W32" s="889"/>
      <c r="X32" s="889"/>
      <c r="Y32" s="890"/>
      <c r="Z32" s="839"/>
      <c r="AA32" s="839"/>
      <c r="AB32" s="839"/>
      <c r="AC32" s="839"/>
      <c r="AD32" s="839"/>
      <c r="AE32" s="839"/>
      <c r="AF32" s="839"/>
      <c r="AG32" s="839"/>
      <c r="AH32" s="839"/>
      <c r="AI32" s="839"/>
      <c r="AJ32" s="839"/>
      <c r="AK32" s="839"/>
      <c r="AL32" s="839"/>
      <c r="AM32" s="839"/>
      <c r="AN32" s="839"/>
      <c r="AO32" s="839"/>
      <c r="AP32" s="839"/>
      <c r="AQ32" s="839"/>
      <c r="AR32" s="839"/>
      <c r="AS32" s="839"/>
      <c r="AT32" s="839"/>
      <c r="AU32" s="839"/>
      <c r="AV32" s="839"/>
      <c r="AW32" s="839"/>
      <c r="AX32" s="839"/>
      <c r="AY32" s="839"/>
      <c r="AZ32" s="839"/>
      <c r="BA32" s="839"/>
      <c r="BB32" s="839"/>
      <c r="BC32" s="839"/>
      <c r="BD32" s="839"/>
      <c r="BE32" s="839"/>
      <c r="BF32" s="839"/>
      <c r="BG32" s="839"/>
      <c r="BH32" s="839"/>
      <c r="BI32" s="839"/>
      <c r="BJ32" s="839"/>
      <c r="BK32" s="839"/>
      <c r="BL32" s="839"/>
      <c r="BM32" s="839"/>
      <c r="BN32" s="839"/>
      <c r="BO32" s="839"/>
      <c r="BP32" s="839"/>
      <c r="BQ32" s="839"/>
      <c r="BR32" s="839"/>
      <c r="BS32" s="839"/>
    </row>
    <row r="33" spans="1:71" s="575" customFormat="1" ht="15.6" customHeight="1" outlineLevel="2" x14ac:dyDescent="0.2">
      <c r="A33" s="811"/>
      <c r="B33" s="576"/>
      <c r="C33" s="698"/>
      <c r="D33" s="576" t="s">
        <v>1119</v>
      </c>
      <c r="E33" s="579"/>
      <c r="F33" s="576"/>
      <c r="G33" s="580"/>
      <c r="H33" s="580"/>
      <c r="I33" s="768"/>
      <c r="J33" s="768"/>
      <c r="K33" s="768"/>
      <c r="L33" s="768"/>
      <c r="M33" s="768"/>
      <c r="N33" s="704"/>
      <c r="O33" s="888"/>
      <c r="P33" s="888"/>
      <c r="Q33" s="891"/>
      <c r="R33" s="889"/>
      <c r="S33" s="889"/>
      <c r="T33" s="889"/>
      <c r="U33" s="889"/>
      <c r="V33" s="889"/>
      <c r="W33" s="889"/>
      <c r="X33" s="889"/>
      <c r="Y33" s="890"/>
      <c r="Z33" s="839"/>
      <c r="AA33" s="839"/>
      <c r="AB33" s="839"/>
      <c r="AC33" s="839"/>
      <c r="AD33" s="839"/>
      <c r="AE33" s="839"/>
      <c r="AF33" s="839"/>
      <c r="AG33" s="839"/>
      <c r="AH33" s="839"/>
      <c r="AI33" s="839"/>
      <c r="AJ33" s="839"/>
      <c r="AK33" s="839"/>
      <c r="AL33" s="839"/>
      <c r="AM33" s="839"/>
      <c r="AN33" s="839"/>
      <c r="AO33" s="839"/>
      <c r="AP33" s="839"/>
      <c r="AQ33" s="839"/>
      <c r="AR33" s="839"/>
      <c r="AS33" s="839"/>
      <c r="AT33" s="839"/>
      <c r="AU33" s="839"/>
      <c r="AV33" s="839"/>
      <c r="AW33" s="839"/>
      <c r="AX33" s="839"/>
      <c r="AY33" s="839"/>
      <c r="AZ33" s="839"/>
      <c r="BA33" s="839"/>
      <c r="BB33" s="839"/>
      <c r="BC33" s="839"/>
      <c r="BD33" s="839"/>
      <c r="BE33" s="839"/>
      <c r="BF33" s="839"/>
      <c r="BG33" s="839"/>
      <c r="BH33" s="839"/>
      <c r="BI33" s="839"/>
      <c r="BJ33" s="839"/>
      <c r="BK33" s="839"/>
      <c r="BL33" s="839"/>
      <c r="BM33" s="839"/>
      <c r="BN33" s="839"/>
      <c r="BO33" s="839"/>
      <c r="BP33" s="839"/>
      <c r="BQ33" s="839"/>
      <c r="BR33" s="839"/>
      <c r="BS33" s="839"/>
    </row>
    <row r="34" spans="1:71" s="575" customFormat="1" ht="15.6" customHeight="1" outlineLevel="2" x14ac:dyDescent="0.2">
      <c r="A34" s="811"/>
      <c r="B34" s="576" t="str">
        <f>B28</f>
        <v>V1-1-A3</v>
      </c>
      <c r="C34" s="699"/>
      <c r="D34" s="576" t="str">
        <f>D28</f>
        <v xml:space="preserve">Spouwmuurisolatie vlokken (minerale wol) 60 mm vanaf 75 m² </v>
      </c>
      <c r="E34" s="579">
        <v>1</v>
      </c>
      <c r="F34" s="576" t="s">
        <v>74</v>
      </c>
      <c r="G34" s="580">
        <v>0</v>
      </c>
      <c r="H34" s="580">
        <f>E34*G34</f>
        <v>0</v>
      </c>
      <c r="I34" s="768">
        <v>0</v>
      </c>
      <c r="J34" s="768">
        <f>E34*I34</f>
        <v>0</v>
      </c>
      <c r="K34" s="768">
        <v>17</v>
      </c>
      <c r="L34" s="768">
        <f>E34*K34</f>
        <v>17</v>
      </c>
      <c r="M34" s="768">
        <f>J34+H34*Tabellen!$K$2+L34</f>
        <v>17</v>
      </c>
      <c r="N34" s="704"/>
      <c r="O34" s="1172">
        <f>S34+T34</f>
        <v>17</v>
      </c>
      <c r="P34" s="888"/>
      <c r="Q34" s="891" t="s">
        <v>972</v>
      </c>
      <c r="R34" s="911">
        <f>_xlfn.XLOOKUP(Q34,Tabellen!$B$9:$B$21,Tabellen!$C$9:$C$21,"controleren")</f>
        <v>0.3</v>
      </c>
      <c r="S34" s="1172">
        <f>IF('Isolatieaanpak '!$G$9="Doe-het-zelver",(M34*R34)*Tabellen!$K$5,M34*R34)</f>
        <v>5.0999999999999996</v>
      </c>
      <c r="T34" s="1172">
        <f>(100%-R34)*M34</f>
        <v>11.899999999999999</v>
      </c>
      <c r="U34" s="889">
        <f>S34*Tabellen!$G$2</f>
        <v>0.45899999999999996</v>
      </c>
      <c r="V34" s="889">
        <f>T34*Tabellen!$H$2</f>
        <v>2.4989999999999997</v>
      </c>
      <c r="W34" s="889">
        <f>U34+V34</f>
        <v>2.9579999999999997</v>
      </c>
      <c r="X34" s="889">
        <f>O34+W34</f>
        <v>19.957999999999998</v>
      </c>
      <c r="Y34" s="890"/>
      <c r="Z34" s="839"/>
      <c r="AA34" s="839"/>
      <c r="AB34" s="839"/>
      <c r="AC34" s="839"/>
      <c r="AD34" s="839"/>
      <c r="AE34" s="839"/>
      <c r="AF34" s="839"/>
      <c r="AG34" s="839"/>
      <c r="AH34" s="839"/>
      <c r="AI34" s="839"/>
      <c r="AJ34" s="839"/>
      <c r="AK34" s="839"/>
      <c r="AL34" s="839"/>
      <c r="AM34" s="839"/>
      <c r="AN34" s="839"/>
      <c r="AO34" s="839"/>
      <c r="AP34" s="839"/>
      <c r="AQ34" s="839"/>
      <c r="AR34" s="839"/>
      <c r="AS34" s="839"/>
      <c r="AT34" s="839"/>
      <c r="AU34" s="839"/>
      <c r="AV34" s="839"/>
      <c r="AW34" s="839"/>
      <c r="AX34" s="839"/>
      <c r="AY34" s="839"/>
      <c r="AZ34" s="839"/>
      <c r="BA34" s="839"/>
      <c r="BB34" s="839"/>
      <c r="BC34" s="839"/>
      <c r="BD34" s="839"/>
      <c r="BE34" s="839"/>
      <c r="BF34" s="839"/>
      <c r="BG34" s="839"/>
      <c r="BH34" s="839"/>
      <c r="BI34" s="839"/>
      <c r="BJ34" s="839"/>
      <c r="BK34" s="839"/>
      <c r="BL34" s="839"/>
      <c r="BM34" s="839"/>
      <c r="BN34" s="839"/>
      <c r="BO34" s="839"/>
      <c r="BP34" s="839"/>
      <c r="BQ34" s="839"/>
      <c r="BR34" s="839"/>
      <c r="BS34" s="839"/>
    </row>
    <row r="35" spans="1:71" ht="15.6" customHeight="1" outlineLevel="2" x14ac:dyDescent="0.2">
      <c r="B35" s="578"/>
      <c r="E35" s="579"/>
      <c r="G35" s="580"/>
      <c r="H35" s="580"/>
      <c r="N35" s="703"/>
      <c r="O35" s="888"/>
      <c r="P35" s="888"/>
      <c r="Q35" s="888"/>
    </row>
    <row r="36" spans="1:71" ht="9" customHeight="1" outlineLevel="1" x14ac:dyDescent="0.2">
      <c r="B36" s="582"/>
      <c r="D36" s="583"/>
      <c r="E36" s="585"/>
      <c r="F36" s="583"/>
      <c r="G36" s="584"/>
      <c r="H36" s="584"/>
      <c r="I36" s="769"/>
      <c r="J36" s="769"/>
      <c r="K36" s="769"/>
      <c r="L36" s="769"/>
      <c r="M36" s="769"/>
      <c r="N36" s="694"/>
      <c r="O36" s="892"/>
      <c r="P36" s="892"/>
      <c r="Q36" s="892"/>
      <c r="R36" s="893"/>
      <c r="S36" s="893"/>
      <c r="T36" s="893"/>
      <c r="U36" s="893"/>
      <c r="V36" s="893"/>
      <c r="W36" s="893"/>
      <c r="X36" s="893"/>
      <c r="Y36" s="892"/>
      <c r="Z36" s="837"/>
      <c r="AA36" s="838"/>
      <c r="AG36" s="835"/>
      <c r="AH36" s="835"/>
    </row>
    <row r="37" spans="1:71" s="789" customFormat="1" ht="15.6" customHeight="1" outlineLevel="1" x14ac:dyDescent="0.2">
      <c r="B37" s="569" t="s">
        <v>880</v>
      </c>
      <c r="C37" s="814"/>
      <c r="D37" s="570" t="s">
        <v>1305</v>
      </c>
      <c r="E37" s="577">
        <v>1</v>
      </c>
      <c r="F37" s="570" t="s">
        <v>74</v>
      </c>
      <c r="G37" s="571"/>
      <c r="H37" s="571">
        <f>SUM(H38:H41)</f>
        <v>0</v>
      </c>
      <c r="I37" s="767"/>
      <c r="J37" s="767">
        <f>SUM(J38:J41)</f>
        <v>0</v>
      </c>
      <c r="K37" s="767"/>
      <c r="L37" s="767">
        <f>SUM(L38:L41)</f>
        <v>0.1</v>
      </c>
      <c r="M37" s="767">
        <f>SUM(M38:M40)</f>
        <v>0.1</v>
      </c>
      <c r="N37" s="814"/>
      <c r="O37" s="884">
        <f>SUM(O38:O41)</f>
        <v>9.9999999999999992E-2</v>
      </c>
      <c r="P37" s="885" t="str">
        <f>B37</f>
        <v>V1-1-A4</v>
      </c>
      <c r="Q37" s="885"/>
      <c r="R37" s="886"/>
      <c r="S37" s="886"/>
      <c r="T37" s="886"/>
      <c r="U37" s="886"/>
      <c r="V37" s="886"/>
      <c r="W37" s="886"/>
      <c r="X37" s="886">
        <f>SUM(X38:X41)</f>
        <v>0.11739999999999999</v>
      </c>
      <c r="Y37" s="887"/>
      <c r="Z37" s="832"/>
      <c r="AA37" s="832"/>
      <c r="AB37" s="832"/>
      <c r="AC37" s="832"/>
      <c r="AD37" s="832"/>
      <c r="AE37" s="832"/>
      <c r="AF37" s="832"/>
      <c r="AG37" s="832"/>
      <c r="AH37" s="832"/>
      <c r="AI37" s="832"/>
      <c r="AJ37" s="832"/>
      <c r="AK37" s="832"/>
      <c r="AL37" s="832"/>
      <c r="AM37" s="832"/>
      <c r="AN37" s="832"/>
      <c r="AO37" s="832"/>
      <c r="AP37" s="832"/>
      <c r="AQ37" s="832"/>
      <c r="AR37" s="832"/>
      <c r="AS37" s="832"/>
      <c r="AT37" s="832"/>
      <c r="AU37" s="832"/>
      <c r="AV37" s="832"/>
      <c r="AW37" s="832"/>
      <c r="AX37" s="832"/>
      <c r="AY37" s="832"/>
      <c r="AZ37" s="832"/>
      <c r="BA37" s="832"/>
      <c r="BB37" s="832"/>
      <c r="BC37" s="832"/>
      <c r="BD37" s="832"/>
      <c r="BE37" s="832"/>
      <c r="BF37" s="832"/>
      <c r="BG37" s="832"/>
      <c r="BH37" s="832"/>
      <c r="BI37" s="832"/>
      <c r="BJ37" s="832"/>
      <c r="BK37" s="832"/>
      <c r="BL37" s="832"/>
      <c r="BM37" s="832"/>
      <c r="BN37" s="832"/>
      <c r="BO37" s="832"/>
      <c r="BP37" s="832"/>
      <c r="BQ37" s="832"/>
      <c r="BR37" s="832"/>
      <c r="BS37" s="832"/>
    </row>
    <row r="38" spans="1:71" ht="15.6" customHeight="1" outlineLevel="2" x14ac:dyDescent="0.2">
      <c r="B38" s="578"/>
      <c r="D38" s="587" t="s">
        <v>1082</v>
      </c>
      <c r="E38" s="579"/>
      <c r="G38" s="580"/>
      <c r="H38" s="580"/>
      <c r="N38" s="703"/>
      <c r="O38" s="888"/>
      <c r="P38" s="888"/>
      <c r="Q38" s="888"/>
    </row>
    <row r="39" spans="1:71" s="575" customFormat="1" ht="15.6" customHeight="1" outlineLevel="2" x14ac:dyDescent="0.2">
      <c r="A39" s="811"/>
      <c r="B39" s="576" t="str">
        <f>B37</f>
        <v>V1-1-A4</v>
      </c>
      <c r="C39" s="699"/>
      <c r="D39" s="576" t="str">
        <f>D37</f>
        <v xml:space="preserve">╚ Vlokken meer-/minderprijs per mm </v>
      </c>
      <c r="E39" s="579">
        <v>1</v>
      </c>
      <c r="F39" s="576" t="s">
        <v>74</v>
      </c>
      <c r="G39" s="580">
        <v>0</v>
      </c>
      <c r="H39" s="580">
        <f>E39*G39</f>
        <v>0</v>
      </c>
      <c r="I39" s="768">
        <v>0</v>
      </c>
      <c r="J39" s="768">
        <f>E39*I39</f>
        <v>0</v>
      </c>
      <c r="K39" s="768">
        <v>0.1</v>
      </c>
      <c r="L39" s="768">
        <f>E39*K39</f>
        <v>0.1</v>
      </c>
      <c r="M39" s="768">
        <f>J39+H39*Tabellen!$K$2+L39</f>
        <v>0.1</v>
      </c>
      <c r="N39" s="704"/>
      <c r="O39" s="1172">
        <f>S39+T39</f>
        <v>9.9999999999999992E-2</v>
      </c>
      <c r="P39" s="888"/>
      <c r="Q39" s="891" t="s">
        <v>972</v>
      </c>
      <c r="R39" s="911">
        <f>_xlfn.XLOOKUP(Q39,Tabellen!$B$9:$B$21,Tabellen!$C$9:$C$21,"controleren")</f>
        <v>0.3</v>
      </c>
      <c r="S39" s="1172">
        <f>IF('Isolatieaanpak '!$G$9="Doe-het-zelver",(M39*R39)*Tabellen!$K$5,M39*R39)</f>
        <v>0.03</v>
      </c>
      <c r="T39" s="1172">
        <f>(100%-R39)*M39</f>
        <v>6.9999999999999993E-2</v>
      </c>
      <c r="U39" s="889">
        <f>S39*Tabellen!$G$2</f>
        <v>2.6999999999999997E-3</v>
      </c>
      <c r="V39" s="889">
        <f>T39*Tabellen!$H$2</f>
        <v>1.4699999999999998E-2</v>
      </c>
      <c r="W39" s="889">
        <f>U39+V39</f>
        <v>1.7399999999999999E-2</v>
      </c>
      <c r="X39" s="889">
        <f>O39+W39</f>
        <v>0.11739999999999999</v>
      </c>
      <c r="Y39" s="890"/>
      <c r="Z39" s="839"/>
      <c r="AA39" s="839"/>
      <c r="AB39" s="839"/>
      <c r="AC39" s="839"/>
      <c r="AD39" s="839"/>
      <c r="AE39" s="839"/>
      <c r="AF39" s="839"/>
      <c r="AG39" s="839"/>
      <c r="AH39" s="839"/>
      <c r="AI39" s="839"/>
      <c r="AJ39" s="839"/>
      <c r="AK39" s="839"/>
      <c r="AL39" s="839"/>
      <c r="AM39" s="839"/>
      <c r="AN39" s="839"/>
      <c r="AO39" s="839"/>
      <c r="AP39" s="839"/>
      <c r="AQ39" s="839"/>
      <c r="AR39" s="839"/>
      <c r="AS39" s="839"/>
      <c r="AT39" s="839"/>
      <c r="AU39" s="839"/>
      <c r="AV39" s="839"/>
      <c r="AW39" s="839"/>
      <c r="AX39" s="839"/>
      <c r="AY39" s="839"/>
      <c r="AZ39" s="839"/>
      <c r="BA39" s="839"/>
      <c r="BB39" s="839"/>
      <c r="BC39" s="839"/>
      <c r="BD39" s="839"/>
      <c r="BE39" s="839"/>
      <c r="BF39" s="839"/>
      <c r="BG39" s="839"/>
      <c r="BH39" s="839"/>
      <c r="BI39" s="839"/>
      <c r="BJ39" s="839"/>
      <c r="BK39" s="839"/>
      <c r="BL39" s="839"/>
      <c r="BM39" s="839"/>
      <c r="BN39" s="839"/>
      <c r="BO39" s="839"/>
      <c r="BP39" s="839"/>
      <c r="BQ39" s="839"/>
      <c r="BR39" s="839"/>
      <c r="BS39" s="839"/>
    </row>
    <row r="40" spans="1:71" s="575" customFormat="1" ht="15.6" customHeight="1" outlineLevel="2" x14ac:dyDescent="0.2">
      <c r="A40" s="811"/>
      <c r="B40" s="581"/>
      <c r="C40" s="699"/>
      <c r="E40" s="591"/>
      <c r="G40" s="573"/>
      <c r="H40" s="573"/>
      <c r="I40" s="770"/>
      <c r="J40" s="770"/>
      <c r="K40" s="770"/>
      <c r="L40" s="771"/>
      <c r="M40" s="772"/>
      <c r="N40" s="704"/>
      <c r="O40" s="888"/>
      <c r="P40" s="888"/>
      <c r="Q40" s="894"/>
      <c r="R40" s="889"/>
      <c r="S40" s="895"/>
      <c r="T40" s="889"/>
      <c r="U40" s="889"/>
      <c r="V40" s="889"/>
      <c r="W40" s="889"/>
      <c r="X40" s="889"/>
      <c r="Y40" s="896"/>
      <c r="Z40" s="840"/>
      <c r="AA40" s="839"/>
      <c r="AB40" s="839"/>
      <c r="AC40" s="839"/>
      <c r="AD40" s="839"/>
      <c r="AE40" s="839"/>
      <c r="AF40" s="839"/>
      <c r="AG40" s="839"/>
      <c r="AH40" s="839"/>
      <c r="AI40" s="839"/>
      <c r="AJ40" s="839"/>
      <c r="AK40" s="839"/>
      <c r="AL40" s="839"/>
      <c r="AM40" s="839"/>
      <c r="AN40" s="839"/>
      <c r="AO40" s="839"/>
      <c r="AP40" s="839"/>
      <c r="AQ40" s="839"/>
      <c r="AR40" s="839"/>
      <c r="AS40" s="839"/>
      <c r="AT40" s="839"/>
      <c r="AU40" s="839"/>
      <c r="AV40" s="839"/>
      <c r="AW40" s="839"/>
      <c r="AX40" s="839"/>
      <c r="AY40" s="839"/>
      <c r="AZ40" s="839"/>
      <c r="BA40" s="839"/>
      <c r="BB40" s="839"/>
      <c r="BC40" s="839"/>
      <c r="BD40" s="839"/>
      <c r="BE40" s="839"/>
      <c r="BF40" s="839"/>
      <c r="BG40" s="839"/>
      <c r="BH40" s="839"/>
      <c r="BI40" s="839"/>
      <c r="BJ40" s="839"/>
      <c r="BK40" s="839"/>
      <c r="BL40" s="839"/>
      <c r="BM40" s="839"/>
      <c r="BN40" s="839"/>
      <c r="BO40" s="839"/>
      <c r="BP40" s="839"/>
      <c r="BQ40" s="839"/>
      <c r="BR40" s="839"/>
      <c r="BS40" s="839"/>
    </row>
    <row r="41" spans="1:71" ht="15.6" customHeight="1" outlineLevel="2" x14ac:dyDescent="0.2">
      <c r="B41" s="578"/>
      <c r="E41" s="579"/>
      <c r="G41" s="580"/>
      <c r="H41" s="580"/>
      <c r="N41" s="703"/>
      <c r="O41" s="888"/>
      <c r="P41" s="888"/>
      <c r="Q41" s="888"/>
    </row>
    <row r="42" spans="1:71" ht="9" customHeight="1" outlineLevel="1" x14ac:dyDescent="0.2">
      <c r="B42" s="582"/>
      <c r="D42" s="583"/>
      <c r="E42" s="585"/>
      <c r="F42" s="583"/>
      <c r="G42" s="584"/>
      <c r="H42" s="584"/>
      <c r="I42" s="769"/>
      <c r="J42" s="769"/>
      <c r="K42" s="769"/>
      <c r="L42" s="769"/>
      <c r="M42" s="769"/>
      <c r="N42" s="694"/>
      <c r="O42" s="892"/>
      <c r="P42" s="892"/>
      <c r="Q42" s="892"/>
      <c r="R42" s="893"/>
      <c r="S42" s="893"/>
      <c r="T42" s="893"/>
      <c r="U42" s="893"/>
      <c r="V42" s="893"/>
      <c r="W42" s="893"/>
      <c r="X42" s="893"/>
      <c r="Y42" s="892"/>
      <c r="Z42" s="837"/>
      <c r="AA42" s="838"/>
      <c r="AG42" s="835"/>
      <c r="AH42" s="835"/>
    </row>
    <row r="43" spans="1:71" s="789" customFormat="1" ht="15.6" customHeight="1" outlineLevel="1" x14ac:dyDescent="0.2">
      <c r="B43" s="569" t="s">
        <v>881</v>
      </c>
      <c r="C43" s="814"/>
      <c r="D43" s="570" t="s">
        <v>1952</v>
      </c>
      <c r="E43" s="577">
        <v>1</v>
      </c>
      <c r="F43" s="570" t="s">
        <v>74</v>
      </c>
      <c r="G43" s="571"/>
      <c r="H43" s="571">
        <f>SUM(H44:H50)</f>
        <v>0</v>
      </c>
      <c r="I43" s="767"/>
      <c r="J43" s="767">
        <f>SUM(J44:J50)</f>
        <v>0</v>
      </c>
      <c r="K43" s="767"/>
      <c r="L43" s="767">
        <f>SUM(L44:L50)</f>
        <v>19</v>
      </c>
      <c r="M43" s="767">
        <f>SUM(M44:M50)</f>
        <v>19</v>
      </c>
      <c r="N43" s="814"/>
      <c r="O43" s="884">
        <f>SUM(O44:O50)</f>
        <v>19</v>
      </c>
      <c r="P43" s="885" t="str">
        <f>B43</f>
        <v>V1-1-B1</v>
      </c>
      <c r="Q43" s="885"/>
      <c r="R43" s="886"/>
      <c r="S43" s="886"/>
      <c r="T43" s="886"/>
      <c r="U43" s="886"/>
      <c r="V43" s="886"/>
      <c r="W43" s="886"/>
      <c r="X43" s="886">
        <f>SUM(X44:X50)</f>
        <v>22.306000000000001</v>
      </c>
      <c r="Y43" s="887"/>
      <c r="Z43" s="832"/>
      <c r="AA43" s="832"/>
      <c r="AB43" s="832"/>
      <c r="AC43" s="832"/>
      <c r="AD43" s="832"/>
      <c r="AE43" s="832"/>
      <c r="AF43" s="832"/>
      <c r="AG43" s="832"/>
      <c r="AH43" s="832"/>
      <c r="AI43" s="832"/>
      <c r="AJ43" s="832"/>
      <c r="AK43" s="832"/>
      <c r="AL43" s="832"/>
      <c r="AM43" s="832"/>
      <c r="AN43" s="832"/>
      <c r="AO43" s="832"/>
      <c r="AP43" s="832"/>
      <c r="AQ43" s="832"/>
      <c r="AR43" s="832"/>
      <c r="AS43" s="832"/>
      <c r="AT43" s="832"/>
      <c r="AU43" s="832"/>
      <c r="AV43" s="832"/>
      <c r="AW43" s="832"/>
      <c r="AX43" s="832"/>
      <c r="AY43" s="832"/>
      <c r="AZ43" s="832"/>
      <c r="BA43" s="832"/>
      <c r="BB43" s="832"/>
      <c r="BC43" s="832"/>
      <c r="BD43" s="832"/>
      <c r="BE43" s="832"/>
      <c r="BF43" s="832"/>
      <c r="BG43" s="832"/>
      <c r="BH43" s="832"/>
      <c r="BI43" s="832"/>
      <c r="BJ43" s="832"/>
      <c r="BK43" s="832"/>
      <c r="BL43" s="832"/>
      <c r="BM43" s="832"/>
      <c r="BN43" s="832"/>
      <c r="BO43" s="832"/>
      <c r="BP43" s="832"/>
      <c r="BQ43" s="832"/>
      <c r="BR43" s="832"/>
      <c r="BS43" s="832"/>
    </row>
    <row r="44" spans="1:71" ht="15.6" customHeight="1" outlineLevel="2" x14ac:dyDescent="0.2">
      <c r="B44" s="578"/>
      <c r="D44" s="587" t="s">
        <v>142</v>
      </c>
      <c r="E44" s="579"/>
      <c r="G44" s="580"/>
      <c r="H44" s="580"/>
      <c r="N44" s="703"/>
      <c r="O44" s="888"/>
      <c r="P44" s="888"/>
      <c r="Q44" s="888"/>
    </row>
    <row r="45" spans="1:71" s="575" customFormat="1" ht="15.6" customHeight="1" outlineLevel="2" x14ac:dyDescent="0.2">
      <c r="A45" s="811"/>
      <c r="B45" s="576"/>
      <c r="C45" s="698"/>
      <c r="D45" s="576" t="s">
        <v>1116</v>
      </c>
      <c r="E45" s="579"/>
      <c r="F45" s="576"/>
      <c r="G45" s="580"/>
      <c r="H45" s="580"/>
      <c r="I45" s="768"/>
      <c r="J45" s="768"/>
      <c r="K45" s="768"/>
      <c r="L45" s="768"/>
      <c r="M45" s="768"/>
      <c r="N45" s="704"/>
      <c r="O45" s="888"/>
      <c r="P45" s="888"/>
      <c r="Q45" s="891"/>
      <c r="R45" s="889"/>
      <c r="S45" s="889"/>
      <c r="T45" s="889"/>
      <c r="U45" s="889"/>
      <c r="V45" s="889"/>
      <c r="W45" s="889"/>
      <c r="X45" s="889"/>
      <c r="Y45" s="890"/>
      <c r="Z45" s="839"/>
      <c r="AA45" s="839"/>
      <c r="AB45" s="839"/>
      <c r="AC45" s="839"/>
      <c r="AD45" s="839"/>
      <c r="AE45" s="839"/>
      <c r="AF45" s="839"/>
      <c r="AG45" s="839"/>
      <c r="AH45" s="839"/>
      <c r="AI45" s="839"/>
      <c r="AJ45" s="839"/>
      <c r="AK45" s="839"/>
      <c r="AL45" s="839"/>
      <c r="AM45" s="839"/>
      <c r="AN45" s="839"/>
      <c r="AO45" s="839"/>
      <c r="AP45" s="839"/>
      <c r="AQ45" s="839"/>
      <c r="AR45" s="839"/>
      <c r="AS45" s="839"/>
      <c r="AT45" s="839"/>
      <c r="AU45" s="839"/>
      <c r="AV45" s="839"/>
      <c r="AW45" s="839"/>
      <c r="AX45" s="839"/>
      <c r="AY45" s="839"/>
      <c r="AZ45" s="839"/>
      <c r="BA45" s="839"/>
      <c r="BB45" s="839"/>
      <c r="BC45" s="839"/>
      <c r="BD45" s="839"/>
      <c r="BE45" s="839"/>
      <c r="BF45" s="839"/>
      <c r="BG45" s="839"/>
      <c r="BH45" s="839"/>
      <c r="BI45" s="839"/>
      <c r="BJ45" s="839"/>
      <c r="BK45" s="839"/>
      <c r="BL45" s="839"/>
      <c r="BM45" s="839"/>
      <c r="BN45" s="839"/>
      <c r="BO45" s="839"/>
      <c r="BP45" s="839"/>
      <c r="BQ45" s="839"/>
      <c r="BR45" s="839"/>
      <c r="BS45" s="839"/>
    </row>
    <row r="46" spans="1:71" s="575" customFormat="1" ht="15.6" customHeight="1" outlineLevel="2" x14ac:dyDescent="0.2">
      <c r="A46" s="811"/>
      <c r="B46" s="576"/>
      <c r="C46" s="698"/>
      <c r="D46" s="576" t="s">
        <v>1117</v>
      </c>
      <c r="E46" s="579"/>
      <c r="F46" s="576"/>
      <c r="G46" s="580"/>
      <c r="H46" s="580"/>
      <c r="I46" s="768"/>
      <c r="J46" s="768"/>
      <c r="K46" s="768"/>
      <c r="L46" s="768"/>
      <c r="M46" s="768"/>
      <c r="N46" s="704"/>
      <c r="O46" s="888"/>
      <c r="P46" s="888"/>
      <c r="Q46" s="891"/>
      <c r="R46" s="889"/>
      <c r="S46" s="889"/>
      <c r="T46" s="889"/>
      <c r="U46" s="889"/>
      <c r="V46" s="889"/>
      <c r="W46" s="889"/>
      <c r="X46" s="889"/>
      <c r="Y46" s="890"/>
      <c r="Z46" s="839"/>
      <c r="AA46" s="839"/>
      <c r="AB46" s="839"/>
      <c r="AC46" s="839"/>
      <c r="AD46" s="839"/>
      <c r="AE46" s="839"/>
      <c r="AF46" s="839"/>
      <c r="AG46" s="839"/>
      <c r="AH46" s="839"/>
      <c r="AI46" s="839"/>
      <c r="AJ46" s="839"/>
      <c r="AK46" s="839"/>
      <c r="AL46" s="839"/>
      <c r="AM46" s="839"/>
      <c r="AN46" s="839"/>
      <c r="AO46" s="839"/>
      <c r="AP46" s="839"/>
      <c r="AQ46" s="839"/>
      <c r="AR46" s="839"/>
      <c r="AS46" s="839"/>
      <c r="AT46" s="839"/>
      <c r="AU46" s="839"/>
      <c r="AV46" s="839"/>
      <c r="AW46" s="839"/>
      <c r="AX46" s="839"/>
      <c r="AY46" s="839"/>
      <c r="AZ46" s="839"/>
      <c r="BA46" s="839"/>
      <c r="BB46" s="839"/>
      <c r="BC46" s="839"/>
      <c r="BD46" s="839"/>
      <c r="BE46" s="839"/>
      <c r="BF46" s="839"/>
      <c r="BG46" s="839"/>
      <c r="BH46" s="839"/>
      <c r="BI46" s="839"/>
      <c r="BJ46" s="839"/>
      <c r="BK46" s="839"/>
      <c r="BL46" s="839"/>
      <c r="BM46" s="839"/>
      <c r="BN46" s="839"/>
      <c r="BO46" s="839"/>
      <c r="BP46" s="839"/>
      <c r="BQ46" s="839"/>
      <c r="BR46" s="839"/>
      <c r="BS46" s="839"/>
    </row>
    <row r="47" spans="1:71" s="575" customFormat="1" ht="15.6" customHeight="1" outlineLevel="2" x14ac:dyDescent="0.2">
      <c r="A47" s="811"/>
      <c r="B47" s="576"/>
      <c r="C47" s="698"/>
      <c r="D47" s="576" t="s">
        <v>1118</v>
      </c>
      <c r="E47" s="579"/>
      <c r="F47" s="576"/>
      <c r="G47" s="580"/>
      <c r="H47" s="580"/>
      <c r="I47" s="768"/>
      <c r="J47" s="768"/>
      <c r="K47" s="768"/>
      <c r="L47" s="768"/>
      <c r="M47" s="768"/>
      <c r="N47" s="704"/>
      <c r="O47" s="888"/>
      <c r="P47" s="888"/>
      <c r="Q47" s="891"/>
      <c r="R47" s="889"/>
      <c r="S47" s="889"/>
      <c r="T47" s="889"/>
      <c r="U47" s="889"/>
      <c r="V47" s="889"/>
      <c r="W47" s="889"/>
      <c r="X47" s="889"/>
      <c r="Y47" s="890"/>
      <c r="Z47" s="839"/>
      <c r="AA47" s="839"/>
      <c r="AB47" s="839"/>
      <c r="AC47" s="839"/>
      <c r="AD47" s="839"/>
      <c r="AE47" s="839"/>
      <c r="AF47" s="839"/>
      <c r="AG47" s="839"/>
      <c r="AH47" s="839"/>
      <c r="AI47" s="839"/>
      <c r="AJ47" s="839"/>
      <c r="AK47" s="839"/>
      <c r="AL47" s="839"/>
      <c r="AM47" s="839"/>
      <c r="AN47" s="839"/>
      <c r="AO47" s="839"/>
      <c r="AP47" s="839"/>
      <c r="AQ47" s="839"/>
      <c r="AR47" s="839"/>
      <c r="AS47" s="839"/>
      <c r="AT47" s="839"/>
      <c r="AU47" s="839"/>
      <c r="AV47" s="839"/>
      <c r="AW47" s="839"/>
      <c r="AX47" s="839"/>
      <c r="AY47" s="839"/>
      <c r="AZ47" s="839"/>
      <c r="BA47" s="839"/>
      <c r="BB47" s="839"/>
      <c r="BC47" s="839"/>
      <c r="BD47" s="839"/>
      <c r="BE47" s="839"/>
      <c r="BF47" s="839"/>
      <c r="BG47" s="839"/>
      <c r="BH47" s="839"/>
      <c r="BI47" s="839"/>
      <c r="BJ47" s="839"/>
      <c r="BK47" s="839"/>
      <c r="BL47" s="839"/>
      <c r="BM47" s="839"/>
      <c r="BN47" s="839"/>
      <c r="BO47" s="839"/>
      <c r="BP47" s="839"/>
      <c r="BQ47" s="839"/>
      <c r="BR47" s="839"/>
      <c r="BS47" s="839"/>
    </row>
    <row r="48" spans="1:71" s="575" customFormat="1" ht="15.6" customHeight="1" outlineLevel="2" x14ac:dyDescent="0.2">
      <c r="A48" s="811"/>
      <c r="B48" s="576"/>
      <c r="C48" s="698"/>
      <c r="D48" s="576" t="s">
        <v>1119</v>
      </c>
      <c r="E48" s="579"/>
      <c r="F48" s="576"/>
      <c r="G48" s="580"/>
      <c r="H48" s="580"/>
      <c r="I48" s="768"/>
      <c r="J48" s="768"/>
      <c r="K48" s="768"/>
      <c r="L48" s="768"/>
      <c r="M48" s="768"/>
      <c r="N48" s="704"/>
      <c r="O48" s="888"/>
      <c r="P48" s="888"/>
      <c r="Q48" s="891"/>
      <c r="R48" s="889"/>
      <c r="S48" s="889"/>
      <c r="T48" s="889"/>
      <c r="U48" s="889"/>
      <c r="V48" s="889"/>
      <c r="W48" s="889"/>
      <c r="X48" s="889"/>
      <c r="Y48" s="890"/>
      <c r="Z48" s="839"/>
      <c r="AA48" s="839"/>
      <c r="AB48" s="839"/>
      <c r="AC48" s="839"/>
      <c r="AD48" s="839"/>
      <c r="AE48" s="839"/>
      <c r="AF48" s="839"/>
      <c r="AG48" s="839"/>
      <c r="AH48" s="839"/>
      <c r="AI48" s="839"/>
      <c r="AJ48" s="839"/>
      <c r="AK48" s="839"/>
      <c r="AL48" s="839"/>
      <c r="AM48" s="839"/>
      <c r="AN48" s="839"/>
      <c r="AO48" s="839"/>
      <c r="AP48" s="839"/>
      <c r="AQ48" s="839"/>
      <c r="AR48" s="839"/>
      <c r="AS48" s="839"/>
      <c r="AT48" s="839"/>
      <c r="AU48" s="839"/>
      <c r="AV48" s="839"/>
      <c r="AW48" s="839"/>
      <c r="AX48" s="839"/>
      <c r="AY48" s="839"/>
      <c r="AZ48" s="839"/>
      <c r="BA48" s="839"/>
      <c r="BB48" s="839"/>
      <c r="BC48" s="839"/>
      <c r="BD48" s="839"/>
      <c r="BE48" s="839"/>
      <c r="BF48" s="839"/>
      <c r="BG48" s="839"/>
      <c r="BH48" s="839"/>
      <c r="BI48" s="839"/>
      <c r="BJ48" s="839"/>
      <c r="BK48" s="839"/>
      <c r="BL48" s="839"/>
      <c r="BM48" s="839"/>
      <c r="BN48" s="839"/>
      <c r="BO48" s="839"/>
      <c r="BP48" s="839"/>
      <c r="BQ48" s="839"/>
      <c r="BR48" s="839"/>
      <c r="BS48" s="839"/>
    </row>
    <row r="49" spans="1:71" s="575" customFormat="1" ht="15.6" customHeight="1" outlineLevel="2" x14ac:dyDescent="0.2">
      <c r="A49" s="811"/>
      <c r="B49" s="576" t="str">
        <f>B43</f>
        <v>V1-1-B1</v>
      </c>
      <c r="C49" s="699"/>
      <c r="D49" s="576" t="str">
        <f>D43</f>
        <v>Spouwmuurisolatie EPS parels / korrels 60 mm van 0 m² tot 45 m²</v>
      </c>
      <c r="E49" s="579">
        <v>1</v>
      </c>
      <c r="F49" s="576" t="s">
        <v>74</v>
      </c>
      <c r="G49" s="580">
        <v>0</v>
      </c>
      <c r="H49" s="580">
        <f>E49*G49</f>
        <v>0</v>
      </c>
      <c r="I49" s="768">
        <v>0</v>
      </c>
      <c r="J49" s="768">
        <f>E49*I49</f>
        <v>0</v>
      </c>
      <c r="K49" s="768">
        <v>19</v>
      </c>
      <c r="L49" s="768">
        <f>E49*K49</f>
        <v>19</v>
      </c>
      <c r="M49" s="768">
        <f>J49+H49*Tabellen!$K$2+L49</f>
        <v>19</v>
      </c>
      <c r="N49" s="704"/>
      <c r="O49" s="888">
        <f>M49</f>
        <v>19</v>
      </c>
      <c r="P49" s="888"/>
      <c r="Q49" s="891" t="s">
        <v>972</v>
      </c>
      <c r="R49" s="911">
        <f>_xlfn.XLOOKUP(Q49,Tabellen!$B$9:$B$21,Tabellen!$C$9:$C$21,"controleren")</f>
        <v>0.3</v>
      </c>
      <c r="S49" s="889">
        <f>O49*R49</f>
        <v>5.7</v>
      </c>
      <c r="T49" s="889">
        <f>O49-S49</f>
        <v>13.3</v>
      </c>
      <c r="U49" s="889">
        <f>S49*Tabellen!$G$2</f>
        <v>0.51300000000000001</v>
      </c>
      <c r="V49" s="889">
        <f>T49*Tabellen!$H$2</f>
        <v>2.7930000000000001</v>
      </c>
      <c r="W49" s="889">
        <f>U49+V49</f>
        <v>3.306</v>
      </c>
      <c r="X49" s="889">
        <f>O49+W49</f>
        <v>22.306000000000001</v>
      </c>
      <c r="Y49" s="890"/>
      <c r="Z49" s="839"/>
      <c r="AA49" s="839"/>
      <c r="AB49" s="839"/>
      <c r="AC49" s="839"/>
      <c r="AD49" s="839"/>
      <c r="AE49" s="839"/>
      <c r="AF49" s="839"/>
      <c r="AG49" s="839"/>
      <c r="AH49" s="839"/>
      <c r="AI49" s="839"/>
      <c r="AJ49" s="839"/>
      <c r="AK49" s="839"/>
      <c r="AL49" s="839"/>
      <c r="AM49" s="839"/>
      <c r="AN49" s="839"/>
      <c r="AO49" s="839"/>
      <c r="AP49" s="839"/>
      <c r="AQ49" s="839"/>
      <c r="AR49" s="839"/>
      <c r="AS49" s="839"/>
      <c r="AT49" s="839"/>
      <c r="AU49" s="839"/>
      <c r="AV49" s="839"/>
      <c r="AW49" s="839"/>
      <c r="AX49" s="839"/>
      <c r="AY49" s="839"/>
      <c r="AZ49" s="839"/>
      <c r="BA49" s="839"/>
      <c r="BB49" s="839"/>
      <c r="BC49" s="839"/>
      <c r="BD49" s="839"/>
      <c r="BE49" s="839"/>
      <c r="BF49" s="839"/>
      <c r="BG49" s="839"/>
      <c r="BH49" s="839"/>
      <c r="BI49" s="839"/>
      <c r="BJ49" s="839"/>
      <c r="BK49" s="839"/>
      <c r="BL49" s="839"/>
      <c r="BM49" s="839"/>
      <c r="BN49" s="839"/>
      <c r="BO49" s="839"/>
      <c r="BP49" s="839"/>
      <c r="BQ49" s="839"/>
      <c r="BR49" s="839"/>
      <c r="BS49" s="839"/>
    </row>
    <row r="50" spans="1:71" ht="15.6" customHeight="1" outlineLevel="2" x14ac:dyDescent="0.2">
      <c r="B50" s="578"/>
      <c r="E50" s="579"/>
      <c r="G50" s="580"/>
      <c r="H50" s="580"/>
      <c r="N50" s="703"/>
      <c r="O50" s="888"/>
      <c r="P50" s="888"/>
      <c r="Q50" s="888"/>
    </row>
    <row r="51" spans="1:71" ht="9" customHeight="1" outlineLevel="1" x14ac:dyDescent="0.2">
      <c r="B51" s="582"/>
      <c r="D51" s="583"/>
      <c r="E51" s="585"/>
      <c r="F51" s="583"/>
      <c r="G51" s="584"/>
      <c r="H51" s="584"/>
      <c r="I51" s="769"/>
      <c r="J51" s="769"/>
      <c r="K51" s="769"/>
      <c r="L51" s="769"/>
      <c r="M51" s="769"/>
      <c r="N51" s="694"/>
      <c r="O51" s="892"/>
      <c r="P51" s="892"/>
      <c r="Q51" s="892"/>
      <c r="R51" s="893"/>
      <c r="S51" s="893"/>
      <c r="T51" s="893"/>
      <c r="U51" s="893"/>
      <c r="V51" s="893"/>
      <c r="W51" s="893"/>
      <c r="X51" s="893"/>
      <c r="Y51" s="892"/>
      <c r="Z51" s="837"/>
      <c r="AA51" s="838"/>
      <c r="AG51" s="835"/>
      <c r="AH51" s="835"/>
    </row>
    <row r="52" spans="1:71" s="789" customFormat="1" ht="15.6" customHeight="1" outlineLevel="1" x14ac:dyDescent="0.2">
      <c r="B52" s="569" t="s">
        <v>882</v>
      </c>
      <c r="C52" s="814"/>
      <c r="D52" s="570" t="s">
        <v>1951</v>
      </c>
      <c r="E52" s="577">
        <v>1</v>
      </c>
      <c r="F52" s="570" t="s">
        <v>74</v>
      </c>
      <c r="G52" s="571"/>
      <c r="H52" s="571">
        <f>SUM(H53:H59)</f>
        <v>0</v>
      </c>
      <c r="I52" s="767"/>
      <c r="J52" s="767">
        <f>SUM(J53:J59)</f>
        <v>0</v>
      </c>
      <c r="K52" s="767"/>
      <c r="L52" s="767">
        <f>SUM(L53:L59)</f>
        <v>18</v>
      </c>
      <c r="M52" s="767">
        <f>SUM(M53:M59)</f>
        <v>18</v>
      </c>
      <c r="N52" s="814"/>
      <c r="O52" s="884">
        <f>SUM(O53:O59)</f>
        <v>18</v>
      </c>
      <c r="P52" s="885" t="str">
        <f>B52</f>
        <v>V1-1-B2</v>
      </c>
      <c r="Q52" s="885"/>
      <c r="R52" s="886"/>
      <c r="S52" s="886"/>
      <c r="T52" s="886"/>
      <c r="U52" s="886"/>
      <c r="V52" s="886"/>
      <c r="W52" s="886"/>
      <c r="X52" s="886">
        <f>SUM(X53:X59)</f>
        <v>21.132000000000001</v>
      </c>
      <c r="Y52" s="887"/>
      <c r="Z52" s="832"/>
      <c r="AA52" s="832"/>
      <c r="AB52" s="832"/>
      <c r="AC52" s="832"/>
      <c r="AD52" s="832"/>
      <c r="AE52" s="832"/>
      <c r="AF52" s="832"/>
      <c r="AG52" s="832"/>
      <c r="AH52" s="832"/>
      <c r="AI52" s="832"/>
      <c r="AJ52" s="832"/>
      <c r="AK52" s="832"/>
      <c r="AL52" s="832"/>
      <c r="AM52" s="832"/>
      <c r="AN52" s="832"/>
      <c r="AO52" s="832"/>
      <c r="AP52" s="832"/>
      <c r="AQ52" s="832"/>
      <c r="AR52" s="832"/>
      <c r="AS52" s="832"/>
      <c r="AT52" s="832"/>
      <c r="AU52" s="832"/>
      <c r="AV52" s="832"/>
      <c r="AW52" s="832"/>
      <c r="AX52" s="832"/>
      <c r="AY52" s="832"/>
      <c r="AZ52" s="832"/>
      <c r="BA52" s="832"/>
      <c r="BB52" s="832"/>
      <c r="BC52" s="832"/>
      <c r="BD52" s="832"/>
      <c r="BE52" s="832"/>
      <c r="BF52" s="832"/>
      <c r="BG52" s="832"/>
      <c r="BH52" s="832"/>
      <c r="BI52" s="832"/>
      <c r="BJ52" s="832"/>
      <c r="BK52" s="832"/>
      <c r="BL52" s="832"/>
      <c r="BM52" s="832"/>
      <c r="BN52" s="832"/>
      <c r="BO52" s="832"/>
      <c r="BP52" s="832"/>
      <c r="BQ52" s="832"/>
      <c r="BR52" s="832"/>
      <c r="BS52" s="832"/>
    </row>
    <row r="53" spans="1:71" ht="15.6" customHeight="1" outlineLevel="2" x14ac:dyDescent="0.2">
      <c r="B53" s="578"/>
      <c r="D53" s="587" t="s">
        <v>142</v>
      </c>
      <c r="E53" s="579"/>
      <c r="G53" s="580"/>
      <c r="H53" s="580"/>
      <c r="N53" s="703"/>
      <c r="O53" s="888"/>
      <c r="P53" s="888"/>
      <c r="Q53" s="888"/>
    </row>
    <row r="54" spans="1:71" s="575" customFormat="1" ht="15.6" customHeight="1" outlineLevel="2" x14ac:dyDescent="0.2">
      <c r="A54" s="811"/>
      <c r="B54" s="576"/>
      <c r="C54" s="698"/>
      <c r="D54" s="576" t="s">
        <v>1116</v>
      </c>
      <c r="E54" s="579"/>
      <c r="F54" s="576"/>
      <c r="G54" s="580"/>
      <c r="H54" s="580"/>
      <c r="I54" s="768"/>
      <c r="J54" s="768"/>
      <c r="K54" s="768"/>
      <c r="L54" s="768"/>
      <c r="M54" s="768"/>
      <c r="N54" s="704"/>
      <c r="O54" s="888"/>
      <c r="P54" s="888"/>
      <c r="Q54" s="891"/>
      <c r="R54" s="889"/>
      <c r="S54" s="889"/>
      <c r="T54" s="889"/>
      <c r="U54" s="889"/>
      <c r="V54" s="889"/>
      <c r="W54" s="889"/>
      <c r="X54" s="889"/>
      <c r="Y54" s="890"/>
      <c r="Z54" s="839"/>
      <c r="AA54" s="839"/>
      <c r="AB54" s="839"/>
      <c r="AC54" s="839"/>
      <c r="AD54" s="839"/>
      <c r="AE54" s="839"/>
      <c r="AF54" s="839"/>
      <c r="AG54" s="839"/>
      <c r="AH54" s="839"/>
      <c r="AI54" s="839"/>
      <c r="AJ54" s="839"/>
      <c r="AK54" s="839"/>
      <c r="AL54" s="839"/>
      <c r="AM54" s="839"/>
      <c r="AN54" s="839"/>
      <c r="AO54" s="839"/>
      <c r="AP54" s="839"/>
      <c r="AQ54" s="839"/>
      <c r="AR54" s="839"/>
      <c r="AS54" s="839"/>
      <c r="AT54" s="839"/>
      <c r="AU54" s="839"/>
      <c r="AV54" s="839"/>
      <c r="AW54" s="839"/>
      <c r="AX54" s="839"/>
      <c r="AY54" s="839"/>
      <c r="AZ54" s="839"/>
      <c r="BA54" s="839"/>
      <c r="BB54" s="839"/>
      <c r="BC54" s="839"/>
      <c r="BD54" s="839"/>
      <c r="BE54" s="839"/>
      <c r="BF54" s="839"/>
      <c r="BG54" s="839"/>
      <c r="BH54" s="839"/>
      <c r="BI54" s="839"/>
      <c r="BJ54" s="839"/>
      <c r="BK54" s="839"/>
      <c r="BL54" s="839"/>
      <c r="BM54" s="839"/>
      <c r="BN54" s="839"/>
      <c r="BO54" s="839"/>
      <c r="BP54" s="839"/>
      <c r="BQ54" s="839"/>
      <c r="BR54" s="839"/>
      <c r="BS54" s="839"/>
    </row>
    <row r="55" spans="1:71" s="575" customFormat="1" ht="15.6" customHeight="1" outlineLevel="2" x14ac:dyDescent="0.2">
      <c r="A55" s="811"/>
      <c r="B55" s="576"/>
      <c r="C55" s="698"/>
      <c r="D55" s="576" t="s">
        <v>1117</v>
      </c>
      <c r="E55" s="579"/>
      <c r="F55" s="576"/>
      <c r="G55" s="580"/>
      <c r="H55" s="580"/>
      <c r="I55" s="768"/>
      <c r="J55" s="768"/>
      <c r="K55" s="768"/>
      <c r="L55" s="768"/>
      <c r="M55" s="768"/>
      <c r="N55" s="704"/>
      <c r="O55" s="888"/>
      <c r="P55" s="888"/>
      <c r="Q55" s="891"/>
      <c r="R55" s="889"/>
      <c r="S55" s="889"/>
      <c r="T55" s="889"/>
      <c r="U55" s="889"/>
      <c r="V55" s="889"/>
      <c r="W55" s="889"/>
      <c r="X55" s="889"/>
      <c r="Y55" s="890"/>
      <c r="Z55" s="839"/>
      <c r="AA55" s="839"/>
      <c r="AB55" s="839"/>
      <c r="AC55" s="839"/>
      <c r="AD55" s="839"/>
      <c r="AE55" s="839"/>
      <c r="AF55" s="839"/>
      <c r="AG55" s="839"/>
      <c r="AH55" s="839"/>
      <c r="AI55" s="839"/>
      <c r="AJ55" s="839"/>
      <c r="AK55" s="839"/>
      <c r="AL55" s="839"/>
      <c r="AM55" s="839"/>
      <c r="AN55" s="839"/>
      <c r="AO55" s="839"/>
      <c r="AP55" s="839"/>
      <c r="AQ55" s="839"/>
      <c r="AR55" s="839"/>
      <c r="AS55" s="839"/>
      <c r="AT55" s="839"/>
      <c r="AU55" s="839"/>
      <c r="AV55" s="839"/>
      <c r="AW55" s="839"/>
      <c r="AX55" s="839"/>
      <c r="AY55" s="839"/>
      <c r="AZ55" s="839"/>
      <c r="BA55" s="839"/>
      <c r="BB55" s="839"/>
      <c r="BC55" s="839"/>
      <c r="BD55" s="839"/>
      <c r="BE55" s="839"/>
      <c r="BF55" s="839"/>
      <c r="BG55" s="839"/>
      <c r="BH55" s="839"/>
      <c r="BI55" s="839"/>
      <c r="BJ55" s="839"/>
      <c r="BK55" s="839"/>
      <c r="BL55" s="839"/>
      <c r="BM55" s="839"/>
      <c r="BN55" s="839"/>
      <c r="BO55" s="839"/>
      <c r="BP55" s="839"/>
      <c r="BQ55" s="839"/>
      <c r="BR55" s="839"/>
      <c r="BS55" s="839"/>
    </row>
    <row r="56" spans="1:71" s="575" customFormat="1" ht="15.6" customHeight="1" outlineLevel="2" x14ac:dyDescent="0.2">
      <c r="A56" s="811"/>
      <c r="B56" s="576"/>
      <c r="C56" s="698"/>
      <c r="D56" s="576" t="s">
        <v>1118</v>
      </c>
      <c r="E56" s="579"/>
      <c r="F56" s="576"/>
      <c r="G56" s="580"/>
      <c r="H56" s="580"/>
      <c r="I56" s="768"/>
      <c r="J56" s="768"/>
      <c r="K56" s="768"/>
      <c r="L56" s="768"/>
      <c r="M56" s="768"/>
      <c r="N56" s="704"/>
      <c r="O56" s="888"/>
      <c r="P56" s="888"/>
      <c r="Q56" s="891"/>
      <c r="R56" s="889"/>
      <c r="S56" s="889"/>
      <c r="T56" s="889"/>
      <c r="U56" s="889"/>
      <c r="V56" s="889"/>
      <c r="W56" s="889"/>
      <c r="X56" s="889"/>
      <c r="Y56" s="890"/>
      <c r="Z56" s="839"/>
      <c r="AA56" s="839"/>
      <c r="AB56" s="839"/>
      <c r="AC56" s="839"/>
      <c r="AD56" s="839"/>
      <c r="AE56" s="839"/>
      <c r="AF56" s="839"/>
      <c r="AG56" s="839"/>
      <c r="AH56" s="839"/>
      <c r="AI56" s="839"/>
      <c r="AJ56" s="839"/>
      <c r="AK56" s="839"/>
      <c r="AL56" s="839"/>
      <c r="AM56" s="839"/>
      <c r="AN56" s="839"/>
      <c r="AO56" s="839"/>
      <c r="AP56" s="839"/>
      <c r="AQ56" s="839"/>
      <c r="AR56" s="839"/>
      <c r="AS56" s="839"/>
      <c r="AT56" s="839"/>
      <c r="AU56" s="839"/>
      <c r="AV56" s="839"/>
      <c r="AW56" s="839"/>
      <c r="AX56" s="839"/>
      <c r="AY56" s="839"/>
      <c r="AZ56" s="839"/>
      <c r="BA56" s="839"/>
      <c r="BB56" s="839"/>
      <c r="BC56" s="839"/>
      <c r="BD56" s="839"/>
      <c r="BE56" s="839"/>
      <c r="BF56" s="839"/>
      <c r="BG56" s="839"/>
      <c r="BH56" s="839"/>
      <c r="BI56" s="839"/>
      <c r="BJ56" s="839"/>
      <c r="BK56" s="839"/>
      <c r="BL56" s="839"/>
      <c r="BM56" s="839"/>
      <c r="BN56" s="839"/>
      <c r="BO56" s="839"/>
      <c r="BP56" s="839"/>
      <c r="BQ56" s="839"/>
      <c r="BR56" s="839"/>
      <c r="BS56" s="839"/>
    </row>
    <row r="57" spans="1:71" s="575" customFormat="1" ht="15.6" customHeight="1" outlineLevel="2" x14ac:dyDescent="0.2">
      <c r="A57" s="811"/>
      <c r="B57" s="576"/>
      <c r="C57" s="698"/>
      <c r="D57" s="576" t="s">
        <v>1119</v>
      </c>
      <c r="E57" s="579"/>
      <c r="F57" s="576"/>
      <c r="G57" s="580"/>
      <c r="H57" s="580"/>
      <c r="I57" s="768"/>
      <c r="J57" s="768"/>
      <c r="K57" s="768"/>
      <c r="L57" s="768"/>
      <c r="M57" s="768"/>
      <c r="N57" s="704"/>
      <c r="O57" s="888"/>
      <c r="P57" s="888"/>
      <c r="Q57" s="891"/>
      <c r="R57" s="889"/>
      <c r="S57" s="889"/>
      <c r="T57" s="889"/>
      <c r="U57" s="889"/>
      <c r="V57" s="889"/>
      <c r="W57" s="889"/>
      <c r="X57" s="889"/>
      <c r="Y57" s="890"/>
      <c r="Z57" s="839"/>
      <c r="AA57" s="839"/>
      <c r="AB57" s="839"/>
      <c r="AC57" s="839"/>
      <c r="AD57" s="839"/>
      <c r="AE57" s="839"/>
      <c r="AF57" s="839"/>
      <c r="AG57" s="839"/>
      <c r="AH57" s="839"/>
      <c r="AI57" s="839"/>
      <c r="AJ57" s="839"/>
      <c r="AK57" s="839"/>
      <c r="AL57" s="839"/>
      <c r="AM57" s="839"/>
      <c r="AN57" s="839"/>
      <c r="AO57" s="839"/>
      <c r="AP57" s="839"/>
      <c r="AQ57" s="839"/>
      <c r="AR57" s="839"/>
      <c r="AS57" s="839"/>
      <c r="AT57" s="839"/>
      <c r="AU57" s="839"/>
      <c r="AV57" s="839"/>
      <c r="AW57" s="839"/>
      <c r="AX57" s="839"/>
      <c r="AY57" s="839"/>
      <c r="AZ57" s="839"/>
      <c r="BA57" s="839"/>
      <c r="BB57" s="839"/>
      <c r="BC57" s="839"/>
      <c r="BD57" s="839"/>
      <c r="BE57" s="839"/>
      <c r="BF57" s="839"/>
      <c r="BG57" s="839"/>
      <c r="BH57" s="839"/>
      <c r="BI57" s="839"/>
      <c r="BJ57" s="839"/>
      <c r="BK57" s="839"/>
      <c r="BL57" s="839"/>
      <c r="BM57" s="839"/>
      <c r="BN57" s="839"/>
      <c r="BO57" s="839"/>
      <c r="BP57" s="839"/>
      <c r="BQ57" s="839"/>
      <c r="BR57" s="839"/>
      <c r="BS57" s="839"/>
    </row>
    <row r="58" spans="1:71" s="575" customFormat="1" ht="15.6" customHeight="1" outlineLevel="2" x14ac:dyDescent="0.2">
      <c r="A58" s="811"/>
      <c r="B58" s="576" t="str">
        <f>B52</f>
        <v>V1-1-B2</v>
      </c>
      <c r="C58" s="699"/>
      <c r="D58" s="576" t="str">
        <f>D52</f>
        <v>Spouwmuurisolatie EPS parels / korrels 60 mm van 45 m² tot 75 m²</v>
      </c>
      <c r="E58" s="579">
        <v>1</v>
      </c>
      <c r="F58" s="576" t="s">
        <v>74</v>
      </c>
      <c r="G58" s="580">
        <v>0</v>
      </c>
      <c r="H58" s="580">
        <f>E58*G58</f>
        <v>0</v>
      </c>
      <c r="I58" s="768">
        <v>0</v>
      </c>
      <c r="J58" s="768">
        <f>E58*I58</f>
        <v>0</v>
      </c>
      <c r="K58" s="768">
        <v>18</v>
      </c>
      <c r="L58" s="768">
        <f>E58*K58</f>
        <v>18</v>
      </c>
      <c r="M58" s="768">
        <f>J58+H58*Tabellen!$K$2+L58</f>
        <v>18</v>
      </c>
      <c r="N58" s="704"/>
      <c r="O58" s="888">
        <f>M58</f>
        <v>18</v>
      </c>
      <c r="P58" s="888"/>
      <c r="Q58" s="891" t="s">
        <v>972</v>
      </c>
      <c r="R58" s="911">
        <f>_xlfn.XLOOKUP(Q58,Tabellen!$B$9:$B$21,Tabellen!$C$9:$C$21,"controleren")</f>
        <v>0.3</v>
      </c>
      <c r="S58" s="889">
        <f>O58*R58</f>
        <v>5.3999999999999995</v>
      </c>
      <c r="T58" s="889">
        <f>O58-S58</f>
        <v>12.600000000000001</v>
      </c>
      <c r="U58" s="889">
        <f>S58*Tabellen!$G$2</f>
        <v>0.48599999999999993</v>
      </c>
      <c r="V58" s="889">
        <f>T58*Tabellen!$H$2</f>
        <v>2.6460000000000004</v>
      </c>
      <c r="W58" s="889">
        <f>U58+V58</f>
        <v>3.1320000000000001</v>
      </c>
      <c r="X58" s="889">
        <f>O58+W58</f>
        <v>21.132000000000001</v>
      </c>
      <c r="Y58" s="890"/>
      <c r="Z58" s="839"/>
      <c r="AA58" s="839"/>
      <c r="AB58" s="839"/>
      <c r="AC58" s="839"/>
      <c r="AD58" s="839"/>
      <c r="AE58" s="839"/>
      <c r="AF58" s="839"/>
      <c r="AG58" s="839"/>
      <c r="AH58" s="839"/>
      <c r="AI58" s="839"/>
      <c r="AJ58" s="839"/>
      <c r="AK58" s="839"/>
      <c r="AL58" s="839"/>
      <c r="AM58" s="839"/>
      <c r="AN58" s="839"/>
      <c r="AO58" s="839"/>
      <c r="AP58" s="839"/>
      <c r="AQ58" s="839"/>
      <c r="AR58" s="839"/>
      <c r="AS58" s="839"/>
      <c r="AT58" s="839"/>
      <c r="AU58" s="839"/>
      <c r="AV58" s="839"/>
      <c r="AW58" s="839"/>
      <c r="AX58" s="839"/>
      <c r="AY58" s="839"/>
      <c r="AZ58" s="839"/>
      <c r="BA58" s="839"/>
      <c r="BB58" s="839"/>
      <c r="BC58" s="839"/>
      <c r="BD58" s="839"/>
      <c r="BE58" s="839"/>
      <c r="BF58" s="839"/>
      <c r="BG58" s="839"/>
      <c r="BH58" s="839"/>
      <c r="BI58" s="839"/>
      <c r="BJ58" s="839"/>
      <c r="BK58" s="839"/>
      <c r="BL58" s="839"/>
      <c r="BM58" s="839"/>
      <c r="BN58" s="839"/>
      <c r="BO58" s="839"/>
      <c r="BP58" s="839"/>
      <c r="BQ58" s="839"/>
      <c r="BR58" s="839"/>
      <c r="BS58" s="839"/>
    </row>
    <row r="59" spans="1:71" ht="15.6" customHeight="1" outlineLevel="2" x14ac:dyDescent="0.2">
      <c r="B59" s="578"/>
      <c r="E59" s="579"/>
      <c r="G59" s="580">
        <v>0</v>
      </c>
      <c r="H59" s="580">
        <f>E59*G59</f>
        <v>0</v>
      </c>
      <c r="I59" s="768">
        <v>0</v>
      </c>
      <c r="J59" s="768">
        <f>E59*I59</f>
        <v>0</v>
      </c>
      <c r="L59" s="768">
        <f>E59*K59</f>
        <v>0</v>
      </c>
      <c r="M59" s="768">
        <f>J59+H59*Tabellen!$K$2+L59</f>
        <v>0</v>
      </c>
      <c r="N59" s="703"/>
      <c r="O59" s="888"/>
      <c r="P59" s="888"/>
      <c r="Q59" s="888"/>
    </row>
    <row r="60" spans="1:71" ht="9" customHeight="1" outlineLevel="1" x14ac:dyDescent="0.2">
      <c r="B60" s="582"/>
      <c r="D60" s="583"/>
      <c r="E60" s="585"/>
      <c r="F60" s="583"/>
      <c r="G60" s="584"/>
      <c r="H60" s="584"/>
      <c r="I60" s="769"/>
      <c r="J60" s="769"/>
      <c r="K60" s="769"/>
      <c r="L60" s="769"/>
      <c r="M60" s="769"/>
      <c r="N60" s="694"/>
      <c r="O60" s="892"/>
      <c r="P60" s="892"/>
      <c r="Q60" s="892"/>
      <c r="R60" s="893"/>
      <c r="S60" s="893"/>
      <c r="T60" s="893"/>
      <c r="U60" s="893"/>
      <c r="V60" s="893"/>
      <c r="W60" s="893"/>
      <c r="X60" s="893"/>
      <c r="Y60" s="892"/>
      <c r="Z60" s="837"/>
      <c r="AA60" s="838"/>
      <c r="AG60" s="835"/>
      <c r="AH60" s="835"/>
    </row>
    <row r="61" spans="1:71" s="789" customFormat="1" ht="15.6" customHeight="1" outlineLevel="1" x14ac:dyDescent="0.2">
      <c r="B61" s="569" t="s">
        <v>883</v>
      </c>
      <c r="C61" s="814"/>
      <c r="D61" s="570" t="s">
        <v>1947</v>
      </c>
      <c r="E61" s="577">
        <v>1</v>
      </c>
      <c r="F61" s="570" t="s">
        <v>74</v>
      </c>
      <c r="G61" s="571"/>
      <c r="H61" s="571">
        <f>SUM(H62:H68)</f>
        <v>0</v>
      </c>
      <c r="I61" s="767"/>
      <c r="J61" s="767">
        <f>SUM(J62:J68)</f>
        <v>0</v>
      </c>
      <c r="K61" s="767"/>
      <c r="L61" s="767">
        <f>SUM(L62:L68)</f>
        <v>17</v>
      </c>
      <c r="M61" s="767">
        <f>SUM(M62:M68)</f>
        <v>17</v>
      </c>
      <c r="N61" s="814"/>
      <c r="O61" s="884">
        <f>SUM(O62:O68)</f>
        <v>17</v>
      </c>
      <c r="P61" s="885" t="str">
        <f>B61</f>
        <v>V1-1-B3</v>
      </c>
      <c r="Q61" s="885"/>
      <c r="R61" s="886"/>
      <c r="S61" s="886"/>
      <c r="T61" s="886"/>
      <c r="U61" s="886"/>
      <c r="V61" s="886"/>
      <c r="W61" s="886"/>
      <c r="X61" s="886">
        <f>SUM(X62:X68)</f>
        <v>19.957999999999998</v>
      </c>
      <c r="Y61" s="887"/>
      <c r="Z61" s="832"/>
      <c r="AA61" s="832"/>
      <c r="AB61" s="832"/>
      <c r="AC61" s="832"/>
      <c r="AD61" s="832"/>
      <c r="AE61" s="832"/>
      <c r="AF61" s="832"/>
      <c r="AG61" s="832"/>
      <c r="AH61" s="832"/>
      <c r="AI61" s="832"/>
      <c r="AJ61" s="832"/>
      <c r="AK61" s="832"/>
      <c r="AL61" s="832"/>
      <c r="AM61" s="832"/>
      <c r="AN61" s="832"/>
      <c r="AO61" s="832"/>
      <c r="AP61" s="832"/>
      <c r="AQ61" s="832"/>
      <c r="AR61" s="832"/>
      <c r="AS61" s="832"/>
      <c r="AT61" s="832"/>
      <c r="AU61" s="832"/>
      <c r="AV61" s="832"/>
      <c r="AW61" s="832"/>
      <c r="AX61" s="832"/>
      <c r="AY61" s="832"/>
      <c r="AZ61" s="832"/>
      <c r="BA61" s="832"/>
      <c r="BB61" s="832"/>
      <c r="BC61" s="832"/>
      <c r="BD61" s="832"/>
      <c r="BE61" s="832"/>
      <c r="BF61" s="832"/>
      <c r="BG61" s="832"/>
      <c r="BH61" s="832"/>
      <c r="BI61" s="832"/>
      <c r="BJ61" s="832"/>
      <c r="BK61" s="832"/>
      <c r="BL61" s="832"/>
      <c r="BM61" s="832"/>
      <c r="BN61" s="832"/>
      <c r="BO61" s="832"/>
      <c r="BP61" s="832"/>
      <c r="BQ61" s="832"/>
      <c r="BR61" s="832"/>
      <c r="BS61" s="832"/>
    </row>
    <row r="62" spans="1:71" ht="15.6" customHeight="1" outlineLevel="2" x14ac:dyDescent="0.2">
      <c r="B62" s="578"/>
      <c r="D62" s="587" t="s">
        <v>142</v>
      </c>
      <c r="E62" s="579"/>
      <c r="G62" s="580"/>
      <c r="H62" s="580"/>
      <c r="N62" s="703"/>
      <c r="O62" s="888"/>
      <c r="P62" s="888"/>
      <c r="Q62" s="888"/>
    </row>
    <row r="63" spans="1:71" s="575" customFormat="1" ht="15.6" customHeight="1" outlineLevel="2" x14ac:dyDescent="0.2">
      <c r="A63" s="811"/>
      <c r="B63" s="576"/>
      <c r="C63" s="698"/>
      <c r="D63" s="576" t="s">
        <v>1116</v>
      </c>
      <c r="E63" s="579"/>
      <c r="F63" s="576"/>
      <c r="G63" s="580"/>
      <c r="H63" s="580"/>
      <c r="I63" s="768"/>
      <c r="J63" s="768"/>
      <c r="K63" s="768"/>
      <c r="L63" s="768"/>
      <c r="M63" s="768"/>
      <c r="N63" s="704"/>
      <c r="O63" s="888"/>
      <c r="P63" s="888"/>
      <c r="Q63" s="891"/>
      <c r="R63" s="889"/>
      <c r="S63" s="889"/>
      <c r="T63" s="889"/>
      <c r="U63" s="889"/>
      <c r="V63" s="889"/>
      <c r="W63" s="889"/>
      <c r="X63" s="889"/>
      <c r="Y63" s="890"/>
      <c r="Z63" s="839"/>
      <c r="AA63" s="839"/>
      <c r="AB63" s="839"/>
      <c r="AC63" s="839"/>
      <c r="AD63" s="839"/>
      <c r="AE63" s="839"/>
      <c r="AF63" s="839"/>
      <c r="AG63" s="839"/>
      <c r="AH63" s="839"/>
      <c r="AI63" s="839"/>
      <c r="AJ63" s="839"/>
      <c r="AK63" s="839"/>
      <c r="AL63" s="839"/>
      <c r="AM63" s="839"/>
      <c r="AN63" s="839"/>
      <c r="AO63" s="839"/>
      <c r="AP63" s="839"/>
      <c r="AQ63" s="839"/>
      <c r="AR63" s="839"/>
      <c r="AS63" s="839"/>
      <c r="AT63" s="839"/>
      <c r="AU63" s="839"/>
      <c r="AV63" s="839"/>
      <c r="AW63" s="839"/>
      <c r="AX63" s="839"/>
      <c r="AY63" s="839"/>
      <c r="AZ63" s="839"/>
      <c r="BA63" s="839"/>
      <c r="BB63" s="839"/>
      <c r="BC63" s="839"/>
      <c r="BD63" s="839"/>
      <c r="BE63" s="839"/>
      <c r="BF63" s="839"/>
      <c r="BG63" s="839"/>
      <c r="BH63" s="839"/>
      <c r="BI63" s="839"/>
      <c r="BJ63" s="839"/>
      <c r="BK63" s="839"/>
      <c r="BL63" s="839"/>
      <c r="BM63" s="839"/>
      <c r="BN63" s="839"/>
      <c r="BO63" s="839"/>
      <c r="BP63" s="839"/>
      <c r="BQ63" s="839"/>
      <c r="BR63" s="839"/>
      <c r="BS63" s="839"/>
    </row>
    <row r="64" spans="1:71" s="575" customFormat="1" ht="15.6" customHeight="1" outlineLevel="2" x14ac:dyDescent="0.2">
      <c r="A64" s="811"/>
      <c r="B64" s="576"/>
      <c r="C64" s="698"/>
      <c r="D64" s="576" t="s">
        <v>1117</v>
      </c>
      <c r="E64" s="579"/>
      <c r="F64" s="576"/>
      <c r="G64" s="580"/>
      <c r="H64" s="580"/>
      <c r="I64" s="768"/>
      <c r="J64" s="768"/>
      <c r="K64" s="768"/>
      <c r="L64" s="768"/>
      <c r="M64" s="768"/>
      <c r="N64" s="704"/>
      <c r="O64" s="888"/>
      <c r="P64" s="888"/>
      <c r="Q64" s="891"/>
      <c r="R64" s="889"/>
      <c r="S64" s="889"/>
      <c r="T64" s="889"/>
      <c r="U64" s="889"/>
      <c r="V64" s="889"/>
      <c r="W64" s="889"/>
      <c r="X64" s="889"/>
      <c r="Y64" s="890"/>
      <c r="Z64" s="839"/>
      <c r="AA64" s="839"/>
      <c r="AB64" s="839"/>
      <c r="AC64" s="839"/>
      <c r="AD64" s="839"/>
      <c r="AE64" s="839"/>
      <c r="AF64" s="839"/>
      <c r="AG64" s="839"/>
      <c r="AH64" s="839"/>
      <c r="AI64" s="839"/>
      <c r="AJ64" s="839"/>
      <c r="AK64" s="839"/>
      <c r="AL64" s="839"/>
      <c r="AM64" s="839"/>
      <c r="AN64" s="839"/>
      <c r="AO64" s="839"/>
      <c r="AP64" s="839"/>
      <c r="AQ64" s="839"/>
      <c r="AR64" s="839"/>
      <c r="AS64" s="839"/>
      <c r="AT64" s="839"/>
      <c r="AU64" s="839"/>
      <c r="AV64" s="839"/>
      <c r="AW64" s="839"/>
      <c r="AX64" s="839"/>
      <c r="AY64" s="839"/>
      <c r="AZ64" s="839"/>
      <c r="BA64" s="839"/>
      <c r="BB64" s="839"/>
      <c r="BC64" s="839"/>
      <c r="BD64" s="839"/>
      <c r="BE64" s="839"/>
      <c r="BF64" s="839"/>
      <c r="BG64" s="839"/>
      <c r="BH64" s="839"/>
      <c r="BI64" s="839"/>
      <c r="BJ64" s="839"/>
      <c r="BK64" s="839"/>
      <c r="BL64" s="839"/>
      <c r="BM64" s="839"/>
      <c r="BN64" s="839"/>
      <c r="BO64" s="839"/>
      <c r="BP64" s="839"/>
      <c r="BQ64" s="839"/>
      <c r="BR64" s="839"/>
      <c r="BS64" s="839"/>
    </row>
    <row r="65" spans="1:71" s="575" customFormat="1" ht="15.6" customHeight="1" outlineLevel="2" x14ac:dyDescent="0.2">
      <c r="A65" s="811"/>
      <c r="B65" s="576"/>
      <c r="C65" s="698"/>
      <c r="D65" s="576" t="s">
        <v>1118</v>
      </c>
      <c r="E65" s="579"/>
      <c r="F65" s="576"/>
      <c r="G65" s="580"/>
      <c r="H65" s="580"/>
      <c r="I65" s="768"/>
      <c r="J65" s="768"/>
      <c r="K65" s="768"/>
      <c r="L65" s="768"/>
      <c r="M65" s="768"/>
      <c r="N65" s="704"/>
      <c r="O65" s="888"/>
      <c r="P65" s="888"/>
      <c r="Q65" s="891"/>
      <c r="R65" s="889"/>
      <c r="S65" s="889"/>
      <c r="T65" s="889"/>
      <c r="U65" s="889"/>
      <c r="V65" s="889"/>
      <c r="W65" s="889"/>
      <c r="X65" s="889"/>
      <c r="Y65" s="890"/>
      <c r="Z65" s="839"/>
      <c r="AA65" s="839"/>
      <c r="AB65" s="839"/>
      <c r="AC65" s="839"/>
      <c r="AD65" s="839"/>
      <c r="AE65" s="839"/>
      <c r="AF65" s="839"/>
      <c r="AG65" s="839"/>
      <c r="AH65" s="839"/>
      <c r="AI65" s="839"/>
      <c r="AJ65" s="839"/>
      <c r="AK65" s="839"/>
      <c r="AL65" s="839"/>
      <c r="AM65" s="839"/>
      <c r="AN65" s="839"/>
      <c r="AO65" s="839"/>
      <c r="AP65" s="839"/>
      <c r="AQ65" s="839"/>
      <c r="AR65" s="839"/>
      <c r="AS65" s="839"/>
      <c r="AT65" s="839"/>
      <c r="AU65" s="839"/>
      <c r="AV65" s="839"/>
      <c r="AW65" s="839"/>
      <c r="AX65" s="839"/>
      <c r="AY65" s="839"/>
      <c r="AZ65" s="839"/>
      <c r="BA65" s="839"/>
      <c r="BB65" s="839"/>
      <c r="BC65" s="839"/>
      <c r="BD65" s="839"/>
      <c r="BE65" s="839"/>
      <c r="BF65" s="839"/>
      <c r="BG65" s="839"/>
      <c r="BH65" s="839"/>
      <c r="BI65" s="839"/>
      <c r="BJ65" s="839"/>
      <c r="BK65" s="839"/>
      <c r="BL65" s="839"/>
      <c r="BM65" s="839"/>
      <c r="BN65" s="839"/>
      <c r="BO65" s="839"/>
      <c r="BP65" s="839"/>
      <c r="BQ65" s="839"/>
      <c r="BR65" s="839"/>
      <c r="BS65" s="839"/>
    </row>
    <row r="66" spans="1:71" s="575" customFormat="1" ht="15.6" customHeight="1" outlineLevel="2" x14ac:dyDescent="0.2">
      <c r="A66" s="811"/>
      <c r="B66" s="576"/>
      <c r="C66" s="698"/>
      <c r="D66" s="576" t="s">
        <v>1119</v>
      </c>
      <c r="E66" s="579"/>
      <c r="F66" s="576"/>
      <c r="G66" s="580"/>
      <c r="H66" s="580"/>
      <c r="I66" s="768"/>
      <c r="J66" s="768"/>
      <c r="K66" s="768"/>
      <c r="L66" s="768"/>
      <c r="M66" s="768"/>
      <c r="N66" s="704"/>
      <c r="O66" s="888"/>
      <c r="P66" s="888"/>
      <c r="Q66" s="891"/>
      <c r="R66" s="889"/>
      <c r="S66" s="889"/>
      <c r="T66" s="889"/>
      <c r="U66" s="889"/>
      <c r="V66" s="889"/>
      <c r="W66" s="889"/>
      <c r="X66" s="889"/>
      <c r="Y66" s="890"/>
      <c r="Z66" s="839"/>
      <c r="AA66" s="839"/>
      <c r="AB66" s="839"/>
      <c r="AC66" s="839"/>
      <c r="AD66" s="839"/>
      <c r="AE66" s="839"/>
      <c r="AF66" s="839"/>
      <c r="AG66" s="839"/>
      <c r="AH66" s="839"/>
      <c r="AI66" s="839"/>
      <c r="AJ66" s="839"/>
      <c r="AK66" s="839"/>
      <c r="AL66" s="839"/>
      <c r="AM66" s="839"/>
      <c r="AN66" s="839"/>
      <c r="AO66" s="839"/>
      <c r="AP66" s="839"/>
      <c r="AQ66" s="839"/>
      <c r="AR66" s="839"/>
      <c r="AS66" s="839"/>
      <c r="AT66" s="839"/>
      <c r="AU66" s="839"/>
      <c r="AV66" s="839"/>
      <c r="AW66" s="839"/>
      <c r="AX66" s="839"/>
      <c r="AY66" s="839"/>
      <c r="AZ66" s="839"/>
      <c r="BA66" s="839"/>
      <c r="BB66" s="839"/>
      <c r="BC66" s="839"/>
      <c r="BD66" s="839"/>
      <c r="BE66" s="839"/>
      <c r="BF66" s="839"/>
      <c r="BG66" s="839"/>
      <c r="BH66" s="839"/>
      <c r="BI66" s="839"/>
      <c r="BJ66" s="839"/>
      <c r="BK66" s="839"/>
      <c r="BL66" s="839"/>
      <c r="BM66" s="839"/>
      <c r="BN66" s="839"/>
      <c r="BO66" s="839"/>
      <c r="BP66" s="839"/>
      <c r="BQ66" s="839"/>
      <c r="BR66" s="839"/>
      <c r="BS66" s="839"/>
    </row>
    <row r="67" spans="1:71" s="575" customFormat="1" ht="15.6" customHeight="1" outlineLevel="2" x14ac:dyDescent="0.2">
      <c r="A67" s="811"/>
      <c r="B67" s="576" t="str">
        <f>B61</f>
        <v>V1-1-B3</v>
      </c>
      <c r="C67" s="699"/>
      <c r="D67" s="576" t="str">
        <f>D61</f>
        <v>Spouwmuurisolatie EPS parels / korrels 60 mm vanaf 75 m²</v>
      </c>
      <c r="E67" s="579">
        <v>1</v>
      </c>
      <c r="F67" s="576" t="s">
        <v>74</v>
      </c>
      <c r="G67" s="580">
        <v>0</v>
      </c>
      <c r="H67" s="580">
        <f>E67*G67</f>
        <v>0</v>
      </c>
      <c r="I67" s="768">
        <v>0</v>
      </c>
      <c r="J67" s="768">
        <f>E67*I67</f>
        <v>0</v>
      </c>
      <c r="K67" s="768">
        <v>17</v>
      </c>
      <c r="L67" s="768">
        <f>E67*K67</f>
        <v>17</v>
      </c>
      <c r="M67" s="768">
        <f>J67+H67*Tabellen!$K$2+L67</f>
        <v>17</v>
      </c>
      <c r="N67" s="704"/>
      <c r="O67" s="888">
        <f>M67</f>
        <v>17</v>
      </c>
      <c r="P67" s="888"/>
      <c r="Q67" s="891" t="s">
        <v>972</v>
      </c>
      <c r="R67" s="911">
        <f>_xlfn.XLOOKUP(Q67,Tabellen!$B$9:$B$21,Tabellen!$C$9:$C$21,"controleren")</f>
        <v>0.3</v>
      </c>
      <c r="S67" s="889">
        <f>O67*R67</f>
        <v>5.0999999999999996</v>
      </c>
      <c r="T67" s="889">
        <f>O67-S67</f>
        <v>11.9</v>
      </c>
      <c r="U67" s="889">
        <f>S67*Tabellen!$G$2</f>
        <v>0.45899999999999996</v>
      </c>
      <c r="V67" s="889">
        <f>T67*Tabellen!$H$2</f>
        <v>2.4990000000000001</v>
      </c>
      <c r="W67" s="889">
        <f>U67+V67</f>
        <v>2.9580000000000002</v>
      </c>
      <c r="X67" s="889">
        <f>O67+W67</f>
        <v>19.957999999999998</v>
      </c>
      <c r="Y67" s="890"/>
      <c r="Z67" s="839"/>
      <c r="AA67" s="839"/>
      <c r="AB67" s="839"/>
      <c r="AC67" s="839"/>
      <c r="AD67" s="839"/>
      <c r="AE67" s="839"/>
      <c r="AF67" s="839"/>
      <c r="AG67" s="839"/>
      <c r="AH67" s="839"/>
      <c r="AI67" s="839"/>
      <c r="AJ67" s="839"/>
      <c r="AK67" s="839"/>
      <c r="AL67" s="839"/>
      <c r="AM67" s="839"/>
      <c r="AN67" s="839"/>
      <c r="AO67" s="839"/>
      <c r="AP67" s="839"/>
      <c r="AQ67" s="839"/>
      <c r="AR67" s="839"/>
      <c r="AS67" s="839"/>
      <c r="AT67" s="839"/>
      <c r="AU67" s="839"/>
      <c r="AV67" s="839"/>
      <c r="AW67" s="839"/>
      <c r="AX67" s="839"/>
      <c r="AY67" s="839"/>
      <c r="AZ67" s="839"/>
      <c r="BA67" s="839"/>
      <c r="BB67" s="839"/>
      <c r="BC67" s="839"/>
      <c r="BD67" s="839"/>
      <c r="BE67" s="839"/>
      <c r="BF67" s="839"/>
      <c r="BG67" s="839"/>
      <c r="BH67" s="839"/>
      <c r="BI67" s="839"/>
      <c r="BJ67" s="839"/>
      <c r="BK67" s="839"/>
      <c r="BL67" s="839"/>
      <c r="BM67" s="839"/>
      <c r="BN67" s="839"/>
      <c r="BO67" s="839"/>
      <c r="BP67" s="839"/>
      <c r="BQ67" s="839"/>
      <c r="BR67" s="839"/>
      <c r="BS67" s="839"/>
    </row>
    <row r="68" spans="1:71" ht="15.6" customHeight="1" outlineLevel="2" x14ac:dyDescent="0.2">
      <c r="B68" s="578"/>
      <c r="E68" s="579"/>
      <c r="G68" s="580">
        <v>0</v>
      </c>
      <c r="H68" s="580">
        <f>E68*G68</f>
        <v>0</v>
      </c>
      <c r="I68" s="768">
        <v>0</v>
      </c>
      <c r="J68" s="768">
        <f>E68*I68</f>
        <v>0</v>
      </c>
      <c r="L68" s="768">
        <f>E68*K68</f>
        <v>0</v>
      </c>
      <c r="M68" s="768">
        <f>J68+H68*Tabellen!$K$2+L68</f>
        <v>0</v>
      </c>
      <c r="N68" s="703"/>
      <c r="O68" s="888"/>
      <c r="P68" s="888"/>
      <c r="Q68" s="888"/>
    </row>
    <row r="69" spans="1:71" ht="9" customHeight="1" outlineLevel="1" x14ac:dyDescent="0.2">
      <c r="B69" s="582"/>
      <c r="D69" s="583"/>
      <c r="E69" s="585"/>
      <c r="F69" s="583"/>
      <c r="G69" s="584"/>
      <c r="H69" s="584"/>
      <c r="I69" s="769"/>
      <c r="J69" s="769"/>
      <c r="K69" s="769"/>
      <c r="L69" s="769"/>
      <c r="M69" s="769"/>
      <c r="N69" s="694"/>
      <c r="O69" s="892"/>
      <c r="P69" s="892"/>
      <c r="Q69" s="892"/>
      <c r="R69" s="893"/>
      <c r="S69" s="893"/>
      <c r="T69" s="893"/>
      <c r="U69" s="893"/>
      <c r="V69" s="893"/>
      <c r="W69" s="893"/>
      <c r="X69" s="893"/>
      <c r="Y69" s="892"/>
      <c r="Z69" s="837"/>
      <c r="AA69" s="838"/>
      <c r="AG69" s="835"/>
      <c r="AH69" s="835"/>
    </row>
    <row r="70" spans="1:71" s="789" customFormat="1" ht="15.6" customHeight="1" outlineLevel="1" x14ac:dyDescent="0.2">
      <c r="B70" s="569" t="s">
        <v>884</v>
      </c>
      <c r="C70" s="814"/>
      <c r="D70" s="570" t="s">
        <v>1306</v>
      </c>
      <c r="E70" s="577">
        <v>1</v>
      </c>
      <c r="F70" s="570" t="s">
        <v>74</v>
      </c>
      <c r="G70" s="571"/>
      <c r="H70" s="571">
        <f>SUM(H71:H74)</f>
        <v>0</v>
      </c>
      <c r="I70" s="767"/>
      <c r="J70" s="767">
        <f>SUM(J71:J74)</f>
        <v>0</v>
      </c>
      <c r="K70" s="767"/>
      <c r="L70" s="767">
        <f>SUM(L71:L74)</f>
        <v>0.1</v>
      </c>
      <c r="M70" s="767">
        <f>SUM(M71:M72)</f>
        <v>0.1</v>
      </c>
      <c r="N70" s="814"/>
      <c r="O70" s="884">
        <f>SUM(O71:O74)</f>
        <v>0.1</v>
      </c>
      <c r="P70" s="885" t="str">
        <f>B70</f>
        <v>V1-1-B4</v>
      </c>
      <c r="Q70" s="885"/>
      <c r="R70" s="886"/>
      <c r="S70" s="886"/>
      <c r="T70" s="886"/>
      <c r="U70" s="886"/>
      <c r="V70" s="886"/>
      <c r="W70" s="886"/>
      <c r="X70" s="886">
        <f>SUM(X71:X74)</f>
        <v>0.1174</v>
      </c>
      <c r="Y70" s="887"/>
      <c r="Z70" s="832"/>
      <c r="AA70" s="832"/>
      <c r="AB70" s="832"/>
      <c r="AC70" s="832"/>
      <c r="AD70" s="832"/>
      <c r="AE70" s="832"/>
      <c r="AF70" s="832"/>
      <c r="AG70" s="832"/>
      <c r="AH70" s="832"/>
      <c r="AI70" s="832"/>
      <c r="AJ70" s="832"/>
      <c r="AK70" s="832"/>
      <c r="AL70" s="832"/>
      <c r="AM70" s="832"/>
      <c r="AN70" s="832"/>
      <c r="AO70" s="832"/>
      <c r="AP70" s="832"/>
      <c r="AQ70" s="832"/>
      <c r="AR70" s="832"/>
      <c r="AS70" s="832"/>
      <c r="AT70" s="832"/>
      <c r="AU70" s="832"/>
      <c r="AV70" s="832"/>
      <c r="AW70" s="832"/>
      <c r="AX70" s="832"/>
      <c r="AY70" s="832"/>
      <c r="AZ70" s="832"/>
      <c r="BA70" s="832"/>
      <c r="BB70" s="832"/>
      <c r="BC70" s="832"/>
      <c r="BD70" s="832"/>
      <c r="BE70" s="832"/>
      <c r="BF70" s="832"/>
      <c r="BG70" s="832"/>
      <c r="BH70" s="832"/>
      <c r="BI70" s="832"/>
      <c r="BJ70" s="832"/>
      <c r="BK70" s="832"/>
      <c r="BL70" s="832"/>
      <c r="BM70" s="832"/>
      <c r="BN70" s="832"/>
      <c r="BO70" s="832"/>
      <c r="BP70" s="832"/>
      <c r="BQ70" s="832"/>
      <c r="BR70" s="832"/>
      <c r="BS70" s="832"/>
    </row>
    <row r="71" spans="1:71" ht="15.6" customHeight="1" outlineLevel="2" x14ac:dyDescent="0.2">
      <c r="B71" s="578"/>
      <c r="D71" s="587" t="s">
        <v>1082</v>
      </c>
      <c r="E71" s="579"/>
      <c r="G71" s="580"/>
      <c r="H71" s="580"/>
      <c r="N71" s="703"/>
      <c r="O71" s="888"/>
      <c r="P71" s="888"/>
      <c r="Q71" s="888"/>
    </row>
    <row r="72" spans="1:71" s="575" customFormat="1" ht="15.6" customHeight="1" outlineLevel="2" x14ac:dyDescent="0.2">
      <c r="A72" s="811"/>
      <c r="B72" s="583" t="str">
        <f>B70</f>
        <v>V1-1-B4</v>
      </c>
      <c r="C72" s="699"/>
      <c r="D72" s="576" t="str">
        <f>D70</f>
        <v>╚ EPS meer-/minderprijs per mm</v>
      </c>
      <c r="E72" s="579">
        <v>1</v>
      </c>
      <c r="F72" s="576" t="s">
        <v>74</v>
      </c>
      <c r="G72" s="580">
        <v>0</v>
      </c>
      <c r="H72" s="580">
        <f>E72*G72</f>
        <v>0</v>
      </c>
      <c r="I72" s="768">
        <v>0</v>
      </c>
      <c r="J72" s="768">
        <f>E72*I72</f>
        <v>0</v>
      </c>
      <c r="K72" s="768">
        <v>0.1</v>
      </c>
      <c r="L72" s="768">
        <f>E72*K72</f>
        <v>0.1</v>
      </c>
      <c r="M72" s="768">
        <f>J72+H72*Tabellen!$K$2+L72</f>
        <v>0.1</v>
      </c>
      <c r="N72" s="704"/>
      <c r="O72" s="888">
        <f>M72</f>
        <v>0.1</v>
      </c>
      <c r="P72" s="888"/>
      <c r="Q72" s="891" t="s">
        <v>972</v>
      </c>
      <c r="R72" s="911">
        <f>_xlfn.XLOOKUP(Q72,Tabellen!$B$9:$B$21,Tabellen!$C$9:$C$21,"controleren")</f>
        <v>0.3</v>
      </c>
      <c r="S72" s="889">
        <f>O72*R72</f>
        <v>0.03</v>
      </c>
      <c r="T72" s="889">
        <f>O72-S72</f>
        <v>7.0000000000000007E-2</v>
      </c>
      <c r="U72" s="889">
        <f>S72*Tabellen!$G$2</f>
        <v>2.6999999999999997E-3</v>
      </c>
      <c r="V72" s="889">
        <f>T72*Tabellen!$H$2</f>
        <v>1.4700000000000001E-2</v>
      </c>
      <c r="W72" s="889">
        <f>U72+V72</f>
        <v>1.7400000000000002E-2</v>
      </c>
      <c r="X72" s="889">
        <f>O72+W72</f>
        <v>0.1174</v>
      </c>
      <c r="Y72" s="890"/>
      <c r="Z72" s="839"/>
      <c r="AA72" s="839"/>
      <c r="AB72" s="839"/>
      <c r="AC72" s="839"/>
      <c r="AD72" s="839"/>
      <c r="AE72" s="839"/>
      <c r="AF72" s="839"/>
      <c r="AG72" s="839"/>
      <c r="AH72" s="839"/>
      <c r="AI72" s="839"/>
      <c r="AJ72" s="839"/>
      <c r="AK72" s="839"/>
      <c r="AL72" s="839"/>
      <c r="AM72" s="839"/>
      <c r="AN72" s="839"/>
      <c r="AO72" s="839"/>
      <c r="AP72" s="839"/>
      <c r="AQ72" s="839"/>
      <c r="AR72" s="839"/>
      <c r="AS72" s="839"/>
      <c r="AT72" s="839"/>
      <c r="AU72" s="839"/>
      <c r="AV72" s="839"/>
      <c r="AW72" s="839"/>
      <c r="AX72" s="839"/>
      <c r="AY72" s="839"/>
      <c r="AZ72" s="839"/>
      <c r="BA72" s="839"/>
      <c r="BB72" s="839"/>
      <c r="BC72" s="839"/>
      <c r="BD72" s="839"/>
      <c r="BE72" s="839"/>
      <c r="BF72" s="839"/>
      <c r="BG72" s="839"/>
      <c r="BH72" s="839"/>
      <c r="BI72" s="839"/>
      <c r="BJ72" s="839"/>
      <c r="BK72" s="839"/>
      <c r="BL72" s="839"/>
      <c r="BM72" s="839"/>
      <c r="BN72" s="839"/>
      <c r="BO72" s="839"/>
      <c r="BP72" s="839"/>
      <c r="BQ72" s="839"/>
      <c r="BR72" s="839"/>
      <c r="BS72" s="839"/>
    </row>
    <row r="73" spans="1:71" s="575" customFormat="1" ht="15.6" customHeight="1" outlineLevel="2" x14ac:dyDescent="0.2">
      <c r="A73" s="811"/>
      <c r="B73" s="576"/>
      <c r="C73" s="699"/>
      <c r="D73" s="576"/>
      <c r="E73" s="579"/>
      <c r="F73" s="576"/>
      <c r="G73" s="580"/>
      <c r="H73" s="580"/>
      <c r="I73" s="768"/>
      <c r="J73" s="768"/>
      <c r="K73" s="768"/>
      <c r="L73" s="768"/>
      <c r="M73" s="768"/>
      <c r="N73" s="704"/>
      <c r="O73" s="888"/>
      <c r="P73" s="888"/>
      <c r="Q73" s="891"/>
      <c r="R73" s="889"/>
      <c r="S73" s="889"/>
      <c r="T73" s="889"/>
      <c r="U73" s="889"/>
      <c r="V73" s="889"/>
      <c r="W73" s="889"/>
      <c r="X73" s="889"/>
      <c r="Y73" s="890"/>
      <c r="Z73" s="839"/>
      <c r="AA73" s="839"/>
      <c r="AB73" s="839"/>
      <c r="AC73" s="839"/>
      <c r="AD73" s="839"/>
      <c r="AE73" s="839"/>
      <c r="AF73" s="839"/>
      <c r="AG73" s="839"/>
      <c r="AH73" s="839"/>
      <c r="AI73" s="839"/>
      <c r="AJ73" s="839"/>
      <c r="AK73" s="839"/>
      <c r="AL73" s="839"/>
      <c r="AM73" s="839"/>
      <c r="AN73" s="839"/>
      <c r="AO73" s="839"/>
      <c r="AP73" s="839"/>
      <c r="AQ73" s="839"/>
      <c r="AR73" s="839"/>
      <c r="AS73" s="839"/>
      <c r="AT73" s="839"/>
      <c r="AU73" s="839"/>
      <c r="AV73" s="839"/>
      <c r="AW73" s="839"/>
      <c r="AX73" s="839"/>
      <c r="AY73" s="839"/>
      <c r="AZ73" s="839"/>
      <c r="BA73" s="839"/>
      <c r="BB73" s="839"/>
      <c r="BC73" s="839"/>
      <c r="BD73" s="839"/>
      <c r="BE73" s="839"/>
      <c r="BF73" s="839"/>
      <c r="BG73" s="839"/>
      <c r="BH73" s="839"/>
      <c r="BI73" s="839"/>
      <c r="BJ73" s="839"/>
      <c r="BK73" s="839"/>
      <c r="BL73" s="839"/>
      <c r="BM73" s="839"/>
      <c r="BN73" s="839"/>
      <c r="BO73" s="839"/>
      <c r="BP73" s="839"/>
      <c r="BQ73" s="839"/>
      <c r="BR73" s="839"/>
      <c r="BS73" s="839"/>
    </row>
    <row r="74" spans="1:71" ht="15.6" customHeight="1" outlineLevel="2" x14ac:dyDescent="0.2">
      <c r="B74" s="578"/>
      <c r="E74" s="579"/>
      <c r="G74" s="580">
        <v>0</v>
      </c>
      <c r="H74" s="580">
        <f>E74*G74</f>
        <v>0</v>
      </c>
      <c r="I74" s="768">
        <v>0</v>
      </c>
      <c r="J74" s="768">
        <f>E74*I74</f>
        <v>0</v>
      </c>
      <c r="L74" s="768">
        <f>E74*K74</f>
        <v>0</v>
      </c>
      <c r="M74" s="768">
        <f>J74+H74*Tabellen!$K$2+L74</f>
        <v>0</v>
      </c>
      <c r="N74" s="703"/>
      <c r="O74" s="888"/>
      <c r="P74" s="888"/>
      <c r="Q74" s="888"/>
    </row>
    <row r="75" spans="1:71" ht="9" customHeight="1" outlineLevel="1" x14ac:dyDescent="0.2">
      <c r="B75" s="582"/>
      <c r="D75" s="583"/>
      <c r="E75" s="585"/>
      <c r="F75" s="583"/>
      <c r="G75" s="584"/>
      <c r="H75" s="584"/>
      <c r="I75" s="769"/>
      <c r="J75" s="769"/>
      <c r="K75" s="769"/>
      <c r="L75" s="769"/>
      <c r="M75" s="769"/>
      <c r="N75" s="694"/>
      <c r="O75" s="892"/>
      <c r="P75" s="892"/>
      <c r="Q75" s="892"/>
      <c r="R75" s="893"/>
      <c r="S75" s="893"/>
      <c r="T75" s="893"/>
      <c r="U75" s="893"/>
      <c r="V75" s="893"/>
      <c r="W75" s="893"/>
      <c r="X75" s="893"/>
      <c r="Y75" s="892"/>
      <c r="Z75" s="837"/>
      <c r="AA75" s="838"/>
      <c r="AG75" s="835"/>
      <c r="AH75" s="835"/>
    </row>
    <row r="76" spans="1:71" s="789" customFormat="1" ht="15.6" customHeight="1" outlineLevel="1" x14ac:dyDescent="0.2">
      <c r="B76" s="569" t="s">
        <v>885</v>
      </c>
      <c r="C76" s="814"/>
      <c r="D76" s="570" t="s">
        <v>1953</v>
      </c>
      <c r="E76" s="577">
        <v>1</v>
      </c>
      <c r="F76" s="570" t="s">
        <v>74</v>
      </c>
      <c r="G76" s="571"/>
      <c r="H76" s="571">
        <f>SUM(H77:H83)</f>
        <v>0</v>
      </c>
      <c r="I76" s="767"/>
      <c r="J76" s="767">
        <f>SUM(J77:J83)</f>
        <v>0</v>
      </c>
      <c r="K76" s="767"/>
      <c r="L76" s="767">
        <f>SUM(L77:L83)</f>
        <v>24</v>
      </c>
      <c r="M76" s="767">
        <f>SUM(M77:M83)</f>
        <v>24</v>
      </c>
      <c r="N76" s="814"/>
      <c r="O76" s="884">
        <f>SUM(O77:O83)</f>
        <v>24</v>
      </c>
      <c r="P76" s="885" t="str">
        <f>B76</f>
        <v>V1-1-C1</v>
      </c>
      <c r="Q76" s="885"/>
      <c r="R76" s="886"/>
      <c r="S76" s="886"/>
      <c r="T76" s="886"/>
      <c r="U76" s="886"/>
      <c r="V76" s="886"/>
      <c r="W76" s="886"/>
      <c r="X76" s="886">
        <f>SUM(X77:X83)</f>
        <v>28.176000000000002</v>
      </c>
      <c r="Y76" s="887"/>
      <c r="Z76" s="832"/>
      <c r="AA76" s="832"/>
      <c r="AB76" s="832"/>
      <c r="AC76" s="832"/>
      <c r="AD76" s="832"/>
      <c r="AE76" s="832"/>
      <c r="AF76" s="832"/>
      <c r="AG76" s="832"/>
      <c r="AH76" s="832"/>
      <c r="AI76" s="832"/>
      <c r="AJ76" s="832"/>
      <c r="AK76" s="832"/>
      <c r="AL76" s="832"/>
      <c r="AM76" s="832"/>
      <c r="AN76" s="832"/>
      <c r="AO76" s="832"/>
      <c r="AP76" s="832"/>
      <c r="AQ76" s="832"/>
      <c r="AR76" s="832"/>
      <c r="AS76" s="832"/>
      <c r="AT76" s="832"/>
      <c r="AU76" s="832"/>
      <c r="AV76" s="832"/>
      <c r="AW76" s="832"/>
      <c r="AX76" s="832"/>
      <c r="AY76" s="832"/>
      <c r="AZ76" s="832"/>
      <c r="BA76" s="832"/>
      <c r="BB76" s="832"/>
      <c r="BC76" s="832"/>
      <c r="BD76" s="832"/>
      <c r="BE76" s="832"/>
      <c r="BF76" s="832"/>
      <c r="BG76" s="832"/>
      <c r="BH76" s="832"/>
      <c r="BI76" s="832"/>
      <c r="BJ76" s="832"/>
      <c r="BK76" s="832"/>
      <c r="BL76" s="832"/>
      <c r="BM76" s="832"/>
      <c r="BN76" s="832"/>
      <c r="BO76" s="832"/>
      <c r="BP76" s="832"/>
      <c r="BQ76" s="832"/>
      <c r="BR76" s="832"/>
      <c r="BS76" s="832"/>
    </row>
    <row r="77" spans="1:71" ht="15.6" customHeight="1" outlineLevel="2" x14ac:dyDescent="0.2">
      <c r="B77" s="578"/>
      <c r="D77" s="587" t="s">
        <v>142</v>
      </c>
      <c r="E77" s="579"/>
      <c r="G77" s="580"/>
      <c r="H77" s="580"/>
      <c r="N77" s="703"/>
      <c r="O77" s="888"/>
      <c r="P77" s="888"/>
      <c r="Q77" s="888"/>
    </row>
    <row r="78" spans="1:71" s="575" customFormat="1" ht="15.6" customHeight="1" outlineLevel="2" x14ac:dyDescent="0.2">
      <c r="A78" s="811"/>
      <c r="B78" s="576"/>
      <c r="C78" s="698"/>
      <c r="D78" s="576" t="s">
        <v>1116</v>
      </c>
      <c r="E78" s="579"/>
      <c r="F78" s="576"/>
      <c r="G78" s="580"/>
      <c r="H78" s="580"/>
      <c r="I78" s="768"/>
      <c r="J78" s="768"/>
      <c r="K78" s="768"/>
      <c r="L78" s="768"/>
      <c r="M78" s="768"/>
      <c r="N78" s="704"/>
      <c r="O78" s="888"/>
      <c r="P78" s="888"/>
      <c r="Q78" s="891"/>
      <c r="R78" s="889"/>
      <c r="S78" s="889"/>
      <c r="T78" s="889"/>
      <c r="U78" s="889"/>
      <c r="V78" s="889"/>
      <c r="W78" s="889"/>
      <c r="X78" s="889"/>
      <c r="Y78" s="890"/>
      <c r="Z78" s="839"/>
      <c r="AA78" s="839"/>
      <c r="AB78" s="839"/>
      <c r="AC78" s="839"/>
      <c r="AD78" s="839"/>
      <c r="AE78" s="839"/>
      <c r="AF78" s="839"/>
      <c r="AG78" s="839"/>
      <c r="AH78" s="839"/>
      <c r="AI78" s="839"/>
      <c r="AJ78" s="839"/>
      <c r="AK78" s="839"/>
      <c r="AL78" s="839"/>
      <c r="AM78" s="839"/>
      <c r="AN78" s="839"/>
      <c r="AO78" s="839"/>
      <c r="AP78" s="839"/>
      <c r="AQ78" s="839"/>
      <c r="AR78" s="839"/>
      <c r="AS78" s="839"/>
      <c r="AT78" s="839"/>
      <c r="AU78" s="839"/>
      <c r="AV78" s="839"/>
      <c r="AW78" s="839"/>
      <c r="AX78" s="839"/>
      <c r="AY78" s="839"/>
      <c r="AZ78" s="839"/>
      <c r="BA78" s="839"/>
      <c r="BB78" s="839"/>
      <c r="BC78" s="839"/>
      <c r="BD78" s="839"/>
      <c r="BE78" s="839"/>
      <c r="BF78" s="839"/>
      <c r="BG78" s="839"/>
      <c r="BH78" s="839"/>
      <c r="BI78" s="839"/>
      <c r="BJ78" s="839"/>
      <c r="BK78" s="839"/>
      <c r="BL78" s="839"/>
      <c r="BM78" s="839"/>
      <c r="BN78" s="839"/>
      <c r="BO78" s="839"/>
      <c r="BP78" s="839"/>
      <c r="BQ78" s="839"/>
      <c r="BR78" s="839"/>
      <c r="BS78" s="839"/>
    </row>
    <row r="79" spans="1:71" s="575" customFormat="1" ht="15.6" customHeight="1" outlineLevel="2" x14ac:dyDescent="0.2">
      <c r="A79" s="811"/>
      <c r="B79" s="576"/>
      <c r="C79" s="698"/>
      <c r="D79" s="576" t="s">
        <v>1117</v>
      </c>
      <c r="E79" s="579"/>
      <c r="F79" s="576"/>
      <c r="G79" s="580"/>
      <c r="H79" s="580"/>
      <c r="I79" s="768"/>
      <c r="J79" s="768"/>
      <c r="K79" s="768"/>
      <c r="L79" s="768"/>
      <c r="M79" s="768"/>
      <c r="N79" s="704"/>
      <c r="O79" s="888"/>
      <c r="P79" s="888"/>
      <c r="Q79" s="891"/>
      <c r="R79" s="889"/>
      <c r="S79" s="889"/>
      <c r="T79" s="889"/>
      <c r="U79" s="889"/>
      <c r="V79" s="889"/>
      <c r="W79" s="889"/>
      <c r="X79" s="889"/>
      <c r="Y79" s="890"/>
      <c r="Z79" s="839"/>
      <c r="AA79" s="839"/>
      <c r="AB79" s="839"/>
      <c r="AC79" s="839"/>
      <c r="AD79" s="839"/>
      <c r="AE79" s="839"/>
      <c r="AF79" s="839"/>
      <c r="AG79" s="839"/>
      <c r="AH79" s="839"/>
      <c r="AI79" s="839"/>
      <c r="AJ79" s="839"/>
      <c r="AK79" s="839"/>
      <c r="AL79" s="839"/>
      <c r="AM79" s="839"/>
      <c r="AN79" s="839"/>
      <c r="AO79" s="839"/>
      <c r="AP79" s="839"/>
      <c r="AQ79" s="839"/>
      <c r="AR79" s="839"/>
      <c r="AS79" s="839"/>
      <c r="AT79" s="839"/>
      <c r="AU79" s="839"/>
      <c r="AV79" s="839"/>
      <c r="AW79" s="839"/>
      <c r="AX79" s="839"/>
      <c r="AY79" s="839"/>
      <c r="AZ79" s="839"/>
      <c r="BA79" s="839"/>
      <c r="BB79" s="839"/>
      <c r="BC79" s="839"/>
      <c r="BD79" s="839"/>
      <c r="BE79" s="839"/>
      <c r="BF79" s="839"/>
      <c r="BG79" s="839"/>
      <c r="BH79" s="839"/>
      <c r="BI79" s="839"/>
      <c r="BJ79" s="839"/>
      <c r="BK79" s="839"/>
      <c r="BL79" s="839"/>
      <c r="BM79" s="839"/>
      <c r="BN79" s="839"/>
      <c r="BO79" s="839"/>
      <c r="BP79" s="839"/>
      <c r="BQ79" s="839"/>
      <c r="BR79" s="839"/>
      <c r="BS79" s="839"/>
    </row>
    <row r="80" spans="1:71" s="575" customFormat="1" ht="15.6" customHeight="1" outlineLevel="2" x14ac:dyDescent="0.2">
      <c r="A80" s="811"/>
      <c r="B80" s="576"/>
      <c r="C80" s="698"/>
      <c r="D80" s="576" t="s">
        <v>1118</v>
      </c>
      <c r="E80" s="579"/>
      <c r="F80" s="576"/>
      <c r="G80" s="580"/>
      <c r="H80" s="580"/>
      <c r="I80" s="768"/>
      <c r="J80" s="768"/>
      <c r="K80" s="768"/>
      <c r="L80" s="768"/>
      <c r="M80" s="768"/>
      <c r="N80" s="704"/>
      <c r="O80" s="888"/>
      <c r="P80" s="888"/>
      <c r="Q80" s="891"/>
      <c r="R80" s="889"/>
      <c r="S80" s="889"/>
      <c r="T80" s="889"/>
      <c r="U80" s="889"/>
      <c r="V80" s="889"/>
      <c r="W80" s="889"/>
      <c r="X80" s="889"/>
      <c r="Y80" s="890"/>
      <c r="Z80" s="839"/>
      <c r="AA80" s="839"/>
      <c r="AB80" s="839"/>
      <c r="AC80" s="839"/>
      <c r="AD80" s="839"/>
      <c r="AE80" s="839"/>
      <c r="AF80" s="839"/>
      <c r="AG80" s="839"/>
      <c r="AH80" s="839"/>
      <c r="AI80" s="839"/>
      <c r="AJ80" s="839"/>
      <c r="AK80" s="839"/>
      <c r="AL80" s="839"/>
      <c r="AM80" s="839"/>
      <c r="AN80" s="839"/>
      <c r="AO80" s="839"/>
      <c r="AP80" s="839"/>
      <c r="AQ80" s="839"/>
      <c r="AR80" s="839"/>
      <c r="AS80" s="839"/>
      <c r="AT80" s="839"/>
      <c r="AU80" s="839"/>
      <c r="AV80" s="839"/>
      <c r="AW80" s="839"/>
      <c r="AX80" s="839"/>
      <c r="AY80" s="839"/>
      <c r="AZ80" s="839"/>
      <c r="BA80" s="839"/>
      <c r="BB80" s="839"/>
      <c r="BC80" s="839"/>
      <c r="BD80" s="839"/>
      <c r="BE80" s="839"/>
      <c r="BF80" s="839"/>
      <c r="BG80" s="839"/>
      <c r="BH80" s="839"/>
      <c r="BI80" s="839"/>
      <c r="BJ80" s="839"/>
      <c r="BK80" s="839"/>
      <c r="BL80" s="839"/>
      <c r="BM80" s="839"/>
      <c r="BN80" s="839"/>
      <c r="BO80" s="839"/>
      <c r="BP80" s="839"/>
      <c r="BQ80" s="839"/>
      <c r="BR80" s="839"/>
      <c r="BS80" s="839"/>
    </row>
    <row r="81" spans="1:71" s="575" customFormat="1" ht="15.6" customHeight="1" outlineLevel="2" x14ac:dyDescent="0.2">
      <c r="A81" s="811"/>
      <c r="B81" s="576"/>
      <c r="C81" s="698"/>
      <c r="D81" s="576" t="s">
        <v>1119</v>
      </c>
      <c r="E81" s="579"/>
      <c r="F81" s="576"/>
      <c r="G81" s="580"/>
      <c r="H81" s="580"/>
      <c r="I81" s="768"/>
      <c r="J81" s="768"/>
      <c r="K81" s="768"/>
      <c r="L81" s="768"/>
      <c r="M81" s="768"/>
      <c r="N81" s="704"/>
      <c r="O81" s="888"/>
      <c r="P81" s="888"/>
      <c r="Q81" s="891"/>
      <c r="R81" s="889"/>
      <c r="S81" s="889"/>
      <c r="T81" s="889"/>
      <c r="U81" s="889"/>
      <c r="V81" s="889"/>
      <c r="W81" s="889"/>
      <c r="X81" s="889"/>
      <c r="Y81" s="890"/>
      <c r="Z81" s="839"/>
      <c r="AA81" s="839"/>
      <c r="AB81" s="839"/>
      <c r="AC81" s="839"/>
      <c r="AD81" s="839"/>
      <c r="AE81" s="839"/>
      <c r="AF81" s="839"/>
      <c r="AG81" s="839"/>
      <c r="AH81" s="839"/>
      <c r="AI81" s="839"/>
      <c r="AJ81" s="839"/>
      <c r="AK81" s="839"/>
      <c r="AL81" s="839"/>
      <c r="AM81" s="839"/>
      <c r="AN81" s="839"/>
      <c r="AO81" s="839"/>
      <c r="AP81" s="839"/>
      <c r="AQ81" s="839"/>
      <c r="AR81" s="839"/>
      <c r="AS81" s="839"/>
      <c r="AT81" s="839"/>
      <c r="AU81" s="839"/>
      <c r="AV81" s="839"/>
      <c r="AW81" s="839"/>
      <c r="AX81" s="839"/>
      <c r="AY81" s="839"/>
      <c r="AZ81" s="839"/>
      <c r="BA81" s="839"/>
      <c r="BB81" s="839"/>
      <c r="BC81" s="839"/>
      <c r="BD81" s="839"/>
      <c r="BE81" s="839"/>
      <c r="BF81" s="839"/>
      <c r="BG81" s="839"/>
      <c r="BH81" s="839"/>
      <c r="BI81" s="839"/>
      <c r="BJ81" s="839"/>
      <c r="BK81" s="839"/>
      <c r="BL81" s="839"/>
      <c r="BM81" s="839"/>
      <c r="BN81" s="839"/>
      <c r="BO81" s="839"/>
      <c r="BP81" s="839"/>
      <c r="BQ81" s="839"/>
      <c r="BR81" s="839"/>
      <c r="BS81" s="839"/>
    </row>
    <row r="82" spans="1:71" s="575" customFormat="1" ht="15.6" customHeight="1" outlineLevel="2" x14ac:dyDescent="0.2">
      <c r="A82" s="811"/>
      <c r="B82" s="576" t="str">
        <f>B76</f>
        <v>V1-1-C1</v>
      </c>
      <c r="C82" s="699"/>
      <c r="D82" s="576" t="str">
        <f>D76</f>
        <v>Spouwmuurisolatie PUR schuim 60 mm van 0 m² tot 70 m²</v>
      </c>
      <c r="E82" s="579">
        <v>1</v>
      </c>
      <c r="F82" s="576" t="s">
        <v>74</v>
      </c>
      <c r="G82" s="580">
        <v>0</v>
      </c>
      <c r="H82" s="580">
        <f>E82*G82</f>
        <v>0</v>
      </c>
      <c r="I82" s="768"/>
      <c r="J82" s="768">
        <f>E82*I82</f>
        <v>0</v>
      </c>
      <c r="K82" s="768">
        <v>24</v>
      </c>
      <c r="L82" s="768">
        <f>E82*K82</f>
        <v>24</v>
      </c>
      <c r="M82" s="768">
        <f>J82+H82*Tabellen!$K$2+L82</f>
        <v>24</v>
      </c>
      <c r="N82" s="704"/>
      <c r="O82" s="888">
        <f>M82</f>
        <v>24</v>
      </c>
      <c r="P82" s="888"/>
      <c r="Q82" s="891" t="s">
        <v>972</v>
      </c>
      <c r="R82" s="911">
        <f>_xlfn.XLOOKUP(Q82,Tabellen!$B$9:$B$21,Tabellen!$C$9:$C$21,"controleren")</f>
        <v>0.3</v>
      </c>
      <c r="S82" s="889">
        <f>O82*R82</f>
        <v>7.1999999999999993</v>
      </c>
      <c r="T82" s="889">
        <f>O82-S82</f>
        <v>16.8</v>
      </c>
      <c r="U82" s="889">
        <f>S82*Tabellen!$G$2</f>
        <v>0.64799999999999991</v>
      </c>
      <c r="V82" s="889">
        <f>T82*Tabellen!$H$2</f>
        <v>3.528</v>
      </c>
      <c r="W82" s="889">
        <f>U82+V82</f>
        <v>4.1760000000000002</v>
      </c>
      <c r="X82" s="889">
        <f>O82+W82</f>
        <v>28.176000000000002</v>
      </c>
      <c r="Y82" s="890"/>
      <c r="Z82" s="839"/>
      <c r="AA82" s="839"/>
      <c r="AB82" s="839"/>
      <c r="AC82" s="839"/>
      <c r="AD82" s="839"/>
      <c r="AE82" s="839"/>
      <c r="AF82" s="839"/>
      <c r="AG82" s="839"/>
      <c r="AH82" s="839"/>
      <c r="AI82" s="839"/>
      <c r="AJ82" s="839"/>
      <c r="AK82" s="839"/>
      <c r="AL82" s="839"/>
      <c r="AM82" s="839"/>
      <c r="AN82" s="839"/>
      <c r="AO82" s="839"/>
      <c r="AP82" s="839"/>
      <c r="AQ82" s="839"/>
      <c r="AR82" s="839"/>
      <c r="AS82" s="839"/>
      <c r="AT82" s="839"/>
      <c r="AU82" s="839"/>
      <c r="AV82" s="839"/>
      <c r="AW82" s="839"/>
      <c r="AX82" s="839"/>
      <c r="AY82" s="839"/>
      <c r="AZ82" s="839"/>
      <c r="BA82" s="839"/>
      <c r="BB82" s="839"/>
      <c r="BC82" s="839"/>
      <c r="BD82" s="839"/>
      <c r="BE82" s="839"/>
      <c r="BF82" s="839"/>
      <c r="BG82" s="839"/>
      <c r="BH82" s="839"/>
      <c r="BI82" s="839"/>
      <c r="BJ82" s="839"/>
      <c r="BK82" s="839"/>
      <c r="BL82" s="839"/>
      <c r="BM82" s="839"/>
      <c r="BN82" s="839"/>
      <c r="BO82" s="839"/>
      <c r="BP82" s="839"/>
      <c r="BQ82" s="839"/>
      <c r="BR82" s="839"/>
      <c r="BS82" s="839"/>
    </row>
    <row r="83" spans="1:71" ht="15.6" customHeight="1" outlineLevel="2" x14ac:dyDescent="0.2">
      <c r="B83" s="578"/>
      <c r="E83" s="579"/>
      <c r="G83" s="580">
        <v>0</v>
      </c>
      <c r="H83" s="580">
        <f>E83*G83</f>
        <v>0</v>
      </c>
      <c r="I83" s="768">
        <v>0</v>
      </c>
      <c r="J83" s="768">
        <f>E83*I83</f>
        <v>0</v>
      </c>
      <c r="L83" s="768">
        <f>E83*K83</f>
        <v>0</v>
      </c>
      <c r="M83" s="768">
        <f>J83+H83*Tabellen!$K$2+L83</f>
        <v>0</v>
      </c>
      <c r="N83" s="703"/>
      <c r="O83" s="888"/>
      <c r="P83" s="888"/>
      <c r="Q83" s="888"/>
    </row>
    <row r="84" spans="1:71" ht="9" customHeight="1" outlineLevel="1" x14ac:dyDescent="0.2">
      <c r="B84" s="582"/>
      <c r="D84" s="583"/>
      <c r="E84" s="585"/>
      <c r="F84" s="583"/>
      <c r="G84" s="584"/>
      <c r="H84" s="584"/>
      <c r="I84" s="769"/>
      <c r="J84" s="769"/>
      <c r="K84" s="769"/>
      <c r="L84" s="769"/>
      <c r="M84" s="769"/>
      <c r="N84" s="694"/>
      <c r="O84" s="892"/>
      <c r="P84" s="892"/>
      <c r="Q84" s="892"/>
      <c r="R84" s="893"/>
      <c r="S84" s="893"/>
      <c r="T84" s="893"/>
      <c r="U84" s="893"/>
      <c r="V84" s="893"/>
      <c r="W84" s="893"/>
      <c r="X84" s="893"/>
      <c r="Y84" s="892"/>
      <c r="Z84" s="837"/>
      <c r="AA84" s="838"/>
      <c r="AG84" s="835"/>
      <c r="AH84" s="835"/>
    </row>
    <row r="85" spans="1:71" s="789" customFormat="1" ht="15.6" customHeight="1" outlineLevel="1" x14ac:dyDescent="0.2">
      <c r="B85" s="569" t="s">
        <v>886</v>
      </c>
      <c r="C85" s="814"/>
      <c r="D85" s="570" t="s">
        <v>1954</v>
      </c>
      <c r="E85" s="577">
        <v>1</v>
      </c>
      <c r="F85" s="570" t="s">
        <v>74</v>
      </c>
      <c r="G85" s="571"/>
      <c r="H85" s="571">
        <f>SUM(H86:H92)</f>
        <v>0</v>
      </c>
      <c r="I85" s="767"/>
      <c r="J85" s="767">
        <f>SUM(J86:J92)</f>
        <v>0</v>
      </c>
      <c r="K85" s="767"/>
      <c r="L85" s="767">
        <f>SUM(L86:L92)</f>
        <v>23</v>
      </c>
      <c r="M85" s="767">
        <f>SUM(M86:M92)</f>
        <v>23</v>
      </c>
      <c r="N85" s="814"/>
      <c r="O85" s="884">
        <f>SUM(O86:O92)</f>
        <v>23</v>
      </c>
      <c r="P85" s="885" t="str">
        <f>B85</f>
        <v>V1-1-C2</v>
      </c>
      <c r="Q85" s="885"/>
      <c r="R85" s="886"/>
      <c r="S85" s="886"/>
      <c r="T85" s="886"/>
      <c r="U85" s="886"/>
      <c r="V85" s="886"/>
      <c r="W85" s="886"/>
      <c r="X85" s="886">
        <f>SUM(X86:X92)</f>
        <v>27.001999999999999</v>
      </c>
      <c r="Y85" s="887"/>
      <c r="Z85" s="832"/>
      <c r="AA85" s="832"/>
      <c r="AB85" s="832"/>
      <c r="AC85" s="832"/>
      <c r="AD85" s="832"/>
      <c r="AE85" s="832"/>
      <c r="AF85" s="832"/>
      <c r="AG85" s="832"/>
      <c r="AH85" s="832"/>
      <c r="AI85" s="832"/>
      <c r="AJ85" s="832"/>
      <c r="AK85" s="832"/>
      <c r="AL85" s="832"/>
      <c r="AM85" s="832"/>
      <c r="AN85" s="832"/>
      <c r="AO85" s="832"/>
      <c r="AP85" s="832"/>
      <c r="AQ85" s="832"/>
      <c r="AR85" s="832"/>
      <c r="AS85" s="832"/>
      <c r="AT85" s="832"/>
      <c r="AU85" s="832"/>
      <c r="AV85" s="832"/>
      <c r="AW85" s="832"/>
      <c r="AX85" s="832"/>
      <c r="AY85" s="832"/>
      <c r="AZ85" s="832"/>
      <c r="BA85" s="832"/>
      <c r="BB85" s="832"/>
      <c r="BC85" s="832"/>
      <c r="BD85" s="832"/>
      <c r="BE85" s="832"/>
      <c r="BF85" s="832"/>
      <c r="BG85" s="832"/>
      <c r="BH85" s="832"/>
      <c r="BI85" s="832"/>
      <c r="BJ85" s="832"/>
      <c r="BK85" s="832"/>
      <c r="BL85" s="832"/>
      <c r="BM85" s="832"/>
      <c r="BN85" s="832"/>
      <c r="BO85" s="832"/>
      <c r="BP85" s="832"/>
      <c r="BQ85" s="832"/>
      <c r="BR85" s="832"/>
      <c r="BS85" s="832"/>
    </row>
    <row r="86" spans="1:71" ht="15.6" customHeight="1" outlineLevel="2" x14ac:dyDescent="0.2">
      <c r="B86" s="578"/>
      <c r="D86" s="587" t="s">
        <v>142</v>
      </c>
      <c r="E86" s="579"/>
      <c r="G86" s="580"/>
      <c r="H86" s="580"/>
      <c r="N86" s="703"/>
      <c r="O86" s="888"/>
      <c r="P86" s="888"/>
      <c r="Q86" s="888"/>
    </row>
    <row r="87" spans="1:71" s="575" customFormat="1" ht="15.6" customHeight="1" outlineLevel="2" x14ac:dyDescent="0.2">
      <c r="A87" s="811"/>
      <c r="B87" s="576"/>
      <c r="C87" s="698"/>
      <c r="D87" s="576" t="s">
        <v>1116</v>
      </c>
      <c r="E87" s="579"/>
      <c r="F87" s="576"/>
      <c r="G87" s="580"/>
      <c r="H87" s="580"/>
      <c r="I87" s="768"/>
      <c r="J87" s="768"/>
      <c r="K87" s="768"/>
      <c r="L87" s="768"/>
      <c r="M87" s="768"/>
      <c r="N87" s="704"/>
      <c r="O87" s="888"/>
      <c r="P87" s="888"/>
      <c r="Q87" s="891"/>
      <c r="R87" s="889"/>
      <c r="S87" s="889"/>
      <c r="T87" s="889"/>
      <c r="U87" s="889"/>
      <c r="V87" s="889"/>
      <c r="W87" s="889"/>
      <c r="X87" s="889"/>
      <c r="Y87" s="890"/>
      <c r="Z87" s="839"/>
      <c r="AA87" s="839"/>
      <c r="AB87" s="839"/>
      <c r="AC87" s="839"/>
      <c r="AD87" s="839"/>
      <c r="AE87" s="839"/>
      <c r="AF87" s="839"/>
      <c r="AG87" s="839"/>
      <c r="AH87" s="839"/>
      <c r="AI87" s="839"/>
      <c r="AJ87" s="839"/>
      <c r="AK87" s="839"/>
      <c r="AL87" s="839"/>
      <c r="AM87" s="839"/>
      <c r="AN87" s="839"/>
      <c r="AO87" s="839"/>
      <c r="AP87" s="839"/>
      <c r="AQ87" s="839"/>
      <c r="AR87" s="839"/>
      <c r="AS87" s="839"/>
      <c r="AT87" s="839"/>
      <c r="AU87" s="839"/>
      <c r="AV87" s="839"/>
      <c r="AW87" s="839"/>
      <c r="AX87" s="839"/>
      <c r="AY87" s="839"/>
      <c r="AZ87" s="839"/>
      <c r="BA87" s="839"/>
      <c r="BB87" s="839"/>
      <c r="BC87" s="839"/>
      <c r="BD87" s="839"/>
      <c r="BE87" s="839"/>
      <c r="BF87" s="839"/>
      <c r="BG87" s="839"/>
      <c r="BH87" s="839"/>
      <c r="BI87" s="839"/>
      <c r="BJ87" s="839"/>
      <c r="BK87" s="839"/>
      <c r="BL87" s="839"/>
      <c r="BM87" s="839"/>
      <c r="BN87" s="839"/>
      <c r="BO87" s="839"/>
      <c r="BP87" s="839"/>
      <c r="BQ87" s="839"/>
      <c r="BR87" s="839"/>
      <c r="BS87" s="839"/>
    </row>
    <row r="88" spans="1:71" s="575" customFormat="1" ht="15.6" customHeight="1" outlineLevel="2" x14ac:dyDescent="0.2">
      <c r="A88" s="811"/>
      <c r="B88" s="576"/>
      <c r="C88" s="698"/>
      <c r="D88" s="576" t="s">
        <v>1117</v>
      </c>
      <c r="E88" s="579"/>
      <c r="F88" s="576"/>
      <c r="G88" s="580"/>
      <c r="H88" s="580"/>
      <c r="I88" s="768"/>
      <c r="J88" s="768"/>
      <c r="K88" s="768"/>
      <c r="L88" s="768"/>
      <c r="M88" s="768"/>
      <c r="N88" s="704"/>
      <c r="O88" s="888"/>
      <c r="P88" s="888"/>
      <c r="Q88" s="891"/>
      <c r="R88" s="889"/>
      <c r="S88" s="889"/>
      <c r="T88" s="889"/>
      <c r="U88" s="889"/>
      <c r="V88" s="889"/>
      <c r="W88" s="889"/>
      <c r="X88" s="889"/>
      <c r="Y88" s="890"/>
      <c r="Z88" s="839"/>
      <c r="AA88" s="839"/>
      <c r="AB88" s="839"/>
      <c r="AC88" s="839"/>
      <c r="AD88" s="839"/>
      <c r="AE88" s="839"/>
      <c r="AF88" s="839"/>
      <c r="AG88" s="839"/>
      <c r="AH88" s="839"/>
      <c r="AI88" s="839"/>
      <c r="AJ88" s="839"/>
      <c r="AK88" s="839"/>
      <c r="AL88" s="839"/>
      <c r="AM88" s="839"/>
      <c r="AN88" s="839"/>
      <c r="AO88" s="839"/>
      <c r="AP88" s="839"/>
      <c r="AQ88" s="839"/>
      <c r="AR88" s="839"/>
      <c r="AS88" s="839"/>
      <c r="AT88" s="839"/>
      <c r="AU88" s="839"/>
      <c r="AV88" s="839"/>
      <c r="AW88" s="839"/>
      <c r="AX88" s="839"/>
      <c r="AY88" s="839"/>
      <c r="AZ88" s="839"/>
      <c r="BA88" s="839"/>
      <c r="BB88" s="839"/>
      <c r="BC88" s="839"/>
      <c r="BD88" s="839"/>
      <c r="BE88" s="839"/>
      <c r="BF88" s="839"/>
      <c r="BG88" s="839"/>
      <c r="BH88" s="839"/>
      <c r="BI88" s="839"/>
      <c r="BJ88" s="839"/>
      <c r="BK88" s="839"/>
      <c r="BL88" s="839"/>
      <c r="BM88" s="839"/>
      <c r="BN88" s="839"/>
      <c r="BO88" s="839"/>
      <c r="BP88" s="839"/>
      <c r="BQ88" s="839"/>
      <c r="BR88" s="839"/>
      <c r="BS88" s="839"/>
    </row>
    <row r="89" spans="1:71" s="575" customFormat="1" ht="15.6" customHeight="1" outlineLevel="2" x14ac:dyDescent="0.2">
      <c r="A89" s="811"/>
      <c r="B89" s="576"/>
      <c r="C89" s="698"/>
      <c r="D89" s="576" t="s">
        <v>1118</v>
      </c>
      <c r="E89" s="579"/>
      <c r="F89" s="576"/>
      <c r="G89" s="580"/>
      <c r="H89" s="580"/>
      <c r="I89" s="768"/>
      <c r="J89" s="768"/>
      <c r="K89" s="768"/>
      <c r="L89" s="768"/>
      <c r="M89" s="768"/>
      <c r="N89" s="704"/>
      <c r="O89" s="888"/>
      <c r="P89" s="888"/>
      <c r="Q89" s="891"/>
      <c r="R89" s="889"/>
      <c r="S89" s="889"/>
      <c r="T89" s="889"/>
      <c r="U89" s="889"/>
      <c r="V89" s="889"/>
      <c r="W89" s="889"/>
      <c r="X89" s="889"/>
      <c r="Y89" s="890"/>
      <c r="Z89" s="839"/>
      <c r="AA89" s="839"/>
      <c r="AB89" s="839"/>
      <c r="AC89" s="839"/>
      <c r="AD89" s="839"/>
      <c r="AE89" s="839"/>
      <c r="AF89" s="839"/>
      <c r="AG89" s="839"/>
      <c r="AH89" s="839"/>
      <c r="AI89" s="839"/>
      <c r="AJ89" s="839"/>
      <c r="AK89" s="839"/>
      <c r="AL89" s="839"/>
      <c r="AM89" s="839"/>
      <c r="AN89" s="839"/>
      <c r="AO89" s="839"/>
      <c r="AP89" s="839"/>
      <c r="AQ89" s="839"/>
      <c r="AR89" s="839"/>
      <c r="AS89" s="839"/>
      <c r="AT89" s="839"/>
      <c r="AU89" s="839"/>
      <c r="AV89" s="839"/>
      <c r="AW89" s="839"/>
      <c r="AX89" s="839"/>
      <c r="AY89" s="839"/>
      <c r="AZ89" s="839"/>
      <c r="BA89" s="839"/>
      <c r="BB89" s="839"/>
      <c r="BC89" s="839"/>
      <c r="BD89" s="839"/>
      <c r="BE89" s="839"/>
      <c r="BF89" s="839"/>
      <c r="BG89" s="839"/>
      <c r="BH89" s="839"/>
      <c r="BI89" s="839"/>
      <c r="BJ89" s="839"/>
      <c r="BK89" s="839"/>
      <c r="BL89" s="839"/>
      <c r="BM89" s="839"/>
      <c r="BN89" s="839"/>
      <c r="BO89" s="839"/>
      <c r="BP89" s="839"/>
      <c r="BQ89" s="839"/>
      <c r="BR89" s="839"/>
      <c r="BS89" s="839"/>
    </row>
    <row r="90" spans="1:71" s="575" customFormat="1" ht="15.6" customHeight="1" outlineLevel="2" x14ac:dyDescent="0.2">
      <c r="A90" s="811"/>
      <c r="B90" s="576"/>
      <c r="C90" s="698"/>
      <c r="D90" s="576" t="s">
        <v>1119</v>
      </c>
      <c r="E90" s="579"/>
      <c r="F90" s="576"/>
      <c r="G90" s="580"/>
      <c r="H90" s="580"/>
      <c r="I90" s="768"/>
      <c r="J90" s="768"/>
      <c r="K90" s="768"/>
      <c r="L90" s="768"/>
      <c r="M90" s="768"/>
      <c r="N90" s="704"/>
      <c r="O90" s="888"/>
      <c r="P90" s="888"/>
      <c r="Q90" s="891"/>
      <c r="R90" s="889"/>
      <c r="S90" s="889"/>
      <c r="T90" s="889"/>
      <c r="U90" s="889"/>
      <c r="V90" s="889"/>
      <c r="W90" s="889"/>
      <c r="X90" s="889"/>
      <c r="Y90" s="890"/>
      <c r="Z90" s="839"/>
      <c r="AA90" s="839"/>
      <c r="AB90" s="839"/>
      <c r="AC90" s="839"/>
      <c r="AD90" s="839"/>
      <c r="AE90" s="839"/>
      <c r="AF90" s="839"/>
      <c r="AG90" s="839"/>
      <c r="AH90" s="839"/>
      <c r="AI90" s="839"/>
      <c r="AJ90" s="839"/>
      <c r="AK90" s="839"/>
      <c r="AL90" s="839"/>
      <c r="AM90" s="839"/>
      <c r="AN90" s="839"/>
      <c r="AO90" s="839"/>
      <c r="AP90" s="839"/>
      <c r="AQ90" s="839"/>
      <c r="AR90" s="839"/>
      <c r="AS90" s="839"/>
      <c r="AT90" s="839"/>
      <c r="AU90" s="839"/>
      <c r="AV90" s="839"/>
      <c r="AW90" s="839"/>
      <c r="AX90" s="839"/>
      <c r="AY90" s="839"/>
      <c r="AZ90" s="839"/>
      <c r="BA90" s="839"/>
      <c r="BB90" s="839"/>
      <c r="BC90" s="839"/>
      <c r="BD90" s="839"/>
      <c r="BE90" s="839"/>
      <c r="BF90" s="839"/>
      <c r="BG90" s="839"/>
      <c r="BH90" s="839"/>
      <c r="BI90" s="839"/>
      <c r="BJ90" s="839"/>
      <c r="BK90" s="839"/>
      <c r="BL90" s="839"/>
      <c r="BM90" s="839"/>
      <c r="BN90" s="839"/>
      <c r="BO90" s="839"/>
      <c r="BP90" s="839"/>
      <c r="BQ90" s="839"/>
      <c r="BR90" s="839"/>
      <c r="BS90" s="839"/>
    </row>
    <row r="91" spans="1:71" s="575" customFormat="1" ht="15.6" customHeight="1" outlineLevel="2" x14ac:dyDescent="0.2">
      <c r="A91" s="811"/>
      <c r="B91" s="576" t="str">
        <f>B85</f>
        <v>V1-1-C2</v>
      </c>
      <c r="C91" s="699"/>
      <c r="D91" s="576" t="str">
        <f>D85</f>
        <v>Spouwmuurisolatie PUR schuim 60 mm van 70 m² tot 130 m²</v>
      </c>
      <c r="E91" s="579">
        <v>1</v>
      </c>
      <c r="F91" s="576" t="s">
        <v>74</v>
      </c>
      <c r="G91" s="580">
        <v>0</v>
      </c>
      <c r="H91" s="580">
        <f>E91*G91</f>
        <v>0</v>
      </c>
      <c r="I91" s="768"/>
      <c r="J91" s="768">
        <f>E91*I91</f>
        <v>0</v>
      </c>
      <c r="K91" s="768">
        <v>23</v>
      </c>
      <c r="L91" s="768">
        <f>E91*K91</f>
        <v>23</v>
      </c>
      <c r="M91" s="768">
        <f>J91+H91*Tabellen!$K$2+L91</f>
        <v>23</v>
      </c>
      <c r="N91" s="704"/>
      <c r="O91" s="888">
        <f>M91</f>
        <v>23</v>
      </c>
      <c r="P91" s="888"/>
      <c r="Q91" s="891" t="s">
        <v>972</v>
      </c>
      <c r="R91" s="911">
        <f>_xlfn.XLOOKUP(Q91,Tabellen!$B$9:$B$21,Tabellen!$C$9:$C$21,"controleren")</f>
        <v>0.3</v>
      </c>
      <c r="S91" s="889">
        <f>O91*R91</f>
        <v>6.8999999999999995</v>
      </c>
      <c r="T91" s="889">
        <f>O91-S91</f>
        <v>16.100000000000001</v>
      </c>
      <c r="U91" s="889">
        <f>S91*Tabellen!$G$2</f>
        <v>0.62099999999999989</v>
      </c>
      <c r="V91" s="889">
        <f>T91*Tabellen!$H$2</f>
        <v>3.3810000000000002</v>
      </c>
      <c r="W91" s="889">
        <f>U91+V91</f>
        <v>4.0019999999999998</v>
      </c>
      <c r="X91" s="889">
        <f>O91+W91</f>
        <v>27.001999999999999</v>
      </c>
      <c r="Y91" s="890"/>
      <c r="Z91" s="839"/>
      <c r="AA91" s="839"/>
      <c r="AB91" s="839"/>
      <c r="AC91" s="839"/>
      <c r="AD91" s="839"/>
      <c r="AE91" s="839"/>
      <c r="AF91" s="839"/>
      <c r="AG91" s="839"/>
      <c r="AH91" s="839"/>
      <c r="AI91" s="839"/>
      <c r="AJ91" s="839"/>
      <c r="AK91" s="839"/>
      <c r="AL91" s="839"/>
      <c r="AM91" s="839"/>
      <c r="AN91" s="839"/>
      <c r="AO91" s="839"/>
      <c r="AP91" s="839"/>
      <c r="AQ91" s="839"/>
      <c r="AR91" s="839"/>
      <c r="AS91" s="839"/>
      <c r="AT91" s="839"/>
      <c r="AU91" s="839"/>
      <c r="AV91" s="839"/>
      <c r="AW91" s="839"/>
      <c r="AX91" s="839"/>
      <c r="AY91" s="839"/>
      <c r="AZ91" s="839"/>
      <c r="BA91" s="839"/>
      <c r="BB91" s="839"/>
      <c r="BC91" s="839"/>
      <c r="BD91" s="839"/>
      <c r="BE91" s="839"/>
      <c r="BF91" s="839"/>
      <c r="BG91" s="839"/>
      <c r="BH91" s="839"/>
      <c r="BI91" s="839"/>
      <c r="BJ91" s="839"/>
      <c r="BK91" s="839"/>
      <c r="BL91" s="839"/>
      <c r="BM91" s="839"/>
      <c r="BN91" s="839"/>
      <c r="BO91" s="839"/>
      <c r="BP91" s="839"/>
      <c r="BQ91" s="839"/>
      <c r="BR91" s="839"/>
      <c r="BS91" s="839"/>
    </row>
    <row r="92" spans="1:71" ht="15.6" customHeight="1" outlineLevel="2" x14ac:dyDescent="0.2">
      <c r="B92" s="578"/>
      <c r="E92" s="579"/>
      <c r="G92" s="580">
        <v>0</v>
      </c>
      <c r="H92" s="580">
        <f>E92*G92</f>
        <v>0</v>
      </c>
      <c r="I92" s="768">
        <v>0</v>
      </c>
      <c r="J92" s="768">
        <f>E92*I92</f>
        <v>0</v>
      </c>
      <c r="L92" s="768">
        <f>E92*K92</f>
        <v>0</v>
      </c>
      <c r="M92" s="768">
        <f>J92+H92*Tabellen!$K$2+L92</f>
        <v>0</v>
      </c>
      <c r="N92" s="703"/>
      <c r="O92" s="888"/>
      <c r="P92" s="888"/>
      <c r="Q92" s="888"/>
    </row>
    <row r="93" spans="1:71" ht="9" customHeight="1" outlineLevel="1" x14ac:dyDescent="0.2">
      <c r="B93" s="582"/>
      <c r="D93" s="583"/>
      <c r="E93" s="585"/>
      <c r="F93" s="583"/>
      <c r="G93" s="584"/>
      <c r="H93" s="584"/>
      <c r="I93" s="769"/>
      <c r="J93" s="769"/>
      <c r="K93" s="769"/>
      <c r="L93" s="769"/>
      <c r="M93" s="769"/>
      <c r="N93" s="694"/>
      <c r="O93" s="892"/>
      <c r="P93" s="892"/>
      <c r="Q93" s="892"/>
      <c r="R93" s="893"/>
      <c r="S93" s="893"/>
      <c r="T93" s="893"/>
      <c r="U93" s="893"/>
      <c r="V93" s="893"/>
      <c r="W93" s="893"/>
      <c r="X93" s="893"/>
      <c r="Y93" s="892"/>
      <c r="Z93" s="837"/>
      <c r="AA93" s="838"/>
      <c r="AG93" s="835"/>
      <c r="AH93" s="835"/>
    </row>
    <row r="94" spans="1:71" s="789" customFormat="1" ht="15.6" customHeight="1" outlineLevel="1" x14ac:dyDescent="0.2">
      <c r="B94" s="569" t="s">
        <v>887</v>
      </c>
      <c r="C94" s="814"/>
      <c r="D94" s="570" t="s">
        <v>1948</v>
      </c>
      <c r="E94" s="577">
        <v>1</v>
      </c>
      <c r="F94" s="570" t="s">
        <v>74</v>
      </c>
      <c r="G94" s="571"/>
      <c r="H94" s="571">
        <f>SUM(H95:H101)</f>
        <v>0</v>
      </c>
      <c r="I94" s="767"/>
      <c r="J94" s="767">
        <f>SUM(J95:J101)</f>
        <v>0</v>
      </c>
      <c r="K94" s="767"/>
      <c r="L94" s="767">
        <f>SUM(L95:L101)</f>
        <v>22</v>
      </c>
      <c r="M94" s="767">
        <f>SUM(M95:M101)</f>
        <v>22</v>
      </c>
      <c r="N94" s="814"/>
      <c r="O94" s="884">
        <f>SUM(O95:O101)</f>
        <v>22</v>
      </c>
      <c r="P94" s="885" t="str">
        <f>B94</f>
        <v>V1-1-C3</v>
      </c>
      <c r="Q94" s="885"/>
      <c r="R94" s="886"/>
      <c r="S94" s="886"/>
      <c r="T94" s="886"/>
      <c r="U94" s="886"/>
      <c r="V94" s="886"/>
      <c r="W94" s="886"/>
      <c r="X94" s="886">
        <f>SUM(X95:X101)</f>
        <v>25.827999999999999</v>
      </c>
      <c r="Y94" s="887"/>
      <c r="Z94" s="832"/>
      <c r="AA94" s="832"/>
      <c r="AB94" s="832"/>
      <c r="AC94" s="832"/>
      <c r="AD94" s="832"/>
      <c r="AE94" s="832"/>
      <c r="AF94" s="832"/>
      <c r="AG94" s="832"/>
      <c r="AH94" s="832"/>
      <c r="AI94" s="832"/>
      <c r="AJ94" s="832"/>
      <c r="AK94" s="832"/>
      <c r="AL94" s="832"/>
      <c r="AM94" s="832"/>
      <c r="AN94" s="832"/>
      <c r="AO94" s="832"/>
      <c r="AP94" s="832"/>
      <c r="AQ94" s="832"/>
      <c r="AR94" s="832"/>
      <c r="AS94" s="832"/>
      <c r="AT94" s="832"/>
      <c r="AU94" s="832"/>
      <c r="AV94" s="832"/>
      <c r="AW94" s="832"/>
      <c r="AX94" s="832"/>
      <c r="AY94" s="832"/>
      <c r="AZ94" s="832"/>
      <c r="BA94" s="832"/>
      <c r="BB94" s="832"/>
      <c r="BC94" s="832"/>
      <c r="BD94" s="832"/>
      <c r="BE94" s="832"/>
      <c r="BF94" s="832"/>
      <c r="BG94" s="832"/>
      <c r="BH94" s="832"/>
      <c r="BI94" s="832"/>
      <c r="BJ94" s="832"/>
      <c r="BK94" s="832"/>
      <c r="BL94" s="832"/>
      <c r="BM94" s="832"/>
      <c r="BN94" s="832"/>
      <c r="BO94" s="832"/>
      <c r="BP94" s="832"/>
      <c r="BQ94" s="832"/>
      <c r="BR94" s="832"/>
      <c r="BS94" s="832"/>
    </row>
    <row r="95" spans="1:71" ht="15.6" customHeight="1" outlineLevel="2" x14ac:dyDescent="0.2">
      <c r="B95" s="578"/>
      <c r="D95" s="587" t="s">
        <v>142</v>
      </c>
      <c r="E95" s="579"/>
      <c r="G95" s="580"/>
      <c r="H95" s="580"/>
      <c r="N95" s="703"/>
      <c r="O95" s="888"/>
      <c r="P95" s="888"/>
      <c r="Q95" s="888"/>
    </row>
    <row r="96" spans="1:71" s="575" customFormat="1" ht="15.6" customHeight="1" outlineLevel="2" x14ac:dyDescent="0.2">
      <c r="A96" s="811"/>
      <c r="B96" s="576"/>
      <c r="C96" s="698"/>
      <c r="D96" s="576" t="s">
        <v>1116</v>
      </c>
      <c r="E96" s="579"/>
      <c r="F96" s="576"/>
      <c r="G96" s="580"/>
      <c r="H96" s="580"/>
      <c r="I96" s="768"/>
      <c r="J96" s="768"/>
      <c r="K96" s="768"/>
      <c r="L96" s="768"/>
      <c r="M96" s="768"/>
      <c r="N96" s="704"/>
      <c r="O96" s="888"/>
      <c r="P96" s="888"/>
      <c r="Q96" s="891"/>
      <c r="R96" s="889"/>
      <c r="S96" s="889"/>
      <c r="T96" s="889"/>
      <c r="U96" s="889"/>
      <c r="V96" s="889"/>
      <c r="W96" s="889"/>
      <c r="X96" s="889"/>
      <c r="Y96" s="890"/>
      <c r="Z96" s="839"/>
      <c r="AA96" s="839"/>
      <c r="AB96" s="839"/>
      <c r="AC96" s="839"/>
      <c r="AD96" s="839"/>
      <c r="AE96" s="839"/>
      <c r="AF96" s="839"/>
      <c r="AG96" s="839"/>
      <c r="AH96" s="839"/>
      <c r="AI96" s="839"/>
      <c r="AJ96" s="839"/>
      <c r="AK96" s="839"/>
      <c r="AL96" s="839"/>
      <c r="AM96" s="839"/>
      <c r="AN96" s="839"/>
      <c r="AO96" s="839"/>
      <c r="AP96" s="839"/>
      <c r="AQ96" s="839"/>
      <c r="AR96" s="839"/>
      <c r="AS96" s="839"/>
      <c r="AT96" s="839"/>
      <c r="AU96" s="839"/>
      <c r="AV96" s="839"/>
      <c r="AW96" s="839"/>
      <c r="AX96" s="839"/>
      <c r="AY96" s="839"/>
      <c r="AZ96" s="839"/>
      <c r="BA96" s="839"/>
      <c r="BB96" s="839"/>
      <c r="BC96" s="839"/>
      <c r="BD96" s="839"/>
      <c r="BE96" s="839"/>
      <c r="BF96" s="839"/>
      <c r="BG96" s="839"/>
      <c r="BH96" s="839"/>
      <c r="BI96" s="839"/>
      <c r="BJ96" s="839"/>
      <c r="BK96" s="839"/>
      <c r="BL96" s="839"/>
      <c r="BM96" s="839"/>
      <c r="BN96" s="839"/>
      <c r="BO96" s="839"/>
      <c r="BP96" s="839"/>
      <c r="BQ96" s="839"/>
      <c r="BR96" s="839"/>
      <c r="BS96" s="839"/>
    </row>
    <row r="97" spans="1:71" s="575" customFormat="1" ht="15.6" customHeight="1" outlineLevel="2" x14ac:dyDescent="0.2">
      <c r="A97" s="811"/>
      <c r="B97" s="576"/>
      <c r="C97" s="698"/>
      <c r="D97" s="576" t="s">
        <v>1117</v>
      </c>
      <c r="E97" s="579"/>
      <c r="F97" s="576"/>
      <c r="G97" s="580"/>
      <c r="H97" s="580"/>
      <c r="I97" s="768"/>
      <c r="J97" s="768"/>
      <c r="K97" s="768"/>
      <c r="L97" s="768"/>
      <c r="M97" s="768"/>
      <c r="N97" s="704"/>
      <c r="O97" s="888"/>
      <c r="P97" s="888"/>
      <c r="Q97" s="891"/>
      <c r="R97" s="889"/>
      <c r="S97" s="889"/>
      <c r="T97" s="889"/>
      <c r="U97" s="889"/>
      <c r="V97" s="889"/>
      <c r="W97" s="889"/>
      <c r="X97" s="889"/>
      <c r="Y97" s="890"/>
      <c r="Z97" s="839"/>
      <c r="AA97" s="839"/>
      <c r="AB97" s="839"/>
      <c r="AC97" s="839"/>
      <c r="AD97" s="839"/>
      <c r="AE97" s="839"/>
      <c r="AF97" s="839"/>
      <c r="AG97" s="839"/>
      <c r="AH97" s="839"/>
      <c r="AI97" s="839"/>
      <c r="AJ97" s="839"/>
      <c r="AK97" s="839"/>
      <c r="AL97" s="839"/>
      <c r="AM97" s="839"/>
      <c r="AN97" s="839"/>
      <c r="AO97" s="839"/>
      <c r="AP97" s="839"/>
      <c r="AQ97" s="839"/>
      <c r="AR97" s="839"/>
      <c r="AS97" s="839"/>
      <c r="AT97" s="839"/>
      <c r="AU97" s="839"/>
      <c r="AV97" s="839"/>
      <c r="AW97" s="839"/>
      <c r="AX97" s="839"/>
      <c r="AY97" s="839"/>
      <c r="AZ97" s="839"/>
      <c r="BA97" s="839"/>
      <c r="BB97" s="839"/>
      <c r="BC97" s="839"/>
      <c r="BD97" s="839"/>
      <c r="BE97" s="839"/>
      <c r="BF97" s="839"/>
      <c r="BG97" s="839"/>
      <c r="BH97" s="839"/>
      <c r="BI97" s="839"/>
      <c r="BJ97" s="839"/>
      <c r="BK97" s="839"/>
      <c r="BL97" s="839"/>
      <c r="BM97" s="839"/>
      <c r="BN97" s="839"/>
      <c r="BO97" s="839"/>
      <c r="BP97" s="839"/>
      <c r="BQ97" s="839"/>
      <c r="BR97" s="839"/>
      <c r="BS97" s="839"/>
    </row>
    <row r="98" spans="1:71" s="575" customFormat="1" ht="15.6" customHeight="1" outlineLevel="2" x14ac:dyDescent="0.2">
      <c r="A98" s="811"/>
      <c r="B98" s="576"/>
      <c r="C98" s="698"/>
      <c r="D98" s="576" t="s">
        <v>1118</v>
      </c>
      <c r="E98" s="579"/>
      <c r="F98" s="576"/>
      <c r="G98" s="580"/>
      <c r="H98" s="580"/>
      <c r="I98" s="768"/>
      <c r="J98" s="768"/>
      <c r="K98" s="768"/>
      <c r="L98" s="768"/>
      <c r="M98" s="768"/>
      <c r="N98" s="704"/>
      <c r="O98" s="888"/>
      <c r="P98" s="888"/>
      <c r="Q98" s="891"/>
      <c r="R98" s="889"/>
      <c r="S98" s="889"/>
      <c r="T98" s="889"/>
      <c r="U98" s="889"/>
      <c r="V98" s="889"/>
      <c r="W98" s="889"/>
      <c r="X98" s="889"/>
      <c r="Y98" s="890"/>
      <c r="Z98" s="839"/>
      <c r="AA98" s="839"/>
      <c r="AB98" s="839"/>
      <c r="AC98" s="839"/>
      <c r="AD98" s="839"/>
      <c r="AE98" s="839"/>
      <c r="AF98" s="839"/>
      <c r="AG98" s="839"/>
      <c r="AH98" s="839"/>
      <c r="AI98" s="839"/>
      <c r="AJ98" s="839"/>
      <c r="AK98" s="839"/>
      <c r="AL98" s="839"/>
      <c r="AM98" s="839"/>
      <c r="AN98" s="839"/>
      <c r="AO98" s="839"/>
      <c r="AP98" s="839"/>
      <c r="AQ98" s="839"/>
      <c r="AR98" s="839"/>
      <c r="AS98" s="839"/>
      <c r="AT98" s="839"/>
      <c r="AU98" s="839"/>
      <c r="AV98" s="839"/>
      <c r="AW98" s="839"/>
      <c r="AX98" s="839"/>
      <c r="AY98" s="839"/>
      <c r="AZ98" s="839"/>
      <c r="BA98" s="839"/>
      <c r="BB98" s="839"/>
      <c r="BC98" s="839"/>
      <c r="BD98" s="839"/>
      <c r="BE98" s="839"/>
      <c r="BF98" s="839"/>
      <c r="BG98" s="839"/>
      <c r="BH98" s="839"/>
      <c r="BI98" s="839"/>
      <c r="BJ98" s="839"/>
      <c r="BK98" s="839"/>
      <c r="BL98" s="839"/>
      <c r="BM98" s="839"/>
      <c r="BN98" s="839"/>
      <c r="BO98" s="839"/>
      <c r="BP98" s="839"/>
      <c r="BQ98" s="839"/>
      <c r="BR98" s="839"/>
      <c r="BS98" s="839"/>
    </row>
    <row r="99" spans="1:71" s="575" customFormat="1" ht="15.6" customHeight="1" outlineLevel="2" x14ac:dyDescent="0.2">
      <c r="A99" s="811"/>
      <c r="B99" s="576"/>
      <c r="C99" s="698"/>
      <c r="D99" s="576" t="s">
        <v>1119</v>
      </c>
      <c r="E99" s="579"/>
      <c r="F99" s="576"/>
      <c r="G99" s="580"/>
      <c r="H99" s="580"/>
      <c r="I99" s="768"/>
      <c r="J99" s="768"/>
      <c r="K99" s="768"/>
      <c r="L99" s="768"/>
      <c r="M99" s="768"/>
      <c r="N99" s="704"/>
      <c r="O99" s="888"/>
      <c r="P99" s="888"/>
      <c r="Q99" s="891"/>
      <c r="R99" s="889"/>
      <c r="S99" s="889"/>
      <c r="T99" s="889"/>
      <c r="U99" s="889"/>
      <c r="V99" s="889"/>
      <c r="W99" s="889"/>
      <c r="X99" s="889"/>
      <c r="Y99" s="890"/>
      <c r="Z99" s="839"/>
      <c r="AA99" s="839"/>
      <c r="AB99" s="839"/>
      <c r="AC99" s="839"/>
      <c r="AD99" s="839"/>
      <c r="AE99" s="839"/>
      <c r="AF99" s="839"/>
      <c r="AG99" s="839"/>
      <c r="AH99" s="839"/>
      <c r="AI99" s="839"/>
      <c r="AJ99" s="839"/>
      <c r="AK99" s="839"/>
      <c r="AL99" s="839"/>
      <c r="AM99" s="839"/>
      <c r="AN99" s="839"/>
      <c r="AO99" s="839"/>
      <c r="AP99" s="839"/>
      <c r="AQ99" s="839"/>
      <c r="AR99" s="839"/>
      <c r="AS99" s="839"/>
      <c r="AT99" s="839"/>
      <c r="AU99" s="839"/>
      <c r="AV99" s="839"/>
      <c r="AW99" s="839"/>
      <c r="AX99" s="839"/>
      <c r="AY99" s="839"/>
      <c r="AZ99" s="839"/>
      <c r="BA99" s="839"/>
      <c r="BB99" s="839"/>
      <c r="BC99" s="839"/>
      <c r="BD99" s="839"/>
      <c r="BE99" s="839"/>
      <c r="BF99" s="839"/>
      <c r="BG99" s="839"/>
      <c r="BH99" s="839"/>
      <c r="BI99" s="839"/>
      <c r="BJ99" s="839"/>
      <c r="BK99" s="839"/>
      <c r="BL99" s="839"/>
      <c r="BM99" s="839"/>
      <c r="BN99" s="839"/>
      <c r="BO99" s="839"/>
      <c r="BP99" s="839"/>
      <c r="BQ99" s="839"/>
      <c r="BR99" s="839"/>
      <c r="BS99" s="839"/>
    </row>
    <row r="100" spans="1:71" s="575" customFormat="1" ht="15.6" customHeight="1" outlineLevel="2" x14ac:dyDescent="0.2">
      <c r="A100" s="811"/>
      <c r="B100" s="576" t="str">
        <f>B94</f>
        <v>V1-1-C3</v>
      </c>
      <c r="C100" s="699"/>
      <c r="D100" s="576" t="str">
        <f>D94</f>
        <v>Spouwmuurisolatie PUR schuim 60 mm vanaf 130 m²</v>
      </c>
      <c r="E100" s="579">
        <v>1</v>
      </c>
      <c r="F100" s="576" t="s">
        <v>74</v>
      </c>
      <c r="G100" s="580">
        <v>0</v>
      </c>
      <c r="H100" s="580">
        <f>E100*G100</f>
        <v>0</v>
      </c>
      <c r="I100" s="768"/>
      <c r="J100" s="768">
        <f>E100*I100</f>
        <v>0</v>
      </c>
      <c r="K100" s="768">
        <v>22</v>
      </c>
      <c r="L100" s="768">
        <f>E100*K100</f>
        <v>22</v>
      </c>
      <c r="M100" s="768">
        <f>J100+H100*Tabellen!$K$2+L100</f>
        <v>22</v>
      </c>
      <c r="N100" s="704"/>
      <c r="O100" s="888">
        <f>M100</f>
        <v>22</v>
      </c>
      <c r="P100" s="888"/>
      <c r="Q100" s="891" t="s">
        <v>972</v>
      </c>
      <c r="R100" s="911">
        <f>_xlfn.XLOOKUP(Q100,Tabellen!$B$9:$B$21,Tabellen!$C$9:$C$21,"controleren")</f>
        <v>0.3</v>
      </c>
      <c r="S100" s="889">
        <f>O100*R100</f>
        <v>6.6</v>
      </c>
      <c r="T100" s="889">
        <f>O100-S100</f>
        <v>15.4</v>
      </c>
      <c r="U100" s="889">
        <f>S100*Tabellen!$G$2</f>
        <v>0.59399999999999997</v>
      </c>
      <c r="V100" s="889">
        <f>T100*Tabellen!$H$2</f>
        <v>3.234</v>
      </c>
      <c r="W100" s="889">
        <f>U100+V100</f>
        <v>3.8279999999999998</v>
      </c>
      <c r="X100" s="889">
        <f>O100+W100</f>
        <v>25.827999999999999</v>
      </c>
      <c r="Y100" s="890"/>
      <c r="Z100" s="839"/>
      <c r="AA100" s="839"/>
      <c r="AB100" s="839"/>
      <c r="AC100" s="839"/>
      <c r="AD100" s="839"/>
      <c r="AE100" s="839"/>
      <c r="AF100" s="839"/>
      <c r="AG100" s="839"/>
      <c r="AH100" s="839"/>
      <c r="AI100" s="839"/>
      <c r="AJ100" s="839"/>
      <c r="AK100" s="839"/>
      <c r="AL100" s="839"/>
      <c r="AM100" s="839"/>
      <c r="AN100" s="839"/>
      <c r="AO100" s="839"/>
      <c r="AP100" s="839"/>
      <c r="AQ100" s="839"/>
      <c r="AR100" s="839"/>
      <c r="AS100" s="839"/>
      <c r="AT100" s="839"/>
      <c r="AU100" s="839"/>
      <c r="AV100" s="839"/>
      <c r="AW100" s="839"/>
      <c r="AX100" s="839"/>
      <c r="AY100" s="839"/>
      <c r="AZ100" s="839"/>
      <c r="BA100" s="839"/>
      <c r="BB100" s="839"/>
      <c r="BC100" s="839"/>
      <c r="BD100" s="839"/>
      <c r="BE100" s="839"/>
      <c r="BF100" s="839"/>
      <c r="BG100" s="839"/>
      <c r="BH100" s="839"/>
      <c r="BI100" s="839"/>
      <c r="BJ100" s="839"/>
      <c r="BK100" s="839"/>
      <c r="BL100" s="839"/>
      <c r="BM100" s="839"/>
      <c r="BN100" s="839"/>
      <c r="BO100" s="839"/>
      <c r="BP100" s="839"/>
      <c r="BQ100" s="839"/>
      <c r="BR100" s="839"/>
      <c r="BS100" s="839"/>
    </row>
    <row r="101" spans="1:71" ht="15.6" customHeight="1" outlineLevel="2" x14ac:dyDescent="0.2">
      <c r="B101" s="578"/>
      <c r="E101" s="579"/>
      <c r="G101" s="580">
        <v>0</v>
      </c>
      <c r="H101" s="580">
        <f>E101*G101</f>
        <v>0</v>
      </c>
      <c r="I101" s="768">
        <v>0</v>
      </c>
      <c r="J101" s="768">
        <f>E101*I101</f>
        <v>0</v>
      </c>
      <c r="L101" s="768">
        <f>E101*K101</f>
        <v>0</v>
      </c>
      <c r="M101" s="768">
        <f>J101+H101*Tabellen!$K$2+L101</f>
        <v>0</v>
      </c>
      <c r="N101" s="703"/>
      <c r="O101" s="888"/>
      <c r="P101" s="888"/>
      <c r="Q101" s="888"/>
    </row>
    <row r="102" spans="1:71" ht="9" customHeight="1" outlineLevel="1" x14ac:dyDescent="0.2">
      <c r="B102" s="582"/>
      <c r="D102" s="583"/>
      <c r="E102" s="585"/>
      <c r="F102" s="583"/>
      <c r="G102" s="584"/>
      <c r="H102" s="584"/>
      <c r="I102" s="769"/>
      <c r="J102" s="769"/>
      <c r="K102" s="769"/>
      <c r="L102" s="769"/>
      <c r="M102" s="769"/>
      <c r="N102" s="694"/>
      <c r="O102" s="892"/>
      <c r="P102" s="892"/>
      <c r="Q102" s="892"/>
      <c r="R102" s="893"/>
      <c r="S102" s="893"/>
      <c r="T102" s="893"/>
      <c r="U102" s="893"/>
      <c r="V102" s="893"/>
      <c r="W102" s="893"/>
      <c r="X102" s="893"/>
      <c r="Y102" s="892"/>
      <c r="Z102" s="837"/>
      <c r="AA102" s="838"/>
      <c r="AG102" s="835"/>
      <c r="AH102" s="835"/>
    </row>
    <row r="103" spans="1:71" s="789" customFormat="1" ht="15.6" customHeight="1" outlineLevel="1" x14ac:dyDescent="0.2">
      <c r="B103" s="569" t="s">
        <v>888</v>
      </c>
      <c r="C103" s="814"/>
      <c r="D103" s="570" t="s">
        <v>1307</v>
      </c>
      <c r="E103" s="577">
        <v>1</v>
      </c>
      <c r="F103" s="570" t="s">
        <v>74</v>
      </c>
      <c r="G103" s="571"/>
      <c r="H103" s="571">
        <f>SUM(H104:H107)</f>
        <v>0</v>
      </c>
      <c r="I103" s="767"/>
      <c r="J103" s="767">
        <f>SUM(J104:J107)</f>
        <v>0</v>
      </c>
      <c r="K103" s="767"/>
      <c r="L103" s="767">
        <f>SUM(L104:L107)</f>
        <v>0.22500000000000001</v>
      </c>
      <c r="M103" s="767">
        <f>SUM(M104:M105)</f>
        <v>0.22500000000000001</v>
      </c>
      <c r="N103" s="814"/>
      <c r="O103" s="884">
        <f>SUM(O104:O107)</f>
        <v>0.22500000000000001</v>
      </c>
      <c r="P103" s="885" t="str">
        <f>B103</f>
        <v>V1-1-C4</v>
      </c>
      <c r="Q103" s="885"/>
      <c r="R103" s="886"/>
      <c r="S103" s="886"/>
      <c r="T103" s="886"/>
      <c r="U103" s="886"/>
      <c r="V103" s="886"/>
      <c r="W103" s="886"/>
      <c r="X103" s="886">
        <f>SUM(X104:X107)</f>
        <v>0.26415</v>
      </c>
      <c r="Y103" s="887"/>
      <c r="Z103" s="832"/>
      <c r="AA103" s="832"/>
      <c r="AB103" s="832"/>
      <c r="AC103" s="832"/>
      <c r="AD103" s="832"/>
      <c r="AE103" s="832"/>
      <c r="AF103" s="832"/>
      <c r="AG103" s="832"/>
      <c r="AH103" s="832"/>
      <c r="AI103" s="832"/>
      <c r="AJ103" s="832"/>
      <c r="AK103" s="832"/>
      <c r="AL103" s="832"/>
      <c r="AM103" s="832"/>
      <c r="AN103" s="832"/>
      <c r="AO103" s="832"/>
      <c r="AP103" s="832"/>
      <c r="AQ103" s="832"/>
      <c r="AR103" s="832"/>
      <c r="AS103" s="832"/>
      <c r="AT103" s="832"/>
      <c r="AU103" s="832"/>
      <c r="AV103" s="832"/>
      <c r="AW103" s="832"/>
      <c r="AX103" s="832"/>
      <c r="AY103" s="832"/>
      <c r="AZ103" s="832"/>
      <c r="BA103" s="832"/>
      <c r="BB103" s="832"/>
      <c r="BC103" s="832"/>
      <c r="BD103" s="832"/>
      <c r="BE103" s="832"/>
      <c r="BF103" s="832"/>
      <c r="BG103" s="832"/>
      <c r="BH103" s="832"/>
      <c r="BI103" s="832"/>
      <c r="BJ103" s="832"/>
      <c r="BK103" s="832"/>
      <c r="BL103" s="832"/>
      <c r="BM103" s="832"/>
      <c r="BN103" s="832"/>
      <c r="BO103" s="832"/>
      <c r="BP103" s="832"/>
      <c r="BQ103" s="832"/>
      <c r="BR103" s="832"/>
      <c r="BS103" s="832"/>
    </row>
    <row r="104" spans="1:71" ht="15.6" customHeight="1" outlineLevel="2" x14ac:dyDescent="0.2">
      <c r="B104" s="578"/>
      <c r="D104" s="587" t="s">
        <v>1083</v>
      </c>
      <c r="E104" s="579"/>
      <c r="G104" s="580"/>
      <c r="H104" s="580"/>
      <c r="N104" s="703"/>
      <c r="O104" s="888"/>
      <c r="P104" s="888"/>
      <c r="Q104" s="888"/>
    </row>
    <row r="105" spans="1:71" s="575" customFormat="1" ht="15.6" customHeight="1" outlineLevel="2" x14ac:dyDescent="0.2">
      <c r="A105" s="811"/>
      <c r="B105" s="576" t="str">
        <f>B103</f>
        <v>V1-1-C4</v>
      </c>
      <c r="C105" s="699"/>
      <c r="D105" s="576" t="str">
        <f>D103</f>
        <v>╚ PUR meer-/minderprijs per mm</v>
      </c>
      <c r="E105" s="579">
        <v>1</v>
      </c>
      <c r="F105" s="576" t="s">
        <v>74</v>
      </c>
      <c r="G105" s="580">
        <v>0</v>
      </c>
      <c r="H105" s="580">
        <f>E105*G105</f>
        <v>0</v>
      </c>
      <c r="I105" s="768">
        <v>0</v>
      </c>
      <c r="J105" s="768">
        <f>E105*I105</f>
        <v>0</v>
      </c>
      <c r="K105" s="768">
        <v>0.22500000000000001</v>
      </c>
      <c r="L105" s="768">
        <f>E105*K105</f>
        <v>0.22500000000000001</v>
      </c>
      <c r="M105" s="768">
        <f>J105+H105*Tabellen!$K$2+L105</f>
        <v>0.22500000000000001</v>
      </c>
      <c r="N105" s="704"/>
      <c r="O105" s="888">
        <f>M105</f>
        <v>0.22500000000000001</v>
      </c>
      <c r="P105" s="888"/>
      <c r="Q105" s="891" t="s">
        <v>972</v>
      </c>
      <c r="R105" s="911">
        <f>_xlfn.XLOOKUP(Q105,Tabellen!$B$9:$B$21,Tabellen!$C$9:$C$21,"controleren")</f>
        <v>0.3</v>
      </c>
      <c r="S105" s="889">
        <f>O105*R105</f>
        <v>6.7500000000000004E-2</v>
      </c>
      <c r="T105" s="889">
        <f>O105-S105</f>
        <v>0.1575</v>
      </c>
      <c r="U105" s="889">
        <f>S105*Tabellen!$G$2</f>
        <v>6.0750000000000005E-3</v>
      </c>
      <c r="V105" s="889">
        <f>T105*Tabellen!$H$2</f>
        <v>3.3075E-2</v>
      </c>
      <c r="W105" s="889">
        <f>U105+V105</f>
        <v>3.9150000000000004E-2</v>
      </c>
      <c r="X105" s="889">
        <f>O105+W105</f>
        <v>0.26415</v>
      </c>
      <c r="Y105" s="890"/>
      <c r="Z105" s="839"/>
      <c r="AA105" s="839"/>
      <c r="AB105" s="839"/>
      <c r="AC105" s="839"/>
      <c r="AD105" s="839"/>
      <c r="AE105" s="839"/>
      <c r="AF105" s="839"/>
      <c r="AG105" s="839"/>
      <c r="AH105" s="839"/>
      <c r="AI105" s="839"/>
      <c r="AJ105" s="839"/>
      <c r="AK105" s="839"/>
      <c r="AL105" s="839"/>
      <c r="AM105" s="839"/>
      <c r="AN105" s="839"/>
      <c r="AO105" s="839"/>
      <c r="AP105" s="839"/>
      <c r="AQ105" s="839"/>
      <c r="AR105" s="839"/>
      <c r="AS105" s="839"/>
      <c r="AT105" s="839"/>
      <c r="AU105" s="839"/>
      <c r="AV105" s="839"/>
      <c r="AW105" s="839"/>
      <c r="AX105" s="839"/>
      <c r="AY105" s="839"/>
      <c r="AZ105" s="839"/>
      <c r="BA105" s="839"/>
      <c r="BB105" s="839"/>
      <c r="BC105" s="839"/>
      <c r="BD105" s="839"/>
      <c r="BE105" s="839"/>
      <c r="BF105" s="839"/>
      <c r="BG105" s="839"/>
      <c r="BH105" s="839"/>
      <c r="BI105" s="839"/>
      <c r="BJ105" s="839"/>
      <c r="BK105" s="839"/>
      <c r="BL105" s="839"/>
      <c r="BM105" s="839"/>
      <c r="BN105" s="839"/>
      <c r="BO105" s="839"/>
      <c r="BP105" s="839"/>
      <c r="BQ105" s="839"/>
      <c r="BR105" s="839"/>
      <c r="BS105" s="839"/>
    </row>
    <row r="106" spans="1:71" s="575" customFormat="1" ht="15.6" customHeight="1" outlineLevel="2" x14ac:dyDescent="0.2">
      <c r="A106" s="811"/>
      <c r="B106" s="576"/>
      <c r="C106" s="699"/>
      <c r="D106" s="576"/>
      <c r="E106" s="579"/>
      <c r="F106" s="576"/>
      <c r="G106" s="580"/>
      <c r="H106" s="580"/>
      <c r="I106" s="768"/>
      <c r="J106" s="768"/>
      <c r="K106" s="768"/>
      <c r="L106" s="768"/>
      <c r="M106" s="768"/>
      <c r="N106" s="704"/>
      <c r="O106" s="888"/>
      <c r="P106" s="888"/>
      <c r="Q106" s="891"/>
      <c r="R106" s="889"/>
      <c r="S106" s="889"/>
      <c r="T106" s="889"/>
      <c r="U106" s="889"/>
      <c r="V106" s="889"/>
      <c r="W106" s="889"/>
      <c r="X106" s="889"/>
      <c r="Y106" s="890"/>
      <c r="Z106" s="839"/>
      <c r="AA106" s="839"/>
      <c r="AB106" s="839"/>
      <c r="AC106" s="839"/>
      <c r="AD106" s="839"/>
      <c r="AE106" s="839"/>
      <c r="AF106" s="839"/>
      <c r="AG106" s="839"/>
      <c r="AH106" s="839"/>
      <c r="AI106" s="839"/>
      <c r="AJ106" s="839"/>
      <c r="AK106" s="839"/>
      <c r="AL106" s="839"/>
      <c r="AM106" s="839"/>
      <c r="AN106" s="839"/>
      <c r="AO106" s="839"/>
      <c r="AP106" s="839"/>
      <c r="AQ106" s="839"/>
      <c r="AR106" s="839"/>
      <c r="AS106" s="839"/>
      <c r="AT106" s="839"/>
      <c r="AU106" s="839"/>
      <c r="AV106" s="839"/>
      <c r="AW106" s="839"/>
      <c r="AX106" s="839"/>
      <c r="AY106" s="839"/>
      <c r="AZ106" s="839"/>
      <c r="BA106" s="839"/>
      <c r="BB106" s="839"/>
      <c r="BC106" s="839"/>
      <c r="BD106" s="839"/>
      <c r="BE106" s="839"/>
      <c r="BF106" s="839"/>
      <c r="BG106" s="839"/>
      <c r="BH106" s="839"/>
      <c r="BI106" s="839"/>
      <c r="BJ106" s="839"/>
      <c r="BK106" s="839"/>
      <c r="BL106" s="839"/>
      <c r="BM106" s="839"/>
      <c r="BN106" s="839"/>
      <c r="BO106" s="839"/>
      <c r="BP106" s="839"/>
      <c r="BQ106" s="839"/>
      <c r="BR106" s="839"/>
      <c r="BS106" s="839"/>
    </row>
    <row r="107" spans="1:71" ht="15.6" customHeight="1" outlineLevel="2" x14ac:dyDescent="0.2">
      <c r="B107" s="578"/>
      <c r="E107" s="579"/>
      <c r="G107" s="580">
        <v>0</v>
      </c>
      <c r="H107" s="580">
        <f>E107*G107</f>
        <v>0</v>
      </c>
      <c r="I107" s="768">
        <v>0</v>
      </c>
      <c r="J107" s="768">
        <f>E107*I107</f>
        <v>0</v>
      </c>
      <c r="L107" s="768">
        <f>E107*K107</f>
        <v>0</v>
      </c>
      <c r="M107" s="768">
        <f>J107+H107*Tabellen!$K$2+L107</f>
        <v>0</v>
      </c>
      <c r="N107" s="703"/>
      <c r="O107" s="888"/>
      <c r="P107" s="888"/>
      <c r="Q107" s="888"/>
    </row>
    <row r="108" spans="1:71" ht="9" customHeight="1" outlineLevel="1" x14ac:dyDescent="0.2">
      <c r="B108" s="582"/>
      <c r="D108" s="583"/>
      <c r="E108" s="585"/>
      <c r="F108" s="583"/>
      <c r="G108" s="584"/>
      <c r="H108" s="584"/>
      <c r="I108" s="769"/>
      <c r="J108" s="769"/>
      <c r="K108" s="769"/>
      <c r="L108" s="769"/>
      <c r="M108" s="769"/>
      <c r="N108" s="694"/>
      <c r="O108" s="892"/>
      <c r="P108" s="892"/>
      <c r="Q108" s="892"/>
      <c r="R108" s="893"/>
      <c r="S108" s="893"/>
      <c r="T108" s="893"/>
      <c r="U108" s="893"/>
      <c r="V108" s="893"/>
      <c r="W108" s="893"/>
      <c r="X108" s="893"/>
      <c r="Y108" s="892"/>
      <c r="Z108" s="837"/>
      <c r="AA108" s="838"/>
      <c r="AG108" s="835"/>
      <c r="AH108" s="835"/>
    </row>
    <row r="109" spans="1:71" s="789" customFormat="1" ht="15.6" customHeight="1" outlineLevel="1" x14ac:dyDescent="0.2">
      <c r="B109" s="569" t="s">
        <v>889</v>
      </c>
      <c r="C109" s="814"/>
      <c r="D109" s="570" t="s">
        <v>143</v>
      </c>
      <c r="E109" s="577">
        <v>1</v>
      </c>
      <c r="F109" s="570" t="s">
        <v>74</v>
      </c>
      <c r="G109" s="571"/>
      <c r="H109" s="571">
        <f>SUM(H110:H112)</f>
        <v>0</v>
      </c>
      <c r="I109" s="767"/>
      <c r="J109" s="767">
        <f>SUM(J110:J112)</f>
        <v>0</v>
      </c>
      <c r="K109" s="767"/>
      <c r="L109" s="767">
        <f>SUM(L110:L112)</f>
        <v>0</v>
      </c>
      <c r="M109" s="767">
        <f>SUM(M110:M112)</f>
        <v>0</v>
      </c>
      <c r="N109" s="814"/>
      <c r="O109" s="884">
        <f>SUM(O110:O112)</f>
        <v>0</v>
      </c>
      <c r="P109" s="885" t="str">
        <f>B109</f>
        <v>V1-1-D1</v>
      </c>
      <c r="Q109" s="885"/>
      <c r="R109" s="886"/>
      <c r="S109" s="886"/>
      <c r="T109" s="886"/>
      <c r="U109" s="886"/>
      <c r="V109" s="886"/>
      <c r="W109" s="886"/>
      <c r="X109" s="899"/>
      <c r="Y109" s="887"/>
      <c r="Z109" s="832"/>
      <c r="AA109" s="832"/>
      <c r="AB109" s="832"/>
      <c r="AC109" s="832"/>
      <c r="AD109" s="832"/>
      <c r="AE109" s="832"/>
      <c r="AF109" s="832"/>
      <c r="AG109" s="832"/>
      <c r="AH109" s="832"/>
      <c r="AI109" s="832"/>
      <c r="AJ109" s="832"/>
      <c r="AK109" s="832"/>
      <c r="AL109" s="832"/>
      <c r="AM109" s="832"/>
      <c r="AN109" s="832"/>
      <c r="AO109" s="832"/>
      <c r="AP109" s="832"/>
      <c r="AQ109" s="832"/>
      <c r="AR109" s="832"/>
      <c r="AS109" s="832"/>
      <c r="AT109" s="832"/>
      <c r="AU109" s="832"/>
      <c r="AV109" s="832"/>
      <c r="AW109" s="832"/>
      <c r="AX109" s="832"/>
      <c r="AY109" s="832"/>
      <c r="AZ109" s="832"/>
      <c r="BA109" s="832"/>
      <c r="BB109" s="832"/>
      <c r="BC109" s="832"/>
      <c r="BD109" s="832"/>
      <c r="BE109" s="832"/>
      <c r="BF109" s="832"/>
      <c r="BG109" s="832"/>
      <c r="BH109" s="832"/>
      <c r="BI109" s="832"/>
      <c r="BJ109" s="832"/>
      <c r="BK109" s="832"/>
      <c r="BL109" s="832"/>
      <c r="BM109" s="832"/>
      <c r="BN109" s="832"/>
      <c r="BO109" s="832"/>
      <c r="BP109" s="832"/>
      <c r="BQ109" s="832"/>
      <c r="BR109" s="832"/>
      <c r="BS109" s="832"/>
    </row>
    <row r="110" spans="1:71" ht="15.6" customHeight="1" outlineLevel="2" x14ac:dyDescent="0.2">
      <c r="B110" s="578"/>
      <c r="D110" s="587" t="s">
        <v>1304</v>
      </c>
      <c r="E110" s="579"/>
      <c r="F110" s="588"/>
      <c r="G110" s="589"/>
      <c r="H110" s="589"/>
      <c r="I110" s="774"/>
      <c r="J110" s="774"/>
      <c r="K110" s="774"/>
      <c r="N110" s="703"/>
      <c r="O110" s="888"/>
      <c r="P110" s="888"/>
      <c r="Q110" s="888"/>
    </row>
    <row r="111" spans="1:71" s="575" customFormat="1" ht="15.6" customHeight="1" outlineLevel="2" x14ac:dyDescent="0.2">
      <c r="A111" s="811"/>
      <c r="B111" s="581"/>
      <c r="C111" s="699"/>
      <c r="D111" s="575" t="s">
        <v>1386</v>
      </c>
      <c r="E111" s="590"/>
      <c r="G111" s="573">
        <v>0</v>
      </c>
      <c r="H111" s="573">
        <f>E111*G111</f>
        <v>0</v>
      </c>
      <c r="I111" s="770"/>
      <c r="J111" s="770">
        <f>E111*I111</f>
        <v>0</v>
      </c>
      <c r="K111" s="770"/>
      <c r="L111" s="770">
        <f>E111*K111</f>
        <v>0</v>
      </c>
      <c r="M111" s="770">
        <f>J111+H111*Tabellen!$K$2+L111</f>
        <v>0</v>
      </c>
      <c r="N111" s="704"/>
      <c r="O111" s="888"/>
      <c r="P111" s="888"/>
      <c r="Q111" s="891" t="s">
        <v>972</v>
      </c>
      <c r="R111" s="911">
        <f>_xlfn.XLOOKUP(Q111,Tabellen!$B$9:$B$21,Tabellen!$C$9:$C$21,"controleren")</f>
        <v>0.3</v>
      </c>
      <c r="S111" s="889">
        <f>O111*R111</f>
        <v>0</v>
      </c>
      <c r="T111" s="889">
        <f>O111-S111</f>
        <v>0</v>
      </c>
      <c r="U111" s="889">
        <f>S111*Tabellen!$G$2</f>
        <v>0</v>
      </c>
      <c r="V111" s="889">
        <f>T111*Tabellen!$H$2</f>
        <v>0</v>
      </c>
      <c r="W111" s="889">
        <f>U111+V111</f>
        <v>0</v>
      </c>
      <c r="X111" s="889">
        <f>O111+W111</f>
        <v>0</v>
      </c>
      <c r="Y111" s="888"/>
      <c r="Z111" s="840"/>
      <c r="AA111" s="839"/>
      <c r="AB111" s="839"/>
      <c r="AC111" s="839"/>
      <c r="AD111" s="839"/>
      <c r="AE111" s="839"/>
      <c r="AF111" s="839"/>
      <c r="AG111" s="839"/>
      <c r="AH111" s="839"/>
      <c r="AI111" s="839"/>
      <c r="AJ111" s="839"/>
      <c r="AK111" s="839"/>
      <c r="AL111" s="839"/>
      <c r="AM111" s="839"/>
      <c r="AN111" s="839"/>
      <c r="AO111" s="839"/>
      <c r="AP111" s="839"/>
      <c r="AQ111" s="839"/>
      <c r="AR111" s="839"/>
      <c r="AS111" s="839"/>
      <c r="AT111" s="839"/>
      <c r="AU111" s="839"/>
      <c r="AV111" s="839"/>
      <c r="AW111" s="839"/>
      <c r="AX111" s="839"/>
      <c r="AY111" s="839"/>
      <c r="AZ111" s="839"/>
      <c r="BA111" s="839"/>
      <c r="BB111" s="839"/>
      <c r="BC111" s="839"/>
      <c r="BD111" s="839"/>
      <c r="BE111" s="839"/>
      <c r="BF111" s="839"/>
      <c r="BG111" s="839"/>
      <c r="BH111" s="839"/>
      <c r="BI111" s="839"/>
      <c r="BJ111" s="839"/>
      <c r="BK111" s="839"/>
      <c r="BL111" s="839"/>
      <c r="BM111" s="839"/>
      <c r="BN111" s="839"/>
      <c r="BO111" s="839"/>
      <c r="BP111" s="839"/>
      <c r="BQ111" s="839"/>
      <c r="BR111" s="839"/>
      <c r="BS111" s="839"/>
    </row>
    <row r="112" spans="1:71" ht="15.6" customHeight="1" outlineLevel="2" x14ac:dyDescent="0.2">
      <c r="B112" s="578"/>
      <c r="E112" s="579"/>
      <c r="G112" s="580">
        <v>0</v>
      </c>
      <c r="H112" s="580">
        <f>E112*G112</f>
        <v>0</v>
      </c>
      <c r="I112" s="768">
        <v>0</v>
      </c>
      <c r="J112" s="768">
        <f>E112*I112</f>
        <v>0</v>
      </c>
      <c r="L112" s="768">
        <f>E112*K112</f>
        <v>0</v>
      </c>
      <c r="M112" s="768">
        <f>J112+H112*Tabellen!$K$2+L112</f>
        <v>0</v>
      </c>
      <c r="N112" s="703"/>
      <c r="O112" s="888"/>
      <c r="P112" s="888"/>
      <c r="Q112" s="888"/>
      <c r="Y112" s="888"/>
      <c r="Z112" s="836"/>
    </row>
    <row r="113" spans="1:71" ht="9" customHeight="1" outlineLevel="1" x14ac:dyDescent="0.2">
      <c r="B113" s="582"/>
      <c r="D113" s="583"/>
      <c r="E113" s="585"/>
      <c r="F113" s="583"/>
      <c r="G113" s="584"/>
      <c r="H113" s="584"/>
      <c r="I113" s="769"/>
      <c r="J113" s="769"/>
      <c r="K113" s="769"/>
      <c r="L113" s="769"/>
      <c r="M113" s="769"/>
      <c r="N113" s="694"/>
      <c r="O113" s="892"/>
      <c r="P113" s="892"/>
      <c r="Q113" s="892"/>
      <c r="R113" s="893"/>
      <c r="S113" s="893"/>
      <c r="T113" s="893"/>
      <c r="U113" s="893"/>
      <c r="V113" s="893"/>
      <c r="W113" s="893"/>
      <c r="X113" s="893"/>
      <c r="Y113" s="892"/>
      <c r="Z113" s="837"/>
      <c r="AA113" s="838"/>
      <c r="AG113" s="835"/>
      <c r="AH113" s="835"/>
    </row>
    <row r="114" spans="1:71" s="789" customFormat="1" ht="15.6" customHeight="1" outlineLevel="1" x14ac:dyDescent="0.2">
      <c r="B114" s="569" t="s">
        <v>144</v>
      </c>
      <c r="C114" s="814"/>
      <c r="D114" s="570" t="s">
        <v>841</v>
      </c>
      <c r="E114" s="577">
        <v>1</v>
      </c>
      <c r="F114" s="570" t="s">
        <v>72</v>
      </c>
      <c r="G114" s="571"/>
      <c r="H114" s="571"/>
      <c r="I114" s="767"/>
      <c r="J114" s="767"/>
      <c r="K114" s="767"/>
      <c r="L114" s="767"/>
      <c r="M114" s="767"/>
      <c r="N114" s="814"/>
      <c r="O114" s="884"/>
      <c r="P114" s="885" t="str">
        <f>B114</f>
        <v>V1-1-X</v>
      </c>
      <c r="Q114" s="885"/>
      <c r="R114" s="886"/>
      <c r="S114" s="886"/>
      <c r="T114" s="886"/>
      <c r="U114" s="886"/>
      <c r="V114" s="886"/>
      <c r="W114" s="886"/>
      <c r="X114" s="886"/>
      <c r="Y114" s="900"/>
      <c r="Z114" s="847"/>
      <c r="AA114" s="832"/>
      <c r="AB114" s="832"/>
      <c r="AC114" s="832"/>
      <c r="AD114" s="832"/>
      <c r="AE114" s="832"/>
      <c r="AF114" s="832"/>
      <c r="AG114" s="832"/>
      <c r="AH114" s="832"/>
      <c r="AI114" s="832"/>
      <c r="AJ114" s="832"/>
      <c r="AK114" s="832"/>
      <c r="AL114" s="832"/>
      <c r="AM114" s="832"/>
      <c r="AN114" s="832"/>
      <c r="AO114" s="832"/>
      <c r="AP114" s="832"/>
      <c r="AQ114" s="832"/>
      <c r="AR114" s="832"/>
      <c r="AS114" s="832"/>
      <c r="AT114" s="832"/>
      <c r="AU114" s="832"/>
      <c r="AV114" s="832"/>
      <c r="AW114" s="832"/>
      <c r="AX114" s="832"/>
      <c r="AY114" s="832"/>
      <c r="AZ114" s="832"/>
      <c r="BA114" s="832"/>
      <c r="BB114" s="832"/>
      <c r="BC114" s="832"/>
      <c r="BD114" s="832"/>
      <c r="BE114" s="832"/>
      <c r="BF114" s="832"/>
      <c r="BG114" s="832"/>
      <c r="BH114" s="832"/>
      <c r="BI114" s="832"/>
      <c r="BJ114" s="832"/>
      <c r="BK114" s="832"/>
      <c r="BL114" s="832"/>
      <c r="BM114" s="832"/>
      <c r="BN114" s="832"/>
      <c r="BO114" s="832"/>
      <c r="BP114" s="832"/>
      <c r="BQ114" s="832"/>
      <c r="BR114" s="832"/>
      <c r="BS114" s="832"/>
    </row>
    <row r="115" spans="1:71" ht="15.6" customHeight="1" outlineLevel="2" x14ac:dyDescent="0.2">
      <c r="B115" s="578"/>
      <c r="D115" s="587" t="s">
        <v>156</v>
      </c>
      <c r="E115" s="579"/>
      <c r="G115" s="580"/>
      <c r="H115" s="580"/>
      <c r="N115" s="703"/>
      <c r="O115" s="888"/>
      <c r="P115" s="888"/>
      <c r="Q115" s="888"/>
      <c r="Y115" s="888"/>
      <c r="Z115" s="836"/>
    </row>
    <row r="116" spans="1:71" ht="15.6" customHeight="1" outlineLevel="2" x14ac:dyDescent="0.2">
      <c r="B116" s="583" t="s">
        <v>890</v>
      </c>
      <c r="D116" s="578" t="s">
        <v>961</v>
      </c>
      <c r="E116" s="601">
        <v>1</v>
      </c>
      <c r="F116" s="601" t="s">
        <v>844</v>
      </c>
      <c r="G116" s="601"/>
      <c r="H116" s="601">
        <f t="shared" ref="H116:H132" si="0">E116*G116</f>
        <v>0</v>
      </c>
      <c r="I116" s="775"/>
      <c r="J116" s="775">
        <f>E116*I116</f>
        <v>0</v>
      </c>
      <c r="K116" s="775">
        <v>750</v>
      </c>
      <c r="L116" s="775">
        <f t="shared" ref="L116:L132" si="1">E116*K116</f>
        <v>750</v>
      </c>
      <c r="M116" s="775">
        <f>J116+H116*Tabellen!$K$2+L116</f>
        <v>750</v>
      </c>
      <c r="N116" s="703"/>
      <c r="O116" s="888">
        <f t="shared" ref="O116:O136" si="2">M116</f>
        <v>750</v>
      </c>
      <c r="P116" s="888"/>
      <c r="Q116" s="891" t="s">
        <v>972</v>
      </c>
      <c r="R116" s="911">
        <f>_xlfn.XLOOKUP(Q116,Tabellen!$B$9:$B$21,Tabellen!$C$9:$C$21,"controleren")</f>
        <v>0.3</v>
      </c>
      <c r="S116" s="889">
        <f t="shared" ref="S116:S132" si="3">O116*R116</f>
        <v>225</v>
      </c>
      <c r="T116" s="889">
        <f t="shared" ref="T116:T132" si="4">O116-S116</f>
        <v>525</v>
      </c>
      <c r="U116" s="889">
        <f>S116*Tabellen!$G$2</f>
        <v>20.25</v>
      </c>
      <c r="V116" s="889">
        <f>T116*Tabellen!$H$2</f>
        <v>110.25</v>
      </c>
      <c r="W116" s="889">
        <f t="shared" ref="W116:W132" si="5">U116+V116</f>
        <v>130.5</v>
      </c>
      <c r="X116" s="889">
        <f t="shared" ref="X116:X132" si="6">O116+W116</f>
        <v>880.5</v>
      </c>
    </row>
    <row r="117" spans="1:71" ht="15.6" customHeight="1" outlineLevel="2" x14ac:dyDescent="0.2">
      <c r="D117" s="578"/>
      <c r="E117" s="601"/>
      <c r="F117" s="601"/>
      <c r="G117" s="601"/>
      <c r="H117" s="601"/>
      <c r="I117" s="775"/>
      <c r="J117" s="775"/>
      <c r="K117" s="775"/>
      <c r="L117" s="775"/>
      <c r="M117" s="775"/>
      <c r="N117" s="703"/>
      <c r="O117" s="888"/>
      <c r="P117" s="888"/>
      <c r="Q117" s="891"/>
      <c r="R117" s="911"/>
    </row>
    <row r="118" spans="1:71" ht="15.6" customHeight="1" outlineLevel="2" x14ac:dyDescent="0.2">
      <c r="B118" s="583" t="s">
        <v>891</v>
      </c>
      <c r="D118" s="578" t="s">
        <v>854</v>
      </c>
      <c r="E118" s="601">
        <v>1</v>
      </c>
      <c r="F118" s="601" t="s">
        <v>844</v>
      </c>
      <c r="G118" s="601"/>
      <c r="H118" s="601">
        <f t="shared" ref="H118" si="7">E118*G118</f>
        <v>0</v>
      </c>
      <c r="I118" s="775"/>
      <c r="J118" s="775">
        <f>E118*I118</f>
        <v>0</v>
      </c>
      <c r="K118" s="775">
        <v>150</v>
      </c>
      <c r="L118" s="775">
        <f t="shared" ref="L118" si="8">E118*K118</f>
        <v>150</v>
      </c>
      <c r="M118" s="775">
        <f>J118+H118*Tabellen!$K$2+L118</f>
        <v>150</v>
      </c>
      <c r="N118" s="703"/>
      <c r="O118" s="888">
        <f t="shared" ref="O118" si="9">M118</f>
        <v>150</v>
      </c>
      <c r="P118" s="888"/>
      <c r="Q118" s="891" t="s">
        <v>972</v>
      </c>
      <c r="R118" s="911">
        <f>_xlfn.XLOOKUP(Q118,Tabellen!$B$9:$B$21,Tabellen!$C$9:$C$21,"controleren")</f>
        <v>0.3</v>
      </c>
      <c r="S118" s="889">
        <f t="shared" ref="S118" si="10">O118*R118</f>
        <v>45</v>
      </c>
      <c r="T118" s="889">
        <f t="shared" ref="T118" si="11">O118-S118</f>
        <v>105</v>
      </c>
      <c r="U118" s="889">
        <f>S118*Tabellen!$G$2</f>
        <v>4.05</v>
      </c>
      <c r="V118" s="889">
        <f>T118*Tabellen!$H$2</f>
        <v>22.05</v>
      </c>
      <c r="W118" s="889">
        <f t="shared" ref="W118" si="12">U118+V118</f>
        <v>26.1</v>
      </c>
      <c r="X118" s="889">
        <f t="shared" ref="X118" si="13">O118+W118</f>
        <v>176.1</v>
      </c>
    </row>
    <row r="119" spans="1:71" ht="15.6" customHeight="1" outlineLevel="2" x14ac:dyDescent="0.2">
      <c r="D119" s="578"/>
      <c r="E119" s="601"/>
      <c r="F119" s="601"/>
      <c r="G119" s="601"/>
      <c r="H119" s="601"/>
      <c r="I119" s="775"/>
      <c r="J119" s="775"/>
      <c r="K119" s="775"/>
      <c r="L119" s="775"/>
      <c r="M119" s="775"/>
      <c r="N119" s="703"/>
      <c r="O119" s="888"/>
      <c r="P119" s="888"/>
      <c r="Q119" s="891"/>
      <c r="R119" s="911"/>
    </row>
    <row r="120" spans="1:71" ht="15.6" customHeight="1" outlineLevel="2" x14ac:dyDescent="0.2">
      <c r="B120" s="583" t="s">
        <v>892</v>
      </c>
      <c r="D120" s="578" t="s">
        <v>1715</v>
      </c>
      <c r="E120" s="601">
        <v>1</v>
      </c>
      <c r="F120" s="601" t="s">
        <v>844</v>
      </c>
      <c r="G120" s="601"/>
      <c r="H120" s="601">
        <f t="shared" si="0"/>
        <v>0</v>
      </c>
      <c r="I120" s="775"/>
      <c r="J120" s="775">
        <f>E120*I120</f>
        <v>0</v>
      </c>
      <c r="K120" s="775">
        <v>75</v>
      </c>
      <c r="L120" s="775">
        <f t="shared" si="1"/>
        <v>75</v>
      </c>
      <c r="M120" s="775">
        <f>J120+H120*Tabellen!$K$2+L120</f>
        <v>75</v>
      </c>
      <c r="N120" s="703"/>
      <c r="O120" s="888">
        <f t="shared" si="2"/>
        <v>75</v>
      </c>
      <c r="P120" s="888"/>
      <c r="Q120" s="891" t="s">
        <v>972</v>
      </c>
      <c r="R120" s="911">
        <f>_xlfn.XLOOKUP(Q120,Tabellen!$B$9:$B$21,Tabellen!$C$9:$C$21,"controleren")</f>
        <v>0.3</v>
      </c>
      <c r="S120" s="889">
        <f t="shared" si="3"/>
        <v>22.5</v>
      </c>
      <c r="T120" s="889">
        <f t="shared" si="4"/>
        <v>52.5</v>
      </c>
      <c r="U120" s="889">
        <f>S120*Tabellen!$G$2</f>
        <v>2.0249999999999999</v>
      </c>
      <c r="V120" s="889">
        <f>T120*Tabellen!$H$2</f>
        <v>11.025</v>
      </c>
      <c r="W120" s="889">
        <f t="shared" si="5"/>
        <v>13.05</v>
      </c>
      <c r="X120" s="889">
        <f t="shared" si="6"/>
        <v>88.05</v>
      </c>
    </row>
    <row r="121" spans="1:71" ht="15.6" customHeight="1" outlineLevel="2" x14ac:dyDescent="0.2">
      <c r="D121" s="578"/>
      <c r="E121" s="601"/>
      <c r="F121" s="601"/>
      <c r="G121" s="601"/>
      <c r="H121" s="601"/>
      <c r="I121" s="775"/>
      <c r="J121" s="775"/>
      <c r="K121" s="775"/>
      <c r="L121" s="775"/>
      <c r="M121" s="775"/>
      <c r="N121" s="703"/>
      <c r="O121" s="888"/>
      <c r="P121" s="888"/>
      <c r="Q121" s="891"/>
      <c r="R121" s="911"/>
    </row>
    <row r="122" spans="1:71" s="575" customFormat="1" ht="15.6" customHeight="1" outlineLevel="2" x14ac:dyDescent="0.2">
      <c r="A122" s="811"/>
      <c r="B122" s="583" t="s">
        <v>893</v>
      </c>
      <c r="C122" s="699"/>
      <c r="D122" s="720" t="s">
        <v>1667</v>
      </c>
      <c r="E122" s="969">
        <v>1</v>
      </c>
      <c r="F122" s="588" t="s">
        <v>126</v>
      </c>
      <c r="G122" s="589">
        <v>0</v>
      </c>
      <c r="H122" s="589">
        <f t="shared" ref="H122" si="14">E122*G122</f>
        <v>0</v>
      </c>
      <c r="I122" s="970">
        <v>454.54899999999998</v>
      </c>
      <c r="J122" s="776">
        <f>E122*I122</f>
        <v>454.54899999999998</v>
      </c>
      <c r="K122" s="774"/>
      <c r="L122" s="774">
        <f t="shared" ref="L122" si="15">E122*K122</f>
        <v>0</v>
      </c>
      <c r="M122" s="774">
        <f>J122+H122*Tabellen!$K$2+L122</f>
        <v>454.54899999999998</v>
      </c>
      <c r="N122" s="704"/>
      <c r="O122" s="889">
        <f t="shared" ref="O122" si="16">R122+T122</f>
        <v>550.00428999999997</v>
      </c>
      <c r="P122" s="902"/>
      <c r="Q122" s="894" t="s">
        <v>1007</v>
      </c>
      <c r="R122" s="889">
        <f>H122*Tabellen!$K$2*Tabellen!$F$2</f>
        <v>0</v>
      </c>
      <c r="S122" s="895" t="s">
        <v>1089</v>
      </c>
      <c r="T122" s="889">
        <f>J122*Tabellen!$F$2</f>
        <v>550.00428999999997</v>
      </c>
      <c r="U122" s="889">
        <f>R122*Tabellen!$G$2</f>
        <v>0</v>
      </c>
      <c r="V122" s="889">
        <f>T122*Tabellen!$H$2</f>
        <v>115.50090089999999</v>
      </c>
      <c r="W122" s="889">
        <f t="shared" ref="W122" si="17">U122+V122</f>
        <v>115.50090089999999</v>
      </c>
      <c r="X122" s="889">
        <f t="shared" ref="X122" si="18">O122+W122</f>
        <v>665.5051909</v>
      </c>
      <c r="Y122" s="888"/>
      <c r="Z122" s="840"/>
      <c r="AA122" s="839"/>
      <c r="AB122" s="839"/>
      <c r="AC122" s="839"/>
      <c r="AD122" s="839"/>
      <c r="AE122" s="839"/>
      <c r="AF122" s="839"/>
      <c r="AG122" s="839"/>
      <c r="AH122" s="839"/>
      <c r="AI122" s="839"/>
      <c r="AJ122" s="839"/>
      <c r="AK122" s="839"/>
      <c r="AL122" s="839"/>
      <c r="AM122" s="839"/>
      <c r="AN122" s="839"/>
      <c r="AO122" s="839"/>
      <c r="AP122" s="839"/>
      <c r="AQ122" s="839"/>
      <c r="AR122" s="839"/>
      <c r="AS122" s="839"/>
      <c r="AT122" s="839"/>
      <c r="AU122" s="839"/>
      <c r="AV122" s="839"/>
      <c r="AW122" s="839"/>
      <c r="AX122" s="839"/>
      <c r="AY122" s="839"/>
      <c r="AZ122" s="839"/>
      <c r="BA122" s="839"/>
      <c r="BB122" s="839"/>
      <c r="BC122" s="839"/>
      <c r="BD122" s="839"/>
      <c r="BE122" s="839"/>
      <c r="BF122" s="839"/>
      <c r="BG122" s="839"/>
      <c r="BH122" s="839"/>
      <c r="BI122" s="839"/>
      <c r="BJ122" s="839"/>
      <c r="BK122" s="839"/>
      <c r="BL122" s="839"/>
      <c r="BM122" s="839"/>
      <c r="BN122" s="839"/>
      <c r="BO122" s="839"/>
      <c r="BP122" s="839"/>
      <c r="BQ122" s="839"/>
      <c r="BR122" s="839"/>
      <c r="BS122" s="839"/>
    </row>
    <row r="123" spans="1:71" s="575" customFormat="1" ht="15.6" customHeight="1" outlineLevel="2" x14ac:dyDescent="0.2">
      <c r="A123" s="811"/>
      <c r="B123" s="576"/>
      <c r="C123" s="699"/>
      <c r="D123" s="578"/>
      <c r="E123" s="579"/>
      <c r="F123" s="576"/>
      <c r="G123" s="580"/>
      <c r="H123" s="580"/>
      <c r="I123" s="768"/>
      <c r="J123" s="768"/>
      <c r="K123" s="768"/>
      <c r="L123" s="768"/>
      <c r="M123" s="768"/>
      <c r="N123" s="704"/>
      <c r="O123" s="888"/>
      <c r="P123" s="888"/>
      <c r="Q123" s="891"/>
      <c r="R123" s="911"/>
      <c r="S123" s="889"/>
      <c r="T123" s="889"/>
      <c r="U123" s="889"/>
      <c r="V123" s="889"/>
      <c r="W123" s="889"/>
      <c r="X123" s="889"/>
      <c r="Y123" s="888"/>
      <c r="Z123" s="840"/>
      <c r="AA123" s="839"/>
      <c r="AB123" s="839"/>
      <c r="AC123" s="839"/>
      <c r="AD123" s="839"/>
      <c r="AE123" s="839"/>
      <c r="AF123" s="839"/>
      <c r="AG123" s="839"/>
      <c r="AH123" s="839"/>
      <c r="AI123" s="839"/>
      <c r="AJ123" s="839"/>
      <c r="AK123" s="839"/>
      <c r="AL123" s="839"/>
      <c r="AM123" s="839"/>
      <c r="AN123" s="839"/>
      <c r="AO123" s="839"/>
      <c r="AP123" s="839"/>
      <c r="AQ123" s="839"/>
      <c r="AR123" s="839"/>
      <c r="AS123" s="839"/>
      <c r="AT123" s="839"/>
      <c r="AU123" s="839"/>
      <c r="AV123" s="839"/>
      <c r="AW123" s="839"/>
      <c r="AX123" s="839"/>
      <c r="AY123" s="839"/>
      <c r="AZ123" s="839"/>
      <c r="BA123" s="839"/>
      <c r="BB123" s="839"/>
      <c r="BC123" s="839"/>
      <c r="BD123" s="839"/>
      <c r="BE123" s="839"/>
      <c r="BF123" s="839"/>
      <c r="BG123" s="839"/>
      <c r="BH123" s="839"/>
      <c r="BI123" s="839"/>
      <c r="BJ123" s="839"/>
      <c r="BK123" s="839"/>
      <c r="BL123" s="839"/>
      <c r="BM123" s="839"/>
      <c r="BN123" s="839"/>
      <c r="BO123" s="839"/>
      <c r="BP123" s="839"/>
      <c r="BQ123" s="839"/>
      <c r="BR123" s="839"/>
      <c r="BS123" s="839"/>
    </row>
    <row r="124" spans="1:71" s="575" customFormat="1" ht="15.6" customHeight="1" outlineLevel="2" x14ac:dyDescent="0.2">
      <c r="A124" s="811"/>
      <c r="B124" s="583" t="s">
        <v>894</v>
      </c>
      <c r="C124" s="699"/>
      <c r="D124" s="578" t="s">
        <v>842</v>
      </c>
      <c r="E124" s="579">
        <v>1</v>
      </c>
      <c r="F124" s="576" t="s">
        <v>74</v>
      </c>
      <c r="G124" s="580">
        <v>0</v>
      </c>
      <c r="H124" s="580">
        <f t="shared" si="0"/>
        <v>0</v>
      </c>
      <c r="I124" s="768">
        <v>0</v>
      </c>
      <c r="J124" s="768">
        <f>E124*I124</f>
        <v>0</v>
      </c>
      <c r="K124" s="768">
        <v>7.5</v>
      </c>
      <c r="L124" s="768">
        <f t="shared" si="1"/>
        <v>7.5</v>
      </c>
      <c r="M124" s="768">
        <f>J124+H124*Tabellen!$K$2+L124</f>
        <v>7.5</v>
      </c>
      <c r="N124" s="704"/>
      <c r="O124" s="888">
        <f t="shared" si="2"/>
        <v>7.5</v>
      </c>
      <c r="P124" s="888"/>
      <c r="Q124" s="891" t="s">
        <v>972</v>
      </c>
      <c r="R124" s="911">
        <f>_xlfn.XLOOKUP(Q124,Tabellen!$B$9:$B$21,Tabellen!$C$9:$C$21,"controleren")</f>
        <v>0.3</v>
      </c>
      <c r="S124" s="889">
        <f t="shared" si="3"/>
        <v>2.25</v>
      </c>
      <c r="T124" s="889">
        <f t="shared" si="4"/>
        <v>5.25</v>
      </c>
      <c r="U124" s="889">
        <f>S124*Tabellen!$G$2</f>
        <v>0.20249999999999999</v>
      </c>
      <c r="V124" s="889">
        <f>T124*Tabellen!$H$2</f>
        <v>1.1025</v>
      </c>
      <c r="W124" s="889">
        <f t="shared" si="5"/>
        <v>1.3049999999999999</v>
      </c>
      <c r="X124" s="889">
        <f t="shared" si="6"/>
        <v>8.8049999999999997</v>
      </c>
      <c r="Y124" s="888"/>
      <c r="Z124" s="840"/>
      <c r="AA124" s="839"/>
      <c r="AB124" s="839"/>
      <c r="AC124" s="839"/>
      <c r="AD124" s="839"/>
      <c r="AE124" s="839"/>
      <c r="AF124" s="839"/>
      <c r="AG124" s="839"/>
      <c r="AH124" s="839"/>
      <c r="AI124" s="839"/>
      <c r="AJ124" s="839"/>
      <c r="AK124" s="839"/>
      <c r="AL124" s="839"/>
      <c r="AM124" s="839"/>
      <c r="AN124" s="839"/>
      <c r="AO124" s="839"/>
      <c r="AP124" s="839"/>
      <c r="AQ124" s="839"/>
      <c r="AR124" s="839"/>
      <c r="AS124" s="839"/>
      <c r="AT124" s="839"/>
      <c r="AU124" s="839"/>
      <c r="AV124" s="839"/>
      <c r="AW124" s="839"/>
      <c r="AX124" s="839"/>
      <c r="AY124" s="839"/>
      <c r="AZ124" s="839"/>
      <c r="BA124" s="839"/>
      <c r="BB124" s="839"/>
      <c r="BC124" s="839"/>
      <c r="BD124" s="839"/>
      <c r="BE124" s="839"/>
      <c r="BF124" s="839"/>
      <c r="BG124" s="839"/>
      <c r="BH124" s="839"/>
      <c r="BI124" s="839"/>
      <c r="BJ124" s="839"/>
      <c r="BK124" s="839"/>
      <c r="BL124" s="839"/>
      <c r="BM124" s="839"/>
      <c r="BN124" s="839"/>
      <c r="BO124" s="839"/>
      <c r="BP124" s="839"/>
      <c r="BQ124" s="839"/>
      <c r="BR124" s="839"/>
      <c r="BS124" s="839"/>
    </row>
    <row r="125" spans="1:71" s="575" customFormat="1" ht="15.6" customHeight="1" outlineLevel="2" x14ac:dyDescent="0.2">
      <c r="A125" s="811"/>
      <c r="B125" s="576"/>
      <c r="C125" s="699"/>
      <c r="D125" s="578"/>
      <c r="E125" s="579"/>
      <c r="F125" s="576"/>
      <c r="G125" s="580"/>
      <c r="H125" s="580"/>
      <c r="I125" s="768"/>
      <c r="J125" s="768"/>
      <c r="K125" s="768"/>
      <c r="L125" s="768"/>
      <c r="M125" s="768"/>
      <c r="N125" s="704"/>
      <c r="O125" s="888"/>
      <c r="P125" s="888"/>
      <c r="Q125" s="891"/>
      <c r="R125" s="911"/>
      <c r="S125" s="889"/>
      <c r="T125" s="889"/>
      <c r="U125" s="889"/>
      <c r="V125" s="889"/>
      <c r="W125" s="889"/>
      <c r="X125" s="889"/>
      <c r="Y125" s="888"/>
      <c r="Z125" s="840"/>
      <c r="AA125" s="839"/>
      <c r="AB125" s="839"/>
      <c r="AC125" s="839"/>
      <c r="AD125" s="839"/>
      <c r="AE125" s="839"/>
      <c r="AF125" s="839"/>
      <c r="AG125" s="839"/>
      <c r="AH125" s="839"/>
      <c r="AI125" s="839"/>
      <c r="AJ125" s="839"/>
      <c r="AK125" s="839"/>
      <c r="AL125" s="839"/>
      <c r="AM125" s="839"/>
      <c r="AN125" s="839"/>
      <c r="AO125" s="839"/>
      <c r="AP125" s="839"/>
      <c r="AQ125" s="839"/>
      <c r="AR125" s="839"/>
      <c r="AS125" s="839"/>
      <c r="AT125" s="839"/>
      <c r="AU125" s="839"/>
      <c r="AV125" s="839"/>
      <c r="AW125" s="839"/>
      <c r="AX125" s="839"/>
      <c r="AY125" s="839"/>
      <c r="AZ125" s="839"/>
      <c r="BA125" s="839"/>
      <c r="BB125" s="839"/>
      <c r="BC125" s="839"/>
      <c r="BD125" s="839"/>
      <c r="BE125" s="839"/>
      <c r="BF125" s="839"/>
      <c r="BG125" s="839"/>
      <c r="BH125" s="839"/>
      <c r="BI125" s="839"/>
      <c r="BJ125" s="839"/>
      <c r="BK125" s="839"/>
      <c r="BL125" s="839"/>
      <c r="BM125" s="839"/>
      <c r="BN125" s="839"/>
      <c r="BO125" s="839"/>
      <c r="BP125" s="839"/>
      <c r="BQ125" s="839"/>
      <c r="BR125" s="839"/>
      <c r="BS125" s="839"/>
    </row>
    <row r="126" spans="1:71" s="575" customFormat="1" ht="15.6" customHeight="1" outlineLevel="2" x14ac:dyDescent="0.2">
      <c r="A126" s="811"/>
      <c r="B126" s="583" t="s">
        <v>895</v>
      </c>
      <c r="C126" s="699"/>
      <c r="D126" s="578" t="s">
        <v>845</v>
      </c>
      <c r="E126" s="579">
        <v>1</v>
      </c>
      <c r="F126" s="576" t="s">
        <v>844</v>
      </c>
      <c r="G126" s="580">
        <v>0</v>
      </c>
      <c r="H126" s="580">
        <f t="shared" si="0"/>
        <v>0</v>
      </c>
      <c r="I126" s="768">
        <v>0</v>
      </c>
      <c r="J126" s="768">
        <f>E126*I126</f>
        <v>0</v>
      </c>
      <c r="K126" s="768">
        <v>150</v>
      </c>
      <c r="L126" s="768">
        <f t="shared" si="1"/>
        <v>150</v>
      </c>
      <c r="M126" s="768">
        <f>J126+H126*Tabellen!$K$2+L126</f>
        <v>150</v>
      </c>
      <c r="N126" s="704"/>
      <c r="O126" s="888">
        <f t="shared" si="2"/>
        <v>150</v>
      </c>
      <c r="P126" s="888"/>
      <c r="Q126" s="891" t="s">
        <v>972</v>
      </c>
      <c r="R126" s="911">
        <v>0</v>
      </c>
      <c r="S126" s="889">
        <f t="shared" si="3"/>
        <v>0</v>
      </c>
      <c r="T126" s="889">
        <f t="shared" si="4"/>
        <v>150</v>
      </c>
      <c r="U126" s="889">
        <f>S126*Tabellen!$G$2</f>
        <v>0</v>
      </c>
      <c r="V126" s="889">
        <f>T126*Tabellen!$H$2</f>
        <v>31.5</v>
      </c>
      <c r="W126" s="889">
        <f t="shared" si="5"/>
        <v>31.5</v>
      </c>
      <c r="X126" s="889">
        <f t="shared" si="6"/>
        <v>181.5</v>
      </c>
      <c r="Y126" s="888"/>
      <c r="Z126" s="840"/>
      <c r="AA126" s="839"/>
      <c r="AB126" s="839"/>
      <c r="AC126" s="839"/>
      <c r="AD126" s="839"/>
      <c r="AE126" s="839"/>
      <c r="AF126" s="839"/>
      <c r="AG126" s="839"/>
      <c r="AH126" s="839"/>
      <c r="AI126" s="839"/>
      <c r="AJ126" s="839"/>
      <c r="AK126" s="839"/>
      <c r="AL126" s="839"/>
      <c r="AM126" s="839"/>
      <c r="AN126" s="839"/>
      <c r="AO126" s="839"/>
      <c r="AP126" s="839"/>
      <c r="AQ126" s="839"/>
      <c r="AR126" s="839"/>
      <c r="AS126" s="839"/>
      <c r="AT126" s="839"/>
      <c r="AU126" s="839"/>
      <c r="AV126" s="839"/>
      <c r="AW126" s="839"/>
      <c r="AX126" s="839"/>
      <c r="AY126" s="839"/>
      <c r="AZ126" s="839"/>
      <c r="BA126" s="839"/>
      <c r="BB126" s="839"/>
      <c r="BC126" s="839"/>
      <c r="BD126" s="839"/>
      <c r="BE126" s="839"/>
      <c r="BF126" s="839"/>
      <c r="BG126" s="839"/>
      <c r="BH126" s="839"/>
      <c r="BI126" s="839"/>
      <c r="BJ126" s="839"/>
      <c r="BK126" s="839"/>
      <c r="BL126" s="839"/>
      <c r="BM126" s="839"/>
      <c r="BN126" s="839"/>
      <c r="BO126" s="839"/>
      <c r="BP126" s="839"/>
      <c r="BQ126" s="839"/>
      <c r="BR126" s="839"/>
      <c r="BS126" s="839"/>
    </row>
    <row r="127" spans="1:71" s="575" customFormat="1" ht="15.6" customHeight="1" outlineLevel="2" x14ac:dyDescent="0.2">
      <c r="A127" s="811"/>
      <c r="B127" s="576"/>
      <c r="C127" s="699"/>
      <c r="D127" s="578"/>
      <c r="E127" s="579"/>
      <c r="F127" s="576"/>
      <c r="G127" s="580"/>
      <c r="H127" s="580"/>
      <c r="I127" s="768"/>
      <c r="J127" s="768"/>
      <c r="K127" s="768"/>
      <c r="L127" s="768"/>
      <c r="M127" s="768"/>
      <c r="N127" s="704"/>
      <c r="O127" s="888"/>
      <c r="P127" s="888"/>
      <c r="Q127" s="891"/>
      <c r="R127" s="911"/>
      <c r="S127" s="889"/>
      <c r="T127" s="889"/>
      <c r="U127" s="889"/>
      <c r="V127" s="889"/>
      <c r="W127" s="889"/>
      <c r="X127" s="889"/>
      <c r="Y127" s="888"/>
      <c r="Z127" s="840"/>
      <c r="AA127" s="839"/>
      <c r="AB127" s="839"/>
      <c r="AC127" s="839"/>
      <c r="AD127" s="839"/>
      <c r="AE127" s="839"/>
      <c r="AF127" s="839"/>
      <c r="AG127" s="839"/>
      <c r="AH127" s="839"/>
      <c r="AI127" s="839"/>
      <c r="AJ127" s="839"/>
      <c r="AK127" s="839"/>
      <c r="AL127" s="839"/>
      <c r="AM127" s="839"/>
      <c r="AN127" s="839"/>
      <c r="AO127" s="839"/>
      <c r="AP127" s="839"/>
      <c r="AQ127" s="839"/>
      <c r="AR127" s="839"/>
      <c r="AS127" s="839"/>
      <c r="AT127" s="839"/>
      <c r="AU127" s="839"/>
      <c r="AV127" s="839"/>
      <c r="AW127" s="839"/>
      <c r="AX127" s="839"/>
      <c r="AY127" s="839"/>
      <c r="AZ127" s="839"/>
      <c r="BA127" s="839"/>
      <c r="BB127" s="839"/>
      <c r="BC127" s="839"/>
      <c r="BD127" s="839"/>
      <c r="BE127" s="839"/>
      <c r="BF127" s="839"/>
      <c r="BG127" s="839"/>
      <c r="BH127" s="839"/>
      <c r="BI127" s="839"/>
      <c r="BJ127" s="839"/>
      <c r="BK127" s="839"/>
      <c r="BL127" s="839"/>
      <c r="BM127" s="839"/>
      <c r="BN127" s="839"/>
      <c r="BO127" s="839"/>
      <c r="BP127" s="839"/>
      <c r="BQ127" s="839"/>
      <c r="BR127" s="839"/>
      <c r="BS127" s="839"/>
    </row>
    <row r="128" spans="1:71" s="575" customFormat="1" ht="15.6" customHeight="1" outlineLevel="2" x14ac:dyDescent="0.2">
      <c r="A128" s="811"/>
      <c r="B128" s="583" t="s">
        <v>955</v>
      </c>
      <c r="C128" s="699"/>
      <c r="D128" s="578" t="s">
        <v>872</v>
      </c>
      <c r="E128" s="579">
        <v>1</v>
      </c>
      <c r="F128" s="576" t="s">
        <v>844</v>
      </c>
      <c r="G128" s="580">
        <v>0</v>
      </c>
      <c r="H128" s="580">
        <f t="shared" si="0"/>
        <v>0</v>
      </c>
      <c r="I128" s="768">
        <v>0</v>
      </c>
      <c r="J128" s="768">
        <f>E128*I128</f>
        <v>0</v>
      </c>
      <c r="K128" s="768">
        <v>75</v>
      </c>
      <c r="L128" s="768">
        <f t="shared" si="1"/>
        <v>75</v>
      </c>
      <c r="M128" s="768">
        <f>J128+H128*Tabellen!$K$2+L128</f>
        <v>75</v>
      </c>
      <c r="N128" s="704"/>
      <c r="O128" s="888">
        <f t="shared" si="2"/>
        <v>75</v>
      </c>
      <c r="P128" s="888"/>
      <c r="Q128" s="891" t="s">
        <v>972</v>
      </c>
      <c r="R128" s="911">
        <f>_xlfn.XLOOKUP(Q128,Tabellen!$B$9:$B$21,Tabellen!$C$9:$C$21,"controleren")</f>
        <v>0.3</v>
      </c>
      <c r="S128" s="889">
        <f t="shared" si="3"/>
        <v>22.5</v>
      </c>
      <c r="T128" s="889">
        <f t="shared" si="4"/>
        <v>52.5</v>
      </c>
      <c r="U128" s="889">
        <f>S128*Tabellen!$G$2</f>
        <v>2.0249999999999999</v>
      </c>
      <c r="V128" s="889">
        <f>T128*Tabellen!$H$2</f>
        <v>11.025</v>
      </c>
      <c r="W128" s="889">
        <f t="shared" si="5"/>
        <v>13.05</v>
      </c>
      <c r="X128" s="889">
        <f t="shared" si="6"/>
        <v>88.05</v>
      </c>
      <c r="Y128" s="890"/>
      <c r="Z128" s="840"/>
      <c r="AA128" s="839"/>
      <c r="AB128" s="839"/>
      <c r="AC128" s="839"/>
      <c r="AD128" s="839"/>
      <c r="AE128" s="839"/>
      <c r="AF128" s="839"/>
      <c r="AG128" s="839"/>
      <c r="AH128" s="839"/>
      <c r="AI128" s="839"/>
      <c r="AJ128" s="839"/>
      <c r="AK128" s="839"/>
      <c r="AL128" s="839"/>
      <c r="AM128" s="839"/>
      <c r="AN128" s="839"/>
      <c r="AO128" s="839"/>
      <c r="AP128" s="839"/>
      <c r="AQ128" s="839"/>
      <c r="AR128" s="839"/>
      <c r="AS128" s="839"/>
      <c r="AT128" s="839"/>
      <c r="AU128" s="839"/>
      <c r="AV128" s="839"/>
      <c r="AW128" s="839"/>
      <c r="AX128" s="839"/>
      <c r="AY128" s="839"/>
      <c r="AZ128" s="839"/>
      <c r="BA128" s="839"/>
      <c r="BB128" s="839"/>
      <c r="BC128" s="839"/>
      <c r="BD128" s="839"/>
      <c r="BE128" s="839"/>
      <c r="BF128" s="839"/>
      <c r="BG128" s="839"/>
      <c r="BH128" s="839"/>
      <c r="BI128" s="839"/>
      <c r="BJ128" s="839"/>
      <c r="BK128" s="839"/>
      <c r="BL128" s="839"/>
      <c r="BM128" s="839"/>
      <c r="BN128" s="839"/>
      <c r="BO128" s="839"/>
      <c r="BP128" s="839"/>
      <c r="BQ128" s="839"/>
      <c r="BR128" s="839"/>
      <c r="BS128" s="839"/>
    </row>
    <row r="129" spans="1:71" s="575" customFormat="1" ht="15.6" customHeight="1" outlineLevel="2" x14ac:dyDescent="0.2">
      <c r="A129" s="811"/>
      <c r="B129" s="576"/>
      <c r="C129" s="699"/>
      <c r="D129" s="578"/>
      <c r="E129" s="579"/>
      <c r="F129" s="576"/>
      <c r="G129" s="580"/>
      <c r="H129" s="580"/>
      <c r="I129" s="768"/>
      <c r="J129" s="768"/>
      <c r="K129" s="768"/>
      <c r="L129" s="768"/>
      <c r="M129" s="768"/>
      <c r="N129" s="704"/>
      <c r="O129" s="888"/>
      <c r="P129" s="888"/>
      <c r="Q129" s="891"/>
      <c r="R129" s="911"/>
      <c r="S129" s="889"/>
      <c r="T129" s="889"/>
      <c r="U129" s="889"/>
      <c r="V129" s="889"/>
      <c r="W129" s="889"/>
      <c r="X129" s="889"/>
      <c r="Y129" s="890"/>
      <c r="Z129" s="840"/>
      <c r="AA129" s="839"/>
      <c r="AB129" s="839"/>
      <c r="AC129" s="839"/>
      <c r="AD129" s="839"/>
      <c r="AE129" s="839"/>
      <c r="AF129" s="839"/>
      <c r="AG129" s="839"/>
      <c r="AH129" s="839"/>
      <c r="AI129" s="839"/>
      <c r="AJ129" s="839"/>
      <c r="AK129" s="839"/>
      <c r="AL129" s="839"/>
      <c r="AM129" s="839"/>
      <c r="AN129" s="839"/>
      <c r="AO129" s="839"/>
      <c r="AP129" s="839"/>
      <c r="AQ129" s="839"/>
      <c r="AR129" s="839"/>
      <c r="AS129" s="839"/>
      <c r="AT129" s="839"/>
      <c r="AU129" s="839"/>
      <c r="AV129" s="839"/>
      <c r="AW129" s="839"/>
      <c r="AX129" s="839"/>
      <c r="AY129" s="839"/>
      <c r="AZ129" s="839"/>
      <c r="BA129" s="839"/>
      <c r="BB129" s="839"/>
      <c r="BC129" s="839"/>
      <c r="BD129" s="839"/>
      <c r="BE129" s="839"/>
      <c r="BF129" s="839"/>
      <c r="BG129" s="839"/>
      <c r="BH129" s="839"/>
      <c r="BI129" s="839"/>
      <c r="BJ129" s="839"/>
      <c r="BK129" s="839"/>
      <c r="BL129" s="839"/>
      <c r="BM129" s="839"/>
      <c r="BN129" s="839"/>
      <c r="BO129" s="839"/>
      <c r="BP129" s="839"/>
      <c r="BQ129" s="839"/>
      <c r="BR129" s="839"/>
      <c r="BS129" s="839"/>
    </row>
    <row r="130" spans="1:71" s="575" customFormat="1" ht="15.6" customHeight="1" outlineLevel="2" x14ac:dyDescent="0.2">
      <c r="A130" s="811"/>
      <c r="B130" s="583" t="s">
        <v>956</v>
      </c>
      <c r="C130" s="699"/>
      <c r="D130" s="578" t="s">
        <v>873</v>
      </c>
      <c r="E130" s="579">
        <v>1</v>
      </c>
      <c r="F130" s="576" t="s">
        <v>844</v>
      </c>
      <c r="G130" s="580">
        <v>0</v>
      </c>
      <c r="H130" s="580">
        <f t="shared" si="0"/>
        <v>0</v>
      </c>
      <c r="I130" s="768">
        <v>0</v>
      </c>
      <c r="J130" s="768">
        <f>E130*I130</f>
        <v>0</v>
      </c>
      <c r="K130" s="768">
        <v>175</v>
      </c>
      <c r="L130" s="768">
        <f t="shared" si="1"/>
        <v>175</v>
      </c>
      <c r="M130" s="768">
        <f>J130+H130*Tabellen!$K$2+L130</f>
        <v>175</v>
      </c>
      <c r="N130" s="704"/>
      <c r="O130" s="888">
        <f t="shared" si="2"/>
        <v>175</v>
      </c>
      <c r="P130" s="888"/>
      <c r="Q130" s="891" t="s">
        <v>972</v>
      </c>
      <c r="R130" s="911">
        <f>_xlfn.XLOOKUP(Q130,Tabellen!$B$9:$B$21,Tabellen!$C$9:$C$21,"controleren")</f>
        <v>0.3</v>
      </c>
      <c r="S130" s="889">
        <f t="shared" si="3"/>
        <v>52.5</v>
      </c>
      <c r="T130" s="889">
        <f t="shared" si="4"/>
        <v>122.5</v>
      </c>
      <c r="U130" s="889">
        <f>S130*Tabellen!$G$2</f>
        <v>4.7249999999999996</v>
      </c>
      <c r="V130" s="889">
        <f>T130*Tabellen!$H$2</f>
        <v>25.724999999999998</v>
      </c>
      <c r="W130" s="889">
        <f t="shared" si="5"/>
        <v>30.449999999999996</v>
      </c>
      <c r="X130" s="889">
        <f t="shared" si="6"/>
        <v>205.45</v>
      </c>
      <c r="Y130" s="888"/>
      <c r="Z130" s="840"/>
      <c r="AA130" s="839"/>
      <c r="AB130" s="839"/>
      <c r="AC130" s="839"/>
      <c r="AD130" s="839"/>
      <c r="AE130" s="839"/>
      <c r="AF130" s="839"/>
      <c r="AG130" s="839"/>
      <c r="AH130" s="839"/>
      <c r="AI130" s="839"/>
      <c r="AJ130" s="839"/>
      <c r="AK130" s="839"/>
      <c r="AL130" s="839"/>
      <c r="AM130" s="839"/>
      <c r="AN130" s="839"/>
      <c r="AO130" s="839"/>
      <c r="AP130" s="839"/>
      <c r="AQ130" s="839"/>
      <c r="AR130" s="839"/>
      <c r="AS130" s="839"/>
      <c r="AT130" s="839"/>
      <c r="AU130" s="839"/>
      <c r="AV130" s="839"/>
      <c r="AW130" s="839"/>
      <c r="AX130" s="839"/>
      <c r="AY130" s="839"/>
      <c r="AZ130" s="839"/>
      <c r="BA130" s="839"/>
      <c r="BB130" s="839"/>
      <c r="BC130" s="839"/>
      <c r="BD130" s="839"/>
      <c r="BE130" s="839"/>
      <c r="BF130" s="839"/>
      <c r="BG130" s="839"/>
      <c r="BH130" s="839"/>
      <c r="BI130" s="839"/>
      <c r="BJ130" s="839"/>
      <c r="BK130" s="839"/>
      <c r="BL130" s="839"/>
      <c r="BM130" s="839"/>
      <c r="BN130" s="839"/>
      <c r="BO130" s="839"/>
      <c r="BP130" s="839"/>
      <c r="BQ130" s="839"/>
      <c r="BR130" s="839"/>
      <c r="BS130" s="839"/>
    </row>
    <row r="131" spans="1:71" s="575" customFormat="1" ht="15.6" customHeight="1" outlineLevel="2" x14ac:dyDescent="0.2">
      <c r="A131" s="811"/>
      <c r="B131" s="576"/>
      <c r="C131" s="699"/>
      <c r="D131" s="578"/>
      <c r="E131" s="579"/>
      <c r="F131" s="576"/>
      <c r="G131" s="580"/>
      <c r="H131" s="580"/>
      <c r="I131" s="768"/>
      <c r="J131" s="768"/>
      <c r="K131" s="768"/>
      <c r="L131" s="768"/>
      <c r="M131" s="768"/>
      <c r="N131" s="704"/>
      <c r="O131" s="888"/>
      <c r="P131" s="888"/>
      <c r="Q131" s="891"/>
      <c r="R131" s="911"/>
      <c r="S131" s="889"/>
      <c r="T131" s="889"/>
      <c r="U131" s="889"/>
      <c r="V131" s="889"/>
      <c r="W131" s="889"/>
      <c r="X131" s="889"/>
      <c r="Y131" s="888"/>
      <c r="Z131" s="840"/>
      <c r="AA131" s="839"/>
      <c r="AB131" s="839"/>
      <c r="AC131" s="839"/>
      <c r="AD131" s="839"/>
      <c r="AE131" s="839"/>
      <c r="AF131" s="839"/>
      <c r="AG131" s="839"/>
      <c r="AH131" s="839"/>
      <c r="AI131" s="839"/>
      <c r="AJ131" s="839"/>
      <c r="AK131" s="839"/>
      <c r="AL131" s="839"/>
      <c r="AM131" s="839"/>
      <c r="AN131" s="839"/>
      <c r="AO131" s="839"/>
      <c r="AP131" s="839"/>
      <c r="AQ131" s="839"/>
      <c r="AR131" s="839"/>
      <c r="AS131" s="839"/>
      <c r="AT131" s="839"/>
      <c r="AU131" s="839"/>
      <c r="AV131" s="839"/>
      <c r="AW131" s="839"/>
      <c r="AX131" s="839"/>
      <c r="AY131" s="839"/>
      <c r="AZ131" s="839"/>
      <c r="BA131" s="839"/>
      <c r="BB131" s="839"/>
      <c r="BC131" s="839"/>
      <c r="BD131" s="839"/>
      <c r="BE131" s="839"/>
      <c r="BF131" s="839"/>
      <c r="BG131" s="839"/>
      <c r="BH131" s="839"/>
      <c r="BI131" s="839"/>
      <c r="BJ131" s="839"/>
      <c r="BK131" s="839"/>
      <c r="BL131" s="839"/>
      <c r="BM131" s="839"/>
      <c r="BN131" s="839"/>
      <c r="BO131" s="839"/>
      <c r="BP131" s="839"/>
      <c r="BQ131" s="839"/>
      <c r="BR131" s="839"/>
      <c r="BS131" s="839"/>
    </row>
    <row r="132" spans="1:71" s="575" customFormat="1" ht="15.6" customHeight="1" outlineLevel="2" x14ac:dyDescent="0.2">
      <c r="A132" s="811"/>
      <c r="B132" s="583" t="s">
        <v>957</v>
      </c>
      <c r="C132" s="699"/>
      <c r="D132" s="578" t="s">
        <v>843</v>
      </c>
      <c r="E132" s="579">
        <v>1</v>
      </c>
      <c r="F132" s="576" t="s">
        <v>71</v>
      </c>
      <c r="G132" s="580">
        <v>0</v>
      </c>
      <c r="H132" s="580">
        <f t="shared" si="0"/>
        <v>0</v>
      </c>
      <c r="I132" s="768">
        <v>0</v>
      </c>
      <c r="J132" s="768">
        <f>E132*I132</f>
        <v>0</v>
      </c>
      <c r="K132" s="768">
        <v>8</v>
      </c>
      <c r="L132" s="768">
        <f t="shared" si="1"/>
        <v>8</v>
      </c>
      <c r="M132" s="768">
        <f>J132+H132*Tabellen!$K$2+L132</f>
        <v>8</v>
      </c>
      <c r="N132" s="704"/>
      <c r="O132" s="888">
        <f t="shared" si="2"/>
        <v>8</v>
      </c>
      <c r="P132" s="888"/>
      <c r="Q132" s="891" t="s">
        <v>972</v>
      </c>
      <c r="R132" s="911">
        <f>_xlfn.XLOOKUP(Q132,Tabellen!$B$9:$B$21,Tabellen!$C$9:$C$21,"controleren")</f>
        <v>0.3</v>
      </c>
      <c r="S132" s="889">
        <f t="shared" si="3"/>
        <v>2.4</v>
      </c>
      <c r="T132" s="889">
        <f t="shared" si="4"/>
        <v>5.6</v>
      </c>
      <c r="U132" s="889">
        <f>S132*Tabellen!$G$2</f>
        <v>0.216</v>
      </c>
      <c r="V132" s="889">
        <f>T132*Tabellen!$H$2</f>
        <v>1.1759999999999999</v>
      </c>
      <c r="W132" s="889">
        <f t="shared" si="5"/>
        <v>1.3919999999999999</v>
      </c>
      <c r="X132" s="889">
        <f t="shared" si="6"/>
        <v>9.3919999999999995</v>
      </c>
      <c r="Y132" s="888"/>
      <c r="Z132" s="840"/>
      <c r="AA132" s="839"/>
      <c r="AB132" s="839"/>
      <c r="AC132" s="839"/>
      <c r="AD132" s="839"/>
      <c r="AE132" s="839"/>
      <c r="AF132" s="839"/>
      <c r="AG132" s="839"/>
      <c r="AH132" s="839"/>
      <c r="AI132" s="839"/>
      <c r="AJ132" s="839"/>
      <c r="AK132" s="839"/>
      <c r="AL132" s="839"/>
      <c r="AM132" s="839"/>
      <c r="AN132" s="839"/>
      <c r="AO132" s="839"/>
      <c r="AP132" s="839"/>
      <c r="AQ132" s="839"/>
      <c r="AR132" s="839"/>
      <c r="AS132" s="839"/>
      <c r="AT132" s="839"/>
      <c r="AU132" s="839"/>
      <c r="AV132" s="839"/>
      <c r="AW132" s="839"/>
      <c r="AX132" s="839"/>
      <c r="AY132" s="839"/>
      <c r="AZ132" s="839"/>
      <c r="BA132" s="839"/>
      <c r="BB132" s="839"/>
      <c r="BC132" s="839"/>
      <c r="BD132" s="839"/>
      <c r="BE132" s="839"/>
      <c r="BF132" s="839"/>
      <c r="BG132" s="839"/>
      <c r="BH132" s="839"/>
      <c r="BI132" s="839"/>
      <c r="BJ132" s="839"/>
      <c r="BK132" s="839"/>
      <c r="BL132" s="839"/>
      <c r="BM132" s="839"/>
      <c r="BN132" s="839"/>
      <c r="BO132" s="839"/>
      <c r="BP132" s="839"/>
      <c r="BQ132" s="839"/>
      <c r="BR132" s="839"/>
      <c r="BS132" s="839"/>
    </row>
    <row r="133" spans="1:71" s="575" customFormat="1" ht="15.6" customHeight="1" outlineLevel="2" x14ac:dyDescent="0.2">
      <c r="A133" s="811"/>
      <c r="B133" s="576"/>
      <c r="C133" s="699"/>
      <c r="D133" s="578"/>
      <c r="E133" s="579"/>
      <c r="F133" s="576"/>
      <c r="G133" s="580"/>
      <c r="H133" s="580"/>
      <c r="I133" s="768"/>
      <c r="J133" s="768"/>
      <c r="K133" s="768"/>
      <c r="L133" s="768"/>
      <c r="M133" s="768"/>
      <c r="N133" s="704"/>
      <c r="O133" s="888"/>
      <c r="P133" s="888"/>
      <c r="Q133" s="891"/>
      <c r="R133" s="911"/>
      <c r="S133" s="889"/>
      <c r="T133" s="889"/>
      <c r="U133" s="889"/>
      <c r="V133" s="889"/>
      <c r="W133" s="889"/>
      <c r="X133" s="889"/>
      <c r="Y133" s="888"/>
      <c r="Z133" s="840"/>
      <c r="AA133" s="839"/>
      <c r="AB133" s="839"/>
      <c r="AC133" s="839"/>
      <c r="AD133" s="839"/>
      <c r="AE133" s="839"/>
      <c r="AF133" s="839"/>
      <c r="AG133" s="839"/>
      <c r="AH133" s="839"/>
      <c r="AI133" s="839"/>
      <c r="AJ133" s="839"/>
      <c r="AK133" s="839"/>
      <c r="AL133" s="839"/>
      <c r="AM133" s="839"/>
      <c r="AN133" s="839"/>
      <c r="AO133" s="839"/>
      <c r="AP133" s="839"/>
      <c r="AQ133" s="839"/>
      <c r="AR133" s="839"/>
      <c r="AS133" s="839"/>
      <c r="AT133" s="839"/>
      <c r="AU133" s="839"/>
      <c r="AV133" s="839"/>
      <c r="AW133" s="839"/>
      <c r="AX133" s="839"/>
      <c r="AY133" s="839"/>
      <c r="AZ133" s="839"/>
      <c r="BA133" s="839"/>
      <c r="BB133" s="839"/>
      <c r="BC133" s="839"/>
      <c r="BD133" s="839"/>
      <c r="BE133" s="839"/>
      <c r="BF133" s="839"/>
      <c r="BG133" s="839"/>
      <c r="BH133" s="839"/>
      <c r="BI133" s="839"/>
      <c r="BJ133" s="839"/>
      <c r="BK133" s="839"/>
      <c r="BL133" s="839"/>
      <c r="BM133" s="839"/>
      <c r="BN133" s="839"/>
      <c r="BO133" s="839"/>
      <c r="BP133" s="839"/>
      <c r="BQ133" s="839"/>
      <c r="BR133" s="839"/>
      <c r="BS133" s="839"/>
    </row>
    <row r="134" spans="1:71" ht="15.6" customHeight="1" outlineLevel="2" x14ac:dyDescent="0.2">
      <c r="A134" s="811"/>
      <c r="B134" s="583" t="s">
        <v>1501</v>
      </c>
      <c r="C134" s="699"/>
      <c r="D134" s="578" t="s">
        <v>1500</v>
      </c>
      <c r="E134" s="579">
        <v>1</v>
      </c>
      <c r="F134" s="576" t="s">
        <v>73</v>
      </c>
      <c r="G134" s="580"/>
      <c r="H134" s="580">
        <f>E134*G134</f>
        <v>0</v>
      </c>
      <c r="J134" s="768">
        <f>E134*I134</f>
        <v>0</v>
      </c>
      <c r="K134" s="768">
        <v>32.5</v>
      </c>
      <c r="L134" s="768">
        <f>E134*K134</f>
        <v>32.5</v>
      </c>
      <c r="M134" s="768">
        <f>J134+H134*Tabellen!$K$2+L134</f>
        <v>32.5</v>
      </c>
      <c r="N134" s="704"/>
      <c r="O134" s="888">
        <f t="shared" si="2"/>
        <v>32.5</v>
      </c>
      <c r="P134" s="888"/>
      <c r="Q134" s="891" t="s">
        <v>973</v>
      </c>
      <c r="R134" s="911">
        <f>_xlfn.XLOOKUP(Q134,Tabellen!$B$9:$B$21,Tabellen!$C$9:$C$21,"controleren")</f>
        <v>0.4</v>
      </c>
      <c r="S134" s="889">
        <f>O134*R134</f>
        <v>13</v>
      </c>
      <c r="T134" s="889">
        <f>O134-S134</f>
        <v>19.5</v>
      </c>
      <c r="U134" s="889">
        <f>S134*Tabellen!$G$2</f>
        <v>1.17</v>
      </c>
      <c r="V134" s="889">
        <f>T134*Tabellen!$H$2</f>
        <v>4.0949999999999998</v>
      </c>
      <c r="W134" s="889">
        <f>U134+V134</f>
        <v>5.2649999999999997</v>
      </c>
      <c r="X134" s="889">
        <f>O134+W134</f>
        <v>37.765000000000001</v>
      </c>
    </row>
    <row r="135" spans="1:71" ht="15.6" customHeight="1" outlineLevel="2" x14ac:dyDescent="0.2">
      <c r="A135" s="811"/>
      <c r="C135" s="699"/>
      <c r="D135" s="578"/>
      <c r="E135" s="579"/>
      <c r="G135" s="580"/>
      <c r="H135" s="580"/>
      <c r="N135" s="704"/>
      <c r="O135" s="888"/>
      <c r="P135" s="888"/>
      <c r="Q135" s="891"/>
      <c r="R135" s="911"/>
    </row>
    <row r="136" spans="1:71" ht="15.6" customHeight="1" outlineLevel="2" x14ac:dyDescent="0.2">
      <c r="A136" s="811"/>
      <c r="B136" s="583" t="s">
        <v>1502</v>
      </c>
      <c r="C136" s="699"/>
      <c r="D136" s="578" t="s">
        <v>1664</v>
      </c>
      <c r="E136" s="579">
        <v>1</v>
      </c>
      <c r="F136" s="576" t="s">
        <v>73</v>
      </c>
      <c r="G136" s="580"/>
      <c r="H136" s="580">
        <f>E136*G136</f>
        <v>0</v>
      </c>
      <c r="J136" s="768">
        <f>E136*I136</f>
        <v>0</v>
      </c>
      <c r="K136" s="768">
        <v>110</v>
      </c>
      <c r="L136" s="768">
        <f>E136*K136</f>
        <v>110</v>
      </c>
      <c r="M136" s="768">
        <f>J136+H136*Tabellen!$K$2+L136</f>
        <v>110</v>
      </c>
      <c r="N136" s="704"/>
      <c r="O136" s="888">
        <f t="shared" si="2"/>
        <v>110</v>
      </c>
      <c r="P136" s="888"/>
      <c r="Q136" s="891" t="s">
        <v>973</v>
      </c>
      <c r="R136" s="911">
        <f>_xlfn.XLOOKUP(Q136,Tabellen!$B$9:$B$21,Tabellen!$C$9:$C$21,"controleren")</f>
        <v>0.4</v>
      </c>
      <c r="S136" s="889">
        <f>O136*R136</f>
        <v>44</v>
      </c>
      <c r="T136" s="889">
        <f>O136-S136</f>
        <v>66</v>
      </c>
      <c r="U136" s="889">
        <f>S136*Tabellen!$G$2</f>
        <v>3.96</v>
      </c>
      <c r="V136" s="889">
        <f>T136*Tabellen!$H$2</f>
        <v>13.86</v>
      </c>
      <c r="W136" s="889">
        <f>U136+V136</f>
        <v>17.82</v>
      </c>
      <c r="X136" s="889">
        <f>O136+W136</f>
        <v>127.82</v>
      </c>
    </row>
    <row r="137" spans="1:71" ht="15.6" customHeight="1" outlineLevel="2" x14ac:dyDescent="0.2">
      <c r="A137" s="811"/>
      <c r="C137" s="699"/>
      <c r="D137" s="578"/>
      <c r="E137" s="579"/>
      <c r="G137" s="580"/>
      <c r="H137" s="580"/>
      <c r="N137" s="704"/>
      <c r="O137" s="888"/>
      <c r="P137" s="888"/>
      <c r="Q137" s="891"/>
      <c r="R137" s="911"/>
    </row>
    <row r="138" spans="1:71" ht="15.6" customHeight="1" outlineLevel="3" x14ac:dyDescent="0.2">
      <c r="B138" s="583" t="s">
        <v>1709</v>
      </c>
      <c r="C138" s="968"/>
      <c r="D138" s="588" t="s">
        <v>1511</v>
      </c>
      <c r="E138" s="969">
        <v>1</v>
      </c>
      <c r="F138" s="588" t="s">
        <v>74</v>
      </c>
      <c r="G138" s="589">
        <v>0.05</v>
      </c>
      <c r="H138" s="589">
        <f>E138*G138</f>
        <v>0.05</v>
      </c>
      <c r="I138" s="970">
        <v>1.5</v>
      </c>
      <c r="J138" s="776">
        <f>E138*I138</f>
        <v>1.5</v>
      </c>
      <c r="K138" s="774"/>
      <c r="L138" s="774">
        <f>E138*K138</f>
        <v>0</v>
      </c>
      <c r="M138" s="774">
        <f>J138+H138*Tabellen!$K$2+L138</f>
        <v>4.5</v>
      </c>
      <c r="N138" s="704"/>
      <c r="O138" s="889">
        <f>R138+T138</f>
        <v>5.4450000000000003</v>
      </c>
      <c r="P138" s="902"/>
      <c r="Q138" s="894" t="s">
        <v>1007</v>
      </c>
      <c r="R138" s="889">
        <f>H138*Tabellen!$K$2*Tabellen!$F$2</f>
        <v>3.63</v>
      </c>
      <c r="S138" s="895" t="s">
        <v>1089</v>
      </c>
      <c r="T138" s="889">
        <f>J138*Tabellen!$F$2</f>
        <v>1.8149999999999999</v>
      </c>
      <c r="U138" s="889">
        <f>R138*Tabellen!$G$2</f>
        <v>0.32669999999999999</v>
      </c>
      <c r="V138" s="889">
        <f>T138*Tabellen!$H$2</f>
        <v>0.38114999999999999</v>
      </c>
      <c r="W138" s="889">
        <f>U138+V138</f>
        <v>0.70784999999999998</v>
      </c>
      <c r="X138" s="889">
        <f>O138+W138</f>
        <v>6.1528499999999999</v>
      </c>
      <c r="Y138" s="888"/>
      <c r="Z138" s="836"/>
    </row>
    <row r="139" spans="1:71" ht="15.6" customHeight="1" outlineLevel="2" x14ac:dyDescent="0.2">
      <c r="B139" s="578"/>
      <c r="E139" s="590"/>
      <c r="F139" s="575"/>
      <c r="G139" s="573"/>
      <c r="H139" s="580"/>
      <c r="N139" s="703"/>
      <c r="O139" s="888"/>
      <c r="P139" s="888"/>
      <c r="Q139" s="888"/>
      <c r="Y139" s="888"/>
      <c r="Z139" s="836"/>
    </row>
    <row r="140" spans="1:71" ht="9" customHeight="1" outlineLevel="1" x14ac:dyDescent="0.2">
      <c r="B140" s="582"/>
      <c r="D140" s="583"/>
      <c r="E140" s="585"/>
      <c r="F140" s="583"/>
      <c r="G140" s="584"/>
      <c r="H140" s="584"/>
      <c r="I140" s="769"/>
      <c r="J140" s="769"/>
      <c r="K140" s="769"/>
      <c r="L140" s="769"/>
      <c r="M140" s="769"/>
      <c r="N140" s="694"/>
      <c r="O140" s="892"/>
      <c r="P140" s="892"/>
      <c r="Q140" s="892"/>
      <c r="R140" s="893"/>
      <c r="S140" s="893"/>
      <c r="T140" s="893"/>
      <c r="U140" s="893"/>
      <c r="V140" s="893"/>
      <c r="W140" s="893"/>
      <c r="X140" s="893"/>
      <c r="Y140" s="892"/>
      <c r="Z140" s="837"/>
      <c r="AA140" s="838"/>
      <c r="AG140" s="835"/>
      <c r="AH140" s="835"/>
    </row>
    <row r="141" spans="1:71" s="789" customFormat="1" ht="15.6" customHeight="1" outlineLevel="1" x14ac:dyDescent="0.2">
      <c r="B141" s="569" t="s">
        <v>1140</v>
      </c>
      <c r="C141" s="814"/>
      <c r="D141" s="570" t="s">
        <v>1994</v>
      </c>
      <c r="E141" s="577">
        <v>91.3</v>
      </c>
      <c r="F141" s="570" t="s">
        <v>74</v>
      </c>
      <c r="G141" s="571"/>
      <c r="H141" s="571">
        <f>SUM(H142:H160)</f>
        <v>172.06056000000001</v>
      </c>
      <c r="I141" s="767"/>
      <c r="J141" s="767">
        <f>SUM(J142:J160)</f>
        <v>8069.2785199999998</v>
      </c>
      <c r="K141" s="767"/>
      <c r="L141" s="767">
        <f>SUM(L142:L160)</f>
        <v>0</v>
      </c>
      <c r="M141" s="767">
        <f>SUM(M142:M160)/E141</f>
        <v>201.45577349397593</v>
      </c>
      <c r="N141" s="814"/>
      <c r="O141" s="886">
        <f>SUM(O142:O160)/E141</f>
        <v>243.76148592771085</v>
      </c>
      <c r="P141" s="885" t="str">
        <f>B141</f>
        <v>V1-2-A1</v>
      </c>
      <c r="Q141" s="885"/>
      <c r="R141" s="886"/>
      <c r="S141" s="886"/>
      <c r="T141" s="886"/>
      <c r="U141" s="886"/>
      <c r="V141" s="886"/>
      <c r="W141" s="886"/>
      <c r="X141" s="886">
        <f>SUM(X142:X160)/E141</f>
        <v>278.53308911469884</v>
      </c>
      <c r="Y141" s="900"/>
      <c r="Z141" s="847"/>
      <c r="AA141" s="832"/>
      <c r="AB141" s="832"/>
      <c r="AC141" s="832"/>
      <c r="AD141" s="832"/>
      <c r="AE141" s="832"/>
      <c r="AF141" s="832"/>
      <c r="AG141" s="832"/>
      <c r="AH141" s="832"/>
      <c r="AI141" s="832"/>
      <c r="AJ141" s="832"/>
      <c r="AK141" s="832"/>
      <c r="AL141" s="832"/>
      <c r="AM141" s="832"/>
      <c r="AN141" s="832"/>
      <c r="AO141" s="832"/>
      <c r="AP141" s="832"/>
      <c r="AQ141" s="832"/>
      <c r="AR141" s="832"/>
      <c r="AS141" s="832"/>
      <c r="AT141" s="832"/>
      <c r="AU141" s="832"/>
      <c r="AV141" s="832"/>
      <c r="AW141" s="832"/>
      <c r="AX141" s="832"/>
      <c r="AY141" s="832"/>
      <c r="AZ141" s="832"/>
      <c r="BA141" s="832"/>
      <c r="BB141" s="832"/>
      <c r="BC141" s="832"/>
      <c r="BD141" s="832"/>
      <c r="BE141" s="832"/>
      <c r="BF141" s="832"/>
      <c r="BG141" s="832"/>
      <c r="BH141" s="832"/>
      <c r="BI141" s="832"/>
      <c r="BJ141" s="832"/>
      <c r="BK141" s="832"/>
      <c r="BL141" s="832"/>
      <c r="BM141" s="832"/>
      <c r="BN141" s="832"/>
      <c r="BO141" s="832"/>
      <c r="BP141" s="832"/>
      <c r="BQ141" s="832"/>
      <c r="BR141" s="832"/>
      <c r="BS141" s="832"/>
    </row>
    <row r="142" spans="1:71" ht="15.6" customHeight="1" outlineLevel="2" x14ac:dyDescent="0.2">
      <c r="B142" s="578"/>
      <c r="D142" s="587" t="s">
        <v>1193</v>
      </c>
      <c r="E142" s="579"/>
      <c r="F142" s="588"/>
      <c r="G142" s="589"/>
      <c r="H142" s="589"/>
      <c r="I142" s="774"/>
      <c r="J142" s="774"/>
      <c r="K142" s="774"/>
      <c r="N142" s="703"/>
      <c r="O142" s="888" t="s">
        <v>164</v>
      </c>
      <c r="P142" s="888"/>
      <c r="Q142" s="888"/>
      <c r="Y142" s="888"/>
      <c r="Z142" s="836"/>
    </row>
    <row r="143" spans="1:71" s="575" customFormat="1" ht="15.6" customHeight="1" outlineLevel="2" x14ac:dyDescent="0.2">
      <c r="A143" s="812"/>
      <c r="B143" s="581"/>
      <c r="C143" s="699"/>
      <c r="E143" s="590"/>
      <c r="G143" s="573"/>
      <c r="H143" s="573"/>
      <c r="I143" s="770"/>
      <c r="J143" s="770"/>
      <c r="K143" s="770"/>
      <c r="L143" s="770"/>
      <c r="M143" s="770"/>
      <c r="N143" s="704"/>
      <c r="O143" s="888" t="str">
        <f>R143</f>
        <v>incl. opslagen</v>
      </c>
      <c r="P143" s="888"/>
      <c r="Q143" s="894"/>
      <c r="R143" s="901" t="str">
        <f>Tabellen!$C$2</f>
        <v>incl. opslagen</v>
      </c>
      <c r="S143" s="895"/>
      <c r="T143" s="901" t="str">
        <f>Tabellen!$C$2</f>
        <v>incl. opslagen</v>
      </c>
      <c r="U143" s="889"/>
      <c r="V143" s="889"/>
      <c r="W143" s="889"/>
      <c r="X143" s="889"/>
      <c r="Y143" s="888"/>
      <c r="Z143" s="840"/>
      <c r="AA143" s="839"/>
      <c r="AB143" s="839"/>
      <c r="AC143" s="839"/>
      <c r="AD143" s="839"/>
      <c r="AE143" s="839"/>
      <c r="AF143" s="839"/>
      <c r="AG143" s="839"/>
      <c r="AH143" s="839"/>
      <c r="AI143" s="839"/>
      <c r="AJ143" s="839"/>
      <c r="AK143" s="839"/>
      <c r="AL143" s="839"/>
      <c r="AM143" s="839"/>
      <c r="AN143" s="839"/>
      <c r="AO143" s="839"/>
      <c r="AP143" s="839"/>
      <c r="AQ143" s="839"/>
      <c r="AR143" s="839"/>
      <c r="AS143" s="839"/>
      <c r="AT143" s="839"/>
      <c r="AU143" s="839"/>
      <c r="AV143" s="839"/>
      <c r="AW143" s="839"/>
      <c r="AX143" s="839"/>
      <c r="AY143" s="839"/>
      <c r="AZ143" s="839"/>
      <c r="BA143" s="839"/>
      <c r="BB143" s="839"/>
      <c r="BC143" s="839"/>
      <c r="BD143" s="839"/>
      <c r="BE143" s="839"/>
      <c r="BF143" s="839"/>
      <c r="BG143" s="839"/>
      <c r="BH143" s="839"/>
      <c r="BI143" s="839"/>
      <c r="BJ143" s="839"/>
      <c r="BK143" s="839"/>
      <c r="BL143" s="839"/>
      <c r="BM143" s="839"/>
      <c r="BN143" s="839"/>
      <c r="BO143" s="839"/>
      <c r="BP143" s="839"/>
      <c r="BQ143" s="839"/>
      <c r="BR143" s="839"/>
      <c r="BS143" s="839"/>
    </row>
    <row r="144" spans="1:71" s="575" customFormat="1" ht="15.6" customHeight="1" outlineLevel="2" x14ac:dyDescent="0.2">
      <c r="A144" s="812"/>
      <c r="B144" s="686"/>
      <c r="C144" s="699"/>
      <c r="D144" s="692" t="s">
        <v>1378</v>
      </c>
      <c r="E144" s="597">
        <v>1</v>
      </c>
      <c r="F144" s="598" t="s">
        <v>844</v>
      </c>
      <c r="G144" s="599">
        <v>2</v>
      </c>
      <c r="H144" s="599">
        <f t="shared" ref="H144:H159" si="19">E144*G144</f>
        <v>2</v>
      </c>
      <c r="I144" s="776"/>
      <c r="J144" s="776">
        <f t="shared" ref="J144:J159" si="20">E144*I144</f>
        <v>0</v>
      </c>
      <c r="K144" s="776"/>
      <c r="L144" s="776">
        <f t="shared" ref="L144:L159" si="21">+K144*E144</f>
        <v>0</v>
      </c>
      <c r="M144" s="777">
        <f>J144+H144*Tabellen!$K$2+L144</f>
        <v>120</v>
      </c>
      <c r="N144" s="704"/>
      <c r="O144" s="889">
        <f t="shared" ref="O144:O159" si="22">R144+T144</f>
        <v>145.19999999999999</v>
      </c>
      <c r="P144" s="890"/>
      <c r="Q144" s="894" t="s">
        <v>1007</v>
      </c>
      <c r="R144" s="889">
        <f>H144*Tabellen!$K$2*Tabellen!$F$2</f>
        <v>145.19999999999999</v>
      </c>
      <c r="S144" s="895" t="s">
        <v>1089</v>
      </c>
      <c r="T144" s="889">
        <f>J144*Tabellen!$F$2</f>
        <v>0</v>
      </c>
      <c r="U144" s="889">
        <f>R144*Tabellen!$G$2</f>
        <v>13.067999999999998</v>
      </c>
      <c r="V144" s="889">
        <f>T144*Tabellen!$H$2</f>
        <v>0</v>
      </c>
      <c r="W144" s="889">
        <f t="shared" ref="W144:W159" si="23">U144+V144</f>
        <v>13.067999999999998</v>
      </c>
      <c r="X144" s="889">
        <f t="shared" ref="X144:X159" si="24">O144+W144</f>
        <v>158.26799999999997</v>
      </c>
      <c r="Y144" s="890"/>
      <c r="Z144" s="841"/>
      <c r="AA144" s="839"/>
      <c r="AB144" s="839"/>
      <c r="AC144" s="839"/>
      <c r="AD144" s="839"/>
      <c r="AE144" s="839"/>
      <c r="AF144" s="839"/>
      <c r="AG144" s="839"/>
      <c r="AH144" s="839"/>
      <c r="AI144" s="839"/>
      <c r="AJ144" s="839"/>
      <c r="AK144" s="839"/>
      <c r="AL144" s="839"/>
      <c r="AM144" s="839"/>
      <c r="AN144" s="839"/>
      <c r="AO144" s="839"/>
      <c r="AP144" s="839"/>
      <c r="AQ144" s="839"/>
      <c r="AR144" s="839"/>
      <c r="AS144" s="839"/>
      <c r="AT144" s="839"/>
      <c r="AU144" s="839"/>
      <c r="AV144" s="839"/>
      <c r="AW144" s="839"/>
      <c r="AX144" s="839"/>
      <c r="AY144" s="839"/>
      <c r="AZ144" s="839"/>
      <c r="BA144" s="839"/>
      <c r="BB144" s="839"/>
      <c r="BC144" s="839"/>
      <c r="BD144" s="839"/>
      <c r="BE144" s="839"/>
      <c r="BF144" s="839"/>
      <c r="BG144" s="839"/>
      <c r="BH144" s="839"/>
      <c r="BI144" s="839"/>
      <c r="BJ144" s="839"/>
      <c r="BK144" s="839"/>
      <c r="BL144" s="839"/>
      <c r="BM144" s="839"/>
      <c r="BN144" s="839"/>
      <c r="BO144" s="839"/>
      <c r="BP144" s="839"/>
      <c r="BQ144" s="839"/>
      <c r="BR144" s="839"/>
      <c r="BS144" s="839"/>
    </row>
    <row r="145" spans="1:71" s="575" customFormat="1" ht="15.6" customHeight="1" outlineLevel="2" x14ac:dyDescent="0.2">
      <c r="A145" s="812"/>
      <c r="B145" s="686"/>
      <c r="C145" s="699"/>
      <c r="D145" s="692" t="s">
        <v>1387</v>
      </c>
      <c r="E145" s="597">
        <v>13.04</v>
      </c>
      <c r="F145" s="721" t="s">
        <v>71</v>
      </c>
      <c r="G145" s="599">
        <v>0.2</v>
      </c>
      <c r="H145" s="599">
        <f t="shared" si="19"/>
        <v>2.6080000000000001</v>
      </c>
      <c r="I145" s="776"/>
      <c r="J145" s="776">
        <f t="shared" si="20"/>
        <v>0</v>
      </c>
      <c r="K145" s="776"/>
      <c r="L145" s="776">
        <f t="shared" si="21"/>
        <v>0</v>
      </c>
      <c r="M145" s="777">
        <f>J145+H145*Tabellen!$K$2+L145</f>
        <v>156.48000000000002</v>
      </c>
      <c r="N145" s="704"/>
      <c r="O145" s="889">
        <f t="shared" si="22"/>
        <v>189.34080000000003</v>
      </c>
      <c r="P145" s="890"/>
      <c r="Q145" s="894" t="s">
        <v>1007</v>
      </c>
      <c r="R145" s="889">
        <f>H145*Tabellen!$K$2*Tabellen!$F$2</f>
        <v>189.34080000000003</v>
      </c>
      <c r="S145" s="895" t="s">
        <v>1089</v>
      </c>
      <c r="T145" s="889">
        <f>J145*Tabellen!$F$2</f>
        <v>0</v>
      </c>
      <c r="U145" s="889">
        <f>R145*Tabellen!$G$2</f>
        <v>17.040672000000001</v>
      </c>
      <c r="V145" s="889">
        <f>T145*Tabellen!$H$2</f>
        <v>0</v>
      </c>
      <c r="W145" s="889">
        <f t="shared" si="23"/>
        <v>17.040672000000001</v>
      </c>
      <c r="X145" s="889">
        <f t="shared" si="24"/>
        <v>206.38147200000003</v>
      </c>
      <c r="Y145" s="890"/>
      <c r="Z145" s="841"/>
      <c r="AA145" s="839"/>
      <c r="AB145" s="839"/>
      <c r="AC145" s="839"/>
      <c r="AD145" s="839"/>
      <c r="AE145" s="839"/>
      <c r="AF145" s="839"/>
      <c r="AG145" s="839"/>
      <c r="AH145" s="839"/>
      <c r="AI145" s="839"/>
      <c r="AJ145" s="839"/>
      <c r="AK145" s="839"/>
      <c r="AL145" s="839"/>
      <c r="AM145" s="839"/>
      <c r="AN145" s="839"/>
      <c r="AO145" s="839"/>
      <c r="AP145" s="839"/>
      <c r="AQ145" s="839"/>
      <c r="AR145" s="839"/>
      <c r="AS145" s="839"/>
      <c r="AT145" s="839"/>
      <c r="AU145" s="839"/>
      <c r="AV145" s="839"/>
      <c r="AW145" s="839"/>
      <c r="AX145" s="839"/>
      <c r="AY145" s="839"/>
      <c r="AZ145" s="839"/>
      <c r="BA145" s="839"/>
      <c r="BB145" s="839"/>
      <c r="BC145" s="839"/>
      <c r="BD145" s="839"/>
      <c r="BE145" s="839"/>
      <c r="BF145" s="839"/>
      <c r="BG145" s="839"/>
      <c r="BH145" s="839"/>
      <c r="BI145" s="839"/>
      <c r="BJ145" s="839"/>
      <c r="BK145" s="839"/>
      <c r="BL145" s="839"/>
      <c r="BM145" s="839"/>
      <c r="BN145" s="839"/>
      <c r="BO145" s="839"/>
      <c r="BP145" s="839"/>
      <c r="BQ145" s="839"/>
      <c r="BR145" s="839"/>
      <c r="BS145" s="839"/>
    </row>
    <row r="146" spans="1:71" s="575" customFormat="1" ht="15.6" customHeight="1" outlineLevel="2" x14ac:dyDescent="0.2">
      <c r="A146" s="812"/>
      <c r="B146" s="686"/>
      <c r="C146" s="699"/>
      <c r="D146" s="692" t="s">
        <v>1388</v>
      </c>
      <c r="E146" s="597">
        <v>14.49</v>
      </c>
      <c r="F146" s="721" t="s">
        <v>71</v>
      </c>
      <c r="G146" s="599">
        <v>0.5</v>
      </c>
      <c r="H146" s="599">
        <f t="shared" si="19"/>
        <v>7.2450000000000001</v>
      </c>
      <c r="I146" s="776">
        <v>5</v>
      </c>
      <c r="J146" s="776">
        <f t="shared" si="20"/>
        <v>72.45</v>
      </c>
      <c r="K146" s="776"/>
      <c r="L146" s="776">
        <f t="shared" si="21"/>
        <v>0</v>
      </c>
      <c r="M146" s="777">
        <f>J146+H146*Tabellen!$K$2+L146</f>
        <v>507.15</v>
      </c>
      <c r="N146" s="704"/>
      <c r="O146" s="889">
        <f t="shared" si="22"/>
        <v>613.65149999999994</v>
      </c>
      <c r="P146" s="897"/>
      <c r="Q146" s="894" t="s">
        <v>1007</v>
      </c>
      <c r="R146" s="889">
        <f>H146*Tabellen!$K$2*Tabellen!$F$2</f>
        <v>525.98699999999997</v>
      </c>
      <c r="S146" s="895" t="s">
        <v>1089</v>
      </c>
      <c r="T146" s="889">
        <f>J146*Tabellen!$F$2</f>
        <v>87.664500000000004</v>
      </c>
      <c r="U146" s="889">
        <f>R146*Tabellen!$G$2</f>
        <v>47.338829999999994</v>
      </c>
      <c r="V146" s="889">
        <f>T146*Tabellen!$H$2</f>
        <v>18.409545000000001</v>
      </c>
      <c r="W146" s="889">
        <f t="shared" si="23"/>
        <v>65.748374999999996</v>
      </c>
      <c r="X146" s="889">
        <f t="shared" si="24"/>
        <v>679.39987499999995</v>
      </c>
      <c r="Y146" s="890"/>
      <c r="Z146" s="841"/>
      <c r="AA146" s="839"/>
      <c r="AB146" s="839"/>
      <c r="AC146" s="839"/>
      <c r="AD146" s="839"/>
      <c r="AE146" s="839"/>
      <c r="AF146" s="839"/>
      <c r="AG146" s="839"/>
      <c r="AH146" s="839"/>
      <c r="AI146" s="839"/>
      <c r="AJ146" s="839"/>
      <c r="AK146" s="839"/>
      <c r="AL146" s="839"/>
      <c r="AM146" s="839"/>
      <c r="AN146" s="839"/>
      <c r="AO146" s="839"/>
      <c r="AP146" s="839"/>
      <c r="AQ146" s="839"/>
      <c r="AR146" s="839"/>
      <c r="AS146" s="839"/>
      <c r="AT146" s="839"/>
      <c r="AU146" s="839"/>
      <c r="AV146" s="839"/>
      <c r="AW146" s="839"/>
      <c r="AX146" s="839"/>
      <c r="AY146" s="839"/>
      <c r="AZ146" s="839"/>
      <c r="BA146" s="839"/>
      <c r="BB146" s="839"/>
      <c r="BC146" s="839"/>
      <c r="BD146" s="839"/>
      <c r="BE146" s="839"/>
      <c r="BF146" s="839"/>
      <c r="BG146" s="839"/>
      <c r="BH146" s="839"/>
      <c r="BI146" s="839"/>
      <c r="BJ146" s="839"/>
      <c r="BK146" s="839"/>
      <c r="BL146" s="839"/>
      <c r="BM146" s="839"/>
      <c r="BN146" s="839"/>
      <c r="BO146" s="839"/>
      <c r="BP146" s="839"/>
      <c r="BQ146" s="839"/>
      <c r="BR146" s="839"/>
      <c r="BS146" s="839"/>
    </row>
    <row r="147" spans="1:71" s="575" customFormat="1" ht="15.6" customHeight="1" outlineLevel="2" x14ac:dyDescent="0.2">
      <c r="A147" s="812"/>
      <c r="B147" s="686"/>
      <c r="C147" s="699"/>
      <c r="D147" s="692" t="s">
        <v>1389</v>
      </c>
      <c r="E147" s="597">
        <v>14</v>
      </c>
      <c r="F147" s="721" t="s">
        <v>71</v>
      </c>
      <c r="G147" s="599">
        <v>0.2</v>
      </c>
      <c r="H147" s="599">
        <f t="shared" si="19"/>
        <v>2.8000000000000003</v>
      </c>
      <c r="I147" s="776">
        <v>17.760000000000002</v>
      </c>
      <c r="J147" s="776">
        <f t="shared" si="20"/>
        <v>248.64000000000001</v>
      </c>
      <c r="K147" s="776"/>
      <c r="L147" s="776">
        <f t="shared" si="21"/>
        <v>0</v>
      </c>
      <c r="M147" s="777">
        <f>J147+H147*Tabellen!$K$2+L147</f>
        <v>416.64000000000004</v>
      </c>
      <c r="N147" s="704"/>
      <c r="O147" s="889">
        <f t="shared" si="22"/>
        <v>504.13440000000003</v>
      </c>
      <c r="P147" s="897"/>
      <c r="Q147" s="894" t="s">
        <v>1007</v>
      </c>
      <c r="R147" s="889">
        <f>H147*Tabellen!$K$2*Tabellen!$F$2</f>
        <v>203.28000000000003</v>
      </c>
      <c r="S147" s="895" t="s">
        <v>1089</v>
      </c>
      <c r="T147" s="889">
        <f>J147*Tabellen!$F$2</f>
        <v>300.8544</v>
      </c>
      <c r="U147" s="889">
        <f>R147*Tabellen!$G$2</f>
        <v>18.295200000000001</v>
      </c>
      <c r="V147" s="889">
        <f>T147*Tabellen!$H$2</f>
        <v>63.179423999999997</v>
      </c>
      <c r="W147" s="889">
        <f t="shared" si="23"/>
        <v>81.474624000000006</v>
      </c>
      <c r="X147" s="889">
        <f t="shared" si="24"/>
        <v>585.60902400000009</v>
      </c>
      <c r="Y147" s="890"/>
      <c r="Z147" s="841"/>
      <c r="AA147" s="839"/>
      <c r="AB147" s="839"/>
      <c r="AC147" s="839"/>
      <c r="AD147" s="839"/>
      <c r="AE147" s="839"/>
      <c r="AF147" s="839"/>
      <c r="AG147" s="839"/>
      <c r="AH147" s="839"/>
      <c r="AI147" s="839"/>
      <c r="AJ147" s="839"/>
      <c r="AK147" s="839"/>
      <c r="AL147" s="839"/>
      <c r="AM147" s="839"/>
      <c r="AN147" s="839"/>
      <c r="AO147" s="839"/>
      <c r="AP147" s="839"/>
      <c r="AQ147" s="839"/>
      <c r="AR147" s="839"/>
      <c r="AS147" s="839"/>
      <c r="AT147" s="839"/>
      <c r="AU147" s="839"/>
      <c r="AV147" s="839"/>
      <c r="AW147" s="839"/>
      <c r="AX147" s="839"/>
      <c r="AY147" s="839"/>
      <c r="AZ147" s="839"/>
      <c r="BA147" s="839"/>
      <c r="BB147" s="839"/>
      <c r="BC147" s="839"/>
      <c r="BD147" s="839"/>
      <c r="BE147" s="839"/>
      <c r="BF147" s="839"/>
      <c r="BG147" s="839"/>
      <c r="BH147" s="839"/>
      <c r="BI147" s="839"/>
      <c r="BJ147" s="839"/>
      <c r="BK147" s="839"/>
      <c r="BL147" s="839"/>
      <c r="BM147" s="839"/>
      <c r="BN147" s="839"/>
      <c r="BO147" s="839"/>
      <c r="BP147" s="839"/>
      <c r="BQ147" s="839"/>
      <c r="BR147" s="839"/>
      <c r="BS147" s="839"/>
    </row>
    <row r="148" spans="1:71" s="575" customFormat="1" ht="15.6" customHeight="1" outlineLevel="2" x14ac:dyDescent="0.2">
      <c r="A148" s="812"/>
      <c r="B148" s="686"/>
      <c r="C148" s="699"/>
      <c r="D148" s="692" t="s">
        <v>1390</v>
      </c>
      <c r="E148" s="597">
        <v>28</v>
      </c>
      <c r="F148" s="598" t="s">
        <v>73</v>
      </c>
      <c r="G148" s="599"/>
      <c r="H148" s="599">
        <f t="shared" si="19"/>
        <v>0</v>
      </c>
      <c r="I148" s="776">
        <v>0.65</v>
      </c>
      <c r="J148" s="776">
        <f t="shared" si="20"/>
        <v>18.2</v>
      </c>
      <c r="K148" s="776"/>
      <c r="L148" s="776">
        <f t="shared" si="21"/>
        <v>0</v>
      </c>
      <c r="M148" s="777">
        <f>J148+H148*Tabellen!$K$2+L148</f>
        <v>18.2</v>
      </c>
      <c r="N148" s="704"/>
      <c r="O148" s="889">
        <f t="shared" si="22"/>
        <v>22.021999999999998</v>
      </c>
      <c r="P148" s="897"/>
      <c r="Q148" s="894" t="s">
        <v>1007</v>
      </c>
      <c r="R148" s="889">
        <f>H148*Tabellen!$K$2*Tabellen!$F$2</f>
        <v>0</v>
      </c>
      <c r="S148" s="895" t="s">
        <v>1089</v>
      </c>
      <c r="T148" s="889">
        <f>J148*Tabellen!$F$2</f>
        <v>22.021999999999998</v>
      </c>
      <c r="U148" s="889">
        <f>R148*Tabellen!$G$2</f>
        <v>0</v>
      </c>
      <c r="V148" s="889">
        <f>T148*Tabellen!$H$2</f>
        <v>4.6246199999999993</v>
      </c>
      <c r="W148" s="889">
        <f t="shared" si="23"/>
        <v>4.6246199999999993</v>
      </c>
      <c r="X148" s="889">
        <f t="shared" si="24"/>
        <v>26.646619999999999</v>
      </c>
      <c r="Y148" s="890"/>
      <c r="Z148" s="841"/>
      <c r="AA148" s="839"/>
      <c r="AB148" s="839"/>
      <c r="AC148" s="839"/>
      <c r="AD148" s="839"/>
      <c r="AE148" s="839"/>
      <c r="AF148" s="839"/>
      <c r="AG148" s="839"/>
      <c r="AH148" s="839"/>
      <c r="AI148" s="839"/>
      <c r="AJ148" s="839"/>
      <c r="AK148" s="839"/>
      <c r="AL148" s="839"/>
      <c r="AM148" s="839"/>
      <c r="AN148" s="839"/>
      <c r="AO148" s="839"/>
      <c r="AP148" s="839"/>
      <c r="AQ148" s="839"/>
      <c r="AR148" s="839"/>
      <c r="AS148" s="839"/>
      <c r="AT148" s="839"/>
      <c r="AU148" s="839"/>
      <c r="AV148" s="839"/>
      <c r="AW148" s="839"/>
      <c r="AX148" s="839"/>
      <c r="AY148" s="839"/>
      <c r="AZ148" s="839"/>
      <c r="BA148" s="839"/>
      <c r="BB148" s="839"/>
      <c r="BC148" s="839"/>
      <c r="BD148" s="839"/>
      <c r="BE148" s="839"/>
      <c r="BF148" s="839"/>
      <c r="BG148" s="839"/>
      <c r="BH148" s="839"/>
      <c r="BI148" s="839"/>
      <c r="BJ148" s="839"/>
      <c r="BK148" s="839"/>
      <c r="BL148" s="839"/>
      <c r="BM148" s="839"/>
      <c r="BN148" s="839"/>
      <c r="BO148" s="839"/>
      <c r="BP148" s="839"/>
      <c r="BQ148" s="839"/>
      <c r="BR148" s="839"/>
      <c r="BS148" s="839"/>
    </row>
    <row r="149" spans="1:71" s="575" customFormat="1" ht="15.6" customHeight="1" outlineLevel="2" x14ac:dyDescent="0.2">
      <c r="A149" s="812"/>
      <c r="B149" s="686"/>
      <c r="C149" s="699"/>
      <c r="D149" s="692" t="s">
        <v>1995</v>
      </c>
      <c r="E149" s="597">
        <f>E141</f>
        <v>91.3</v>
      </c>
      <c r="F149" s="598" t="s">
        <v>74</v>
      </c>
      <c r="G149" s="599">
        <v>0.08</v>
      </c>
      <c r="H149" s="599">
        <v>0.05</v>
      </c>
      <c r="I149" s="776"/>
      <c r="J149" s="776">
        <f t="shared" ref="J149" si="25">E149*I149</f>
        <v>0</v>
      </c>
      <c r="K149" s="776"/>
      <c r="L149" s="776">
        <f t="shared" ref="L149" si="26">+K149*E149</f>
        <v>0</v>
      </c>
      <c r="M149" s="777">
        <f>J149+H149*Tabellen!$K$2+L149</f>
        <v>3</v>
      </c>
      <c r="N149" s="704"/>
      <c r="O149" s="889">
        <f t="shared" ref="O149" si="27">R149+T149</f>
        <v>3.63</v>
      </c>
      <c r="P149" s="897"/>
      <c r="Q149" s="894" t="s">
        <v>1007</v>
      </c>
      <c r="R149" s="889">
        <f>H149*Tabellen!$K$2*Tabellen!$F$2</f>
        <v>3.63</v>
      </c>
      <c r="S149" s="895" t="s">
        <v>1089</v>
      </c>
      <c r="T149" s="889">
        <f>J149*Tabellen!$F$2</f>
        <v>0</v>
      </c>
      <c r="U149" s="889">
        <f>R149*Tabellen!$G$2</f>
        <v>0.32669999999999999</v>
      </c>
      <c r="V149" s="889">
        <f>T149*Tabellen!$H$2</f>
        <v>0</v>
      </c>
      <c r="W149" s="889">
        <f t="shared" ref="W149" si="28">U149+V149</f>
        <v>0.32669999999999999</v>
      </c>
      <c r="X149" s="889">
        <f t="shared" ref="X149" si="29">O149+W149</f>
        <v>3.9566999999999997</v>
      </c>
      <c r="Y149" s="890"/>
      <c r="Z149" s="841"/>
      <c r="AA149" s="839"/>
      <c r="AB149" s="839"/>
      <c r="AC149" s="839"/>
      <c r="AD149" s="839"/>
      <c r="AE149" s="839"/>
      <c r="AF149" s="839"/>
      <c r="AG149" s="839"/>
      <c r="AH149" s="839"/>
      <c r="AI149" s="839"/>
      <c r="AJ149" s="839"/>
      <c r="AK149" s="839"/>
      <c r="AL149" s="839"/>
      <c r="AM149" s="839"/>
      <c r="AN149" s="839"/>
      <c r="AO149" s="839"/>
      <c r="AP149" s="839"/>
      <c r="AQ149" s="839"/>
      <c r="AR149" s="839"/>
      <c r="AS149" s="839"/>
      <c r="AT149" s="839"/>
      <c r="AU149" s="839"/>
      <c r="AV149" s="839"/>
      <c r="AW149" s="839"/>
      <c r="AX149" s="839"/>
      <c r="AY149" s="839"/>
      <c r="AZ149" s="839"/>
      <c r="BA149" s="839"/>
      <c r="BB149" s="839"/>
      <c r="BC149" s="839"/>
      <c r="BD149" s="839"/>
      <c r="BE149" s="839"/>
      <c r="BF149" s="839"/>
      <c r="BG149" s="839"/>
      <c r="BH149" s="839"/>
      <c r="BI149" s="839"/>
      <c r="BJ149" s="839"/>
      <c r="BK149" s="839"/>
      <c r="BL149" s="839"/>
      <c r="BM149" s="839"/>
      <c r="BN149" s="839"/>
      <c r="BO149" s="839"/>
      <c r="BP149" s="839"/>
      <c r="BQ149" s="839"/>
      <c r="BR149" s="839"/>
      <c r="BS149" s="839"/>
    </row>
    <row r="150" spans="1:71" s="575" customFormat="1" ht="15.6" customHeight="1" outlineLevel="2" x14ac:dyDescent="0.2">
      <c r="A150" s="812"/>
      <c r="B150" s="686"/>
      <c r="C150" s="699"/>
      <c r="D150" s="692" t="s">
        <v>1995</v>
      </c>
      <c r="E150" s="597">
        <f>E149*1.1</f>
        <v>100.43</v>
      </c>
      <c r="F150" s="598" t="s">
        <v>74</v>
      </c>
      <c r="G150" s="599"/>
      <c r="H150" s="599">
        <v>0.05</v>
      </c>
      <c r="I150" s="776">
        <v>1.65</v>
      </c>
      <c r="J150" s="776">
        <f t="shared" ref="J150" si="30">E150*I150</f>
        <v>165.70949999999999</v>
      </c>
      <c r="K150" s="776"/>
      <c r="L150" s="776">
        <f t="shared" ref="L150" si="31">+K150*E150</f>
        <v>0</v>
      </c>
      <c r="M150" s="777">
        <f>J150+H150*Tabellen!$K$2+L150</f>
        <v>168.70949999999999</v>
      </c>
      <c r="N150" s="704"/>
      <c r="O150" s="889">
        <f t="shared" ref="O150" si="32">R150+T150</f>
        <v>204.13849499999998</v>
      </c>
      <c r="P150" s="897"/>
      <c r="Q150" s="894" t="s">
        <v>1007</v>
      </c>
      <c r="R150" s="889">
        <f>H150*Tabellen!$K$2*Tabellen!$F$2</f>
        <v>3.63</v>
      </c>
      <c r="S150" s="895" t="s">
        <v>1089</v>
      </c>
      <c r="T150" s="889">
        <f>J150*Tabellen!$F$2</f>
        <v>200.50849499999998</v>
      </c>
      <c r="U150" s="889">
        <f>R150*Tabellen!$G$2</f>
        <v>0.32669999999999999</v>
      </c>
      <c r="V150" s="889">
        <f>T150*Tabellen!$H$2</f>
        <v>42.106783949999993</v>
      </c>
      <c r="W150" s="889">
        <f t="shared" ref="W150" si="33">U150+V150</f>
        <v>42.433483949999996</v>
      </c>
      <c r="X150" s="889">
        <f t="shared" ref="X150" si="34">O150+W150</f>
        <v>246.57197894999996</v>
      </c>
      <c r="Y150" s="890"/>
      <c r="Z150" s="841"/>
      <c r="AA150" s="839"/>
      <c r="AB150" s="839"/>
      <c r="AC150" s="839"/>
      <c r="AD150" s="839"/>
      <c r="AE150" s="839"/>
      <c r="AF150" s="839"/>
      <c r="AG150" s="839"/>
      <c r="AH150" s="839"/>
      <c r="AI150" s="839"/>
      <c r="AJ150" s="839"/>
      <c r="AK150" s="839"/>
      <c r="AL150" s="839"/>
      <c r="AM150" s="839"/>
      <c r="AN150" s="839"/>
      <c r="AO150" s="839"/>
      <c r="AP150" s="839"/>
      <c r="AQ150" s="839"/>
      <c r="AR150" s="839"/>
      <c r="AS150" s="839"/>
      <c r="AT150" s="839"/>
      <c r="AU150" s="839"/>
      <c r="AV150" s="839"/>
      <c r="AW150" s="839"/>
      <c r="AX150" s="839"/>
      <c r="AY150" s="839"/>
      <c r="AZ150" s="839"/>
      <c r="BA150" s="839"/>
      <c r="BB150" s="839"/>
      <c r="BC150" s="839"/>
      <c r="BD150" s="839"/>
      <c r="BE150" s="839"/>
      <c r="BF150" s="839"/>
      <c r="BG150" s="839"/>
      <c r="BH150" s="839"/>
      <c r="BI150" s="839"/>
      <c r="BJ150" s="839"/>
      <c r="BK150" s="839"/>
      <c r="BL150" s="839"/>
      <c r="BM150" s="839"/>
      <c r="BN150" s="839"/>
      <c r="BO150" s="839"/>
      <c r="BP150" s="839"/>
      <c r="BQ150" s="839"/>
      <c r="BR150" s="839"/>
      <c r="BS150" s="839"/>
    </row>
    <row r="151" spans="1:71" s="575" customFormat="1" ht="15.6" customHeight="1" outlineLevel="2" x14ac:dyDescent="0.2">
      <c r="A151" s="812"/>
      <c r="B151" s="686"/>
      <c r="C151" s="699"/>
      <c r="D151" s="692" t="s">
        <v>1391</v>
      </c>
      <c r="E151" s="597">
        <v>91.3</v>
      </c>
      <c r="F151" s="721" t="s">
        <v>74</v>
      </c>
      <c r="G151" s="599">
        <v>0.4</v>
      </c>
      <c r="H151" s="599">
        <f t="shared" si="19"/>
        <v>36.520000000000003</v>
      </c>
      <c r="I151" s="778"/>
      <c r="J151" s="776">
        <f t="shared" si="20"/>
        <v>0</v>
      </c>
      <c r="K151" s="776"/>
      <c r="L151" s="776">
        <f t="shared" si="21"/>
        <v>0</v>
      </c>
      <c r="M151" s="777">
        <f>J151+H151*Tabellen!$K$2+L151</f>
        <v>2191.2000000000003</v>
      </c>
      <c r="N151" s="704"/>
      <c r="O151" s="889">
        <f t="shared" si="22"/>
        <v>2651.3520000000003</v>
      </c>
      <c r="P151" s="898"/>
      <c r="Q151" s="894" t="s">
        <v>1007</v>
      </c>
      <c r="R151" s="889">
        <f>H151*Tabellen!$K$2*Tabellen!$F$2</f>
        <v>2651.3520000000003</v>
      </c>
      <c r="S151" s="895" t="s">
        <v>1089</v>
      </c>
      <c r="T151" s="889">
        <f>J151*Tabellen!$F$2</f>
        <v>0</v>
      </c>
      <c r="U151" s="889">
        <f>R151*Tabellen!$G$2</f>
        <v>238.62168000000003</v>
      </c>
      <c r="V151" s="889">
        <f>T151*Tabellen!$H$2</f>
        <v>0</v>
      </c>
      <c r="W151" s="889">
        <f t="shared" si="23"/>
        <v>238.62168000000003</v>
      </c>
      <c r="X151" s="889">
        <f t="shared" si="24"/>
        <v>2889.9736800000005</v>
      </c>
      <c r="Y151" s="890"/>
      <c r="Z151" s="841"/>
      <c r="AA151" s="839"/>
      <c r="AB151" s="839"/>
      <c r="AC151" s="839"/>
      <c r="AD151" s="839"/>
      <c r="AE151" s="839"/>
      <c r="AF151" s="839"/>
      <c r="AG151" s="839"/>
      <c r="AH151" s="839"/>
      <c r="AI151" s="839"/>
      <c r="AJ151" s="839"/>
      <c r="AK151" s="839"/>
      <c r="AL151" s="839"/>
      <c r="AM151" s="839"/>
      <c r="AN151" s="839"/>
      <c r="AO151" s="839"/>
      <c r="AP151" s="839"/>
      <c r="AQ151" s="839"/>
      <c r="AR151" s="839"/>
      <c r="AS151" s="839"/>
      <c r="AT151" s="839"/>
      <c r="AU151" s="839"/>
      <c r="AV151" s="839"/>
      <c r="AW151" s="839"/>
      <c r="AX151" s="839"/>
      <c r="AY151" s="839"/>
      <c r="AZ151" s="839"/>
      <c r="BA151" s="839"/>
      <c r="BB151" s="839"/>
      <c r="BC151" s="839"/>
      <c r="BD151" s="839"/>
      <c r="BE151" s="839"/>
      <c r="BF151" s="839"/>
      <c r="BG151" s="839"/>
      <c r="BH151" s="839"/>
      <c r="BI151" s="839"/>
      <c r="BJ151" s="839"/>
      <c r="BK151" s="839"/>
      <c r="BL151" s="839"/>
      <c r="BM151" s="839"/>
      <c r="BN151" s="839"/>
      <c r="BO151" s="839"/>
      <c r="BP151" s="839"/>
      <c r="BQ151" s="839"/>
      <c r="BR151" s="839"/>
      <c r="BS151" s="839"/>
    </row>
    <row r="152" spans="1:71" s="575" customFormat="1" ht="15.6" customHeight="1" outlineLevel="2" x14ac:dyDescent="0.2">
      <c r="A152" s="812"/>
      <c r="B152" s="686"/>
      <c r="C152" s="699"/>
      <c r="D152" s="692" t="s">
        <v>1392</v>
      </c>
      <c r="E152" s="597">
        <v>91.3</v>
      </c>
      <c r="F152" s="723" t="s">
        <v>74</v>
      </c>
      <c r="G152" s="599"/>
      <c r="H152" s="599">
        <f t="shared" si="19"/>
        <v>0</v>
      </c>
      <c r="I152" s="776">
        <v>10.84</v>
      </c>
      <c r="J152" s="776">
        <f t="shared" si="20"/>
        <v>989.69200000000001</v>
      </c>
      <c r="K152" s="776"/>
      <c r="L152" s="776">
        <f t="shared" si="21"/>
        <v>0</v>
      </c>
      <c r="M152" s="777">
        <f>J152+H152*Tabellen!$K$2+L152</f>
        <v>989.69200000000001</v>
      </c>
      <c r="N152" s="704"/>
      <c r="O152" s="889">
        <f t="shared" si="22"/>
        <v>1197.5273199999999</v>
      </c>
      <c r="P152" s="890"/>
      <c r="Q152" s="894" t="s">
        <v>1007</v>
      </c>
      <c r="R152" s="889">
        <f>H152*Tabellen!$K$2*Tabellen!$F$2</f>
        <v>0</v>
      </c>
      <c r="S152" s="895" t="s">
        <v>1089</v>
      </c>
      <c r="T152" s="889">
        <f>J152*Tabellen!$F$2</f>
        <v>1197.5273199999999</v>
      </c>
      <c r="U152" s="889">
        <f>R152*Tabellen!$G$2</f>
        <v>0</v>
      </c>
      <c r="V152" s="889">
        <f>T152*Tabellen!$H$2</f>
        <v>251.48073719999996</v>
      </c>
      <c r="W152" s="889">
        <f t="shared" si="23"/>
        <v>251.48073719999996</v>
      </c>
      <c r="X152" s="889">
        <f t="shared" si="24"/>
        <v>1449.0080571999999</v>
      </c>
      <c r="Y152" s="890"/>
      <c r="Z152" s="841"/>
      <c r="AA152" s="839"/>
      <c r="AB152" s="839"/>
      <c r="AC152" s="839"/>
      <c r="AD152" s="839"/>
      <c r="AE152" s="839"/>
      <c r="AF152" s="839"/>
      <c r="AG152" s="839"/>
      <c r="AH152" s="839"/>
      <c r="AI152" s="839"/>
      <c r="AJ152" s="839"/>
      <c r="AK152" s="839"/>
      <c r="AL152" s="839"/>
      <c r="AM152" s="839"/>
      <c r="AN152" s="839"/>
      <c r="AO152" s="839"/>
      <c r="AP152" s="839"/>
      <c r="AQ152" s="839"/>
      <c r="AR152" s="839"/>
      <c r="AS152" s="839"/>
      <c r="AT152" s="839"/>
      <c r="AU152" s="839"/>
      <c r="AV152" s="839"/>
      <c r="AW152" s="839"/>
      <c r="AX152" s="839"/>
      <c r="AY152" s="839"/>
      <c r="AZ152" s="839"/>
      <c r="BA152" s="839"/>
      <c r="BB152" s="839"/>
      <c r="BC152" s="839"/>
      <c r="BD152" s="839"/>
      <c r="BE152" s="839"/>
      <c r="BF152" s="839"/>
      <c r="BG152" s="839"/>
      <c r="BH152" s="839"/>
      <c r="BI152" s="839"/>
      <c r="BJ152" s="839"/>
      <c r="BK152" s="839"/>
      <c r="BL152" s="839"/>
      <c r="BM152" s="839"/>
      <c r="BN152" s="839"/>
      <c r="BO152" s="839"/>
      <c r="BP152" s="839"/>
      <c r="BQ152" s="839"/>
      <c r="BR152" s="839"/>
      <c r="BS152" s="839"/>
    </row>
    <row r="153" spans="1:71" s="575" customFormat="1" ht="15.6" customHeight="1" outlineLevel="2" x14ac:dyDescent="0.2">
      <c r="A153" s="812"/>
      <c r="B153" s="686"/>
      <c r="C153" s="699"/>
      <c r="D153" s="724" t="s">
        <v>1393</v>
      </c>
      <c r="E153" s="597">
        <v>159.78800000000001</v>
      </c>
      <c r="F153" s="721" t="s">
        <v>71</v>
      </c>
      <c r="G153" s="599">
        <v>0.12</v>
      </c>
      <c r="H153" s="599">
        <f t="shared" si="19"/>
        <v>19.17456</v>
      </c>
      <c r="I153" s="776">
        <v>0.39</v>
      </c>
      <c r="J153" s="776">
        <f t="shared" si="20"/>
        <v>62.317320000000009</v>
      </c>
      <c r="K153" s="776"/>
      <c r="L153" s="776">
        <f t="shared" si="21"/>
        <v>0</v>
      </c>
      <c r="M153" s="777">
        <f>J153+H153*Tabellen!$K$2+L153</f>
        <v>1212.7909200000001</v>
      </c>
      <c r="N153" s="704"/>
      <c r="O153" s="889">
        <f t="shared" si="22"/>
        <v>1467.4770131999999</v>
      </c>
      <c r="P153" s="898"/>
      <c r="Q153" s="894" t="s">
        <v>1007</v>
      </c>
      <c r="R153" s="889">
        <f>H153*Tabellen!$K$2*Tabellen!$F$2</f>
        <v>1392.073056</v>
      </c>
      <c r="S153" s="895" t="s">
        <v>1089</v>
      </c>
      <c r="T153" s="889">
        <f>J153*Tabellen!$F$2</f>
        <v>75.403957200000008</v>
      </c>
      <c r="U153" s="889">
        <f>R153*Tabellen!$G$2</f>
        <v>125.28657503999999</v>
      </c>
      <c r="V153" s="889">
        <f>T153*Tabellen!$H$2</f>
        <v>15.834831012</v>
      </c>
      <c r="W153" s="889">
        <f t="shared" si="23"/>
        <v>141.121406052</v>
      </c>
      <c r="X153" s="889">
        <f t="shared" si="24"/>
        <v>1608.598419252</v>
      </c>
      <c r="Y153" s="890"/>
      <c r="Z153" s="841"/>
      <c r="AA153" s="839"/>
      <c r="AB153" s="839"/>
      <c r="AC153" s="839"/>
      <c r="AD153" s="839"/>
      <c r="AE153" s="839"/>
      <c r="AF153" s="839"/>
      <c r="AG153" s="839"/>
      <c r="AH153" s="839"/>
      <c r="AI153" s="839"/>
      <c r="AJ153" s="839"/>
      <c r="AK153" s="839"/>
      <c r="AL153" s="839"/>
      <c r="AM153" s="839"/>
      <c r="AN153" s="839"/>
      <c r="AO153" s="839"/>
      <c r="AP153" s="839"/>
      <c r="AQ153" s="839"/>
      <c r="AR153" s="839"/>
      <c r="AS153" s="839"/>
      <c r="AT153" s="839"/>
      <c r="AU153" s="839"/>
      <c r="AV153" s="839"/>
      <c r="AW153" s="839"/>
      <c r="AX153" s="839"/>
      <c r="AY153" s="839"/>
      <c r="AZ153" s="839"/>
      <c r="BA153" s="839"/>
      <c r="BB153" s="839"/>
      <c r="BC153" s="839"/>
      <c r="BD153" s="839"/>
      <c r="BE153" s="839"/>
      <c r="BF153" s="839"/>
      <c r="BG153" s="839"/>
      <c r="BH153" s="839"/>
      <c r="BI153" s="839"/>
      <c r="BJ153" s="839"/>
      <c r="BK153" s="839"/>
      <c r="BL153" s="839"/>
      <c r="BM153" s="839"/>
      <c r="BN153" s="839"/>
      <c r="BO153" s="839"/>
      <c r="BP153" s="839"/>
      <c r="BQ153" s="839"/>
      <c r="BR153" s="839"/>
      <c r="BS153" s="839"/>
    </row>
    <row r="154" spans="1:71" s="575" customFormat="1" ht="15.6" customHeight="1" outlineLevel="2" x14ac:dyDescent="0.2">
      <c r="A154" s="812"/>
      <c r="B154" s="686"/>
      <c r="C154" s="699"/>
      <c r="D154" s="692" t="s">
        <v>1394</v>
      </c>
      <c r="E154" s="597">
        <v>22.25</v>
      </c>
      <c r="F154" s="721" t="s">
        <v>71</v>
      </c>
      <c r="G154" s="599">
        <v>0.18</v>
      </c>
      <c r="H154" s="599">
        <f t="shared" si="19"/>
        <v>4.0049999999999999</v>
      </c>
      <c r="I154" s="776">
        <v>0.68</v>
      </c>
      <c r="J154" s="776">
        <f t="shared" si="20"/>
        <v>15.13</v>
      </c>
      <c r="K154" s="776"/>
      <c r="L154" s="776">
        <f t="shared" si="21"/>
        <v>0</v>
      </c>
      <c r="M154" s="777">
        <f>J154+H154*Tabellen!$K$2+L154</f>
        <v>255.42999999999998</v>
      </c>
      <c r="N154" s="704"/>
      <c r="O154" s="889">
        <f t="shared" si="22"/>
        <v>309.07029999999997</v>
      </c>
      <c r="P154" s="897"/>
      <c r="Q154" s="894" t="s">
        <v>1007</v>
      </c>
      <c r="R154" s="889">
        <f>H154*Tabellen!$K$2*Tabellen!$F$2</f>
        <v>290.76299999999998</v>
      </c>
      <c r="S154" s="895" t="s">
        <v>1089</v>
      </c>
      <c r="T154" s="889">
        <f>J154*Tabellen!$F$2</f>
        <v>18.307300000000001</v>
      </c>
      <c r="U154" s="889">
        <f>R154*Tabellen!$G$2</f>
        <v>26.168669999999995</v>
      </c>
      <c r="V154" s="889">
        <f>T154*Tabellen!$H$2</f>
        <v>3.8445330000000002</v>
      </c>
      <c r="W154" s="889">
        <f t="shared" si="23"/>
        <v>30.013202999999997</v>
      </c>
      <c r="X154" s="889">
        <f t="shared" si="24"/>
        <v>339.08350299999995</v>
      </c>
      <c r="Y154" s="890"/>
      <c r="Z154" s="841"/>
      <c r="AA154" s="839"/>
      <c r="AB154" s="839"/>
      <c r="AC154" s="839"/>
      <c r="AD154" s="839"/>
      <c r="AE154" s="839"/>
      <c r="AF154" s="839"/>
      <c r="AG154" s="839"/>
      <c r="AH154" s="839"/>
      <c r="AI154" s="839"/>
      <c r="AJ154" s="839"/>
      <c r="AK154" s="839"/>
      <c r="AL154" s="839"/>
      <c r="AM154" s="839"/>
      <c r="AN154" s="839"/>
      <c r="AO154" s="839"/>
      <c r="AP154" s="839"/>
      <c r="AQ154" s="839"/>
      <c r="AR154" s="839"/>
      <c r="AS154" s="839"/>
      <c r="AT154" s="839"/>
      <c r="AU154" s="839"/>
      <c r="AV154" s="839"/>
      <c r="AW154" s="839"/>
      <c r="AX154" s="839"/>
      <c r="AY154" s="839"/>
      <c r="AZ154" s="839"/>
      <c r="BA154" s="839"/>
      <c r="BB154" s="839"/>
      <c r="BC154" s="839"/>
      <c r="BD154" s="839"/>
      <c r="BE154" s="839"/>
      <c r="BF154" s="839"/>
      <c r="BG154" s="839"/>
      <c r="BH154" s="839"/>
      <c r="BI154" s="839"/>
      <c r="BJ154" s="839"/>
      <c r="BK154" s="839"/>
      <c r="BL154" s="839"/>
      <c r="BM154" s="839"/>
      <c r="BN154" s="839"/>
      <c r="BO154" s="839"/>
      <c r="BP154" s="839"/>
      <c r="BQ154" s="839"/>
      <c r="BR154" s="839"/>
      <c r="BS154" s="839"/>
    </row>
    <row r="155" spans="1:71" s="575" customFormat="1" ht="15.6" customHeight="1" outlineLevel="2" x14ac:dyDescent="0.2">
      <c r="A155" s="812"/>
      <c r="B155" s="686"/>
      <c r="C155" s="699"/>
      <c r="D155" s="692" t="s">
        <v>1993</v>
      </c>
      <c r="E155" s="597">
        <v>91.3</v>
      </c>
      <c r="F155" s="721" t="s">
        <v>74</v>
      </c>
      <c r="G155" s="599">
        <v>1</v>
      </c>
      <c r="H155" s="599">
        <f t="shared" si="19"/>
        <v>91.3</v>
      </c>
      <c r="I155" s="776">
        <v>56</v>
      </c>
      <c r="J155" s="776">
        <f t="shared" si="20"/>
        <v>5112.8</v>
      </c>
      <c r="K155" s="776"/>
      <c r="L155" s="776">
        <f t="shared" si="21"/>
        <v>0</v>
      </c>
      <c r="M155" s="777">
        <f>J155+H155*Tabellen!$K$2+L155</f>
        <v>10590.8</v>
      </c>
      <c r="N155" s="704"/>
      <c r="O155" s="889">
        <f t="shared" si="22"/>
        <v>12814.868</v>
      </c>
      <c r="P155" s="897"/>
      <c r="Q155" s="894" t="s">
        <v>1007</v>
      </c>
      <c r="R155" s="889">
        <f>H155*Tabellen!$K$2*Tabellen!$F$2</f>
        <v>6628.38</v>
      </c>
      <c r="S155" s="895" t="s">
        <v>1089</v>
      </c>
      <c r="T155" s="889">
        <f>J155*Tabellen!$F$2</f>
        <v>6186.4880000000003</v>
      </c>
      <c r="U155" s="889">
        <f>R155*Tabellen!$G$2</f>
        <v>596.55420000000004</v>
      </c>
      <c r="V155" s="889">
        <f>T155*Tabellen!$H$2</f>
        <v>1299.16248</v>
      </c>
      <c r="W155" s="889">
        <f t="shared" si="23"/>
        <v>1895.71668</v>
      </c>
      <c r="X155" s="889">
        <f t="shared" si="24"/>
        <v>14710.58468</v>
      </c>
      <c r="Y155" s="890"/>
      <c r="Z155" s="841"/>
      <c r="AA155" s="839"/>
      <c r="AB155" s="839"/>
      <c r="AC155" s="839"/>
      <c r="AD155" s="839"/>
      <c r="AE155" s="839"/>
      <c r="AF155" s="839"/>
      <c r="AG155" s="839"/>
      <c r="AH155" s="839"/>
      <c r="AI155" s="839"/>
      <c r="AJ155" s="839"/>
      <c r="AK155" s="839"/>
      <c r="AL155" s="839"/>
      <c r="AM155" s="839"/>
      <c r="AN155" s="839"/>
      <c r="AO155" s="839"/>
      <c r="AP155" s="839"/>
      <c r="AQ155" s="839"/>
      <c r="AR155" s="839"/>
      <c r="AS155" s="839"/>
      <c r="AT155" s="839"/>
      <c r="AU155" s="839"/>
      <c r="AV155" s="839"/>
      <c r="AW155" s="839"/>
      <c r="AX155" s="839"/>
      <c r="AY155" s="839"/>
      <c r="AZ155" s="839"/>
      <c r="BA155" s="839"/>
      <c r="BB155" s="839"/>
      <c r="BC155" s="839"/>
      <c r="BD155" s="839"/>
      <c r="BE155" s="839"/>
      <c r="BF155" s="839"/>
      <c r="BG155" s="839"/>
      <c r="BH155" s="839"/>
      <c r="BI155" s="839"/>
      <c r="BJ155" s="839"/>
      <c r="BK155" s="839"/>
      <c r="BL155" s="839"/>
      <c r="BM155" s="839"/>
      <c r="BN155" s="839"/>
      <c r="BO155" s="839"/>
      <c r="BP155" s="839"/>
      <c r="BQ155" s="839"/>
      <c r="BR155" s="839"/>
      <c r="BS155" s="839"/>
    </row>
    <row r="156" spans="1:71" s="575" customFormat="1" ht="15.6" customHeight="1" outlineLevel="2" x14ac:dyDescent="0.2">
      <c r="A156" s="812"/>
      <c r="B156" s="686"/>
      <c r="C156" s="699"/>
      <c r="D156" s="692" t="s">
        <v>1395</v>
      </c>
      <c r="E156" s="597">
        <v>91.3</v>
      </c>
      <c r="F156" s="598" t="s">
        <v>74</v>
      </c>
      <c r="G156" s="599"/>
      <c r="H156" s="599">
        <f t="shared" si="19"/>
        <v>0</v>
      </c>
      <c r="I156" s="776">
        <v>2.67</v>
      </c>
      <c r="J156" s="776">
        <f t="shared" si="20"/>
        <v>243.77099999999999</v>
      </c>
      <c r="K156" s="776"/>
      <c r="L156" s="776">
        <f t="shared" si="21"/>
        <v>0</v>
      </c>
      <c r="M156" s="777">
        <f>J156+H156*Tabellen!$K$2+L156</f>
        <v>243.77099999999999</v>
      </c>
      <c r="N156" s="704"/>
      <c r="O156" s="889">
        <f t="shared" si="22"/>
        <v>294.96290999999997</v>
      </c>
      <c r="P156" s="897"/>
      <c r="Q156" s="894" t="s">
        <v>1007</v>
      </c>
      <c r="R156" s="889">
        <f>H156*Tabellen!$K$2*Tabellen!$F$2</f>
        <v>0</v>
      </c>
      <c r="S156" s="895" t="s">
        <v>1089</v>
      </c>
      <c r="T156" s="889">
        <f>J156*Tabellen!$F$2</f>
        <v>294.96290999999997</v>
      </c>
      <c r="U156" s="889">
        <f>R156*Tabellen!$G$2</f>
        <v>0</v>
      </c>
      <c r="V156" s="889">
        <f>T156*Tabellen!$H$2</f>
        <v>61.942211099999987</v>
      </c>
      <c r="W156" s="889">
        <f t="shared" si="23"/>
        <v>61.942211099999987</v>
      </c>
      <c r="X156" s="889">
        <f t="shared" si="24"/>
        <v>356.90512109999997</v>
      </c>
      <c r="Y156" s="890"/>
      <c r="Z156" s="841"/>
      <c r="AA156" s="839"/>
      <c r="AB156" s="839"/>
      <c r="AC156" s="839"/>
      <c r="AD156" s="839"/>
      <c r="AE156" s="839"/>
      <c r="AF156" s="839"/>
      <c r="AG156" s="839"/>
      <c r="AH156" s="839"/>
      <c r="AI156" s="839"/>
      <c r="AJ156" s="839"/>
      <c r="AK156" s="839"/>
      <c r="AL156" s="839"/>
      <c r="AM156" s="839"/>
      <c r="AN156" s="839"/>
      <c r="AO156" s="839"/>
      <c r="AP156" s="839"/>
      <c r="AQ156" s="839"/>
      <c r="AR156" s="839"/>
      <c r="AS156" s="839"/>
      <c r="AT156" s="839"/>
      <c r="AU156" s="839"/>
      <c r="AV156" s="839"/>
      <c r="AW156" s="839"/>
      <c r="AX156" s="839"/>
      <c r="AY156" s="839"/>
      <c r="AZ156" s="839"/>
      <c r="BA156" s="839"/>
      <c r="BB156" s="839"/>
      <c r="BC156" s="839"/>
      <c r="BD156" s="839"/>
      <c r="BE156" s="839"/>
      <c r="BF156" s="839"/>
      <c r="BG156" s="839"/>
      <c r="BH156" s="839"/>
      <c r="BI156" s="839"/>
      <c r="BJ156" s="839"/>
      <c r="BK156" s="839"/>
      <c r="BL156" s="839"/>
      <c r="BM156" s="839"/>
      <c r="BN156" s="839"/>
      <c r="BO156" s="839"/>
      <c r="BP156" s="839"/>
      <c r="BQ156" s="839"/>
      <c r="BR156" s="839"/>
      <c r="BS156" s="839"/>
    </row>
    <row r="157" spans="1:71" s="575" customFormat="1" ht="15.6" customHeight="1" outlineLevel="2" x14ac:dyDescent="0.2">
      <c r="A157" s="812"/>
      <c r="B157" s="686"/>
      <c r="C157" s="699"/>
      <c r="D157" s="692" t="s">
        <v>1396</v>
      </c>
      <c r="E157" s="597">
        <v>14.49</v>
      </c>
      <c r="F157" s="598" t="s">
        <v>71</v>
      </c>
      <c r="G157" s="599">
        <v>0.2</v>
      </c>
      <c r="H157" s="599">
        <f t="shared" si="19"/>
        <v>2.8980000000000001</v>
      </c>
      <c r="I157" s="776">
        <v>46.93</v>
      </c>
      <c r="J157" s="776">
        <f t="shared" si="20"/>
        <v>680.01570000000004</v>
      </c>
      <c r="K157" s="776"/>
      <c r="L157" s="776">
        <f t="shared" si="21"/>
        <v>0</v>
      </c>
      <c r="M157" s="777">
        <f>J157+H157*Tabellen!$K$2+L157</f>
        <v>853.89570000000003</v>
      </c>
      <c r="N157" s="704"/>
      <c r="O157" s="889">
        <f t="shared" si="22"/>
        <v>1033.2137969999999</v>
      </c>
      <c r="P157" s="897"/>
      <c r="Q157" s="894" t="s">
        <v>1007</v>
      </c>
      <c r="R157" s="889">
        <f>H157*Tabellen!$K$2*Tabellen!$F$2</f>
        <v>210.39479999999998</v>
      </c>
      <c r="S157" s="895" t="s">
        <v>1089</v>
      </c>
      <c r="T157" s="889">
        <f>J157*Tabellen!$F$2</f>
        <v>822.81899699999997</v>
      </c>
      <c r="U157" s="889">
        <f>R157*Tabellen!$G$2</f>
        <v>18.935531999999998</v>
      </c>
      <c r="V157" s="889">
        <f>T157*Tabellen!$H$2</f>
        <v>172.79198936999998</v>
      </c>
      <c r="W157" s="889">
        <f t="shared" si="23"/>
        <v>191.72752136999998</v>
      </c>
      <c r="X157" s="889">
        <f t="shared" si="24"/>
        <v>1224.9413183699999</v>
      </c>
      <c r="Y157" s="890"/>
      <c r="Z157" s="841"/>
      <c r="AA157" s="839"/>
      <c r="AB157" s="839"/>
      <c r="AC157" s="839"/>
      <c r="AD157" s="839"/>
      <c r="AE157" s="839"/>
      <c r="AF157" s="839"/>
      <c r="AG157" s="839"/>
      <c r="AH157" s="839"/>
      <c r="AI157" s="839"/>
      <c r="AJ157" s="839"/>
      <c r="AK157" s="839"/>
      <c r="AL157" s="839"/>
      <c r="AM157" s="839"/>
      <c r="AN157" s="839"/>
      <c r="AO157" s="839"/>
      <c r="AP157" s="839"/>
      <c r="AQ157" s="839"/>
      <c r="AR157" s="839"/>
      <c r="AS157" s="839"/>
      <c r="AT157" s="839"/>
      <c r="AU157" s="839"/>
      <c r="AV157" s="839"/>
      <c r="AW157" s="839"/>
      <c r="AX157" s="839"/>
      <c r="AY157" s="839"/>
      <c r="AZ157" s="839"/>
      <c r="BA157" s="839"/>
      <c r="BB157" s="839"/>
      <c r="BC157" s="839"/>
      <c r="BD157" s="839"/>
      <c r="BE157" s="839"/>
      <c r="BF157" s="839"/>
      <c r="BG157" s="839"/>
      <c r="BH157" s="839"/>
      <c r="BI157" s="839"/>
      <c r="BJ157" s="839"/>
      <c r="BK157" s="839"/>
      <c r="BL157" s="839"/>
      <c r="BM157" s="839"/>
      <c r="BN157" s="839"/>
      <c r="BO157" s="839"/>
      <c r="BP157" s="839"/>
      <c r="BQ157" s="839"/>
      <c r="BR157" s="839"/>
      <c r="BS157" s="839"/>
    </row>
    <row r="158" spans="1:71" s="575" customFormat="1" ht="15.6" customHeight="1" outlineLevel="2" x14ac:dyDescent="0.2">
      <c r="A158" s="812"/>
      <c r="B158" s="686"/>
      <c r="C158" s="699"/>
      <c r="D158" s="692" t="s">
        <v>1174</v>
      </c>
      <c r="E158" s="597">
        <v>4.7</v>
      </c>
      <c r="F158" s="721" t="s">
        <v>74</v>
      </c>
      <c r="G158" s="599">
        <v>0.3</v>
      </c>
      <c r="H158" s="599">
        <f t="shared" si="19"/>
        <v>1.41</v>
      </c>
      <c r="I158" s="778">
        <v>97.99</v>
      </c>
      <c r="J158" s="776">
        <f t="shared" si="20"/>
        <v>460.553</v>
      </c>
      <c r="K158" s="776"/>
      <c r="L158" s="776">
        <f t="shared" si="21"/>
        <v>0</v>
      </c>
      <c r="M158" s="777">
        <f>J158+H158*Tabellen!$K$2+L158</f>
        <v>545.15300000000002</v>
      </c>
      <c r="N158" s="704"/>
      <c r="O158" s="889">
        <f t="shared" si="22"/>
        <v>659.63513</v>
      </c>
      <c r="P158" s="898"/>
      <c r="Q158" s="894" t="s">
        <v>1007</v>
      </c>
      <c r="R158" s="889">
        <f>H158*Tabellen!$K$2*Tabellen!$F$2</f>
        <v>102.36599999999999</v>
      </c>
      <c r="S158" s="895" t="s">
        <v>1089</v>
      </c>
      <c r="T158" s="889">
        <f>J158*Tabellen!$F$2</f>
        <v>557.26913000000002</v>
      </c>
      <c r="U158" s="889">
        <f>R158*Tabellen!$G$2</f>
        <v>9.2129399999999979</v>
      </c>
      <c r="V158" s="889">
        <f>T158*Tabellen!$H$2</f>
        <v>117.02651729999999</v>
      </c>
      <c r="W158" s="889">
        <f t="shared" si="23"/>
        <v>126.2394573</v>
      </c>
      <c r="X158" s="889">
        <f t="shared" si="24"/>
        <v>785.87458730000003</v>
      </c>
      <c r="Y158" s="890"/>
      <c r="Z158" s="841"/>
      <c r="AA158" s="839"/>
      <c r="AB158" s="839"/>
      <c r="AC158" s="839"/>
      <c r="AD158" s="839"/>
      <c r="AE158" s="839"/>
      <c r="AF158" s="839"/>
      <c r="AG158" s="839"/>
      <c r="AH158" s="839"/>
      <c r="AI158" s="839"/>
      <c r="AJ158" s="839"/>
      <c r="AK158" s="839"/>
      <c r="AL158" s="839"/>
      <c r="AM158" s="839"/>
      <c r="AN158" s="839"/>
      <c r="AO158" s="839"/>
      <c r="AP158" s="839"/>
      <c r="AQ158" s="839"/>
      <c r="AR158" s="839"/>
      <c r="AS158" s="839"/>
      <c r="AT158" s="839"/>
      <c r="AU158" s="839"/>
      <c r="AV158" s="839"/>
      <c r="AW158" s="839"/>
      <c r="AX158" s="839"/>
      <c r="AY158" s="839"/>
      <c r="AZ158" s="839"/>
      <c r="BA158" s="839"/>
      <c r="BB158" s="839"/>
      <c r="BC158" s="839"/>
      <c r="BD158" s="839"/>
      <c r="BE158" s="839"/>
      <c r="BF158" s="839"/>
      <c r="BG158" s="839"/>
      <c r="BH158" s="839"/>
      <c r="BI158" s="839"/>
      <c r="BJ158" s="839"/>
      <c r="BK158" s="839"/>
      <c r="BL158" s="839"/>
      <c r="BM158" s="839"/>
      <c r="BN158" s="839"/>
      <c r="BO158" s="839"/>
      <c r="BP158" s="839"/>
      <c r="BQ158" s="839"/>
      <c r="BR158" s="839"/>
      <c r="BS158" s="839"/>
    </row>
    <row r="159" spans="1:71" s="575" customFormat="1" ht="15.6" customHeight="1" outlineLevel="2" x14ac:dyDescent="0.2">
      <c r="A159" s="812"/>
      <c r="B159" s="686"/>
      <c r="C159" s="699"/>
      <c r="D159" s="692" t="s">
        <v>1379</v>
      </c>
      <c r="E159" s="597">
        <v>1</v>
      </c>
      <c r="F159" s="723" t="s">
        <v>844</v>
      </c>
      <c r="G159" s="599">
        <v>2</v>
      </c>
      <c r="H159" s="599">
        <f t="shared" si="19"/>
        <v>2</v>
      </c>
      <c r="I159" s="776"/>
      <c r="J159" s="776">
        <f t="shared" si="20"/>
        <v>0</v>
      </c>
      <c r="K159" s="776"/>
      <c r="L159" s="776">
        <f t="shared" si="21"/>
        <v>0</v>
      </c>
      <c r="M159" s="777">
        <f>J159+H159*Tabellen!$K$2+L159</f>
        <v>120</v>
      </c>
      <c r="N159" s="704"/>
      <c r="O159" s="889">
        <f t="shared" si="22"/>
        <v>145.19999999999999</v>
      </c>
      <c r="P159" s="890"/>
      <c r="Q159" s="894" t="s">
        <v>1007</v>
      </c>
      <c r="R159" s="889">
        <f>H159*Tabellen!$K$2*Tabellen!$F$2</f>
        <v>145.19999999999999</v>
      </c>
      <c r="S159" s="895" t="s">
        <v>1089</v>
      </c>
      <c r="T159" s="889">
        <f>J159*Tabellen!$F$2</f>
        <v>0</v>
      </c>
      <c r="U159" s="889">
        <f>R159*Tabellen!$G$2</f>
        <v>13.067999999999998</v>
      </c>
      <c r="V159" s="889">
        <f>T159*Tabellen!$H$2</f>
        <v>0</v>
      </c>
      <c r="W159" s="889">
        <f t="shared" si="23"/>
        <v>13.067999999999998</v>
      </c>
      <c r="X159" s="889">
        <f t="shared" si="24"/>
        <v>158.26799999999997</v>
      </c>
      <c r="Y159" s="890"/>
      <c r="Z159" s="841"/>
      <c r="AA159" s="839"/>
      <c r="AB159" s="839"/>
      <c r="AC159" s="839"/>
      <c r="AD159" s="839"/>
      <c r="AE159" s="839"/>
      <c r="AF159" s="839"/>
      <c r="AG159" s="839"/>
      <c r="AH159" s="839"/>
      <c r="AI159" s="839"/>
      <c r="AJ159" s="839"/>
      <c r="AK159" s="839"/>
      <c r="AL159" s="839"/>
      <c r="AM159" s="839"/>
      <c r="AN159" s="839"/>
      <c r="AO159" s="839"/>
      <c r="AP159" s="839"/>
      <c r="AQ159" s="839"/>
      <c r="AR159" s="839"/>
      <c r="AS159" s="839"/>
      <c r="AT159" s="839"/>
      <c r="AU159" s="839"/>
      <c r="AV159" s="839"/>
      <c r="AW159" s="839"/>
      <c r="AX159" s="839"/>
      <c r="AY159" s="839"/>
      <c r="AZ159" s="839"/>
      <c r="BA159" s="839"/>
      <c r="BB159" s="839"/>
      <c r="BC159" s="839"/>
      <c r="BD159" s="839"/>
      <c r="BE159" s="839"/>
      <c r="BF159" s="839"/>
      <c r="BG159" s="839"/>
      <c r="BH159" s="839"/>
      <c r="BI159" s="839"/>
      <c r="BJ159" s="839"/>
      <c r="BK159" s="839"/>
      <c r="BL159" s="839"/>
      <c r="BM159" s="839"/>
      <c r="BN159" s="839"/>
      <c r="BO159" s="839"/>
      <c r="BP159" s="839"/>
      <c r="BQ159" s="839"/>
      <c r="BR159" s="839"/>
      <c r="BS159" s="839"/>
    </row>
    <row r="160" spans="1:71" s="575" customFormat="1" ht="15.6" customHeight="1" outlineLevel="2" x14ac:dyDescent="0.2">
      <c r="A160" s="812"/>
      <c r="B160" s="686"/>
      <c r="C160" s="699"/>
      <c r="D160" s="724"/>
      <c r="E160" s="597"/>
      <c r="F160" s="721"/>
      <c r="G160" s="599"/>
      <c r="H160" s="599"/>
      <c r="I160" s="776"/>
      <c r="J160" s="776"/>
      <c r="K160" s="776"/>
      <c r="L160" s="776"/>
      <c r="M160" s="777"/>
      <c r="N160" s="704"/>
      <c r="O160" s="889"/>
      <c r="P160" s="898"/>
      <c r="Q160" s="894"/>
      <c r="R160" s="889"/>
      <c r="S160" s="895"/>
      <c r="T160" s="889"/>
      <c r="U160" s="889"/>
      <c r="V160" s="889"/>
      <c r="W160" s="889"/>
      <c r="X160" s="889"/>
      <c r="Y160" s="890"/>
      <c r="Z160" s="841"/>
      <c r="AA160" s="839"/>
      <c r="AB160" s="839"/>
      <c r="AC160" s="839"/>
      <c r="AD160" s="839"/>
      <c r="AE160" s="839"/>
      <c r="AF160" s="839"/>
      <c r="AG160" s="839"/>
      <c r="AH160" s="839"/>
      <c r="AI160" s="839"/>
      <c r="AJ160" s="839"/>
      <c r="AK160" s="839"/>
      <c r="AL160" s="839"/>
      <c r="AM160" s="839"/>
      <c r="AN160" s="839"/>
      <c r="AO160" s="839"/>
      <c r="AP160" s="839"/>
      <c r="AQ160" s="839"/>
      <c r="AR160" s="839"/>
      <c r="AS160" s="839"/>
      <c r="AT160" s="839"/>
      <c r="AU160" s="839"/>
      <c r="AV160" s="839"/>
      <c r="AW160" s="839"/>
      <c r="AX160" s="839"/>
      <c r="AY160" s="839"/>
      <c r="AZ160" s="839"/>
      <c r="BA160" s="839"/>
      <c r="BB160" s="839"/>
      <c r="BC160" s="839"/>
      <c r="BD160" s="839"/>
      <c r="BE160" s="839"/>
      <c r="BF160" s="839"/>
      <c r="BG160" s="839"/>
      <c r="BH160" s="839"/>
      <c r="BI160" s="839"/>
      <c r="BJ160" s="839"/>
      <c r="BK160" s="839"/>
      <c r="BL160" s="839"/>
      <c r="BM160" s="839"/>
      <c r="BN160" s="839"/>
      <c r="BO160" s="839"/>
      <c r="BP160" s="839"/>
      <c r="BQ160" s="839"/>
      <c r="BR160" s="839"/>
      <c r="BS160" s="839"/>
    </row>
    <row r="161" spans="1:71" ht="9" customHeight="1" outlineLevel="1" x14ac:dyDescent="0.2">
      <c r="B161" s="582"/>
      <c r="D161" s="583"/>
      <c r="E161" s="585"/>
      <c r="F161" s="583"/>
      <c r="G161" s="584"/>
      <c r="H161" s="584"/>
      <c r="I161" s="769"/>
      <c r="J161" s="769"/>
      <c r="K161" s="769"/>
      <c r="L161" s="769"/>
      <c r="M161" s="769"/>
      <c r="N161" s="694"/>
      <c r="O161" s="892"/>
      <c r="P161" s="892"/>
      <c r="Q161" s="892"/>
      <c r="R161" s="893"/>
      <c r="S161" s="893"/>
      <c r="T161" s="893"/>
      <c r="U161" s="893"/>
      <c r="V161" s="893"/>
      <c r="W161" s="893"/>
      <c r="X161" s="893"/>
      <c r="Y161" s="892"/>
      <c r="Z161" s="837"/>
      <c r="AA161" s="838"/>
      <c r="AG161" s="835"/>
      <c r="AH161" s="835"/>
    </row>
    <row r="162" spans="1:71" s="789" customFormat="1" ht="15.6" customHeight="1" outlineLevel="1" x14ac:dyDescent="0.2">
      <c r="B162" s="569" t="s">
        <v>1141</v>
      </c>
      <c r="C162" s="814"/>
      <c r="D162" s="570" t="s">
        <v>1701</v>
      </c>
      <c r="E162" s="577">
        <v>91.3</v>
      </c>
      <c r="F162" s="570" t="s">
        <v>74</v>
      </c>
      <c r="G162" s="571"/>
      <c r="H162" s="571">
        <f>SUM(H163:H181)/E162</f>
        <v>2.1845625410733844</v>
      </c>
      <c r="I162" s="767"/>
      <c r="J162" s="767">
        <f>SUM(J163:J181)/E162</f>
        <v>146.71202102957284</v>
      </c>
      <c r="K162" s="767"/>
      <c r="L162" s="767">
        <f>SUM(L163:L181)</f>
        <v>0</v>
      </c>
      <c r="M162" s="767">
        <f>SUM(M163:M181)/E162</f>
        <v>277.78577349397591</v>
      </c>
      <c r="N162" s="814"/>
      <c r="O162" s="884">
        <f>SUM(O163:O181)/E162</f>
        <v>336.12078592771081</v>
      </c>
      <c r="P162" s="885" t="str">
        <f>B162</f>
        <v>V1-2-B1</v>
      </c>
      <c r="Q162" s="885"/>
      <c r="R162" s="886"/>
      <c r="S162" s="886"/>
      <c r="T162" s="886"/>
      <c r="U162" s="886"/>
      <c r="V162" s="886"/>
      <c r="W162" s="886"/>
      <c r="X162" s="886">
        <f>SUM(X163:X181)/E162</f>
        <v>387.67424211469876</v>
      </c>
      <c r="Y162" s="885"/>
      <c r="Z162" s="847"/>
      <c r="AA162" s="832"/>
      <c r="AB162" s="832"/>
      <c r="AC162" s="832"/>
      <c r="AD162" s="832"/>
      <c r="AE162" s="832"/>
      <c r="AF162" s="832"/>
      <c r="AG162" s="832"/>
      <c r="AH162" s="832"/>
      <c r="AI162" s="832"/>
      <c r="AJ162" s="832"/>
      <c r="AK162" s="832"/>
      <c r="AL162" s="832"/>
      <c r="AM162" s="832"/>
      <c r="AN162" s="832"/>
      <c r="AO162" s="832"/>
      <c r="AP162" s="832"/>
      <c r="AQ162" s="832"/>
      <c r="AR162" s="832"/>
      <c r="AS162" s="832"/>
      <c r="AT162" s="832"/>
      <c r="AU162" s="832"/>
      <c r="AV162" s="832"/>
      <c r="AW162" s="832"/>
      <c r="AX162" s="832"/>
      <c r="AY162" s="832"/>
      <c r="AZ162" s="832"/>
      <c r="BA162" s="832"/>
      <c r="BB162" s="832"/>
      <c r="BC162" s="832"/>
      <c r="BD162" s="832"/>
      <c r="BE162" s="832"/>
      <c r="BF162" s="832"/>
      <c r="BG162" s="832"/>
      <c r="BH162" s="832"/>
      <c r="BI162" s="832"/>
      <c r="BJ162" s="832"/>
      <c r="BK162" s="832"/>
      <c r="BL162" s="832"/>
      <c r="BM162" s="832"/>
      <c r="BN162" s="832"/>
      <c r="BO162" s="832"/>
      <c r="BP162" s="832"/>
      <c r="BQ162" s="832"/>
      <c r="BR162" s="832"/>
      <c r="BS162" s="832"/>
    </row>
    <row r="163" spans="1:71" ht="15.6" customHeight="1" outlineLevel="2" x14ac:dyDescent="0.2">
      <c r="A163" s="812"/>
      <c r="B163" s="578"/>
      <c r="D163" s="587" t="s">
        <v>1193</v>
      </c>
      <c r="E163" s="579"/>
      <c r="F163" s="588"/>
      <c r="G163" s="589"/>
      <c r="H163" s="589"/>
      <c r="I163" s="774"/>
      <c r="J163" s="774"/>
      <c r="K163" s="774"/>
      <c r="N163" s="703"/>
      <c r="O163" s="888" t="s">
        <v>164</v>
      </c>
      <c r="P163" s="888"/>
      <c r="Q163" s="894"/>
      <c r="S163" s="895"/>
      <c r="Y163" s="888"/>
      <c r="Z163" s="836"/>
    </row>
    <row r="164" spans="1:71" s="575" customFormat="1" ht="15.6" customHeight="1" outlineLevel="2" x14ac:dyDescent="0.2">
      <c r="A164" s="812"/>
      <c r="B164" s="581"/>
      <c r="C164" s="699"/>
      <c r="E164" s="590"/>
      <c r="G164" s="573"/>
      <c r="H164" s="573"/>
      <c r="I164" s="770"/>
      <c r="J164" s="770"/>
      <c r="K164" s="770"/>
      <c r="L164" s="771"/>
      <c r="M164" s="770"/>
      <c r="N164" s="704"/>
      <c r="O164" s="888" t="str">
        <f>R164</f>
        <v>incl. opslagen</v>
      </c>
      <c r="P164" s="888"/>
      <c r="Q164" s="894"/>
      <c r="R164" s="901" t="str">
        <f>Tabellen!$C$2</f>
        <v>incl. opslagen</v>
      </c>
      <c r="S164" s="895"/>
      <c r="T164" s="901" t="str">
        <f>Tabellen!$C$2</f>
        <v>incl. opslagen</v>
      </c>
      <c r="U164" s="889"/>
      <c r="V164" s="889"/>
      <c r="W164" s="889"/>
      <c r="X164" s="889"/>
      <c r="Y164" s="888"/>
      <c r="Z164" s="840"/>
      <c r="AA164" s="839"/>
      <c r="AB164" s="839"/>
      <c r="AC164" s="839"/>
      <c r="AD164" s="839"/>
      <c r="AE164" s="839"/>
      <c r="AF164" s="839"/>
      <c r="AG164" s="839"/>
      <c r="AH164" s="839"/>
      <c r="AI164" s="839"/>
      <c r="AJ164" s="839"/>
      <c r="AK164" s="839"/>
      <c r="AL164" s="839"/>
      <c r="AM164" s="839"/>
      <c r="AN164" s="839"/>
      <c r="AO164" s="839"/>
      <c r="AP164" s="839"/>
      <c r="AQ164" s="839"/>
      <c r="AR164" s="839"/>
      <c r="AS164" s="839"/>
      <c r="AT164" s="839"/>
      <c r="AU164" s="839"/>
      <c r="AV164" s="839"/>
      <c r="AW164" s="839"/>
      <c r="AX164" s="839"/>
      <c r="AY164" s="839"/>
      <c r="AZ164" s="839"/>
      <c r="BA164" s="839"/>
      <c r="BB164" s="839"/>
      <c r="BC164" s="839"/>
      <c r="BD164" s="839"/>
      <c r="BE164" s="839"/>
      <c r="BF164" s="839"/>
      <c r="BG164" s="839"/>
      <c r="BH164" s="839"/>
      <c r="BI164" s="839"/>
      <c r="BJ164" s="839"/>
      <c r="BK164" s="839"/>
      <c r="BL164" s="839"/>
      <c r="BM164" s="839"/>
      <c r="BN164" s="839"/>
      <c r="BO164" s="839"/>
      <c r="BP164" s="839"/>
      <c r="BQ164" s="839"/>
      <c r="BR164" s="839"/>
      <c r="BS164" s="839"/>
    </row>
    <row r="165" spans="1:71" s="575" customFormat="1" ht="15.6" customHeight="1" outlineLevel="2" x14ac:dyDescent="0.2">
      <c r="A165" s="812"/>
      <c r="B165" s="686"/>
      <c r="C165" s="699"/>
      <c r="D165" s="692" t="s">
        <v>1378</v>
      </c>
      <c r="E165" s="597">
        <v>1</v>
      </c>
      <c r="F165" s="598" t="s">
        <v>844</v>
      </c>
      <c r="G165" s="599">
        <v>2</v>
      </c>
      <c r="H165" s="599">
        <f t="shared" ref="H165:H180" si="35">E165*G165</f>
        <v>2</v>
      </c>
      <c r="I165" s="776"/>
      <c r="J165" s="776">
        <f t="shared" ref="J165:J180" si="36">E165*I165</f>
        <v>0</v>
      </c>
      <c r="K165" s="776"/>
      <c r="L165" s="776">
        <f t="shared" ref="L165:L180" si="37">+K165*E165</f>
        <v>0</v>
      </c>
      <c r="M165" s="777">
        <f>J165+H165*Tabellen!$K$2+L165</f>
        <v>120</v>
      </c>
      <c r="N165" s="704"/>
      <c r="O165" s="889">
        <f t="shared" ref="O165:O180" si="38">R165+T165</f>
        <v>145.19999999999999</v>
      </c>
      <c r="P165" s="890"/>
      <c r="Q165" s="894" t="s">
        <v>1007</v>
      </c>
      <c r="R165" s="889">
        <f>H165*Tabellen!$K$2*Tabellen!$F$2</f>
        <v>145.19999999999999</v>
      </c>
      <c r="S165" s="895" t="s">
        <v>1089</v>
      </c>
      <c r="T165" s="889">
        <f>J165*Tabellen!$F$2</f>
        <v>0</v>
      </c>
      <c r="U165" s="889">
        <f>R165*Tabellen!$G$2</f>
        <v>13.067999999999998</v>
      </c>
      <c r="V165" s="889">
        <f>T165*Tabellen!$H$2</f>
        <v>0</v>
      </c>
      <c r="W165" s="889">
        <f t="shared" ref="W165:W180" si="39">U165+V165</f>
        <v>13.067999999999998</v>
      </c>
      <c r="X165" s="889">
        <f t="shared" ref="X165:X180" si="40">O165+W165</f>
        <v>158.26799999999997</v>
      </c>
      <c r="Y165" s="890"/>
      <c r="Z165" s="841"/>
      <c r="AA165" s="839"/>
      <c r="AB165" s="839"/>
      <c r="AC165" s="839"/>
      <c r="AD165" s="839"/>
      <c r="AE165" s="839"/>
      <c r="AF165" s="839"/>
      <c r="AG165" s="839"/>
      <c r="AH165" s="839"/>
      <c r="AI165" s="839"/>
      <c r="AJ165" s="839"/>
      <c r="AK165" s="839"/>
      <c r="AL165" s="839"/>
      <c r="AM165" s="839"/>
      <c r="AN165" s="839"/>
      <c r="AO165" s="839"/>
      <c r="AP165" s="839"/>
      <c r="AQ165" s="839"/>
      <c r="AR165" s="839"/>
      <c r="AS165" s="839"/>
      <c r="AT165" s="839"/>
      <c r="AU165" s="839"/>
      <c r="AV165" s="839"/>
      <c r="AW165" s="839"/>
      <c r="AX165" s="839"/>
      <c r="AY165" s="839"/>
      <c r="AZ165" s="839"/>
      <c r="BA165" s="839"/>
      <c r="BB165" s="839"/>
      <c r="BC165" s="839"/>
      <c r="BD165" s="839"/>
      <c r="BE165" s="839"/>
      <c r="BF165" s="839"/>
      <c r="BG165" s="839"/>
      <c r="BH165" s="839"/>
      <c r="BI165" s="839"/>
      <c r="BJ165" s="839"/>
      <c r="BK165" s="839"/>
      <c r="BL165" s="839"/>
      <c r="BM165" s="839"/>
      <c r="BN165" s="839"/>
      <c r="BO165" s="839"/>
      <c r="BP165" s="839"/>
      <c r="BQ165" s="839"/>
      <c r="BR165" s="839"/>
      <c r="BS165" s="839"/>
    </row>
    <row r="166" spans="1:71" s="575" customFormat="1" ht="15.6" customHeight="1" outlineLevel="2" x14ac:dyDescent="0.2">
      <c r="A166" s="812"/>
      <c r="B166" s="686"/>
      <c r="C166" s="699"/>
      <c r="D166" s="692" t="s">
        <v>1387</v>
      </c>
      <c r="E166" s="597">
        <v>13.04</v>
      </c>
      <c r="F166" s="721" t="s">
        <v>71</v>
      </c>
      <c r="G166" s="599">
        <v>0.2</v>
      </c>
      <c r="H166" s="599">
        <f t="shared" si="35"/>
        <v>2.6080000000000001</v>
      </c>
      <c r="I166" s="776"/>
      <c r="J166" s="776">
        <f t="shared" si="36"/>
        <v>0</v>
      </c>
      <c r="K166" s="776"/>
      <c r="L166" s="776">
        <f t="shared" si="37"/>
        <v>0</v>
      </c>
      <c r="M166" s="777">
        <f>J166+H166*Tabellen!$K$2+L166</f>
        <v>156.48000000000002</v>
      </c>
      <c r="N166" s="704"/>
      <c r="O166" s="889">
        <f t="shared" si="38"/>
        <v>189.34080000000003</v>
      </c>
      <c r="P166" s="890"/>
      <c r="Q166" s="894" t="s">
        <v>1007</v>
      </c>
      <c r="R166" s="889">
        <f>H166*Tabellen!$K$2*Tabellen!$F$2</f>
        <v>189.34080000000003</v>
      </c>
      <c r="S166" s="895" t="s">
        <v>1089</v>
      </c>
      <c r="T166" s="889">
        <f>J166*Tabellen!$F$2</f>
        <v>0</v>
      </c>
      <c r="U166" s="889">
        <f>R166*Tabellen!$G$2</f>
        <v>17.040672000000001</v>
      </c>
      <c r="V166" s="889">
        <f>T166*Tabellen!$H$2</f>
        <v>0</v>
      </c>
      <c r="W166" s="889">
        <f t="shared" si="39"/>
        <v>17.040672000000001</v>
      </c>
      <c r="X166" s="889">
        <f t="shared" si="40"/>
        <v>206.38147200000003</v>
      </c>
      <c r="Y166" s="890"/>
      <c r="Z166" s="841"/>
      <c r="AA166" s="839"/>
      <c r="AB166" s="839"/>
      <c r="AC166" s="839"/>
      <c r="AD166" s="839"/>
      <c r="AE166" s="839"/>
      <c r="AF166" s="839"/>
      <c r="AG166" s="839"/>
      <c r="AH166" s="839"/>
      <c r="AI166" s="839"/>
      <c r="AJ166" s="839"/>
      <c r="AK166" s="839"/>
      <c r="AL166" s="839"/>
      <c r="AM166" s="839"/>
      <c r="AN166" s="839"/>
      <c r="AO166" s="839"/>
      <c r="AP166" s="839"/>
      <c r="AQ166" s="839"/>
      <c r="AR166" s="839"/>
      <c r="AS166" s="839"/>
      <c r="AT166" s="839"/>
      <c r="AU166" s="839"/>
      <c r="AV166" s="839"/>
      <c r="AW166" s="839"/>
      <c r="AX166" s="839"/>
      <c r="AY166" s="839"/>
      <c r="AZ166" s="839"/>
      <c r="BA166" s="839"/>
      <c r="BB166" s="839"/>
      <c r="BC166" s="839"/>
      <c r="BD166" s="839"/>
      <c r="BE166" s="839"/>
      <c r="BF166" s="839"/>
      <c r="BG166" s="839"/>
      <c r="BH166" s="839"/>
      <c r="BI166" s="839"/>
      <c r="BJ166" s="839"/>
      <c r="BK166" s="839"/>
      <c r="BL166" s="839"/>
      <c r="BM166" s="839"/>
      <c r="BN166" s="839"/>
      <c r="BO166" s="839"/>
      <c r="BP166" s="839"/>
      <c r="BQ166" s="839"/>
      <c r="BR166" s="839"/>
      <c r="BS166" s="839"/>
    </row>
    <row r="167" spans="1:71" s="575" customFormat="1" ht="15.6" customHeight="1" outlineLevel="2" x14ac:dyDescent="0.2">
      <c r="A167" s="812"/>
      <c r="B167" s="686"/>
      <c r="C167" s="699"/>
      <c r="D167" s="692" t="s">
        <v>1388</v>
      </c>
      <c r="E167" s="597">
        <v>14.49</v>
      </c>
      <c r="F167" s="721" t="s">
        <v>71</v>
      </c>
      <c r="G167" s="599">
        <v>0.5</v>
      </c>
      <c r="H167" s="599">
        <f t="shared" si="35"/>
        <v>7.2450000000000001</v>
      </c>
      <c r="I167" s="776">
        <v>5</v>
      </c>
      <c r="J167" s="776">
        <f t="shared" si="36"/>
        <v>72.45</v>
      </c>
      <c r="K167" s="776"/>
      <c r="L167" s="776">
        <f t="shared" si="37"/>
        <v>0</v>
      </c>
      <c r="M167" s="777">
        <f>J167+H167*Tabellen!$K$2+L167</f>
        <v>507.15</v>
      </c>
      <c r="N167" s="704"/>
      <c r="O167" s="889">
        <f t="shared" si="38"/>
        <v>613.65149999999994</v>
      </c>
      <c r="P167" s="897"/>
      <c r="Q167" s="894" t="s">
        <v>1007</v>
      </c>
      <c r="R167" s="889">
        <f>H167*Tabellen!$K$2*Tabellen!$F$2</f>
        <v>525.98699999999997</v>
      </c>
      <c r="S167" s="895" t="s">
        <v>1089</v>
      </c>
      <c r="T167" s="889">
        <f>J167*Tabellen!$F$2</f>
        <v>87.664500000000004</v>
      </c>
      <c r="U167" s="889">
        <f>R167*Tabellen!$G$2</f>
        <v>47.338829999999994</v>
      </c>
      <c r="V167" s="889">
        <f>T167*Tabellen!$H$2</f>
        <v>18.409545000000001</v>
      </c>
      <c r="W167" s="889">
        <f t="shared" si="39"/>
        <v>65.748374999999996</v>
      </c>
      <c r="X167" s="889">
        <f t="shared" si="40"/>
        <v>679.39987499999995</v>
      </c>
      <c r="Y167" s="890"/>
      <c r="Z167" s="841"/>
      <c r="AA167" s="839"/>
      <c r="AB167" s="839"/>
      <c r="AC167" s="839"/>
      <c r="AD167" s="839"/>
      <c r="AE167" s="839"/>
      <c r="AF167" s="839"/>
      <c r="AG167" s="839"/>
      <c r="AH167" s="839"/>
      <c r="AI167" s="839"/>
      <c r="AJ167" s="839"/>
      <c r="AK167" s="839"/>
      <c r="AL167" s="839"/>
      <c r="AM167" s="839"/>
      <c r="AN167" s="839"/>
      <c r="AO167" s="839"/>
      <c r="AP167" s="839"/>
      <c r="AQ167" s="839"/>
      <c r="AR167" s="839"/>
      <c r="AS167" s="839"/>
      <c r="AT167" s="839"/>
      <c r="AU167" s="839"/>
      <c r="AV167" s="839"/>
      <c r="AW167" s="839"/>
      <c r="AX167" s="839"/>
      <c r="AY167" s="839"/>
      <c r="AZ167" s="839"/>
      <c r="BA167" s="839"/>
      <c r="BB167" s="839"/>
      <c r="BC167" s="839"/>
      <c r="BD167" s="839"/>
      <c r="BE167" s="839"/>
      <c r="BF167" s="839"/>
      <c r="BG167" s="839"/>
      <c r="BH167" s="839"/>
      <c r="BI167" s="839"/>
      <c r="BJ167" s="839"/>
      <c r="BK167" s="839"/>
      <c r="BL167" s="839"/>
      <c r="BM167" s="839"/>
      <c r="BN167" s="839"/>
      <c r="BO167" s="839"/>
      <c r="BP167" s="839"/>
      <c r="BQ167" s="839"/>
      <c r="BR167" s="839"/>
      <c r="BS167" s="839"/>
    </row>
    <row r="168" spans="1:71" s="575" customFormat="1" ht="15.6" customHeight="1" outlineLevel="2" x14ac:dyDescent="0.2">
      <c r="A168" s="812"/>
      <c r="B168" s="686"/>
      <c r="C168" s="699"/>
      <c r="D168" s="692" t="s">
        <v>1389</v>
      </c>
      <c r="E168" s="597">
        <v>14</v>
      </c>
      <c r="F168" s="721" t="s">
        <v>71</v>
      </c>
      <c r="G168" s="599">
        <v>0.2</v>
      </c>
      <c r="H168" s="599">
        <f t="shared" si="35"/>
        <v>2.8000000000000003</v>
      </c>
      <c r="I168" s="776">
        <v>17.760000000000002</v>
      </c>
      <c r="J168" s="776">
        <f t="shared" si="36"/>
        <v>248.64000000000001</v>
      </c>
      <c r="K168" s="776"/>
      <c r="L168" s="776">
        <f t="shared" si="37"/>
        <v>0</v>
      </c>
      <c r="M168" s="777">
        <f>J168+H168*Tabellen!$K$2+L168</f>
        <v>416.64000000000004</v>
      </c>
      <c r="N168" s="704"/>
      <c r="O168" s="889">
        <f t="shared" si="38"/>
        <v>504.13440000000003</v>
      </c>
      <c r="P168" s="897"/>
      <c r="Q168" s="894" t="s">
        <v>1007</v>
      </c>
      <c r="R168" s="889">
        <f>H168*Tabellen!$K$2*Tabellen!$F$2</f>
        <v>203.28000000000003</v>
      </c>
      <c r="S168" s="895" t="s">
        <v>1089</v>
      </c>
      <c r="T168" s="889">
        <f>J168*Tabellen!$F$2</f>
        <v>300.8544</v>
      </c>
      <c r="U168" s="889">
        <f>R168*Tabellen!$G$2</f>
        <v>18.295200000000001</v>
      </c>
      <c r="V168" s="889">
        <f>T168*Tabellen!$H$2</f>
        <v>63.179423999999997</v>
      </c>
      <c r="W168" s="889">
        <f t="shared" si="39"/>
        <v>81.474624000000006</v>
      </c>
      <c r="X168" s="889">
        <f t="shared" si="40"/>
        <v>585.60902400000009</v>
      </c>
      <c r="Y168" s="890"/>
      <c r="Z168" s="841"/>
      <c r="AA168" s="839"/>
      <c r="AB168" s="839"/>
      <c r="AC168" s="839"/>
      <c r="AD168" s="839"/>
      <c r="AE168" s="839"/>
      <c r="AF168" s="839"/>
      <c r="AG168" s="839"/>
      <c r="AH168" s="839"/>
      <c r="AI168" s="839"/>
      <c r="AJ168" s="839"/>
      <c r="AK168" s="839"/>
      <c r="AL168" s="839"/>
      <c r="AM168" s="839"/>
      <c r="AN168" s="839"/>
      <c r="AO168" s="839"/>
      <c r="AP168" s="839"/>
      <c r="AQ168" s="839"/>
      <c r="AR168" s="839"/>
      <c r="AS168" s="839"/>
      <c r="AT168" s="839"/>
      <c r="AU168" s="839"/>
      <c r="AV168" s="839"/>
      <c r="AW168" s="839"/>
      <c r="AX168" s="839"/>
      <c r="AY168" s="839"/>
      <c r="AZ168" s="839"/>
      <c r="BA168" s="839"/>
      <c r="BB168" s="839"/>
      <c r="BC168" s="839"/>
      <c r="BD168" s="839"/>
      <c r="BE168" s="839"/>
      <c r="BF168" s="839"/>
      <c r="BG168" s="839"/>
      <c r="BH168" s="839"/>
      <c r="BI168" s="839"/>
      <c r="BJ168" s="839"/>
      <c r="BK168" s="839"/>
      <c r="BL168" s="839"/>
      <c r="BM168" s="839"/>
      <c r="BN168" s="839"/>
      <c r="BO168" s="839"/>
      <c r="BP168" s="839"/>
      <c r="BQ168" s="839"/>
      <c r="BR168" s="839"/>
      <c r="BS168" s="839"/>
    </row>
    <row r="169" spans="1:71" s="575" customFormat="1" ht="15.6" customHeight="1" outlineLevel="2" x14ac:dyDescent="0.2">
      <c r="A169" s="812"/>
      <c r="B169" s="686"/>
      <c r="C169" s="699"/>
      <c r="D169" s="692" t="s">
        <v>1390</v>
      </c>
      <c r="E169" s="597">
        <v>28</v>
      </c>
      <c r="F169" s="598" t="s">
        <v>73</v>
      </c>
      <c r="G169" s="599"/>
      <c r="H169" s="599">
        <f t="shared" si="35"/>
        <v>0</v>
      </c>
      <c r="I169" s="776">
        <v>0.65</v>
      </c>
      <c r="J169" s="776">
        <f t="shared" si="36"/>
        <v>18.2</v>
      </c>
      <c r="K169" s="776"/>
      <c r="L169" s="776">
        <f t="shared" si="37"/>
        <v>0</v>
      </c>
      <c r="M169" s="777">
        <f>J169+H169*Tabellen!$K$2+L169</f>
        <v>18.2</v>
      </c>
      <c r="N169" s="704"/>
      <c r="O169" s="889">
        <f t="shared" si="38"/>
        <v>22.021999999999998</v>
      </c>
      <c r="P169" s="897"/>
      <c r="Q169" s="894" t="s">
        <v>1007</v>
      </c>
      <c r="R169" s="889">
        <f>H169*Tabellen!$K$2*Tabellen!$F$2</f>
        <v>0</v>
      </c>
      <c r="S169" s="895" t="s">
        <v>1089</v>
      </c>
      <c r="T169" s="889">
        <f>J169*Tabellen!$F$2</f>
        <v>22.021999999999998</v>
      </c>
      <c r="U169" s="889">
        <f>R169*Tabellen!$G$2</f>
        <v>0</v>
      </c>
      <c r="V169" s="889">
        <f>T169*Tabellen!$H$2</f>
        <v>4.6246199999999993</v>
      </c>
      <c r="W169" s="889">
        <f t="shared" si="39"/>
        <v>4.6246199999999993</v>
      </c>
      <c r="X169" s="889">
        <f t="shared" si="40"/>
        <v>26.646619999999999</v>
      </c>
      <c r="Y169" s="890"/>
      <c r="Z169" s="841"/>
      <c r="AA169" s="839"/>
      <c r="AB169" s="839"/>
      <c r="AC169" s="839"/>
      <c r="AD169" s="839"/>
      <c r="AE169" s="839"/>
      <c r="AF169" s="839"/>
      <c r="AG169" s="839"/>
      <c r="AH169" s="839"/>
      <c r="AI169" s="839"/>
      <c r="AJ169" s="839"/>
      <c r="AK169" s="839"/>
      <c r="AL169" s="839"/>
      <c r="AM169" s="839"/>
      <c r="AN169" s="839"/>
      <c r="AO169" s="839"/>
      <c r="AP169" s="839"/>
      <c r="AQ169" s="839"/>
      <c r="AR169" s="839"/>
      <c r="AS169" s="839"/>
      <c r="AT169" s="839"/>
      <c r="AU169" s="839"/>
      <c r="AV169" s="839"/>
      <c r="AW169" s="839"/>
      <c r="AX169" s="839"/>
      <c r="AY169" s="839"/>
      <c r="AZ169" s="839"/>
      <c r="BA169" s="839"/>
      <c r="BB169" s="839"/>
      <c r="BC169" s="839"/>
      <c r="BD169" s="839"/>
      <c r="BE169" s="839"/>
      <c r="BF169" s="839"/>
      <c r="BG169" s="839"/>
      <c r="BH169" s="839"/>
      <c r="BI169" s="839"/>
      <c r="BJ169" s="839"/>
      <c r="BK169" s="839"/>
      <c r="BL169" s="839"/>
      <c r="BM169" s="839"/>
      <c r="BN169" s="839"/>
      <c r="BO169" s="839"/>
      <c r="BP169" s="839"/>
      <c r="BQ169" s="839"/>
      <c r="BR169" s="839"/>
      <c r="BS169" s="839"/>
    </row>
    <row r="170" spans="1:71" s="575" customFormat="1" ht="15.6" customHeight="1" outlineLevel="2" x14ac:dyDescent="0.2">
      <c r="A170" s="812"/>
      <c r="B170" s="686"/>
      <c r="C170" s="699"/>
      <c r="D170" s="692" t="s">
        <v>1995</v>
      </c>
      <c r="E170" s="597">
        <f>E162</f>
        <v>91.3</v>
      </c>
      <c r="F170" s="598" t="s">
        <v>74</v>
      </c>
      <c r="G170" s="599">
        <v>0.08</v>
      </c>
      <c r="H170" s="599">
        <v>0.05</v>
      </c>
      <c r="I170" s="776"/>
      <c r="J170" s="776">
        <f t="shared" si="36"/>
        <v>0</v>
      </c>
      <c r="K170" s="776"/>
      <c r="L170" s="776">
        <f t="shared" si="37"/>
        <v>0</v>
      </c>
      <c r="M170" s="777">
        <f>J170+H170*Tabellen!$K$2+L170</f>
        <v>3</v>
      </c>
      <c r="N170" s="704"/>
      <c r="O170" s="889">
        <f t="shared" si="38"/>
        <v>3.63</v>
      </c>
      <c r="P170" s="897"/>
      <c r="Q170" s="894" t="s">
        <v>1007</v>
      </c>
      <c r="R170" s="889">
        <f>H170*Tabellen!$K$2*Tabellen!$F$2</f>
        <v>3.63</v>
      </c>
      <c r="S170" s="895" t="s">
        <v>1089</v>
      </c>
      <c r="T170" s="889">
        <f>J170*Tabellen!$F$2</f>
        <v>0</v>
      </c>
      <c r="U170" s="889">
        <f>R170*Tabellen!$G$2</f>
        <v>0.32669999999999999</v>
      </c>
      <c r="V170" s="889">
        <f>T170*Tabellen!$H$2</f>
        <v>0</v>
      </c>
      <c r="W170" s="889">
        <f t="shared" si="39"/>
        <v>0.32669999999999999</v>
      </c>
      <c r="X170" s="889">
        <f t="shared" si="40"/>
        <v>3.9566999999999997</v>
      </c>
      <c r="Y170" s="890"/>
      <c r="Z170" s="841"/>
      <c r="AA170" s="839"/>
      <c r="AB170" s="839"/>
      <c r="AC170" s="839"/>
      <c r="AD170" s="839"/>
      <c r="AE170" s="839"/>
      <c r="AF170" s="839"/>
      <c r="AG170" s="839"/>
      <c r="AH170" s="839"/>
      <c r="AI170" s="839"/>
      <c r="AJ170" s="839"/>
      <c r="AK170" s="839"/>
      <c r="AL170" s="839"/>
      <c r="AM170" s="839"/>
      <c r="AN170" s="839"/>
      <c r="AO170" s="839"/>
      <c r="AP170" s="839"/>
      <c r="AQ170" s="839"/>
      <c r="AR170" s="839"/>
      <c r="AS170" s="839"/>
      <c r="AT170" s="839"/>
      <c r="AU170" s="839"/>
      <c r="AV170" s="839"/>
      <c r="AW170" s="839"/>
      <c r="AX170" s="839"/>
      <c r="AY170" s="839"/>
      <c r="AZ170" s="839"/>
      <c r="BA170" s="839"/>
      <c r="BB170" s="839"/>
      <c r="BC170" s="839"/>
      <c r="BD170" s="839"/>
      <c r="BE170" s="839"/>
      <c r="BF170" s="839"/>
      <c r="BG170" s="839"/>
      <c r="BH170" s="839"/>
      <c r="BI170" s="839"/>
      <c r="BJ170" s="839"/>
      <c r="BK170" s="839"/>
      <c r="BL170" s="839"/>
      <c r="BM170" s="839"/>
      <c r="BN170" s="839"/>
      <c r="BO170" s="839"/>
      <c r="BP170" s="839"/>
      <c r="BQ170" s="839"/>
      <c r="BR170" s="839"/>
      <c r="BS170" s="839"/>
    </row>
    <row r="171" spans="1:71" s="575" customFormat="1" ht="15.6" customHeight="1" outlineLevel="2" x14ac:dyDescent="0.2">
      <c r="A171" s="812"/>
      <c r="B171" s="686"/>
      <c r="C171" s="699"/>
      <c r="D171" s="692" t="s">
        <v>1995</v>
      </c>
      <c r="E171" s="597">
        <f>E170*1.1</f>
        <v>100.43</v>
      </c>
      <c r="F171" s="598" t="s">
        <v>74</v>
      </c>
      <c r="G171" s="599"/>
      <c r="H171" s="599">
        <v>0.05</v>
      </c>
      <c r="I171" s="776">
        <v>1.65</v>
      </c>
      <c r="J171" s="776">
        <f t="shared" si="36"/>
        <v>165.70949999999999</v>
      </c>
      <c r="K171" s="776"/>
      <c r="L171" s="776">
        <f t="shared" si="37"/>
        <v>0</v>
      </c>
      <c r="M171" s="777">
        <f>J171+H171*Tabellen!$K$2+L171</f>
        <v>168.70949999999999</v>
      </c>
      <c r="N171" s="704"/>
      <c r="O171" s="889">
        <f t="shared" si="38"/>
        <v>204.13849499999998</v>
      </c>
      <c r="P171" s="897"/>
      <c r="Q171" s="894" t="s">
        <v>1007</v>
      </c>
      <c r="R171" s="889">
        <f>H171*Tabellen!$K$2*Tabellen!$F$2</f>
        <v>3.63</v>
      </c>
      <c r="S171" s="895" t="s">
        <v>1089</v>
      </c>
      <c r="T171" s="889">
        <f>J171*Tabellen!$F$2</f>
        <v>200.50849499999998</v>
      </c>
      <c r="U171" s="889">
        <f>R171*Tabellen!$G$2</f>
        <v>0.32669999999999999</v>
      </c>
      <c r="V171" s="889">
        <f>T171*Tabellen!$H$2</f>
        <v>42.106783949999993</v>
      </c>
      <c r="W171" s="889">
        <f t="shared" si="39"/>
        <v>42.433483949999996</v>
      </c>
      <c r="X171" s="889">
        <f t="shared" si="40"/>
        <v>246.57197894999996</v>
      </c>
      <c r="Y171" s="890"/>
      <c r="Z171" s="841"/>
      <c r="AA171" s="839"/>
      <c r="AB171" s="839"/>
      <c r="AC171" s="839"/>
      <c r="AD171" s="839"/>
      <c r="AE171" s="839"/>
      <c r="AF171" s="839"/>
      <c r="AG171" s="839"/>
      <c r="AH171" s="839"/>
      <c r="AI171" s="839"/>
      <c r="AJ171" s="839"/>
      <c r="AK171" s="839"/>
      <c r="AL171" s="839"/>
      <c r="AM171" s="839"/>
      <c r="AN171" s="839"/>
      <c r="AO171" s="839"/>
      <c r="AP171" s="839"/>
      <c r="AQ171" s="839"/>
      <c r="AR171" s="839"/>
      <c r="AS171" s="839"/>
      <c r="AT171" s="839"/>
      <c r="AU171" s="839"/>
      <c r="AV171" s="839"/>
      <c r="AW171" s="839"/>
      <c r="AX171" s="839"/>
      <c r="AY171" s="839"/>
      <c r="AZ171" s="839"/>
      <c r="BA171" s="839"/>
      <c r="BB171" s="839"/>
      <c r="BC171" s="839"/>
      <c r="BD171" s="839"/>
      <c r="BE171" s="839"/>
      <c r="BF171" s="839"/>
      <c r="BG171" s="839"/>
      <c r="BH171" s="839"/>
      <c r="BI171" s="839"/>
      <c r="BJ171" s="839"/>
      <c r="BK171" s="839"/>
      <c r="BL171" s="839"/>
      <c r="BM171" s="839"/>
      <c r="BN171" s="839"/>
      <c r="BO171" s="839"/>
      <c r="BP171" s="839"/>
      <c r="BQ171" s="839"/>
      <c r="BR171" s="839"/>
      <c r="BS171" s="839"/>
    </row>
    <row r="172" spans="1:71" s="575" customFormat="1" ht="15.6" customHeight="1" outlineLevel="2" x14ac:dyDescent="0.2">
      <c r="A172" s="812"/>
      <c r="B172" s="686"/>
      <c r="C172" s="699"/>
      <c r="D172" s="692" t="s">
        <v>1391</v>
      </c>
      <c r="E172" s="597">
        <v>91.3</v>
      </c>
      <c r="F172" s="721" t="s">
        <v>74</v>
      </c>
      <c r="G172" s="599">
        <v>0.4</v>
      </c>
      <c r="H172" s="599">
        <f t="shared" si="35"/>
        <v>36.520000000000003</v>
      </c>
      <c r="I172" s="778"/>
      <c r="J172" s="776">
        <f t="shared" si="36"/>
        <v>0</v>
      </c>
      <c r="K172" s="776"/>
      <c r="L172" s="776">
        <f t="shared" si="37"/>
        <v>0</v>
      </c>
      <c r="M172" s="777">
        <f>J172+H172*Tabellen!$K$2+L172</f>
        <v>2191.2000000000003</v>
      </c>
      <c r="N172" s="704"/>
      <c r="O172" s="889">
        <f t="shared" si="38"/>
        <v>2651.3520000000003</v>
      </c>
      <c r="P172" s="898"/>
      <c r="Q172" s="894" t="s">
        <v>1007</v>
      </c>
      <c r="R172" s="889">
        <f>H172*Tabellen!$K$2*Tabellen!$F$2</f>
        <v>2651.3520000000003</v>
      </c>
      <c r="S172" s="895" t="s">
        <v>1089</v>
      </c>
      <c r="T172" s="889">
        <f>J172*Tabellen!$F$2</f>
        <v>0</v>
      </c>
      <c r="U172" s="889">
        <f>R172*Tabellen!$G$2</f>
        <v>238.62168000000003</v>
      </c>
      <c r="V172" s="889">
        <f>T172*Tabellen!$H$2</f>
        <v>0</v>
      </c>
      <c r="W172" s="889">
        <f t="shared" si="39"/>
        <v>238.62168000000003</v>
      </c>
      <c r="X172" s="889">
        <f t="shared" si="40"/>
        <v>2889.9736800000005</v>
      </c>
      <c r="Y172" s="890"/>
      <c r="Z172" s="841"/>
      <c r="AA172" s="839"/>
      <c r="AB172" s="839"/>
      <c r="AC172" s="839"/>
      <c r="AD172" s="839"/>
      <c r="AE172" s="839"/>
      <c r="AF172" s="839"/>
      <c r="AG172" s="839"/>
      <c r="AH172" s="839"/>
      <c r="AI172" s="839"/>
      <c r="AJ172" s="839"/>
      <c r="AK172" s="839"/>
      <c r="AL172" s="839"/>
      <c r="AM172" s="839"/>
      <c r="AN172" s="839"/>
      <c r="AO172" s="839"/>
      <c r="AP172" s="839"/>
      <c r="AQ172" s="839"/>
      <c r="AR172" s="839"/>
      <c r="AS172" s="839"/>
      <c r="AT172" s="839"/>
      <c r="AU172" s="839"/>
      <c r="AV172" s="839"/>
      <c r="AW172" s="839"/>
      <c r="AX172" s="839"/>
      <c r="AY172" s="839"/>
      <c r="AZ172" s="839"/>
      <c r="BA172" s="839"/>
      <c r="BB172" s="839"/>
      <c r="BC172" s="839"/>
      <c r="BD172" s="839"/>
      <c r="BE172" s="839"/>
      <c r="BF172" s="839"/>
      <c r="BG172" s="839"/>
      <c r="BH172" s="839"/>
      <c r="BI172" s="839"/>
      <c r="BJ172" s="839"/>
      <c r="BK172" s="839"/>
      <c r="BL172" s="839"/>
      <c r="BM172" s="839"/>
      <c r="BN172" s="839"/>
      <c r="BO172" s="839"/>
      <c r="BP172" s="839"/>
      <c r="BQ172" s="839"/>
      <c r="BR172" s="839"/>
      <c r="BS172" s="839"/>
    </row>
    <row r="173" spans="1:71" s="575" customFormat="1" ht="15.6" customHeight="1" outlineLevel="2" x14ac:dyDescent="0.2">
      <c r="A173" s="812"/>
      <c r="B173" s="686"/>
      <c r="C173" s="699"/>
      <c r="D173" s="692" t="s">
        <v>1392</v>
      </c>
      <c r="E173" s="597">
        <v>91.3</v>
      </c>
      <c r="F173" s="723" t="s">
        <v>74</v>
      </c>
      <c r="G173" s="599"/>
      <c r="H173" s="599">
        <f t="shared" si="35"/>
        <v>0</v>
      </c>
      <c r="I173" s="776">
        <v>10.84</v>
      </c>
      <c r="J173" s="776">
        <f t="shared" si="36"/>
        <v>989.69200000000001</v>
      </c>
      <c r="K173" s="776"/>
      <c r="L173" s="776">
        <f t="shared" si="37"/>
        <v>0</v>
      </c>
      <c r="M173" s="777">
        <f>J173+H173*Tabellen!$K$2+L173</f>
        <v>989.69200000000001</v>
      </c>
      <c r="N173" s="704"/>
      <c r="O173" s="889">
        <f t="shared" si="38"/>
        <v>1197.5273199999999</v>
      </c>
      <c r="P173" s="890"/>
      <c r="Q173" s="894" t="s">
        <v>1007</v>
      </c>
      <c r="R173" s="889">
        <f>H173*Tabellen!$K$2*Tabellen!$F$2</f>
        <v>0</v>
      </c>
      <c r="S173" s="895" t="s">
        <v>1089</v>
      </c>
      <c r="T173" s="889">
        <f>J173*Tabellen!$F$2</f>
        <v>1197.5273199999999</v>
      </c>
      <c r="U173" s="889">
        <f>R173*Tabellen!$G$2</f>
        <v>0</v>
      </c>
      <c r="V173" s="889">
        <f>T173*Tabellen!$H$2</f>
        <v>251.48073719999996</v>
      </c>
      <c r="W173" s="889">
        <f t="shared" si="39"/>
        <v>251.48073719999996</v>
      </c>
      <c r="X173" s="889">
        <f t="shared" si="40"/>
        <v>1449.0080571999999</v>
      </c>
      <c r="Y173" s="890"/>
      <c r="Z173" s="841"/>
      <c r="AA173" s="839"/>
      <c r="AB173" s="839"/>
      <c r="AC173" s="839"/>
      <c r="AD173" s="839"/>
      <c r="AE173" s="839"/>
      <c r="AF173" s="839"/>
      <c r="AG173" s="839"/>
      <c r="AH173" s="839"/>
      <c r="AI173" s="839"/>
      <c r="AJ173" s="839"/>
      <c r="AK173" s="839"/>
      <c r="AL173" s="839"/>
      <c r="AM173" s="839"/>
      <c r="AN173" s="839"/>
      <c r="AO173" s="839"/>
      <c r="AP173" s="839"/>
      <c r="AQ173" s="839"/>
      <c r="AR173" s="839"/>
      <c r="AS173" s="839"/>
      <c r="AT173" s="839"/>
      <c r="AU173" s="839"/>
      <c r="AV173" s="839"/>
      <c r="AW173" s="839"/>
      <c r="AX173" s="839"/>
      <c r="AY173" s="839"/>
      <c r="AZ173" s="839"/>
      <c r="BA173" s="839"/>
      <c r="BB173" s="839"/>
      <c r="BC173" s="839"/>
      <c r="BD173" s="839"/>
      <c r="BE173" s="839"/>
      <c r="BF173" s="839"/>
      <c r="BG173" s="839"/>
      <c r="BH173" s="839"/>
      <c r="BI173" s="839"/>
      <c r="BJ173" s="839"/>
      <c r="BK173" s="839"/>
      <c r="BL173" s="839"/>
      <c r="BM173" s="839"/>
      <c r="BN173" s="839"/>
      <c r="BO173" s="839"/>
      <c r="BP173" s="839"/>
      <c r="BQ173" s="839"/>
      <c r="BR173" s="839"/>
      <c r="BS173" s="839"/>
    </row>
    <row r="174" spans="1:71" s="575" customFormat="1" ht="15.6" customHeight="1" outlineLevel="2" x14ac:dyDescent="0.2">
      <c r="A174" s="812"/>
      <c r="B174" s="686"/>
      <c r="C174" s="699"/>
      <c r="D174" s="724" t="s">
        <v>1393</v>
      </c>
      <c r="E174" s="597">
        <v>159.78800000000001</v>
      </c>
      <c r="F174" s="721" t="s">
        <v>71</v>
      </c>
      <c r="G174" s="599">
        <v>0.12</v>
      </c>
      <c r="H174" s="599">
        <f t="shared" si="35"/>
        <v>19.17456</v>
      </c>
      <c r="I174" s="776">
        <v>0.39</v>
      </c>
      <c r="J174" s="776">
        <f t="shared" si="36"/>
        <v>62.317320000000009</v>
      </c>
      <c r="K174" s="776"/>
      <c r="L174" s="776">
        <f t="shared" si="37"/>
        <v>0</v>
      </c>
      <c r="M174" s="777">
        <f>J174+H174*Tabellen!$K$2+L174</f>
        <v>1212.7909200000001</v>
      </c>
      <c r="N174" s="704"/>
      <c r="O174" s="889">
        <f t="shared" si="38"/>
        <v>1467.4770131999999</v>
      </c>
      <c r="P174" s="898"/>
      <c r="Q174" s="894" t="s">
        <v>1007</v>
      </c>
      <c r="R174" s="889">
        <f>H174*Tabellen!$K$2*Tabellen!$F$2</f>
        <v>1392.073056</v>
      </c>
      <c r="S174" s="895" t="s">
        <v>1089</v>
      </c>
      <c r="T174" s="889">
        <f>J174*Tabellen!$F$2</f>
        <v>75.403957200000008</v>
      </c>
      <c r="U174" s="889">
        <f>R174*Tabellen!$G$2</f>
        <v>125.28657503999999</v>
      </c>
      <c r="V174" s="889">
        <f>T174*Tabellen!$H$2</f>
        <v>15.834831012</v>
      </c>
      <c r="W174" s="889">
        <f t="shared" si="39"/>
        <v>141.121406052</v>
      </c>
      <c r="X174" s="889">
        <f t="shared" si="40"/>
        <v>1608.598419252</v>
      </c>
      <c r="Y174" s="890"/>
      <c r="Z174" s="841"/>
      <c r="AA174" s="839"/>
      <c r="AB174" s="839"/>
      <c r="AC174" s="839"/>
      <c r="AD174" s="839"/>
      <c r="AE174" s="839"/>
      <c r="AF174" s="839"/>
      <c r="AG174" s="839"/>
      <c r="AH174" s="839"/>
      <c r="AI174" s="839"/>
      <c r="AJ174" s="839"/>
      <c r="AK174" s="839"/>
      <c r="AL174" s="839"/>
      <c r="AM174" s="839"/>
      <c r="AN174" s="839"/>
      <c r="AO174" s="839"/>
      <c r="AP174" s="839"/>
      <c r="AQ174" s="839"/>
      <c r="AR174" s="839"/>
      <c r="AS174" s="839"/>
      <c r="AT174" s="839"/>
      <c r="AU174" s="839"/>
      <c r="AV174" s="839"/>
      <c r="AW174" s="839"/>
      <c r="AX174" s="839"/>
      <c r="AY174" s="839"/>
      <c r="AZ174" s="839"/>
      <c r="BA174" s="839"/>
      <c r="BB174" s="839"/>
      <c r="BC174" s="839"/>
      <c r="BD174" s="839"/>
      <c r="BE174" s="839"/>
      <c r="BF174" s="839"/>
      <c r="BG174" s="839"/>
      <c r="BH174" s="839"/>
      <c r="BI174" s="839"/>
      <c r="BJ174" s="839"/>
      <c r="BK174" s="839"/>
      <c r="BL174" s="839"/>
      <c r="BM174" s="839"/>
      <c r="BN174" s="839"/>
      <c r="BO174" s="839"/>
      <c r="BP174" s="839"/>
      <c r="BQ174" s="839"/>
      <c r="BR174" s="839"/>
      <c r="BS174" s="839"/>
    </row>
    <row r="175" spans="1:71" s="575" customFormat="1" ht="15.6" customHeight="1" outlineLevel="2" x14ac:dyDescent="0.2">
      <c r="A175" s="812"/>
      <c r="B175" s="686"/>
      <c r="C175" s="699"/>
      <c r="D175" s="692" t="s">
        <v>1394</v>
      </c>
      <c r="E175" s="597">
        <v>22.25</v>
      </c>
      <c r="F175" s="721" t="s">
        <v>71</v>
      </c>
      <c r="G175" s="599">
        <v>0.18</v>
      </c>
      <c r="H175" s="599">
        <f t="shared" si="35"/>
        <v>4.0049999999999999</v>
      </c>
      <c r="I175" s="776">
        <v>0.68</v>
      </c>
      <c r="J175" s="776">
        <f t="shared" si="36"/>
        <v>15.13</v>
      </c>
      <c r="K175" s="776"/>
      <c r="L175" s="776">
        <f t="shared" si="37"/>
        <v>0</v>
      </c>
      <c r="M175" s="777">
        <f>J175+H175*Tabellen!$K$2+L175</f>
        <v>255.42999999999998</v>
      </c>
      <c r="N175" s="704"/>
      <c r="O175" s="889">
        <f t="shared" si="38"/>
        <v>309.07029999999997</v>
      </c>
      <c r="P175" s="897"/>
      <c r="Q175" s="894" t="s">
        <v>1007</v>
      </c>
      <c r="R175" s="889">
        <f>H175*Tabellen!$K$2*Tabellen!$F$2</f>
        <v>290.76299999999998</v>
      </c>
      <c r="S175" s="895" t="s">
        <v>1089</v>
      </c>
      <c r="T175" s="889">
        <f>J175*Tabellen!$F$2</f>
        <v>18.307300000000001</v>
      </c>
      <c r="U175" s="889">
        <f>R175*Tabellen!$G$2</f>
        <v>26.168669999999995</v>
      </c>
      <c r="V175" s="889">
        <f>T175*Tabellen!$H$2</f>
        <v>3.8445330000000002</v>
      </c>
      <c r="W175" s="889">
        <f t="shared" si="39"/>
        <v>30.013202999999997</v>
      </c>
      <c r="X175" s="889">
        <f t="shared" si="40"/>
        <v>339.08350299999995</v>
      </c>
      <c r="Y175" s="890"/>
      <c r="Z175" s="841"/>
      <c r="AA175" s="839"/>
      <c r="AB175" s="839"/>
      <c r="AC175" s="839"/>
      <c r="AD175" s="839"/>
      <c r="AE175" s="839"/>
      <c r="AF175" s="839"/>
      <c r="AG175" s="839"/>
      <c r="AH175" s="839"/>
      <c r="AI175" s="839"/>
      <c r="AJ175" s="839"/>
      <c r="AK175" s="839"/>
      <c r="AL175" s="839"/>
      <c r="AM175" s="839"/>
      <c r="AN175" s="839"/>
      <c r="AO175" s="839"/>
      <c r="AP175" s="839"/>
      <c r="AQ175" s="839"/>
      <c r="AR175" s="839"/>
      <c r="AS175" s="839"/>
      <c r="AT175" s="839"/>
      <c r="AU175" s="839"/>
      <c r="AV175" s="839"/>
      <c r="AW175" s="839"/>
      <c r="AX175" s="839"/>
      <c r="AY175" s="839"/>
      <c r="AZ175" s="839"/>
      <c r="BA175" s="839"/>
      <c r="BB175" s="839"/>
      <c r="BC175" s="839"/>
      <c r="BD175" s="839"/>
      <c r="BE175" s="839"/>
      <c r="BF175" s="839"/>
      <c r="BG175" s="839"/>
      <c r="BH175" s="839"/>
      <c r="BI175" s="839"/>
      <c r="BJ175" s="839"/>
      <c r="BK175" s="839"/>
      <c r="BL175" s="839"/>
      <c r="BM175" s="839"/>
      <c r="BN175" s="839"/>
      <c r="BO175" s="839"/>
      <c r="BP175" s="839"/>
      <c r="BQ175" s="839"/>
      <c r="BR175" s="839"/>
      <c r="BS175" s="839"/>
    </row>
    <row r="176" spans="1:71" s="575" customFormat="1" ht="15.6" customHeight="1" outlineLevel="2" x14ac:dyDescent="0.2">
      <c r="A176" s="812"/>
      <c r="B176" s="686"/>
      <c r="C176" s="699"/>
      <c r="D176" s="725" t="s">
        <v>1090</v>
      </c>
      <c r="E176" s="726">
        <v>91.3</v>
      </c>
      <c r="F176" s="727" t="s">
        <v>74</v>
      </c>
      <c r="G176" s="728">
        <v>1.3</v>
      </c>
      <c r="H176" s="728">
        <f t="shared" si="35"/>
        <v>118.69</v>
      </c>
      <c r="I176" s="779">
        <v>99</v>
      </c>
      <c r="J176" s="779">
        <f t="shared" si="36"/>
        <v>9038.6999999999989</v>
      </c>
      <c r="K176" s="779"/>
      <c r="L176" s="779">
        <f t="shared" si="37"/>
        <v>0</v>
      </c>
      <c r="M176" s="780">
        <f>J176+H176*Tabellen!$K$2+L176</f>
        <v>16160.099999999999</v>
      </c>
      <c r="N176" s="704"/>
      <c r="O176" s="889">
        <f t="shared" si="38"/>
        <v>19553.720999999998</v>
      </c>
      <c r="P176" s="897"/>
      <c r="Q176" s="894" t="s">
        <v>1007</v>
      </c>
      <c r="R176" s="889">
        <f>H176*Tabellen!$K$2*Tabellen!$F$2</f>
        <v>8616.8939999999984</v>
      </c>
      <c r="S176" s="895" t="s">
        <v>1089</v>
      </c>
      <c r="T176" s="889">
        <f>J176*Tabellen!$F$2</f>
        <v>10936.826999999997</v>
      </c>
      <c r="U176" s="889">
        <f>R176*Tabellen!$G$2</f>
        <v>775.52045999999984</v>
      </c>
      <c r="V176" s="889">
        <f>T176*Tabellen!$H$2</f>
        <v>2296.7336699999992</v>
      </c>
      <c r="W176" s="889">
        <f t="shared" si="39"/>
        <v>3072.2541299999989</v>
      </c>
      <c r="X176" s="889">
        <f t="shared" si="40"/>
        <v>22625.975129999995</v>
      </c>
      <c r="Y176" s="890"/>
      <c r="Z176" s="841"/>
      <c r="AA176" s="839"/>
      <c r="AB176" s="839"/>
      <c r="AC176" s="839"/>
      <c r="AD176" s="839"/>
      <c r="AE176" s="839"/>
      <c r="AF176" s="839"/>
      <c r="AG176" s="839"/>
      <c r="AH176" s="839"/>
      <c r="AI176" s="839"/>
      <c r="AJ176" s="839"/>
      <c r="AK176" s="839"/>
      <c r="AL176" s="839"/>
      <c r="AM176" s="839"/>
      <c r="AN176" s="839"/>
      <c r="AO176" s="839"/>
      <c r="AP176" s="839"/>
      <c r="AQ176" s="839"/>
      <c r="AR176" s="839"/>
      <c r="AS176" s="839"/>
      <c r="AT176" s="839"/>
      <c r="AU176" s="839"/>
      <c r="AV176" s="839"/>
      <c r="AW176" s="839"/>
      <c r="AX176" s="839"/>
      <c r="AY176" s="839"/>
      <c r="AZ176" s="839"/>
      <c r="BA176" s="839"/>
      <c r="BB176" s="839"/>
      <c r="BC176" s="839"/>
      <c r="BD176" s="839"/>
      <c r="BE176" s="839"/>
      <c r="BF176" s="839"/>
      <c r="BG176" s="839"/>
      <c r="BH176" s="839"/>
      <c r="BI176" s="839"/>
      <c r="BJ176" s="839"/>
      <c r="BK176" s="839"/>
      <c r="BL176" s="839"/>
      <c r="BM176" s="839"/>
      <c r="BN176" s="839"/>
      <c r="BO176" s="839"/>
      <c r="BP176" s="839"/>
      <c r="BQ176" s="839"/>
      <c r="BR176" s="839"/>
      <c r="BS176" s="839"/>
    </row>
    <row r="177" spans="1:71" s="575" customFormat="1" ht="15.6" customHeight="1" outlineLevel="2" x14ac:dyDescent="0.2">
      <c r="A177" s="812"/>
      <c r="B177" s="686"/>
      <c r="C177" s="699"/>
      <c r="D177" s="725" t="s">
        <v>1397</v>
      </c>
      <c r="E177" s="726">
        <v>91.3</v>
      </c>
      <c r="F177" s="729" t="s">
        <v>74</v>
      </c>
      <c r="G177" s="728"/>
      <c r="H177" s="728">
        <f t="shared" si="35"/>
        <v>0</v>
      </c>
      <c r="I177" s="779">
        <v>18</v>
      </c>
      <c r="J177" s="779">
        <f t="shared" si="36"/>
        <v>1643.3999999999999</v>
      </c>
      <c r="K177" s="779"/>
      <c r="L177" s="779">
        <f t="shared" si="37"/>
        <v>0</v>
      </c>
      <c r="M177" s="780">
        <f>J177+H177*Tabellen!$K$2+L177</f>
        <v>1643.3999999999999</v>
      </c>
      <c r="N177" s="704"/>
      <c r="O177" s="889">
        <f t="shared" si="38"/>
        <v>1988.5139999999997</v>
      </c>
      <c r="P177" s="897"/>
      <c r="Q177" s="894" t="s">
        <v>1007</v>
      </c>
      <c r="R177" s="889">
        <f>H177*Tabellen!$K$2*Tabellen!$F$2</f>
        <v>0</v>
      </c>
      <c r="S177" s="895" t="s">
        <v>1089</v>
      </c>
      <c r="T177" s="889">
        <f>J177*Tabellen!$F$2</f>
        <v>1988.5139999999997</v>
      </c>
      <c r="U177" s="889">
        <f>R177*Tabellen!$G$2</f>
        <v>0</v>
      </c>
      <c r="V177" s="889">
        <f>T177*Tabellen!$H$2</f>
        <v>417.58793999999989</v>
      </c>
      <c r="W177" s="889">
        <f t="shared" si="39"/>
        <v>417.58793999999989</v>
      </c>
      <c r="X177" s="889">
        <f t="shared" si="40"/>
        <v>2406.1019399999996</v>
      </c>
      <c r="Y177" s="890"/>
      <c r="Z177" s="841"/>
      <c r="AA177" s="839"/>
      <c r="AB177" s="839"/>
      <c r="AC177" s="839"/>
      <c r="AD177" s="839"/>
      <c r="AE177" s="839"/>
      <c r="AF177" s="839"/>
      <c r="AG177" s="839"/>
      <c r="AH177" s="839"/>
      <c r="AI177" s="839"/>
      <c r="AJ177" s="839"/>
      <c r="AK177" s="839"/>
      <c r="AL177" s="839"/>
      <c r="AM177" s="839"/>
      <c r="AN177" s="839"/>
      <c r="AO177" s="839"/>
      <c r="AP177" s="839"/>
      <c r="AQ177" s="839"/>
      <c r="AR177" s="839"/>
      <c r="AS177" s="839"/>
      <c r="AT177" s="839"/>
      <c r="AU177" s="839"/>
      <c r="AV177" s="839"/>
      <c r="AW177" s="839"/>
      <c r="AX177" s="839"/>
      <c r="AY177" s="839"/>
      <c r="AZ177" s="839"/>
      <c r="BA177" s="839"/>
      <c r="BB177" s="839"/>
      <c r="BC177" s="839"/>
      <c r="BD177" s="839"/>
      <c r="BE177" s="839"/>
      <c r="BF177" s="839"/>
      <c r="BG177" s="839"/>
      <c r="BH177" s="839"/>
      <c r="BI177" s="839"/>
      <c r="BJ177" s="839"/>
      <c r="BK177" s="839"/>
      <c r="BL177" s="839"/>
      <c r="BM177" s="839"/>
      <c r="BN177" s="839"/>
      <c r="BO177" s="839"/>
      <c r="BP177" s="839"/>
      <c r="BQ177" s="839"/>
      <c r="BR177" s="839"/>
      <c r="BS177" s="839"/>
    </row>
    <row r="178" spans="1:71" s="575" customFormat="1" ht="15.6" customHeight="1" outlineLevel="2" x14ac:dyDescent="0.2">
      <c r="A178" s="812"/>
      <c r="B178" s="686"/>
      <c r="C178" s="699"/>
      <c r="D178" s="692" t="s">
        <v>1396</v>
      </c>
      <c r="E178" s="597">
        <v>14.49</v>
      </c>
      <c r="F178" s="598" t="s">
        <v>71</v>
      </c>
      <c r="G178" s="599">
        <v>0.2</v>
      </c>
      <c r="H178" s="599">
        <f t="shared" si="35"/>
        <v>2.8980000000000001</v>
      </c>
      <c r="I178" s="776">
        <v>46.93</v>
      </c>
      <c r="J178" s="776">
        <f t="shared" si="36"/>
        <v>680.01570000000004</v>
      </c>
      <c r="K178" s="776"/>
      <c r="L178" s="776">
        <f t="shared" si="37"/>
        <v>0</v>
      </c>
      <c r="M178" s="777">
        <f>J178+H178*Tabellen!$K$2+L178</f>
        <v>853.89570000000003</v>
      </c>
      <c r="N178" s="704"/>
      <c r="O178" s="889">
        <f t="shared" si="38"/>
        <v>1033.2137969999999</v>
      </c>
      <c r="P178" s="897"/>
      <c r="Q178" s="894" t="s">
        <v>1007</v>
      </c>
      <c r="R178" s="889">
        <f>H178*Tabellen!$K$2*Tabellen!$F$2</f>
        <v>210.39479999999998</v>
      </c>
      <c r="S178" s="895" t="s">
        <v>1089</v>
      </c>
      <c r="T178" s="889">
        <f>J178*Tabellen!$F$2</f>
        <v>822.81899699999997</v>
      </c>
      <c r="U178" s="889">
        <f>R178*Tabellen!$G$2</f>
        <v>18.935531999999998</v>
      </c>
      <c r="V178" s="889">
        <f>T178*Tabellen!$H$2</f>
        <v>172.79198936999998</v>
      </c>
      <c r="W178" s="889">
        <f t="shared" si="39"/>
        <v>191.72752136999998</v>
      </c>
      <c r="X178" s="889">
        <f t="shared" si="40"/>
        <v>1224.9413183699999</v>
      </c>
      <c r="Y178" s="890"/>
      <c r="Z178" s="841"/>
      <c r="AA178" s="839"/>
      <c r="AB178" s="839"/>
      <c r="AC178" s="839"/>
      <c r="AD178" s="839"/>
      <c r="AE178" s="839"/>
      <c r="AF178" s="839"/>
      <c r="AG178" s="839"/>
      <c r="AH178" s="839"/>
      <c r="AI178" s="839"/>
      <c r="AJ178" s="839"/>
      <c r="AK178" s="839"/>
      <c r="AL178" s="839"/>
      <c r="AM178" s="839"/>
      <c r="AN178" s="839"/>
      <c r="AO178" s="839"/>
      <c r="AP178" s="839"/>
      <c r="AQ178" s="839"/>
      <c r="AR178" s="839"/>
      <c r="AS178" s="839"/>
      <c r="AT178" s="839"/>
      <c r="AU178" s="839"/>
      <c r="AV178" s="839"/>
      <c r="AW178" s="839"/>
      <c r="AX178" s="839"/>
      <c r="AY178" s="839"/>
      <c r="AZ178" s="839"/>
      <c r="BA178" s="839"/>
      <c r="BB178" s="839"/>
      <c r="BC178" s="839"/>
      <c r="BD178" s="839"/>
      <c r="BE178" s="839"/>
      <c r="BF178" s="839"/>
      <c r="BG178" s="839"/>
      <c r="BH178" s="839"/>
      <c r="BI178" s="839"/>
      <c r="BJ178" s="839"/>
      <c r="BK178" s="839"/>
      <c r="BL178" s="839"/>
      <c r="BM178" s="839"/>
      <c r="BN178" s="839"/>
      <c r="BO178" s="839"/>
      <c r="BP178" s="839"/>
      <c r="BQ178" s="839"/>
      <c r="BR178" s="839"/>
      <c r="BS178" s="839"/>
    </row>
    <row r="179" spans="1:71" s="575" customFormat="1" ht="15.6" customHeight="1" outlineLevel="2" x14ac:dyDescent="0.2">
      <c r="A179" s="812"/>
      <c r="B179" s="686"/>
      <c r="C179" s="699"/>
      <c r="D179" s="692" t="s">
        <v>1398</v>
      </c>
      <c r="E179" s="597">
        <v>4.7</v>
      </c>
      <c r="F179" s="721" t="s">
        <v>74</v>
      </c>
      <c r="G179" s="599">
        <v>0.3</v>
      </c>
      <c r="H179" s="599">
        <f t="shared" si="35"/>
        <v>1.41</v>
      </c>
      <c r="I179" s="778">
        <v>97.99</v>
      </c>
      <c r="J179" s="776">
        <f t="shared" si="36"/>
        <v>460.553</v>
      </c>
      <c r="K179" s="776"/>
      <c r="L179" s="776">
        <f t="shared" si="37"/>
        <v>0</v>
      </c>
      <c r="M179" s="777">
        <f>J179+H179*Tabellen!$K$2+L179</f>
        <v>545.15300000000002</v>
      </c>
      <c r="N179" s="704"/>
      <c r="O179" s="889">
        <f t="shared" si="38"/>
        <v>659.63513</v>
      </c>
      <c r="P179" s="898"/>
      <c r="Q179" s="894" t="s">
        <v>1007</v>
      </c>
      <c r="R179" s="889">
        <f>H179*Tabellen!$K$2*Tabellen!$F$2</f>
        <v>102.36599999999999</v>
      </c>
      <c r="S179" s="895" t="s">
        <v>1089</v>
      </c>
      <c r="T179" s="889">
        <f>J179*Tabellen!$F$2</f>
        <v>557.26913000000002</v>
      </c>
      <c r="U179" s="889">
        <f>R179*Tabellen!$G$2</f>
        <v>9.2129399999999979</v>
      </c>
      <c r="V179" s="889">
        <f>T179*Tabellen!$H$2</f>
        <v>117.02651729999999</v>
      </c>
      <c r="W179" s="889">
        <f t="shared" si="39"/>
        <v>126.2394573</v>
      </c>
      <c r="X179" s="889">
        <f t="shared" si="40"/>
        <v>785.87458730000003</v>
      </c>
      <c r="Y179" s="890"/>
      <c r="Z179" s="841"/>
      <c r="AA179" s="839"/>
      <c r="AB179" s="839"/>
      <c r="AC179" s="839"/>
      <c r="AD179" s="839"/>
      <c r="AE179" s="839"/>
      <c r="AF179" s="839"/>
      <c r="AG179" s="839"/>
      <c r="AH179" s="839"/>
      <c r="AI179" s="839"/>
      <c r="AJ179" s="839"/>
      <c r="AK179" s="839"/>
      <c r="AL179" s="839"/>
      <c r="AM179" s="839"/>
      <c r="AN179" s="839"/>
      <c r="AO179" s="839"/>
      <c r="AP179" s="839"/>
      <c r="AQ179" s="839"/>
      <c r="AR179" s="839"/>
      <c r="AS179" s="839"/>
      <c r="AT179" s="839"/>
      <c r="AU179" s="839"/>
      <c r="AV179" s="839"/>
      <c r="AW179" s="839"/>
      <c r="AX179" s="839"/>
      <c r="AY179" s="839"/>
      <c r="AZ179" s="839"/>
      <c r="BA179" s="839"/>
      <c r="BB179" s="839"/>
      <c r="BC179" s="839"/>
      <c r="BD179" s="839"/>
      <c r="BE179" s="839"/>
      <c r="BF179" s="839"/>
      <c r="BG179" s="839"/>
      <c r="BH179" s="839"/>
      <c r="BI179" s="839"/>
      <c r="BJ179" s="839"/>
      <c r="BK179" s="839"/>
      <c r="BL179" s="839"/>
      <c r="BM179" s="839"/>
      <c r="BN179" s="839"/>
      <c r="BO179" s="839"/>
      <c r="BP179" s="839"/>
      <c r="BQ179" s="839"/>
      <c r="BR179" s="839"/>
      <c r="BS179" s="839"/>
    </row>
    <row r="180" spans="1:71" s="575" customFormat="1" ht="15.6" customHeight="1" outlineLevel="2" x14ac:dyDescent="0.2">
      <c r="A180" s="812"/>
      <c r="B180" s="686"/>
      <c r="C180" s="699"/>
      <c r="D180" s="692" t="s">
        <v>1379</v>
      </c>
      <c r="E180" s="597">
        <v>1</v>
      </c>
      <c r="F180" s="723" t="s">
        <v>844</v>
      </c>
      <c r="G180" s="599">
        <v>2</v>
      </c>
      <c r="H180" s="599">
        <f t="shared" si="35"/>
        <v>2</v>
      </c>
      <c r="I180" s="776"/>
      <c r="J180" s="776">
        <f t="shared" si="36"/>
        <v>0</v>
      </c>
      <c r="K180" s="776"/>
      <c r="L180" s="776">
        <f t="shared" si="37"/>
        <v>0</v>
      </c>
      <c r="M180" s="777">
        <f>J180+H180*Tabellen!$K$2+L180</f>
        <v>120</v>
      </c>
      <c r="N180" s="704"/>
      <c r="O180" s="889">
        <f t="shared" si="38"/>
        <v>145.19999999999999</v>
      </c>
      <c r="P180" s="890"/>
      <c r="Q180" s="894" t="s">
        <v>1007</v>
      </c>
      <c r="R180" s="889">
        <f>H180*Tabellen!$K$2*Tabellen!$F$2</f>
        <v>145.19999999999999</v>
      </c>
      <c r="S180" s="895" t="s">
        <v>1089</v>
      </c>
      <c r="T180" s="889">
        <f>J180*Tabellen!$F$2</f>
        <v>0</v>
      </c>
      <c r="U180" s="889">
        <f>R180*Tabellen!$G$2</f>
        <v>13.067999999999998</v>
      </c>
      <c r="V180" s="889">
        <f>T180*Tabellen!$H$2</f>
        <v>0</v>
      </c>
      <c r="W180" s="889">
        <f t="shared" si="39"/>
        <v>13.067999999999998</v>
      </c>
      <c r="X180" s="889">
        <f t="shared" si="40"/>
        <v>158.26799999999997</v>
      </c>
      <c r="Y180" s="890"/>
      <c r="Z180" s="841"/>
      <c r="AA180" s="839"/>
      <c r="AB180" s="839"/>
      <c r="AC180" s="839"/>
      <c r="AD180" s="839"/>
      <c r="AE180" s="839"/>
      <c r="AF180" s="839"/>
      <c r="AG180" s="839"/>
      <c r="AH180" s="839"/>
      <c r="AI180" s="839"/>
      <c r="AJ180" s="839"/>
      <c r="AK180" s="839"/>
      <c r="AL180" s="839"/>
      <c r="AM180" s="839"/>
      <c r="AN180" s="839"/>
      <c r="AO180" s="839"/>
      <c r="AP180" s="839"/>
      <c r="AQ180" s="839"/>
      <c r="AR180" s="839"/>
      <c r="AS180" s="839"/>
      <c r="AT180" s="839"/>
      <c r="AU180" s="839"/>
      <c r="AV180" s="839"/>
      <c r="AW180" s="839"/>
      <c r="AX180" s="839"/>
      <c r="AY180" s="839"/>
      <c r="AZ180" s="839"/>
      <c r="BA180" s="839"/>
      <c r="BB180" s="839"/>
      <c r="BC180" s="839"/>
      <c r="BD180" s="839"/>
      <c r="BE180" s="839"/>
      <c r="BF180" s="839"/>
      <c r="BG180" s="839"/>
      <c r="BH180" s="839"/>
      <c r="BI180" s="839"/>
      <c r="BJ180" s="839"/>
      <c r="BK180" s="839"/>
      <c r="BL180" s="839"/>
      <c r="BM180" s="839"/>
      <c r="BN180" s="839"/>
      <c r="BO180" s="839"/>
      <c r="BP180" s="839"/>
      <c r="BQ180" s="839"/>
      <c r="BR180" s="839"/>
      <c r="BS180" s="839"/>
    </row>
    <row r="181" spans="1:71" s="575" customFormat="1" ht="15.6" customHeight="1" outlineLevel="2" x14ac:dyDescent="0.2">
      <c r="A181" s="812"/>
      <c r="B181" s="686"/>
      <c r="C181" s="699"/>
      <c r="D181" s="691"/>
      <c r="E181" s="593"/>
      <c r="F181" s="595"/>
      <c r="G181" s="574"/>
      <c r="H181" s="574"/>
      <c r="I181" s="771"/>
      <c r="J181" s="771"/>
      <c r="K181" s="771"/>
      <c r="L181" s="771"/>
      <c r="M181" s="772"/>
      <c r="N181" s="704"/>
      <c r="O181" s="889"/>
      <c r="P181" s="898"/>
      <c r="Q181" s="894"/>
      <c r="R181" s="889"/>
      <c r="S181" s="895"/>
      <c r="T181" s="889"/>
      <c r="U181" s="889"/>
      <c r="V181" s="889"/>
      <c r="W181" s="889"/>
      <c r="X181" s="889"/>
      <c r="Y181" s="890"/>
      <c r="Z181" s="841"/>
      <c r="AA181" s="839"/>
      <c r="AB181" s="839"/>
      <c r="AC181" s="839"/>
      <c r="AD181" s="839"/>
      <c r="AE181" s="839"/>
      <c r="AF181" s="839"/>
      <c r="AG181" s="839"/>
      <c r="AH181" s="839"/>
      <c r="AI181" s="839"/>
      <c r="AJ181" s="839"/>
      <c r="AK181" s="839"/>
      <c r="AL181" s="839"/>
      <c r="AM181" s="839"/>
      <c r="AN181" s="839"/>
      <c r="AO181" s="839"/>
      <c r="AP181" s="839"/>
      <c r="AQ181" s="839"/>
      <c r="AR181" s="839"/>
      <c r="AS181" s="839"/>
      <c r="AT181" s="839"/>
      <c r="AU181" s="839"/>
      <c r="AV181" s="839"/>
      <c r="AW181" s="839"/>
      <c r="AX181" s="839"/>
      <c r="AY181" s="839"/>
      <c r="AZ181" s="839"/>
      <c r="BA181" s="839"/>
      <c r="BB181" s="839"/>
      <c r="BC181" s="839"/>
      <c r="BD181" s="839"/>
      <c r="BE181" s="839"/>
      <c r="BF181" s="839"/>
      <c r="BG181" s="839"/>
      <c r="BH181" s="839"/>
      <c r="BI181" s="839"/>
      <c r="BJ181" s="839"/>
      <c r="BK181" s="839"/>
      <c r="BL181" s="839"/>
      <c r="BM181" s="839"/>
      <c r="BN181" s="839"/>
      <c r="BO181" s="839"/>
      <c r="BP181" s="839"/>
      <c r="BQ181" s="839"/>
      <c r="BR181" s="839"/>
      <c r="BS181" s="839"/>
    </row>
    <row r="182" spans="1:71" ht="9" customHeight="1" outlineLevel="1" x14ac:dyDescent="0.2">
      <c r="B182" s="582"/>
      <c r="D182" s="583"/>
      <c r="E182" s="585"/>
      <c r="F182" s="583"/>
      <c r="G182" s="584"/>
      <c r="H182" s="584"/>
      <c r="I182" s="769"/>
      <c r="J182" s="769"/>
      <c r="K182" s="769"/>
      <c r="L182" s="769"/>
      <c r="M182" s="769"/>
      <c r="N182" s="694"/>
      <c r="O182" s="892"/>
      <c r="P182" s="892"/>
      <c r="Q182" s="892"/>
      <c r="R182" s="893"/>
      <c r="S182" s="893"/>
      <c r="T182" s="893"/>
      <c r="U182" s="893"/>
      <c r="V182" s="893"/>
      <c r="W182" s="893"/>
      <c r="X182" s="893"/>
      <c r="Y182" s="892"/>
      <c r="Z182" s="837"/>
      <c r="AA182" s="838"/>
      <c r="AG182" s="835"/>
      <c r="AH182" s="835"/>
    </row>
    <row r="183" spans="1:71" s="789" customFormat="1" ht="15.6" customHeight="1" outlineLevel="1" x14ac:dyDescent="0.2">
      <c r="B183" s="569" t="s">
        <v>1142</v>
      </c>
      <c r="C183" s="814"/>
      <c r="D183" s="570" t="s">
        <v>1703</v>
      </c>
      <c r="E183" s="577">
        <v>91.3</v>
      </c>
      <c r="F183" s="570" t="s">
        <v>74</v>
      </c>
      <c r="G183" s="571"/>
      <c r="H183" s="571">
        <f>SUM(H184:H202)/E183</f>
        <v>2.1845625410733844</v>
      </c>
      <c r="I183" s="767"/>
      <c r="J183" s="767">
        <f>SUM(J184:J202)/E183</f>
        <v>152.88302102957283</v>
      </c>
      <c r="K183" s="767"/>
      <c r="L183" s="767">
        <f>SUM(L184:L202)/E183</f>
        <v>0</v>
      </c>
      <c r="M183" s="767">
        <f>SUM(M184:M202)/E183</f>
        <v>283.95677349397596</v>
      </c>
      <c r="N183" s="814"/>
      <c r="O183" s="884">
        <f>SUM(O184:O202)/E183</f>
        <v>343.58769592771085</v>
      </c>
      <c r="P183" s="885" t="str">
        <f>B183</f>
        <v>V1-2-C1</v>
      </c>
      <c r="Q183" s="885"/>
      <c r="R183" s="886"/>
      <c r="S183" s="886"/>
      <c r="T183" s="886"/>
      <c r="U183" s="886"/>
      <c r="V183" s="886"/>
      <c r="W183" s="886"/>
      <c r="X183" s="886">
        <f>SUM(X184:X202)/E183</f>
        <v>396.70920321469879</v>
      </c>
      <c r="Y183" s="885"/>
      <c r="Z183" s="847"/>
      <c r="AA183" s="832"/>
      <c r="AB183" s="832"/>
      <c r="AC183" s="832"/>
      <c r="AD183" s="832"/>
      <c r="AE183" s="832"/>
      <c r="AF183" s="832"/>
      <c r="AG183" s="832"/>
      <c r="AH183" s="832"/>
      <c r="AI183" s="832"/>
      <c r="AJ183" s="832"/>
      <c r="AK183" s="832"/>
      <c r="AL183" s="832"/>
      <c r="AM183" s="832"/>
      <c r="AN183" s="832"/>
      <c r="AO183" s="832"/>
      <c r="AP183" s="832"/>
      <c r="AQ183" s="832"/>
      <c r="AR183" s="832"/>
      <c r="AS183" s="832"/>
      <c r="AT183" s="832"/>
      <c r="AU183" s="832"/>
      <c r="AV183" s="832"/>
      <c r="AW183" s="832"/>
      <c r="AX183" s="832"/>
      <c r="AY183" s="832"/>
      <c r="AZ183" s="832"/>
      <c r="BA183" s="832"/>
      <c r="BB183" s="832"/>
      <c r="BC183" s="832"/>
      <c r="BD183" s="832"/>
      <c r="BE183" s="832"/>
      <c r="BF183" s="832"/>
      <c r="BG183" s="832"/>
      <c r="BH183" s="832"/>
      <c r="BI183" s="832"/>
      <c r="BJ183" s="832"/>
      <c r="BK183" s="832"/>
      <c r="BL183" s="832"/>
      <c r="BM183" s="832"/>
      <c r="BN183" s="832"/>
      <c r="BO183" s="832"/>
      <c r="BP183" s="832"/>
      <c r="BQ183" s="832"/>
      <c r="BR183" s="832"/>
      <c r="BS183" s="832"/>
    </row>
    <row r="184" spans="1:71" ht="15.6" customHeight="1" outlineLevel="2" x14ac:dyDescent="0.2">
      <c r="A184" s="812"/>
      <c r="B184" s="578"/>
      <c r="D184" s="587" t="s">
        <v>1193</v>
      </c>
      <c r="E184" s="579"/>
      <c r="F184" s="588"/>
      <c r="G184" s="589"/>
      <c r="H184" s="589"/>
      <c r="I184" s="774"/>
      <c r="J184" s="774"/>
      <c r="K184" s="774"/>
      <c r="N184" s="703"/>
      <c r="O184" s="888" t="s">
        <v>164</v>
      </c>
      <c r="P184" s="888"/>
      <c r="Q184" s="894"/>
      <c r="S184" s="895"/>
      <c r="Y184" s="888"/>
      <c r="Z184" s="836"/>
    </row>
    <row r="185" spans="1:71" s="575" customFormat="1" ht="15.6" customHeight="1" outlineLevel="2" x14ac:dyDescent="0.2">
      <c r="A185" s="812"/>
      <c r="B185" s="581"/>
      <c r="C185" s="699"/>
      <c r="E185" s="590"/>
      <c r="G185" s="573"/>
      <c r="H185" s="573"/>
      <c r="I185" s="770"/>
      <c r="J185" s="770"/>
      <c r="K185" s="770"/>
      <c r="L185" s="771"/>
      <c r="M185" s="770"/>
      <c r="N185" s="704"/>
      <c r="O185" s="888" t="str">
        <f>R185</f>
        <v>incl. opslagen</v>
      </c>
      <c r="P185" s="888"/>
      <c r="Q185" s="894"/>
      <c r="R185" s="901" t="str">
        <f>Tabellen!$C$2</f>
        <v>incl. opslagen</v>
      </c>
      <c r="S185" s="895"/>
      <c r="T185" s="901" t="str">
        <f>Tabellen!$C$2</f>
        <v>incl. opslagen</v>
      </c>
      <c r="U185" s="889"/>
      <c r="V185" s="889"/>
      <c r="W185" s="889"/>
      <c r="X185" s="889"/>
      <c r="Y185" s="888"/>
      <c r="Z185" s="840"/>
      <c r="AA185" s="839"/>
      <c r="AB185" s="839"/>
      <c r="AC185" s="839"/>
      <c r="AD185" s="839"/>
      <c r="AE185" s="839"/>
      <c r="AF185" s="839"/>
      <c r="AG185" s="839"/>
      <c r="AH185" s="839"/>
      <c r="AI185" s="839"/>
      <c r="AJ185" s="839"/>
      <c r="AK185" s="839"/>
      <c r="AL185" s="839"/>
      <c r="AM185" s="839"/>
      <c r="AN185" s="839"/>
      <c r="AO185" s="839"/>
      <c r="AP185" s="839"/>
      <c r="AQ185" s="839"/>
      <c r="AR185" s="839"/>
      <c r="AS185" s="839"/>
      <c r="AT185" s="839"/>
      <c r="AU185" s="839"/>
      <c r="AV185" s="839"/>
      <c r="AW185" s="839"/>
      <c r="AX185" s="839"/>
      <c r="AY185" s="839"/>
      <c r="AZ185" s="839"/>
      <c r="BA185" s="839"/>
      <c r="BB185" s="839"/>
      <c r="BC185" s="839"/>
      <c r="BD185" s="839"/>
      <c r="BE185" s="839"/>
      <c r="BF185" s="839"/>
      <c r="BG185" s="839"/>
      <c r="BH185" s="839"/>
      <c r="BI185" s="839"/>
      <c r="BJ185" s="839"/>
      <c r="BK185" s="839"/>
      <c r="BL185" s="839"/>
      <c r="BM185" s="839"/>
      <c r="BN185" s="839"/>
      <c r="BO185" s="839"/>
      <c r="BP185" s="839"/>
      <c r="BQ185" s="839"/>
      <c r="BR185" s="839"/>
      <c r="BS185" s="839"/>
    </row>
    <row r="186" spans="1:71" s="575" customFormat="1" ht="15.6" customHeight="1" outlineLevel="2" x14ac:dyDescent="0.2">
      <c r="A186" s="812"/>
      <c r="B186" s="686"/>
      <c r="C186" s="699"/>
      <c r="D186" s="692" t="s">
        <v>1378</v>
      </c>
      <c r="E186" s="597">
        <v>1</v>
      </c>
      <c r="F186" s="598" t="s">
        <v>844</v>
      </c>
      <c r="G186" s="599">
        <v>2</v>
      </c>
      <c r="H186" s="599">
        <f t="shared" ref="H186:H201" si="41">E186*G186</f>
        <v>2</v>
      </c>
      <c r="I186" s="776"/>
      <c r="J186" s="776">
        <f t="shared" ref="J186:J201" si="42">E186*I186</f>
        <v>0</v>
      </c>
      <c r="K186" s="776"/>
      <c r="L186" s="776">
        <f t="shared" ref="L186:L201" si="43">+K186*E186</f>
        <v>0</v>
      </c>
      <c r="M186" s="777">
        <f>J186+H186*Tabellen!$K$2+L186</f>
        <v>120</v>
      </c>
      <c r="N186" s="704"/>
      <c r="O186" s="889">
        <f t="shared" ref="O186:O201" si="44">R186+T186</f>
        <v>145.19999999999999</v>
      </c>
      <c r="P186" s="890"/>
      <c r="Q186" s="894" t="s">
        <v>1007</v>
      </c>
      <c r="R186" s="889">
        <f>H186*Tabellen!$K$2*Tabellen!$F$2</f>
        <v>145.19999999999999</v>
      </c>
      <c r="S186" s="895" t="s">
        <v>1089</v>
      </c>
      <c r="T186" s="889">
        <f>J186*Tabellen!$F$2</f>
        <v>0</v>
      </c>
      <c r="U186" s="889">
        <f>R186*Tabellen!$G$2</f>
        <v>13.067999999999998</v>
      </c>
      <c r="V186" s="889">
        <f>T186*Tabellen!$H$2</f>
        <v>0</v>
      </c>
      <c r="W186" s="889">
        <f t="shared" ref="W186:W201" si="45">U186+V186</f>
        <v>13.067999999999998</v>
      </c>
      <c r="X186" s="889">
        <f t="shared" ref="X186:X201" si="46">O186+W186</f>
        <v>158.26799999999997</v>
      </c>
      <c r="Y186" s="890"/>
      <c r="Z186" s="841"/>
      <c r="AA186" s="839"/>
      <c r="AB186" s="839"/>
      <c r="AC186" s="839"/>
      <c r="AD186" s="839"/>
      <c r="AE186" s="839"/>
      <c r="AF186" s="839"/>
      <c r="AG186" s="839"/>
      <c r="AH186" s="839"/>
      <c r="AI186" s="839"/>
      <c r="AJ186" s="839"/>
      <c r="AK186" s="839"/>
      <c r="AL186" s="839"/>
      <c r="AM186" s="839"/>
      <c r="AN186" s="839"/>
      <c r="AO186" s="839"/>
      <c r="AP186" s="839"/>
      <c r="AQ186" s="839"/>
      <c r="AR186" s="839"/>
      <c r="AS186" s="839"/>
      <c r="AT186" s="839"/>
      <c r="AU186" s="839"/>
      <c r="AV186" s="839"/>
      <c r="AW186" s="839"/>
      <c r="AX186" s="839"/>
      <c r="AY186" s="839"/>
      <c r="AZ186" s="839"/>
      <c r="BA186" s="839"/>
      <c r="BB186" s="839"/>
      <c r="BC186" s="839"/>
      <c r="BD186" s="839"/>
      <c r="BE186" s="839"/>
      <c r="BF186" s="839"/>
      <c r="BG186" s="839"/>
      <c r="BH186" s="839"/>
      <c r="BI186" s="839"/>
      <c r="BJ186" s="839"/>
      <c r="BK186" s="839"/>
      <c r="BL186" s="839"/>
      <c r="BM186" s="839"/>
      <c r="BN186" s="839"/>
      <c r="BO186" s="839"/>
      <c r="BP186" s="839"/>
      <c r="BQ186" s="839"/>
      <c r="BR186" s="839"/>
      <c r="BS186" s="839"/>
    </row>
    <row r="187" spans="1:71" s="575" customFormat="1" ht="15.6" customHeight="1" outlineLevel="2" x14ac:dyDescent="0.2">
      <c r="A187" s="812"/>
      <c r="B187" s="686"/>
      <c r="C187" s="699"/>
      <c r="D187" s="692" t="s">
        <v>1387</v>
      </c>
      <c r="E187" s="597">
        <v>13.04</v>
      </c>
      <c r="F187" s="721" t="s">
        <v>71</v>
      </c>
      <c r="G187" s="599">
        <v>0.2</v>
      </c>
      <c r="H187" s="599">
        <f t="shared" si="41"/>
        <v>2.6080000000000001</v>
      </c>
      <c r="I187" s="776"/>
      <c r="J187" s="776">
        <f t="shared" si="42"/>
        <v>0</v>
      </c>
      <c r="K187" s="776"/>
      <c r="L187" s="776">
        <f t="shared" si="43"/>
        <v>0</v>
      </c>
      <c r="M187" s="777">
        <f>J187+H187*Tabellen!$K$2+L187</f>
        <v>156.48000000000002</v>
      </c>
      <c r="N187" s="704"/>
      <c r="O187" s="889">
        <f t="shared" si="44"/>
        <v>189.34080000000003</v>
      </c>
      <c r="P187" s="890"/>
      <c r="Q187" s="894" t="s">
        <v>1007</v>
      </c>
      <c r="R187" s="889">
        <f>H187*Tabellen!$K$2*Tabellen!$F$2</f>
        <v>189.34080000000003</v>
      </c>
      <c r="S187" s="895" t="s">
        <v>1089</v>
      </c>
      <c r="T187" s="889">
        <f>J187*Tabellen!$F$2</f>
        <v>0</v>
      </c>
      <c r="U187" s="889">
        <f>R187*Tabellen!$G$2</f>
        <v>17.040672000000001</v>
      </c>
      <c r="V187" s="889">
        <f>T187*Tabellen!$H$2</f>
        <v>0</v>
      </c>
      <c r="W187" s="889">
        <f t="shared" si="45"/>
        <v>17.040672000000001</v>
      </c>
      <c r="X187" s="889">
        <f t="shared" si="46"/>
        <v>206.38147200000003</v>
      </c>
      <c r="Y187" s="890"/>
      <c r="Z187" s="841"/>
      <c r="AA187" s="839"/>
      <c r="AB187" s="839"/>
      <c r="AC187" s="839"/>
      <c r="AD187" s="839"/>
      <c r="AE187" s="839"/>
      <c r="AF187" s="839"/>
      <c r="AG187" s="839"/>
      <c r="AH187" s="839"/>
      <c r="AI187" s="839"/>
      <c r="AJ187" s="839"/>
      <c r="AK187" s="839"/>
      <c r="AL187" s="839"/>
      <c r="AM187" s="839"/>
      <c r="AN187" s="839"/>
      <c r="AO187" s="839"/>
      <c r="AP187" s="839"/>
      <c r="AQ187" s="839"/>
      <c r="AR187" s="839"/>
      <c r="AS187" s="839"/>
      <c r="AT187" s="839"/>
      <c r="AU187" s="839"/>
      <c r="AV187" s="839"/>
      <c r="AW187" s="839"/>
      <c r="AX187" s="839"/>
      <c r="AY187" s="839"/>
      <c r="AZ187" s="839"/>
      <c r="BA187" s="839"/>
      <c r="BB187" s="839"/>
      <c r="BC187" s="839"/>
      <c r="BD187" s="839"/>
      <c r="BE187" s="839"/>
      <c r="BF187" s="839"/>
      <c r="BG187" s="839"/>
      <c r="BH187" s="839"/>
      <c r="BI187" s="839"/>
      <c r="BJ187" s="839"/>
      <c r="BK187" s="839"/>
      <c r="BL187" s="839"/>
      <c r="BM187" s="839"/>
      <c r="BN187" s="839"/>
      <c r="BO187" s="839"/>
      <c r="BP187" s="839"/>
      <c r="BQ187" s="839"/>
      <c r="BR187" s="839"/>
      <c r="BS187" s="839"/>
    </row>
    <row r="188" spans="1:71" s="575" customFormat="1" ht="15.6" customHeight="1" outlineLevel="2" x14ac:dyDescent="0.2">
      <c r="A188" s="812"/>
      <c r="B188" s="686"/>
      <c r="C188" s="699"/>
      <c r="D188" s="692" t="s">
        <v>1388</v>
      </c>
      <c r="E188" s="597">
        <v>14.49</v>
      </c>
      <c r="F188" s="721" t="s">
        <v>71</v>
      </c>
      <c r="G188" s="599">
        <v>0.5</v>
      </c>
      <c r="H188" s="599">
        <f t="shared" si="41"/>
        <v>7.2450000000000001</v>
      </c>
      <c r="I188" s="776">
        <v>5</v>
      </c>
      <c r="J188" s="776">
        <f t="shared" si="42"/>
        <v>72.45</v>
      </c>
      <c r="K188" s="776"/>
      <c r="L188" s="776">
        <f t="shared" si="43"/>
        <v>0</v>
      </c>
      <c r="M188" s="777">
        <f>J188+H188*Tabellen!$K$2+L188</f>
        <v>507.15</v>
      </c>
      <c r="N188" s="704"/>
      <c r="O188" s="889">
        <f t="shared" si="44"/>
        <v>613.65149999999994</v>
      </c>
      <c r="P188" s="897"/>
      <c r="Q188" s="894" t="s">
        <v>1007</v>
      </c>
      <c r="R188" s="889">
        <f>H188*Tabellen!$K$2*Tabellen!$F$2</f>
        <v>525.98699999999997</v>
      </c>
      <c r="S188" s="895" t="s">
        <v>1089</v>
      </c>
      <c r="T188" s="889">
        <f>J188*Tabellen!$F$2</f>
        <v>87.664500000000004</v>
      </c>
      <c r="U188" s="889">
        <f>R188*Tabellen!$G$2</f>
        <v>47.338829999999994</v>
      </c>
      <c r="V188" s="889">
        <f>T188*Tabellen!$H$2</f>
        <v>18.409545000000001</v>
      </c>
      <c r="W188" s="889">
        <f t="shared" si="45"/>
        <v>65.748374999999996</v>
      </c>
      <c r="X188" s="889">
        <f t="shared" si="46"/>
        <v>679.39987499999995</v>
      </c>
      <c r="Y188" s="890"/>
      <c r="Z188" s="841"/>
      <c r="AA188" s="839"/>
      <c r="AB188" s="839"/>
      <c r="AC188" s="839"/>
      <c r="AD188" s="839"/>
      <c r="AE188" s="839"/>
      <c r="AF188" s="839"/>
      <c r="AG188" s="839"/>
      <c r="AH188" s="839"/>
      <c r="AI188" s="839"/>
      <c r="AJ188" s="839"/>
      <c r="AK188" s="839"/>
      <c r="AL188" s="839"/>
      <c r="AM188" s="839"/>
      <c r="AN188" s="839"/>
      <c r="AO188" s="839"/>
      <c r="AP188" s="839"/>
      <c r="AQ188" s="839"/>
      <c r="AR188" s="839"/>
      <c r="AS188" s="839"/>
      <c r="AT188" s="839"/>
      <c r="AU188" s="839"/>
      <c r="AV188" s="839"/>
      <c r="AW188" s="839"/>
      <c r="AX188" s="839"/>
      <c r="AY188" s="839"/>
      <c r="AZ188" s="839"/>
      <c r="BA188" s="839"/>
      <c r="BB188" s="839"/>
      <c r="BC188" s="839"/>
      <c r="BD188" s="839"/>
      <c r="BE188" s="839"/>
      <c r="BF188" s="839"/>
      <c r="BG188" s="839"/>
      <c r="BH188" s="839"/>
      <c r="BI188" s="839"/>
      <c r="BJ188" s="839"/>
      <c r="BK188" s="839"/>
      <c r="BL188" s="839"/>
      <c r="BM188" s="839"/>
      <c r="BN188" s="839"/>
      <c r="BO188" s="839"/>
      <c r="BP188" s="839"/>
      <c r="BQ188" s="839"/>
      <c r="BR188" s="839"/>
      <c r="BS188" s="839"/>
    </row>
    <row r="189" spans="1:71" s="575" customFormat="1" ht="15.6" customHeight="1" outlineLevel="2" x14ac:dyDescent="0.2">
      <c r="A189" s="812"/>
      <c r="B189" s="686"/>
      <c r="C189" s="699"/>
      <c r="D189" s="692" t="s">
        <v>1389</v>
      </c>
      <c r="E189" s="597">
        <v>14</v>
      </c>
      <c r="F189" s="721" t="s">
        <v>71</v>
      </c>
      <c r="G189" s="599">
        <v>0.2</v>
      </c>
      <c r="H189" s="599">
        <f t="shared" si="41"/>
        <v>2.8000000000000003</v>
      </c>
      <c r="I189" s="776">
        <v>17.760000000000002</v>
      </c>
      <c r="J189" s="776">
        <f t="shared" si="42"/>
        <v>248.64000000000001</v>
      </c>
      <c r="K189" s="776"/>
      <c r="L189" s="776">
        <f t="shared" si="43"/>
        <v>0</v>
      </c>
      <c r="M189" s="777">
        <f>J189+H189*Tabellen!$K$2+L189</f>
        <v>416.64000000000004</v>
      </c>
      <c r="N189" s="704"/>
      <c r="O189" s="889">
        <f t="shared" si="44"/>
        <v>504.13440000000003</v>
      </c>
      <c r="P189" s="897"/>
      <c r="Q189" s="894" t="s">
        <v>1007</v>
      </c>
      <c r="R189" s="889">
        <f>H189*Tabellen!$K$2*Tabellen!$F$2</f>
        <v>203.28000000000003</v>
      </c>
      <c r="S189" s="895" t="s">
        <v>1089</v>
      </c>
      <c r="T189" s="889">
        <f>J189*Tabellen!$F$2</f>
        <v>300.8544</v>
      </c>
      <c r="U189" s="889">
        <f>R189*Tabellen!$G$2</f>
        <v>18.295200000000001</v>
      </c>
      <c r="V189" s="889">
        <f>T189*Tabellen!$H$2</f>
        <v>63.179423999999997</v>
      </c>
      <c r="W189" s="889">
        <f t="shared" si="45"/>
        <v>81.474624000000006</v>
      </c>
      <c r="X189" s="889">
        <f t="shared" si="46"/>
        <v>585.60902400000009</v>
      </c>
      <c r="Y189" s="890"/>
      <c r="Z189" s="841"/>
      <c r="AA189" s="839"/>
      <c r="AB189" s="839"/>
      <c r="AC189" s="839"/>
      <c r="AD189" s="839"/>
      <c r="AE189" s="839"/>
      <c r="AF189" s="839"/>
      <c r="AG189" s="839"/>
      <c r="AH189" s="839"/>
      <c r="AI189" s="839"/>
      <c r="AJ189" s="839"/>
      <c r="AK189" s="839"/>
      <c r="AL189" s="839"/>
      <c r="AM189" s="839"/>
      <c r="AN189" s="839"/>
      <c r="AO189" s="839"/>
      <c r="AP189" s="839"/>
      <c r="AQ189" s="839"/>
      <c r="AR189" s="839"/>
      <c r="AS189" s="839"/>
      <c r="AT189" s="839"/>
      <c r="AU189" s="839"/>
      <c r="AV189" s="839"/>
      <c r="AW189" s="839"/>
      <c r="AX189" s="839"/>
      <c r="AY189" s="839"/>
      <c r="AZ189" s="839"/>
      <c r="BA189" s="839"/>
      <c r="BB189" s="839"/>
      <c r="BC189" s="839"/>
      <c r="BD189" s="839"/>
      <c r="BE189" s="839"/>
      <c r="BF189" s="839"/>
      <c r="BG189" s="839"/>
      <c r="BH189" s="839"/>
      <c r="BI189" s="839"/>
      <c r="BJ189" s="839"/>
      <c r="BK189" s="839"/>
      <c r="BL189" s="839"/>
      <c r="BM189" s="839"/>
      <c r="BN189" s="839"/>
      <c r="BO189" s="839"/>
      <c r="BP189" s="839"/>
      <c r="BQ189" s="839"/>
      <c r="BR189" s="839"/>
      <c r="BS189" s="839"/>
    </row>
    <row r="190" spans="1:71" s="575" customFormat="1" ht="15.6" customHeight="1" outlineLevel="2" x14ac:dyDescent="0.2">
      <c r="A190" s="812"/>
      <c r="B190" s="686"/>
      <c r="C190" s="699"/>
      <c r="D190" s="692" t="s">
        <v>1390</v>
      </c>
      <c r="E190" s="597">
        <v>28</v>
      </c>
      <c r="F190" s="598" t="s">
        <v>73</v>
      </c>
      <c r="G190" s="599"/>
      <c r="H190" s="599">
        <f t="shared" si="41"/>
        <v>0</v>
      </c>
      <c r="I190" s="776">
        <v>0.65</v>
      </c>
      <c r="J190" s="776">
        <f t="shared" si="42"/>
        <v>18.2</v>
      </c>
      <c r="K190" s="776"/>
      <c r="L190" s="776">
        <f t="shared" si="43"/>
        <v>0</v>
      </c>
      <c r="M190" s="777">
        <f>J190+H190*Tabellen!$K$2+L190</f>
        <v>18.2</v>
      </c>
      <c r="N190" s="704"/>
      <c r="O190" s="889">
        <f t="shared" si="44"/>
        <v>22.021999999999998</v>
      </c>
      <c r="P190" s="897"/>
      <c r="Q190" s="894" t="s">
        <v>1007</v>
      </c>
      <c r="R190" s="889">
        <f>H190*Tabellen!$K$2*Tabellen!$F$2</f>
        <v>0</v>
      </c>
      <c r="S190" s="895" t="s">
        <v>1089</v>
      </c>
      <c r="T190" s="889">
        <f>J190*Tabellen!$F$2</f>
        <v>22.021999999999998</v>
      </c>
      <c r="U190" s="889">
        <f>R190*Tabellen!$G$2</f>
        <v>0</v>
      </c>
      <c r="V190" s="889">
        <f>T190*Tabellen!$H$2</f>
        <v>4.6246199999999993</v>
      </c>
      <c r="W190" s="889">
        <f t="shared" si="45"/>
        <v>4.6246199999999993</v>
      </c>
      <c r="X190" s="889">
        <f t="shared" si="46"/>
        <v>26.646619999999999</v>
      </c>
      <c r="Y190" s="890"/>
      <c r="Z190" s="841"/>
      <c r="AA190" s="839"/>
      <c r="AB190" s="839"/>
      <c r="AC190" s="839"/>
      <c r="AD190" s="839"/>
      <c r="AE190" s="839"/>
      <c r="AF190" s="839"/>
      <c r="AG190" s="839"/>
      <c r="AH190" s="839"/>
      <c r="AI190" s="839"/>
      <c r="AJ190" s="839"/>
      <c r="AK190" s="839"/>
      <c r="AL190" s="839"/>
      <c r="AM190" s="839"/>
      <c r="AN190" s="839"/>
      <c r="AO190" s="839"/>
      <c r="AP190" s="839"/>
      <c r="AQ190" s="839"/>
      <c r="AR190" s="839"/>
      <c r="AS190" s="839"/>
      <c r="AT190" s="839"/>
      <c r="AU190" s="839"/>
      <c r="AV190" s="839"/>
      <c r="AW190" s="839"/>
      <c r="AX190" s="839"/>
      <c r="AY190" s="839"/>
      <c r="AZ190" s="839"/>
      <c r="BA190" s="839"/>
      <c r="BB190" s="839"/>
      <c r="BC190" s="839"/>
      <c r="BD190" s="839"/>
      <c r="BE190" s="839"/>
      <c r="BF190" s="839"/>
      <c r="BG190" s="839"/>
      <c r="BH190" s="839"/>
      <c r="BI190" s="839"/>
      <c r="BJ190" s="839"/>
      <c r="BK190" s="839"/>
      <c r="BL190" s="839"/>
      <c r="BM190" s="839"/>
      <c r="BN190" s="839"/>
      <c r="BO190" s="839"/>
      <c r="BP190" s="839"/>
      <c r="BQ190" s="839"/>
      <c r="BR190" s="839"/>
      <c r="BS190" s="839"/>
    </row>
    <row r="191" spans="1:71" s="575" customFormat="1" ht="15.6" customHeight="1" outlineLevel="2" x14ac:dyDescent="0.2">
      <c r="A191" s="812"/>
      <c r="B191" s="686"/>
      <c r="C191" s="699"/>
      <c r="D191" s="692" t="s">
        <v>1995</v>
      </c>
      <c r="E191" s="597">
        <f>E183</f>
        <v>91.3</v>
      </c>
      <c r="F191" s="598" t="s">
        <v>74</v>
      </c>
      <c r="G191" s="599">
        <v>0.08</v>
      </c>
      <c r="H191" s="599">
        <v>0.05</v>
      </c>
      <c r="I191" s="776"/>
      <c r="J191" s="776">
        <f t="shared" si="42"/>
        <v>0</v>
      </c>
      <c r="K191" s="776"/>
      <c r="L191" s="776">
        <f t="shared" si="43"/>
        <v>0</v>
      </c>
      <c r="M191" s="777">
        <f>J191+H191*Tabellen!$K$2+L191</f>
        <v>3</v>
      </c>
      <c r="N191" s="704"/>
      <c r="O191" s="889">
        <f t="shared" si="44"/>
        <v>3.63</v>
      </c>
      <c r="P191" s="897"/>
      <c r="Q191" s="894" t="s">
        <v>1007</v>
      </c>
      <c r="R191" s="889">
        <f>H191*Tabellen!$K$2*Tabellen!$F$2</f>
        <v>3.63</v>
      </c>
      <c r="S191" s="895" t="s">
        <v>1089</v>
      </c>
      <c r="T191" s="889">
        <f>J191*Tabellen!$F$2</f>
        <v>0</v>
      </c>
      <c r="U191" s="889">
        <f>R191*Tabellen!$G$2</f>
        <v>0.32669999999999999</v>
      </c>
      <c r="V191" s="889">
        <f>T191*Tabellen!$H$2</f>
        <v>0</v>
      </c>
      <c r="W191" s="889">
        <f t="shared" si="45"/>
        <v>0.32669999999999999</v>
      </c>
      <c r="X191" s="889">
        <f t="shared" si="46"/>
        <v>3.9566999999999997</v>
      </c>
      <c r="Y191" s="890"/>
      <c r="Z191" s="841"/>
      <c r="AA191" s="839"/>
      <c r="AB191" s="839"/>
      <c r="AC191" s="839"/>
      <c r="AD191" s="839"/>
      <c r="AE191" s="839"/>
      <c r="AF191" s="839"/>
      <c r="AG191" s="839"/>
      <c r="AH191" s="839"/>
      <c r="AI191" s="839"/>
      <c r="AJ191" s="839"/>
      <c r="AK191" s="839"/>
      <c r="AL191" s="839"/>
      <c r="AM191" s="839"/>
      <c r="AN191" s="839"/>
      <c r="AO191" s="839"/>
      <c r="AP191" s="839"/>
      <c r="AQ191" s="839"/>
      <c r="AR191" s="839"/>
      <c r="AS191" s="839"/>
      <c r="AT191" s="839"/>
      <c r="AU191" s="839"/>
      <c r="AV191" s="839"/>
      <c r="AW191" s="839"/>
      <c r="AX191" s="839"/>
      <c r="AY191" s="839"/>
      <c r="AZ191" s="839"/>
      <c r="BA191" s="839"/>
      <c r="BB191" s="839"/>
      <c r="BC191" s="839"/>
      <c r="BD191" s="839"/>
      <c r="BE191" s="839"/>
      <c r="BF191" s="839"/>
      <c r="BG191" s="839"/>
      <c r="BH191" s="839"/>
      <c r="BI191" s="839"/>
      <c r="BJ191" s="839"/>
      <c r="BK191" s="839"/>
      <c r="BL191" s="839"/>
      <c r="BM191" s="839"/>
      <c r="BN191" s="839"/>
      <c r="BO191" s="839"/>
      <c r="BP191" s="839"/>
      <c r="BQ191" s="839"/>
      <c r="BR191" s="839"/>
      <c r="BS191" s="839"/>
    </row>
    <row r="192" spans="1:71" s="575" customFormat="1" ht="15.6" customHeight="1" outlineLevel="2" x14ac:dyDescent="0.2">
      <c r="A192" s="812"/>
      <c r="B192" s="686"/>
      <c r="C192" s="699"/>
      <c r="D192" s="692" t="s">
        <v>1995</v>
      </c>
      <c r="E192" s="597">
        <f>E191*1.1</f>
        <v>100.43</v>
      </c>
      <c r="F192" s="598" t="s">
        <v>74</v>
      </c>
      <c r="G192" s="599"/>
      <c r="H192" s="599">
        <v>0.05</v>
      </c>
      <c r="I192" s="776">
        <v>1.65</v>
      </c>
      <c r="J192" s="776">
        <f t="shared" si="42"/>
        <v>165.70949999999999</v>
      </c>
      <c r="K192" s="776"/>
      <c r="L192" s="776">
        <f t="shared" si="43"/>
        <v>0</v>
      </c>
      <c r="M192" s="777">
        <f>J192+H192*Tabellen!$K$2+L192</f>
        <v>168.70949999999999</v>
      </c>
      <c r="N192" s="704"/>
      <c r="O192" s="889">
        <f t="shared" si="44"/>
        <v>204.13849499999998</v>
      </c>
      <c r="P192" s="897"/>
      <c r="Q192" s="894" t="s">
        <v>1007</v>
      </c>
      <c r="R192" s="889">
        <f>H192*Tabellen!$K$2*Tabellen!$F$2</f>
        <v>3.63</v>
      </c>
      <c r="S192" s="895" t="s">
        <v>1089</v>
      </c>
      <c r="T192" s="889">
        <f>J192*Tabellen!$F$2</f>
        <v>200.50849499999998</v>
      </c>
      <c r="U192" s="889">
        <f>R192*Tabellen!$G$2</f>
        <v>0.32669999999999999</v>
      </c>
      <c r="V192" s="889">
        <f>T192*Tabellen!$H$2</f>
        <v>42.106783949999993</v>
      </c>
      <c r="W192" s="889">
        <f t="shared" si="45"/>
        <v>42.433483949999996</v>
      </c>
      <c r="X192" s="889">
        <f t="shared" si="46"/>
        <v>246.57197894999996</v>
      </c>
      <c r="Y192" s="890"/>
      <c r="Z192" s="841"/>
      <c r="AA192" s="839"/>
      <c r="AB192" s="839"/>
      <c r="AC192" s="839"/>
      <c r="AD192" s="839"/>
      <c r="AE192" s="839"/>
      <c r="AF192" s="839"/>
      <c r="AG192" s="839"/>
      <c r="AH192" s="839"/>
      <c r="AI192" s="839"/>
      <c r="AJ192" s="839"/>
      <c r="AK192" s="839"/>
      <c r="AL192" s="839"/>
      <c r="AM192" s="839"/>
      <c r="AN192" s="839"/>
      <c r="AO192" s="839"/>
      <c r="AP192" s="839"/>
      <c r="AQ192" s="839"/>
      <c r="AR192" s="839"/>
      <c r="AS192" s="839"/>
      <c r="AT192" s="839"/>
      <c r="AU192" s="839"/>
      <c r="AV192" s="839"/>
      <c r="AW192" s="839"/>
      <c r="AX192" s="839"/>
      <c r="AY192" s="839"/>
      <c r="AZ192" s="839"/>
      <c r="BA192" s="839"/>
      <c r="BB192" s="839"/>
      <c r="BC192" s="839"/>
      <c r="BD192" s="839"/>
      <c r="BE192" s="839"/>
      <c r="BF192" s="839"/>
      <c r="BG192" s="839"/>
      <c r="BH192" s="839"/>
      <c r="BI192" s="839"/>
      <c r="BJ192" s="839"/>
      <c r="BK192" s="839"/>
      <c r="BL192" s="839"/>
      <c r="BM192" s="839"/>
      <c r="BN192" s="839"/>
      <c r="BO192" s="839"/>
      <c r="BP192" s="839"/>
      <c r="BQ192" s="839"/>
      <c r="BR192" s="839"/>
      <c r="BS192" s="839"/>
    </row>
    <row r="193" spans="1:71" s="575" customFormat="1" ht="15.6" customHeight="1" outlineLevel="2" x14ac:dyDescent="0.2">
      <c r="A193" s="812"/>
      <c r="B193" s="686"/>
      <c r="C193" s="699"/>
      <c r="D193" s="692" t="s">
        <v>1391</v>
      </c>
      <c r="E193" s="597">
        <v>91.3</v>
      </c>
      <c r="F193" s="721" t="s">
        <v>74</v>
      </c>
      <c r="G193" s="599">
        <v>0.4</v>
      </c>
      <c r="H193" s="599">
        <f t="shared" si="41"/>
        <v>36.520000000000003</v>
      </c>
      <c r="I193" s="778"/>
      <c r="J193" s="776">
        <f t="shared" si="42"/>
        <v>0</v>
      </c>
      <c r="K193" s="776"/>
      <c r="L193" s="776">
        <f t="shared" si="43"/>
        <v>0</v>
      </c>
      <c r="M193" s="777">
        <f>J193+H193*Tabellen!$K$2+L193</f>
        <v>2191.2000000000003</v>
      </c>
      <c r="N193" s="704"/>
      <c r="O193" s="889">
        <f t="shared" si="44"/>
        <v>2651.3520000000003</v>
      </c>
      <c r="P193" s="898"/>
      <c r="Q193" s="894" t="s">
        <v>1007</v>
      </c>
      <c r="R193" s="889">
        <f>H193*Tabellen!$K$2*Tabellen!$F$2</f>
        <v>2651.3520000000003</v>
      </c>
      <c r="S193" s="895" t="s">
        <v>1089</v>
      </c>
      <c r="T193" s="889">
        <f>J193*Tabellen!$F$2</f>
        <v>0</v>
      </c>
      <c r="U193" s="889">
        <f>R193*Tabellen!$G$2</f>
        <v>238.62168000000003</v>
      </c>
      <c r="V193" s="889">
        <f>T193*Tabellen!$H$2</f>
        <v>0</v>
      </c>
      <c r="W193" s="889">
        <f t="shared" si="45"/>
        <v>238.62168000000003</v>
      </c>
      <c r="X193" s="889">
        <f t="shared" si="46"/>
        <v>2889.9736800000005</v>
      </c>
      <c r="Y193" s="890"/>
      <c r="Z193" s="841"/>
      <c r="AA193" s="839"/>
      <c r="AB193" s="839"/>
      <c r="AC193" s="839"/>
      <c r="AD193" s="839"/>
      <c r="AE193" s="839"/>
      <c r="AF193" s="839"/>
      <c r="AG193" s="839"/>
      <c r="AH193" s="839"/>
      <c r="AI193" s="839"/>
      <c r="AJ193" s="839"/>
      <c r="AK193" s="839"/>
      <c r="AL193" s="839"/>
      <c r="AM193" s="839"/>
      <c r="AN193" s="839"/>
      <c r="AO193" s="839"/>
      <c r="AP193" s="839"/>
      <c r="AQ193" s="839"/>
      <c r="AR193" s="839"/>
      <c r="AS193" s="839"/>
      <c r="AT193" s="839"/>
      <c r="AU193" s="839"/>
      <c r="AV193" s="839"/>
      <c r="AW193" s="839"/>
      <c r="AX193" s="839"/>
      <c r="AY193" s="839"/>
      <c r="AZ193" s="839"/>
      <c r="BA193" s="839"/>
      <c r="BB193" s="839"/>
      <c r="BC193" s="839"/>
      <c r="BD193" s="839"/>
      <c r="BE193" s="839"/>
      <c r="BF193" s="839"/>
      <c r="BG193" s="839"/>
      <c r="BH193" s="839"/>
      <c r="BI193" s="839"/>
      <c r="BJ193" s="839"/>
      <c r="BK193" s="839"/>
      <c r="BL193" s="839"/>
      <c r="BM193" s="839"/>
      <c r="BN193" s="839"/>
      <c r="BO193" s="839"/>
      <c r="BP193" s="839"/>
      <c r="BQ193" s="839"/>
      <c r="BR193" s="839"/>
      <c r="BS193" s="839"/>
    </row>
    <row r="194" spans="1:71" s="575" customFormat="1" ht="15.6" customHeight="1" outlineLevel="2" x14ac:dyDescent="0.2">
      <c r="A194" s="812"/>
      <c r="B194" s="686"/>
      <c r="C194" s="699"/>
      <c r="D194" s="692" t="s">
        <v>1392</v>
      </c>
      <c r="E194" s="597">
        <v>91.3</v>
      </c>
      <c r="F194" s="723" t="s">
        <v>74</v>
      </c>
      <c r="G194" s="599"/>
      <c r="H194" s="599">
        <f t="shared" si="41"/>
        <v>0</v>
      </c>
      <c r="I194" s="776">
        <v>10.84</v>
      </c>
      <c r="J194" s="776">
        <f t="shared" si="42"/>
        <v>989.69200000000001</v>
      </c>
      <c r="K194" s="776"/>
      <c r="L194" s="776">
        <f t="shared" si="43"/>
        <v>0</v>
      </c>
      <c r="M194" s="777">
        <f>J194+H194*Tabellen!$K$2+L194</f>
        <v>989.69200000000001</v>
      </c>
      <c r="N194" s="704"/>
      <c r="O194" s="889">
        <f t="shared" si="44"/>
        <v>1197.5273199999999</v>
      </c>
      <c r="P194" s="890"/>
      <c r="Q194" s="894" t="s">
        <v>1007</v>
      </c>
      <c r="R194" s="889">
        <f>H194*Tabellen!$K$2*Tabellen!$F$2</f>
        <v>0</v>
      </c>
      <c r="S194" s="895" t="s">
        <v>1089</v>
      </c>
      <c r="T194" s="889">
        <f>J194*Tabellen!$F$2</f>
        <v>1197.5273199999999</v>
      </c>
      <c r="U194" s="889">
        <f>R194*Tabellen!$G$2</f>
        <v>0</v>
      </c>
      <c r="V194" s="889">
        <f>T194*Tabellen!$H$2</f>
        <v>251.48073719999996</v>
      </c>
      <c r="W194" s="889">
        <f t="shared" si="45"/>
        <v>251.48073719999996</v>
      </c>
      <c r="X194" s="889">
        <f t="shared" si="46"/>
        <v>1449.0080571999999</v>
      </c>
      <c r="Y194" s="890"/>
      <c r="Z194" s="841"/>
      <c r="AA194" s="839"/>
      <c r="AB194" s="839"/>
      <c r="AC194" s="839"/>
      <c r="AD194" s="839"/>
      <c r="AE194" s="839"/>
      <c r="AF194" s="839"/>
      <c r="AG194" s="839"/>
      <c r="AH194" s="839"/>
      <c r="AI194" s="839"/>
      <c r="AJ194" s="839"/>
      <c r="AK194" s="839"/>
      <c r="AL194" s="839"/>
      <c r="AM194" s="839"/>
      <c r="AN194" s="839"/>
      <c r="AO194" s="839"/>
      <c r="AP194" s="839"/>
      <c r="AQ194" s="839"/>
      <c r="AR194" s="839"/>
      <c r="AS194" s="839"/>
      <c r="AT194" s="839"/>
      <c r="AU194" s="839"/>
      <c r="AV194" s="839"/>
      <c r="AW194" s="839"/>
      <c r="AX194" s="839"/>
      <c r="AY194" s="839"/>
      <c r="AZ194" s="839"/>
      <c r="BA194" s="839"/>
      <c r="BB194" s="839"/>
      <c r="BC194" s="839"/>
      <c r="BD194" s="839"/>
      <c r="BE194" s="839"/>
      <c r="BF194" s="839"/>
      <c r="BG194" s="839"/>
      <c r="BH194" s="839"/>
      <c r="BI194" s="839"/>
      <c r="BJ194" s="839"/>
      <c r="BK194" s="839"/>
      <c r="BL194" s="839"/>
      <c r="BM194" s="839"/>
      <c r="BN194" s="839"/>
      <c r="BO194" s="839"/>
      <c r="BP194" s="839"/>
      <c r="BQ194" s="839"/>
      <c r="BR194" s="839"/>
      <c r="BS194" s="839"/>
    </row>
    <row r="195" spans="1:71" s="575" customFormat="1" ht="15.6" customHeight="1" outlineLevel="2" x14ac:dyDescent="0.2">
      <c r="A195" s="812"/>
      <c r="B195" s="686"/>
      <c r="C195" s="699"/>
      <c r="D195" s="724" t="s">
        <v>1393</v>
      </c>
      <c r="E195" s="597">
        <v>159.78800000000001</v>
      </c>
      <c r="F195" s="721" t="s">
        <v>71</v>
      </c>
      <c r="G195" s="599">
        <v>0.12</v>
      </c>
      <c r="H195" s="599">
        <f t="shared" si="41"/>
        <v>19.17456</v>
      </c>
      <c r="I195" s="776">
        <v>0.39</v>
      </c>
      <c r="J195" s="776">
        <f t="shared" si="42"/>
        <v>62.317320000000009</v>
      </c>
      <c r="K195" s="776"/>
      <c r="L195" s="776">
        <f t="shared" si="43"/>
        <v>0</v>
      </c>
      <c r="M195" s="777">
        <f>J195+H195*Tabellen!$K$2+L195</f>
        <v>1212.7909200000001</v>
      </c>
      <c r="N195" s="704"/>
      <c r="O195" s="889">
        <f t="shared" si="44"/>
        <v>1467.4770131999999</v>
      </c>
      <c r="P195" s="898"/>
      <c r="Q195" s="894" t="s">
        <v>1007</v>
      </c>
      <c r="R195" s="889">
        <f>H195*Tabellen!$K$2*Tabellen!$F$2</f>
        <v>1392.073056</v>
      </c>
      <c r="S195" s="895" t="s">
        <v>1089</v>
      </c>
      <c r="T195" s="889">
        <f>J195*Tabellen!$F$2</f>
        <v>75.403957200000008</v>
      </c>
      <c r="U195" s="889">
        <f>R195*Tabellen!$G$2</f>
        <v>125.28657503999999</v>
      </c>
      <c r="V195" s="889">
        <f>T195*Tabellen!$H$2</f>
        <v>15.834831012</v>
      </c>
      <c r="W195" s="889">
        <f t="shared" si="45"/>
        <v>141.121406052</v>
      </c>
      <c r="X195" s="889">
        <f t="shared" si="46"/>
        <v>1608.598419252</v>
      </c>
      <c r="Y195" s="890"/>
      <c r="Z195" s="841"/>
      <c r="AA195" s="839"/>
      <c r="AB195" s="839"/>
      <c r="AC195" s="839"/>
      <c r="AD195" s="839"/>
      <c r="AE195" s="839"/>
      <c r="AF195" s="839"/>
      <c r="AG195" s="839"/>
      <c r="AH195" s="839"/>
      <c r="AI195" s="839"/>
      <c r="AJ195" s="839"/>
      <c r="AK195" s="839"/>
      <c r="AL195" s="839"/>
      <c r="AM195" s="839"/>
      <c r="AN195" s="839"/>
      <c r="AO195" s="839"/>
      <c r="AP195" s="839"/>
      <c r="AQ195" s="839"/>
      <c r="AR195" s="839"/>
      <c r="AS195" s="839"/>
      <c r="AT195" s="839"/>
      <c r="AU195" s="839"/>
      <c r="AV195" s="839"/>
      <c r="AW195" s="839"/>
      <c r="AX195" s="839"/>
      <c r="AY195" s="839"/>
      <c r="AZ195" s="839"/>
      <c r="BA195" s="839"/>
      <c r="BB195" s="839"/>
      <c r="BC195" s="839"/>
      <c r="BD195" s="839"/>
      <c r="BE195" s="839"/>
      <c r="BF195" s="839"/>
      <c r="BG195" s="839"/>
      <c r="BH195" s="839"/>
      <c r="BI195" s="839"/>
      <c r="BJ195" s="839"/>
      <c r="BK195" s="839"/>
      <c r="BL195" s="839"/>
      <c r="BM195" s="839"/>
      <c r="BN195" s="839"/>
      <c r="BO195" s="839"/>
      <c r="BP195" s="839"/>
      <c r="BQ195" s="839"/>
      <c r="BR195" s="839"/>
      <c r="BS195" s="839"/>
    </row>
    <row r="196" spans="1:71" s="575" customFormat="1" ht="15.6" customHeight="1" outlineLevel="2" x14ac:dyDescent="0.2">
      <c r="A196" s="812"/>
      <c r="B196" s="686"/>
      <c r="C196" s="699"/>
      <c r="D196" s="692" t="s">
        <v>1394</v>
      </c>
      <c r="E196" s="597">
        <v>22.25</v>
      </c>
      <c r="F196" s="721" t="s">
        <v>71</v>
      </c>
      <c r="G196" s="599">
        <v>0.18</v>
      </c>
      <c r="H196" s="599">
        <f t="shared" si="41"/>
        <v>4.0049999999999999</v>
      </c>
      <c r="I196" s="776">
        <v>0.68</v>
      </c>
      <c r="J196" s="776">
        <f t="shared" si="42"/>
        <v>15.13</v>
      </c>
      <c r="K196" s="776"/>
      <c r="L196" s="776">
        <f t="shared" si="43"/>
        <v>0</v>
      </c>
      <c r="M196" s="777">
        <f>J196+H196*Tabellen!$K$2+L196</f>
        <v>255.42999999999998</v>
      </c>
      <c r="N196" s="704"/>
      <c r="O196" s="889">
        <f t="shared" si="44"/>
        <v>309.07029999999997</v>
      </c>
      <c r="P196" s="897"/>
      <c r="Q196" s="894" t="s">
        <v>1007</v>
      </c>
      <c r="R196" s="889">
        <f>H196*Tabellen!$K$2*Tabellen!$F$2</f>
        <v>290.76299999999998</v>
      </c>
      <c r="S196" s="895" t="s">
        <v>1089</v>
      </c>
      <c r="T196" s="889">
        <f>J196*Tabellen!$F$2</f>
        <v>18.307300000000001</v>
      </c>
      <c r="U196" s="889">
        <f>R196*Tabellen!$G$2</f>
        <v>26.168669999999995</v>
      </c>
      <c r="V196" s="889">
        <f>T196*Tabellen!$H$2</f>
        <v>3.8445330000000002</v>
      </c>
      <c r="W196" s="889">
        <f t="shared" si="45"/>
        <v>30.013202999999997</v>
      </c>
      <c r="X196" s="889">
        <f t="shared" si="46"/>
        <v>339.08350299999995</v>
      </c>
      <c r="Y196" s="890"/>
      <c r="Z196" s="841"/>
      <c r="AA196" s="839"/>
      <c r="AB196" s="839"/>
      <c r="AC196" s="839"/>
      <c r="AD196" s="839"/>
      <c r="AE196" s="839"/>
      <c r="AF196" s="839"/>
      <c r="AG196" s="839"/>
      <c r="AH196" s="839"/>
      <c r="AI196" s="839"/>
      <c r="AJ196" s="839"/>
      <c r="AK196" s="839"/>
      <c r="AL196" s="839"/>
      <c r="AM196" s="839"/>
      <c r="AN196" s="839"/>
      <c r="AO196" s="839"/>
      <c r="AP196" s="839"/>
      <c r="AQ196" s="839"/>
      <c r="AR196" s="839"/>
      <c r="AS196" s="839"/>
      <c r="AT196" s="839"/>
      <c r="AU196" s="839"/>
      <c r="AV196" s="839"/>
      <c r="AW196" s="839"/>
      <c r="AX196" s="839"/>
      <c r="AY196" s="839"/>
      <c r="AZ196" s="839"/>
      <c r="BA196" s="839"/>
      <c r="BB196" s="839"/>
      <c r="BC196" s="839"/>
      <c r="BD196" s="839"/>
      <c r="BE196" s="839"/>
      <c r="BF196" s="839"/>
      <c r="BG196" s="839"/>
      <c r="BH196" s="839"/>
      <c r="BI196" s="839"/>
      <c r="BJ196" s="839"/>
      <c r="BK196" s="839"/>
      <c r="BL196" s="839"/>
      <c r="BM196" s="839"/>
      <c r="BN196" s="839"/>
      <c r="BO196" s="839"/>
      <c r="BP196" s="839"/>
      <c r="BQ196" s="839"/>
      <c r="BR196" s="839"/>
      <c r="BS196" s="839"/>
    </row>
    <row r="197" spans="1:71" s="575" customFormat="1" ht="15.6" customHeight="1" outlineLevel="2" x14ac:dyDescent="0.2">
      <c r="A197" s="812"/>
      <c r="B197" s="686"/>
      <c r="C197" s="699"/>
      <c r="D197" s="725" t="s">
        <v>1303</v>
      </c>
      <c r="E197" s="726">
        <v>91.3</v>
      </c>
      <c r="F197" s="727" t="s">
        <v>74</v>
      </c>
      <c r="G197" s="728">
        <v>1.3</v>
      </c>
      <c r="H197" s="728">
        <f t="shared" si="41"/>
        <v>118.69</v>
      </c>
      <c r="I197" s="779">
        <v>105.17100000000001</v>
      </c>
      <c r="J197" s="779">
        <f t="shared" si="42"/>
        <v>9602.1123000000007</v>
      </c>
      <c r="K197" s="779"/>
      <c r="L197" s="779">
        <f t="shared" si="43"/>
        <v>0</v>
      </c>
      <c r="M197" s="780">
        <f>J197+H197*Tabellen!$K$2+L197</f>
        <v>16723.512300000002</v>
      </c>
      <c r="N197" s="704"/>
      <c r="O197" s="889">
        <f t="shared" si="44"/>
        <v>20235.449883000001</v>
      </c>
      <c r="P197" s="897"/>
      <c r="Q197" s="894" t="s">
        <v>1007</v>
      </c>
      <c r="R197" s="889">
        <f>H197*Tabellen!$K$2*Tabellen!$F$2</f>
        <v>8616.8939999999984</v>
      </c>
      <c r="S197" s="895" t="s">
        <v>1089</v>
      </c>
      <c r="T197" s="889">
        <f>J197*Tabellen!$F$2</f>
        <v>11618.555883000001</v>
      </c>
      <c r="U197" s="889">
        <f>R197*Tabellen!$G$2</f>
        <v>775.52045999999984</v>
      </c>
      <c r="V197" s="889">
        <f>T197*Tabellen!$H$2</f>
        <v>2439.8967354300003</v>
      </c>
      <c r="W197" s="889">
        <f t="shared" si="45"/>
        <v>3215.41719543</v>
      </c>
      <c r="X197" s="889">
        <f t="shared" si="46"/>
        <v>23450.867078430001</v>
      </c>
      <c r="Y197" s="890"/>
      <c r="Z197" s="841"/>
      <c r="AA197" s="839"/>
      <c r="AB197" s="839"/>
      <c r="AC197" s="839"/>
      <c r="AD197" s="839"/>
      <c r="AE197" s="839"/>
      <c r="AF197" s="839"/>
      <c r="AG197" s="839"/>
      <c r="AH197" s="839"/>
      <c r="AI197" s="839"/>
      <c r="AJ197" s="839"/>
      <c r="AK197" s="839"/>
      <c r="AL197" s="839"/>
      <c r="AM197" s="839"/>
      <c r="AN197" s="839"/>
      <c r="AO197" s="839"/>
      <c r="AP197" s="839"/>
      <c r="AQ197" s="839"/>
      <c r="AR197" s="839"/>
      <c r="AS197" s="839"/>
      <c r="AT197" s="839"/>
      <c r="AU197" s="839"/>
      <c r="AV197" s="839"/>
      <c r="AW197" s="839"/>
      <c r="AX197" s="839"/>
      <c r="AY197" s="839"/>
      <c r="AZ197" s="839"/>
      <c r="BA197" s="839"/>
      <c r="BB197" s="839"/>
      <c r="BC197" s="839"/>
      <c r="BD197" s="839"/>
      <c r="BE197" s="839"/>
      <c r="BF197" s="839"/>
      <c r="BG197" s="839"/>
      <c r="BH197" s="839"/>
      <c r="BI197" s="839"/>
      <c r="BJ197" s="839"/>
      <c r="BK197" s="839"/>
      <c r="BL197" s="839"/>
      <c r="BM197" s="839"/>
      <c r="BN197" s="839"/>
      <c r="BO197" s="839"/>
      <c r="BP197" s="839"/>
      <c r="BQ197" s="839"/>
      <c r="BR197" s="839"/>
      <c r="BS197" s="839"/>
    </row>
    <row r="198" spans="1:71" s="575" customFormat="1" ht="15.6" customHeight="1" outlineLevel="2" x14ac:dyDescent="0.2">
      <c r="A198" s="812"/>
      <c r="B198" s="686"/>
      <c r="C198" s="699"/>
      <c r="D198" s="725" t="s">
        <v>1397</v>
      </c>
      <c r="E198" s="726">
        <v>91.3</v>
      </c>
      <c r="F198" s="729" t="s">
        <v>74</v>
      </c>
      <c r="G198" s="728"/>
      <c r="H198" s="728">
        <f t="shared" si="41"/>
        <v>0</v>
      </c>
      <c r="I198" s="779">
        <v>18</v>
      </c>
      <c r="J198" s="779">
        <f t="shared" si="42"/>
        <v>1643.3999999999999</v>
      </c>
      <c r="K198" s="779"/>
      <c r="L198" s="779">
        <f t="shared" si="43"/>
        <v>0</v>
      </c>
      <c r="M198" s="780">
        <f>J198+H198*Tabellen!$K$2+L198</f>
        <v>1643.3999999999999</v>
      </c>
      <c r="N198" s="704"/>
      <c r="O198" s="889">
        <f t="shared" si="44"/>
        <v>1988.5139999999997</v>
      </c>
      <c r="P198" s="897"/>
      <c r="Q198" s="894" t="s">
        <v>1007</v>
      </c>
      <c r="R198" s="889">
        <f>H198*Tabellen!$K$2*Tabellen!$F$2</f>
        <v>0</v>
      </c>
      <c r="S198" s="895" t="s">
        <v>1089</v>
      </c>
      <c r="T198" s="889">
        <f>J198*Tabellen!$F$2</f>
        <v>1988.5139999999997</v>
      </c>
      <c r="U198" s="889">
        <f>R198*Tabellen!$G$2</f>
        <v>0</v>
      </c>
      <c r="V198" s="889">
        <f>T198*Tabellen!$H$2</f>
        <v>417.58793999999989</v>
      </c>
      <c r="W198" s="889">
        <f t="shared" si="45"/>
        <v>417.58793999999989</v>
      </c>
      <c r="X198" s="889">
        <f t="shared" si="46"/>
        <v>2406.1019399999996</v>
      </c>
      <c r="Y198" s="890"/>
      <c r="Z198" s="841"/>
      <c r="AA198" s="839"/>
      <c r="AB198" s="839"/>
      <c r="AC198" s="839"/>
      <c r="AD198" s="839"/>
      <c r="AE198" s="839"/>
      <c r="AF198" s="839"/>
      <c r="AG198" s="839"/>
      <c r="AH198" s="839"/>
      <c r="AI198" s="839"/>
      <c r="AJ198" s="839"/>
      <c r="AK198" s="839"/>
      <c r="AL198" s="839"/>
      <c r="AM198" s="839"/>
      <c r="AN198" s="839"/>
      <c r="AO198" s="839"/>
      <c r="AP198" s="839"/>
      <c r="AQ198" s="839"/>
      <c r="AR198" s="839"/>
      <c r="AS198" s="839"/>
      <c r="AT198" s="839"/>
      <c r="AU198" s="839"/>
      <c r="AV198" s="839"/>
      <c r="AW198" s="839"/>
      <c r="AX198" s="839"/>
      <c r="AY198" s="839"/>
      <c r="AZ198" s="839"/>
      <c r="BA198" s="839"/>
      <c r="BB198" s="839"/>
      <c r="BC198" s="839"/>
      <c r="BD198" s="839"/>
      <c r="BE198" s="839"/>
      <c r="BF198" s="839"/>
      <c r="BG198" s="839"/>
      <c r="BH198" s="839"/>
      <c r="BI198" s="839"/>
      <c r="BJ198" s="839"/>
      <c r="BK198" s="839"/>
      <c r="BL198" s="839"/>
      <c r="BM198" s="839"/>
      <c r="BN198" s="839"/>
      <c r="BO198" s="839"/>
      <c r="BP198" s="839"/>
      <c r="BQ198" s="839"/>
      <c r="BR198" s="839"/>
      <c r="BS198" s="839"/>
    </row>
    <row r="199" spans="1:71" s="575" customFormat="1" ht="15.6" customHeight="1" outlineLevel="2" x14ac:dyDescent="0.2">
      <c r="A199" s="812"/>
      <c r="B199" s="686"/>
      <c r="C199" s="699"/>
      <c r="D199" s="692" t="s">
        <v>1396</v>
      </c>
      <c r="E199" s="597">
        <v>14.49</v>
      </c>
      <c r="F199" s="598" t="s">
        <v>71</v>
      </c>
      <c r="G199" s="599">
        <v>0.2</v>
      </c>
      <c r="H199" s="599">
        <f t="shared" si="41"/>
        <v>2.8980000000000001</v>
      </c>
      <c r="I199" s="776">
        <v>46.93</v>
      </c>
      <c r="J199" s="776">
        <f t="shared" si="42"/>
        <v>680.01570000000004</v>
      </c>
      <c r="K199" s="776"/>
      <c r="L199" s="776">
        <f t="shared" si="43"/>
        <v>0</v>
      </c>
      <c r="M199" s="777">
        <f>J199+H199*Tabellen!$K$2+L199</f>
        <v>853.89570000000003</v>
      </c>
      <c r="N199" s="704"/>
      <c r="O199" s="889">
        <f t="shared" si="44"/>
        <v>1033.2137969999999</v>
      </c>
      <c r="P199" s="897"/>
      <c r="Q199" s="894" t="s">
        <v>1007</v>
      </c>
      <c r="R199" s="889">
        <f>H199*Tabellen!$K$2*Tabellen!$F$2</f>
        <v>210.39479999999998</v>
      </c>
      <c r="S199" s="895" t="s">
        <v>1089</v>
      </c>
      <c r="T199" s="889">
        <f>J199*Tabellen!$F$2</f>
        <v>822.81899699999997</v>
      </c>
      <c r="U199" s="889">
        <f>R199*Tabellen!$G$2</f>
        <v>18.935531999999998</v>
      </c>
      <c r="V199" s="889">
        <f>T199*Tabellen!$H$2</f>
        <v>172.79198936999998</v>
      </c>
      <c r="W199" s="889">
        <f t="shared" si="45"/>
        <v>191.72752136999998</v>
      </c>
      <c r="X199" s="889">
        <f t="shared" si="46"/>
        <v>1224.9413183699999</v>
      </c>
      <c r="Y199" s="890"/>
      <c r="Z199" s="841"/>
      <c r="AA199" s="839"/>
      <c r="AB199" s="839"/>
      <c r="AC199" s="839"/>
      <c r="AD199" s="839"/>
      <c r="AE199" s="839"/>
      <c r="AF199" s="839"/>
      <c r="AG199" s="839"/>
      <c r="AH199" s="839"/>
      <c r="AI199" s="839"/>
      <c r="AJ199" s="839"/>
      <c r="AK199" s="839"/>
      <c r="AL199" s="839"/>
      <c r="AM199" s="839"/>
      <c r="AN199" s="839"/>
      <c r="AO199" s="839"/>
      <c r="AP199" s="839"/>
      <c r="AQ199" s="839"/>
      <c r="AR199" s="839"/>
      <c r="AS199" s="839"/>
      <c r="AT199" s="839"/>
      <c r="AU199" s="839"/>
      <c r="AV199" s="839"/>
      <c r="AW199" s="839"/>
      <c r="AX199" s="839"/>
      <c r="AY199" s="839"/>
      <c r="AZ199" s="839"/>
      <c r="BA199" s="839"/>
      <c r="BB199" s="839"/>
      <c r="BC199" s="839"/>
      <c r="BD199" s="839"/>
      <c r="BE199" s="839"/>
      <c r="BF199" s="839"/>
      <c r="BG199" s="839"/>
      <c r="BH199" s="839"/>
      <c r="BI199" s="839"/>
      <c r="BJ199" s="839"/>
      <c r="BK199" s="839"/>
      <c r="BL199" s="839"/>
      <c r="BM199" s="839"/>
      <c r="BN199" s="839"/>
      <c r="BO199" s="839"/>
      <c r="BP199" s="839"/>
      <c r="BQ199" s="839"/>
      <c r="BR199" s="839"/>
      <c r="BS199" s="839"/>
    </row>
    <row r="200" spans="1:71" s="575" customFormat="1" ht="15.6" customHeight="1" outlineLevel="2" x14ac:dyDescent="0.2">
      <c r="A200" s="812"/>
      <c r="B200" s="686"/>
      <c r="C200" s="699"/>
      <c r="D200" s="692" t="s">
        <v>1398</v>
      </c>
      <c r="E200" s="597">
        <v>4.7</v>
      </c>
      <c r="F200" s="721" t="s">
        <v>74</v>
      </c>
      <c r="G200" s="599">
        <v>0.3</v>
      </c>
      <c r="H200" s="599">
        <f t="shared" si="41"/>
        <v>1.41</v>
      </c>
      <c r="I200" s="778">
        <v>97.99</v>
      </c>
      <c r="J200" s="776">
        <f t="shared" si="42"/>
        <v>460.553</v>
      </c>
      <c r="K200" s="776"/>
      <c r="L200" s="776">
        <f t="shared" si="43"/>
        <v>0</v>
      </c>
      <c r="M200" s="777">
        <f>J200+H200*Tabellen!$K$2+L200</f>
        <v>545.15300000000002</v>
      </c>
      <c r="N200" s="704"/>
      <c r="O200" s="889">
        <f t="shared" si="44"/>
        <v>659.63513</v>
      </c>
      <c r="P200" s="898"/>
      <c r="Q200" s="894" t="s">
        <v>1007</v>
      </c>
      <c r="R200" s="889">
        <f>H200*Tabellen!$K$2*Tabellen!$F$2</f>
        <v>102.36599999999999</v>
      </c>
      <c r="S200" s="895" t="s">
        <v>1089</v>
      </c>
      <c r="T200" s="889">
        <f>J200*Tabellen!$F$2</f>
        <v>557.26913000000002</v>
      </c>
      <c r="U200" s="889">
        <f>R200*Tabellen!$G$2</f>
        <v>9.2129399999999979</v>
      </c>
      <c r="V200" s="889">
        <f>T200*Tabellen!$H$2</f>
        <v>117.02651729999999</v>
      </c>
      <c r="W200" s="889">
        <f t="shared" si="45"/>
        <v>126.2394573</v>
      </c>
      <c r="X200" s="889">
        <f t="shared" si="46"/>
        <v>785.87458730000003</v>
      </c>
      <c r="Y200" s="890"/>
      <c r="Z200" s="841"/>
      <c r="AA200" s="839"/>
      <c r="AB200" s="839"/>
      <c r="AC200" s="839"/>
      <c r="AD200" s="839"/>
      <c r="AE200" s="839"/>
      <c r="AF200" s="839"/>
      <c r="AG200" s="839"/>
      <c r="AH200" s="839"/>
      <c r="AI200" s="839"/>
      <c r="AJ200" s="839"/>
      <c r="AK200" s="839"/>
      <c r="AL200" s="839"/>
      <c r="AM200" s="839"/>
      <c r="AN200" s="839"/>
      <c r="AO200" s="839"/>
      <c r="AP200" s="839"/>
      <c r="AQ200" s="839"/>
      <c r="AR200" s="839"/>
      <c r="AS200" s="839"/>
      <c r="AT200" s="839"/>
      <c r="AU200" s="839"/>
      <c r="AV200" s="839"/>
      <c r="AW200" s="839"/>
      <c r="AX200" s="839"/>
      <c r="AY200" s="839"/>
      <c r="AZ200" s="839"/>
      <c r="BA200" s="839"/>
      <c r="BB200" s="839"/>
      <c r="BC200" s="839"/>
      <c r="BD200" s="839"/>
      <c r="BE200" s="839"/>
      <c r="BF200" s="839"/>
      <c r="BG200" s="839"/>
      <c r="BH200" s="839"/>
      <c r="BI200" s="839"/>
      <c r="BJ200" s="839"/>
      <c r="BK200" s="839"/>
      <c r="BL200" s="839"/>
      <c r="BM200" s="839"/>
      <c r="BN200" s="839"/>
      <c r="BO200" s="839"/>
      <c r="BP200" s="839"/>
      <c r="BQ200" s="839"/>
      <c r="BR200" s="839"/>
      <c r="BS200" s="839"/>
    </row>
    <row r="201" spans="1:71" s="575" customFormat="1" ht="15.6" customHeight="1" outlineLevel="2" x14ac:dyDescent="0.2">
      <c r="A201" s="812"/>
      <c r="B201" s="686"/>
      <c r="C201" s="699"/>
      <c r="D201" s="692" t="s">
        <v>1379</v>
      </c>
      <c r="E201" s="597">
        <v>1</v>
      </c>
      <c r="F201" s="723" t="s">
        <v>844</v>
      </c>
      <c r="G201" s="599">
        <v>2</v>
      </c>
      <c r="H201" s="599">
        <f t="shared" si="41"/>
        <v>2</v>
      </c>
      <c r="I201" s="776"/>
      <c r="J201" s="776">
        <f t="shared" si="42"/>
        <v>0</v>
      </c>
      <c r="K201" s="776"/>
      <c r="L201" s="776">
        <f t="shared" si="43"/>
        <v>0</v>
      </c>
      <c r="M201" s="777">
        <f>J201+H201*Tabellen!$K$2+L201</f>
        <v>120</v>
      </c>
      <c r="N201" s="704"/>
      <c r="O201" s="889">
        <f t="shared" si="44"/>
        <v>145.19999999999999</v>
      </c>
      <c r="P201" s="890"/>
      <c r="Q201" s="894" t="s">
        <v>1007</v>
      </c>
      <c r="R201" s="889">
        <f>H201*Tabellen!$K$2*Tabellen!$F$2</f>
        <v>145.19999999999999</v>
      </c>
      <c r="S201" s="895" t="s">
        <v>1089</v>
      </c>
      <c r="T201" s="889">
        <f>J201*Tabellen!$F$2</f>
        <v>0</v>
      </c>
      <c r="U201" s="889">
        <f>R201*Tabellen!$G$2</f>
        <v>13.067999999999998</v>
      </c>
      <c r="V201" s="889">
        <f>T201*Tabellen!$H$2</f>
        <v>0</v>
      </c>
      <c r="W201" s="889">
        <f t="shared" si="45"/>
        <v>13.067999999999998</v>
      </c>
      <c r="X201" s="889">
        <f t="shared" si="46"/>
        <v>158.26799999999997</v>
      </c>
      <c r="Y201" s="890"/>
      <c r="Z201" s="841"/>
      <c r="AA201" s="839"/>
      <c r="AB201" s="839"/>
      <c r="AC201" s="839"/>
      <c r="AD201" s="839"/>
      <c r="AE201" s="839"/>
      <c r="AF201" s="839"/>
      <c r="AG201" s="839"/>
      <c r="AH201" s="839"/>
      <c r="AI201" s="839"/>
      <c r="AJ201" s="839"/>
      <c r="AK201" s="839"/>
      <c r="AL201" s="839"/>
      <c r="AM201" s="839"/>
      <c r="AN201" s="839"/>
      <c r="AO201" s="839"/>
      <c r="AP201" s="839"/>
      <c r="AQ201" s="839"/>
      <c r="AR201" s="839"/>
      <c r="AS201" s="839"/>
      <c r="AT201" s="839"/>
      <c r="AU201" s="839"/>
      <c r="AV201" s="839"/>
      <c r="AW201" s="839"/>
      <c r="AX201" s="839"/>
      <c r="AY201" s="839"/>
      <c r="AZ201" s="839"/>
      <c r="BA201" s="839"/>
      <c r="BB201" s="839"/>
      <c r="BC201" s="839"/>
      <c r="BD201" s="839"/>
      <c r="BE201" s="839"/>
      <c r="BF201" s="839"/>
      <c r="BG201" s="839"/>
      <c r="BH201" s="839"/>
      <c r="BI201" s="839"/>
      <c r="BJ201" s="839"/>
      <c r="BK201" s="839"/>
      <c r="BL201" s="839"/>
      <c r="BM201" s="839"/>
      <c r="BN201" s="839"/>
      <c r="BO201" s="839"/>
      <c r="BP201" s="839"/>
      <c r="BQ201" s="839"/>
      <c r="BR201" s="839"/>
      <c r="BS201" s="839"/>
    </row>
    <row r="202" spans="1:71" s="575" customFormat="1" ht="15.6" customHeight="1" outlineLevel="2" x14ac:dyDescent="0.2">
      <c r="A202" s="811"/>
      <c r="B202" s="581"/>
      <c r="C202" s="699"/>
      <c r="E202" s="590"/>
      <c r="G202" s="573"/>
      <c r="H202" s="573"/>
      <c r="I202" s="770"/>
      <c r="J202" s="770"/>
      <c r="K202" s="770"/>
      <c r="L202" s="770"/>
      <c r="M202" s="770"/>
      <c r="N202" s="704"/>
      <c r="O202" s="889"/>
      <c r="P202" s="898"/>
      <c r="Q202" s="894"/>
      <c r="R202" s="889"/>
      <c r="S202" s="895"/>
      <c r="T202" s="889"/>
      <c r="U202" s="889"/>
      <c r="V202" s="889"/>
      <c r="W202" s="889"/>
      <c r="X202" s="889"/>
      <c r="Y202" s="888"/>
      <c r="Z202" s="840"/>
      <c r="AA202" s="839"/>
      <c r="AB202" s="839"/>
      <c r="AC202" s="839"/>
      <c r="AD202" s="839"/>
      <c r="AE202" s="839"/>
      <c r="AF202" s="839"/>
      <c r="AG202" s="839"/>
      <c r="AH202" s="839"/>
      <c r="AI202" s="839"/>
      <c r="AJ202" s="839"/>
      <c r="AK202" s="839"/>
      <c r="AL202" s="839"/>
      <c r="AM202" s="839"/>
      <c r="AN202" s="839"/>
      <c r="AO202" s="839"/>
      <c r="AP202" s="839"/>
      <c r="AQ202" s="839"/>
      <c r="AR202" s="839"/>
      <c r="AS202" s="839"/>
      <c r="AT202" s="839"/>
      <c r="AU202" s="839"/>
      <c r="AV202" s="839"/>
      <c r="AW202" s="839"/>
      <c r="AX202" s="839"/>
      <c r="AY202" s="839"/>
      <c r="AZ202" s="839"/>
      <c r="BA202" s="839"/>
      <c r="BB202" s="839"/>
      <c r="BC202" s="839"/>
      <c r="BD202" s="839"/>
      <c r="BE202" s="839"/>
      <c r="BF202" s="839"/>
      <c r="BG202" s="839"/>
      <c r="BH202" s="839"/>
      <c r="BI202" s="839"/>
      <c r="BJ202" s="839"/>
      <c r="BK202" s="839"/>
      <c r="BL202" s="839"/>
      <c r="BM202" s="839"/>
      <c r="BN202" s="839"/>
      <c r="BO202" s="839"/>
      <c r="BP202" s="839"/>
      <c r="BQ202" s="839"/>
      <c r="BR202" s="839"/>
      <c r="BS202" s="839"/>
    </row>
    <row r="203" spans="1:71" ht="9" customHeight="1" outlineLevel="1" x14ac:dyDescent="0.2">
      <c r="B203" s="582"/>
      <c r="D203" s="583"/>
      <c r="E203" s="585"/>
      <c r="F203" s="583"/>
      <c r="G203" s="584"/>
      <c r="H203" s="584"/>
      <c r="I203" s="769"/>
      <c r="J203" s="769"/>
      <c r="K203" s="769"/>
      <c r="L203" s="769"/>
      <c r="M203" s="769"/>
      <c r="N203" s="694"/>
      <c r="O203" s="892"/>
      <c r="P203" s="892"/>
      <c r="Q203" s="892"/>
      <c r="R203" s="893"/>
      <c r="S203" s="893"/>
      <c r="T203" s="893"/>
      <c r="U203" s="893"/>
      <c r="V203" s="893"/>
      <c r="W203" s="893"/>
      <c r="X203" s="893"/>
      <c r="Y203" s="892"/>
      <c r="Z203" s="837"/>
      <c r="AA203" s="838"/>
      <c r="AG203" s="835"/>
      <c r="AH203" s="835"/>
    </row>
    <row r="204" spans="1:71" s="789" customFormat="1" ht="15.6" customHeight="1" outlineLevel="1" x14ac:dyDescent="0.2">
      <c r="B204" s="569" t="s">
        <v>1143</v>
      </c>
      <c r="C204" s="814"/>
      <c r="D204" s="570" t="s">
        <v>1699</v>
      </c>
      <c r="E204" s="577">
        <v>1</v>
      </c>
      <c r="F204" s="570" t="s">
        <v>74</v>
      </c>
      <c r="G204" s="571"/>
      <c r="H204" s="571">
        <f>SUM(H205:H224)/E204</f>
        <v>2.9200000000000004</v>
      </c>
      <c r="I204" s="767"/>
      <c r="J204" s="767">
        <f>SUM(J205:J224)/E204</f>
        <v>175.52150000000003</v>
      </c>
      <c r="K204" s="767"/>
      <c r="L204" s="767">
        <f>SUM(L205:L224)/E204</f>
        <v>0</v>
      </c>
      <c r="M204" s="767">
        <f>SUM(M205:M224)/E204</f>
        <v>350.72149999999999</v>
      </c>
      <c r="N204" s="814"/>
      <c r="O204" s="884">
        <f>SUM(O205:O221)/E204</f>
        <v>374.76301500000005</v>
      </c>
      <c r="P204" s="885" t="str">
        <f>B204</f>
        <v>V1-2-D1</v>
      </c>
      <c r="Q204" s="885"/>
      <c r="R204" s="886"/>
      <c r="S204" s="886"/>
      <c r="T204" s="886"/>
      <c r="U204" s="886"/>
      <c r="V204" s="886"/>
      <c r="W204" s="886"/>
      <c r="X204" s="886">
        <f>SUM(X205:X221)/E204</f>
        <v>428.89540814999998</v>
      </c>
      <c r="Y204" s="885"/>
      <c r="Z204" s="847"/>
      <c r="AA204" s="832"/>
      <c r="AB204" s="832"/>
      <c r="AC204" s="832"/>
      <c r="AD204" s="832"/>
      <c r="AE204" s="832"/>
      <c r="AF204" s="832"/>
      <c r="AG204" s="832"/>
      <c r="AH204" s="832"/>
      <c r="AI204" s="832"/>
      <c r="AJ204" s="832"/>
      <c r="AK204" s="832"/>
      <c r="AL204" s="832"/>
      <c r="AM204" s="832"/>
      <c r="AN204" s="832"/>
      <c r="AO204" s="832"/>
      <c r="AP204" s="832"/>
      <c r="AQ204" s="832"/>
      <c r="AR204" s="832"/>
      <c r="AS204" s="832"/>
      <c r="AT204" s="832"/>
      <c r="AU204" s="832"/>
      <c r="AV204" s="832"/>
      <c r="AW204" s="832"/>
      <c r="AX204" s="832"/>
      <c r="AY204" s="832"/>
      <c r="AZ204" s="832"/>
      <c r="BA204" s="832"/>
      <c r="BB204" s="832"/>
      <c r="BC204" s="832"/>
      <c r="BD204" s="832"/>
      <c r="BE204" s="832"/>
      <c r="BF204" s="832"/>
      <c r="BG204" s="832"/>
      <c r="BH204" s="832"/>
      <c r="BI204" s="832"/>
      <c r="BJ204" s="832"/>
      <c r="BK204" s="832"/>
      <c r="BL204" s="832"/>
      <c r="BM204" s="832"/>
      <c r="BN204" s="832"/>
      <c r="BO204" s="832"/>
      <c r="BP204" s="832"/>
      <c r="BQ204" s="832"/>
      <c r="BR204" s="832"/>
      <c r="BS204" s="832"/>
    </row>
    <row r="205" spans="1:71" ht="15.6" customHeight="1" outlineLevel="2" x14ac:dyDescent="0.2">
      <c r="B205" s="578"/>
      <c r="D205" s="587" t="s">
        <v>1234</v>
      </c>
      <c r="E205" s="602"/>
      <c r="F205" s="603" t="s">
        <v>1235</v>
      </c>
      <c r="G205" s="589"/>
      <c r="H205" s="589"/>
      <c r="I205" s="774"/>
      <c r="J205" s="774"/>
      <c r="K205" s="774"/>
      <c r="N205" s="703"/>
      <c r="O205" s="888" t="s">
        <v>164</v>
      </c>
      <c r="P205" s="888"/>
      <c r="Q205" s="894"/>
      <c r="S205" s="895"/>
      <c r="Y205" s="888"/>
      <c r="Z205" s="836"/>
    </row>
    <row r="206" spans="1:71" s="575" customFormat="1" ht="15.6" customHeight="1" outlineLevel="2" x14ac:dyDescent="0.2">
      <c r="A206" s="811"/>
      <c r="B206" s="581"/>
      <c r="C206" s="699"/>
      <c r="D206" s="603" t="s">
        <v>1236</v>
      </c>
      <c r="E206" s="602"/>
      <c r="F206" s="603" t="s">
        <v>1237</v>
      </c>
      <c r="G206" s="573">
        <v>0</v>
      </c>
      <c r="H206" s="573">
        <f t="shared" ref="H206:H223" si="47">E206*G206</f>
        <v>0</v>
      </c>
      <c r="I206" s="770">
        <v>0</v>
      </c>
      <c r="J206" s="770">
        <f t="shared" ref="J206:J223" si="48">E206*I206</f>
        <v>0</v>
      </c>
      <c r="K206" s="770"/>
      <c r="L206" s="771">
        <f t="shared" ref="L206:L223" si="49">+K206*E206</f>
        <v>0</v>
      </c>
      <c r="M206" s="770">
        <f>J206+H206*Tabellen!$K$2+L206</f>
        <v>0</v>
      </c>
      <c r="N206" s="704"/>
      <c r="O206" s="888" t="str">
        <f>R206</f>
        <v>incl. opslagen</v>
      </c>
      <c r="P206" s="888"/>
      <c r="Q206" s="894"/>
      <c r="R206" s="901" t="str">
        <f>Tabellen!$C$2</f>
        <v>incl. opslagen</v>
      </c>
      <c r="S206" s="895"/>
      <c r="T206" s="901" t="str">
        <f>Tabellen!$C$2</f>
        <v>incl. opslagen</v>
      </c>
      <c r="U206" s="889"/>
      <c r="V206" s="889"/>
      <c r="W206" s="889"/>
      <c r="X206" s="889"/>
      <c r="Y206" s="888"/>
      <c r="Z206" s="840"/>
      <c r="AA206" s="839"/>
      <c r="AB206" s="839"/>
      <c r="AC206" s="839"/>
      <c r="AD206" s="839"/>
      <c r="AE206" s="839"/>
      <c r="AF206" s="839"/>
      <c r="AG206" s="839"/>
      <c r="AH206" s="839"/>
      <c r="AI206" s="839"/>
      <c r="AJ206" s="839"/>
      <c r="AK206" s="839"/>
      <c r="AL206" s="839"/>
      <c r="AM206" s="839"/>
      <c r="AN206" s="839"/>
      <c r="AO206" s="839"/>
      <c r="AP206" s="839"/>
      <c r="AQ206" s="839"/>
      <c r="AR206" s="839"/>
      <c r="AS206" s="839"/>
      <c r="AT206" s="839"/>
      <c r="AU206" s="839"/>
      <c r="AV206" s="839"/>
      <c r="AW206" s="839"/>
      <c r="AX206" s="839"/>
      <c r="AY206" s="839"/>
      <c r="AZ206" s="839"/>
      <c r="BA206" s="839"/>
      <c r="BB206" s="839"/>
      <c r="BC206" s="839"/>
      <c r="BD206" s="839"/>
      <c r="BE206" s="839"/>
      <c r="BF206" s="839"/>
      <c r="BG206" s="839"/>
      <c r="BH206" s="839"/>
      <c r="BI206" s="839"/>
      <c r="BJ206" s="839"/>
      <c r="BK206" s="839"/>
      <c r="BL206" s="839"/>
      <c r="BM206" s="839"/>
      <c r="BN206" s="839"/>
      <c r="BO206" s="839"/>
      <c r="BP206" s="839"/>
      <c r="BQ206" s="839"/>
      <c r="BR206" s="839"/>
      <c r="BS206" s="839"/>
    </row>
    <row r="207" spans="1:71" s="575" customFormat="1" ht="15.6" customHeight="1" outlineLevel="2" x14ac:dyDescent="0.2">
      <c r="A207" s="811"/>
      <c r="B207" s="686"/>
      <c r="C207" s="699"/>
      <c r="D207" s="692" t="s">
        <v>148</v>
      </c>
      <c r="E207" s="597">
        <v>1.1000000000000001</v>
      </c>
      <c r="F207" s="598" t="s">
        <v>74</v>
      </c>
      <c r="G207" s="599">
        <v>0</v>
      </c>
      <c r="H207" s="599">
        <f t="shared" si="47"/>
        <v>0</v>
      </c>
      <c r="I207" s="776">
        <v>1.79</v>
      </c>
      <c r="J207" s="776">
        <f t="shared" si="48"/>
        <v>1.9690000000000003</v>
      </c>
      <c r="K207" s="776"/>
      <c r="L207" s="776">
        <f t="shared" si="49"/>
        <v>0</v>
      </c>
      <c r="M207" s="777">
        <f>J207+H207*Tabellen!$K$2+L207</f>
        <v>1.9690000000000003</v>
      </c>
      <c r="N207" s="704"/>
      <c r="O207" s="889">
        <f t="shared" ref="O207:O221" si="50">R207+T207</f>
        <v>2.3824900000000002</v>
      </c>
      <c r="P207" s="890"/>
      <c r="Q207" s="894" t="s">
        <v>1007</v>
      </c>
      <c r="R207" s="889">
        <f>H207*Tabellen!$K$2*Tabellen!$F$2</f>
        <v>0</v>
      </c>
      <c r="S207" s="895" t="s">
        <v>1089</v>
      </c>
      <c r="T207" s="889">
        <f>J207*Tabellen!$F$2</f>
        <v>2.3824900000000002</v>
      </c>
      <c r="U207" s="889">
        <f>R207*Tabellen!$G$2</f>
        <v>0</v>
      </c>
      <c r="V207" s="889">
        <f>T207*Tabellen!$H$2</f>
        <v>0.50032290000000001</v>
      </c>
      <c r="W207" s="889">
        <f t="shared" ref="W207:W223" si="51">U207+V207</f>
        <v>0.50032290000000001</v>
      </c>
      <c r="X207" s="889">
        <f t="shared" ref="X207:X221" si="52">O207+W207</f>
        <v>2.8828129000000002</v>
      </c>
      <c r="Y207" s="890"/>
      <c r="Z207" s="841"/>
      <c r="AA207" s="839"/>
      <c r="AB207" s="839"/>
      <c r="AC207" s="839"/>
      <c r="AD207" s="839"/>
      <c r="AE207" s="839"/>
      <c r="AF207" s="839"/>
      <c r="AG207" s="839"/>
      <c r="AH207" s="839"/>
      <c r="AI207" s="839"/>
      <c r="AJ207" s="839"/>
      <c r="AK207" s="839"/>
      <c r="AL207" s="839"/>
      <c r="AM207" s="839"/>
      <c r="AN207" s="839"/>
      <c r="AO207" s="839"/>
      <c r="AP207" s="839"/>
      <c r="AQ207" s="839"/>
      <c r="AR207" s="839"/>
      <c r="AS207" s="839"/>
      <c r="AT207" s="839"/>
      <c r="AU207" s="839"/>
      <c r="AV207" s="839"/>
      <c r="AW207" s="839"/>
      <c r="AX207" s="839"/>
      <c r="AY207" s="839"/>
      <c r="AZ207" s="839"/>
      <c r="BA207" s="839"/>
      <c r="BB207" s="839"/>
      <c r="BC207" s="839"/>
      <c r="BD207" s="839"/>
      <c r="BE207" s="839"/>
      <c r="BF207" s="839"/>
      <c r="BG207" s="839"/>
      <c r="BH207" s="839"/>
      <c r="BI207" s="839"/>
      <c r="BJ207" s="839"/>
      <c r="BK207" s="839"/>
      <c r="BL207" s="839"/>
      <c r="BM207" s="839"/>
      <c r="BN207" s="839"/>
      <c r="BO207" s="839"/>
      <c r="BP207" s="839"/>
      <c r="BQ207" s="839"/>
      <c r="BR207" s="839"/>
      <c r="BS207" s="839"/>
    </row>
    <row r="208" spans="1:71" s="575" customFormat="1" ht="15.6" customHeight="1" outlineLevel="2" x14ac:dyDescent="0.2">
      <c r="A208" s="811"/>
      <c r="B208" s="686"/>
      <c r="C208" s="699"/>
      <c r="D208" s="692" t="s">
        <v>149</v>
      </c>
      <c r="E208" s="597">
        <v>1</v>
      </c>
      <c r="F208" s="598" t="s">
        <v>74</v>
      </c>
      <c r="G208" s="599">
        <v>0.04</v>
      </c>
      <c r="H208" s="599">
        <f t="shared" si="47"/>
        <v>0.04</v>
      </c>
      <c r="I208" s="776">
        <v>0</v>
      </c>
      <c r="J208" s="776">
        <f t="shared" si="48"/>
        <v>0</v>
      </c>
      <c r="K208" s="776"/>
      <c r="L208" s="776">
        <f t="shared" si="49"/>
        <v>0</v>
      </c>
      <c r="M208" s="777">
        <f>J208+H208*Tabellen!$K$2+L208</f>
        <v>2.4</v>
      </c>
      <c r="N208" s="704"/>
      <c r="O208" s="889">
        <f t="shared" si="50"/>
        <v>2.9039999999999999</v>
      </c>
      <c r="P208" s="890"/>
      <c r="Q208" s="894" t="s">
        <v>1007</v>
      </c>
      <c r="R208" s="889">
        <f>H208*Tabellen!$K$2*Tabellen!$F$2</f>
        <v>2.9039999999999999</v>
      </c>
      <c r="S208" s="895" t="s">
        <v>1089</v>
      </c>
      <c r="T208" s="889">
        <f>J208*Tabellen!$F$2</f>
        <v>0</v>
      </c>
      <c r="U208" s="889">
        <f>R208*Tabellen!$G$2</f>
        <v>0.26135999999999998</v>
      </c>
      <c r="V208" s="889">
        <f>T208*Tabellen!$H$2</f>
        <v>0</v>
      </c>
      <c r="W208" s="889">
        <f t="shared" si="51"/>
        <v>0.26135999999999998</v>
      </c>
      <c r="X208" s="889">
        <f t="shared" si="52"/>
        <v>3.1653599999999997</v>
      </c>
      <c r="Y208" s="890"/>
      <c r="Z208" s="841"/>
      <c r="AA208" s="839"/>
      <c r="AB208" s="839"/>
      <c r="AC208" s="839"/>
      <c r="AD208" s="839"/>
      <c r="AE208" s="839"/>
      <c r="AF208" s="839"/>
      <c r="AG208" s="839"/>
      <c r="AH208" s="839"/>
      <c r="AI208" s="839"/>
      <c r="AJ208" s="839"/>
      <c r="AK208" s="839"/>
      <c r="AL208" s="839"/>
      <c r="AM208" s="839"/>
      <c r="AN208" s="839"/>
      <c r="AO208" s="839"/>
      <c r="AP208" s="839"/>
      <c r="AQ208" s="839"/>
      <c r="AR208" s="839"/>
      <c r="AS208" s="839"/>
      <c r="AT208" s="839"/>
      <c r="AU208" s="839"/>
      <c r="AV208" s="839"/>
      <c r="AW208" s="839"/>
      <c r="AX208" s="839"/>
      <c r="AY208" s="839"/>
      <c r="AZ208" s="839"/>
      <c r="BA208" s="839"/>
      <c r="BB208" s="839"/>
      <c r="BC208" s="839"/>
      <c r="BD208" s="839"/>
      <c r="BE208" s="839"/>
      <c r="BF208" s="839"/>
      <c r="BG208" s="839"/>
      <c r="BH208" s="839"/>
      <c r="BI208" s="839"/>
      <c r="BJ208" s="839"/>
      <c r="BK208" s="839"/>
      <c r="BL208" s="839"/>
      <c r="BM208" s="839"/>
      <c r="BN208" s="839"/>
      <c r="BO208" s="839"/>
      <c r="BP208" s="839"/>
      <c r="BQ208" s="839"/>
      <c r="BR208" s="839"/>
      <c r="BS208" s="839"/>
    </row>
    <row r="209" spans="1:71" s="575" customFormat="1" ht="15.6" customHeight="1" outlineLevel="2" x14ac:dyDescent="0.2">
      <c r="A209" s="811"/>
      <c r="B209" s="686"/>
      <c r="C209" s="699"/>
      <c r="D209" s="692" t="s">
        <v>1352</v>
      </c>
      <c r="E209" s="597">
        <v>2.85</v>
      </c>
      <c r="F209" s="721" t="s">
        <v>71</v>
      </c>
      <c r="G209" s="599">
        <v>0.2</v>
      </c>
      <c r="H209" s="599">
        <f t="shared" si="47"/>
        <v>0.57000000000000006</v>
      </c>
      <c r="I209" s="776">
        <v>2.57</v>
      </c>
      <c r="J209" s="776">
        <f t="shared" si="48"/>
        <v>7.3244999999999996</v>
      </c>
      <c r="K209" s="776"/>
      <c r="L209" s="776">
        <f t="shared" si="49"/>
        <v>0</v>
      </c>
      <c r="M209" s="777">
        <f>J209+H209*Tabellen!$K$2+L209</f>
        <v>41.524500000000003</v>
      </c>
      <c r="N209" s="704"/>
      <c r="O209" s="889">
        <f t="shared" si="50"/>
        <v>50.244645000000006</v>
      </c>
      <c r="P209" s="897"/>
      <c r="Q209" s="894" t="s">
        <v>1007</v>
      </c>
      <c r="R209" s="889">
        <f>H209*Tabellen!$K$2*Tabellen!$F$2</f>
        <v>41.382000000000005</v>
      </c>
      <c r="S209" s="895" t="s">
        <v>1089</v>
      </c>
      <c r="T209" s="889">
        <f>J209*Tabellen!$F$2</f>
        <v>8.8626449999999988</v>
      </c>
      <c r="U209" s="889">
        <f>R209*Tabellen!$G$2</f>
        <v>3.7243800000000005</v>
      </c>
      <c r="V209" s="889">
        <f>T209*Tabellen!$H$2</f>
        <v>1.8611554499999996</v>
      </c>
      <c r="W209" s="889">
        <f t="shared" si="51"/>
        <v>5.5855354500000001</v>
      </c>
      <c r="X209" s="889">
        <f t="shared" si="52"/>
        <v>55.830180450000007</v>
      </c>
      <c r="Y209" s="890"/>
      <c r="Z209" s="841"/>
      <c r="AA209" s="839"/>
      <c r="AB209" s="839"/>
      <c r="AC209" s="839"/>
      <c r="AD209" s="839"/>
      <c r="AE209" s="839"/>
      <c r="AF209" s="839"/>
      <c r="AG209" s="839"/>
      <c r="AH209" s="839"/>
      <c r="AI209" s="839"/>
      <c r="AJ209" s="839"/>
      <c r="AK209" s="839"/>
      <c r="AL209" s="839"/>
      <c r="AM209" s="839"/>
      <c r="AN209" s="839"/>
      <c r="AO209" s="839"/>
      <c r="AP209" s="839"/>
      <c r="AQ209" s="839"/>
      <c r="AR209" s="839"/>
      <c r="AS209" s="839"/>
      <c r="AT209" s="839"/>
      <c r="AU209" s="839"/>
      <c r="AV209" s="839"/>
      <c r="AW209" s="839"/>
      <c r="AX209" s="839"/>
      <c r="AY209" s="839"/>
      <c r="AZ209" s="839"/>
      <c r="BA209" s="839"/>
      <c r="BB209" s="839"/>
      <c r="BC209" s="839"/>
      <c r="BD209" s="839"/>
      <c r="BE209" s="839"/>
      <c r="BF209" s="839"/>
      <c r="BG209" s="839"/>
      <c r="BH209" s="839"/>
      <c r="BI209" s="839"/>
      <c r="BJ209" s="839"/>
      <c r="BK209" s="839"/>
      <c r="BL209" s="839"/>
      <c r="BM209" s="839"/>
      <c r="BN209" s="839"/>
      <c r="BO209" s="839"/>
      <c r="BP209" s="839"/>
      <c r="BQ209" s="839"/>
      <c r="BR209" s="839"/>
      <c r="BS209" s="839"/>
    </row>
    <row r="210" spans="1:71" s="575" customFormat="1" ht="15.6" customHeight="1" outlineLevel="2" x14ac:dyDescent="0.2">
      <c r="A210" s="811"/>
      <c r="B210" s="686"/>
      <c r="C210" s="699"/>
      <c r="D210" s="692" t="s">
        <v>1513</v>
      </c>
      <c r="E210" s="597">
        <v>1.05</v>
      </c>
      <c r="F210" s="721" t="s">
        <v>74</v>
      </c>
      <c r="G210" s="599">
        <v>0</v>
      </c>
      <c r="H210" s="599">
        <f t="shared" si="47"/>
        <v>0</v>
      </c>
      <c r="I210" s="776">
        <v>21.6</v>
      </c>
      <c r="J210" s="776">
        <f t="shared" si="48"/>
        <v>22.680000000000003</v>
      </c>
      <c r="K210" s="776"/>
      <c r="L210" s="776">
        <f t="shared" si="49"/>
        <v>0</v>
      </c>
      <c r="M210" s="777">
        <f>J210+H210*Tabellen!$K$2+L210</f>
        <v>22.680000000000003</v>
      </c>
      <c r="N210" s="704"/>
      <c r="O210" s="889">
        <f t="shared" si="50"/>
        <v>27.442800000000002</v>
      </c>
      <c r="P210" s="897"/>
      <c r="Q210" s="894" t="s">
        <v>1007</v>
      </c>
      <c r="R210" s="889">
        <f>H210*Tabellen!$K$2*Tabellen!$F$2</f>
        <v>0</v>
      </c>
      <c r="S210" s="895" t="s">
        <v>1089</v>
      </c>
      <c r="T210" s="889">
        <f>J210*Tabellen!$F$2</f>
        <v>27.442800000000002</v>
      </c>
      <c r="U210" s="889">
        <f>R210*Tabellen!$G$2</f>
        <v>0</v>
      </c>
      <c r="V210" s="889">
        <f>T210*Tabellen!$H$2</f>
        <v>5.762988</v>
      </c>
      <c r="W210" s="889">
        <f t="shared" si="51"/>
        <v>5.762988</v>
      </c>
      <c r="X210" s="889">
        <f t="shared" si="52"/>
        <v>33.205787999999998</v>
      </c>
      <c r="Y210" s="890"/>
      <c r="Z210" s="841"/>
      <c r="AA210" s="839"/>
      <c r="AB210" s="839"/>
      <c r="AC210" s="839"/>
      <c r="AD210" s="839"/>
      <c r="AE210" s="839"/>
      <c r="AF210" s="839"/>
      <c r="AG210" s="839"/>
      <c r="AH210" s="839"/>
      <c r="AI210" s="839"/>
      <c r="AJ210" s="839"/>
      <c r="AK210" s="839"/>
      <c r="AL210" s="839"/>
      <c r="AM210" s="839"/>
      <c r="AN210" s="839"/>
      <c r="AO210" s="839"/>
      <c r="AP210" s="839"/>
      <c r="AQ210" s="839"/>
      <c r="AR210" s="839"/>
      <c r="AS210" s="839"/>
      <c r="AT210" s="839"/>
      <c r="AU210" s="839"/>
      <c r="AV210" s="839"/>
      <c r="AW210" s="839"/>
      <c r="AX210" s="839"/>
      <c r="AY210" s="839"/>
      <c r="AZ210" s="839"/>
      <c r="BA210" s="839"/>
      <c r="BB210" s="839"/>
      <c r="BC210" s="839"/>
      <c r="BD210" s="839"/>
      <c r="BE210" s="839"/>
      <c r="BF210" s="839"/>
      <c r="BG210" s="839"/>
      <c r="BH210" s="839"/>
      <c r="BI210" s="839"/>
      <c r="BJ210" s="839"/>
      <c r="BK210" s="839"/>
      <c r="BL210" s="839"/>
      <c r="BM210" s="839"/>
      <c r="BN210" s="839"/>
      <c r="BO210" s="839"/>
      <c r="BP210" s="839"/>
      <c r="BQ210" s="839"/>
      <c r="BR210" s="839"/>
      <c r="BS210" s="839"/>
    </row>
    <row r="211" spans="1:71" s="575" customFormat="1" ht="15.6" customHeight="1" outlineLevel="2" x14ac:dyDescent="0.2">
      <c r="A211" s="811"/>
      <c r="B211" s="686"/>
      <c r="C211" s="699"/>
      <c r="D211" s="692" t="s">
        <v>1513</v>
      </c>
      <c r="E211" s="597">
        <v>1</v>
      </c>
      <c r="F211" s="721" t="s">
        <v>74</v>
      </c>
      <c r="G211" s="599">
        <v>0.15</v>
      </c>
      <c r="H211" s="599">
        <f t="shared" si="47"/>
        <v>0.15</v>
      </c>
      <c r="I211" s="776"/>
      <c r="J211" s="776">
        <f t="shared" si="48"/>
        <v>0</v>
      </c>
      <c r="K211" s="776"/>
      <c r="L211" s="776">
        <f t="shared" si="49"/>
        <v>0</v>
      </c>
      <c r="M211" s="777">
        <f>J211+H211*Tabellen!$K$2+L211</f>
        <v>9</v>
      </c>
      <c r="N211" s="704"/>
      <c r="O211" s="889">
        <f t="shared" si="50"/>
        <v>10.89</v>
      </c>
      <c r="P211" s="897"/>
      <c r="Q211" s="894" t="s">
        <v>1007</v>
      </c>
      <c r="R211" s="889">
        <f>H211*Tabellen!$K$2*Tabellen!$F$2</f>
        <v>10.89</v>
      </c>
      <c r="S211" s="895" t="s">
        <v>1089</v>
      </c>
      <c r="T211" s="889">
        <f>J211*Tabellen!$F$2</f>
        <v>0</v>
      </c>
      <c r="U211" s="889">
        <f>R211*Tabellen!$G$2</f>
        <v>0.98009999999999997</v>
      </c>
      <c r="V211" s="889">
        <f>T211*Tabellen!$H$2</f>
        <v>0</v>
      </c>
      <c r="W211" s="889">
        <f t="shared" si="51"/>
        <v>0.98009999999999997</v>
      </c>
      <c r="X211" s="889">
        <f t="shared" si="52"/>
        <v>11.870100000000001</v>
      </c>
      <c r="Y211" s="890"/>
      <c r="Z211" s="841"/>
      <c r="AA211" s="839"/>
      <c r="AB211" s="839"/>
      <c r="AC211" s="839"/>
      <c r="AD211" s="839"/>
      <c r="AE211" s="839"/>
      <c r="AF211" s="839"/>
      <c r="AG211" s="839"/>
      <c r="AH211" s="839"/>
      <c r="AI211" s="839"/>
      <c r="AJ211" s="839"/>
      <c r="AK211" s="839"/>
      <c r="AL211" s="839"/>
      <c r="AM211" s="839"/>
      <c r="AN211" s="839"/>
      <c r="AO211" s="839"/>
      <c r="AP211" s="839"/>
      <c r="AQ211" s="839"/>
      <c r="AR211" s="839"/>
      <c r="AS211" s="839"/>
      <c r="AT211" s="839"/>
      <c r="AU211" s="839"/>
      <c r="AV211" s="839"/>
      <c r="AW211" s="839"/>
      <c r="AX211" s="839"/>
      <c r="AY211" s="839"/>
      <c r="AZ211" s="839"/>
      <c r="BA211" s="839"/>
      <c r="BB211" s="839"/>
      <c r="BC211" s="839"/>
      <c r="BD211" s="839"/>
      <c r="BE211" s="839"/>
      <c r="BF211" s="839"/>
      <c r="BG211" s="839"/>
      <c r="BH211" s="839"/>
      <c r="BI211" s="839"/>
      <c r="BJ211" s="839"/>
      <c r="BK211" s="839"/>
      <c r="BL211" s="839"/>
      <c r="BM211" s="839"/>
      <c r="BN211" s="839"/>
      <c r="BO211" s="839"/>
      <c r="BP211" s="839"/>
      <c r="BQ211" s="839"/>
      <c r="BR211" s="839"/>
      <c r="BS211" s="839"/>
    </row>
    <row r="212" spans="1:71" s="575" customFormat="1" ht="15.6" customHeight="1" outlineLevel="2" x14ac:dyDescent="0.2">
      <c r="A212" s="811"/>
      <c r="B212" s="686"/>
      <c r="C212" s="699"/>
      <c r="D212" s="692" t="s">
        <v>153</v>
      </c>
      <c r="E212" s="597">
        <v>1.1000000000000001</v>
      </c>
      <c r="F212" s="598" t="s">
        <v>74</v>
      </c>
      <c r="G212" s="599">
        <v>0</v>
      </c>
      <c r="H212" s="599">
        <f t="shared" si="47"/>
        <v>0</v>
      </c>
      <c r="I212" s="776">
        <v>2.1800000000000002</v>
      </c>
      <c r="J212" s="776">
        <f t="shared" si="48"/>
        <v>2.3980000000000006</v>
      </c>
      <c r="K212" s="776"/>
      <c r="L212" s="776">
        <f t="shared" si="49"/>
        <v>0</v>
      </c>
      <c r="M212" s="777">
        <f>J212+H212*Tabellen!$K$2+L212</f>
        <v>2.3980000000000006</v>
      </c>
      <c r="N212" s="704"/>
      <c r="O212" s="889">
        <f t="shared" si="50"/>
        <v>2.9015800000000005</v>
      </c>
      <c r="P212" s="898"/>
      <c r="Q212" s="894" t="s">
        <v>1007</v>
      </c>
      <c r="R212" s="889">
        <f>H212*Tabellen!$K$2*Tabellen!$F$2</f>
        <v>0</v>
      </c>
      <c r="S212" s="895" t="s">
        <v>1089</v>
      </c>
      <c r="T212" s="889">
        <f>J212*Tabellen!$F$2</f>
        <v>2.9015800000000005</v>
      </c>
      <c r="U212" s="889">
        <f>R212*Tabellen!$G$2</f>
        <v>0</v>
      </c>
      <c r="V212" s="889">
        <f>T212*Tabellen!$H$2</f>
        <v>0.60933180000000009</v>
      </c>
      <c r="W212" s="889">
        <f t="shared" si="51"/>
        <v>0.60933180000000009</v>
      </c>
      <c r="X212" s="889">
        <f t="shared" si="52"/>
        <v>3.5109118000000006</v>
      </c>
      <c r="Y212" s="890"/>
      <c r="Z212" s="841"/>
      <c r="AA212" s="839"/>
      <c r="AB212" s="839"/>
      <c r="AC212" s="839"/>
      <c r="AD212" s="839"/>
      <c r="AE212" s="839"/>
      <c r="AF212" s="839"/>
      <c r="AG212" s="839"/>
      <c r="AH212" s="839"/>
      <c r="AI212" s="839"/>
      <c r="AJ212" s="839"/>
      <c r="AK212" s="839"/>
      <c r="AL212" s="839"/>
      <c r="AM212" s="839"/>
      <c r="AN212" s="839"/>
      <c r="AO212" s="839"/>
      <c r="AP212" s="839"/>
      <c r="AQ212" s="839"/>
      <c r="AR212" s="839"/>
      <c r="AS212" s="839"/>
      <c r="AT212" s="839"/>
      <c r="AU212" s="839"/>
      <c r="AV212" s="839"/>
      <c r="AW212" s="839"/>
      <c r="AX212" s="839"/>
      <c r="AY212" s="839"/>
      <c r="AZ212" s="839"/>
      <c r="BA212" s="839"/>
      <c r="BB212" s="839"/>
      <c r="BC212" s="839"/>
      <c r="BD212" s="839"/>
      <c r="BE212" s="839"/>
      <c r="BF212" s="839"/>
      <c r="BG212" s="839"/>
      <c r="BH212" s="839"/>
      <c r="BI212" s="839"/>
      <c r="BJ212" s="839"/>
      <c r="BK212" s="839"/>
      <c r="BL212" s="839"/>
      <c r="BM212" s="839"/>
      <c r="BN212" s="839"/>
      <c r="BO212" s="839"/>
      <c r="BP212" s="839"/>
      <c r="BQ212" s="839"/>
      <c r="BR212" s="839"/>
      <c r="BS212" s="839"/>
    </row>
    <row r="213" spans="1:71" s="575" customFormat="1" ht="15.6" customHeight="1" outlineLevel="2" x14ac:dyDescent="0.2">
      <c r="A213" s="811"/>
      <c r="B213" s="686"/>
      <c r="C213" s="699"/>
      <c r="D213" s="692" t="s">
        <v>150</v>
      </c>
      <c r="E213" s="597">
        <v>1</v>
      </c>
      <c r="F213" s="598" t="s">
        <v>74</v>
      </c>
      <c r="G213" s="599">
        <v>0.04</v>
      </c>
      <c r="H213" s="599">
        <f t="shared" si="47"/>
        <v>0.04</v>
      </c>
      <c r="I213" s="776">
        <v>0</v>
      </c>
      <c r="J213" s="776">
        <f t="shared" si="48"/>
        <v>0</v>
      </c>
      <c r="K213" s="776"/>
      <c r="L213" s="776">
        <f t="shared" si="49"/>
        <v>0</v>
      </c>
      <c r="M213" s="777">
        <f>J213+H213*Tabellen!$K$2+L213</f>
        <v>2.4</v>
      </c>
      <c r="N213" s="704"/>
      <c r="O213" s="889">
        <f t="shared" si="50"/>
        <v>2.9039999999999999</v>
      </c>
      <c r="P213" s="890"/>
      <c r="Q213" s="894" t="s">
        <v>1007</v>
      </c>
      <c r="R213" s="889">
        <f>H213*Tabellen!$K$2*Tabellen!$F$2</f>
        <v>2.9039999999999999</v>
      </c>
      <c r="S213" s="895" t="s">
        <v>1089</v>
      </c>
      <c r="T213" s="889">
        <f>J213*Tabellen!$F$2</f>
        <v>0</v>
      </c>
      <c r="U213" s="889">
        <f>R213*Tabellen!$G$2</f>
        <v>0.26135999999999998</v>
      </c>
      <c r="V213" s="889">
        <f>T213*Tabellen!$H$2</f>
        <v>0</v>
      </c>
      <c r="W213" s="889">
        <f t="shared" si="51"/>
        <v>0.26135999999999998</v>
      </c>
      <c r="X213" s="889">
        <f t="shared" si="52"/>
        <v>3.1653599999999997</v>
      </c>
      <c r="Y213" s="890"/>
      <c r="Z213" s="841"/>
      <c r="AA213" s="839"/>
      <c r="AB213" s="839"/>
      <c r="AC213" s="839"/>
      <c r="AD213" s="839"/>
      <c r="AE213" s="839"/>
      <c r="AF213" s="839"/>
      <c r="AG213" s="839"/>
      <c r="AH213" s="839"/>
      <c r="AI213" s="839"/>
      <c r="AJ213" s="839"/>
      <c r="AK213" s="839"/>
      <c r="AL213" s="839"/>
      <c r="AM213" s="839"/>
      <c r="AN213" s="839"/>
      <c r="AO213" s="839"/>
      <c r="AP213" s="839"/>
      <c r="AQ213" s="839"/>
      <c r="AR213" s="839"/>
      <c r="AS213" s="839"/>
      <c r="AT213" s="839"/>
      <c r="AU213" s="839"/>
      <c r="AV213" s="839"/>
      <c r="AW213" s="839"/>
      <c r="AX213" s="839"/>
      <c r="AY213" s="839"/>
      <c r="AZ213" s="839"/>
      <c r="BA213" s="839"/>
      <c r="BB213" s="839"/>
      <c r="BC213" s="839"/>
      <c r="BD213" s="839"/>
      <c r="BE213" s="839"/>
      <c r="BF213" s="839"/>
      <c r="BG213" s="839"/>
      <c r="BH213" s="839"/>
      <c r="BI213" s="839"/>
      <c r="BJ213" s="839"/>
      <c r="BK213" s="839"/>
      <c r="BL213" s="839"/>
      <c r="BM213" s="839"/>
      <c r="BN213" s="839"/>
      <c r="BO213" s="839"/>
      <c r="BP213" s="839"/>
      <c r="BQ213" s="839"/>
      <c r="BR213" s="839"/>
      <c r="BS213" s="839"/>
    </row>
    <row r="214" spans="1:71" s="575" customFormat="1" ht="15.6" customHeight="1" outlineLevel="2" x14ac:dyDescent="0.2">
      <c r="A214" s="811"/>
      <c r="B214" s="686"/>
      <c r="C214" s="699"/>
      <c r="D214" s="692" t="s">
        <v>151</v>
      </c>
      <c r="E214" s="597">
        <v>2.2000000000000002</v>
      </c>
      <c r="F214" s="721" t="s">
        <v>71</v>
      </c>
      <c r="G214" s="599">
        <v>0.1</v>
      </c>
      <c r="H214" s="599">
        <f t="shared" si="47"/>
        <v>0.22000000000000003</v>
      </c>
      <c r="I214" s="778">
        <v>0.49</v>
      </c>
      <c r="J214" s="776">
        <f t="shared" si="48"/>
        <v>1.0780000000000001</v>
      </c>
      <c r="K214" s="776"/>
      <c r="L214" s="776">
        <f t="shared" si="49"/>
        <v>0</v>
      </c>
      <c r="M214" s="777">
        <f>J214+H214*Tabellen!$K$2+L214</f>
        <v>14.278</v>
      </c>
      <c r="N214" s="704"/>
      <c r="O214" s="889">
        <f t="shared" si="50"/>
        <v>17.276380000000003</v>
      </c>
      <c r="P214" s="898"/>
      <c r="Q214" s="894" t="s">
        <v>1007</v>
      </c>
      <c r="R214" s="889">
        <f>H214*Tabellen!$K$2*Tabellen!$F$2</f>
        <v>15.972000000000001</v>
      </c>
      <c r="S214" s="895" t="s">
        <v>1089</v>
      </c>
      <c r="T214" s="889">
        <f>J214*Tabellen!$F$2</f>
        <v>1.3043800000000001</v>
      </c>
      <c r="U214" s="889">
        <f>R214*Tabellen!$G$2</f>
        <v>1.4374800000000001</v>
      </c>
      <c r="V214" s="889">
        <f>T214*Tabellen!$H$2</f>
        <v>0.27391979999999999</v>
      </c>
      <c r="W214" s="889">
        <f t="shared" si="51"/>
        <v>1.7113998000000001</v>
      </c>
      <c r="X214" s="889">
        <f t="shared" si="52"/>
        <v>18.987779800000002</v>
      </c>
      <c r="Y214" s="890"/>
      <c r="Z214" s="841"/>
      <c r="AA214" s="839"/>
      <c r="AB214" s="839"/>
      <c r="AC214" s="839"/>
      <c r="AD214" s="839"/>
      <c r="AE214" s="839"/>
      <c r="AF214" s="839"/>
      <c r="AG214" s="839"/>
      <c r="AH214" s="839"/>
      <c r="AI214" s="839"/>
      <c r="AJ214" s="839"/>
      <c r="AK214" s="839"/>
      <c r="AL214" s="839"/>
      <c r="AM214" s="839"/>
      <c r="AN214" s="839"/>
      <c r="AO214" s="839"/>
      <c r="AP214" s="839"/>
      <c r="AQ214" s="839"/>
      <c r="AR214" s="839"/>
      <c r="AS214" s="839"/>
      <c r="AT214" s="839"/>
      <c r="AU214" s="839"/>
      <c r="AV214" s="839"/>
      <c r="AW214" s="839"/>
      <c r="AX214" s="839"/>
      <c r="AY214" s="839"/>
      <c r="AZ214" s="839"/>
      <c r="BA214" s="839"/>
      <c r="BB214" s="839"/>
      <c r="BC214" s="839"/>
      <c r="BD214" s="839"/>
      <c r="BE214" s="839"/>
      <c r="BF214" s="839"/>
      <c r="BG214" s="839"/>
      <c r="BH214" s="839"/>
      <c r="BI214" s="839"/>
      <c r="BJ214" s="839"/>
      <c r="BK214" s="839"/>
      <c r="BL214" s="839"/>
      <c r="BM214" s="839"/>
      <c r="BN214" s="839"/>
      <c r="BO214" s="839"/>
      <c r="BP214" s="839"/>
      <c r="BQ214" s="839"/>
      <c r="BR214" s="839"/>
      <c r="BS214" s="839"/>
    </row>
    <row r="215" spans="1:71" s="575" customFormat="1" ht="15.6" customHeight="1" outlineLevel="2" x14ac:dyDescent="0.2">
      <c r="A215" s="811"/>
      <c r="B215" s="686"/>
      <c r="C215" s="699"/>
      <c r="D215" s="692" t="s">
        <v>152</v>
      </c>
      <c r="E215" s="597">
        <v>2.2000000000000002</v>
      </c>
      <c r="F215" s="723" t="s">
        <v>71</v>
      </c>
      <c r="G215" s="599">
        <v>0</v>
      </c>
      <c r="H215" s="599">
        <f t="shared" si="47"/>
        <v>0</v>
      </c>
      <c r="I215" s="776">
        <v>0.12</v>
      </c>
      <c r="J215" s="776">
        <f t="shared" si="48"/>
        <v>0.26400000000000001</v>
      </c>
      <c r="K215" s="776"/>
      <c r="L215" s="776">
        <f t="shared" si="49"/>
        <v>0</v>
      </c>
      <c r="M215" s="777">
        <f>J215+H215*Tabellen!$K$2+L215</f>
        <v>0.26400000000000001</v>
      </c>
      <c r="N215" s="704"/>
      <c r="O215" s="889">
        <f t="shared" si="50"/>
        <v>0.31944</v>
      </c>
      <c r="P215" s="897"/>
      <c r="Q215" s="894" t="s">
        <v>1007</v>
      </c>
      <c r="R215" s="889">
        <f>H215*Tabellen!$K$2*Tabellen!$F$2</f>
        <v>0</v>
      </c>
      <c r="S215" s="895" t="s">
        <v>1089</v>
      </c>
      <c r="T215" s="889">
        <f>J215*Tabellen!$F$2</f>
        <v>0.31944</v>
      </c>
      <c r="U215" s="889">
        <f>R215*Tabellen!$G$2</f>
        <v>0</v>
      </c>
      <c r="V215" s="889">
        <f>T215*Tabellen!$H$2</f>
        <v>6.70824E-2</v>
      </c>
      <c r="W215" s="889">
        <f t="shared" si="51"/>
        <v>6.70824E-2</v>
      </c>
      <c r="X215" s="889">
        <f t="shared" si="52"/>
        <v>0.38652239999999999</v>
      </c>
      <c r="Y215" s="890"/>
      <c r="Z215" s="841"/>
      <c r="AA215" s="839"/>
      <c r="AB215" s="839"/>
      <c r="AC215" s="839"/>
      <c r="AD215" s="839"/>
      <c r="AE215" s="839"/>
      <c r="AF215" s="839"/>
      <c r="AG215" s="839"/>
      <c r="AH215" s="839"/>
      <c r="AI215" s="839"/>
      <c r="AJ215" s="839"/>
      <c r="AK215" s="839"/>
      <c r="AL215" s="839"/>
      <c r="AM215" s="839"/>
      <c r="AN215" s="839"/>
      <c r="AO215" s="839"/>
      <c r="AP215" s="839"/>
      <c r="AQ215" s="839"/>
      <c r="AR215" s="839"/>
      <c r="AS215" s="839"/>
      <c r="AT215" s="839"/>
      <c r="AU215" s="839"/>
      <c r="AV215" s="839"/>
      <c r="AW215" s="839"/>
      <c r="AX215" s="839"/>
      <c r="AY215" s="839"/>
      <c r="AZ215" s="839"/>
      <c r="BA215" s="839"/>
      <c r="BB215" s="839"/>
      <c r="BC215" s="839"/>
      <c r="BD215" s="839"/>
      <c r="BE215" s="839"/>
      <c r="BF215" s="839"/>
      <c r="BG215" s="839"/>
      <c r="BH215" s="839"/>
      <c r="BI215" s="839"/>
      <c r="BJ215" s="839"/>
      <c r="BK215" s="839"/>
      <c r="BL215" s="839"/>
      <c r="BM215" s="839"/>
      <c r="BN215" s="839"/>
      <c r="BO215" s="839"/>
      <c r="BP215" s="839"/>
      <c r="BQ215" s="839"/>
      <c r="BR215" s="839"/>
      <c r="BS215" s="839"/>
    </row>
    <row r="216" spans="1:71" s="575" customFormat="1" ht="15.6" customHeight="1" outlineLevel="2" x14ac:dyDescent="0.2">
      <c r="A216" s="811"/>
      <c r="B216" s="686"/>
      <c r="C216" s="699"/>
      <c r="D216" s="692" t="s">
        <v>1231</v>
      </c>
      <c r="E216" s="597">
        <v>1.1000000000000001</v>
      </c>
      <c r="F216" s="598" t="s">
        <v>74</v>
      </c>
      <c r="G216" s="599"/>
      <c r="H216" s="599">
        <f t="shared" si="47"/>
        <v>0</v>
      </c>
      <c r="I216" s="776">
        <v>2.02</v>
      </c>
      <c r="J216" s="776">
        <f t="shared" si="48"/>
        <v>2.2220000000000004</v>
      </c>
      <c r="K216" s="776"/>
      <c r="L216" s="776">
        <f t="shared" si="49"/>
        <v>0</v>
      </c>
      <c r="M216" s="777">
        <f>J216+H216*Tabellen!$K$2+L216</f>
        <v>2.2220000000000004</v>
      </c>
      <c r="N216" s="704"/>
      <c r="O216" s="889">
        <f t="shared" si="50"/>
        <v>2.6886200000000002</v>
      </c>
      <c r="P216" s="897"/>
      <c r="Q216" s="894" t="s">
        <v>1007</v>
      </c>
      <c r="R216" s="889">
        <f>H216*Tabellen!$K$2*Tabellen!$F$2</f>
        <v>0</v>
      </c>
      <c r="S216" s="895" t="s">
        <v>1089</v>
      </c>
      <c r="T216" s="889">
        <f>J216*Tabellen!$F$2</f>
        <v>2.6886200000000002</v>
      </c>
      <c r="U216" s="889">
        <f>R216*Tabellen!$G$2</f>
        <v>0</v>
      </c>
      <c r="V216" s="889">
        <f>T216*Tabellen!$H$2</f>
        <v>0.56461020000000006</v>
      </c>
      <c r="W216" s="889">
        <f t="shared" si="51"/>
        <v>0.56461020000000006</v>
      </c>
      <c r="X216" s="889">
        <f t="shared" si="52"/>
        <v>3.2532302000000004</v>
      </c>
      <c r="Y216" s="890"/>
      <c r="Z216" s="841"/>
      <c r="AA216" s="839"/>
      <c r="AB216" s="839"/>
      <c r="AC216" s="839"/>
      <c r="AD216" s="839"/>
      <c r="AE216" s="839"/>
      <c r="AF216" s="839"/>
      <c r="AG216" s="839"/>
      <c r="AH216" s="839"/>
      <c r="AI216" s="839"/>
      <c r="AJ216" s="839"/>
      <c r="AK216" s="839"/>
      <c r="AL216" s="839"/>
      <c r="AM216" s="839"/>
      <c r="AN216" s="839"/>
      <c r="AO216" s="839"/>
      <c r="AP216" s="839"/>
      <c r="AQ216" s="839"/>
      <c r="AR216" s="839"/>
      <c r="AS216" s="839"/>
      <c r="AT216" s="839"/>
      <c r="AU216" s="839"/>
      <c r="AV216" s="839"/>
      <c r="AW216" s="839"/>
      <c r="AX216" s="839"/>
      <c r="AY216" s="839"/>
      <c r="AZ216" s="839"/>
      <c r="BA216" s="839"/>
      <c r="BB216" s="839"/>
      <c r="BC216" s="839"/>
      <c r="BD216" s="839"/>
      <c r="BE216" s="839"/>
      <c r="BF216" s="839"/>
      <c r="BG216" s="839"/>
      <c r="BH216" s="839"/>
      <c r="BI216" s="839"/>
      <c r="BJ216" s="839"/>
      <c r="BK216" s="839"/>
      <c r="BL216" s="839"/>
      <c r="BM216" s="839"/>
      <c r="BN216" s="839"/>
      <c r="BO216" s="839"/>
      <c r="BP216" s="839"/>
      <c r="BQ216" s="839"/>
      <c r="BR216" s="839"/>
      <c r="BS216" s="839"/>
    </row>
    <row r="217" spans="1:71" s="575" customFormat="1" ht="15.6" customHeight="1" outlineLevel="2" x14ac:dyDescent="0.2">
      <c r="A217" s="811"/>
      <c r="B217" s="686"/>
      <c r="C217" s="699"/>
      <c r="D217" s="692" t="s">
        <v>1231</v>
      </c>
      <c r="E217" s="597">
        <v>1</v>
      </c>
      <c r="F217" s="598" t="s">
        <v>74</v>
      </c>
      <c r="G217" s="599">
        <v>0.5</v>
      </c>
      <c r="H217" s="599">
        <f t="shared" si="47"/>
        <v>0.5</v>
      </c>
      <c r="I217" s="776"/>
      <c r="J217" s="776">
        <f t="shared" si="48"/>
        <v>0</v>
      </c>
      <c r="K217" s="776"/>
      <c r="L217" s="776">
        <f t="shared" si="49"/>
        <v>0</v>
      </c>
      <c r="M217" s="777">
        <f>J217+H217*Tabellen!$K$2+L217</f>
        <v>30</v>
      </c>
      <c r="N217" s="704"/>
      <c r="O217" s="889">
        <f t="shared" si="50"/>
        <v>36.299999999999997</v>
      </c>
      <c r="P217" s="897"/>
      <c r="Q217" s="894" t="s">
        <v>1007</v>
      </c>
      <c r="R217" s="889">
        <f>H217*Tabellen!$K$2*Tabellen!$F$2</f>
        <v>36.299999999999997</v>
      </c>
      <c r="S217" s="895" t="s">
        <v>1089</v>
      </c>
      <c r="T217" s="889">
        <f>J217*Tabellen!$F$2</f>
        <v>0</v>
      </c>
      <c r="U217" s="889">
        <f>R217*Tabellen!$G$2</f>
        <v>3.2669999999999995</v>
      </c>
      <c r="V217" s="889">
        <f>T217*Tabellen!$H$2</f>
        <v>0</v>
      </c>
      <c r="W217" s="889">
        <f t="shared" si="51"/>
        <v>3.2669999999999995</v>
      </c>
      <c r="X217" s="889">
        <f t="shared" si="52"/>
        <v>39.566999999999993</v>
      </c>
      <c r="Y217" s="890"/>
      <c r="Z217" s="841"/>
      <c r="AA217" s="839"/>
      <c r="AB217" s="839"/>
      <c r="AC217" s="839"/>
      <c r="AD217" s="839"/>
      <c r="AE217" s="839"/>
      <c r="AF217" s="839"/>
      <c r="AG217" s="839"/>
      <c r="AH217" s="839"/>
      <c r="AI217" s="839"/>
      <c r="AJ217" s="839"/>
      <c r="AK217" s="839"/>
      <c r="AL217" s="839"/>
      <c r="AM217" s="839"/>
      <c r="AN217" s="839"/>
      <c r="AO217" s="839"/>
      <c r="AP217" s="839"/>
      <c r="AQ217" s="839"/>
      <c r="AR217" s="839"/>
      <c r="AS217" s="839"/>
      <c r="AT217" s="839"/>
      <c r="AU217" s="839"/>
      <c r="AV217" s="839"/>
      <c r="AW217" s="839"/>
      <c r="AX217" s="839"/>
      <c r="AY217" s="839"/>
      <c r="AZ217" s="839"/>
      <c r="BA217" s="839"/>
      <c r="BB217" s="839"/>
      <c r="BC217" s="839"/>
      <c r="BD217" s="839"/>
      <c r="BE217" s="839"/>
      <c r="BF217" s="839"/>
      <c r="BG217" s="839"/>
      <c r="BH217" s="839"/>
      <c r="BI217" s="839"/>
      <c r="BJ217" s="839"/>
      <c r="BK217" s="839"/>
      <c r="BL217" s="839"/>
      <c r="BM217" s="839"/>
      <c r="BN217" s="839"/>
      <c r="BO217" s="839"/>
      <c r="BP217" s="839"/>
      <c r="BQ217" s="839"/>
      <c r="BR217" s="839"/>
      <c r="BS217" s="839"/>
    </row>
    <row r="218" spans="1:71" s="575" customFormat="1" ht="15.6" customHeight="1" outlineLevel="2" x14ac:dyDescent="0.2">
      <c r="A218" s="811"/>
      <c r="B218" s="686"/>
      <c r="C218" s="699"/>
      <c r="D218" s="692" t="s">
        <v>1232</v>
      </c>
      <c r="E218" s="597">
        <v>1.1000000000000001</v>
      </c>
      <c r="F218" s="721" t="s">
        <v>74</v>
      </c>
      <c r="G218" s="599"/>
      <c r="H218" s="599">
        <f t="shared" si="47"/>
        <v>0</v>
      </c>
      <c r="I218" s="776">
        <v>25.26</v>
      </c>
      <c r="J218" s="776">
        <f t="shared" si="48"/>
        <v>27.786000000000005</v>
      </c>
      <c r="K218" s="776"/>
      <c r="L218" s="776">
        <f t="shared" si="49"/>
        <v>0</v>
      </c>
      <c r="M218" s="777">
        <f>J218+H218*Tabellen!$K$2+L218</f>
        <v>27.786000000000005</v>
      </c>
      <c r="N218" s="704"/>
      <c r="O218" s="889">
        <f t="shared" si="50"/>
        <v>33.621060000000007</v>
      </c>
      <c r="P218" s="897"/>
      <c r="Q218" s="894" t="s">
        <v>1007</v>
      </c>
      <c r="R218" s="889">
        <f>H218*Tabellen!$K$2*Tabellen!$F$2</f>
        <v>0</v>
      </c>
      <c r="S218" s="895" t="s">
        <v>1089</v>
      </c>
      <c r="T218" s="889">
        <f>J218*Tabellen!$F$2</f>
        <v>33.621060000000007</v>
      </c>
      <c r="U218" s="889">
        <f>R218*Tabellen!$G$2</f>
        <v>0</v>
      </c>
      <c r="V218" s="889">
        <f>T218*Tabellen!$H$2</f>
        <v>7.0604226000000017</v>
      </c>
      <c r="W218" s="889">
        <f t="shared" si="51"/>
        <v>7.0604226000000017</v>
      </c>
      <c r="X218" s="889">
        <f t="shared" si="52"/>
        <v>40.68148260000001</v>
      </c>
      <c r="Y218" s="890"/>
      <c r="Z218" s="841"/>
      <c r="AA218" s="839"/>
      <c r="AB218" s="839"/>
      <c r="AC218" s="839"/>
      <c r="AD218" s="839"/>
      <c r="AE218" s="839"/>
      <c r="AF218" s="839"/>
      <c r="AG218" s="839"/>
      <c r="AH218" s="839"/>
      <c r="AI218" s="839"/>
      <c r="AJ218" s="839"/>
      <c r="AK218" s="839"/>
      <c r="AL218" s="839"/>
      <c r="AM218" s="839"/>
      <c r="AN218" s="839"/>
      <c r="AO218" s="839"/>
      <c r="AP218" s="839"/>
      <c r="AQ218" s="839"/>
      <c r="AR218" s="839"/>
      <c r="AS218" s="839"/>
      <c r="AT218" s="839"/>
      <c r="AU218" s="839"/>
      <c r="AV218" s="839"/>
      <c r="AW218" s="839"/>
      <c r="AX218" s="839"/>
      <c r="AY218" s="839"/>
      <c r="AZ218" s="839"/>
      <c r="BA218" s="839"/>
      <c r="BB218" s="839"/>
      <c r="BC218" s="839"/>
      <c r="BD218" s="839"/>
      <c r="BE218" s="839"/>
      <c r="BF218" s="839"/>
      <c r="BG218" s="839"/>
      <c r="BH218" s="839"/>
      <c r="BI218" s="839"/>
      <c r="BJ218" s="839"/>
      <c r="BK218" s="839"/>
      <c r="BL218" s="839"/>
      <c r="BM218" s="839"/>
      <c r="BN218" s="839"/>
      <c r="BO218" s="839"/>
      <c r="BP218" s="839"/>
      <c r="BQ218" s="839"/>
      <c r="BR218" s="839"/>
      <c r="BS218" s="839"/>
    </row>
    <row r="219" spans="1:71" s="575" customFormat="1" ht="15.6" customHeight="1" outlineLevel="2" x14ac:dyDescent="0.2">
      <c r="A219" s="811"/>
      <c r="B219" s="686"/>
      <c r="C219" s="699"/>
      <c r="D219" s="692" t="s">
        <v>1232</v>
      </c>
      <c r="E219" s="597">
        <v>1</v>
      </c>
      <c r="F219" s="721" t="s">
        <v>74</v>
      </c>
      <c r="G219" s="599">
        <v>0.5</v>
      </c>
      <c r="H219" s="599">
        <f t="shared" si="47"/>
        <v>0.5</v>
      </c>
      <c r="I219" s="776"/>
      <c r="J219" s="776">
        <f t="shared" si="48"/>
        <v>0</v>
      </c>
      <c r="K219" s="776"/>
      <c r="L219" s="776">
        <f t="shared" si="49"/>
        <v>0</v>
      </c>
      <c r="M219" s="777">
        <f>J219+H219*Tabellen!$K$2+L219</f>
        <v>30</v>
      </c>
      <c r="N219" s="704"/>
      <c r="O219" s="889">
        <f t="shared" si="50"/>
        <v>36.299999999999997</v>
      </c>
      <c r="P219" s="898"/>
      <c r="Q219" s="894" t="s">
        <v>1007</v>
      </c>
      <c r="R219" s="889">
        <f>H219*Tabellen!$K$2*Tabellen!$F$2</f>
        <v>36.299999999999997</v>
      </c>
      <c r="S219" s="895" t="s">
        <v>1089</v>
      </c>
      <c r="T219" s="889">
        <f>J219*Tabellen!$F$2</f>
        <v>0</v>
      </c>
      <c r="U219" s="889">
        <f>R219*Tabellen!$G$2</f>
        <v>3.2669999999999995</v>
      </c>
      <c r="V219" s="889">
        <f>T219*Tabellen!$H$2</f>
        <v>0</v>
      </c>
      <c r="W219" s="889">
        <f t="shared" si="51"/>
        <v>3.2669999999999995</v>
      </c>
      <c r="X219" s="889">
        <f t="shared" si="52"/>
        <v>39.566999999999993</v>
      </c>
      <c r="Y219" s="890"/>
      <c r="Z219" s="841"/>
      <c r="AA219" s="839"/>
      <c r="AB219" s="839"/>
      <c r="AC219" s="839"/>
      <c r="AD219" s="839"/>
      <c r="AE219" s="839"/>
      <c r="AF219" s="839"/>
      <c r="AG219" s="839"/>
      <c r="AH219" s="839"/>
      <c r="AI219" s="839"/>
      <c r="AJ219" s="839"/>
      <c r="AK219" s="839"/>
      <c r="AL219" s="839"/>
      <c r="AM219" s="839"/>
      <c r="AN219" s="839"/>
      <c r="AO219" s="839"/>
      <c r="AP219" s="839"/>
      <c r="AQ219" s="839"/>
      <c r="AR219" s="839"/>
      <c r="AS219" s="839"/>
      <c r="AT219" s="839"/>
      <c r="AU219" s="839"/>
      <c r="AV219" s="839"/>
      <c r="AW219" s="839"/>
      <c r="AX219" s="839"/>
      <c r="AY219" s="839"/>
      <c r="AZ219" s="839"/>
      <c r="BA219" s="839"/>
      <c r="BB219" s="839"/>
      <c r="BC219" s="839"/>
      <c r="BD219" s="839"/>
      <c r="BE219" s="839"/>
      <c r="BF219" s="839"/>
      <c r="BG219" s="839"/>
      <c r="BH219" s="839"/>
      <c r="BI219" s="839"/>
      <c r="BJ219" s="839"/>
      <c r="BK219" s="839"/>
      <c r="BL219" s="839"/>
      <c r="BM219" s="839"/>
      <c r="BN219" s="839"/>
      <c r="BO219" s="839"/>
      <c r="BP219" s="839"/>
      <c r="BQ219" s="839"/>
      <c r="BR219" s="839"/>
      <c r="BS219" s="839"/>
    </row>
    <row r="220" spans="1:71" s="575" customFormat="1" ht="15.6" customHeight="1" outlineLevel="2" x14ac:dyDescent="0.2">
      <c r="A220" s="811"/>
      <c r="B220" s="686"/>
      <c r="C220" s="699"/>
      <c r="D220" s="692" t="s">
        <v>1233</v>
      </c>
      <c r="E220" s="597">
        <v>1.1000000000000001</v>
      </c>
      <c r="F220" s="721" t="s">
        <v>74</v>
      </c>
      <c r="G220" s="599"/>
      <c r="H220" s="599">
        <f t="shared" si="47"/>
        <v>0</v>
      </c>
      <c r="I220" s="776">
        <v>68</v>
      </c>
      <c r="J220" s="776">
        <f t="shared" si="48"/>
        <v>74.800000000000011</v>
      </c>
      <c r="K220" s="776"/>
      <c r="L220" s="776">
        <f t="shared" si="49"/>
        <v>0</v>
      </c>
      <c r="M220" s="777">
        <f>J220+H220*Tabellen!$K$2+L220</f>
        <v>74.800000000000011</v>
      </c>
      <c r="N220" s="704"/>
      <c r="O220" s="889">
        <f t="shared" si="50"/>
        <v>90.50800000000001</v>
      </c>
      <c r="P220" s="890"/>
      <c r="Q220" s="894" t="s">
        <v>1007</v>
      </c>
      <c r="R220" s="889">
        <f>H220*Tabellen!$K$2*Tabellen!$F$2</f>
        <v>0</v>
      </c>
      <c r="S220" s="895" t="s">
        <v>1089</v>
      </c>
      <c r="T220" s="889">
        <f>J220*Tabellen!$F$2</f>
        <v>90.50800000000001</v>
      </c>
      <c r="U220" s="889">
        <f>R220*Tabellen!$G$2</f>
        <v>0</v>
      </c>
      <c r="V220" s="889">
        <f>T220*Tabellen!$H$2</f>
        <v>19.006680000000003</v>
      </c>
      <c r="W220" s="889">
        <f t="shared" si="51"/>
        <v>19.006680000000003</v>
      </c>
      <c r="X220" s="889">
        <f t="shared" si="52"/>
        <v>109.51468000000001</v>
      </c>
      <c r="Y220" s="890"/>
      <c r="Z220" s="841"/>
      <c r="AA220" s="839"/>
      <c r="AB220" s="839"/>
      <c r="AC220" s="839"/>
      <c r="AD220" s="839"/>
      <c r="AE220" s="839"/>
      <c r="AF220" s="839"/>
      <c r="AG220" s="839"/>
      <c r="AH220" s="839"/>
      <c r="AI220" s="839"/>
      <c r="AJ220" s="839"/>
      <c r="AK220" s="839"/>
      <c r="AL220" s="839"/>
      <c r="AM220" s="839"/>
      <c r="AN220" s="839"/>
      <c r="AO220" s="839"/>
      <c r="AP220" s="839"/>
      <c r="AQ220" s="839"/>
      <c r="AR220" s="839"/>
      <c r="AS220" s="839"/>
      <c r="AT220" s="839"/>
      <c r="AU220" s="839"/>
      <c r="AV220" s="839"/>
      <c r="AW220" s="839"/>
      <c r="AX220" s="839"/>
      <c r="AY220" s="839"/>
      <c r="AZ220" s="839"/>
      <c r="BA220" s="839"/>
      <c r="BB220" s="839"/>
      <c r="BC220" s="839"/>
      <c r="BD220" s="839"/>
      <c r="BE220" s="839"/>
      <c r="BF220" s="839"/>
      <c r="BG220" s="839"/>
      <c r="BH220" s="839"/>
      <c r="BI220" s="839"/>
      <c r="BJ220" s="839"/>
      <c r="BK220" s="839"/>
      <c r="BL220" s="839"/>
      <c r="BM220" s="839"/>
      <c r="BN220" s="839"/>
      <c r="BO220" s="839"/>
      <c r="BP220" s="839"/>
      <c r="BQ220" s="839"/>
      <c r="BR220" s="839"/>
      <c r="BS220" s="839"/>
    </row>
    <row r="221" spans="1:71" s="575" customFormat="1" ht="15.6" customHeight="1" outlineLevel="2" x14ac:dyDescent="0.2">
      <c r="A221" s="811"/>
      <c r="B221" s="686"/>
      <c r="C221" s="699"/>
      <c r="D221" s="692" t="s">
        <v>1233</v>
      </c>
      <c r="E221" s="597">
        <v>1</v>
      </c>
      <c r="F221" s="598" t="s">
        <v>74</v>
      </c>
      <c r="G221" s="599">
        <v>0.8</v>
      </c>
      <c r="H221" s="599">
        <f t="shared" si="47"/>
        <v>0.8</v>
      </c>
      <c r="I221" s="776"/>
      <c r="J221" s="776">
        <f t="shared" si="48"/>
        <v>0</v>
      </c>
      <c r="K221" s="776"/>
      <c r="L221" s="776">
        <f t="shared" si="49"/>
        <v>0</v>
      </c>
      <c r="M221" s="777">
        <f>J221+H221*Tabellen!$K$2+L221</f>
        <v>48</v>
      </c>
      <c r="N221" s="704"/>
      <c r="O221" s="889">
        <f t="shared" si="50"/>
        <v>58.08</v>
      </c>
      <c r="P221" s="898"/>
      <c r="Q221" s="894" t="s">
        <v>1007</v>
      </c>
      <c r="R221" s="889">
        <f>H221*Tabellen!$K$2*Tabellen!$F$2</f>
        <v>58.08</v>
      </c>
      <c r="S221" s="895" t="s">
        <v>1089</v>
      </c>
      <c r="T221" s="889">
        <f>J221*Tabellen!$F$2</f>
        <v>0</v>
      </c>
      <c r="U221" s="889">
        <f>R221*Tabellen!$G$2</f>
        <v>5.2271999999999998</v>
      </c>
      <c r="V221" s="889">
        <f>T221*Tabellen!$H$2</f>
        <v>0</v>
      </c>
      <c r="W221" s="889">
        <f t="shared" si="51"/>
        <v>5.2271999999999998</v>
      </c>
      <c r="X221" s="889">
        <f t="shared" si="52"/>
        <v>63.307199999999995</v>
      </c>
      <c r="Y221" s="890"/>
      <c r="Z221" s="841"/>
      <c r="AA221" s="839"/>
      <c r="AB221" s="839"/>
      <c r="AC221" s="839"/>
      <c r="AD221" s="839"/>
      <c r="AE221" s="839"/>
      <c r="AF221" s="839"/>
      <c r="AG221" s="839"/>
      <c r="AH221" s="839"/>
      <c r="AI221" s="839"/>
      <c r="AJ221" s="839"/>
      <c r="AK221" s="839"/>
      <c r="AL221" s="839"/>
      <c r="AM221" s="839"/>
      <c r="AN221" s="839"/>
      <c r="AO221" s="839"/>
      <c r="AP221" s="839"/>
      <c r="AQ221" s="839"/>
      <c r="AR221" s="839"/>
      <c r="AS221" s="839"/>
      <c r="AT221" s="839"/>
      <c r="AU221" s="839"/>
      <c r="AV221" s="839"/>
      <c r="AW221" s="839"/>
      <c r="AX221" s="839"/>
      <c r="AY221" s="839"/>
      <c r="AZ221" s="839"/>
      <c r="BA221" s="839"/>
      <c r="BB221" s="839"/>
      <c r="BC221" s="839"/>
      <c r="BD221" s="839"/>
      <c r="BE221" s="839"/>
      <c r="BF221" s="839"/>
      <c r="BG221" s="839"/>
      <c r="BH221" s="839"/>
      <c r="BI221" s="839"/>
      <c r="BJ221" s="839"/>
      <c r="BK221" s="839"/>
      <c r="BL221" s="839"/>
      <c r="BM221" s="839"/>
      <c r="BN221" s="839"/>
      <c r="BO221" s="839"/>
      <c r="BP221" s="839"/>
      <c r="BQ221" s="839"/>
      <c r="BR221" s="839"/>
      <c r="BS221" s="839"/>
    </row>
    <row r="222" spans="1:71" s="575" customFormat="1" ht="15.6" customHeight="1" outlineLevel="2" x14ac:dyDescent="0.2">
      <c r="A222" s="811"/>
      <c r="B222" s="686"/>
      <c r="C222" s="699"/>
      <c r="D222" s="692" t="s">
        <v>154</v>
      </c>
      <c r="E222" s="597">
        <v>1</v>
      </c>
      <c r="F222" s="598" t="s">
        <v>74</v>
      </c>
      <c r="G222" s="599">
        <v>0</v>
      </c>
      <c r="H222" s="599">
        <f t="shared" si="47"/>
        <v>0</v>
      </c>
      <c r="I222" s="776">
        <v>22</v>
      </c>
      <c r="J222" s="776">
        <f t="shared" si="48"/>
        <v>22</v>
      </c>
      <c r="K222" s="776"/>
      <c r="L222" s="776">
        <f t="shared" si="49"/>
        <v>0</v>
      </c>
      <c r="M222" s="777">
        <f>J222+H222*Tabellen!$K$2+L222</f>
        <v>22</v>
      </c>
      <c r="N222" s="704"/>
      <c r="O222" s="897"/>
      <c r="P222" s="897"/>
      <c r="Q222" s="894" t="s">
        <v>1007</v>
      </c>
      <c r="R222" s="889">
        <f>H222*Tabellen!$K$2*Tabellen!$F$2</f>
        <v>0</v>
      </c>
      <c r="S222" s="895" t="s">
        <v>1089</v>
      </c>
      <c r="T222" s="889">
        <f>J222*Tabellen!$F$2</f>
        <v>26.619999999999997</v>
      </c>
      <c r="U222" s="889">
        <f>R222*Tabellen!$G$2</f>
        <v>0</v>
      </c>
      <c r="V222" s="889">
        <f>T222*Tabellen!$H$2</f>
        <v>5.5901999999999994</v>
      </c>
      <c r="W222" s="889">
        <f t="shared" si="51"/>
        <v>5.5901999999999994</v>
      </c>
      <c r="X222" s="889">
        <f>M222+W222</f>
        <v>27.590199999999999</v>
      </c>
      <c r="Y222" s="890"/>
      <c r="Z222" s="841"/>
      <c r="AA222" s="839"/>
      <c r="AB222" s="839"/>
      <c r="AC222" s="839"/>
      <c r="AD222" s="839"/>
      <c r="AE222" s="839"/>
      <c r="AF222" s="839"/>
      <c r="AG222" s="839"/>
      <c r="AH222" s="839"/>
      <c r="AI222" s="839"/>
      <c r="AJ222" s="839"/>
      <c r="AK222" s="839"/>
      <c r="AL222" s="839"/>
      <c r="AM222" s="839"/>
      <c r="AN222" s="839"/>
      <c r="AO222" s="839"/>
      <c r="AP222" s="839"/>
      <c r="AQ222" s="839"/>
      <c r="AR222" s="839"/>
      <c r="AS222" s="839"/>
      <c r="AT222" s="839"/>
      <c r="AU222" s="839"/>
      <c r="AV222" s="839"/>
      <c r="AW222" s="839"/>
      <c r="AX222" s="839"/>
      <c r="AY222" s="839"/>
      <c r="AZ222" s="839"/>
      <c r="BA222" s="839"/>
      <c r="BB222" s="839"/>
      <c r="BC222" s="839"/>
      <c r="BD222" s="839"/>
      <c r="BE222" s="839"/>
      <c r="BF222" s="839"/>
      <c r="BG222" s="839"/>
      <c r="BH222" s="839"/>
      <c r="BI222" s="839"/>
      <c r="BJ222" s="839"/>
      <c r="BK222" s="839"/>
      <c r="BL222" s="839"/>
      <c r="BM222" s="839"/>
      <c r="BN222" s="839"/>
      <c r="BO222" s="839"/>
      <c r="BP222" s="839"/>
      <c r="BQ222" s="839"/>
      <c r="BR222" s="839"/>
      <c r="BS222" s="839"/>
    </row>
    <row r="223" spans="1:71" s="575" customFormat="1" ht="15.6" customHeight="1" outlineLevel="2" x14ac:dyDescent="0.2">
      <c r="A223" s="811"/>
      <c r="B223" s="686"/>
      <c r="C223" s="699"/>
      <c r="D223" s="692" t="s">
        <v>1084</v>
      </c>
      <c r="E223" s="597">
        <v>1</v>
      </c>
      <c r="F223" s="721" t="s">
        <v>74</v>
      </c>
      <c r="G223" s="599">
        <v>0.1</v>
      </c>
      <c r="H223" s="599">
        <f t="shared" si="47"/>
        <v>0.1</v>
      </c>
      <c r="I223" s="776">
        <v>13</v>
      </c>
      <c r="J223" s="776">
        <f t="shared" si="48"/>
        <v>13</v>
      </c>
      <c r="K223" s="776"/>
      <c r="L223" s="776">
        <f t="shared" si="49"/>
        <v>0</v>
      </c>
      <c r="M223" s="777">
        <f>J223+H223*Tabellen!$K$2+L223</f>
        <v>19</v>
      </c>
      <c r="N223" s="704"/>
      <c r="O223" s="898"/>
      <c r="P223" s="898"/>
      <c r="Q223" s="894" t="s">
        <v>1007</v>
      </c>
      <c r="R223" s="889">
        <f>H223*Tabellen!$K$2*Tabellen!$F$2</f>
        <v>7.26</v>
      </c>
      <c r="S223" s="895" t="s">
        <v>1089</v>
      </c>
      <c r="T223" s="889">
        <f>J223*Tabellen!$F$2</f>
        <v>15.73</v>
      </c>
      <c r="U223" s="889">
        <f>R223*Tabellen!$G$2</f>
        <v>0.65339999999999998</v>
      </c>
      <c r="V223" s="889">
        <f>T223*Tabellen!$H$2</f>
        <v>3.3033000000000001</v>
      </c>
      <c r="W223" s="889">
        <f t="shared" si="51"/>
        <v>3.9567000000000001</v>
      </c>
      <c r="X223" s="889">
        <f>M223+W223</f>
        <v>22.956700000000001</v>
      </c>
      <c r="Y223" s="890"/>
      <c r="Z223" s="841"/>
      <c r="AA223" s="839"/>
      <c r="AB223" s="839"/>
      <c r="AC223" s="839"/>
      <c r="AD223" s="839"/>
      <c r="AE223" s="839"/>
      <c r="AF223" s="839"/>
      <c r="AG223" s="839"/>
      <c r="AH223" s="839"/>
      <c r="AI223" s="839"/>
      <c r="AJ223" s="839"/>
      <c r="AK223" s="839"/>
      <c r="AL223" s="839"/>
      <c r="AM223" s="839"/>
      <c r="AN223" s="839"/>
      <c r="AO223" s="839"/>
      <c r="AP223" s="839"/>
      <c r="AQ223" s="839"/>
      <c r="AR223" s="839"/>
      <c r="AS223" s="839"/>
      <c r="AT223" s="839"/>
      <c r="AU223" s="839"/>
      <c r="AV223" s="839"/>
      <c r="AW223" s="839"/>
      <c r="AX223" s="839"/>
      <c r="AY223" s="839"/>
      <c r="AZ223" s="839"/>
      <c r="BA223" s="839"/>
      <c r="BB223" s="839"/>
      <c r="BC223" s="839"/>
      <c r="BD223" s="839"/>
      <c r="BE223" s="839"/>
      <c r="BF223" s="839"/>
      <c r="BG223" s="839"/>
      <c r="BH223" s="839"/>
      <c r="BI223" s="839"/>
      <c r="BJ223" s="839"/>
      <c r="BK223" s="839"/>
      <c r="BL223" s="839"/>
      <c r="BM223" s="839"/>
      <c r="BN223" s="839"/>
      <c r="BO223" s="839"/>
      <c r="BP223" s="839"/>
      <c r="BQ223" s="839"/>
      <c r="BR223" s="839"/>
      <c r="BS223" s="839"/>
    </row>
    <row r="224" spans="1:71" s="575" customFormat="1" ht="15.6" customHeight="1" outlineLevel="2" x14ac:dyDescent="0.2">
      <c r="A224" s="811"/>
      <c r="B224" s="581"/>
      <c r="C224" s="699"/>
      <c r="E224" s="590"/>
      <c r="G224" s="573"/>
      <c r="H224" s="573"/>
      <c r="I224" s="770"/>
      <c r="J224" s="770"/>
      <c r="K224" s="770"/>
      <c r="L224" s="770"/>
      <c r="M224" s="770"/>
      <c r="N224" s="704"/>
      <c r="O224" s="888"/>
      <c r="P224" s="888"/>
      <c r="Q224" s="888"/>
      <c r="R224" s="889"/>
      <c r="S224" s="889"/>
      <c r="T224" s="889"/>
      <c r="U224" s="889"/>
      <c r="V224" s="889"/>
      <c r="W224" s="889"/>
      <c r="X224" s="889"/>
      <c r="Y224" s="888"/>
      <c r="Z224" s="840"/>
      <c r="AA224" s="839"/>
      <c r="AB224" s="839"/>
      <c r="AC224" s="839"/>
      <c r="AD224" s="839"/>
      <c r="AE224" s="839"/>
      <c r="AF224" s="839"/>
      <c r="AG224" s="839"/>
      <c r="AH224" s="839"/>
      <c r="AI224" s="839"/>
      <c r="AJ224" s="839"/>
      <c r="AK224" s="839"/>
      <c r="AL224" s="839"/>
      <c r="AM224" s="839"/>
      <c r="AN224" s="839"/>
      <c r="AO224" s="839"/>
      <c r="AP224" s="839"/>
      <c r="AQ224" s="839"/>
      <c r="AR224" s="839"/>
      <c r="AS224" s="839"/>
      <c r="AT224" s="839"/>
      <c r="AU224" s="839"/>
      <c r="AV224" s="839"/>
      <c r="AW224" s="839"/>
      <c r="AX224" s="839"/>
      <c r="AY224" s="839"/>
      <c r="AZ224" s="839"/>
      <c r="BA224" s="839"/>
      <c r="BB224" s="839"/>
      <c r="BC224" s="839"/>
      <c r="BD224" s="839"/>
      <c r="BE224" s="839"/>
      <c r="BF224" s="839"/>
      <c r="BG224" s="839"/>
      <c r="BH224" s="839"/>
      <c r="BI224" s="839"/>
      <c r="BJ224" s="839"/>
      <c r="BK224" s="839"/>
      <c r="BL224" s="839"/>
      <c r="BM224" s="839"/>
      <c r="BN224" s="839"/>
      <c r="BO224" s="839"/>
      <c r="BP224" s="839"/>
      <c r="BQ224" s="839"/>
      <c r="BR224" s="839"/>
      <c r="BS224" s="839"/>
    </row>
    <row r="225" spans="1:71" ht="9" customHeight="1" outlineLevel="1" x14ac:dyDescent="0.2">
      <c r="B225" s="582"/>
      <c r="D225" s="583"/>
      <c r="E225" s="585"/>
      <c r="F225" s="583"/>
      <c r="G225" s="584"/>
      <c r="H225" s="584"/>
      <c r="I225" s="769"/>
      <c r="J225" s="769"/>
      <c r="K225" s="769"/>
      <c r="L225" s="769"/>
      <c r="M225" s="769"/>
      <c r="N225" s="694"/>
      <c r="O225" s="892"/>
      <c r="P225" s="892"/>
      <c r="Q225" s="892"/>
      <c r="R225" s="893"/>
      <c r="S225" s="893"/>
      <c r="T225" s="893"/>
      <c r="U225" s="893"/>
      <c r="V225" s="893"/>
      <c r="W225" s="893"/>
      <c r="X225" s="893"/>
      <c r="Y225" s="892"/>
      <c r="Z225" s="837"/>
      <c r="AA225" s="838"/>
      <c r="AG225" s="835"/>
      <c r="AH225" s="835"/>
    </row>
    <row r="226" spans="1:71" s="789" customFormat="1" ht="15.6" customHeight="1" outlineLevel="1" x14ac:dyDescent="0.2">
      <c r="B226" s="569" t="s">
        <v>1144</v>
      </c>
      <c r="C226" s="814"/>
      <c r="D226" s="570" t="s">
        <v>1992</v>
      </c>
      <c r="E226" s="577">
        <v>91.3</v>
      </c>
      <c r="F226" s="570" t="s">
        <v>74</v>
      </c>
      <c r="G226" s="571"/>
      <c r="H226" s="571">
        <f>SUM(H227:H259)</f>
        <v>149.51599999999996</v>
      </c>
      <c r="I226" s="767"/>
      <c r="J226" s="767">
        <f>SUM(J227:J259)</f>
        <v>4926.2257</v>
      </c>
      <c r="K226" s="767"/>
      <c r="L226" s="767">
        <f>SUM(L227:L259)</f>
        <v>0</v>
      </c>
      <c r="M226" s="767">
        <f>SUM(M227:M245)/E226</f>
        <v>143.9472803943045</v>
      </c>
      <c r="N226" s="814"/>
      <c r="O226" s="884">
        <f>SUM(O227:O244)/E226</f>
        <v>174.17620927710848</v>
      </c>
      <c r="P226" s="885" t="str">
        <f>B226</f>
        <v>V1-2-E1</v>
      </c>
      <c r="Q226" s="885"/>
      <c r="R226" s="886"/>
      <c r="S226" s="886"/>
      <c r="T226" s="886"/>
      <c r="U226" s="886"/>
      <c r="V226" s="886"/>
      <c r="W226" s="886"/>
      <c r="X226" s="886">
        <f>SUM(X227:X244)/E226</f>
        <v>196.80103587590364</v>
      </c>
      <c r="Y226" s="885"/>
      <c r="Z226" s="847"/>
      <c r="AA226" s="832"/>
      <c r="AB226" s="832"/>
      <c r="AC226" s="832"/>
      <c r="AD226" s="832"/>
      <c r="AE226" s="832"/>
      <c r="AF226" s="832"/>
      <c r="AG226" s="832"/>
      <c r="AH226" s="832"/>
      <c r="AI226" s="832"/>
      <c r="AJ226" s="832"/>
      <c r="AK226" s="832"/>
      <c r="AL226" s="832"/>
      <c r="AM226" s="832"/>
      <c r="AN226" s="832"/>
      <c r="AO226" s="832"/>
      <c r="AP226" s="832"/>
      <c r="AQ226" s="832"/>
      <c r="AR226" s="832"/>
      <c r="AS226" s="832"/>
      <c r="AT226" s="832"/>
      <c r="AU226" s="832"/>
      <c r="AV226" s="832"/>
      <c r="AW226" s="832"/>
      <c r="AX226" s="832"/>
      <c r="AY226" s="832"/>
      <c r="AZ226" s="832"/>
      <c r="BA226" s="832"/>
      <c r="BB226" s="832"/>
      <c r="BC226" s="832"/>
      <c r="BD226" s="832"/>
      <c r="BE226" s="832"/>
      <c r="BF226" s="832"/>
      <c r="BG226" s="832"/>
      <c r="BH226" s="832"/>
      <c r="BI226" s="832"/>
      <c r="BJ226" s="832"/>
      <c r="BK226" s="832"/>
      <c r="BL226" s="832"/>
      <c r="BM226" s="832"/>
      <c r="BN226" s="832"/>
      <c r="BO226" s="832"/>
      <c r="BP226" s="832"/>
      <c r="BQ226" s="832"/>
      <c r="BR226" s="832"/>
      <c r="BS226" s="832"/>
    </row>
    <row r="227" spans="1:71" ht="15.6" customHeight="1" outlineLevel="2" x14ac:dyDescent="0.2">
      <c r="A227" s="812"/>
      <c r="B227" s="578"/>
      <c r="D227" s="587" t="s">
        <v>1193</v>
      </c>
      <c r="E227" s="579"/>
      <c r="F227" s="588"/>
      <c r="G227" s="589"/>
      <c r="H227" s="589"/>
      <c r="I227" s="774"/>
      <c r="J227" s="774"/>
      <c r="K227" s="774"/>
      <c r="N227" s="703"/>
      <c r="O227" s="888" t="s">
        <v>164</v>
      </c>
      <c r="P227" s="888"/>
      <c r="Q227" s="894"/>
      <c r="S227" s="895"/>
      <c r="Y227" s="888"/>
      <c r="Z227" s="836"/>
    </row>
    <row r="228" spans="1:71" s="575" customFormat="1" ht="15.6" customHeight="1" outlineLevel="2" x14ac:dyDescent="0.2">
      <c r="A228" s="812"/>
      <c r="B228" s="581"/>
      <c r="C228" s="699"/>
      <c r="E228" s="591"/>
      <c r="G228" s="573"/>
      <c r="H228" s="573"/>
      <c r="I228" s="770"/>
      <c r="J228" s="770"/>
      <c r="K228" s="770"/>
      <c r="L228" s="771"/>
      <c r="M228" s="772"/>
      <c r="N228" s="704"/>
      <c r="O228" s="888" t="str">
        <f>R228</f>
        <v>incl. opslagen</v>
      </c>
      <c r="P228" s="888"/>
      <c r="Q228" s="894"/>
      <c r="R228" s="901" t="str">
        <f>Tabellen!$C$2</f>
        <v>incl. opslagen</v>
      </c>
      <c r="S228" s="895"/>
      <c r="T228" s="901" t="str">
        <f>Tabellen!$C$2</f>
        <v>incl. opslagen</v>
      </c>
      <c r="U228" s="889"/>
      <c r="V228" s="889"/>
      <c r="W228" s="889"/>
      <c r="X228" s="889"/>
      <c r="Y228" s="896"/>
      <c r="Z228" s="840"/>
      <c r="AA228" s="839"/>
      <c r="AB228" s="839"/>
      <c r="AC228" s="839"/>
      <c r="AD228" s="839"/>
      <c r="AE228" s="839"/>
      <c r="AF228" s="839"/>
      <c r="AG228" s="839"/>
      <c r="AH228" s="839"/>
      <c r="AI228" s="839"/>
      <c r="AJ228" s="839"/>
      <c r="AK228" s="839"/>
      <c r="AL228" s="839"/>
      <c r="AM228" s="839"/>
      <c r="AN228" s="839"/>
      <c r="AO228" s="839"/>
      <c r="AP228" s="839"/>
      <c r="AQ228" s="839"/>
      <c r="AR228" s="839"/>
      <c r="AS228" s="839"/>
      <c r="AT228" s="839"/>
      <c r="AU228" s="839"/>
      <c r="AV228" s="839"/>
      <c r="AW228" s="839"/>
      <c r="AX228" s="839"/>
      <c r="AY228" s="839"/>
      <c r="AZ228" s="839"/>
      <c r="BA228" s="839"/>
      <c r="BB228" s="839"/>
      <c r="BC228" s="839"/>
      <c r="BD228" s="839"/>
      <c r="BE228" s="839"/>
      <c r="BF228" s="839"/>
      <c r="BG228" s="839"/>
      <c r="BH228" s="839"/>
      <c r="BI228" s="839"/>
      <c r="BJ228" s="839"/>
      <c r="BK228" s="839"/>
      <c r="BL228" s="839"/>
      <c r="BM228" s="839"/>
      <c r="BN228" s="839"/>
      <c r="BO228" s="839"/>
      <c r="BP228" s="839"/>
      <c r="BQ228" s="839"/>
      <c r="BR228" s="839"/>
      <c r="BS228" s="839"/>
    </row>
    <row r="229" spans="1:71" s="575" customFormat="1" ht="15.6" customHeight="1" outlineLevel="2" x14ac:dyDescent="0.2">
      <c r="A229" s="812"/>
      <c r="B229" s="686"/>
      <c r="C229" s="699"/>
      <c r="D229" s="692" t="s">
        <v>1378</v>
      </c>
      <c r="E229" s="597">
        <v>1</v>
      </c>
      <c r="F229" s="598" t="s">
        <v>844</v>
      </c>
      <c r="G229" s="599">
        <v>2</v>
      </c>
      <c r="H229" s="599">
        <f t="shared" ref="H229:H245" si="53">E229*G229</f>
        <v>2</v>
      </c>
      <c r="I229" s="776"/>
      <c r="J229" s="776">
        <f t="shared" ref="J229:J245" si="54">E229*I229</f>
        <v>0</v>
      </c>
      <c r="K229" s="776"/>
      <c r="L229" s="776">
        <f t="shared" ref="L229:L245" si="55">+K229*E229</f>
        <v>0</v>
      </c>
      <c r="M229" s="777">
        <f>J229+H229*Tabellen!$K$2+L229</f>
        <v>120</v>
      </c>
      <c r="N229" s="704"/>
      <c r="O229" s="889">
        <f t="shared" ref="O229:O244" si="56">R229+T229</f>
        <v>145.19999999999999</v>
      </c>
      <c r="P229" s="890"/>
      <c r="Q229" s="894" t="s">
        <v>1007</v>
      </c>
      <c r="R229" s="889">
        <f>H229*Tabellen!$K$2*Tabellen!$F$2</f>
        <v>145.19999999999999</v>
      </c>
      <c r="S229" s="895" t="s">
        <v>1089</v>
      </c>
      <c r="T229" s="889">
        <f>J229*Tabellen!$F$2</f>
        <v>0</v>
      </c>
      <c r="U229" s="889">
        <f>R229*Tabellen!$G$2</f>
        <v>13.067999999999998</v>
      </c>
      <c r="V229" s="889">
        <f>T229*Tabellen!$H$2</f>
        <v>0</v>
      </c>
      <c r="W229" s="889">
        <f t="shared" ref="W229:W244" si="57">U229+V229</f>
        <v>13.067999999999998</v>
      </c>
      <c r="X229" s="889">
        <f t="shared" ref="X229:X244" si="58">O229+W229</f>
        <v>158.26799999999997</v>
      </c>
      <c r="Y229" s="890"/>
      <c r="Z229" s="841"/>
      <c r="AA229" s="839"/>
      <c r="AB229" s="839"/>
      <c r="AC229" s="839"/>
      <c r="AD229" s="839"/>
      <c r="AE229" s="839"/>
      <c r="AF229" s="839"/>
      <c r="AG229" s="839"/>
      <c r="AH229" s="839"/>
      <c r="AI229" s="839"/>
      <c r="AJ229" s="839"/>
      <c r="AK229" s="839"/>
      <c r="AL229" s="839"/>
      <c r="AM229" s="839"/>
      <c r="AN229" s="839"/>
      <c r="AO229" s="839"/>
      <c r="AP229" s="839"/>
      <c r="AQ229" s="839"/>
      <c r="AR229" s="839"/>
      <c r="AS229" s="839"/>
      <c r="AT229" s="839"/>
      <c r="AU229" s="839"/>
      <c r="AV229" s="839"/>
      <c r="AW229" s="839"/>
      <c r="AX229" s="839"/>
      <c r="AY229" s="839"/>
      <c r="AZ229" s="839"/>
      <c r="BA229" s="839"/>
      <c r="BB229" s="839"/>
      <c r="BC229" s="839"/>
      <c r="BD229" s="839"/>
      <c r="BE229" s="839"/>
      <c r="BF229" s="839"/>
      <c r="BG229" s="839"/>
      <c r="BH229" s="839"/>
      <c r="BI229" s="839"/>
      <c r="BJ229" s="839"/>
      <c r="BK229" s="839"/>
      <c r="BL229" s="839"/>
      <c r="BM229" s="839"/>
      <c r="BN229" s="839"/>
      <c r="BO229" s="839"/>
      <c r="BP229" s="839"/>
      <c r="BQ229" s="839"/>
      <c r="BR229" s="839"/>
      <c r="BS229" s="839"/>
    </row>
    <row r="230" spans="1:71" s="575" customFormat="1" ht="15.6" customHeight="1" outlineLevel="2" x14ac:dyDescent="0.2">
      <c r="A230" s="812"/>
      <c r="B230" s="686"/>
      <c r="C230" s="699"/>
      <c r="D230" s="692" t="s">
        <v>1399</v>
      </c>
      <c r="E230" s="597">
        <v>13.04</v>
      </c>
      <c r="F230" s="721" t="s">
        <v>71</v>
      </c>
      <c r="G230" s="599">
        <v>0.2</v>
      </c>
      <c r="H230" s="599">
        <f t="shared" si="53"/>
        <v>2.6080000000000001</v>
      </c>
      <c r="I230" s="776"/>
      <c r="J230" s="776">
        <f t="shared" si="54"/>
        <v>0</v>
      </c>
      <c r="K230" s="776"/>
      <c r="L230" s="776">
        <f t="shared" si="55"/>
        <v>0</v>
      </c>
      <c r="M230" s="777">
        <f>J230+H230*Tabellen!$K$2+L230</f>
        <v>156.48000000000002</v>
      </c>
      <c r="N230" s="704"/>
      <c r="O230" s="889">
        <f t="shared" si="56"/>
        <v>189.34080000000003</v>
      </c>
      <c r="P230" s="890"/>
      <c r="Q230" s="894" t="s">
        <v>1007</v>
      </c>
      <c r="R230" s="889">
        <f>H230*Tabellen!$K$2*Tabellen!$F$2</f>
        <v>189.34080000000003</v>
      </c>
      <c r="S230" s="895" t="s">
        <v>1089</v>
      </c>
      <c r="T230" s="889">
        <f>J230*Tabellen!$F$2</f>
        <v>0</v>
      </c>
      <c r="U230" s="889">
        <f>R230*Tabellen!$G$2</f>
        <v>17.040672000000001</v>
      </c>
      <c r="V230" s="889">
        <f>T230*Tabellen!$H$2</f>
        <v>0</v>
      </c>
      <c r="W230" s="889">
        <f t="shared" si="57"/>
        <v>17.040672000000001</v>
      </c>
      <c r="X230" s="889">
        <f t="shared" si="58"/>
        <v>206.38147200000003</v>
      </c>
      <c r="Y230" s="890"/>
      <c r="Z230" s="841"/>
      <c r="AA230" s="839"/>
      <c r="AB230" s="839"/>
      <c r="AC230" s="839"/>
      <c r="AD230" s="839"/>
      <c r="AE230" s="839"/>
      <c r="AF230" s="839"/>
      <c r="AG230" s="839"/>
      <c r="AH230" s="839"/>
      <c r="AI230" s="839"/>
      <c r="AJ230" s="839"/>
      <c r="AK230" s="839"/>
      <c r="AL230" s="839"/>
      <c r="AM230" s="839"/>
      <c r="AN230" s="839"/>
      <c r="AO230" s="839"/>
      <c r="AP230" s="839"/>
      <c r="AQ230" s="839"/>
      <c r="AR230" s="839"/>
      <c r="AS230" s="839"/>
      <c r="AT230" s="839"/>
      <c r="AU230" s="839"/>
      <c r="AV230" s="839"/>
      <c r="AW230" s="839"/>
      <c r="AX230" s="839"/>
      <c r="AY230" s="839"/>
      <c r="AZ230" s="839"/>
      <c r="BA230" s="839"/>
      <c r="BB230" s="839"/>
      <c r="BC230" s="839"/>
      <c r="BD230" s="839"/>
      <c r="BE230" s="839"/>
      <c r="BF230" s="839"/>
      <c r="BG230" s="839"/>
      <c r="BH230" s="839"/>
      <c r="BI230" s="839"/>
      <c r="BJ230" s="839"/>
      <c r="BK230" s="839"/>
      <c r="BL230" s="839"/>
      <c r="BM230" s="839"/>
      <c r="BN230" s="839"/>
      <c r="BO230" s="839"/>
      <c r="BP230" s="839"/>
      <c r="BQ230" s="839"/>
      <c r="BR230" s="839"/>
      <c r="BS230" s="839"/>
    </row>
    <row r="231" spans="1:71" s="575" customFormat="1" ht="15.6" customHeight="1" outlineLevel="2" x14ac:dyDescent="0.2">
      <c r="A231" s="812"/>
      <c r="B231" s="686"/>
      <c r="C231" s="699"/>
      <c r="D231" s="692" t="s">
        <v>1388</v>
      </c>
      <c r="E231" s="597">
        <v>14.49</v>
      </c>
      <c r="F231" s="721" t="s">
        <v>71</v>
      </c>
      <c r="G231" s="599">
        <v>0.5</v>
      </c>
      <c r="H231" s="599">
        <f t="shared" si="53"/>
        <v>7.2450000000000001</v>
      </c>
      <c r="I231" s="776">
        <v>5</v>
      </c>
      <c r="J231" s="776">
        <f t="shared" si="54"/>
        <v>72.45</v>
      </c>
      <c r="K231" s="776"/>
      <c r="L231" s="776">
        <f t="shared" si="55"/>
        <v>0</v>
      </c>
      <c r="M231" s="777">
        <f>J231+H231*Tabellen!$K$2+L231</f>
        <v>507.15</v>
      </c>
      <c r="N231" s="704"/>
      <c r="O231" s="889">
        <f t="shared" si="56"/>
        <v>613.65149999999994</v>
      </c>
      <c r="P231" s="897"/>
      <c r="Q231" s="894" t="s">
        <v>1007</v>
      </c>
      <c r="R231" s="889">
        <f>H231*Tabellen!$K$2*Tabellen!$F$2</f>
        <v>525.98699999999997</v>
      </c>
      <c r="S231" s="895" t="s">
        <v>1089</v>
      </c>
      <c r="T231" s="889">
        <f>J231*Tabellen!$F$2</f>
        <v>87.664500000000004</v>
      </c>
      <c r="U231" s="889">
        <f>R231*Tabellen!$G$2</f>
        <v>47.338829999999994</v>
      </c>
      <c r="V231" s="889">
        <f>T231*Tabellen!$H$2</f>
        <v>18.409545000000001</v>
      </c>
      <c r="W231" s="889">
        <f t="shared" si="57"/>
        <v>65.748374999999996</v>
      </c>
      <c r="X231" s="889">
        <f t="shared" si="58"/>
        <v>679.39987499999995</v>
      </c>
      <c r="Y231" s="890"/>
      <c r="Z231" s="841"/>
      <c r="AA231" s="839"/>
      <c r="AB231" s="839"/>
      <c r="AC231" s="839"/>
      <c r="AD231" s="839"/>
      <c r="AE231" s="839"/>
      <c r="AF231" s="839"/>
      <c r="AG231" s="839"/>
      <c r="AH231" s="839"/>
      <c r="AI231" s="839"/>
      <c r="AJ231" s="839"/>
      <c r="AK231" s="839"/>
      <c r="AL231" s="839"/>
      <c r="AM231" s="839"/>
      <c r="AN231" s="839"/>
      <c r="AO231" s="839"/>
      <c r="AP231" s="839"/>
      <c r="AQ231" s="839"/>
      <c r="AR231" s="839"/>
      <c r="AS231" s="839"/>
      <c r="AT231" s="839"/>
      <c r="AU231" s="839"/>
      <c r="AV231" s="839"/>
      <c r="AW231" s="839"/>
      <c r="AX231" s="839"/>
      <c r="AY231" s="839"/>
      <c r="AZ231" s="839"/>
      <c r="BA231" s="839"/>
      <c r="BB231" s="839"/>
      <c r="BC231" s="839"/>
      <c r="BD231" s="839"/>
      <c r="BE231" s="839"/>
      <c r="BF231" s="839"/>
      <c r="BG231" s="839"/>
      <c r="BH231" s="839"/>
      <c r="BI231" s="839"/>
      <c r="BJ231" s="839"/>
      <c r="BK231" s="839"/>
      <c r="BL231" s="839"/>
      <c r="BM231" s="839"/>
      <c r="BN231" s="839"/>
      <c r="BO231" s="839"/>
      <c r="BP231" s="839"/>
      <c r="BQ231" s="839"/>
      <c r="BR231" s="839"/>
      <c r="BS231" s="839"/>
    </row>
    <row r="232" spans="1:71" s="575" customFormat="1" ht="15.6" customHeight="1" outlineLevel="2" x14ac:dyDescent="0.2">
      <c r="A232" s="812"/>
      <c r="B232" s="686"/>
      <c r="C232" s="699"/>
      <c r="D232" s="692" t="s">
        <v>1389</v>
      </c>
      <c r="E232" s="597">
        <v>14</v>
      </c>
      <c r="F232" s="721" t="s">
        <v>71</v>
      </c>
      <c r="G232" s="599">
        <v>0.2</v>
      </c>
      <c r="H232" s="599">
        <f t="shared" si="53"/>
        <v>2.8000000000000003</v>
      </c>
      <c r="I232" s="776">
        <v>17.760000000000002</v>
      </c>
      <c r="J232" s="776">
        <f t="shared" si="54"/>
        <v>248.64000000000001</v>
      </c>
      <c r="K232" s="776"/>
      <c r="L232" s="776">
        <f t="shared" si="55"/>
        <v>0</v>
      </c>
      <c r="M232" s="777">
        <f>J232+H232*Tabellen!$K$2+L232</f>
        <v>416.64000000000004</v>
      </c>
      <c r="N232" s="704"/>
      <c r="O232" s="889">
        <f t="shared" si="56"/>
        <v>504.13440000000003</v>
      </c>
      <c r="P232" s="897"/>
      <c r="Q232" s="894" t="s">
        <v>1007</v>
      </c>
      <c r="R232" s="889">
        <f>H232*Tabellen!$K$2*Tabellen!$F$2</f>
        <v>203.28000000000003</v>
      </c>
      <c r="S232" s="895" t="s">
        <v>1089</v>
      </c>
      <c r="T232" s="889">
        <f>J232*Tabellen!$F$2</f>
        <v>300.8544</v>
      </c>
      <c r="U232" s="889">
        <f>R232*Tabellen!$G$2</f>
        <v>18.295200000000001</v>
      </c>
      <c r="V232" s="889">
        <f>T232*Tabellen!$H$2</f>
        <v>63.179423999999997</v>
      </c>
      <c r="W232" s="889">
        <f t="shared" si="57"/>
        <v>81.474624000000006</v>
      </c>
      <c r="X232" s="889">
        <f t="shared" si="58"/>
        <v>585.60902400000009</v>
      </c>
      <c r="Y232" s="890"/>
      <c r="Z232" s="841"/>
      <c r="AA232" s="839"/>
      <c r="AB232" s="839"/>
      <c r="AC232" s="839"/>
      <c r="AD232" s="839"/>
      <c r="AE232" s="839"/>
      <c r="AF232" s="839"/>
      <c r="AG232" s="839"/>
      <c r="AH232" s="839"/>
      <c r="AI232" s="839"/>
      <c r="AJ232" s="839"/>
      <c r="AK232" s="839"/>
      <c r="AL232" s="839"/>
      <c r="AM232" s="839"/>
      <c r="AN232" s="839"/>
      <c r="AO232" s="839"/>
      <c r="AP232" s="839"/>
      <c r="AQ232" s="839"/>
      <c r="AR232" s="839"/>
      <c r="AS232" s="839"/>
      <c r="AT232" s="839"/>
      <c r="AU232" s="839"/>
      <c r="AV232" s="839"/>
      <c r="AW232" s="839"/>
      <c r="AX232" s="839"/>
      <c r="AY232" s="839"/>
      <c r="AZ232" s="839"/>
      <c r="BA232" s="839"/>
      <c r="BB232" s="839"/>
      <c r="BC232" s="839"/>
      <c r="BD232" s="839"/>
      <c r="BE232" s="839"/>
      <c r="BF232" s="839"/>
      <c r="BG232" s="839"/>
      <c r="BH232" s="839"/>
      <c r="BI232" s="839"/>
      <c r="BJ232" s="839"/>
      <c r="BK232" s="839"/>
      <c r="BL232" s="839"/>
      <c r="BM232" s="839"/>
      <c r="BN232" s="839"/>
      <c r="BO232" s="839"/>
      <c r="BP232" s="839"/>
      <c r="BQ232" s="839"/>
      <c r="BR232" s="839"/>
      <c r="BS232" s="839"/>
    </row>
    <row r="233" spans="1:71" s="575" customFormat="1" ht="15.6" customHeight="1" outlineLevel="2" x14ac:dyDescent="0.2">
      <c r="A233" s="812"/>
      <c r="B233" s="686"/>
      <c r="C233" s="699"/>
      <c r="D233" s="692" t="s">
        <v>1390</v>
      </c>
      <c r="E233" s="597">
        <v>28</v>
      </c>
      <c r="F233" s="598" t="s">
        <v>73</v>
      </c>
      <c r="G233" s="599"/>
      <c r="H233" s="599">
        <f t="shared" si="53"/>
        <v>0</v>
      </c>
      <c r="I233" s="776">
        <v>0.65</v>
      </c>
      <c r="J233" s="776">
        <f t="shared" si="54"/>
        <v>18.2</v>
      </c>
      <c r="K233" s="776"/>
      <c r="L233" s="776">
        <f t="shared" si="55"/>
        <v>0</v>
      </c>
      <c r="M233" s="777">
        <f>J233+H233*Tabellen!$K$2+L233</f>
        <v>18.2</v>
      </c>
      <c r="N233" s="704"/>
      <c r="O233" s="889">
        <f t="shared" si="56"/>
        <v>22.021999999999998</v>
      </c>
      <c r="P233" s="897"/>
      <c r="Q233" s="894" t="s">
        <v>1007</v>
      </c>
      <c r="R233" s="889">
        <f>H233*Tabellen!$K$2*Tabellen!$F$2</f>
        <v>0</v>
      </c>
      <c r="S233" s="895" t="s">
        <v>1089</v>
      </c>
      <c r="T233" s="889">
        <f>J233*Tabellen!$F$2</f>
        <v>22.021999999999998</v>
      </c>
      <c r="U233" s="889">
        <f>R233*Tabellen!$G$2</f>
        <v>0</v>
      </c>
      <c r="V233" s="889">
        <f>T233*Tabellen!$H$2</f>
        <v>4.6246199999999993</v>
      </c>
      <c r="W233" s="889">
        <f t="shared" si="57"/>
        <v>4.6246199999999993</v>
      </c>
      <c r="X233" s="889">
        <f t="shared" si="58"/>
        <v>26.646619999999999</v>
      </c>
      <c r="Y233" s="890"/>
      <c r="Z233" s="841"/>
      <c r="AA233" s="839"/>
      <c r="AB233" s="839"/>
      <c r="AC233" s="839"/>
      <c r="AD233" s="839"/>
      <c r="AE233" s="839"/>
      <c r="AF233" s="839"/>
      <c r="AG233" s="839"/>
      <c r="AH233" s="839"/>
      <c r="AI233" s="839"/>
      <c r="AJ233" s="839"/>
      <c r="AK233" s="839"/>
      <c r="AL233" s="839"/>
      <c r="AM233" s="839"/>
      <c r="AN233" s="839"/>
      <c r="AO233" s="839"/>
      <c r="AP233" s="839"/>
      <c r="AQ233" s="839"/>
      <c r="AR233" s="839"/>
      <c r="AS233" s="839"/>
      <c r="AT233" s="839"/>
      <c r="AU233" s="839"/>
      <c r="AV233" s="839"/>
      <c r="AW233" s="839"/>
      <c r="AX233" s="839"/>
      <c r="AY233" s="839"/>
      <c r="AZ233" s="839"/>
      <c r="BA233" s="839"/>
      <c r="BB233" s="839"/>
      <c r="BC233" s="839"/>
      <c r="BD233" s="839"/>
      <c r="BE233" s="839"/>
      <c r="BF233" s="839"/>
      <c r="BG233" s="839"/>
      <c r="BH233" s="839"/>
      <c r="BI233" s="839"/>
      <c r="BJ233" s="839"/>
      <c r="BK233" s="839"/>
      <c r="BL233" s="839"/>
      <c r="BM233" s="839"/>
      <c r="BN233" s="839"/>
      <c r="BO233" s="839"/>
      <c r="BP233" s="839"/>
      <c r="BQ233" s="839"/>
      <c r="BR233" s="839"/>
      <c r="BS233" s="839"/>
    </row>
    <row r="234" spans="1:71" s="575" customFormat="1" ht="15.6" customHeight="1" outlineLevel="2" x14ac:dyDescent="0.2">
      <c r="A234" s="812"/>
      <c r="B234" s="686"/>
      <c r="C234" s="699"/>
      <c r="D234" s="692" t="s">
        <v>1400</v>
      </c>
      <c r="E234" s="597">
        <v>14</v>
      </c>
      <c r="F234" s="721" t="s">
        <v>71</v>
      </c>
      <c r="G234" s="599">
        <v>0.3</v>
      </c>
      <c r="H234" s="599">
        <f t="shared" si="53"/>
        <v>4.2</v>
      </c>
      <c r="I234" s="778">
        <v>10.26</v>
      </c>
      <c r="J234" s="776">
        <f t="shared" si="54"/>
        <v>143.63999999999999</v>
      </c>
      <c r="K234" s="776"/>
      <c r="L234" s="776">
        <f t="shared" si="55"/>
        <v>0</v>
      </c>
      <c r="M234" s="777">
        <f>J234+H234*Tabellen!$K$2+L234</f>
        <v>395.64</v>
      </c>
      <c r="N234" s="704"/>
      <c r="O234" s="889">
        <f t="shared" si="56"/>
        <v>478.7244</v>
      </c>
      <c r="P234" s="898"/>
      <c r="Q234" s="894" t="s">
        <v>1007</v>
      </c>
      <c r="R234" s="889">
        <f>H234*Tabellen!$K$2*Tabellen!$F$2</f>
        <v>304.92</v>
      </c>
      <c r="S234" s="895" t="s">
        <v>1089</v>
      </c>
      <c r="T234" s="889">
        <f>J234*Tabellen!$F$2</f>
        <v>173.80439999999999</v>
      </c>
      <c r="U234" s="889">
        <f>R234*Tabellen!$G$2</f>
        <v>27.442800000000002</v>
      </c>
      <c r="V234" s="889">
        <f>T234*Tabellen!$H$2</f>
        <v>36.498923999999995</v>
      </c>
      <c r="W234" s="889">
        <f t="shared" si="57"/>
        <v>63.941723999999994</v>
      </c>
      <c r="X234" s="889">
        <f t="shared" si="58"/>
        <v>542.66612399999997</v>
      </c>
      <c r="Y234" s="890"/>
      <c r="Z234" s="841"/>
      <c r="AA234" s="839"/>
      <c r="AB234" s="839"/>
      <c r="AC234" s="839"/>
      <c r="AD234" s="839"/>
      <c r="AE234" s="839"/>
      <c r="AF234" s="839"/>
      <c r="AG234" s="839"/>
      <c r="AH234" s="839"/>
      <c r="AI234" s="839"/>
      <c r="AJ234" s="839"/>
      <c r="AK234" s="839"/>
      <c r="AL234" s="839"/>
      <c r="AM234" s="839"/>
      <c r="AN234" s="839"/>
      <c r="AO234" s="839"/>
      <c r="AP234" s="839"/>
      <c r="AQ234" s="839"/>
      <c r="AR234" s="839"/>
      <c r="AS234" s="839"/>
      <c r="AT234" s="839"/>
      <c r="AU234" s="839"/>
      <c r="AV234" s="839"/>
      <c r="AW234" s="839"/>
      <c r="AX234" s="839"/>
      <c r="AY234" s="839"/>
      <c r="AZ234" s="839"/>
      <c r="BA234" s="839"/>
      <c r="BB234" s="839"/>
      <c r="BC234" s="839"/>
      <c r="BD234" s="839"/>
      <c r="BE234" s="839"/>
      <c r="BF234" s="839"/>
      <c r="BG234" s="839"/>
      <c r="BH234" s="839"/>
      <c r="BI234" s="839"/>
      <c r="BJ234" s="839"/>
      <c r="BK234" s="839"/>
      <c r="BL234" s="839"/>
      <c r="BM234" s="839"/>
      <c r="BN234" s="839"/>
      <c r="BO234" s="839"/>
      <c r="BP234" s="839"/>
      <c r="BQ234" s="839"/>
      <c r="BR234" s="839"/>
      <c r="BS234" s="839"/>
    </row>
    <row r="235" spans="1:71" s="575" customFormat="1" ht="15.6" customHeight="1" outlineLevel="2" x14ac:dyDescent="0.2">
      <c r="A235" s="812"/>
      <c r="B235" s="686"/>
      <c r="C235" s="699"/>
      <c r="D235" s="692" t="s">
        <v>1990</v>
      </c>
      <c r="E235" s="597">
        <v>365.2</v>
      </c>
      <c r="F235" s="723" t="s">
        <v>276</v>
      </c>
      <c r="G235" s="599">
        <v>0.03</v>
      </c>
      <c r="H235" s="599">
        <f t="shared" si="53"/>
        <v>10.956</v>
      </c>
      <c r="I235" s="776">
        <v>1.22</v>
      </c>
      <c r="J235" s="776">
        <f t="shared" si="54"/>
        <v>445.54399999999998</v>
      </c>
      <c r="K235" s="776"/>
      <c r="L235" s="776">
        <f t="shared" si="55"/>
        <v>0</v>
      </c>
      <c r="M235" s="777">
        <f>J235+H235*Tabellen!$K$2+L235</f>
        <v>1102.904</v>
      </c>
      <c r="N235" s="704"/>
      <c r="O235" s="889">
        <f t="shared" si="56"/>
        <v>1334.5138400000001</v>
      </c>
      <c r="P235" s="890"/>
      <c r="Q235" s="894" t="s">
        <v>1007</v>
      </c>
      <c r="R235" s="889">
        <f>H235*Tabellen!$K$2*Tabellen!$F$2</f>
        <v>795.40560000000005</v>
      </c>
      <c r="S235" s="895" t="s">
        <v>1089</v>
      </c>
      <c r="T235" s="889">
        <f>J235*Tabellen!$F$2</f>
        <v>539.10823999999991</v>
      </c>
      <c r="U235" s="889">
        <f>R235*Tabellen!$G$2</f>
        <v>71.586504000000005</v>
      </c>
      <c r="V235" s="889">
        <f>T235*Tabellen!$H$2</f>
        <v>113.21273039999998</v>
      </c>
      <c r="W235" s="889">
        <f t="shared" si="57"/>
        <v>184.79923439999999</v>
      </c>
      <c r="X235" s="889">
        <f t="shared" si="58"/>
        <v>1519.3130744</v>
      </c>
      <c r="Y235" s="890"/>
      <c r="Z235" s="841"/>
      <c r="AA235" s="839"/>
      <c r="AB235" s="839"/>
      <c r="AC235" s="839"/>
      <c r="AD235" s="839"/>
      <c r="AE235" s="839"/>
      <c r="AF235" s="839"/>
      <c r="AG235" s="839"/>
      <c r="AH235" s="839"/>
      <c r="AI235" s="839"/>
      <c r="AJ235" s="839"/>
      <c r="AK235" s="839"/>
      <c r="AL235" s="839"/>
      <c r="AM235" s="839"/>
      <c r="AN235" s="839"/>
      <c r="AO235" s="839"/>
      <c r="AP235" s="839"/>
      <c r="AQ235" s="839"/>
      <c r="AR235" s="839"/>
      <c r="AS235" s="839"/>
      <c r="AT235" s="839"/>
      <c r="AU235" s="839"/>
      <c r="AV235" s="839"/>
      <c r="AW235" s="839"/>
      <c r="AX235" s="839"/>
      <c r="AY235" s="839"/>
      <c r="AZ235" s="839"/>
      <c r="BA235" s="839"/>
      <c r="BB235" s="839"/>
      <c r="BC235" s="839"/>
      <c r="BD235" s="839"/>
      <c r="BE235" s="839"/>
      <c r="BF235" s="839"/>
      <c r="BG235" s="839"/>
      <c r="BH235" s="839"/>
      <c r="BI235" s="839"/>
      <c r="BJ235" s="839"/>
      <c r="BK235" s="839"/>
      <c r="BL235" s="839"/>
      <c r="BM235" s="839"/>
      <c r="BN235" s="839"/>
      <c r="BO235" s="839"/>
      <c r="BP235" s="839"/>
      <c r="BQ235" s="839"/>
      <c r="BR235" s="839"/>
      <c r="BS235" s="839"/>
    </row>
    <row r="236" spans="1:71" s="575" customFormat="1" ht="15.6" customHeight="1" outlineLevel="2" x14ac:dyDescent="0.2">
      <c r="A236" s="812"/>
      <c r="B236" s="686"/>
      <c r="C236" s="699"/>
      <c r="D236" s="724" t="s">
        <v>1991</v>
      </c>
      <c r="E236" s="597">
        <v>91.3</v>
      </c>
      <c r="F236" s="721" t="s">
        <v>74</v>
      </c>
      <c r="G236" s="599">
        <v>0.15</v>
      </c>
      <c r="H236" s="599">
        <f t="shared" si="53"/>
        <v>13.694999999999999</v>
      </c>
      <c r="I236" s="776">
        <v>14.5</v>
      </c>
      <c r="J236" s="776">
        <f t="shared" si="54"/>
        <v>1323.85</v>
      </c>
      <c r="K236" s="776"/>
      <c r="L236" s="776">
        <f t="shared" si="55"/>
        <v>0</v>
      </c>
      <c r="M236" s="777">
        <f>J236+H236*Tabellen!$K$2+L236</f>
        <v>2145.5499999999997</v>
      </c>
      <c r="N236" s="704"/>
      <c r="O236" s="889">
        <f t="shared" si="56"/>
        <v>2596.1154999999999</v>
      </c>
      <c r="P236" s="898"/>
      <c r="Q236" s="894" t="s">
        <v>1007</v>
      </c>
      <c r="R236" s="889">
        <f>H236*Tabellen!$K$2*Tabellen!$F$2</f>
        <v>994.25699999999983</v>
      </c>
      <c r="S236" s="895" t="s">
        <v>1089</v>
      </c>
      <c r="T236" s="889">
        <f>J236*Tabellen!$F$2</f>
        <v>1601.8584999999998</v>
      </c>
      <c r="U236" s="889">
        <f>R236*Tabellen!$G$2</f>
        <v>89.483129999999989</v>
      </c>
      <c r="V236" s="889">
        <f>T236*Tabellen!$H$2</f>
        <v>336.39028499999995</v>
      </c>
      <c r="W236" s="889">
        <f t="shared" si="57"/>
        <v>425.87341499999991</v>
      </c>
      <c r="X236" s="889">
        <f t="shared" si="58"/>
        <v>3021.9889149999999</v>
      </c>
      <c r="Y236" s="890"/>
      <c r="Z236" s="841"/>
      <c r="AA236" s="839"/>
      <c r="AB236" s="839"/>
      <c r="AC236" s="839"/>
      <c r="AD236" s="839"/>
      <c r="AE236" s="839"/>
      <c r="AF236" s="839"/>
      <c r="AG236" s="839"/>
      <c r="AH236" s="839"/>
      <c r="AI236" s="839"/>
      <c r="AJ236" s="839"/>
      <c r="AK236" s="839"/>
      <c r="AL236" s="839"/>
      <c r="AM236" s="839"/>
      <c r="AN236" s="839"/>
      <c r="AO236" s="839"/>
      <c r="AP236" s="839"/>
      <c r="AQ236" s="839"/>
      <c r="AR236" s="839"/>
      <c r="AS236" s="839"/>
      <c r="AT236" s="839"/>
      <c r="AU236" s="839"/>
      <c r="AV236" s="839"/>
      <c r="AW236" s="839"/>
      <c r="AX236" s="839"/>
      <c r="AY236" s="839"/>
      <c r="AZ236" s="839"/>
      <c r="BA236" s="839"/>
      <c r="BB236" s="839"/>
      <c r="BC236" s="839"/>
      <c r="BD236" s="839"/>
      <c r="BE236" s="839"/>
      <c r="BF236" s="839"/>
      <c r="BG236" s="839"/>
      <c r="BH236" s="839"/>
      <c r="BI236" s="839"/>
      <c r="BJ236" s="839"/>
      <c r="BK236" s="839"/>
      <c r="BL236" s="839"/>
      <c r="BM236" s="839"/>
      <c r="BN236" s="839"/>
      <c r="BO236" s="839"/>
      <c r="BP236" s="839"/>
      <c r="BQ236" s="839"/>
      <c r="BR236" s="839"/>
      <c r="BS236" s="839"/>
    </row>
    <row r="237" spans="1:71" s="575" customFormat="1" ht="15.6" customHeight="1" outlineLevel="2" x14ac:dyDescent="0.2">
      <c r="A237" s="812"/>
      <c r="B237" s="686"/>
      <c r="C237" s="699"/>
      <c r="D237" s="692" t="s">
        <v>1401</v>
      </c>
      <c r="E237" s="597">
        <v>547.79999999999995</v>
      </c>
      <c r="F237" s="721" t="s">
        <v>276</v>
      </c>
      <c r="G237" s="599">
        <v>7.0000000000000007E-2</v>
      </c>
      <c r="H237" s="599">
        <f t="shared" si="53"/>
        <v>38.346000000000004</v>
      </c>
      <c r="I237" s="776">
        <v>1.22</v>
      </c>
      <c r="J237" s="776">
        <f t="shared" si="54"/>
        <v>668.31599999999992</v>
      </c>
      <c r="K237" s="776"/>
      <c r="L237" s="776">
        <f t="shared" si="55"/>
        <v>0</v>
      </c>
      <c r="M237" s="777">
        <f>J237+H237*Tabellen!$K$2+L237</f>
        <v>2969.076</v>
      </c>
      <c r="N237" s="704"/>
      <c r="O237" s="889">
        <f t="shared" si="56"/>
        <v>3592.58196</v>
      </c>
      <c r="P237" s="897"/>
      <c r="Q237" s="894" t="s">
        <v>1007</v>
      </c>
      <c r="R237" s="889">
        <f>H237*Tabellen!$K$2*Tabellen!$F$2</f>
        <v>2783.9196000000002</v>
      </c>
      <c r="S237" s="895" t="s">
        <v>1089</v>
      </c>
      <c r="T237" s="889">
        <f>J237*Tabellen!$F$2</f>
        <v>808.66235999999992</v>
      </c>
      <c r="U237" s="889">
        <f>R237*Tabellen!$G$2</f>
        <v>250.552764</v>
      </c>
      <c r="V237" s="889">
        <f>T237*Tabellen!$H$2</f>
        <v>169.81909559999997</v>
      </c>
      <c r="W237" s="889">
        <f t="shared" si="57"/>
        <v>420.37185959999999</v>
      </c>
      <c r="X237" s="889">
        <f t="shared" si="58"/>
        <v>4012.9538195999999</v>
      </c>
      <c r="Y237" s="890"/>
      <c r="Z237" s="841"/>
      <c r="AA237" s="839"/>
      <c r="AB237" s="839"/>
      <c r="AC237" s="839"/>
      <c r="AD237" s="839"/>
      <c r="AE237" s="839"/>
      <c r="AF237" s="839"/>
      <c r="AG237" s="839"/>
      <c r="AH237" s="839"/>
      <c r="AI237" s="839"/>
      <c r="AJ237" s="839"/>
      <c r="AK237" s="839"/>
      <c r="AL237" s="839"/>
      <c r="AM237" s="839"/>
      <c r="AN237" s="839"/>
      <c r="AO237" s="839"/>
      <c r="AP237" s="839"/>
      <c r="AQ237" s="839"/>
      <c r="AR237" s="839"/>
      <c r="AS237" s="839"/>
      <c r="AT237" s="839"/>
      <c r="AU237" s="839"/>
      <c r="AV237" s="839"/>
      <c r="AW237" s="839"/>
      <c r="AX237" s="839"/>
      <c r="AY237" s="839"/>
      <c r="AZ237" s="839"/>
      <c r="BA237" s="839"/>
      <c r="BB237" s="839"/>
      <c r="BC237" s="839"/>
      <c r="BD237" s="839"/>
      <c r="BE237" s="839"/>
      <c r="BF237" s="839"/>
      <c r="BG237" s="839"/>
      <c r="BH237" s="839"/>
      <c r="BI237" s="839"/>
      <c r="BJ237" s="839"/>
      <c r="BK237" s="839"/>
      <c r="BL237" s="839"/>
      <c r="BM237" s="839"/>
      <c r="BN237" s="839"/>
      <c r="BO237" s="839"/>
      <c r="BP237" s="839"/>
      <c r="BQ237" s="839"/>
      <c r="BR237" s="839"/>
      <c r="BS237" s="839"/>
    </row>
    <row r="238" spans="1:71" s="575" customFormat="1" ht="15.6" customHeight="1" outlineLevel="2" x14ac:dyDescent="0.2">
      <c r="A238" s="812"/>
      <c r="B238" s="686"/>
      <c r="C238" s="699"/>
      <c r="D238" s="725" t="s">
        <v>1402</v>
      </c>
      <c r="E238" s="726">
        <v>91.3</v>
      </c>
      <c r="F238" s="727" t="s">
        <v>74</v>
      </c>
      <c r="G238" s="728">
        <v>0.1</v>
      </c>
      <c r="H238" s="728">
        <f t="shared" si="53"/>
        <v>9.1300000000000008</v>
      </c>
      <c r="I238" s="779">
        <v>0.96</v>
      </c>
      <c r="J238" s="779">
        <f t="shared" si="54"/>
        <v>87.647999999999996</v>
      </c>
      <c r="K238" s="779"/>
      <c r="L238" s="779">
        <f t="shared" si="55"/>
        <v>0</v>
      </c>
      <c r="M238" s="780">
        <f>J238+H238*Tabellen!$K$2+L238</f>
        <v>635.44800000000009</v>
      </c>
      <c r="N238" s="704"/>
      <c r="O238" s="889">
        <f t="shared" si="56"/>
        <v>768.89208000000008</v>
      </c>
      <c r="P238" s="897"/>
      <c r="Q238" s="894" t="s">
        <v>1007</v>
      </c>
      <c r="R238" s="889">
        <f>H238*Tabellen!$K$2*Tabellen!$F$2</f>
        <v>662.83800000000008</v>
      </c>
      <c r="S238" s="895" t="s">
        <v>1089</v>
      </c>
      <c r="T238" s="889">
        <f>J238*Tabellen!$F$2</f>
        <v>106.05408</v>
      </c>
      <c r="U238" s="889">
        <f>R238*Tabellen!$G$2</f>
        <v>59.655420000000007</v>
      </c>
      <c r="V238" s="889">
        <f>T238*Tabellen!$H$2</f>
        <v>22.2713568</v>
      </c>
      <c r="W238" s="889">
        <f t="shared" si="57"/>
        <v>81.926776799999999</v>
      </c>
      <c r="X238" s="889">
        <f t="shared" si="58"/>
        <v>850.81885680000005</v>
      </c>
      <c r="Y238" s="890"/>
      <c r="Z238" s="841"/>
      <c r="AA238" s="839"/>
      <c r="AB238" s="839"/>
      <c r="AC238" s="839"/>
      <c r="AD238" s="839"/>
      <c r="AE238" s="839"/>
      <c r="AF238" s="839"/>
      <c r="AG238" s="839"/>
      <c r="AH238" s="839"/>
      <c r="AI238" s="839"/>
      <c r="AJ238" s="839"/>
      <c r="AK238" s="839"/>
      <c r="AL238" s="839"/>
      <c r="AM238" s="839"/>
      <c r="AN238" s="839"/>
      <c r="AO238" s="839"/>
      <c r="AP238" s="839"/>
      <c r="AQ238" s="839"/>
      <c r="AR238" s="839"/>
      <c r="AS238" s="839"/>
      <c r="AT238" s="839"/>
      <c r="AU238" s="839"/>
      <c r="AV238" s="839"/>
      <c r="AW238" s="839"/>
      <c r="AX238" s="839"/>
      <c r="AY238" s="839"/>
      <c r="AZ238" s="839"/>
      <c r="BA238" s="839"/>
      <c r="BB238" s="839"/>
      <c r="BC238" s="839"/>
      <c r="BD238" s="839"/>
      <c r="BE238" s="839"/>
      <c r="BF238" s="839"/>
      <c r="BG238" s="839"/>
      <c r="BH238" s="839"/>
      <c r="BI238" s="839"/>
      <c r="BJ238" s="839"/>
      <c r="BK238" s="839"/>
      <c r="BL238" s="839"/>
      <c r="BM238" s="839"/>
      <c r="BN238" s="839"/>
      <c r="BO238" s="839"/>
      <c r="BP238" s="839"/>
      <c r="BQ238" s="839"/>
      <c r="BR238" s="839"/>
      <c r="BS238" s="839"/>
    </row>
    <row r="239" spans="1:71" s="575" customFormat="1" ht="15.6" customHeight="1" outlineLevel="2" x14ac:dyDescent="0.2">
      <c r="A239" s="812"/>
      <c r="B239" s="686"/>
      <c r="C239" s="699"/>
      <c r="D239" s="725" t="s">
        <v>1403</v>
      </c>
      <c r="E239" s="726">
        <v>18.260000000000002</v>
      </c>
      <c r="F239" s="729" t="s">
        <v>71</v>
      </c>
      <c r="G239" s="728">
        <v>0.2</v>
      </c>
      <c r="H239" s="728">
        <f t="shared" si="53"/>
        <v>3.6520000000000006</v>
      </c>
      <c r="I239" s="779">
        <v>1.62</v>
      </c>
      <c r="J239" s="779">
        <f t="shared" si="54"/>
        <v>29.581200000000006</v>
      </c>
      <c r="K239" s="779"/>
      <c r="L239" s="779">
        <f t="shared" si="55"/>
        <v>0</v>
      </c>
      <c r="M239" s="780">
        <f>J239+H239*Tabellen!$K$2+L239</f>
        <v>248.70120000000003</v>
      </c>
      <c r="N239" s="704"/>
      <c r="O239" s="889">
        <f t="shared" si="56"/>
        <v>300.92845200000005</v>
      </c>
      <c r="P239" s="897"/>
      <c r="Q239" s="894" t="s">
        <v>1007</v>
      </c>
      <c r="R239" s="889">
        <f>H239*Tabellen!$K$2*Tabellen!$F$2</f>
        <v>265.13520000000005</v>
      </c>
      <c r="S239" s="895" t="s">
        <v>1089</v>
      </c>
      <c r="T239" s="889">
        <f>J239*Tabellen!$F$2</f>
        <v>35.79325200000001</v>
      </c>
      <c r="U239" s="889">
        <f>R239*Tabellen!$G$2</f>
        <v>23.862168000000004</v>
      </c>
      <c r="V239" s="889">
        <f>T239*Tabellen!$H$2</f>
        <v>7.5165829200000021</v>
      </c>
      <c r="W239" s="889">
        <f t="shared" si="57"/>
        <v>31.378750920000005</v>
      </c>
      <c r="X239" s="889">
        <f t="shared" si="58"/>
        <v>332.30720292000007</v>
      </c>
      <c r="Y239" s="890"/>
      <c r="Z239" s="841"/>
      <c r="AA239" s="839"/>
      <c r="AB239" s="839"/>
      <c r="AC239" s="839"/>
      <c r="AD239" s="839"/>
      <c r="AE239" s="839"/>
      <c r="AF239" s="839"/>
      <c r="AG239" s="839"/>
      <c r="AH239" s="839"/>
      <c r="AI239" s="839"/>
      <c r="AJ239" s="839"/>
      <c r="AK239" s="839"/>
      <c r="AL239" s="839"/>
      <c r="AM239" s="839"/>
      <c r="AN239" s="839"/>
      <c r="AO239" s="839"/>
      <c r="AP239" s="839"/>
      <c r="AQ239" s="839"/>
      <c r="AR239" s="839"/>
      <c r="AS239" s="839"/>
      <c r="AT239" s="839"/>
      <c r="AU239" s="839"/>
      <c r="AV239" s="839"/>
      <c r="AW239" s="839"/>
      <c r="AX239" s="839"/>
      <c r="AY239" s="839"/>
      <c r="AZ239" s="839"/>
      <c r="BA239" s="839"/>
      <c r="BB239" s="839"/>
      <c r="BC239" s="839"/>
      <c r="BD239" s="839"/>
      <c r="BE239" s="839"/>
      <c r="BF239" s="839"/>
      <c r="BG239" s="839"/>
      <c r="BH239" s="839"/>
      <c r="BI239" s="839"/>
      <c r="BJ239" s="839"/>
      <c r="BK239" s="839"/>
      <c r="BL239" s="839"/>
      <c r="BM239" s="839"/>
      <c r="BN239" s="839"/>
      <c r="BO239" s="839"/>
      <c r="BP239" s="839"/>
      <c r="BQ239" s="839"/>
      <c r="BR239" s="839"/>
      <c r="BS239" s="839"/>
    </row>
    <row r="240" spans="1:71" s="575" customFormat="1" ht="15.6" customHeight="1" outlineLevel="2" x14ac:dyDescent="0.2">
      <c r="A240" s="812"/>
      <c r="B240" s="686"/>
      <c r="C240" s="699"/>
      <c r="D240" s="725" t="s">
        <v>1404</v>
      </c>
      <c r="E240" s="597">
        <v>22.83</v>
      </c>
      <c r="F240" s="598" t="s">
        <v>276</v>
      </c>
      <c r="G240" s="599">
        <v>0.2</v>
      </c>
      <c r="H240" s="599">
        <f t="shared" si="53"/>
        <v>4.5659999999999998</v>
      </c>
      <c r="I240" s="776">
        <v>7.26</v>
      </c>
      <c r="J240" s="776">
        <f t="shared" si="54"/>
        <v>165.74579999999997</v>
      </c>
      <c r="K240" s="776"/>
      <c r="L240" s="776">
        <f t="shared" si="55"/>
        <v>0</v>
      </c>
      <c r="M240" s="777">
        <f>J240+H240*Tabellen!$K$2+L240</f>
        <v>439.70579999999995</v>
      </c>
      <c r="N240" s="704"/>
      <c r="O240" s="889">
        <f t="shared" si="56"/>
        <v>532.04401799999994</v>
      </c>
      <c r="P240" s="897"/>
      <c r="Q240" s="894" t="s">
        <v>1007</v>
      </c>
      <c r="R240" s="889">
        <f>H240*Tabellen!$K$2*Tabellen!$F$2</f>
        <v>331.49159999999995</v>
      </c>
      <c r="S240" s="895" t="s">
        <v>1089</v>
      </c>
      <c r="T240" s="889">
        <f>J240*Tabellen!$F$2</f>
        <v>200.55241799999996</v>
      </c>
      <c r="U240" s="889">
        <f>R240*Tabellen!$G$2</f>
        <v>29.834243999999995</v>
      </c>
      <c r="V240" s="889">
        <f>T240*Tabellen!$H$2</f>
        <v>42.11600777999999</v>
      </c>
      <c r="W240" s="889">
        <f t="shared" si="57"/>
        <v>71.950251779999988</v>
      </c>
      <c r="X240" s="889">
        <f t="shared" si="58"/>
        <v>603.99426977999997</v>
      </c>
      <c r="Y240" s="890"/>
      <c r="Z240" s="841"/>
      <c r="AA240" s="839"/>
      <c r="AB240" s="839"/>
      <c r="AC240" s="839"/>
      <c r="AD240" s="839"/>
      <c r="AE240" s="839"/>
      <c r="AF240" s="839"/>
      <c r="AG240" s="839"/>
      <c r="AH240" s="839"/>
      <c r="AI240" s="839"/>
      <c r="AJ240" s="839"/>
      <c r="AK240" s="839"/>
      <c r="AL240" s="839"/>
      <c r="AM240" s="839"/>
      <c r="AN240" s="839"/>
      <c r="AO240" s="839"/>
      <c r="AP240" s="839"/>
      <c r="AQ240" s="839"/>
      <c r="AR240" s="839"/>
      <c r="AS240" s="839"/>
      <c r="AT240" s="839"/>
      <c r="AU240" s="839"/>
      <c r="AV240" s="839"/>
      <c r="AW240" s="839"/>
      <c r="AX240" s="839"/>
      <c r="AY240" s="839"/>
      <c r="AZ240" s="839"/>
      <c r="BA240" s="839"/>
      <c r="BB240" s="839"/>
      <c r="BC240" s="839"/>
      <c r="BD240" s="839"/>
      <c r="BE240" s="839"/>
      <c r="BF240" s="839"/>
      <c r="BG240" s="839"/>
      <c r="BH240" s="839"/>
      <c r="BI240" s="839"/>
      <c r="BJ240" s="839"/>
      <c r="BK240" s="839"/>
      <c r="BL240" s="839"/>
      <c r="BM240" s="839"/>
      <c r="BN240" s="839"/>
      <c r="BO240" s="839"/>
      <c r="BP240" s="839"/>
      <c r="BQ240" s="839"/>
      <c r="BR240" s="839"/>
      <c r="BS240" s="839"/>
    </row>
    <row r="241" spans="1:71" s="575" customFormat="1" ht="15.6" customHeight="1" outlineLevel="2" x14ac:dyDescent="0.2">
      <c r="A241" s="812"/>
      <c r="B241" s="686"/>
      <c r="C241" s="699"/>
      <c r="D241" s="725" t="s">
        <v>1405</v>
      </c>
      <c r="E241" s="597">
        <v>365.2</v>
      </c>
      <c r="F241" s="721" t="s">
        <v>276</v>
      </c>
      <c r="G241" s="599">
        <v>0.1</v>
      </c>
      <c r="H241" s="599">
        <f t="shared" si="53"/>
        <v>36.520000000000003</v>
      </c>
      <c r="I241" s="778">
        <v>0.57999999999999996</v>
      </c>
      <c r="J241" s="776">
        <f t="shared" si="54"/>
        <v>211.81599999999997</v>
      </c>
      <c r="K241" s="776"/>
      <c r="L241" s="776">
        <f t="shared" si="55"/>
        <v>0</v>
      </c>
      <c r="M241" s="777">
        <f>J241+H241*Tabellen!$K$2+L241</f>
        <v>2403.0160000000001</v>
      </c>
      <c r="N241" s="704"/>
      <c r="O241" s="889">
        <f t="shared" si="56"/>
        <v>2907.6493600000003</v>
      </c>
      <c r="P241" s="898"/>
      <c r="Q241" s="894" t="s">
        <v>1007</v>
      </c>
      <c r="R241" s="889">
        <f>H241*Tabellen!$K$2*Tabellen!$F$2</f>
        <v>2651.3520000000003</v>
      </c>
      <c r="S241" s="895" t="s">
        <v>1089</v>
      </c>
      <c r="T241" s="889">
        <f>J241*Tabellen!$F$2</f>
        <v>256.29735999999997</v>
      </c>
      <c r="U241" s="889">
        <f>R241*Tabellen!$G$2</f>
        <v>238.62168000000003</v>
      </c>
      <c r="V241" s="889">
        <f>T241*Tabellen!$H$2</f>
        <v>53.822445599999995</v>
      </c>
      <c r="W241" s="889">
        <f t="shared" si="57"/>
        <v>292.44412560000001</v>
      </c>
      <c r="X241" s="889">
        <f t="shared" si="58"/>
        <v>3200.0934856000003</v>
      </c>
      <c r="Y241" s="890"/>
      <c r="Z241" s="841"/>
      <c r="AA241" s="839"/>
      <c r="AB241" s="839"/>
      <c r="AC241" s="839"/>
      <c r="AD241" s="839"/>
      <c r="AE241" s="839"/>
      <c r="AF241" s="839"/>
      <c r="AG241" s="839"/>
      <c r="AH241" s="839"/>
      <c r="AI241" s="839"/>
      <c r="AJ241" s="839"/>
      <c r="AK241" s="839"/>
      <c r="AL241" s="839"/>
      <c r="AM241" s="839"/>
      <c r="AN241" s="839"/>
      <c r="AO241" s="839"/>
      <c r="AP241" s="839"/>
      <c r="AQ241" s="839"/>
      <c r="AR241" s="839"/>
      <c r="AS241" s="839"/>
      <c r="AT241" s="839"/>
      <c r="AU241" s="839"/>
      <c r="AV241" s="839"/>
      <c r="AW241" s="839"/>
      <c r="AX241" s="839"/>
      <c r="AY241" s="839"/>
      <c r="AZ241" s="839"/>
      <c r="BA241" s="839"/>
      <c r="BB241" s="839"/>
      <c r="BC241" s="839"/>
      <c r="BD241" s="839"/>
      <c r="BE241" s="839"/>
      <c r="BF241" s="839"/>
      <c r="BG241" s="839"/>
      <c r="BH241" s="839"/>
      <c r="BI241" s="839"/>
      <c r="BJ241" s="839"/>
      <c r="BK241" s="839"/>
      <c r="BL241" s="839"/>
      <c r="BM241" s="839"/>
      <c r="BN241" s="839"/>
      <c r="BO241" s="839"/>
      <c r="BP241" s="839"/>
      <c r="BQ241" s="839"/>
      <c r="BR241" s="839"/>
      <c r="BS241" s="839"/>
    </row>
    <row r="242" spans="1:71" s="575" customFormat="1" ht="15.6" customHeight="1" outlineLevel="2" x14ac:dyDescent="0.2">
      <c r="A242" s="812"/>
      <c r="B242" s="686"/>
      <c r="C242" s="699"/>
      <c r="D242" s="725" t="s">
        <v>1406</v>
      </c>
      <c r="E242" s="597">
        <v>14</v>
      </c>
      <c r="F242" s="721" t="s">
        <v>71</v>
      </c>
      <c r="G242" s="599">
        <v>0.4</v>
      </c>
      <c r="H242" s="599">
        <f t="shared" si="53"/>
        <v>5.6000000000000005</v>
      </c>
      <c r="I242" s="776">
        <v>19.57</v>
      </c>
      <c r="J242" s="776">
        <f t="shared" si="54"/>
        <v>273.98</v>
      </c>
      <c r="K242" s="776"/>
      <c r="L242" s="776">
        <f t="shared" si="55"/>
        <v>0</v>
      </c>
      <c r="M242" s="777">
        <f>J242+H242*Tabellen!$K$2+L242</f>
        <v>609.98</v>
      </c>
      <c r="N242" s="704"/>
      <c r="O242" s="889">
        <f t="shared" si="56"/>
        <v>738.07580000000007</v>
      </c>
      <c r="P242" s="890"/>
      <c r="Q242" s="894" t="s">
        <v>1007</v>
      </c>
      <c r="R242" s="889">
        <f>H242*Tabellen!$K$2*Tabellen!$F$2</f>
        <v>406.56000000000006</v>
      </c>
      <c r="S242" s="895" t="s">
        <v>1089</v>
      </c>
      <c r="T242" s="889">
        <f>J242*Tabellen!$F$2</f>
        <v>331.51580000000001</v>
      </c>
      <c r="U242" s="889">
        <f>R242*Tabellen!$G$2</f>
        <v>36.590400000000002</v>
      </c>
      <c r="V242" s="889">
        <f>T242*Tabellen!$H$2</f>
        <v>69.618318000000002</v>
      </c>
      <c r="W242" s="889">
        <f t="shared" si="57"/>
        <v>106.208718</v>
      </c>
      <c r="X242" s="889">
        <f t="shared" si="58"/>
        <v>844.28451800000005</v>
      </c>
      <c r="Y242" s="890"/>
      <c r="Z242" s="841"/>
      <c r="AA242" s="839"/>
      <c r="AB242" s="839"/>
      <c r="AC242" s="839"/>
      <c r="AD242" s="839"/>
      <c r="AE242" s="839"/>
      <c r="AF242" s="839"/>
      <c r="AG242" s="839"/>
      <c r="AH242" s="839"/>
      <c r="AI242" s="839"/>
      <c r="AJ242" s="839"/>
      <c r="AK242" s="839"/>
      <c r="AL242" s="839"/>
      <c r="AM242" s="839"/>
      <c r="AN242" s="839"/>
      <c r="AO242" s="839"/>
      <c r="AP242" s="839"/>
      <c r="AQ242" s="839"/>
      <c r="AR242" s="839"/>
      <c r="AS242" s="839"/>
      <c r="AT242" s="839"/>
      <c r="AU242" s="839"/>
      <c r="AV242" s="839"/>
      <c r="AW242" s="839"/>
      <c r="AX242" s="839"/>
      <c r="AY242" s="839"/>
      <c r="AZ242" s="839"/>
      <c r="BA242" s="839"/>
      <c r="BB242" s="839"/>
      <c r="BC242" s="839"/>
      <c r="BD242" s="839"/>
      <c r="BE242" s="839"/>
      <c r="BF242" s="839"/>
      <c r="BG242" s="839"/>
      <c r="BH242" s="839"/>
      <c r="BI242" s="839"/>
      <c r="BJ242" s="839"/>
      <c r="BK242" s="839"/>
      <c r="BL242" s="839"/>
      <c r="BM242" s="839"/>
      <c r="BN242" s="839"/>
      <c r="BO242" s="839"/>
      <c r="BP242" s="839"/>
      <c r="BQ242" s="839"/>
      <c r="BR242" s="839"/>
      <c r="BS242" s="839"/>
    </row>
    <row r="243" spans="1:71" s="575" customFormat="1" ht="15.6" customHeight="1" outlineLevel="2" x14ac:dyDescent="0.2">
      <c r="A243" s="812"/>
      <c r="B243" s="686"/>
      <c r="C243" s="699"/>
      <c r="D243" s="725" t="s">
        <v>1396</v>
      </c>
      <c r="E243" s="726">
        <v>14.49</v>
      </c>
      <c r="F243" s="727" t="s">
        <v>74</v>
      </c>
      <c r="G243" s="728">
        <v>0.2</v>
      </c>
      <c r="H243" s="728">
        <f t="shared" si="53"/>
        <v>2.8980000000000001</v>
      </c>
      <c r="I243" s="779">
        <v>46.93</v>
      </c>
      <c r="J243" s="779">
        <f t="shared" si="54"/>
        <v>680.01570000000004</v>
      </c>
      <c r="K243" s="779"/>
      <c r="L243" s="779">
        <f t="shared" si="55"/>
        <v>0</v>
      </c>
      <c r="M243" s="780">
        <f>J243+H243*Tabellen!$K$2+L243</f>
        <v>853.89570000000003</v>
      </c>
      <c r="N243" s="704"/>
      <c r="O243" s="889">
        <f t="shared" si="56"/>
        <v>1033.2137969999999</v>
      </c>
      <c r="P243" s="898"/>
      <c r="Q243" s="894" t="s">
        <v>1007</v>
      </c>
      <c r="R243" s="889">
        <f>H243*Tabellen!$K$2*Tabellen!$F$2</f>
        <v>210.39479999999998</v>
      </c>
      <c r="S243" s="895" t="s">
        <v>1089</v>
      </c>
      <c r="T243" s="889">
        <f>J243*Tabellen!$F$2</f>
        <v>822.81899699999997</v>
      </c>
      <c r="U243" s="889">
        <f>R243*Tabellen!$G$2</f>
        <v>18.935531999999998</v>
      </c>
      <c r="V243" s="889">
        <f>T243*Tabellen!$H$2</f>
        <v>172.79198936999998</v>
      </c>
      <c r="W243" s="889">
        <f t="shared" si="57"/>
        <v>191.72752136999998</v>
      </c>
      <c r="X243" s="889">
        <f t="shared" si="58"/>
        <v>1224.9413183699999</v>
      </c>
      <c r="Y243" s="890"/>
      <c r="Z243" s="841"/>
      <c r="AA243" s="839"/>
      <c r="AB243" s="839"/>
      <c r="AC243" s="839"/>
      <c r="AD243" s="839"/>
      <c r="AE243" s="839"/>
      <c r="AF243" s="839"/>
      <c r="AG243" s="839"/>
      <c r="AH243" s="839"/>
      <c r="AI243" s="839"/>
      <c r="AJ243" s="839"/>
      <c r="AK243" s="839"/>
      <c r="AL243" s="839"/>
      <c r="AM243" s="839"/>
      <c r="AN243" s="839"/>
      <c r="AO243" s="839"/>
      <c r="AP243" s="839"/>
      <c r="AQ243" s="839"/>
      <c r="AR243" s="839"/>
      <c r="AS243" s="839"/>
      <c r="AT243" s="839"/>
      <c r="AU243" s="839"/>
      <c r="AV243" s="839"/>
      <c r="AW243" s="839"/>
      <c r="AX243" s="839"/>
      <c r="AY243" s="839"/>
      <c r="AZ243" s="839"/>
      <c r="BA243" s="839"/>
      <c r="BB243" s="839"/>
      <c r="BC243" s="839"/>
      <c r="BD243" s="839"/>
      <c r="BE243" s="839"/>
      <c r="BF243" s="839"/>
      <c r="BG243" s="839"/>
      <c r="BH243" s="839"/>
      <c r="BI243" s="839"/>
      <c r="BJ243" s="839"/>
      <c r="BK243" s="839"/>
      <c r="BL243" s="839"/>
      <c r="BM243" s="839"/>
      <c r="BN243" s="839"/>
      <c r="BO243" s="839"/>
      <c r="BP243" s="839"/>
      <c r="BQ243" s="839"/>
      <c r="BR243" s="839"/>
      <c r="BS243" s="839"/>
    </row>
    <row r="244" spans="1:71" s="575" customFormat="1" ht="15.6" customHeight="1" outlineLevel="2" x14ac:dyDescent="0.2">
      <c r="A244" s="812"/>
      <c r="B244" s="686"/>
      <c r="C244" s="699"/>
      <c r="D244" s="725" t="s">
        <v>1407</v>
      </c>
      <c r="E244" s="726">
        <v>1</v>
      </c>
      <c r="F244" s="729" t="s">
        <v>844</v>
      </c>
      <c r="G244" s="728">
        <v>2</v>
      </c>
      <c r="H244" s="728">
        <f t="shared" si="53"/>
        <v>2</v>
      </c>
      <c r="I244" s="779"/>
      <c r="J244" s="779">
        <f t="shared" si="54"/>
        <v>0</v>
      </c>
      <c r="K244" s="779"/>
      <c r="L244" s="779">
        <f t="shared" si="55"/>
        <v>0</v>
      </c>
      <c r="M244" s="780">
        <f>J244+H244*Tabellen!$K$2+L244</f>
        <v>120</v>
      </c>
      <c r="N244" s="704"/>
      <c r="O244" s="889">
        <f t="shared" si="56"/>
        <v>145.19999999999999</v>
      </c>
      <c r="P244" s="898"/>
      <c r="Q244" s="894" t="s">
        <v>1007</v>
      </c>
      <c r="R244" s="889">
        <f>H244*Tabellen!$K$2*Tabellen!$F$2</f>
        <v>145.19999999999999</v>
      </c>
      <c r="S244" s="895" t="s">
        <v>1089</v>
      </c>
      <c r="T244" s="889">
        <f>J244*Tabellen!$F$2</f>
        <v>0</v>
      </c>
      <c r="U244" s="889">
        <f>R244*Tabellen!$G$2</f>
        <v>13.067999999999998</v>
      </c>
      <c r="V244" s="889">
        <f>T244*Tabellen!$H$2</f>
        <v>0</v>
      </c>
      <c r="W244" s="889">
        <f t="shared" si="57"/>
        <v>13.067999999999998</v>
      </c>
      <c r="X244" s="889">
        <f t="shared" si="58"/>
        <v>158.26799999999997</v>
      </c>
      <c r="Y244" s="890"/>
      <c r="Z244" s="841"/>
      <c r="AA244" s="839"/>
      <c r="AB244" s="839"/>
      <c r="AC244" s="839"/>
      <c r="AD244" s="839"/>
      <c r="AE244" s="839"/>
      <c r="AF244" s="839"/>
      <c r="AG244" s="839"/>
      <c r="AH244" s="839"/>
      <c r="AI244" s="839"/>
      <c r="AJ244" s="839"/>
      <c r="AK244" s="839"/>
      <c r="AL244" s="839"/>
      <c r="AM244" s="839"/>
      <c r="AN244" s="839"/>
      <c r="AO244" s="839"/>
      <c r="AP244" s="839"/>
      <c r="AQ244" s="839"/>
      <c r="AR244" s="839"/>
      <c r="AS244" s="839"/>
      <c r="AT244" s="839"/>
      <c r="AU244" s="839"/>
      <c r="AV244" s="839"/>
      <c r="AW244" s="839"/>
      <c r="AX244" s="839"/>
      <c r="AY244" s="839"/>
      <c r="AZ244" s="839"/>
      <c r="BA244" s="839"/>
      <c r="BB244" s="839"/>
      <c r="BC244" s="839"/>
      <c r="BD244" s="839"/>
      <c r="BE244" s="839"/>
      <c r="BF244" s="839"/>
      <c r="BG244" s="839"/>
      <c r="BH244" s="839"/>
      <c r="BI244" s="839"/>
      <c r="BJ244" s="839"/>
      <c r="BK244" s="839"/>
      <c r="BL244" s="839"/>
      <c r="BM244" s="839"/>
      <c r="BN244" s="839"/>
      <c r="BO244" s="839"/>
      <c r="BP244" s="839"/>
      <c r="BQ244" s="839"/>
      <c r="BR244" s="839"/>
      <c r="BS244" s="839"/>
    </row>
    <row r="245" spans="1:71" s="575" customFormat="1" ht="15.6" customHeight="1" outlineLevel="2" x14ac:dyDescent="0.2">
      <c r="A245" s="811"/>
      <c r="B245" s="686"/>
      <c r="C245" s="699"/>
      <c r="D245" s="690"/>
      <c r="E245" s="593"/>
      <c r="F245" s="594"/>
      <c r="G245" s="574">
        <v>0</v>
      </c>
      <c r="H245" s="574">
        <f t="shared" si="53"/>
        <v>0</v>
      </c>
      <c r="I245" s="771"/>
      <c r="J245" s="771">
        <f t="shared" si="54"/>
        <v>0</v>
      </c>
      <c r="K245" s="771"/>
      <c r="L245" s="771">
        <f t="shared" si="55"/>
        <v>0</v>
      </c>
      <c r="M245" s="772">
        <f>J245+H245*Tabellen!$K$2+L245</f>
        <v>0</v>
      </c>
      <c r="N245" s="704"/>
      <c r="O245" s="898"/>
      <c r="P245" s="898"/>
      <c r="Q245" s="898"/>
      <c r="R245" s="898"/>
      <c r="S245" s="898"/>
      <c r="T245" s="898"/>
      <c r="U245" s="898"/>
      <c r="V245" s="898"/>
      <c r="W245" s="898"/>
      <c r="X245" s="898"/>
      <c r="Y245" s="890"/>
      <c r="Z245" s="841"/>
      <c r="AA245" s="839"/>
      <c r="AB245" s="839"/>
      <c r="AC245" s="839"/>
      <c r="AD245" s="839"/>
      <c r="AE245" s="839"/>
      <c r="AF245" s="839"/>
      <c r="AG245" s="839"/>
      <c r="AH245" s="839"/>
      <c r="AI245" s="839"/>
      <c r="AJ245" s="839"/>
      <c r="AK245" s="839"/>
      <c r="AL245" s="839"/>
      <c r="AM245" s="839"/>
      <c r="AN245" s="839"/>
      <c r="AO245" s="839"/>
      <c r="AP245" s="839"/>
      <c r="AQ245" s="839"/>
      <c r="AR245" s="839"/>
      <c r="AS245" s="839"/>
      <c r="AT245" s="839"/>
      <c r="AU245" s="839"/>
      <c r="AV245" s="839"/>
      <c r="AW245" s="839"/>
      <c r="AX245" s="839"/>
      <c r="AY245" s="839"/>
      <c r="AZ245" s="839"/>
      <c r="BA245" s="839"/>
      <c r="BB245" s="839"/>
      <c r="BC245" s="839"/>
      <c r="BD245" s="839"/>
      <c r="BE245" s="839"/>
      <c r="BF245" s="839"/>
      <c r="BG245" s="839"/>
      <c r="BH245" s="839"/>
      <c r="BI245" s="839"/>
      <c r="BJ245" s="839"/>
      <c r="BK245" s="839"/>
      <c r="BL245" s="839"/>
      <c r="BM245" s="839"/>
      <c r="BN245" s="839"/>
      <c r="BO245" s="839"/>
      <c r="BP245" s="839"/>
      <c r="BQ245" s="839"/>
      <c r="BR245" s="839"/>
      <c r="BS245" s="839"/>
    </row>
    <row r="246" spans="1:71" ht="9" customHeight="1" outlineLevel="2" x14ac:dyDescent="0.2">
      <c r="B246" s="582"/>
      <c r="D246" s="583"/>
      <c r="E246" s="585"/>
      <c r="F246" s="583"/>
      <c r="G246" s="584"/>
      <c r="H246" s="584"/>
      <c r="I246" s="769"/>
      <c r="J246" s="769"/>
      <c r="K246" s="769"/>
      <c r="L246" s="769"/>
      <c r="M246" s="769"/>
      <c r="N246" s="694"/>
      <c r="O246" s="892"/>
      <c r="P246" s="892"/>
      <c r="Q246" s="892"/>
      <c r="R246" s="893"/>
      <c r="S246" s="893"/>
      <c r="T246" s="893"/>
      <c r="U246" s="893"/>
      <c r="V246" s="893"/>
      <c r="W246" s="893"/>
      <c r="X246" s="893"/>
      <c r="Y246" s="892"/>
      <c r="Z246" s="837"/>
      <c r="AA246" s="838"/>
      <c r="AG246" s="835"/>
      <c r="AH246" s="835"/>
    </row>
    <row r="247" spans="1:71" ht="15.6" customHeight="1" outlineLevel="2" x14ac:dyDescent="0.2">
      <c r="B247" s="569" t="s">
        <v>155</v>
      </c>
      <c r="D247" s="570" t="s">
        <v>145</v>
      </c>
      <c r="E247" s="577"/>
      <c r="F247" s="570"/>
      <c r="G247" s="571"/>
      <c r="H247" s="571"/>
      <c r="I247" s="767"/>
      <c r="J247" s="767"/>
      <c r="K247" s="767"/>
      <c r="L247" s="767"/>
      <c r="M247" s="767"/>
      <c r="N247" s="703"/>
      <c r="O247" s="884"/>
      <c r="P247" s="885" t="str">
        <f>B247</f>
        <v>V1-2-X</v>
      </c>
      <c r="Q247" s="885"/>
      <c r="R247" s="886"/>
      <c r="S247" s="886"/>
      <c r="T247" s="886"/>
      <c r="U247" s="886"/>
      <c r="V247" s="886"/>
      <c r="W247" s="886"/>
      <c r="X247" s="886"/>
      <c r="Y247" s="885"/>
      <c r="Z247" s="836"/>
    </row>
    <row r="248" spans="1:71" ht="15.6" customHeight="1" outlineLevel="3" x14ac:dyDescent="0.2">
      <c r="B248" s="578"/>
      <c r="D248" s="587" t="s">
        <v>142</v>
      </c>
      <c r="E248" s="579"/>
      <c r="F248" s="588"/>
      <c r="G248" s="589"/>
      <c r="H248" s="589"/>
      <c r="I248" s="781"/>
      <c r="J248" s="774"/>
      <c r="K248" s="774"/>
      <c r="N248" s="703"/>
      <c r="O248" s="903" t="str">
        <f>R248</f>
        <v>incl. opslagen</v>
      </c>
      <c r="P248" s="888"/>
      <c r="Q248" s="894"/>
      <c r="R248" s="901" t="str">
        <f>Tabellen!$C$2</f>
        <v>incl. opslagen</v>
      </c>
      <c r="S248" s="895"/>
      <c r="T248" s="901" t="str">
        <f>Tabellen!$C$2</f>
        <v>incl. opslagen</v>
      </c>
      <c r="Y248" s="888"/>
      <c r="Z248" s="836"/>
    </row>
    <row r="249" spans="1:71" s="575" customFormat="1" ht="15.6" customHeight="1" outlineLevel="3" x14ac:dyDescent="0.2">
      <c r="A249" s="811"/>
      <c r="B249" s="583" t="s">
        <v>1145</v>
      </c>
      <c r="C249" s="968"/>
      <c r="D249" s="720" t="s">
        <v>1533</v>
      </c>
      <c r="E249" s="969">
        <v>1</v>
      </c>
      <c r="F249" s="588" t="s">
        <v>74</v>
      </c>
      <c r="G249" s="589">
        <v>0.5</v>
      </c>
      <c r="H249" s="589">
        <f t="shared" ref="H249:H259" si="59">E249*G249</f>
        <v>0.5</v>
      </c>
      <c r="I249" s="970">
        <v>3.75</v>
      </c>
      <c r="J249" s="776">
        <f>E249*I249</f>
        <v>3.75</v>
      </c>
      <c r="K249" s="774"/>
      <c r="L249" s="774">
        <f t="shared" ref="L249:L259" si="60">E249*K249</f>
        <v>0</v>
      </c>
      <c r="M249" s="774">
        <f>J249+H249*Tabellen!$K$2+L249</f>
        <v>33.75</v>
      </c>
      <c r="N249" s="704"/>
      <c r="O249" s="889">
        <f t="shared" ref="O249:O259" si="61">R249+T249</f>
        <v>40.837499999999999</v>
      </c>
      <c r="P249" s="902"/>
      <c r="Q249" s="894" t="s">
        <v>1007</v>
      </c>
      <c r="R249" s="889">
        <f>H249*Tabellen!$K$2*Tabellen!$F$2</f>
        <v>36.299999999999997</v>
      </c>
      <c r="S249" s="895" t="s">
        <v>1089</v>
      </c>
      <c r="T249" s="889">
        <f>J249*Tabellen!$F$2</f>
        <v>4.5374999999999996</v>
      </c>
      <c r="U249" s="889">
        <f>R249*Tabellen!$G$2</f>
        <v>3.2669999999999995</v>
      </c>
      <c r="V249" s="889">
        <f>T249*Tabellen!$H$2</f>
        <v>0.95287499999999992</v>
      </c>
      <c r="W249" s="889">
        <f t="shared" ref="W249:W259" si="62">U249+V249</f>
        <v>4.2198749999999992</v>
      </c>
      <c r="X249" s="889">
        <f t="shared" ref="X249:X259" si="63">O249+W249</f>
        <v>45.057375</v>
      </c>
      <c r="Y249" s="888"/>
      <c r="Z249" s="840"/>
      <c r="AA249" s="839"/>
      <c r="AB249" s="839"/>
      <c r="AC249" s="839"/>
      <c r="AD249" s="839"/>
      <c r="AE249" s="839"/>
      <c r="AF249" s="839"/>
      <c r="AG249" s="839"/>
      <c r="AH249" s="839"/>
      <c r="AI249" s="839"/>
      <c r="AJ249" s="839"/>
      <c r="AK249" s="839"/>
      <c r="AL249" s="839"/>
      <c r="AM249" s="839"/>
      <c r="AN249" s="839"/>
      <c r="AO249" s="839"/>
      <c r="AP249" s="839"/>
      <c r="AQ249" s="839"/>
      <c r="AR249" s="839"/>
      <c r="AS249" s="839"/>
      <c r="AT249" s="839"/>
      <c r="AU249" s="839"/>
      <c r="AV249" s="839"/>
      <c r="AW249" s="839"/>
      <c r="AX249" s="839"/>
      <c r="AY249" s="839"/>
      <c r="AZ249" s="839"/>
      <c r="BA249" s="839"/>
      <c r="BB249" s="839"/>
      <c r="BC249" s="839"/>
      <c r="BD249" s="839"/>
      <c r="BE249" s="839"/>
      <c r="BF249" s="839"/>
      <c r="BG249" s="839"/>
      <c r="BH249" s="839"/>
      <c r="BI249" s="839"/>
      <c r="BJ249" s="839"/>
      <c r="BK249" s="839"/>
      <c r="BL249" s="839"/>
      <c r="BM249" s="839"/>
      <c r="BN249" s="839"/>
      <c r="BO249" s="839"/>
      <c r="BP249" s="839"/>
      <c r="BQ249" s="839"/>
      <c r="BR249" s="839"/>
      <c r="BS249" s="839"/>
    </row>
    <row r="250" spans="1:71" s="575" customFormat="1" ht="15.6" customHeight="1" outlineLevel="3" x14ac:dyDescent="0.2">
      <c r="A250" s="811"/>
      <c r="B250" s="967"/>
      <c r="C250" s="968"/>
      <c r="D250" s="720"/>
      <c r="E250" s="969"/>
      <c r="F250" s="588"/>
      <c r="G250" s="589"/>
      <c r="H250" s="589"/>
      <c r="I250" s="970"/>
      <c r="J250" s="776"/>
      <c r="K250" s="774"/>
      <c r="L250" s="774"/>
      <c r="M250" s="774"/>
      <c r="N250" s="704"/>
      <c r="O250" s="889"/>
      <c r="P250" s="902"/>
      <c r="Q250" s="894"/>
      <c r="R250" s="889"/>
      <c r="S250" s="895"/>
      <c r="T250" s="889"/>
      <c r="U250" s="889"/>
      <c r="V250" s="889"/>
      <c r="W250" s="889"/>
      <c r="X250" s="889"/>
      <c r="Y250" s="888"/>
      <c r="Z250" s="840"/>
      <c r="AA250" s="839"/>
      <c r="AB250" s="839"/>
      <c r="AC250" s="839"/>
      <c r="AD250" s="839"/>
      <c r="AE250" s="839"/>
      <c r="AF250" s="839"/>
      <c r="AG250" s="839"/>
      <c r="AH250" s="839"/>
      <c r="AI250" s="839"/>
      <c r="AJ250" s="839"/>
      <c r="AK250" s="839"/>
      <c r="AL250" s="839"/>
      <c r="AM250" s="839"/>
      <c r="AN250" s="839"/>
      <c r="AO250" s="839"/>
      <c r="AP250" s="839"/>
      <c r="AQ250" s="839"/>
      <c r="AR250" s="839"/>
      <c r="AS250" s="839"/>
      <c r="AT250" s="839"/>
      <c r="AU250" s="839"/>
      <c r="AV250" s="839"/>
      <c r="AW250" s="839"/>
      <c r="AX250" s="839"/>
      <c r="AY250" s="839"/>
      <c r="AZ250" s="839"/>
      <c r="BA250" s="839"/>
      <c r="BB250" s="839"/>
      <c r="BC250" s="839"/>
      <c r="BD250" s="839"/>
      <c r="BE250" s="839"/>
      <c r="BF250" s="839"/>
      <c r="BG250" s="839"/>
      <c r="BH250" s="839"/>
      <c r="BI250" s="839"/>
      <c r="BJ250" s="839"/>
      <c r="BK250" s="839"/>
      <c r="BL250" s="839"/>
      <c r="BM250" s="839"/>
      <c r="BN250" s="839"/>
      <c r="BO250" s="839"/>
      <c r="BP250" s="839"/>
      <c r="BQ250" s="839"/>
      <c r="BR250" s="839"/>
      <c r="BS250" s="839"/>
    </row>
    <row r="251" spans="1:71" s="575" customFormat="1" ht="15.6" customHeight="1" outlineLevel="3" x14ac:dyDescent="0.2">
      <c r="A251" s="811"/>
      <c r="B251" s="583" t="s">
        <v>1146</v>
      </c>
      <c r="C251" s="968"/>
      <c r="D251" s="720" t="s">
        <v>1665</v>
      </c>
      <c r="E251" s="969">
        <v>1</v>
      </c>
      <c r="F251" s="588" t="s">
        <v>74</v>
      </c>
      <c r="G251" s="589">
        <v>0.2</v>
      </c>
      <c r="H251" s="589">
        <f t="shared" si="59"/>
        <v>0.2</v>
      </c>
      <c r="I251" s="970">
        <v>11</v>
      </c>
      <c r="J251" s="776">
        <f>E251*I251</f>
        <v>11</v>
      </c>
      <c r="K251" s="774"/>
      <c r="L251" s="774">
        <f t="shared" si="60"/>
        <v>0</v>
      </c>
      <c r="M251" s="774">
        <f>J251+H251*Tabellen!$K$2+L251</f>
        <v>23</v>
      </c>
      <c r="N251" s="704"/>
      <c r="O251" s="889">
        <f t="shared" si="61"/>
        <v>27.83</v>
      </c>
      <c r="P251" s="902"/>
      <c r="Q251" s="894" t="s">
        <v>1007</v>
      </c>
      <c r="R251" s="889">
        <f>H251*Tabellen!$K$2*Tabellen!$F$2</f>
        <v>14.52</v>
      </c>
      <c r="S251" s="895" t="s">
        <v>1089</v>
      </c>
      <c r="T251" s="889">
        <f>J251*Tabellen!$F$2</f>
        <v>13.309999999999999</v>
      </c>
      <c r="U251" s="889">
        <f>R251*Tabellen!$G$2</f>
        <v>1.3068</v>
      </c>
      <c r="V251" s="889">
        <f>T251*Tabellen!$H$2</f>
        <v>2.7950999999999997</v>
      </c>
      <c r="W251" s="889">
        <f t="shared" si="62"/>
        <v>4.1018999999999997</v>
      </c>
      <c r="X251" s="889">
        <f t="shared" si="63"/>
        <v>31.931899999999999</v>
      </c>
      <c r="Y251" s="888"/>
      <c r="Z251" s="840"/>
      <c r="AA251" s="839"/>
      <c r="AB251" s="839"/>
      <c r="AC251" s="839"/>
      <c r="AD251" s="839"/>
      <c r="AE251" s="839"/>
      <c r="AF251" s="839"/>
      <c r="AG251" s="839"/>
      <c r="AH251" s="839"/>
      <c r="AI251" s="839"/>
      <c r="AJ251" s="839"/>
      <c r="AK251" s="839"/>
      <c r="AL251" s="839"/>
      <c r="AM251" s="839"/>
      <c r="AN251" s="839"/>
      <c r="AO251" s="839"/>
      <c r="AP251" s="839"/>
      <c r="AQ251" s="839"/>
      <c r="AR251" s="839"/>
      <c r="AS251" s="839"/>
      <c r="AT251" s="839"/>
      <c r="AU251" s="839"/>
      <c r="AV251" s="839"/>
      <c r="AW251" s="839"/>
      <c r="AX251" s="839"/>
      <c r="AY251" s="839"/>
      <c r="AZ251" s="839"/>
      <c r="BA251" s="839"/>
      <c r="BB251" s="839"/>
      <c r="BC251" s="839"/>
      <c r="BD251" s="839"/>
      <c r="BE251" s="839"/>
      <c r="BF251" s="839"/>
      <c r="BG251" s="839"/>
      <c r="BH251" s="839"/>
      <c r="BI251" s="839"/>
      <c r="BJ251" s="839"/>
      <c r="BK251" s="839"/>
      <c r="BL251" s="839"/>
      <c r="BM251" s="839"/>
      <c r="BN251" s="839"/>
      <c r="BO251" s="839"/>
      <c r="BP251" s="839"/>
      <c r="BQ251" s="839"/>
      <c r="BR251" s="839"/>
      <c r="BS251" s="839"/>
    </row>
    <row r="252" spans="1:71" s="575" customFormat="1" ht="15.6" customHeight="1" outlineLevel="3" x14ac:dyDescent="0.2">
      <c r="A252" s="811"/>
      <c r="B252" s="967"/>
      <c r="C252" s="968"/>
      <c r="D252" s="720"/>
      <c r="E252" s="969"/>
      <c r="F252" s="588"/>
      <c r="G252" s="589"/>
      <c r="H252" s="589"/>
      <c r="I252" s="970"/>
      <c r="J252" s="776"/>
      <c r="K252" s="774"/>
      <c r="L252" s="774"/>
      <c r="M252" s="774"/>
      <c r="N252" s="704"/>
      <c r="O252" s="889"/>
      <c r="P252" s="902"/>
      <c r="Q252" s="894"/>
      <c r="R252" s="889"/>
      <c r="S252" s="895"/>
      <c r="T252" s="889"/>
      <c r="U252" s="889"/>
      <c r="V252" s="889"/>
      <c r="W252" s="889"/>
      <c r="X252" s="889"/>
      <c r="Y252" s="888"/>
      <c r="Z252" s="840"/>
      <c r="AA252" s="839"/>
      <c r="AB252" s="839"/>
      <c r="AC252" s="839"/>
      <c r="AD252" s="839"/>
      <c r="AE252" s="839"/>
      <c r="AF252" s="839"/>
      <c r="AG252" s="839"/>
      <c r="AH252" s="839"/>
      <c r="AI252" s="839"/>
      <c r="AJ252" s="839"/>
      <c r="AK252" s="839"/>
      <c r="AL252" s="839"/>
      <c r="AM252" s="839"/>
      <c r="AN252" s="839"/>
      <c r="AO252" s="839"/>
      <c r="AP252" s="839"/>
      <c r="AQ252" s="839"/>
      <c r="AR252" s="839"/>
      <c r="AS252" s="839"/>
      <c r="AT252" s="839"/>
      <c r="AU252" s="839"/>
      <c r="AV252" s="839"/>
      <c r="AW252" s="839"/>
      <c r="AX252" s="839"/>
      <c r="AY252" s="839"/>
      <c r="AZ252" s="839"/>
      <c r="BA252" s="839"/>
      <c r="BB252" s="839"/>
      <c r="BC252" s="839"/>
      <c r="BD252" s="839"/>
      <c r="BE252" s="839"/>
      <c r="BF252" s="839"/>
      <c r="BG252" s="839"/>
      <c r="BH252" s="839"/>
      <c r="BI252" s="839"/>
      <c r="BJ252" s="839"/>
      <c r="BK252" s="839"/>
      <c r="BL252" s="839"/>
      <c r="BM252" s="839"/>
      <c r="BN252" s="839"/>
      <c r="BO252" s="839"/>
      <c r="BP252" s="839"/>
      <c r="BQ252" s="839"/>
      <c r="BR252" s="839"/>
      <c r="BS252" s="839"/>
    </row>
    <row r="253" spans="1:71" s="575" customFormat="1" ht="15.6" customHeight="1" outlineLevel="3" x14ac:dyDescent="0.2">
      <c r="A253" s="811"/>
      <c r="B253" s="583" t="s">
        <v>1147</v>
      </c>
      <c r="C253" s="968"/>
      <c r="D253" s="720" t="s">
        <v>1666</v>
      </c>
      <c r="E253" s="969">
        <v>1</v>
      </c>
      <c r="F253" s="588" t="s">
        <v>73</v>
      </c>
      <c r="G253" s="589">
        <v>2</v>
      </c>
      <c r="H253" s="589">
        <f t="shared" si="59"/>
        <v>2</v>
      </c>
      <c r="I253" s="970">
        <v>55</v>
      </c>
      <c r="J253" s="776">
        <f>E253*I253</f>
        <v>55</v>
      </c>
      <c r="K253" s="774"/>
      <c r="L253" s="774">
        <f t="shared" si="60"/>
        <v>0</v>
      </c>
      <c r="M253" s="774">
        <f>J253+H253*Tabellen!$K$2+L253</f>
        <v>175</v>
      </c>
      <c r="N253" s="704"/>
      <c r="O253" s="889">
        <f t="shared" si="61"/>
        <v>211.75</v>
      </c>
      <c r="P253" s="902"/>
      <c r="Q253" s="894" t="s">
        <v>1007</v>
      </c>
      <c r="R253" s="889">
        <f>H253*Tabellen!$K$2*Tabellen!$F$2</f>
        <v>145.19999999999999</v>
      </c>
      <c r="S253" s="895" t="s">
        <v>1089</v>
      </c>
      <c r="T253" s="889">
        <f>J253*Tabellen!$F$2</f>
        <v>66.55</v>
      </c>
      <c r="U253" s="889">
        <v>0</v>
      </c>
      <c r="V253" s="889">
        <f>R253*Tabellen!$H$2</f>
        <v>30.491999999999997</v>
      </c>
      <c r="W253" s="889">
        <f t="shared" si="62"/>
        <v>30.491999999999997</v>
      </c>
      <c r="X253" s="889">
        <f t="shared" si="63"/>
        <v>242.24199999999999</v>
      </c>
      <c r="Y253" s="888"/>
      <c r="Z253" s="840"/>
      <c r="AA253" s="839"/>
      <c r="AB253" s="839"/>
      <c r="AC253" s="839"/>
      <c r="AD253" s="839"/>
      <c r="AE253" s="839"/>
      <c r="AF253" s="839"/>
      <c r="AG253" s="839"/>
      <c r="AH253" s="839"/>
      <c r="AI253" s="839"/>
      <c r="AJ253" s="839"/>
      <c r="AK253" s="839"/>
      <c r="AL253" s="839"/>
      <c r="AM253" s="839"/>
      <c r="AN253" s="839"/>
      <c r="AO253" s="839"/>
      <c r="AP253" s="839"/>
      <c r="AQ253" s="839"/>
      <c r="AR253" s="839"/>
      <c r="AS253" s="839"/>
      <c r="AT253" s="839"/>
      <c r="AU253" s="839"/>
      <c r="AV253" s="839"/>
      <c r="AW253" s="839"/>
      <c r="AX253" s="839"/>
      <c r="AY253" s="839"/>
      <c r="AZ253" s="839"/>
      <c r="BA253" s="839"/>
      <c r="BB253" s="839"/>
      <c r="BC253" s="839"/>
      <c r="BD253" s="839"/>
      <c r="BE253" s="839"/>
      <c r="BF253" s="839"/>
      <c r="BG253" s="839"/>
      <c r="BH253" s="839"/>
      <c r="BI253" s="839"/>
      <c r="BJ253" s="839"/>
      <c r="BK253" s="839"/>
      <c r="BL253" s="839"/>
      <c r="BM253" s="839"/>
      <c r="BN253" s="839"/>
      <c r="BO253" s="839"/>
      <c r="BP253" s="839"/>
      <c r="BQ253" s="839"/>
      <c r="BR253" s="839"/>
      <c r="BS253" s="839"/>
    </row>
    <row r="254" spans="1:71" s="575" customFormat="1" ht="15.6" customHeight="1" outlineLevel="3" x14ac:dyDescent="0.2">
      <c r="A254" s="811"/>
      <c r="B254" s="967"/>
      <c r="C254" s="968"/>
      <c r="D254" s="720"/>
      <c r="E254" s="969"/>
      <c r="F254" s="588"/>
      <c r="G254" s="589"/>
      <c r="H254" s="589"/>
      <c r="I254" s="970"/>
      <c r="J254" s="776"/>
      <c r="K254" s="774"/>
      <c r="L254" s="774"/>
      <c r="M254" s="774"/>
      <c r="N254" s="704"/>
      <c r="O254" s="889"/>
      <c r="P254" s="902"/>
      <c r="Q254" s="894"/>
      <c r="R254" s="889"/>
      <c r="S254" s="895"/>
      <c r="T254" s="889"/>
      <c r="U254" s="889"/>
      <c r="V254" s="889"/>
      <c r="W254" s="889"/>
      <c r="X254" s="889"/>
      <c r="Y254" s="888"/>
      <c r="Z254" s="840"/>
      <c r="AA254" s="839"/>
      <c r="AB254" s="839"/>
      <c r="AC254" s="839"/>
      <c r="AD254" s="839"/>
      <c r="AE254" s="839"/>
      <c r="AF254" s="839"/>
      <c r="AG254" s="839"/>
      <c r="AH254" s="839"/>
      <c r="AI254" s="839"/>
      <c r="AJ254" s="839"/>
      <c r="AK254" s="839"/>
      <c r="AL254" s="839"/>
      <c r="AM254" s="839"/>
      <c r="AN254" s="839"/>
      <c r="AO254" s="839"/>
      <c r="AP254" s="839"/>
      <c r="AQ254" s="839"/>
      <c r="AR254" s="839"/>
      <c r="AS254" s="839"/>
      <c r="AT254" s="839"/>
      <c r="AU254" s="839"/>
      <c r="AV254" s="839"/>
      <c r="AW254" s="839"/>
      <c r="AX254" s="839"/>
      <c r="AY254" s="839"/>
      <c r="AZ254" s="839"/>
      <c r="BA254" s="839"/>
      <c r="BB254" s="839"/>
      <c r="BC254" s="839"/>
      <c r="BD254" s="839"/>
      <c r="BE254" s="839"/>
      <c r="BF254" s="839"/>
      <c r="BG254" s="839"/>
      <c r="BH254" s="839"/>
      <c r="BI254" s="839"/>
      <c r="BJ254" s="839"/>
      <c r="BK254" s="839"/>
      <c r="BL254" s="839"/>
      <c r="BM254" s="839"/>
      <c r="BN254" s="839"/>
      <c r="BO254" s="839"/>
      <c r="BP254" s="839"/>
      <c r="BQ254" s="839"/>
      <c r="BR254" s="839"/>
      <c r="BS254" s="839"/>
    </row>
    <row r="255" spans="1:71" s="575" customFormat="1" ht="15.6" customHeight="1" outlineLevel="3" x14ac:dyDescent="0.2">
      <c r="A255" s="811"/>
      <c r="B255" s="583" t="s">
        <v>1148</v>
      </c>
      <c r="C255" s="968"/>
      <c r="D255" s="720" t="s">
        <v>1667</v>
      </c>
      <c r="E255" s="969">
        <v>1</v>
      </c>
      <c r="F255" s="588" t="s">
        <v>126</v>
      </c>
      <c r="G255" s="589">
        <v>0</v>
      </c>
      <c r="H255" s="589">
        <f t="shared" si="59"/>
        <v>0</v>
      </c>
      <c r="I255" s="970">
        <v>454.54899999999998</v>
      </c>
      <c r="J255" s="776">
        <f>E255*I255</f>
        <v>454.54899999999998</v>
      </c>
      <c r="K255" s="774"/>
      <c r="L255" s="774">
        <f t="shared" si="60"/>
        <v>0</v>
      </c>
      <c r="M255" s="774">
        <f>J255+H255*Tabellen!$K$2+L255</f>
        <v>454.54899999999998</v>
      </c>
      <c r="N255" s="704"/>
      <c r="O255" s="889">
        <f t="shared" si="61"/>
        <v>550.00428999999997</v>
      </c>
      <c r="P255" s="902"/>
      <c r="Q255" s="894" t="s">
        <v>1007</v>
      </c>
      <c r="R255" s="889">
        <f>H255*Tabellen!$K$2*Tabellen!$F$2</f>
        <v>0</v>
      </c>
      <c r="S255" s="895" t="s">
        <v>1089</v>
      </c>
      <c r="T255" s="889">
        <f>J255*Tabellen!$F$2</f>
        <v>550.00428999999997</v>
      </c>
      <c r="U255" s="889">
        <f>R255*Tabellen!$G$2</f>
        <v>0</v>
      </c>
      <c r="V255" s="889">
        <f>T255*Tabellen!$H$2</f>
        <v>115.50090089999999</v>
      </c>
      <c r="W255" s="889">
        <f t="shared" si="62"/>
        <v>115.50090089999999</v>
      </c>
      <c r="X255" s="889">
        <f t="shared" si="63"/>
        <v>665.5051909</v>
      </c>
      <c r="Y255" s="888"/>
      <c r="Z255" s="840"/>
      <c r="AA255" s="839"/>
      <c r="AB255" s="839"/>
      <c r="AC255" s="839"/>
      <c r="AD255" s="839"/>
      <c r="AE255" s="839"/>
      <c r="AF255" s="839"/>
      <c r="AG255" s="839"/>
      <c r="AH255" s="839"/>
      <c r="AI255" s="839"/>
      <c r="AJ255" s="839"/>
      <c r="AK255" s="839"/>
      <c r="AL255" s="839"/>
      <c r="AM255" s="839"/>
      <c r="AN255" s="839"/>
      <c r="AO255" s="839"/>
      <c r="AP255" s="839"/>
      <c r="AQ255" s="839"/>
      <c r="AR255" s="839"/>
      <c r="AS255" s="839"/>
      <c r="AT255" s="839"/>
      <c r="AU255" s="839"/>
      <c r="AV255" s="839"/>
      <c r="AW255" s="839"/>
      <c r="AX255" s="839"/>
      <c r="AY255" s="839"/>
      <c r="AZ255" s="839"/>
      <c r="BA255" s="839"/>
      <c r="BB255" s="839"/>
      <c r="BC255" s="839"/>
      <c r="BD255" s="839"/>
      <c r="BE255" s="839"/>
      <c r="BF255" s="839"/>
      <c r="BG255" s="839"/>
      <c r="BH255" s="839"/>
      <c r="BI255" s="839"/>
      <c r="BJ255" s="839"/>
      <c r="BK255" s="839"/>
      <c r="BL255" s="839"/>
      <c r="BM255" s="839"/>
      <c r="BN255" s="839"/>
      <c r="BO255" s="839"/>
      <c r="BP255" s="839"/>
      <c r="BQ255" s="839"/>
      <c r="BR255" s="839"/>
      <c r="BS255" s="839"/>
    </row>
    <row r="256" spans="1:71" s="575" customFormat="1" ht="15.6" customHeight="1" outlineLevel="3" x14ac:dyDescent="0.2">
      <c r="A256" s="811"/>
      <c r="B256" s="967"/>
      <c r="C256" s="968"/>
      <c r="D256" s="720"/>
      <c r="E256" s="969"/>
      <c r="F256" s="588"/>
      <c r="G256" s="589"/>
      <c r="H256" s="589"/>
      <c r="I256" s="970"/>
      <c r="J256" s="776"/>
      <c r="K256" s="774"/>
      <c r="L256" s="774"/>
      <c r="M256" s="774"/>
      <c r="N256" s="704"/>
      <c r="O256" s="889"/>
      <c r="P256" s="902"/>
      <c r="Q256" s="894"/>
      <c r="R256" s="889"/>
      <c r="S256" s="895"/>
      <c r="T256" s="889"/>
      <c r="U256" s="889"/>
      <c r="V256" s="889"/>
      <c r="W256" s="889"/>
      <c r="X256" s="889"/>
      <c r="Y256" s="888"/>
      <c r="Z256" s="840"/>
      <c r="AA256" s="839"/>
      <c r="AB256" s="839"/>
      <c r="AC256" s="839"/>
      <c r="AD256" s="839"/>
      <c r="AE256" s="839"/>
      <c r="AF256" s="839"/>
      <c r="AG256" s="839"/>
      <c r="AH256" s="839"/>
      <c r="AI256" s="839"/>
      <c r="AJ256" s="839"/>
      <c r="AK256" s="839"/>
      <c r="AL256" s="839"/>
      <c r="AM256" s="839"/>
      <c r="AN256" s="839"/>
      <c r="AO256" s="839"/>
      <c r="AP256" s="839"/>
      <c r="AQ256" s="839"/>
      <c r="AR256" s="839"/>
      <c r="AS256" s="839"/>
      <c r="AT256" s="839"/>
      <c r="AU256" s="839"/>
      <c r="AV256" s="839"/>
      <c r="AW256" s="839"/>
      <c r="AX256" s="839"/>
      <c r="AY256" s="839"/>
      <c r="AZ256" s="839"/>
      <c r="BA256" s="839"/>
      <c r="BB256" s="839"/>
      <c r="BC256" s="839"/>
      <c r="BD256" s="839"/>
      <c r="BE256" s="839"/>
      <c r="BF256" s="839"/>
      <c r="BG256" s="839"/>
      <c r="BH256" s="839"/>
      <c r="BI256" s="839"/>
      <c r="BJ256" s="839"/>
      <c r="BK256" s="839"/>
      <c r="BL256" s="839"/>
      <c r="BM256" s="839"/>
      <c r="BN256" s="839"/>
      <c r="BO256" s="839"/>
      <c r="BP256" s="839"/>
      <c r="BQ256" s="839"/>
      <c r="BR256" s="839"/>
      <c r="BS256" s="839"/>
    </row>
    <row r="257" spans="1:71" s="575" customFormat="1" ht="15.6" customHeight="1" outlineLevel="3" x14ac:dyDescent="0.2">
      <c r="A257" s="811"/>
      <c r="B257" s="583" t="s">
        <v>1149</v>
      </c>
      <c r="C257" s="968"/>
      <c r="D257" s="971" t="s">
        <v>1349</v>
      </c>
      <c r="E257" s="969">
        <v>1</v>
      </c>
      <c r="F257" s="588" t="s">
        <v>74</v>
      </c>
      <c r="G257" s="589">
        <v>0.5</v>
      </c>
      <c r="H257" s="589">
        <f t="shared" si="59"/>
        <v>0.5</v>
      </c>
      <c r="I257" s="970">
        <v>30</v>
      </c>
      <c r="J257" s="776">
        <f>E257*I257</f>
        <v>30</v>
      </c>
      <c r="K257" s="774"/>
      <c r="L257" s="774">
        <f t="shared" si="60"/>
        <v>0</v>
      </c>
      <c r="M257" s="774">
        <f>J257+H257*Tabellen!$K$2+L257</f>
        <v>60</v>
      </c>
      <c r="N257" s="704"/>
      <c r="O257" s="889">
        <f t="shared" si="61"/>
        <v>72.599999999999994</v>
      </c>
      <c r="P257" s="902"/>
      <c r="Q257" s="894" t="s">
        <v>1007</v>
      </c>
      <c r="R257" s="889">
        <f>H257*Tabellen!$K$2*Tabellen!$F$2</f>
        <v>36.299999999999997</v>
      </c>
      <c r="S257" s="895" t="s">
        <v>1089</v>
      </c>
      <c r="T257" s="889">
        <f>J257*Tabellen!$F$2</f>
        <v>36.299999999999997</v>
      </c>
      <c r="U257" s="889">
        <f>R257*Tabellen!$G$2</f>
        <v>3.2669999999999995</v>
      </c>
      <c r="V257" s="889">
        <f>T257*Tabellen!$H$2</f>
        <v>7.6229999999999993</v>
      </c>
      <c r="W257" s="889">
        <f t="shared" si="62"/>
        <v>10.889999999999999</v>
      </c>
      <c r="X257" s="889">
        <f t="shared" si="63"/>
        <v>83.49</v>
      </c>
      <c r="Y257" s="888"/>
      <c r="Z257" s="840"/>
      <c r="AA257" s="839"/>
      <c r="AB257" s="839"/>
      <c r="AC257" s="839"/>
      <c r="AD257" s="839"/>
      <c r="AE257" s="839"/>
      <c r="AF257" s="839"/>
      <c r="AG257" s="839"/>
      <c r="AH257" s="839"/>
      <c r="AI257" s="839"/>
      <c r="AJ257" s="839"/>
      <c r="AK257" s="839"/>
      <c r="AL257" s="839"/>
      <c r="AM257" s="839"/>
      <c r="AN257" s="839"/>
      <c r="AO257" s="839"/>
      <c r="AP257" s="839"/>
      <c r="AQ257" s="839"/>
      <c r="AR257" s="839"/>
      <c r="AS257" s="839"/>
      <c r="AT257" s="839"/>
      <c r="AU257" s="839"/>
      <c r="AV257" s="839"/>
      <c r="AW257" s="839"/>
      <c r="AX257" s="839"/>
      <c r="AY257" s="839"/>
      <c r="AZ257" s="839"/>
      <c r="BA257" s="839"/>
      <c r="BB257" s="839"/>
      <c r="BC257" s="839"/>
      <c r="BD257" s="839"/>
      <c r="BE257" s="839"/>
      <c r="BF257" s="839"/>
      <c r="BG257" s="839"/>
      <c r="BH257" s="839"/>
      <c r="BI257" s="839"/>
      <c r="BJ257" s="839"/>
      <c r="BK257" s="839"/>
      <c r="BL257" s="839"/>
      <c r="BM257" s="839"/>
      <c r="BN257" s="839"/>
      <c r="BO257" s="839"/>
      <c r="BP257" s="839"/>
      <c r="BQ257" s="839"/>
      <c r="BR257" s="839"/>
      <c r="BS257" s="839"/>
    </row>
    <row r="258" spans="1:71" s="575" customFormat="1" ht="15.6" customHeight="1" outlineLevel="3" x14ac:dyDescent="0.2">
      <c r="A258" s="811"/>
      <c r="B258" s="967"/>
      <c r="C258" s="968"/>
      <c r="D258" s="971"/>
      <c r="E258" s="969"/>
      <c r="F258" s="588"/>
      <c r="G258" s="589"/>
      <c r="H258" s="589"/>
      <c r="I258" s="970"/>
      <c r="J258" s="776"/>
      <c r="K258" s="774"/>
      <c r="L258" s="774"/>
      <c r="M258" s="774"/>
      <c r="N258" s="704"/>
      <c r="O258" s="889"/>
      <c r="P258" s="902"/>
      <c r="Q258" s="894"/>
      <c r="R258" s="889"/>
      <c r="S258" s="895"/>
      <c r="T258" s="889"/>
      <c r="U258" s="889"/>
      <c r="V258" s="889"/>
      <c r="W258" s="889"/>
      <c r="X258" s="889"/>
      <c r="Y258" s="888"/>
      <c r="Z258" s="840"/>
      <c r="AA258" s="839"/>
      <c r="AB258" s="839"/>
      <c r="AC258" s="839"/>
      <c r="AD258" s="839"/>
      <c r="AE258" s="839"/>
      <c r="AF258" s="839"/>
      <c r="AG258" s="839"/>
      <c r="AH258" s="839"/>
      <c r="AI258" s="839"/>
      <c r="AJ258" s="839"/>
      <c r="AK258" s="839"/>
      <c r="AL258" s="839"/>
      <c r="AM258" s="839"/>
      <c r="AN258" s="839"/>
      <c r="AO258" s="839"/>
      <c r="AP258" s="839"/>
      <c r="AQ258" s="839"/>
      <c r="AR258" s="839"/>
      <c r="AS258" s="839"/>
      <c r="AT258" s="839"/>
      <c r="AU258" s="839"/>
      <c r="AV258" s="839"/>
      <c r="AW258" s="839"/>
      <c r="AX258" s="839"/>
      <c r="AY258" s="839"/>
      <c r="AZ258" s="839"/>
      <c r="BA258" s="839"/>
      <c r="BB258" s="839"/>
      <c r="BC258" s="839"/>
      <c r="BD258" s="839"/>
      <c r="BE258" s="839"/>
      <c r="BF258" s="839"/>
      <c r="BG258" s="839"/>
      <c r="BH258" s="839"/>
      <c r="BI258" s="839"/>
      <c r="BJ258" s="839"/>
      <c r="BK258" s="839"/>
      <c r="BL258" s="839"/>
      <c r="BM258" s="839"/>
      <c r="BN258" s="839"/>
      <c r="BO258" s="839"/>
      <c r="BP258" s="839"/>
      <c r="BQ258" s="839"/>
      <c r="BR258" s="839"/>
      <c r="BS258" s="839"/>
    </row>
    <row r="259" spans="1:71" ht="15.6" customHeight="1" outlineLevel="3" x14ac:dyDescent="0.2">
      <c r="B259" s="583" t="s">
        <v>1510</v>
      </c>
      <c r="C259" s="968"/>
      <c r="D259" s="971" t="s">
        <v>1512</v>
      </c>
      <c r="E259" s="969">
        <v>1</v>
      </c>
      <c r="F259" s="588" t="s">
        <v>74</v>
      </c>
      <c r="G259" s="589">
        <v>0.1</v>
      </c>
      <c r="H259" s="589">
        <f t="shared" si="59"/>
        <v>0.1</v>
      </c>
      <c r="I259" s="970">
        <v>2.5</v>
      </c>
      <c r="J259" s="776">
        <f>E259*I259</f>
        <v>2.5</v>
      </c>
      <c r="K259" s="774"/>
      <c r="L259" s="774">
        <f t="shared" si="60"/>
        <v>0</v>
      </c>
      <c r="M259" s="774">
        <f>J259+H259*Tabellen!$K$2+L259</f>
        <v>8.5</v>
      </c>
      <c r="N259" s="704"/>
      <c r="O259" s="889">
        <f t="shared" si="61"/>
        <v>10.285</v>
      </c>
      <c r="P259" s="902"/>
      <c r="Q259" s="894" t="s">
        <v>1007</v>
      </c>
      <c r="R259" s="889">
        <f>H259*Tabellen!$K$2*Tabellen!$F$2</f>
        <v>7.26</v>
      </c>
      <c r="S259" s="895" t="s">
        <v>1089</v>
      </c>
      <c r="T259" s="889">
        <f>J259*Tabellen!$F$2</f>
        <v>3.0249999999999999</v>
      </c>
      <c r="U259" s="889">
        <f>R259*Tabellen!$G$2</f>
        <v>0.65339999999999998</v>
      </c>
      <c r="V259" s="889">
        <f>T259*Tabellen!$H$2</f>
        <v>0.63524999999999998</v>
      </c>
      <c r="W259" s="889">
        <f t="shared" si="62"/>
        <v>1.2886500000000001</v>
      </c>
      <c r="X259" s="889">
        <f t="shared" si="63"/>
        <v>11.573650000000001</v>
      </c>
      <c r="Y259" s="888"/>
      <c r="Z259" s="836"/>
    </row>
    <row r="260" spans="1:71" ht="15.6" customHeight="1" outlineLevel="3" x14ac:dyDescent="0.2">
      <c r="B260" s="967"/>
      <c r="C260" s="968"/>
      <c r="D260" s="971"/>
      <c r="E260" s="969"/>
      <c r="F260" s="588"/>
      <c r="G260" s="589"/>
      <c r="H260" s="589"/>
      <c r="I260" s="970"/>
      <c r="K260" s="774"/>
      <c r="L260" s="774"/>
      <c r="M260" s="774"/>
      <c r="N260" s="704"/>
      <c r="O260" s="889"/>
      <c r="P260" s="902"/>
      <c r="Q260" s="894"/>
      <c r="S260" s="895"/>
      <c r="Y260" s="888"/>
      <c r="Z260" s="836"/>
    </row>
    <row r="261" spans="1:71" ht="9" customHeight="1" outlineLevel="1" x14ac:dyDescent="0.2">
      <c r="B261" s="582"/>
      <c r="D261" s="583"/>
      <c r="E261" s="585"/>
      <c r="F261" s="583"/>
      <c r="G261" s="584"/>
      <c r="H261" s="584"/>
      <c r="I261" s="769"/>
      <c r="J261" s="769"/>
      <c r="K261" s="769"/>
      <c r="L261" s="769"/>
      <c r="M261" s="769"/>
      <c r="N261" s="694"/>
      <c r="O261" s="892"/>
      <c r="P261" s="892"/>
      <c r="Q261" s="892"/>
      <c r="R261" s="893"/>
      <c r="S261" s="893"/>
      <c r="T261" s="893"/>
      <c r="U261" s="893"/>
      <c r="V261" s="893"/>
      <c r="W261" s="893"/>
      <c r="X261" s="893"/>
      <c r="Y261" s="892"/>
      <c r="Z261" s="837"/>
      <c r="AA261" s="838"/>
      <c r="AG261" s="835"/>
      <c r="AH261" s="835"/>
    </row>
    <row r="262" spans="1:71" s="789" customFormat="1" ht="15.6" customHeight="1" outlineLevel="1" x14ac:dyDescent="0.2">
      <c r="B262" s="569" t="s">
        <v>997</v>
      </c>
      <c r="C262" s="814"/>
      <c r="D262" s="570" t="s">
        <v>1551</v>
      </c>
      <c r="E262" s="577">
        <v>91.3</v>
      </c>
      <c r="F262" s="570" t="s">
        <v>74</v>
      </c>
      <c r="G262" s="571"/>
      <c r="H262" s="571">
        <f>SUM(H263:H280)/E262</f>
        <v>1.2372359336335239</v>
      </c>
      <c r="I262" s="767"/>
      <c r="J262" s="767">
        <f>SUM(J263:J280)/E262</f>
        <v>28.617967500000002</v>
      </c>
      <c r="K262" s="767"/>
      <c r="L262" s="767">
        <f>SUM(L263:L280)/E262</f>
        <v>0</v>
      </c>
      <c r="M262" s="767">
        <f>SUM(M263:M280)/E262</f>
        <v>102.85212351801144</v>
      </c>
      <c r="N262" s="814"/>
      <c r="O262" s="886">
        <f>SUM(O263:O280)/E262</f>
        <v>124.45106945679383</v>
      </c>
      <c r="P262" s="885" t="str">
        <f>B262</f>
        <v>V1-3-A1</v>
      </c>
      <c r="Q262" s="885"/>
      <c r="R262" s="886"/>
      <c r="S262" s="886"/>
      <c r="T262" s="886"/>
      <c r="U262" s="899"/>
      <c r="V262" s="886"/>
      <c r="W262" s="886"/>
      <c r="X262" s="886">
        <f>SUM(X263:X280)/E262</f>
        <v>139.8069945889053</v>
      </c>
      <c r="Y262" s="887"/>
      <c r="Z262" s="832"/>
      <c r="AA262" s="832"/>
      <c r="AB262" s="832"/>
      <c r="AC262" s="832"/>
      <c r="AD262" s="832"/>
      <c r="AE262" s="832"/>
      <c r="AF262" s="832"/>
      <c r="AG262" s="832"/>
      <c r="AH262" s="832"/>
      <c r="AI262" s="832"/>
      <c r="AJ262" s="832"/>
      <c r="AK262" s="832"/>
      <c r="AL262" s="832"/>
      <c r="AM262" s="832"/>
      <c r="AN262" s="832"/>
      <c r="AO262" s="832"/>
      <c r="AP262" s="832"/>
      <c r="AQ262" s="832"/>
      <c r="AR262" s="832"/>
      <c r="AS262" s="832"/>
      <c r="AT262" s="832"/>
      <c r="AU262" s="832"/>
      <c r="AV262" s="832"/>
      <c r="AW262" s="832"/>
      <c r="AX262" s="832"/>
      <c r="AY262" s="832"/>
      <c r="AZ262" s="832"/>
      <c r="BA262" s="832"/>
      <c r="BB262" s="832"/>
      <c r="BC262" s="832"/>
      <c r="BD262" s="832"/>
      <c r="BE262" s="832"/>
      <c r="BF262" s="832"/>
      <c r="BG262" s="832"/>
      <c r="BH262" s="832"/>
      <c r="BI262" s="832"/>
      <c r="BJ262" s="832"/>
      <c r="BK262" s="832"/>
      <c r="BL262" s="832"/>
      <c r="BM262" s="832"/>
      <c r="BN262" s="832"/>
      <c r="BO262" s="832"/>
      <c r="BP262" s="832"/>
      <c r="BQ262" s="832"/>
      <c r="BR262" s="832"/>
      <c r="BS262" s="832"/>
    </row>
    <row r="263" spans="1:71" ht="15.6" customHeight="1" outlineLevel="2" x14ac:dyDescent="0.15">
      <c r="B263" s="707"/>
      <c r="D263" s="587" t="s">
        <v>1194</v>
      </c>
      <c r="E263" s="579"/>
      <c r="G263" s="580"/>
      <c r="H263" s="580"/>
      <c r="N263" s="703"/>
      <c r="O263" s="888" t="str">
        <f>R263</f>
        <v>incl. opslagen</v>
      </c>
      <c r="P263" s="888"/>
      <c r="Q263" s="894"/>
      <c r="R263" s="901" t="str">
        <f>Tabellen!$C$2</f>
        <v>incl. opslagen</v>
      </c>
      <c r="S263" s="895"/>
      <c r="T263" s="901" t="str">
        <f>Tabellen!$C$2</f>
        <v>incl. opslagen</v>
      </c>
      <c r="Z263" s="838"/>
    </row>
    <row r="264" spans="1:71" s="575" customFormat="1" ht="15.6" customHeight="1" outlineLevel="2" x14ac:dyDescent="0.2">
      <c r="A264" s="811"/>
      <c r="B264" s="578"/>
      <c r="C264" s="694"/>
      <c r="D264" s="576" t="s">
        <v>1378</v>
      </c>
      <c r="E264" s="579">
        <v>1</v>
      </c>
      <c r="F264" s="576" t="s">
        <v>844</v>
      </c>
      <c r="G264" s="580">
        <v>2</v>
      </c>
      <c r="H264" s="580">
        <f t="shared" ref="H264:H278" si="64">E264*G264</f>
        <v>2</v>
      </c>
      <c r="I264" s="768"/>
      <c r="J264" s="768">
        <f t="shared" ref="J264:J278" si="65">E264*I264</f>
        <v>0</v>
      </c>
      <c r="K264" s="768"/>
      <c r="L264" s="768">
        <f t="shared" ref="L264:L278" si="66">E264*K264</f>
        <v>0</v>
      </c>
      <c r="M264" s="768">
        <f>J264+H264*Tabellen!$K$2+L264</f>
        <v>120</v>
      </c>
      <c r="N264" s="704"/>
      <c r="O264" s="889">
        <f t="shared" ref="O264:O278" si="67">R264+T264</f>
        <v>145.19999999999999</v>
      </c>
      <c r="P264" s="902"/>
      <c r="Q264" s="894" t="s">
        <v>1007</v>
      </c>
      <c r="R264" s="889">
        <f>H264*Tabellen!$K$2*Tabellen!$F$2</f>
        <v>145.19999999999999</v>
      </c>
      <c r="S264" s="895" t="s">
        <v>1089</v>
      </c>
      <c r="T264" s="889">
        <f>J264*Tabellen!$F$2</f>
        <v>0</v>
      </c>
      <c r="U264" s="889">
        <f>R264*Tabellen!$G$2</f>
        <v>13.067999999999998</v>
      </c>
      <c r="V264" s="889">
        <f>T264*Tabellen!$H$2</f>
        <v>0</v>
      </c>
      <c r="W264" s="889">
        <f t="shared" ref="W264:W278" si="68">U264+V264</f>
        <v>13.067999999999998</v>
      </c>
      <c r="X264" s="889">
        <f t="shared" ref="X264:X278" si="69">O264+W264</f>
        <v>158.26799999999997</v>
      </c>
      <c r="Y264" s="890"/>
      <c r="Z264" s="839"/>
      <c r="AA264" s="839"/>
      <c r="AB264" s="839"/>
      <c r="AC264" s="839"/>
      <c r="AD264" s="839"/>
      <c r="AE264" s="839"/>
      <c r="AF264" s="839"/>
      <c r="AG264" s="839"/>
      <c r="AH264" s="839"/>
      <c r="AI264" s="839"/>
      <c r="AJ264" s="839"/>
      <c r="AK264" s="839"/>
      <c r="AL264" s="839"/>
      <c r="AM264" s="839"/>
      <c r="AN264" s="839"/>
      <c r="AO264" s="839"/>
      <c r="AP264" s="839"/>
      <c r="AQ264" s="839"/>
      <c r="AR264" s="839"/>
      <c r="AS264" s="839"/>
      <c r="AT264" s="839"/>
      <c r="AU264" s="839"/>
      <c r="AV264" s="839"/>
      <c r="AW264" s="839"/>
      <c r="AX264" s="839"/>
      <c r="AY264" s="839"/>
      <c r="AZ264" s="839"/>
      <c r="BA264" s="839"/>
      <c r="BB264" s="839"/>
      <c r="BC264" s="839"/>
      <c r="BD264" s="839"/>
      <c r="BE264" s="839"/>
      <c r="BF264" s="839"/>
      <c r="BG264" s="839"/>
      <c r="BH264" s="839"/>
      <c r="BI264" s="839"/>
      <c r="BJ264" s="839"/>
      <c r="BK264" s="839"/>
      <c r="BL264" s="839"/>
      <c r="BM264" s="839"/>
      <c r="BN264" s="839"/>
      <c r="BO264" s="839"/>
      <c r="BP264" s="839"/>
      <c r="BQ264" s="839"/>
      <c r="BR264" s="839"/>
      <c r="BS264" s="839"/>
    </row>
    <row r="265" spans="1:71" s="575" customFormat="1" ht="15.6" customHeight="1" outlineLevel="2" x14ac:dyDescent="0.2">
      <c r="A265" s="811"/>
      <c r="B265" s="578"/>
      <c r="C265" s="694"/>
      <c r="D265" s="576" t="s">
        <v>1408</v>
      </c>
      <c r="E265" s="579">
        <f>91.3/2.7</f>
        <v>33.81481481481481</v>
      </c>
      <c r="F265" s="576" t="s">
        <v>71</v>
      </c>
      <c r="G265" s="580">
        <v>0.05</v>
      </c>
      <c r="H265" s="580">
        <f t="shared" si="64"/>
        <v>1.6907407407407407</v>
      </c>
      <c r="I265" s="768"/>
      <c r="J265" s="768">
        <f t="shared" si="65"/>
        <v>0</v>
      </c>
      <c r="K265" s="768"/>
      <c r="L265" s="768">
        <f t="shared" si="66"/>
        <v>0</v>
      </c>
      <c r="M265" s="768">
        <f>J265+H265*Tabellen!$K$2+L265</f>
        <v>101.44444444444444</v>
      </c>
      <c r="N265" s="704"/>
      <c r="O265" s="889">
        <f t="shared" si="67"/>
        <v>122.74777777777777</v>
      </c>
      <c r="P265" s="902"/>
      <c r="Q265" s="894" t="s">
        <v>1007</v>
      </c>
      <c r="R265" s="889">
        <f>H265*Tabellen!$K$2*Tabellen!$F$2</f>
        <v>122.74777777777777</v>
      </c>
      <c r="S265" s="895" t="s">
        <v>1089</v>
      </c>
      <c r="T265" s="889">
        <f>J265*Tabellen!$F$2</f>
        <v>0</v>
      </c>
      <c r="U265" s="889">
        <f>R265*Tabellen!$G$2</f>
        <v>11.047299999999998</v>
      </c>
      <c r="V265" s="889">
        <f>T265*Tabellen!$H$2</f>
        <v>0</v>
      </c>
      <c r="W265" s="889">
        <f t="shared" si="68"/>
        <v>11.047299999999998</v>
      </c>
      <c r="X265" s="889">
        <f t="shared" si="69"/>
        <v>133.79507777777778</v>
      </c>
      <c r="Y265" s="890"/>
      <c r="Z265" s="839"/>
      <c r="AA265" s="839"/>
      <c r="AB265" s="839"/>
      <c r="AC265" s="839"/>
      <c r="AD265" s="839"/>
      <c r="AE265" s="839"/>
      <c r="AF265" s="839"/>
      <c r="AG265" s="839"/>
      <c r="AH265" s="839"/>
      <c r="AI265" s="839"/>
      <c r="AJ265" s="839"/>
      <c r="AK265" s="839"/>
      <c r="AL265" s="839"/>
      <c r="AM265" s="839"/>
      <c r="AN265" s="839"/>
      <c r="AO265" s="839"/>
      <c r="AP265" s="839"/>
      <c r="AQ265" s="839"/>
      <c r="AR265" s="839"/>
      <c r="AS265" s="839"/>
      <c r="AT265" s="839"/>
      <c r="AU265" s="839"/>
      <c r="AV265" s="839"/>
      <c r="AW265" s="839"/>
      <c r="AX265" s="839"/>
      <c r="AY265" s="839"/>
      <c r="AZ265" s="839"/>
      <c r="BA265" s="839"/>
      <c r="BB265" s="839"/>
      <c r="BC265" s="839"/>
      <c r="BD265" s="839"/>
      <c r="BE265" s="839"/>
      <c r="BF265" s="839"/>
      <c r="BG265" s="839"/>
      <c r="BH265" s="839"/>
      <c r="BI265" s="839"/>
      <c r="BJ265" s="839"/>
      <c r="BK265" s="839"/>
      <c r="BL265" s="839"/>
      <c r="BM265" s="839"/>
      <c r="BN265" s="839"/>
      <c r="BO265" s="839"/>
      <c r="BP265" s="839"/>
      <c r="BQ265" s="839"/>
      <c r="BR265" s="839"/>
      <c r="BS265" s="839"/>
    </row>
    <row r="266" spans="1:71" s="575" customFormat="1" ht="15.6" customHeight="1" outlineLevel="2" x14ac:dyDescent="0.2">
      <c r="A266" s="811"/>
      <c r="B266" s="578"/>
      <c r="C266" s="694"/>
      <c r="D266" s="576" t="s">
        <v>1409</v>
      </c>
      <c r="E266" s="579">
        <f>E262*1.7</f>
        <v>155.20999999999998</v>
      </c>
      <c r="F266" s="576" t="s">
        <v>71</v>
      </c>
      <c r="G266" s="580">
        <v>0</v>
      </c>
      <c r="H266" s="580">
        <f t="shared" si="64"/>
        <v>0</v>
      </c>
      <c r="I266" s="768">
        <v>1.65</v>
      </c>
      <c r="J266" s="768">
        <f t="shared" si="65"/>
        <v>256.09649999999993</v>
      </c>
      <c r="K266" s="768"/>
      <c r="L266" s="768">
        <f t="shared" si="66"/>
        <v>0</v>
      </c>
      <c r="M266" s="768">
        <f>J266+H266*Tabellen!$K$2+L266</f>
        <v>256.09649999999993</v>
      </c>
      <c r="N266" s="704"/>
      <c r="O266" s="889">
        <f t="shared" si="67"/>
        <v>309.87676499999992</v>
      </c>
      <c r="P266" s="902"/>
      <c r="Q266" s="894" t="s">
        <v>1007</v>
      </c>
      <c r="R266" s="889">
        <f>H266*Tabellen!$K$2*Tabellen!$F$2</f>
        <v>0</v>
      </c>
      <c r="S266" s="895" t="s">
        <v>1089</v>
      </c>
      <c r="T266" s="889">
        <f>J266*Tabellen!$F$2</f>
        <v>309.87676499999992</v>
      </c>
      <c r="U266" s="889">
        <f>R266*Tabellen!$G$2</f>
        <v>0</v>
      </c>
      <c r="V266" s="889">
        <f>T266*Tabellen!$H$2</f>
        <v>65.074120649999983</v>
      </c>
      <c r="W266" s="889">
        <f t="shared" si="68"/>
        <v>65.074120649999983</v>
      </c>
      <c r="X266" s="889">
        <f t="shared" si="69"/>
        <v>374.95088564999992</v>
      </c>
      <c r="Y266" s="890"/>
      <c r="Z266" s="839"/>
      <c r="AA266" s="839"/>
      <c r="AB266" s="839"/>
      <c r="AC266" s="839"/>
      <c r="AD266" s="839"/>
      <c r="AE266" s="839"/>
      <c r="AF266" s="839"/>
      <c r="AG266" s="839"/>
      <c r="AH266" s="839"/>
      <c r="AI266" s="839"/>
      <c r="AJ266" s="839"/>
      <c r="AK266" s="839"/>
      <c r="AL266" s="839"/>
      <c r="AM266" s="839"/>
      <c r="AN266" s="839"/>
      <c r="AO266" s="839"/>
      <c r="AP266" s="839"/>
      <c r="AQ266" s="839"/>
      <c r="AR266" s="839"/>
      <c r="AS266" s="839"/>
      <c r="AT266" s="839"/>
      <c r="AU266" s="839"/>
      <c r="AV266" s="839"/>
      <c r="AW266" s="839"/>
      <c r="AX266" s="839"/>
      <c r="AY266" s="839"/>
      <c r="AZ266" s="839"/>
      <c r="BA266" s="839"/>
      <c r="BB266" s="839"/>
      <c r="BC266" s="839"/>
      <c r="BD266" s="839"/>
      <c r="BE266" s="839"/>
      <c r="BF266" s="839"/>
      <c r="BG266" s="839"/>
      <c r="BH266" s="839"/>
      <c r="BI266" s="839"/>
      <c r="BJ266" s="839"/>
      <c r="BK266" s="839"/>
      <c r="BL266" s="839"/>
      <c r="BM266" s="839"/>
      <c r="BN266" s="839"/>
      <c r="BO266" s="839"/>
      <c r="BP266" s="839"/>
      <c r="BQ266" s="839"/>
      <c r="BR266" s="839"/>
      <c r="BS266" s="839"/>
    </row>
    <row r="267" spans="1:71" s="575" customFormat="1" ht="15.6" customHeight="1" outlineLevel="2" x14ac:dyDescent="0.2">
      <c r="A267" s="811"/>
      <c r="B267" s="578"/>
      <c r="C267" s="694"/>
      <c r="D267" s="576" t="s">
        <v>1410</v>
      </c>
      <c r="E267" s="579">
        <f>E262*1.7*2</f>
        <v>310.41999999999996</v>
      </c>
      <c r="F267" s="576" t="s">
        <v>71</v>
      </c>
      <c r="G267" s="580">
        <v>0</v>
      </c>
      <c r="H267" s="580">
        <f t="shared" si="64"/>
        <v>0</v>
      </c>
      <c r="I267" s="768">
        <v>0.44</v>
      </c>
      <c r="J267" s="768">
        <f t="shared" si="65"/>
        <v>136.58479999999997</v>
      </c>
      <c r="K267" s="768"/>
      <c r="L267" s="768">
        <f t="shared" si="66"/>
        <v>0</v>
      </c>
      <c r="M267" s="768">
        <f>J267+H267*Tabellen!$K$2+L267</f>
        <v>136.58479999999997</v>
      </c>
      <c r="N267" s="704"/>
      <c r="O267" s="889">
        <f t="shared" si="67"/>
        <v>165.26760799999997</v>
      </c>
      <c r="P267" s="902"/>
      <c r="Q267" s="894" t="s">
        <v>1007</v>
      </c>
      <c r="R267" s="889">
        <f>H267*Tabellen!$K$2*Tabellen!$F$2</f>
        <v>0</v>
      </c>
      <c r="S267" s="895" t="s">
        <v>1089</v>
      </c>
      <c r="T267" s="889">
        <f>J267*Tabellen!$F$2</f>
        <v>165.26760799999997</v>
      </c>
      <c r="U267" s="889">
        <f>R267*Tabellen!$G$2</f>
        <v>0</v>
      </c>
      <c r="V267" s="889">
        <f>T267*Tabellen!$H$2</f>
        <v>34.706197679999988</v>
      </c>
      <c r="W267" s="889">
        <f t="shared" si="68"/>
        <v>34.706197679999988</v>
      </c>
      <c r="X267" s="889">
        <f t="shared" si="69"/>
        <v>199.97380567999994</v>
      </c>
      <c r="Y267" s="890"/>
      <c r="Z267" s="839"/>
      <c r="AA267" s="839"/>
      <c r="AB267" s="839"/>
      <c r="AC267" s="839"/>
      <c r="AD267" s="839"/>
      <c r="AE267" s="839"/>
      <c r="AF267" s="839"/>
      <c r="AG267" s="839"/>
      <c r="AH267" s="839"/>
      <c r="AI267" s="839"/>
      <c r="AJ267" s="839"/>
      <c r="AK267" s="839"/>
      <c r="AL267" s="839"/>
      <c r="AM267" s="839"/>
      <c r="AN267" s="839"/>
      <c r="AO267" s="839"/>
      <c r="AP267" s="839"/>
      <c r="AQ267" s="839"/>
      <c r="AR267" s="839"/>
      <c r="AS267" s="839"/>
      <c r="AT267" s="839"/>
      <c r="AU267" s="839"/>
      <c r="AV267" s="839"/>
      <c r="AW267" s="839"/>
      <c r="AX267" s="839"/>
      <c r="AY267" s="839"/>
      <c r="AZ267" s="839"/>
      <c r="BA267" s="839"/>
      <c r="BB267" s="839"/>
      <c r="BC267" s="839"/>
      <c r="BD267" s="839"/>
      <c r="BE267" s="839"/>
      <c r="BF267" s="839"/>
      <c r="BG267" s="839"/>
      <c r="BH267" s="839"/>
      <c r="BI267" s="839"/>
      <c r="BJ267" s="839"/>
      <c r="BK267" s="839"/>
      <c r="BL267" s="839"/>
      <c r="BM267" s="839"/>
      <c r="BN267" s="839"/>
      <c r="BO267" s="839"/>
      <c r="BP267" s="839"/>
      <c r="BQ267" s="839"/>
      <c r="BR267" s="839"/>
      <c r="BS267" s="839"/>
    </row>
    <row r="268" spans="1:71" s="575" customFormat="1" ht="15.6" customHeight="1" outlineLevel="2" x14ac:dyDescent="0.2">
      <c r="A268" s="811"/>
      <c r="B268" s="578"/>
      <c r="C268" s="694"/>
      <c r="D268" s="576" t="s">
        <v>1411</v>
      </c>
      <c r="E268" s="579">
        <f>E267+E266</f>
        <v>465.62999999999994</v>
      </c>
      <c r="F268" s="576" t="s">
        <v>71</v>
      </c>
      <c r="G268" s="580">
        <v>0.13</v>
      </c>
      <c r="H268" s="580">
        <f t="shared" si="64"/>
        <v>60.531899999999993</v>
      </c>
      <c r="I268" s="768"/>
      <c r="J268" s="768">
        <f t="shared" si="65"/>
        <v>0</v>
      </c>
      <c r="K268" s="768"/>
      <c r="L268" s="768">
        <f t="shared" si="66"/>
        <v>0</v>
      </c>
      <c r="M268" s="768">
        <f>J268+H268*Tabellen!$K$2+L268</f>
        <v>3631.9139999999998</v>
      </c>
      <c r="N268" s="704"/>
      <c r="O268" s="889">
        <f t="shared" si="67"/>
        <v>4394.6159399999997</v>
      </c>
      <c r="P268" s="902"/>
      <c r="Q268" s="894" t="s">
        <v>1007</v>
      </c>
      <c r="R268" s="889">
        <f>H268*Tabellen!$K$2*Tabellen!$F$2</f>
        <v>4394.6159399999997</v>
      </c>
      <c r="S268" s="895" t="s">
        <v>1089</v>
      </c>
      <c r="T268" s="889">
        <f>J268*Tabellen!$F$2</f>
        <v>0</v>
      </c>
      <c r="U268" s="889">
        <f>R268*Tabellen!$G$2</f>
        <v>395.51543459999994</v>
      </c>
      <c r="V268" s="889">
        <f>T268*Tabellen!$H$2</f>
        <v>0</v>
      </c>
      <c r="W268" s="889">
        <f t="shared" si="68"/>
        <v>395.51543459999994</v>
      </c>
      <c r="X268" s="889">
        <f t="shared" si="69"/>
        <v>4790.1313745999996</v>
      </c>
      <c r="Y268" s="904"/>
      <c r="Z268" s="839"/>
      <c r="AA268" s="839"/>
      <c r="AB268" s="839"/>
      <c r="AC268" s="839"/>
      <c r="AD268" s="839"/>
      <c r="AE268" s="839"/>
      <c r="AF268" s="839"/>
      <c r="AG268" s="839"/>
      <c r="AH268" s="839"/>
      <c r="AI268" s="839"/>
      <c r="AJ268" s="839"/>
      <c r="AK268" s="839"/>
      <c r="AL268" s="839"/>
      <c r="AM268" s="839"/>
      <c r="AN268" s="839"/>
      <c r="AO268" s="839"/>
      <c r="AP268" s="839"/>
      <c r="AQ268" s="839"/>
      <c r="AR268" s="839"/>
      <c r="AS268" s="839"/>
      <c r="AT268" s="839"/>
      <c r="AU268" s="839"/>
      <c r="AV268" s="839"/>
      <c r="AW268" s="839"/>
      <c r="AX268" s="839"/>
      <c r="AY268" s="839"/>
      <c r="AZ268" s="839"/>
      <c r="BA268" s="839"/>
      <c r="BB268" s="839"/>
      <c r="BC268" s="839"/>
      <c r="BD268" s="839"/>
      <c r="BE268" s="839"/>
      <c r="BF268" s="839"/>
      <c r="BG268" s="839"/>
      <c r="BH268" s="839"/>
      <c r="BI268" s="839"/>
      <c r="BJ268" s="839"/>
      <c r="BK268" s="839"/>
      <c r="BL268" s="839"/>
      <c r="BM268" s="839"/>
      <c r="BN268" s="839"/>
      <c r="BO268" s="839"/>
      <c r="BP268" s="839"/>
      <c r="BQ268" s="839"/>
      <c r="BR268" s="839"/>
      <c r="BS268" s="839"/>
    </row>
    <row r="269" spans="1:71" s="575" customFormat="1" ht="15.6" customHeight="1" outlineLevel="2" x14ac:dyDescent="0.2">
      <c r="A269" s="811"/>
      <c r="B269" s="578"/>
      <c r="C269" s="694"/>
      <c r="D269" s="576" t="s">
        <v>1412</v>
      </c>
      <c r="E269" s="579">
        <f>E262*1.05</f>
        <v>95.864999999999995</v>
      </c>
      <c r="F269" s="576" t="s">
        <v>74</v>
      </c>
      <c r="G269" s="580">
        <v>0</v>
      </c>
      <c r="H269" s="580">
        <f t="shared" si="64"/>
        <v>0</v>
      </c>
      <c r="I269" s="768">
        <v>3.5</v>
      </c>
      <c r="J269" s="768">
        <f t="shared" si="65"/>
        <v>335.52749999999997</v>
      </c>
      <c r="K269" s="768"/>
      <c r="L269" s="768">
        <f t="shared" si="66"/>
        <v>0</v>
      </c>
      <c r="M269" s="768">
        <f>J269+H269*Tabellen!$K$2+L269</f>
        <v>335.52749999999997</v>
      </c>
      <c r="N269" s="704"/>
      <c r="O269" s="889">
        <f t="shared" si="67"/>
        <v>405.98827499999993</v>
      </c>
      <c r="P269" s="902"/>
      <c r="Q269" s="894" t="s">
        <v>1007</v>
      </c>
      <c r="R269" s="889">
        <f>H269*Tabellen!$K$2*Tabellen!$F$2</f>
        <v>0</v>
      </c>
      <c r="S269" s="895" t="s">
        <v>1089</v>
      </c>
      <c r="T269" s="889">
        <f>J269*Tabellen!$F$2</f>
        <v>405.98827499999993</v>
      </c>
      <c r="U269" s="889">
        <f>R269*Tabellen!$G$2</f>
        <v>0</v>
      </c>
      <c r="V269" s="889">
        <f>T269*Tabellen!$H$2</f>
        <v>85.257537749999983</v>
      </c>
      <c r="W269" s="889">
        <f t="shared" si="68"/>
        <v>85.257537749999983</v>
      </c>
      <c r="X269" s="889">
        <f t="shared" si="69"/>
        <v>491.24581274999991</v>
      </c>
      <c r="Y269" s="888"/>
      <c r="Z269" s="839"/>
      <c r="AA269" s="839"/>
      <c r="AB269" s="839"/>
      <c r="AC269" s="839"/>
      <c r="AD269" s="839"/>
      <c r="AE269" s="839"/>
      <c r="AF269" s="839"/>
      <c r="AG269" s="839"/>
      <c r="AH269" s="839"/>
      <c r="AI269" s="839"/>
      <c r="AJ269" s="839"/>
      <c r="AK269" s="839"/>
      <c r="AL269" s="839"/>
      <c r="AM269" s="839"/>
      <c r="AN269" s="839"/>
      <c r="AO269" s="839"/>
      <c r="AP269" s="839"/>
      <c r="AQ269" s="839"/>
      <c r="AR269" s="839"/>
      <c r="AS269" s="839"/>
      <c r="AT269" s="839"/>
      <c r="AU269" s="839"/>
      <c r="AV269" s="839"/>
      <c r="AW269" s="839"/>
      <c r="AX269" s="839"/>
      <c r="AY269" s="839"/>
      <c r="AZ269" s="839"/>
      <c r="BA269" s="839"/>
      <c r="BB269" s="839"/>
      <c r="BC269" s="839"/>
      <c r="BD269" s="839"/>
      <c r="BE269" s="839"/>
      <c r="BF269" s="839"/>
      <c r="BG269" s="839"/>
      <c r="BH269" s="839"/>
      <c r="BI269" s="839"/>
      <c r="BJ269" s="839"/>
      <c r="BK269" s="839"/>
      <c r="BL269" s="839"/>
      <c r="BM269" s="839"/>
      <c r="BN269" s="839"/>
      <c r="BO269" s="839"/>
      <c r="BP269" s="839"/>
      <c r="BQ269" s="839"/>
      <c r="BR269" s="839"/>
      <c r="BS269" s="839"/>
    </row>
    <row r="270" spans="1:71" s="575" customFormat="1" ht="15.6" customHeight="1" outlineLevel="2" x14ac:dyDescent="0.2">
      <c r="A270" s="811"/>
      <c r="B270" s="578"/>
      <c r="C270" s="694"/>
      <c r="D270" s="576" t="s">
        <v>1413</v>
      </c>
      <c r="E270" s="579">
        <f>E262</f>
        <v>91.3</v>
      </c>
      <c r="F270" s="576" t="s">
        <v>74</v>
      </c>
      <c r="G270" s="580">
        <v>0.08</v>
      </c>
      <c r="H270" s="580">
        <f t="shared" si="64"/>
        <v>7.3040000000000003</v>
      </c>
      <c r="I270" s="768"/>
      <c r="J270" s="768">
        <f t="shared" si="65"/>
        <v>0</v>
      </c>
      <c r="K270" s="768"/>
      <c r="L270" s="768">
        <f t="shared" si="66"/>
        <v>0</v>
      </c>
      <c r="M270" s="768">
        <f>J270+H270*Tabellen!$K$2+L270</f>
        <v>438.24</v>
      </c>
      <c r="N270" s="704"/>
      <c r="O270" s="889">
        <f t="shared" si="67"/>
        <v>530.2704</v>
      </c>
      <c r="P270" s="902"/>
      <c r="Q270" s="894" t="s">
        <v>1007</v>
      </c>
      <c r="R270" s="889">
        <f>H270*Tabellen!$K$2*Tabellen!$F$2</f>
        <v>530.2704</v>
      </c>
      <c r="S270" s="895" t="s">
        <v>1089</v>
      </c>
      <c r="T270" s="889">
        <f>J270*Tabellen!$F$2</f>
        <v>0</v>
      </c>
      <c r="U270" s="889">
        <f>R270*Tabellen!$G$2</f>
        <v>47.724336000000001</v>
      </c>
      <c r="V270" s="889">
        <f>T270*Tabellen!$H$2</f>
        <v>0</v>
      </c>
      <c r="W270" s="889">
        <f t="shared" si="68"/>
        <v>47.724336000000001</v>
      </c>
      <c r="X270" s="889">
        <f t="shared" si="69"/>
        <v>577.99473599999999</v>
      </c>
      <c r="Y270" s="888"/>
      <c r="Z270" s="839"/>
      <c r="AA270" s="839"/>
      <c r="AB270" s="839"/>
      <c r="AC270" s="839"/>
      <c r="AD270" s="839"/>
      <c r="AE270" s="839"/>
      <c r="AF270" s="839"/>
      <c r="AG270" s="839"/>
      <c r="AH270" s="839"/>
      <c r="AI270" s="839"/>
      <c r="AJ270" s="839"/>
      <c r="AK270" s="839"/>
      <c r="AL270" s="839"/>
      <c r="AM270" s="839"/>
      <c r="AN270" s="839"/>
      <c r="AO270" s="839"/>
      <c r="AP270" s="839"/>
      <c r="AQ270" s="839"/>
      <c r="AR270" s="839"/>
      <c r="AS270" s="839"/>
      <c r="AT270" s="839"/>
      <c r="AU270" s="839"/>
      <c r="AV270" s="839"/>
      <c r="AW270" s="839"/>
      <c r="AX270" s="839"/>
      <c r="AY270" s="839"/>
      <c r="AZ270" s="839"/>
      <c r="BA270" s="839"/>
      <c r="BB270" s="839"/>
      <c r="BC270" s="839"/>
      <c r="BD270" s="839"/>
      <c r="BE270" s="839"/>
      <c r="BF270" s="839"/>
      <c r="BG270" s="839"/>
      <c r="BH270" s="839"/>
      <c r="BI270" s="839"/>
      <c r="BJ270" s="839"/>
      <c r="BK270" s="839"/>
      <c r="BL270" s="839"/>
      <c r="BM270" s="839"/>
      <c r="BN270" s="839"/>
      <c r="BO270" s="839"/>
      <c r="BP270" s="839"/>
      <c r="BQ270" s="839"/>
      <c r="BR270" s="839"/>
      <c r="BS270" s="839"/>
    </row>
    <row r="271" spans="1:71" s="575" customFormat="1" ht="15.6" customHeight="1" outlineLevel="2" x14ac:dyDescent="0.2">
      <c r="A271" s="811"/>
      <c r="B271" s="578"/>
      <c r="C271" s="694"/>
      <c r="D271" s="576" t="s">
        <v>1414</v>
      </c>
      <c r="E271" s="579">
        <f>E262*1.1</f>
        <v>100.43</v>
      </c>
      <c r="F271" s="578" t="s">
        <v>74</v>
      </c>
      <c r="G271" s="579">
        <v>0</v>
      </c>
      <c r="H271" s="580">
        <f t="shared" si="64"/>
        <v>0</v>
      </c>
      <c r="I271" s="781">
        <v>2.1754249999999997</v>
      </c>
      <c r="J271" s="768">
        <f t="shared" si="65"/>
        <v>218.47793274999998</v>
      </c>
      <c r="K271" s="768"/>
      <c r="L271" s="768">
        <f t="shared" si="66"/>
        <v>0</v>
      </c>
      <c r="M271" s="768">
        <f>J271+H271*Tabellen!$K$2+L271</f>
        <v>218.47793274999998</v>
      </c>
      <c r="N271" s="704"/>
      <c r="O271" s="889">
        <f t="shared" si="67"/>
        <v>264.35829862749995</v>
      </c>
      <c r="P271" s="902"/>
      <c r="Q271" s="894" t="s">
        <v>1007</v>
      </c>
      <c r="R271" s="889">
        <f>H271*Tabellen!$K$2*Tabellen!$F$2</f>
        <v>0</v>
      </c>
      <c r="S271" s="895" t="s">
        <v>1089</v>
      </c>
      <c r="T271" s="889">
        <f>J271*Tabellen!$F$2</f>
        <v>264.35829862749995</v>
      </c>
      <c r="U271" s="889">
        <f>R271*Tabellen!$G$2</f>
        <v>0</v>
      </c>
      <c r="V271" s="889">
        <f>T271*Tabellen!$H$2</f>
        <v>55.515242711774988</v>
      </c>
      <c r="W271" s="889">
        <f t="shared" si="68"/>
        <v>55.515242711774988</v>
      </c>
      <c r="X271" s="889">
        <f t="shared" si="69"/>
        <v>319.87354133927494</v>
      </c>
      <c r="Y271" s="897"/>
      <c r="Z271" s="839"/>
      <c r="AA271" s="839"/>
      <c r="AB271" s="839"/>
      <c r="AC271" s="839"/>
      <c r="AD271" s="839"/>
      <c r="AE271" s="839"/>
      <c r="AF271" s="839"/>
      <c r="AG271" s="839"/>
      <c r="AH271" s="839"/>
      <c r="AI271" s="839"/>
      <c r="AJ271" s="839"/>
      <c r="AK271" s="839"/>
      <c r="AL271" s="839"/>
      <c r="AM271" s="839"/>
      <c r="AN271" s="839"/>
      <c r="AO271" s="839"/>
      <c r="AP271" s="839"/>
      <c r="AQ271" s="839"/>
      <c r="AR271" s="839"/>
      <c r="AS271" s="839"/>
      <c r="AT271" s="839"/>
      <c r="AU271" s="839"/>
      <c r="AV271" s="839"/>
      <c r="AW271" s="839"/>
      <c r="AX271" s="839"/>
      <c r="AY271" s="839"/>
      <c r="AZ271" s="839"/>
      <c r="BA271" s="839"/>
      <c r="BB271" s="839"/>
      <c r="BC271" s="839"/>
      <c r="BD271" s="839"/>
      <c r="BE271" s="839"/>
      <c r="BF271" s="839"/>
      <c r="BG271" s="839"/>
      <c r="BH271" s="839"/>
      <c r="BI271" s="839"/>
      <c r="BJ271" s="839"/>
      <c r="BK271" s="839"/>
      <c r="BL271" s="839"/>
      <c r="BM271" s="839"/>
      <c r="BN271" s="839"/>
      <c r="BO271" s="839"/>
      <c r="BP271" s="839"/>
      <c r="BQ271" s="839"/>
      <c r="BR271" s="839"/>
      <c r="BS271" s="839"/>
    </row>
    <row r="272" spans="1:71" s="575" customFormat="1" ht="15.6" customHeight="1" outlineLevel="2" x14ac:dyDescent="0.2">
      <c r="A272" s="811"/>
      <c r="B272" s="578"/>
      <c r="C272" s="694"/>
      <c r="D272" s="576" t="s">
        <v>1414</v>
      </c>
      <c r="E272" s="579">
        <f>E262</f>
        <v>91.3</v>
      </c>
      <c r="F272" s="576" t="s">
        <v>74</v>
      </c>
      <c r="G272" s="580">
        <v>0.03</v>
      </c>
      <c r="H272" s="580">
        <f t="shared" si="64"/>
        <v>2.7389999999999999</v>
      </c>
      <c r="I272" s="768">
        <v>0</v>
      </c>
      <c r="J272" s="768">
        <f t="shared" si="65"/>
        <v>0</v>
      </c>
      <c r="K272" s="768"/>
      <c r="L272" s="768">
        <f t="shared" si="66"/>
        <v>0</v>
      </c>
      <c r="M272" s="768">
        <f>J272+H272*Tabellen!$K$2+L272</f>
        <v>164.34</v>
      </c>
      <c r="N272" s="704"/>
      <c r="O272" s="889">
        <f t="shared" si="67"/>
        <v>198.85140000000001</v>
      </c>
      <c r="P272" s="902"/>
      <c r="Q272" s="894" t="s">
        <v>1007</v>
      </c>
      <c r="R272" s="889">
        <f>H272*Tabellen!$K$2*Tabellen!$F$2</f>
        <v>198.85140000000001</v>
      </c>
      <c r="S272" s="895" t="s">
        <v>1089</v>
      </c>
      <c r="T272" s="889">
        <f>J272*Tabellen!$F$2</f>
        <v>0</v>
      </c>
      <c r="U272" s="889">
        <f>R272*Tabellen!$G$2</f>
        <v>17.896626000000001</v>
      </c>
      <c r="V272" s="889">
        <f>T272*Tabellen!$H$2</f>
        <v>0</v>
      </c>
      <c r="W272" s="889">
        <f t="shared" si="68"/>
        <v>17.896626000000001</v>
      </c>
      <c r="X272" s="889">
        <f t="shared" si="69"/>
        <v>216.74802600000001</v>
      </c>
      <c r="Y272" s="888"/>
      <c r="Z272" s="839"/>
      <c r="AA272" s="839"/>
      <c r="AB272" s="839"/>
      <c r="AC272" s="839"/>
      <c r="AD272" s="839"/>
      <c r="AE272" s="839"/>
      <c r="AF272" s="839"/>
      <c r="AG272" s="839"/>
      <c r="AH272" s="839"/>
      <c r="AI272" s="839"/>
      <c r="AJ272" s="839"/>
      <c r="AK272" s="839"/>
      <c r="AL272" s="839"/>
      <c r="AM272" s="839"/>
      <c r="AN272" s="839"/>
      <c r="AO272" s="839"/>
      <c r="AP272" s="839"/>
      <c r="AQ272" s="839"/>
      <c r="AR272" s="839"/>
      <c r="AS272" s="839"/>
      <c r="AT272" s="839"/>
      <c r="AU272" s="839"/>
      <c r="AV272" s="839"/>
      <c r="AW272" s="839"/>
      <c r="AX272" s="839"/>
      <c r="AY272" s="839"/>
      <c r="AZ272" s="839"/>
      <c r="BA272" s="839"/>
      <c r="BB272" s="839"/>
      <c r="BC272" s="839"/>
      <c r="BD272" s="839"/>
      <c r="BE272" s="839"/>
      <c r="BF272" s="839"/>
      <c r="BG272" s="839"/>
      <c r="BH272" s="839"/>
      <c r="BI272" s="839"/>
      <c r="BJ272" s="839"/>
      <c r="BK272" s="839"/>
      <c r="BL272" s="839"/>
      <c r="BM272" s="839"/>
      <c r="BN272" s="839"/>
      <c r="BO272" s="839"/>
      <c r="BP272" s="839"/>
      <c r="BQ272" s="839"/>
      <c r="BR272" s="839"/>
      <c r="BS272" s="839"/>
    </row>
    <row r="273" spans="1:71" s="575" customFormat="1" ht="15.6" customHeight="1" outlineLevel="2" x14ac:dyDescent="0.2">
      <c r="A273" s="811"/>
      <c r="B273" s="578"/>
      <c r="C273" s="694"/>
      <c r="D273" s="576" t="s">
        <v>1415</v>
      </c>
      <c r="E273" s="579">
        <f>E262*1.1</f>
        <v>100.43</v>
      </c>
      <c r="F273" s="578" t="s">
        <v>74</v>
      </c>
      <c r="G273" s="579">
        <v>0</v>
      </c>
      <c r="H273" s="580">
        <f t="shared" si="64"/>
        <v>0</v>
      </c>
      <c r="I273" s="781">
        <v>1.79</v>
      </c>
      <c r="J273" s="768">
        <f t="shared" si="65"/>
        <v>179.76970000000003</v>
      </c>
      <c r="K273" s="768"/>
      <c r="L273" s="768">
        <f t="shared" si="66"/>
        <v>0</v>
      </c>
      <c r="M273" s="768">
        <f>J273+H273*Tabellen!$K$2+L273</f>
        <v>179.76970000000003</v>
      </c>
      <c r="N273" s="704"/>
      <c r="O273" s="889">
        <f t="shared" si="67"/>
        <v>217.52133700000002</v>
      </c>
      <c r="P273" s="902"/>
      <c r="Q273" s="894" t="s">
        <v>1007</v>
      </c>
      <c r="R273" s="889">
        <f>H273*Tabellen!$K$2*Tabellen!$F$2</f>
        <v>0</v>
      </c>
      <c r="S273" s="895" t="s">
        <v>1089</v>
      </c>
      <c r="T273" s="889">
        <f>J273*Tabellen!$F$2</f>
        <v>217.52133700000002</v>
      </c>
      <c r="U273" s="889">
        <f>R273*Tabellen!$G$2</f>
        <v>0</v>
      </c>
      <c r="V273" s="889">
        <f>T273*Tabellen!$H$2</f>
        <v>45.679480770000005</v>
      </c>
      <c r="W273" s="889">
        <f t="shared" si="68"/>
        <v>45.679480770000005</v>
      </c>
      <c r="X273" s="889">
        <f t="shared" si="69"/>
        <v>263.20081777000001</v>
      </c>
      <c r="Y273" s="897"/>
      <c r="Z273" s="839"/>
      <c r="AA273" s="839"/>
      <c r="AB273" s="839"/>
      <c r="AC273" s="839"/>
      <c r="AD273" s="839"/>
      <c r="AE273" s="839"/>
      <c r="AF273" s="839"/>
      <c r="AG273" s="839"/>
      <c r="AH273" s="839"/>
      <c r="AI273" s="839"/>
      <c r="AJ273" s="839"/>
      <c r="AK273" s="839"/>
      <c r="AL273" s="839"/>
      <c r="AM273" s="839"/>
      <c r="AN273" s="839"/>
      <c r="AO273" s="839"/>
      <c r="AP273" s="839"/>
      <c r="AQ273" s="839"/>
      <c r="AR273" s="839"/>
      <c r="AS273" s="839"/>
      <c r="AT273" s="839"/>
      <c r="AU273" s="839"/>
      <c r="AV273" s="839"/>
      <c r="AW273" s="839"/>
      <c r="AX273" s="839"/>
      <c r="AY273" s="839"/>
      <c r="AZ273" s="839"/>
      <c r="BA273" s="839"/>
      <c r="BB273" s="839"/>
      <c r="BC273" s="839"/>
      <c r="BD273" s="839"/>
      <c r="BE273" s="839"/>
      <c r="BF273" s="839"/>
      <c r="BG273" s="839"/>
      <c r="BH273" s="839"/>
      <c r="BI273" s="839"/>
      <c r="BJ273" s="839"/>
      <c r="BK273" s="839"/>
      <c r="BL273" s="839"/>
      <c r="BM273" s="839"/>
      <c r="BN273" s="839"/>
      <c r="BO273" s="839"/>
      <c r="BP273" s="839"/>
      <c r="BQ273" s="839"/>
      <c r="BR273" s="839"/>
      <c r="BS273" s="839"/>
    </row>
    <row r="274" spans="1:71" s="575" customFormat="1" ht="15.6" customHeight="1" outlineLevel="2" x14ac:dyDescent="0.2">
      <c r="A274" s="811"/>
      <c r="B274" s="578"/>
      <c r="C274" s="694"/>
      <c r="D274" s="576" t="s">
        <v>1415</v>
      </c>
      <c r="E274" s="579">
        <f>E262</f>
        <v>91.3</v>
      </c>
      <c r="F274" s="576" t="s">
        <v>74</v>
      </c>
      <c r="G274" s="580">
        <v>0.03</v>
      </c>
      <c r="H274" s="580">
        <f t="shared" si="64"/>
        <v>2.7389999999999999</v>
      </c>
      <c r="I274" s="768">
        <v>0</v>
      </c>
      <c r="J274" s="768">
        <f t="shared" si="65"/>
        <v>0</v>
      </c>
      <c r="K274" s="768"/>
      <c r="L274" s="768">
        <f t="shared" si="66"/>
        <v>0</v>
      </c>
      <c r="M274" s="768">
        <f>J274+H274*Tabellen!$K$2+L274</f>
        <v>164.34</v>
      </c>
      <c r="N274" s="704"/>
      <c r="O274" s="889">
        <f t="shared" si="67"/>
        <v>198.85140000000001</v>
      </c>
      <c r="P274" s="902"/>
      <c r="Q274" s="894" t="s">
        <v>1007</v>
      </c>
      <c r="R274" s="889">
        <f>H274*Tabellen!$K$2*Tabellen!$F$2</f>
        <v>198.85140000000001</v>
      </c>
      <c r="S274" s="895" t="s">
        <v>1089</v>
      </c>
      <c r="T274" s="889">
        <f>J274*Tabellen!$F$2</f>
        <v>0</v>
      </c>
      <c r="U274" s="889">
        <f>R274*Tabellen!$G$2</f>
        <v>17.896626000000001</v>
      </c>
      <c r="V274" s="889">
        <f>T274*Tabellen!$H$2</f>
        <v>0</v>
      </c>
      <c r="W274" s="889">
        <f t="shared" si="68"/>
        <v>17.896626000000001</v>
      </c>
      <c r="X274" s="889">
        <f t="shared" si="69"/>
        <v>216.74802600000001</v>
      </c>
      <c r="Y274" s="888"/>
      <c r="Z274" s="839"/>
      <c r="AA274" s="839"/>
      <c r="AB274" s="839"/>
      <c r="AC274" s="839"/>
      <c r="AD274" s="839"/>
      <c r="AE274" s="839"/>
      <c r="AF274" s="839"/>
      <c r="AG274" s="839"/>
      <c r="AH274" s="839"/>
      <c r="AI274" s="839"/>
      <c r="AJ274" s="839"/>
      <c r="AK274" s="839"/>
      <c r="AL274" s="839"/>
      <c r="AM274" s="839"/>
      <c r="AN274" s="839"/>
      <c r="AO274" s="839"/>
      <c r="AP274" s="839"/>
      <c r="AQ274" s="839"/>
      <c r="AR274" s="839"/>
      <c r="AS274" s="839"/>
      <c r="AT274" s="839"/>
      <c r="AU274" s="839"/>
      <c r="AV274" s="839"/>
      <c r="AW274" s="839"/>
      <c r="AX274" s="839"/>
      <c r="AY274" s="839"/>
      <c r="AZ274" s="839"/>
      <c r="BA274" s="839"/>
      <c r="BB274" s="839"/>
      <c r="BC274" s="839"/>
      <c r="BD274" s="839"/>
      <c r="BE274" s="839"/>
      <c r="BF274" s="839"/>
      <c r="BG274" s="839"/>
      <c r="BH274" s="839"/>
      <c r="BI274" s="839"/>
      <c r="BJ274" s="839"/>
      <c r="BK274" s="839"/>
      <c r="BL274" s="839"/>
      <c r="BM274" s="839"/>
      <c r="BN274" s="839"/>
      <c r="BO274" s="839"/>
      <c r="BP274" s="839"/>
      <c r="BQ274" s="839"/>
      <c r="BR274" s="839"/>
      <c r="BS274" s="839"/>
    </row>
    <row r="275" spans="1:71" s="575" customFormat="1" ht="15.6" customHeight="1" outlineLevel="2" x14ac:dyDescent="0.2">
      <c r="A275" s="811"/>
      <c r="B275" s="578"/>
      <c r="C275" s="694"/>
      <c r="D275" s="576" t="s">
        <v>1900</v>
      </c>
      <c r="E275" s="579">
        <f>E262*1.1</f>
        <v>100.43</v>
      </c>
      <c r="F275" s="576" t="s">
        <v>74</v>
      </c>
      <c r="G275" s="580"/>
      <c r="H275" s="580">
        <f t="shared" si="64"/>
        <v>0</v>
      </c>
      <c r="I275" s="768">
        <v>9.8000000000000007</v>
      </c>
      <c r="J275" s="768">
        <f t="shared" si="65"/>
        <v>984.21400000000017</v>
      </c>
      <c r="K275" s="768"/>
      <c r="L275" s="768">
        <f t="shared" si="66"/>
        <v>0</v>
      </c>
      <c r="M275" s="768">
        <f>J275+H275*Tabellen!$K$2+L275</f>
        <v>984.21400000000017</v>
      </c>
      <c r="N275" s="704"/>
      <c r="O275" s="889">
        <f t="shared" si="67"/>
        <v>1190.8989400000003</v>
      </c>
      <c r="P275" s="902"/>
      <c r="Q275" s="894" t="s">
        <v>1007</v>
      </c>
      <c r="R275" s="889">
        <f>H275*Tabellen!$K$2*Tabellen!$F$2</f>
        <v>0</v>
      </c>
      <c r="S275" s="895" t="s">
        <v>1089</v>
      </c>
      <c r="T275" s="889">
        <f>J275*Tabellen!$F$2</f>
        <v>1190.8989400000003</v>
      </c>
      <c r="U275" s="889">
        <f>R275*Tabellen!$G$2</f>
        <v>0</v>
      </c>
      <c r="V275" s="889">
        <f>T275*Tabellen!$H$2</f>
        <v>250.08877740000005</v>
      </c>
      <c r="W275" s="889">
        <f t="shared" si="68"/>
        <v>250.08877740000005</v>
      </c>
      <c r="X275" s="889">
        <f t="shared" si="69"/>
        <v>1440.9877174000003</v>
      </c>
      <c r="Y275" s="905"/>
      <c r="Z275" s="839"/>
      <c r="AA275" s="839"/>
      <c r="AB275" s="839"/>
      <c r="AC275" s="839"/>
      <c r="AD275" s="839"/>
      <c r="AE275" s="839"/>
      <c r="AF275" s="839"/>
      <c r="AG275" s="839"/>
      <c r="AH275" s="839"/>
      <c r="AI275" s="839"/>
      <c r="AJ275" s="839"/>
      <c r="AK275" s="839"/>
      <c r="AL275" s="839"/>
      <c r="AM275" s="839"/>
      <c r="AN275" s="839"/>
      <c r="AO275" s="839"/>
      <c r="AP275" s="839"/>
      <c r="AQ275" s="839"/>
      <c r="AR275" s="839"/>
      <c r="AS275" s="839"/>
      <c r="AT275" s="839"/>
      <c r="AU275" s="839"/>
      <c r="AV275" s="839"/>
      <c r="AW275" s="839"/>
      <c r="AX275" s="839"/>
      <c r="AY275" s="839"/>
      <c r="AZ275" s="839"/>
      <c r="BA275" s="839"/>
      <c r="BB275" s="839"/>
      <c r="BC275" s="839"/>
      <c r="BD275" s="839"/>
      <c r="BE275" s="839"/>
      <c r="BF275" s="839"/>
      <c r="BG275" s="839"/>
      <c r="BH275" s="839"/>
      <c r="BI275" s="839"/>
      <c r="BJ275" s="839"/>
      <c r="BK275" s="839"/>
      <c r="BL275" s="839"/>
      <c r="BM275" s="839"/>
      <c r="BN275" s="839"/>
      <c r="BO275" s="839"/>
      <c r="BP275" s="839"/>
      <c r="BQ275" s="839"/>
      <c r="BR275" s="839"/>
      <c r="BS275" s="839"/>
    </row>
    <row r="276" spans="1:71" s="575" customFormat="1" ht="15.6" customHeight="1" outlineLevel="2" x14ac:dyDescent="0.2">
      <c r="A276" s="811"/>
      <c r="B276" s="578"/>
      <c r="C276" s="694"/>
      <c r="D276" s="576" t="s">
        <v>1900</v>
      </c>
      <c r="E276" s="579">
        <f>E262</f>
        <v>91.3</v>
      </c>
      <c r="F276" s="576" t="s">
        <v>74</v>
      </c>
      <c r="G276" s="580">
        <v>0.35</v>
      </c>
      <c r="H276" s="580">
        <f t="shared" si="64"/>
        <v>31.954999999999998</v>
      </c>
      <c r="I276" s="768"/>
      <c r="J276" s="768">
        <f t="shared" si="65"/>
        <v>0</v>
      </c>
      <c r="K276" s="768"/>
      <c r="L276" s="768">
        <f t="shared" si="66"/>
        <v>0</v>
      </c>
      <c r="M276" s="768">
        <f>J276+H276*Tabellen!$K$2+L276</f>
        <v>1917.3</v>
      </c>
      <c r="N276" s="704"/>
      <c r="O276" s="889">
        <f t="shared" si="67"/>
        <v>2319.933</v>
      </c>
      <c r="P276" s="902"/>
      <c r="Q276" s="894" t="s">
        <v>1007</v>
      </c>
      <c r="R276" s="889">
        <f>H276*Tabellen!$K$2*Tabellen!$F$2</f>
        <v>2319.933</v>
      </c>
      <c r="S276" s="895" t="s">
        <v>1089</v>
      </c>
      <c r="T276" s="889">
        <f>J276*Tabellen!$F$2</f>
        <v>0</v>
      </c>
      <c r="U276" s="889">
        <f>R276*Tabellen!$G$2</f>
        <v>208.79397</v>
      </c>
      <c r="V276" s="889">
        <f>T276*Tabellen!$H$2</f>
        <v>0</v>
      </c>
      <c r="W276" s="889">
        <f t="shared" si="68"/>
        <v>208.79397</v>
      </c>
      <c r="X276" s="889">
        <f t="shared" si="69"/>
        <v>2528.7269700000002</v>
      </c>
      <c r="Y276" s="888"/>
      <c r="Z276" s="839"/>
      <c r="AA276" s="839"/>
      <c r="AB276" s="839"/>
      <c r="AC276" s="839"/>
      <c r="AD276" s="839"/>
      <c r="AE276" s="839"/>
      <c r="AF276" s="839"/>
      <c r="AG276" s="839"/>
      <c r="AH276" s="839"/>
      <c r="AI276" s="839"/>
      <c r="AJ276" s="839"/>
      <c r="AK276" s="839"/>
      <c r="AL276" s="839"/>
      <c r="AM276" s="839"/>
      <c r="AN276" s="839"/>
      <c r="AO276" s="839"/>
      <c r="AP276" s="839"/>
      <c r="AQ276" s="839"/>
      <c r="AR276" s="839"/>
      <c r="AS276" s="839"/>
      <c r="AT276" s="839"/>
      <c r="AU276" s="839"/>
      <c r="AV276" s="839"/>
      <c r="AW276" s="839"/>
      <c r="AX276" s="839"/>
      <c r="AY276" s="839"/>
      <c r="AZ276" s="839"/>
      <c r="BA276" s="839"/>
      <c r="BB276" s="839"/>
      <c r="BC276" s="839"/>
      <c r="BD276" s="839"/>
      <c r="BE276" s="839"/>
      <c r="BF276" s="839"/>
      <c r="BG276" s="839"/>
      <c r="BH276" s="839"/>
      <c r="BI276" s="839"/>
      <c r="BJ276" s="839"/>
      <c r="BK276" s="839"/>
      <c r="BL276" s="839"/>
      <c r="BM276" s="839"/>
      <c r="BN276" s="839"/>
      <c r="BO276" s="839"/>
      <c r="BP276" s="839"/>
      <c r="BQ276" s="839"/>
      <c r="BR276" s="839"/>
      <c r="BS276" s="839"/>
    </row>
    <row r="277" spans="1:71" s="575" customFormat="1" ht="15.6" customHeight="1" outlineLevel="2" x14ac:dyDescent="0.2">
      <c r="A277" s="811"/>
      <c r="B277" s="578"/>
      <c r="C277" s="694"/>
      <c r="D277" s="578" t="s">
        <v>1416</v>
      </c>
      <c r="E277" s="579">
        <f>E262</f>
        <v>91.3</v>
      </c>
      <c r="F277" s="576" t="s">
        <v>74</v>
      </c>
      <c r="G277" s="579"/>
      <c r="H277" s="580">
        <f t="shared" si="64"/>
        <v>0</v>
      </c>
      <c r="I277" s="768">
        <v>5.5</v>
      </c>
      <c r="J277" s="768">
        <f t="shared" si="65"/>
        <v>502.15</v>
      </c>
      <c r="K277" s="768"/>
      <c r="L277" s="768">
        <f t="shared" si="66"/>
        <v>0</v>
      </c>
      <c r="M277" s="768">
        <f>J277+H277*Tabellen!$K$2+L277</f>
        <v>502.15</v>
      </c>
      <c r="N277" s="704"/>
      <c r="O277" s="889">
        <f t="shared" si="67"/>
        <v>607.60149999999999</v>
      </c>
      <c r="P277" s="902"/>
      <c r="Q277" s="894" t="s">
        <v>1007</v>
      </c>
      <c r="R277" s="889">
        <f>H277*Tabellen!$K$2*Tabellen!$F$2</f>
        <v>0</v>
      </c>
      <c r="S277" s="895" t="s">
        <v>1089</v>
      </c>
      <c r="T277" s="889">
        <f>J277*Tabellen!$F$2</f>
        <v>607.60149999999999</v>
      </c>
      <c r="U277" s="889">
        <f>R277*Tabellen!$G$2</f>
        <v>0</v>
      </c>
      <c r="V277" s="889">
        <f>T277*Tabellen!$H$2</f>
        <v>127.59631499999999</v>
      </c>
      <c r="W277" s="889">
        <f t="shared" si="68"/>
        <v>127.59631499999999</v>
      </c>
      <c r="X277" s="889">
        <f t="shared" si="69"/>
        <v>735.19781499999999</v>
      </c>
      <c r="Y277" s="888"/>
      <c r="Z277" s="839"/>
      <c r="AA277" s="839"/>
      <c r="AB277" s="839"/>
      <c r="AC277" s="839"/>
      <c r="AD277" s="839"/>
      <c r="AE277" s="839"/>
      <c r="AF277" s="839"/>
      <c r="AG277" s="839"/>
      <c r="AH277" s="839"/>
      <c r="AI277" s="839"/>
      <c r="AJ277" s="839"/>
      <c r="AK277" s="839"/>
      <c r="AL277" s="839"/>
      <c r="AM277" s="839"/>
      <c r="AN277" s="839"/>
      <c r="AO277" s="839"/>
      <c r="AP277" s="839"/>
      <c r="AQ277" s="839"/>
      <c r="AR277" s="839"/>
      <c r="AS277" s="839"/>
      <c r="AT277" s="839"/>
      <c r="AU277" s="839"/>
      <c r="AV277" s="839"/>
      <c r="AW277" s="839"/>
      <c r="AX277" s="839"/>
      <c r="AY277" s="839"/>
      <c r="AZ277" s="839"/>
      <c r="BA277" s="839"/>
      <c r="BB277" s="839"/>
      <c r="BC277" s="839"/>
      <c r="BD277" s="839"/>
      <c r="BE277" s="839"/>
      <c r="BF277" s="839"/>
      <c r="BG277" s="839"/>
      <c r="BH277" s="839"/>
      <c r="BI277" s="839"/>
      <c r="BJ277" s="839"/>
      <c r="BK277" s="839"/>
      <c r="BL277" s="839"/>
      <c r="BM277" s="839"/>
      <c r="BN277" s="839"/>
      <c r="BO277" s="839"/>
      <c r="BP277" s="839"/>
      <c r="BQ277" s="839"/>
      <c r="BR277" s="839"/>
      <c r="BS277" s="839"/>
    </row>
    <row r="278" spans="1:71" s="575" customFormat="1" ht="15.6" customHeight="1" outlineLevel="2" x14ac:dyDescent="0.2">
      <c r="A278" s="811"/>
      <c r="B278" s="578"/>
      <c r="C278" s="694"/>
      <c r="D278" s="578" t="s">
        <v>1407</v>
      </c>
      <c r="E278" s="579">
        <v>1</v>
      </c>
      <c r="F278" s="576" t="s">
        <v>844</v>
      </c>
      <c r="G278" s="579">
        <v>4</v>
      </c>
      <c r="H278" s="580">
        <f t="shared" si="64"/>
        <v>4</v>
      </c>
      <c r="I278" s="768"/>
      <c r="J278" s="768">
        <f t="shared" si="65"/>
        <v>0</v>
      </c>
      <c r="K278" s="768"/>
      <c r="L278" s="768">
        <f t="shared" si="66"/>
        <v>0</v>
      </c>
      <c r="M278" s="768">
        <f>J278+H278*Tabellen!$K$2+L278</f>
        <v>240</v>
      </c>
      <c r="N278" s="704"/>
      <c r="O278" s="889">
        <f t="shared" si="67"/>
        <v>290.39999999999998</v>
      </c>
      <c r="P278" s="902"/>
      <c r="Q278" s="894" t="s">
        <v>1007</v>
      </c>
      <c r="R278" s="889">
        <f>H278*Tabellen!$K$2*Tabellen!$F$2</f>
        <v>290.39999999999998</v>
      </c>
      <c r="S278" s="895" t="s">
        <v>1089</v>
      </c>
      <c r="T278" s="889">
        <f>J278*Tabellen!$F$2</f>
        <v>0</v>
      </c>
      <c r="U278" s="889">
        <f>R278*Tabellen!$G$2</f>
        <v>26.135999999999996</v>
      </c>
      <c r="V278" s="889">
        <f>T278*Tabellen!$H$2</f>
        <v>0</v>
      </c>
      <c r="W278" s="889">
        <f t="shared" si="68"/>
        <v>26.135999999999996</v>
      </c>
      <c r="X278" s="889">
        <f t="shared" si="69"/>
        <v>316.53599999999994</v>
      </c>
      <c r="Y278" s="888"/>
      <c r="Z278" s="839"/>
      <c r="AA278" s="839"/>
      <c r="AB278" s="839"/>
      <c r="AC278" s="839"/>
      <c r="AD278" s="839"/>
      <c r="AE278" s="839"/>
      <c r="AF278" s="839"/>
      <c r="AG278" s="839"/>
      <c r="AH278" s="839"/>
      <c r="AI278" s="839"/>
      <c r="AJ278" s="839"/>
      <c r="AK278" s="839"/>
      <c r="AL278" s="839"/>
      <c r="AM278" s="839"/>
      <c r="AN278" s="839"/>
      <c r="AO278" s="839"/>
      <c r="AP278" s="839"/>
      <c r="AQ278" s="839"/>
      <c r="AR278" s="839"/>
      <c r="AS278" s="839"/>
      <c r="AT278" s="839"/>
      <c r="AU278" s="839"/>
      <c r="AV278" s="839"/>
      <c r="AW278" s="839"/>
      <c r="AX278" s="839"/>
      <c r="AY278" s="839"/>
      <c r="AZ278" s="839"/>
      <c r="BA278" s="839"/>
      <c r="BB278" s="839"/>
      <c r="BC278" s="839"/>
      <c r="BD278" s="839"/>
      <c r="BE278" s="839"/>
      <c r="BF278" s="839"/>
      <c r="BG278" s="839"/>
      <c r="BH278" s="839"/>
      <c r="BI278" s="839"/>
      <c r="BJ278" s="839"/>
      <c r="BK278" s="839"/>
      <c r="BL278" s="839"/>
      <c r="BM278" s="839"/>
      <c r="BN278" s="839"/>
      <c r="BO278" s="839"/>
      <c r="BP278" s="839"/>
      <c r="BQ278" s="839"/>
      <c r="BR278" s="839"/>
      <c r="BS278" s="839"/>
    </row>
    <row r="279" spans="1:71" s="733" customFormat="1" ht="15.6" customHeight="1" outlineLevel="2" x14ac:dyDescent="0.2">
      <c r="A279" s="813"/>
      <c r="B279" s="578"/>
      <c r="C279" s="694"/>
      <c r="D279" s="576"/>
      <c r="E279" s="734"/>
      <c r="G279" s="735"/>
      <c r="H279" s="735"/>
      <c r="I279" s="782"/>
      <c r="J279" s="782"/>
      <c r="K279" s="782"/>
      <c r="L279" s="782"/>
      <c r="M279" s="782"/>
      <c r="N279" s="736"/>
      <c r="O279" s="888"/>
      <c r="P279" s="902"/>
      <c r="Q279" s="894"/>
      <c r="R279" s="889"/>
      <c r="S279" s="895"/>
      <c r="T279" s="889"/>
      <c r="U279" s="889"/>
      <c r="V279" s="889"/>
      <c r="W279" s="889"/>
      <c r="X279" s="889"/>
      <c r="Y279" s="905"/>
      <c r="Z279" s="842"/>
      <c r="AA279" s="842"/>
      <c r="AB279" s="842"/>
      <c r="AC279" s="842"/>
      <c r="AD279" s="842"/>
      <c r="AE279" s="842"/>
      <c r="AF279" s="842"/>
      <c r="AG279" s="842"/>
      <c r="AH279" s="842"/>
      <c r="AI279" s="842"/>
      <c r="AJ279" s="842"/>
      <c r="AK279" s="842"/>
      <c r="AL279" s="842"/>
      <c r="AM279" s="842"/>
      <c r="AN279" s="842"/>
      <c r="AO279" s="842"/>
      <c r="AP279" s="842"/>
      <c r="AQ279" s="842"/>
      <c r="AR279" s="842"/>
      <c r="AS279" s="842"/>
      <c r="AT279" s="842"/>
      <c r="AU279" s="842"/>
      <c r="AV279" s="842"/>
      <c r="AW279" s="842"/>
      <c r="AX279" s="842"/>
      <c r="AY279" s="842"/>
      <c r="AZ279" s="842"/>
      <c r="BA279" s="842"/>
      <c r="BB279" s="842"/>
      <c r="BC279" s="842"/>
      <c r="BD279" s="842"/>
      <c r="BE279" s="842"/>
      <c r="BF279" s="842"/>
      <c r="BG279" s="842"/>
      <c r="BH279" s="842"/>
      <c r="BI279" s="842"/>
      <c r="BJ279" s="842"/>
      <c r="BK279" s="842"/>
      <c r="BL279" s="842"/>
      <c r="BM279" s="842"/>
      <c r="BN279" s="842"/>
      <c r="BO279" s="842"/>
      <c r="BP279" s="842"/>
      <c r="BQ279" s="842"/>
      <c r="BR279" s="842"/>
      <c r="BS279" s="842"/>
    </row>
    <row r="280" spans="1:71" ht="15.6" customHeight="1" outlineLevel="2" x14ac:dyDescent="0.2">
      <c r="B280" s="578"/>
      <c r="E280" s="579"/>
      <c r="G280" s="580"/>
      <c r="H280" s="580"/>
      <c r="K280" s="783"/>
      <c r="N280" s="703"/>
      <c r="O280" s="888"/>
      <c r="P280" s="888"/>
      <c r="Q280" s="888"/>
    </row>
    <row r="281" spans="1:71" ht="9" customHeight="1" outlineLevel="1" x14ac:dyDescent="0.2">
      <c r="B281" s="582"/>
      <c r="D281" s="583"/>
      <c r="E281" s="585"/>
      <c r="F281" s="583"/>
      <c r="G281" s="584"/>
      <c r="H281" s="584"/>
      <c r="I281" s="769"/>
      <c r="J281" s="769"/>
      <c r="K281" s="769"/>
      <c r="L281" s="769"/>
      <c r="M281" s="769"/>
      <c r="N281" s="694"/>
      <c r="O281" s="892"/>
      <c r="P281" s="892"/>
      <c r="Q281" s="892"/>
      <c r="R281" s="893"/>
      <c r="S281" s="893"/>
      <c r="T281" s="893"/>
      <c r="U281" s="893"/>
      <c r="V281" s="893"/>
      <c r="W281" s="893"/>
      <c r="X281" s="893"/>
      <c r="Y281" s="892"/>
      <c r="Z281" s="837"/>
      <c r="AA281" s="838"/>
      <c r="AG281" s="835"/>
      <c r="AH281" s="835"/>
    </row>
    <row r="282" spans="1:71" s="789" customFormat="1" ht="15.6" customHeight="1" outlineLevel="1" x14ac:dyDescent="0.2">
      <c r="B282" s="569" t="s">
        <v>984</v>
      </c>
      <c r="C282" s="814"/>
      <c r="D282" s="570" t="s">
        <v>1561</v>
      </c>
      <c r="E282" s="577">
        <v>91.3</v>
      </c>
      <c r="F282" s="570" t="s">
        <v>74</v>
      </c>
      <c r="G282" s="571"/>
      <c r="H282" s="571">
        <f>SUM(H283:H300)/E282</f>
        <v>1.2372359336335239</v>
      </c>
      <c r="I282" s="767"/>
      <c r="J282" s="767">
        <f>SUM(J283:J300)/E282</f>
        <v>29.551967500000003</v>
      </c>
      <c r="K282" s="767"/>
      <c r="L282" s="767">
        <f>SUM(L283:L300)/E282</f>
        <v>0</v>
      </c>
      <c r="M282" s="767">
        <f>SUM(M283:M300)/E282</f>
        <v>103.78612351801144</v>
      </c>
      <c r="N282" s="814"/>
      <c r="O282" s="886">
        <f>SUM(O283:O300)/E282</f>
        <v>125.58120945679387</v>
      </c>
      <c r="P282" s="885" t="str">
        <f>B282</f>
        <v>V1-3-A2</v>
      </c>
      <c r="Q282" s="885"/>
      <c r="R282" s="886"/>
      <c r="S282" s="886"/>
      <c r="T282" s="886"/>
      <c r="U282" s="899"/>
      <c r="V282" s="886"/>
      <c r="W282" s="886"/>
      <c r="X282" s="886">
        <f>SUM(X283:X300)/E282</f>
        <v>141.17446398890527</v>
      </c>
      <c r="Y282" s="887"/>
      <c r="Z282" s="832"/>
      <c r="AA282" s="832"/>
      <c r="AB282" s="832"/>
      <c r="AC282" s="832"/>
      <c r="AD282" s="832"/>
      <c r="AE282" s="832"/>
      <c r="AF282" s="832"/>
      <c r="AG282" s="832"/>
      <c r="AH282" s="832"/>
      <c r="AI282" s="832"/>
      <c r="AJ282" s="832"/>
      <c r="AK282" s="832"/>
      <c r="AL282" s="832"/>
      <c r="AM282" s="832"/>
      <c r="AN282" s="832"/>
      <c r="AO282" s="832"/>
      <c r="AP282" s="832"/>
      <c r="AQ282" s="832"/>
      <c r="AR282" s="832"/>
      <c r="AS282" s="832"/>
      <c r="AT282" s="832"/>
      <c r="AU282" s="832"/>
      <c r="AV282" s="832"/>
      <c r="AW282" s="832"/>
      <c r="AX282" s="832"/>
      <c r="AY282" s="832"/>
      <c r="AZ282" s="832"/>
      <c r="BA282" s="832"/>
      <c r="BB282" s="832"/>
      <c r="BC282" s="832"/>
      <c r="BD282" s="832"/>
      <c r="BE282" s="832"/>
      <c r="BF282" s="832"/>
      <c r="BG282" s="832"/>
      <c r="BH282" s="832"/>
      <c r="BI282" s="832"/>
      <c r="BJ282" s="832"/>
      <c r="BK282" s="832"/>
      <c r="BL282" s="832"/>
      <c r="BM282" s="832"/>
      <c r="BN282" s="832"/>
      <c r="BO282" s="832"/>
      <c r="BP282" s="832"/>
      <c r="BQ282" s="832"/>
      <c r="BR282" s="832"/>
      <c r="BS282" s="832"/>
    </row>
    <row r="283" spans="1:71" ht="15.6" customHeight="1" outlineLevel="2" x14ac:dyDescent="0.2">
      <c r="B283" s="578"/>
      <c r="D283" s="587" t="s">
        <v>1195</v>
      </c>
      <c r="E283" s="579"/>
      <c r="G283" s="580"/>
      <c r="H283" s="580"/>
      <c r="K283" s="783"/>
      <c r="N283" s="703"/>
      <c r="O283" s="888" t="str">
        <f>R283</f>
        <v>incl. opslagen</v>
      </c>
      <c r="P283" s="888"/>
      <c r="Q283" s="894"/>
      <c r="R283" s="901" t="str">
        <f>Tabellen!$C$2</f>
        <v>incl. opslagen</v>
      </c>
      <c r="S283" s="895"/>
      <c r="T283" s="901" t="str">
        <f>Tabellen!$C$2</f>
        <v>incl. opslagen</v>
      </c>
    </row>
    <row r="284" spans="1:71" s="575" customFormat="1" ht="15.6" customHeight="1" outlineLevel="2" x14ac:dyDescent="0.2">
      <c r="A284" s="811"/>
      <c r="B284" s="578"/>
      <c r="C284" s="694"/>
      <c r="D284" s="576" t="s">
        <v>1378</v>
      </c>
      <c r="E284" s="579">
        <v>1</v>
      </c>
      <c r="F284" s="576" t="s">
        <v>844</v>
      </c>
      <c r="G284" s="580">
        <v>2</v>
      </c>
      <c r="H284" s="580">
        <f t="shared" ref="H284:H298" si="70">E284*G284</f>
        <v>2</v>
      </c>
      <c r="I284" s="768"/>
      <c r="J284" s="768">
        <f t="shared" ref="J284:J298" si="71">E284*I284</f>
        <v>0</v>
      </c>
      <c r="K284" s="768"/>
      <c r="L284" s="768">
        <f t="shared" ref="L284:L298" si="72">E284*K284</f>
        <v>0</v>
      </c>
      <c r="M284" s="768">
        <f>J284+H284*Tabellen!$K$2+L284</f>
        <v>120</v>
      </c>
      <c r="N284" s="704"/>
      <c r="O284" s="889">
        <f t="shared" ref="O284:O298" si="73">R284+T284</f>
        <v>145.19999999999999</v>
      </c>
      <c r="P284" s="902"/>
      <c r="Q284" s="894" t="s">
        <v>1007</v>
      </c>
      <c r="R284" s="889">
        <f>H284*Tabellen!$K$2*Tabellen!$F$2</f>
        <v>145.19999999999999</v>
      </c>
      <c r="S284" s="895" t="s">
        <v>1089</v>
      </c>
      <c r="T284" s="889">
        <f>J284*Tabellen!$F$2</f>
        <v>0</v>
      </c>
      <c r="U284" s="889">
        <f>R284*Tabellen!$G$2</f>
        <v>13.067999999999998</v>
      </c>
      <c r="V284" s="889">
        <f>T284*Tabellen!$H$2</f>
        <v>0</v>
      </c>
      <c r="W284" s="889">
        <f t="shared" ref="W284:W298" si="74">U284+V284</f>
        <v>13.067999999999998</v>
      </c>
      <c r="X284" s="889">
        <f t="shared" ref="X284:X298" si="75">O284+W284</f>
        <v>158.26799999999997</v>
      </c>
      <c r="Y284" s="890"/>
      <c r="Z284" s="839"/>
      <c r="AA284" s="839"/>
      <c r="AB284" s="839"/>
      <c r="AC284" s="839"/>
      <c r="AD284" s="839"/>
      <c r="AE284" s="839"/>
      <c r="AF284" s="839"/>
      <c r="AG284" s="839"/>
      <c r="AH284" s="839"/>
      <c r="AI284" s="839"/>
      <c r="AJ284" s="839"/>
      <c r="AK284" s="839"/>
      <c r="AL284" s="839"/>
      <c r="AM284" s="839"/>
      <c r="AN284" s="839"/>
      <c r="AO284" s="839"/>
      <c r="AP284" s="839"/>
      <c r="AQ284" s="839"/>
      <c r="AR284" s="839"/>
      <c r="AS284" s="839"/>
      <c r="AT284" s="839"/>
      <c r="AU284" s="839"/>
      <c r="AV284" s="839"/>
      <c r="AW284" s="839"/>
      <c r="AX284" s="839"/>
      <c r="AY284" s="839"/>
      <c r="AZ284" s="839"/>
      <c r="BA284" s="839"/>
      <c r="BB284" s="839"/>
      <c r="BC284" s="839"/>
      <c r="BD284" s="839"/>
      <c r="BE284" s="839"/>
      <c r="BF284" s="839"/>
      <c r="BG284" s="839"/>
      <c r="BH284" s="839"/>
      <c r="BI284" s="839"/>
      <c r="BJ284" s="839"/>
      <c r="BK284" s="839"/>
      <c r="BL284" s="839"/>
      <c r="BM284" s="839"/>
      <c r="BN284" s="839"/>
      <c r="BO284" s="839"/>
      <c r="BP284" s="839"/>
      <c r="BQ284" s="839"/>
      <c r="BR284" s="839"/>
      <c r="BS284" s="839"/>
    </row>
    <row r="285" spans="1:71" s="575" customFormat="1" ht="15.6" customHeight="1" outlineLevel="2" x14ac:dyDescent="0.2">
      <c r="A285" s="811"/>
      <c r="B285" s="578"/>
      <c r="C285" s="694"/>
      <c r="D285" s="576" t="s">
        <v>1408</v>
      </c>
      <c r="E285" s="579">
        <f>91.3/2.7</f>
        <v>33.81481481481481</v>
      </c>
      <c r="F285" s="576" t="s">
        <v>71</v>
      </c>
      <c r="G285" s="580">
        <v>0.05</v>
      </c>
      <c r="H285" s="580">
        <f t="shared" si="70"/>
        <v>1.6907407407407407</v>
      </c>
      <c r="I285" s="768"/>
      <c r="J285" s="768">
        <f t="shared" si="71"/>
        <v>0</v>
      </c>
      <c r="K285" s="768"/>
      <c r="L285" s="768">
        <f t="shared" si="72"/>
        <v>0</v>
      </c>
      <c r="M285" s="768">
        <f>J285+H285*Tabellen!$K$2+L285</f>
        <v>101.44444444444444</v>
      </c>
      <c r="N285" s="704"/>
      <c r="O285" s="889">
        <f t="shared" si="73"/>
        <v>122.74777777777777</v>
      </c>
      <c r="P285" s="902"/>
      <c r="Q285" s="894" t="s">
        <v>1007</v>
      </c>
      <c r="R285" s="889">
        <f>H285*Tabellen!$K$2*Tabellen!$F$2</f>
        <v>122.74777777777777</v>
      </c>
      <c r="S285" s="895" t="s">
        <v>1089</v>
      </c>
      <c r="T285" s="889">
        <f>J285*Tabellen!$F$2</f>
        <v>0</v>
      </c>
      <c r="U285" s="889">
        <f>R285*Tabellen!$G$2</f>
        <v>11.047299999999998</v>
      </c>
      <c r="V285" s="889">
        <f>T285*Tabellen!$H$2</f>
        <v>0</v>
      </c>
      <c r="W285" s="889">
        <f t="shared" si="74"/>
        <v>11.047299999999998</v>
      </c>
      <c r="X285" s="889">
        <f t="shared" si="75"/>
        <v>133.79507777777778</v>
      </c>
      <c r="Y285" s="890"/>
      <c r="Z285" s="839"/>
      <c r="AA285" s="839"/>
      <c r="AB285" s="839"/>
      <c r="AC285" s="839"/>
      <c r="AD285" s="839"/>
      <c r="AE285" s="839"/>
      <c r="AF285" s="839"/>
      <c r="AG285" s="839"/>
      <c r="AH285" s="839"/>
      <c r="AI285" s="839"/>
      <c r="AJ285" s="839"/>
      <c r="AK285" s="839"/>
      <c r="AL285" s="839"/>
      <c r="AM285" s="839"/>
      <c r="AN285" s="839"/>
      <c r="AO285" s="839"/>
      <c r="AP285" s="839"/>
      <c r="AQ285" s="839"/>
      <c r="AR285" s="839"/>
      <c r="AS285" s="839"/>
      <c r="AT285" s="839"/>
      <c r="AU285" s="839"/>
      <c r="AV285" s="839"/>
      <c r="AW285" s="839"/>
      <c r="AX285" s="839"/>
      <c r="AY285" s="839"/>
      <c r="AZ285" s="839"/>
      <c r="BA285" s="839"/>
      <c r="BB285" s="839"/>
      <c r="BC285" s="839"/>
      <c r="BD285" s="839"/>
      <c r="BE285" s="839"/>
      <c r="BF285" s="839"/>
      <c r="BG285" s="839"/>
      <c r="BH285" s="839"/>
      <c r="BI285" s="839"/>
      <c r="BJ285" s="839"/>
      <c r="BK285" s="839"/>
      <c r="BL285" s="839"/>
      <c r="BM285" s="839"/>
      <c r="BN285" s="839"/>
      <c r="BO285" s="839"/>
      <c r="BP285" s="839"/>
      <c r="BQ285" s="839"/>
      <c r="BR285" s="839"/>
      <c r="BS285" s="839"/>
    </row>
    <row r="286" spans="1:71" s="575" customFormat="1" ht="15.6" customHeight="1" outlineLevel="2" x14ac:dyDescent="0.2">
      <c r="A286" s="811"/>
      <c r="B286" s="578"/>
      <c r="C286" s="694"/>
      <c r="D286" s="576" t="s">
        <v>1185</v>
      </c>
      <c r="E286" s="579">
        <f>E282*1.7</f>
        <v>155.20999999999998</v>
      </c>
      <c r="F286" s="576" t="s">
        <v>71</v>
      </c>
      <c r="G286" s="580">
        <v>0</v>
      </c>
      <c r="H286" s="580">
        <f t="shared" si="70"/>
        <v>0</v>
      </c>
      <c r="I286" s="768">
        <v>1.73</v>
      </c>
      <c r="J286" s="768">
        <f t="shared" si="71"/>
        <v>268.51329999999996</v>
      </c>
      <c r="K286" s="768"/>
      <c r="L286" s="768">
        <f t="shared" si="72"/>
        <v>0</v>
      </c>
      <c r="M286" s="768">
        <f>J286+H286*Tabellen!$K$2+L286</f>
        <v>268.51329999999996</v>
      </c>
      <c r="N286" s="704"/>
      <c r="O286" s="889">
        <f t="shared" si="73"/>
        <v>324.90109299999995</v>
      </c>
      <c r="P286" s="902"/>
      <c r="Q286" s="894" t="s">
        <v>1007</v>
      </c>
      <c r="R286" s="889">
        <f>H286*Tabellen!$K$2*Tabellen!$F$2</f>
        <v>0</v>
      </c>
      <c r="S286" s="895" t="s">
        <v>1089</v>
      </c>
      <c r="T286" s="889">
        <f>J286*Tabellen!$F$2</f>
        <v>324.90109299999995</v>
      </c>
      <c r="U286" s="889">
        <f>R286*Tabellen!$G$2</f>
        <v>0</v>
      </c>
      <c r="V286" s="889">
        <f>T286*Tabellen!$H$2</f>
        <v>68.229229529999984</v>
      </c>
      <c r="W286" s="889">
        <f t="shared" si="74"/>
        <v>68.229229529999984</v>
      </c>
      <c r="X286" s="889">
        <f t="shared" si="75"/>
        <v>393.13032252999994</v>
      </c>
      <c r="Y286" s="890"/>
      <c r="Z286" s="839"/>
      <c r="AA286" s="839"/>
      <c r="AB286" s="839"/>
      <c r="AC286" s="839"/>
      <c r="AD286" s="839"/>
      <c r="AE286" s="839"/>
      <c r="AF286" s="839"/>
      <c r="AG286" s="839"/>
      <c r="AH286" s="839"/>
      <c r="AI286" s="839"/>
      <c r="AJ286" s="839"/>
      <c r="AK286" s="839"/>
      <c r="AL286" s="839"/>
      <c r="AM286" s="839"/>
      <c r="AN286" s="839"/>
      <c r="AO286" s="839"/>
      <c r="AP286" s="839"/>
      <c r="AQ286" s="839"/>
      <c r="AR286" s="839"/>
      <c r="AS286" s="839"/>
      <c r="AT286" s="839"/>
      <c r="AU286" s="839"/>
      <c r="AV286" s="839"/>
      <c r="AW286" s="839"/>
      <c r="AX286" s="839"/>
      <c r="AY286" s="839"/>
      <c r="AZ286" s="839"/>
      <c r="BA286" s="839"/>
      <c r="BB286" s="839"/>
      <c r="BC286" s="839"/>
      <c r="BD286" s="839"/>
      <c r="BE286" s="839"/>
      <c r="BF286" s="839"/>
      <c r="BG286" s="839"/>
      <c r="BH286" s="839"/>
      <c r="BI286" s="839"/>
      <c r="BJ286" s="839"/>
      <c r="BK286" s="839"/>
      <c r="BL286" s="839"/>
      <c r="BM286" s="839"/>
      <c r="BN286" s="839"/>
      <c r="BO286" s="839"/>
      <c r="BP286" s="839"/>
      <c r="BQ286" s="839"/>
      <c r="BR286" s="839"/>
      <c r="BS286" s="839"/>
    </row>
    <row r="287" spans="1:71" s="575" customFormat="1" ht="15.6" customHeight="1" outlineLevel="2" x14ac:dyDescent="0.2">
      <c r="A287" s="811"/>
      <c r="B287" s="578"/>
      <c r="C287" s="694"/>
      <c r="D287" s="576" t="s">
        <v>1410</v>
      </c>
      <c r="E287" s="579">
        <f>E282*1.7*2</f>
        <v>310.41999999999996</v>
      </c>
      <c r="F287" s="576" t="s">
        <v>71</v>
      </c>
      <c r="G287" s="580">
        <v>0</v>
      </c>
      <c r="H287" s="580">
        <f t="shared" si="70"/>
        <v>0</v>
      </c>
      <c r="I287" s="768">
        <v>0.44</v>
      </c>
      <c r="J287" s="768">
        <f t="shared" si="71"/>
        <v>136.58479999999997</v>
      </c>
      <c r="K287" s="768"/>
      <c r="L287" s="768">
        <f t="shared" si="72"/>
        <v>0</v>
      </c>
      <c r="M287" s="768">
        <f>J287+H287*Tabellen!$K$2+L287</f>
        <v>136.58479999999997</v>
      </c>
      <c r="N287" s="704"/>
      <c r="O287" s="889">
        <f t="shared" si="73"/>
        <v>165.26760799999997</v>
      </c>
      <c r="P287" s="902"/>
      <c r="Q287" s="894" t="s">
        <v>1007</v>
      </c>
      <c r="R287" s="889">
        <f>H287*Tabellen!$K$2*Tabellen!$F$2</f>
        <v>0</v>
      </c>
      <c r="S287" s="895" t="s">
        <v>1089</v>
      </c>
      <c r="T287" s="889">
        <f>J287*Tabellen!$F$2</f>
        <v>165.26760799999997</v>
      </c>
      <c r="U287" s="889">
        <f>R287*Tabellen!$G$2</f>
        <v>0</v>
      </c>
      <c r="V287" s="889">
        <f>T287*Tabellen!$H$2</f>
        <v>34.706197679999988</v>
      </c>
      <c r="W287" s="889">
        <f t="shared" si="74"/>
        <v>34.706197679999988</v>
      </c>
      <c r="X287" s="889">
        <f t="shared" si="75"/>
        <v>199.97380567999994</v>
      </c>
      <c r="Y287" s="890"/>
      <c r="Z287" s="839"/>
      <c r="AA287" s="839"/>
      <c r="AB287" s="839"/>
      <c r="AC287" s="839"/>
      <c r="AD287" s="839"/>
      <c r="AE287" s="839"/>
      <c r="AF287" s="839"/>
      <c r="AG287" s="839"/>
      <c r="AH287" s="839"/>
      <c r="AI287" s="839"/>
      <c r="AJ287" s="839"/>
      <c r="AK287" s="839"/>
      <c r="AL287" s="839"/>
      <c r="AM287" s="839"/>
      <c r="AN287" s="839"/>
      <c r="AO287" s="839"/>
      <c r="AP287" s="839"/>
      <c r="AQ287" s="839"/>
      <c r="AR287" s="839"/>
      <c r="AS287" s="839"/>
      <c r="AT287" s="839"/>
      <c r="AU287" s="839"/>
      <c r="AV287" s="839"/>
      <c r="AW287" s="839"/>
      <c r="AX287" s="839"/>
      <c r="AY287" s="839"/>
      <c r="AZ287" s="839"/>
      <c r="BA287" s="839"/>
      <c r="BB287" s="839"/>
      <c r="BC287" s="839"/>
      <c r="BD287" s="839"/>
      <c r="BE287" s="839"/>
      <c r="BF287" s="839"/>
      <c r="BG287" s="839"/>
      <c r="BH287" s="839"/>
      <c r="BI287" s="839"/>
      <c r="BJ287" s="839"/>
      <c r="BK287" s="839"/>
      <c r="BL287" s="839"/>
      <c r="BM287" s="839"/>
      <c r="BN287" s="839"/>
      <c r="BO287" s="839"/>
      <c r="BP287" s="839"/>
      <c r="BQ287" s="839"/>
      <c r="BR287" s="839"/>
      <c r="BS287" s="839"/>
    </row>
    <row r="288" spans="1:71" s="575" customFormat="1" ht="15.6" customHeight="1" outlineLevel="2" x14ac:dyDescent="0.2">
      <c r="A288" s="811"/>
      <c r="B288" s="578"/>
      <c r="C288" s="694"/>
      <c r="D288" s="576" t="s">
        <v>1411</v>
      </c>
      <c r="E288" s="579">
        <f>E287+E286</f>
        <v>465.62999999999994</v>
      </c>
      <c r="F288" s="576" t="s">
        <v>71</v>
      </c>
      <c r="G288" s="580">
        <v>0.13</v>
      </c>
      <c r="H288" s="580">
        <f t="shared" si="70"/>
        <v>60.531899999999993</v>
      </c>
      <c r="I288" s="768"/>
      <c r="J288" s="768">
        <f t="shared" si="71"/>
        <v>0</v>
      </c>
      <c r="K288" s="768"/>
      <c r="L288" s="768">
        <f t="shared" si="72"/>
        <v>0</v>
      </c>
      <c r="M288" s="768">
        <f>J288+H288*Tabellen!$K$2+L288</f>
        <v>3631.9139999999998</v>
      </c>
      <c r="N288" s="704"/>
      <c r="O288" s="889">
        <f t="shared" si="73"/>
        <v>4394.6159399999997</v>
      </c>
      <c r="P288" s="902"/>
      <c r="Q288" s="894" t="s">
        <v>1007</v>
      </c>
      <c r="R288" s="889">
        <f>H288*Tabellen!$K$2*Tabellen!$F$2</f>
        <v>4394.6159399999997</v>
      </c>
      <c r="S288" s="895" t="s">
        <v>1089</v>
      </c>
      <c r="T288" s="889">
        <f>J288*Tabellen!$F$2</f>
        <v>0</v>
      </c>
      <c r="U288" s="889">
        <f>R288*Tabellen!$G$2</f>
        <v>395.51543459999994</v>
      </c>
      <c r="V288" s="889">
        <f>T288*Tabellen!$H$2</f>
        <v>0</v>
      </c>
      <c r="W288" s="889">
        <f t="shared" si="74"/>
        <v>395.51543459999994</v>
      </c>
      <c r="X288" s="889">
        <f t="shared" si="75"/>
        <v>4790.1313745999996</v>
      </c>
      <c r="Y288" s="904"/>
      <c r="Z288" s="839"/>
      <c r="AA288" s="839"/>
      <c r="AB288" s="839"/>
      <c r="AC288" s="839"/>
      <c r="AD288" s="839"/>
      <c r="AE288" s="839"/>
      <c r="AF288" s="839"/>
      <c r="AG288" s="839"/>
      <c r="AH288" s="839"/>
      <c r="AI288" s="839"/>
      <c r="AJ288" s="839"/>
      <c r="AK288" s="839"/>
      <c r="AL288" s="839"/>
      <c r="AM288" s="839"/>
      <c r="AN288" s="839"/>
      <c r="AO288" s="839"/>
      <c r="AP288" s="839"/>
      <c r="AQ288" s="839"/>
      <c r="AR288" s="839"/>
      <c r="AS288" s="839"/>
      <c r="AT288" s="839"/>
      <c r="AU288" s="839"/>
      <c r="AV288" s="839"/>
      <c r="AW288" s="839"/>
      <c r="AX288" s="839"/>
      <c r="AY288" s="839"/>
      <c r="AZ288" s="839"/>
      <c r="BA288" s="839"/>
      <c r="BB288" s="839"/>
      <c r="BC288" s="839"/>
      <c r="BD288" s="839"/>
      <c r="BE288" s="839"/>
      <c r="BF288" s="839"/>
      <c r="BG288" s="839"/>
      <c r="BH288" s="839"/>
      <c r="BI288" s="839"/>
      <c r="BJ288" s="839"/>
      <c r="BK288" s="839"/>
      <c r="BL288" s="839"/>
      <c r="BM288" s="839"/>
      <c r="BN288" s="839"/>
      <c r="BO288" s="839"/>
      <c r="BP288" s="839"/>
      <c r="BQ288" s="839"/>
      <c r="BR288" s="839"/>
      <c r="BS288" s="839"/>
    </row>
    <row r="289" spans="1:71" s="575" customFormat="1" ht="15.6" customHeight="1" outlineLevel="2" x14ac:dyDescent="0.2">
      <c r="A289" s="811"/>
      <c r="B289" s="578"/>
      <c r="C289" s="694"/>
      <c r="D289" s="576" t="s">
        <v>1423</v>
      </c>
      <c r="E289" s="579">
        <f>E282*1.05</f>
        <v>95.864999999999995</v>
      </c>
      <c r="F289" s="576" t="s">
        <v>74</v>
      </c>
      <c r="G289" s="580">
        <v>0</v>
      </c>
      <c r="H289" s="580">
        <f t="shared" si="70"/>
        <v>0</v>
      </c>
      <c r="I289" s="768">
        <v>4.26</v>
      </c>
      <c r="J289" s="768">
        <f t="shared" si="71"/>
        <v>408.38489999999996</v>
      </c>
      <c r="K289" s="768"/>
      <c r="L289" s="768">
        <f t="shared" si="72"/>
        <v>0</v>
      </c>
      <c r="M289" s="768">
        <f>J289+H289*Tabellen!$K$2+L289</f>
        <v>408.38489999999996</v>
      </c>
      <c r="N289" s="704"/>
      <c r="O289" s="889">
        <f t="shared" si="73"/>
        <v>494.14572899999996</v>
      </c>
      <c r="P289" s="902"/>
      <c r="Q289" s="894" t="s">
        <v>1007</v>
      </c>
      <c r="R289" s="889">
        <f>H289*Tabellen!$K$2*Tabellen!$F$2</f>
        <v>0</v>
      </c>
      <c r="S289" s="895" t="s">
        <v>1089</v>
      </c>
      <c r="T289" s="889">
        <f>J289*Tabellen!$F$2</f>
        <v>494.14572899999996</v>
      </c>
      <c r="U289" s="889">
        <f>R289*Tabellen!$G$2</f>
        <v>0</v>
      </c>
      <c r="V289" s="889">
        <f>T289*Tabellen!$H$2</f>
        <v>103.77060308999999</v>
      </c>
      <c r="W289" s="889">
        <f t="shared" si="74"/>
        <v>103.77060308999999</v>
      </c>
      <c r="X289" s="889">
        <f t="shared" si="75"/>
        <v>597.91633208999997</v>
      </c>
      <c r="Y289" s="888"/>
      <c r="Z289" s="839"/>
      <c r="AA289" s="839"/>
      <c r="AB289" s="839"/>
      <c r="AC289" s="839"/>
      <c r="AD289" s="839"/>
      <c r="AE289" s="839"/>
      <c r="AF289" s="839"/>
      <c r="AG289" s="839"/>
      <c r="AH289" s="839"/>
      <c r="AI289" s="839"/>
      <c r="AJ289" s="839"/>
      <c r="AK289" s="839"/>
      <c r="AL289" s="839"/>
      <c r="AM289" s="839"/>
      <c r="AN289" s="839"/>
      <c r="AO289" s="839"/>
      <c r="AP289" s="839"/>
      <c r="AQ289" s="839"/>
      <c r="AR289" s="839"/>
      <c r="AS289" s="839"/>
      <c r="AT289" s="839"/>
      <c r="AU289" s="839"/>
      <c r="AV289" s="839"/>
      <c r="AW289" s="839"/>
      <c r="AX289" s="839"/>
      <c r="AY289" s="839"/>
      <c r="AZ289" s="839"/>
      <c r="BA289" s="839"/>
      <c r="BB289" s="839"/>
      <c r="BC289" s="839"/>
      <c r="BD289" s="839"/>
      <c r="BE289" s="839"/>
      <c r="BF289" s="839"/>
      <c r="BG289" s="839"/>
      <c r="BH289" s="839"/>
      <c r="BI289" s="839"/>
      <c r="BJ289" s="839"/>
      <c r="BK289" s="839"/>
      <c r="BL289" s="839"/>
      <c r="BM289" s="839"/>
      <c r="BN289" s="839"/>
      <c r="BO289" s="839"/>
      <c r="BP289" s="839"/>
      <c r="BQ289" s="839"/>
      <c r="BR289" s="839"/>
      <c r="BS289" s="839"/>
    </row>
    <row r="290" spans="1:71" s="575" customFormat="1" ht="15.6" customHeight="1" outlineLevel="2" x14ac:dyDescent="0.2">
      <c r="A290" s="811"/>
      <c r="B290" s="578"/>
      <c r="C290" s="694"/>
      <c r="D290" s="576" t="str">
        <f>D289</f>
        <v xml:space="preserve">Isolatie in binnenwanden en voorzetwanden d=90 mm n.t.b. </v>
      </c>
      <c r="E290" s="579">
        <f>E282</f>
        <v>91.3</v>
      </c>
      <c r="F290" s="576" t="s">
        <v>74</v>
      </c>
      <c r="G290" s="580">
        <v>0.08</v>
      </c>
      <c r="H290" s="580">
        <f t="shared" si="70"/>
        <v>7.3040000000000003</v>
      </c>
      <c r="I290" s="768"/>
      <c r="J290" s="768">
        <f t="shared" si="71"/>
        <v>0</v>
      </c>
      <c r="K290" s="768"/>
      <c r="L290" s="768">
        <f t="shared" si="72"/>
        <v>0</v>
      </c>
      <c r="M290" s="768">
        <f>J290+H290*Tabellen!$K$2+L290</f>
        <v>438.24</v>
      </c>
      <c r="N290" s="704"/>
      <c r="O290" s="889">
        <f t="shared" si="73"/>
        <v>530.2704</v>
      </c>
      <c r="P290" s="902"/>
      <c r="Q290" s="894" t="s">
        <v>1007</v>
      </c>
      <c r="R290" s="889">
        <f>H290*Tabellen!$K$2*Tabellen!$F$2</f>
        <v>530.2704</v>
      </c>
      <c r="S290" s="895" t="s">
        <v>1089</v>
      </c>
      <c r="T290" s="889">
        <f>J290*Tabellen!$F$2</f>
        <v>0</v>
      </c>
      <c r="U290" s="889">
        <f>R290*Tabellen!$G$2</f>
        <v>47.724336000000001</v>
      </c>
      <c r="V290" s="889">
        <f>T290*Tabellen!$H$2</f>
        <v>0</v>
      </c>
      <c r="W290" s="889">
        <f t="shared" si="74"/>
        <v>47.724336000000001</v>
      </c>
      <c r="X290" s="889">
        <f t="shared" si="75"/>
        <v>577.99473599999999</v>
      </c>
      <c r="Y290" s="888"/>
      <c r="Z290" s="839"/>
      <c r="AA290" s="839"/>
      <c r="AB290" s="839"/>
      <c r="AC290" s="839"/>
      <c r="AD290" s="839"/>
      <c r="AE290" s="839"/>
      <c r="AF290" s="839"/>
      <c r="AG290" s="839"/>
      <c r="AH290" s="839"/>
      <c r="AI290" s="839"/>
      <c r="AJ290" s="839"/>
      <c r="AK290" s="839"/>
      <c r="AL290" s="839"/>
      <c r="AM290" s="839"/>
      <c r="AN290" s="839"/>
      <c r="AO290" s="839"/>
      <c r="AP290" s="839"/>
      <c r="AQ290" s="839"/>
      <c r="AR290" s="839"/>
      <c r="AS290" s="839"/>
      <c r="AT290" s="839"/>
      <c r="AU290" s="839"/>
      <c r="AV290" s="839"/>
      <c r="AW290" s="839"/>
      <c r="AX290" s="839"/>
      <c r="AY290" s="839"/>
      <c r="AZ290" s="839"/>
      <c r="BA290" s="839"/>
      <c r="BB290" s="839"/>
      <c r="BC290" s="839"/>
      <c r="BD290" s="839"/>
      <c r="BE290" s="839"/>
      <c r="BF290" s="839"/>
      <c r="BG290" s="839"/>
      <c r="BH290" s="839"/>
      <c r="BI290" s="839"/>
      <c r="BJ290" s="839"/>
      <c r="BK290" s="839"/>
      <c r="BL290" s="839"/>
      <c r="BM290" s="839"/>
      <c r="BN290" s="839"/>
      <c r="BO290" s="839"/>
      <c r="BP290" s="839"/>
      <c r="BQ290" s="839"/>
      <c r="BR290" s="839"/>
      <c r="BS290" s="839"/>
    </row>
    <row r="291" spans="1:71" s="575" customFormat="1" ht="15.6" customHeight="1" outlineLevel="2" x14ac:dyDescent="0.2">
      <c r="A291" s="811"/>
      <c r="B291" s="578"/>
      <c r="C291" s="694"/>
      <c r="D291" s="576" t="s">
        <v>1414</v>
      </c>
      <c r="E291" s="579">
        <f>E282*1.1</f>
        <v>100.43</v>
      </c>
      <c r="F291" s="578" t="s">
        <v>74</v>
      </c>
      <c r="G291" s="579">
        <v>0</v>
      </c>
      <c r="H291" s="580">
        <f t="shared" si="70"/>
        <v>0</v>
      </c>
      <c r="I291" s="781">
        <v>2.1754249999999997</v>
      </c>
      <c r="J291" s="768">
        <f t="shared" si="71"/>
        <v>218.47793274999998</v>
      </c>
      <c r="K291" s="768"/>
      <c r="L291" s="768">
        <f t="shared" si="72"/>
        <v>0</v>
      </c>
      <c r="M291" s="768">
        <f>J291+H291*Tabellen!$K$2+L291</f>
        <v>218.47793274999998</v>
      </c>
      <c r="N291" s="704"/>
      <c r="O291" s="889">
        <f t="shared" si="73"/>
        <v>264.35829862749995</v>
      </c>
      <c r="P291" s="902"/>
      <c r="Q291" s="894" t="s">
        <v>1007</v>
      </c>
      <c r="R291" s="889">
        <f>H291*Tabellen!$K$2*Tabellen!$F$2</f>
        <v>0</v>
      </c>
      <c r="S291" s="895" t="s">
        <v>1089</v>
      </c>
      <c r="T291" s="889">
        <f>J291*Tabellen!$F$2</f>
        <v>264.35829862749995</v>
      </c>
      <c r="U291" s="889">
        <f>R291*Tabellen!$G$2</f>
        <v>0</v>
      </c>
      <c r="V291" s="889">
        <f>T291*Tabellen!$H$2</f>
        <v>55.515242711774988</v>
      </c>
      <c r="W291" s="889">
        <f t="shared" si="74"/>
        <v>55.515242711774988</v>
      </c>
      <c r="X291" s="889">
        <f t="shared" si="75"/>
        <v>319.87354133927494</v>
      </c>
      <c r="Y291" s="897"/>
      <c r="Z291" s="839"/>
      <c r="AA291" s="839"/>
      <c r="AB291" s="839"/>
      <c r="AC291" s="839"/>
      <c r="AD291" s="839"/>
      <c r="AE291" s="839"/>
      <c r="AF291" s="839"/>
      <c r="AG291" s="839"/>
      <c r="AH291" s="839"/>
      <c r="AI291" s="839"/>
      <c r="AJ291" s="839"/>
      <c r="AK291" s="839"/>
      <c r="AL291" s="839"/>
      <c r="AM291" s="839"/>
      <c r="AN291" s="839"/>
      <c r="AO291" s="839"/>
      <c r="AP291" s="839"/>
      <c r="AQ291" s="839"/>
      <c r="AR291" s="839"/>
      <c r="AS291" s="839"/>
      <c r="AT291" s="839"/>
      <c r="AU291" s="839"/>
      <c r="AV291" s="839"/>
      <c r="AW291" s="839"/>
      <c r="AX291" s="839"/>
      <c r="AY291" s="839"/>
      <c r="AZ291" s="839"/>
      <c r="BA291" s="839"/>
      <c r="BB291" s="839"/>
      <c r="BC291" s="839"/>
      <c r="BD291" s="839"/>
      <c r="BE291" s="839"/>
      <c r="BF291" s="839"/>
      <c r="BG291" s="839"/>
      <c r="BH291" s="839"/>
      <c r="BI291" s="839"/>
      <c r="BJ291" s="839"/>
      <c r="BK291" s="839"/>
      <c r="BL291" s="839"/>
      <c r="BM291" s="839"/>
      <c r="BN291" s="839"/>
      <c r="BO291" s="839"/>
      <c r="BP291" s="839"/>
      <c r="BQ291" s="839"/>
      <c r="BR291" s="839"/>
      <c r="BS291" s="839"/>
    </row>
    <row r="292" spans="1:71" s="575" customFormat="1" ht="15.6" customHeight="1" outlineLevel="2" x14ac:dyDescent="0.2">
      <c r="A292" s="811"/>
      <c r="B292" s="578"/>
      <c r="C292" s="694"/>
      <c r="D292" s="576" t="s">
        <v>1414</v>
      </c>
      <c r="E292" s="579">
        <f>E282</f>
        <v>91.3</v>
      </c>
      <c r="F292" s="576" t="s">
        <v>74</v>
      </c>
      <c r="G292" s="580">
        <v>0.03</v>
      </c>
      <c r="H292" s="580">
        <f t="shared" si="70"/>
        <v>2.7389999999999999</v>
      </c>
      <c r="I292" s="768">
        <v>0</v>
      </c>
      <c r="J292" s="768">
        <f t="shared" si="71"/>
        <v>0</v>
      </c>
      <c r="K292" s="768"/>
      <c r="L292" s="768">
        <f t="shared" si="72"/>
        <v>0</v>
      </c>
      <c r="M292" s="768">
        <f>J292+H292*Tabellen!$K$2+L292</f>
        <v>164.34</v>
      </c>
      <c r="N292" s="704"/>
      <c r="O292" s="889">
        <f t="shared" si="73"/>
        <v>198.85140000000001</v>
      </c>
      <c r="P292" s="902"/>
      <c r="Q292" s="894" t="s">
        <v>1007</v>
      </c>
      <c r="R292" s="889">
        <f>H292*Tabellen!$K$2*Tabellen!$F$2</f>
        <v>198.85140000000001</v>
      </c>
      <c r="S292" s="895" t="s">
        <v>1089</v>
      </c>
      <c r="T292" s="889">
        <f>J292*Tabellen!$F$2</f>
        <v>0</v>
      </c>
      <c r="U292" s="889">
        <f>R292*Tabellen!$G$2</f>
        <v>17.896626000000001</v>
      </c>
      <c r="V292" s="889">
        <f>T292*Tabellen!$H$2</f>
        <v>0</v>
      </c>
      <c r="W292" s="889">
        <f t="shared" si="74"/>
        <v>17.896626000000001</v>
      </c>
      <c r="X292" s="889">
        <f t="shared" si="75"/>
        <v>216.74802600000001</v>
      </c>
      <c r="Y292" s="888"/>
      <c r="Z292" s="839"/>
      <c r="AA292" s="839"/>
      <c r="AB292" s="839"/>
      <c r="AC292" s="839"/>
      <c r="AD292" s="839"/>
      <c r="AE292" s="839"/>
      <c r="AF292" s="839"/>
      <c r="AG292" s="839"/>
      <c r="AH292" s="839"/>
      <c r="AI292" s="839"/>
      <c r="AJ292" s="839"/>
      <c r="AK292" s="839"/>
      <c r="AL292" s="839"/>
      <c r="AM292" s="839"/>
      <c r="AN292" s="839"/>
      <c r="AO292" s="839"/>
      <c r="AP292" s="839"/>
      <c r="AQ292" s="839"/>
      <c r="AR292" s="839"/>
      <c r="AS292" s="839"/>
      <c r="AT292" s="839"/>
      <c r="AU292" s="839"/>
      <c r="AV292" s="839"/>
      <c r="AW292" s="839"/>
      <c r="AX292" s="839"/>
      <c r="AY292" s="839"/>
      <c r="AZ292" s="839"/>
      <c r="BA292" s="839"/>
      <c r="BB292" s="839"/>
      <c r="BC292" s="839"/>
      <c r="BD292" s="839"/>
      <c r="BE292" s="839"/>
      <c r="BF292" s="839"/>
      <c r="BG292" s="839"/>
      <c r="BH292" s="839"/>
      <c r="BI292" s="839"/>
      <c r="BJ292" s="839"/>
      <c r="BK292" s="839"/>
      <c r="BL292" s="839"/>
      <c r="BM292" s="839"/>
      <c r="BN292" s="839"/>
      <c r="BO292" s="839"/>
      <c r="BP292" s="839"/>
      <c r="BQ292" s="839"/>
      <c r="BR292" s="839"/>
      <c r="BS292" s="839"/>
    </row>
    <row r="293" spans="1:71" s="575" customFormat="1" ht="15.6" customHeight="1" outlineLevel="2" x14ac:dyDescent="0.2">
      <c r="A293" s="811"/>
      <c r="B293" s="578"/>
      <c r="C293" s="694"/>
      <c r="D293" s="576" t="s">
        <v>1415</v>
      </c>
      <c r="E293" s="579">
        <f>E282*1.1</f>
        <v>100.43</v>
      </c>
      <c r="F293" s="578" t="s">
        <v>74</v>
      </c>
      <c r="G293" s="579">
        <v>0</v>
      </c>
      <c r="H293" s="580">
        <f t="shared" si="70"/>
        <v>0</v>
      </c>
      <c r="I293" s="781">
        <v>1.79</v>
      </c>
      <c r="J293" s="768">
        <f t="shared" si="71"/>
        <v>179.76970000000003</v>
      </c>
      <c r="K293" s="768"/>
      <c r="L293" s="768">
        <f t="shared" si="72"/>
        <v>0</v>
      </c>
      <c r="M293" s="768">
        <f>J293+H293*Tabellen!$K$2+L293</f>
        <v>179.76970000000003</v>
      </c>
      <c r="N293" s="704"/>
      <c r="O293" s="889">
        <f t="shared" si="73"/>
        <v>217.52133700000002</v>
      </c>
      <c r="P293" s="902"/>
      <c r="Q293" s="894" t="s">
        <v>1007</v>
      </c>
      <c r="R293" s="889">
        <f>H293*Tabellen!$K$2*Tabellen!$F$2</f>
        <v>0</v>
      </c>
      <c r="S293" s="895" t="s">
        <v>1089</v>
      </c>
      <c r="T293" s="889">
        <f>J293*Tabellen!$F$2</f>
        <v>217.52133700000002</v>
      </c>
      <c r="U293" s="889">
        <f>R293*Tabellen!$G$2</f>
        <v>0</v>
      </c>
      <c r="V293" s="889">
        <f>T293*Tabellen!$H$2</f>
        <v>45.679480770000005</v>
      </c>
      <c r="W293" s="889">
        <f t="shared" si="74"/>
        <v>45.679480770000005</v>
      </c>
      <c r="X293" s="889">
        <f t="shared" si="75"/>
        <v>263.20081777000001</v>
      </c>
      <c r="Y293" s="897"/>
      <c r="Z293" s="839"/>
      <c r="AA293" s="839"/>
      <c r="AB293" s="839"/>
      <c r="AC293" s="839"/>
      <c r="AD293" s="839"/>
      <c r="AE293" s="839"/>
      <c r="AF293" s="839"/>
      <c r="AG293" s="839"/>
      <c r="AH293" s="839"/>
      <c r="AI293" s="839"/>
      <c r="AJ293" s="839"/>
      <c r="AK293" s="839"/>
      <c r="AL293" s="839"/>
      <c r="AM293" s="839"/>
      <c r="AN293" s="839"/>
      <c r="AO293" s="839"/>
      <c r="AP293" s="839"/>
      <c r="AQ293" s="839"/>
      <c r="AR293" s="839"/>
      <c r="AS293" s="839"/>
      <c r="AT293" s="839"/>
      <c r="AU293" s="839"/>
      <c r="AV293" s="839"/>
      <c r="AW293" s="839"/>
      <c r="AX293" s="839"/>
      <c r="AY293" s="839"/>
      <c r="AZ293" s="839"/>
      <c r="BA293" s="839"/>
      <c r="BB293" s="839"/>
      <c r="BC293" s="839"/>
      <c r="BD293" s="839"/>
      <c r="BE293" s="839"/>
      <c r="BF293" s="839"/>
      <c r="BG293" s="839"/>
      <c r="BH293" s="839"/>
      <c r="BI293" s="839"/>
      <c r="BJ293" s="839"/>
      <c r="BK293" s="839"/>
      <c r="BL293" s="839"/>
      <c r="BM293" s="839"/>
      <c r="BN293" s="839"/>
      <c r="BO293" s="839"/>
      <c r="BP293" s="839"/>
      <c r="BQ293" s="839"/>
      <c r="BR293" s="839"/>
      <c r="BS293" s="839"/>
    </row>
    <row r="294" spans="1:71" s="575" customFormat="1" ht="15.6" customHeight="1" outlineLevel="2" x14ac:dyDescent="0.2">
      <c r="A294" s="811"/>
      <c r="B294" s="578"/>
      <c r="C294" s="694"/>
      <c r="D294" s="576" t="s">
        <v>1415</v>
      </c>
      <c r="E294" s="579">
        <f>E282</f>
        <v>91.3</v>
      </c>
      <c r="F294" s="576" t="s">
        <v>74</v>
      </c>
      <c r="G294" s="580">
        <v>0.03</v>
      </c>
      <c r="H294" s="580">
        <f t="shared" si="70"/>
        <v>2.7389999999999999</v>
      </c>
      <c r="I294" s="768">
        <v>0</v>
      </c>
      <c r="J294" s="768">
        <f t="shared" si="71"/>
        <v>0</v>
      </c>
      <c r="K294" s="768"/>
      <c r="L294" s="768">
        <f t="shared" si="72"/>
        <v>0</v>
      </c>
      <c r="M294" s="768">
        <f>J294+H294*Tabellen!$K$2+L294</f>
        <v>164.34</v>
      </c>
      <c r="N294" s="704"/>
      <c r="O294" s="889">
        <f t="shared" si="73"/>
        <v>198.85140000000001</v>
      </c>
      <c r="P294" s="902"/>
      <c r="Q294" s="894" t="s">
        <v>1007</v>
      </c>
      <c r="R294" s="889">
        <f>H294*Tabellen!$K$2*Tabellen!$F$2</f>
        <v>198.85140000000001</v>
      </c>
      <c r="S294" s="895" t="s">
        <v>1089</v>
      </c>
      <c r="T294" s="889">
        <f>J294*Tabellen!$F$2</f>
        <v>0</v>
      </c>
      <c r="U294" s="889">
        <f>R294*Tabellen!$G$2</f>
        <v>17.896626000000001</v>
      </c>
      <c r="V294" s="889">
        <f>T294*Tabellen!$H$2</f>
        <v>0</v>
      </c>
      <c r="W294" s="889">
        <f t="shared" si="74"/>
        <v>17.896626000000001</v>
      </c>
      <c r="X294" s="889">
        <f t="shared" si="75"/>
        <v>216.74802600000001</v>
      </c>
      <c r="Y294" s="888"/>
      <c r="Z294" s="839"/>
      <c r="AA294" s="839"/>
      <c r="AB294" s="839"/>
      <c r="AC294" s="839"/>
      <c r="AD294" s="839"/>
      <c r="AE294" s="839"/>
      <c r="AF294" s="839"/>
      <c r="AG294" s="839"/>
      <c r="AH294" s="839"/>
      <c r="AI294" s="839"/>
      <c r="AJ294" s="839"/>
      <c r="AK294" s="839"/>
      <c r="AL294" s="839"/>
      <c r="AM294" s="839"/>
      <c r="AN294" s="839"/>
      <c r="AO294" s="839"/>
      <c r="AP294" s="839"/>
      <c r="AQ294" s="839"/>
      <c r="AR294" s="839"/>
      <c r="AS294" s="839"/>
      <c r="AT294" s="839"/>
      <c r="AU294" s="839"/>
      <c r="AV294" s="839"/>
      <c r="AW294" s="839"/>
      <c r="AX294" s="839"/>
      <c r="AY294" s="839"/>
      <c r="AZ294" s="839"/>
      <c r="BA294" s="839"/>
      <c r="BB294" s="839"/>
      <c r="BC294" s="839"/>
      <c r="BD294" s="839"/>
      <c r="BE294" s="839"/>
      <c r="BF294" s="839"/>
      <c r="BG294" s="839"/>
      <c r="BH294" s="839"/>
      <c r="BI294" s="839"/>
      <c r="BJ294" s="839"/>
      <c r="BK294" s="839"/>
      <c r="BL294" s="839"/>
      <c r="BM294" s="839"/>
      <c r="BN294" s="839"/>
      <c r="BO294" s="839"/>
      <c r="BP294" s="839"/>
      <c r="BQ294" s="839"/>
      <c r="BR294" s="839"/>
      <c r="BS294" s="839"/>
    </row>
    <row r="295" spans="1:71" s="575" customFormat="1" ht="15.6" customHeight="1" outlineLevel="2" x14ac:dyDescent="0.2">
      <c r="A295" s="811"/>
      <c r="B295" s="578"/>
      <c r="C295" s="694"/>
      <c r="D295" s="576" t="s">
        <v>1900</v>
      </c>
      <c r="E295" s="579">
        <f>E282*1.1</f>
        <v>100.43</v>
      </c>
      <c r="F295" s="576" t="s">
        <v>74</v>
      </c>
      <c r="G295" s="580"/>
      <c r="H295" s="580">
        <f t="shared" si="70"/>
        <v>0</v>
      </c>
      <c r="I295" s="768">
        <v>9.8000000000000007</v>
      </c>
      <c r="J295" s="768">
        <f t="shared" si="71"/>
        <v>984.21400000000017</v>
      </c>
      <c r="K295" s="768"/>
      <c r="L295" s="768">
        <f t="shared" si="72"/>
        <v>0</v>
      </c>
      <c r="M295" s="768">
        <f>J295+H295*Tabellen!$K$2+L295</f>
        <v>984.21400000000017</v>
      </c>
      <c r="N295" s="704"/>
      <c r="O295" s="889">
        <f t="shared" si="73"/>
        <v>1190.8989400000003</v>
      </c>
      <c r="P295" s="902"/>
      <c r="Q295" s="894" t="s">
        <v>1007</v>
      </c>
      <c r="R295" s="889">
        <f>H295*Tabellen!$K$2*Tabellen!$F$2</f>
        <v>0</v>
      </c>
      <c r="S295" s="895" t="s">
        <v>1089</v>
      </c>
      <c r="T295" s="889">
        <f>J295*Tabellen!$F$2</f>
        <v>1190.8989400000003</v>
      </c>
      <c r="U295" s="889">
        <f>R295*Tabellen!$G$2</f>
        <v>0</v>
      </c>
      <c r="V295" s="889">
        <f>T295*Tabellen!$H$2</f>
        <v>250.08877740000005</v>
      </c>
      <c r="W295" s="889">
        <f t="shared" si="74"/>
        <v>250.08877740000005</v>
      </c>
      <c r="X295" s="889">
        <f t="shared" si="75"/>
        <v>1440.9877174000003</v>
      </c>
      <c r="Y295" s="905"/>
      <c r="Z295" s="839"/>
      <c r="AA295" s="839"/>
      <c r="AB295" s="839"/>
      <c r="AC295" s="839"/>
      <c r="AD295" s="839"/>
      <c r="AE295" s="839"/>
      <c r="AF295" s="839"/>
      <c r="AG295" s="839"/>
      <c r="AH295" s="839"/>
      <c r="AI295" s="839"/>
      <c r="AJ295" s="839"/>
      <c r="AK295" s="839"/>
      <c r="AL295" s="839"/>
      <c r="AM295" s="839"/>
      <c r="AN295" s="839"/>
      <c r="AO295" s="839"/>
      <c r="AP295" s="839"/>
      <c r="AQ295" s="839"/>
      <c r="AR295" s="839"/>
      <c r="AS295" s="839"/>
      <c r="AT295" s="839"/>
      <c r="AU295" s="839"/>
      <c r="AV295" s="839"/>
      <c r="AW295" s="839"/>
      <c r="AX295" s="839"/>
      <c r="AY295" s="839"/>
      <c r="AZ295" s="839"/>
      <c r="BA295" s="839"/>
      <c r="BB295" s="839"/>
      <c r="BC295" s="839"/>
      <c r="BD295" s="839"/>
      <c r="BE295" s="839"/>
      <c r="BF295" s="839"/>
      <c r="BG295" s="839"/>
      <c r="BH295" s="839"/>
      <c r="BI295" s="839"/>
      <c r="BJ295" s="839"/>
      <c r="BK295" s="839"/>
      <c r="BL295" s="839"/>
      <c r="BM295" s="839"/>
      <c r="BN295" s="839"/>
      <c r="BO295" s="839"/>
      <c r="BP295" s="839"/>
      <c r="BQ295" s="839"/>
      <c r="BR295" s="839"/>
      <c r="BS295" s="839"/>
    </row>
    <row r="296" spans="1:71" s="575" customFormat="1" ht="15.6" customHeight="1" outlineLevel="2" x14ac:dyDescent="0.2">
      <c r="A296" s="811"/>
      <c r="B296" s="578"/>
      <c r="C296" s="694"/>
      <c r="D296" s="576" t="s">
        <v>1900</v>
      </c>
      <c r="E296" s="579">
        <f>E282</f>
        <v>91.3</v>
      </c>
      <c r="F296" s="576" t="s">
        <v>74</v>
      </c>
      <c r="G296" s="580">
        <v>0.35</v>
      </c>
      <c r="H296" s="580">
        <f t="shared" si="70"/>
        <v>31.954999999999998</v>
      </c>
      <c r="I296" s="768"/>
      <c r="J296" s="768">
        <f t="shared" si="71"/>
        <v>0</v>
      </c>
      <c r="K296" s="768"/>
      <c r="L296" s="768">
        <f t="shared" si="72"/>
        <v>0</v>
      </c>
      <c r="M296" s="768">
        <f>J296+H296*Tabellen!$K$2+L296</f>
        <v>1917.3</v>
      </c>
      <c r="N296" s="704"/>
      <c r="O296" s="889">
        <f t="shared" si="73"/>
        <v>2319.933</v>
      </c>
      <c r="P296" s="902"/>
      <c r="Q296" s="894" t="s">
        <v>1007</v>
      </c>
      <c r="R296" s="889">
        <f>H296*Tabellen!$K$2*Tabellen!$F$2</f>
        <v>2319.933</v>
      </c>
      <c r="S296" s="895" t="s">
        <v>1089</v>
      </c>
      <c r="T296" s="889">
        <f>J296*Tabellen!$F$2</f>
        <v>0</v>
      </c>
      <c r="U296" s="889">
        <f>R296*Tabellen!$G$2</f>
        <v>208.79397</v>
      </c>
      <c r="V296" s="889">
        <f>T296*Tabellen!$H$2</f>
        <v>0</v>
      </c>
      <c r="W296" s="889">
        <f t="shared" si="74"/>
        <v>208.79397</v>
      </c>
      <c r="X296" s="889">
        <f t="shared" si="75"/>
        <v>2528.7269700000002</v>
      </c>
      <c r="Y296" s="888"/>
      <c r="Z296" s="839"/>
      <c r="AA296" s="839"/>
      <c r="AB296" s="839"/>
      <c r="AC296" s="839"/>
      <c r="AD296" s="839"/>
      <c r="AE296" s="839"/>
      <c r="AF296" s="839"/>
      <c r="AG296" s="839"/>
      <c r="AH296" s="839"/>
      <c r="AI296" s="839"/>
      <c r="AJ296" s="839"/>
      <c r="AK296" s="839"/>
      <c r="AL296" s="839"/>
      <c r="AM296" s="839"/>
      <c r="AN296" s="839"/>
      <c r="AO296" s="839"/>
      <c r="AP296" s="839"/>
      <c r="AQ296" s="839"/>
      <c r="AR296" s="839"/>
      <c r="AS296" s="839"/>
      <c r="AT296" s="839"/>
      <c r="AU296" s="839"/>
      <c r="AV296" s="839"/>
      <c r="AW296" s="839"/>
      <c r="AX296" s="839"/>
      <c r="AY296" s="839"/>
      <c r="AZ296" s="839"/>
      <c r="BA296" s="839"/>
      <c r="BB296" s="839"/>
      <c r="BC296" s="839"/>
      <c r="BD296" s="839"/>
      <c r="BE296" s="839"/>
      <c r="BF296" s="839"/>
      <c r="BG296" s="839"/>
      <c r="BH296" s="839"/>
      <c r="BI296" s="839"/>
      <c r="BJ296" s="839"/>
      <c r="BK296" s="839"/>
      <c r="BL296" s="839"/>
      <c r="BM296" s="839"/>
      <c r="BN296" s="839"/>
      <c r="BO296" s="839"/>
      <c r="BP296" s="839"/>
      <c r="BQ296" s="839"/>
      <c r="BR296" s="839"/>
      <c r="BS296" s="839"/>
    </row>
    <row r="297" spans="1:71" s="575" customFormat="1" ht="15.6" customHeight="1" outlineLevel="2" x14ac:dyDescent="0.2">
      <c r="A297" s="811"/>
      <c r="B297" s="578"/>
      <c r="C297" s="694"/>
      <c r="D297" s="578" t="s">
        <v>1416</v>
      </c>
      <c r="E297" s="579">
        <f>E282</f>
        <v>91.3</v>
      </c>
      <c r="F297" s="576" t="s">
        <v>74</v>
      </c>
      <c r="G297" s="579"/>
      <c r="H297" s="580">
        <f t="shared" si="70"/>
        <v>0</v>
      </c>
      <c r="I297" s="768">
        <v>5.5</v>
      </c>
      <c r="J297" s="768">
        <f t="shared" si="71"/>
        <v>502.15</v>
      </c>
      <c r="K297" s="768"/>
      <c r="L297" s="768">
        <f t="shared" si="72"/>
        <v>0</v>
      </c>
      <c r="M297" s="768">
        <f>J297+H297*Tabellen!$K$2+L297</f>
        <v>502.15</v>
      </c>
      <c r="N297" s="704"/>
      <c r="O297" s="889">
        <f t="shared" si="73"/>
        <v>607.60149999999999</v>
      </c>
      <c r="P297" s="902"/>
      <c r="Q297" s="894" t="s">
        <v>1007</v>
      </c>
      <c r="R297" s="889">
        <f>H297*Tabellen!$K$2*Tabellen!$F$2</f>
        <v>0</v>
      </c>
      <c r="S297" s="895" t="s">
        <v>1089</v>
      </c>
      <c r="T297" s="889">
        <f>J297*Tabellen!$F$2</f>
        <v>607.60149999999999</v>
      </c>
      <c r="U297" s="889">
        <f>R297*Tabellen!$G$2</f>
        <v>0</v>
      </c>
      <c r="V297" s="889">
        <f>T297*Tabellen!$H$2</f>
        <v>127.59631499999999</v>
      </c>
      <c r="W297" s="889">
        <f t="shared" si="74"/>
        <v>127.59631499999999</v>
      </c>
      <c r="X297" s="889">
        <f t="shared" si="75"/>
        <v>735.19781499999999</v>
      </c>
      <c r="Y297" s="888"/>
      <c r="Z297" s="839"/>
      <c r="AA297" s="839"/>
      <c r="AB297" s="839"/>
      <c r="AC297" s="839"/>
      <c r="AD297" s="839"/>
      <c r="AE297" s="839"/>
      <c r="AF297" s="839"/>
      <c r="AG297" s="839"/>
      <c r="AH297" s="839"/>
      <c r="AI297" s="839"/>
      <c r="AJ297" s="839"/>
      <c r="AK297" s="839"/>
      <c r="AL297" s="839"/>
      <c r="AM297" s="839"/>
      <c r="AN297" s="839"/>
      <c r="AO297" s="839"/>
      <c r="AP297" s="839"/>
      <c r="AQ297" s="839"/>
      <c r="AR297" s="839"/>
      <c r="AS297" s="839"/>
      <c r="AT297" s="839"/>
      <c r="AU297" s="839"/>
      <c r="AV297" s="839"/>
      <c r="AW297" s="839"/>
      <c r="AX297" s="839"/>
      <c r="AY297" s="839"/>
      <c r="AZ297" s="839"/>
      <c r="BA297" s="839"/>
      <c r="BB297" s="839"/>
      <c r="BC297" s="839"/>
      <c r="BD297" s="839"/>
      <c r="BE297" s="839"/>
      <c r="BF297" s="839"/>
      <c r="BG297" s="839"/>
      <c r="BH297" s="839"/>
      <c r="BI297" s="839"/>
      <c r="BJ297" s="839"/>
      <c r="BK297" s="839"/>
      <c r="BL297" s="839"/>
      <c r="BM297" s="839"/>
      <c r="BN297" s="839"/>
      <c r="BO297" s="839"/>
      <c r="BP297" s="839"/>
      <c r="BQ297" s="839"/>
      <c r="BR297" s="839"/>
      <c r="BS297" s="839"/>
    </row>
    <row r="298" spans="1:71" s="575" customFormat="1" ht="15.6" customHeight="1" outlineLevel="2" x14ac:dyDescent="0.2">
      <c r="A298" s="811"/>
      <c r="B298" s="578"/>
      <c r="C298" s="694"/>
      <c r="D298" s="578" t="s">
        <v>1407</v>
      </c>
      <c r="E298" s="579">
        <v>1</v>
      </c>
      <c r="F298" s="576" t="s">
        <v>844</v>
      </c>
      <c r="G298" s="579">
        <v>4</v>
      </c>
      <c r="H298" s="580">
        <f t="shared" si="70"/>
        <v>4</v>
      </c>
      <c r="I298" s="768"/>
      <c r="J298" s="768">
        <f t="shared" si="71"/>
        <v>0</v>
      </c>
      <c r="K298" s="768"/>
      <c r="L298" s="768">
        <f t="shared" si="72"/>
        <v>0</v>
      </c>
      <c r="M298" s="768">
        <f>J298+H298*Tabellen!$K$2+L298</f>
        <v>240</v>
      </c>
      <c r="N298" s="704"/>
      <c r="O298" s="889">
        <f t="shared" si="73"/>
        <v>290.39999999999998</v>
      </c>
      <c r="P298" s="902"/>
      <c r="Q298" s="894" t="s">
        <v>1007</v>
      </c>
      <c r="R298" s="889">
        <f>H298*Tabellen!$K$2*Tabellen!$F$2</f>
        <v>290.39999999999998</v>
      </c>
      <c r="S298" s="895" t="s">
        <v>1089</v>
      </c>
      <c r="T298" s="889">
        <f>J298*Tabellen!$F$2</f>
        <v>0</v>
      </c>
      <c r="U298" s="889">
        <f>R298*Tabellen!$G$2</f>
        <v>26.135999999999996</v>
      </c>
      <c r="V298" s="889">
        <f>T298*Tabellen!$H$2</f>
        <v>0</v>
      </c>
      <c r="W298" s="889">
        <f t="shared" si="74"/>
        <v>26.135999999999996</v>
      </c>
      <c r="X298" s="889">
        <f t="shared" si="75"/>
        <v>316.53599999999994</v>
      </c>
      <c r="Y298" s="888"/>
      <c r="Z298" s="839"/>
      <c r="AA298" s="839"/>
      <c r="AB298" s="839"/>
      <c r="AC298" s="839"/>
      <c r="AD298" s="839"/>
      <c r="AE298" s="839"/>
      <c r="AF298" s="839"/>
      <c r="AG298" s="839"/>
      <c r="AH298" s="839"/>
      <c r="AI298" s="839"/>
      <c r="AJ298" s="839"/>
      <c r="AK298" s="839"/>
      <c r="AL298" s="839"/>
      <c r="AM298" s="839"/>
      <c r="AN298" s="839"/>
      <c r="AO298" s="839"/>
      <c r="AP298" s="839"/>
      <c r="AQ298" s="839"/>
      <c r="AR298" s="839"/>
      <c r="AS298" s="839"/>
      <c r="AT298" s="839"/>
      <c r="AU298" s="839"/>
      <c r="AV298" s="839"/>
      <c r="AW298" s="839"/>
      <c r="AX298" s="839"/>
      <c r="AY298" s="839"/>
      <c r="AZ298" s="839"/>
      <c r="BA298" s="839"/>
      <c r="BB298" s="839"/>
      <c r="BC298" s="839"/>
      <c r="BD298" s="839"/>
      <c r="BE298" s="839"/>
      <c r="BF298" s="839"/>
      <c r="BG298" s="839"/>
      <c r="BH298" s="839"/>
      <c r="BI298" s="839"/>
      <c r="BJ298" s="839"/>
      <c r="BK298" s="839"/>
      <c r="BL298" s="839"/>
      <c r="BM298" s="839"/>
      <c r="BN298" s="839"/>
      <c r="BO298" s="839"/>
      <c r="BP298" s="839"/>
      <c r="BQ298" s="839"/>
      <c r="BR298" s="839"/>
      <c r="BS298" s="839"/>
    </row>
    <row r="299" spans="1:71" s="733" customFormat="1" ht="15.6" customHeight="1" outlineLevel="2" x14ac:dyDescent="0.2">
      <c r="A299" s="813"/>
      <c r="B299" s="578"/>
      <c r="C299" s="694"/>
      <c r="D299" s="576"/>
      <c r="E299" s="734"/>
      <c r="G299" s="735"/>
      <c r="H299" s="735"/>
      <c r="I299" s="782"/>
      <c r="J299" s="782"/>
      <c r="K299" s="782"/>
      <c r="L299" s="782"/>
      <c r="M299" s="782"/>
      <c r="N299" s="736"/>
      <c r="O299" s="888"/>
      <c r="P299" s="902"/>
      <c r="Q299" s="894"/>
      <c r="R299" s="889"/>
      <c r="S299" s="895"/>
      <c r="T299" s="889"/>
      <c r="U299" s="889"/>
      <c r="V299" s="889"/>
      <c r="W299" s="889"/>
      <c r="X299" s="889"/>
      <c r="Y299" s="905"/>
      <c r="Z299" s="842"/>
      <c r="AA299" s="842"/>
      <c r="AB299" s="842"/>
      <c r="AC299" s="842"/>
      <c r="AD299" s="842"/>
      <c r="AE299" s="842"/>
      <c r="AF299" s="842"/>
      <c r="AG299" s="842"/>
      <c r="AH299" s="842"/>
      <c r="AI299" s="842"/>
      <c r="AJ299" s="842"/>
      <c r="AK299" s="842"/>
      <c r="AL299" s="842"/>
      <c r="AM299" s="842"/>
      <c r="AN299" s="842"/>
      <c r="AO299" s="842"/>
      <c r="AP299" s="842"/>
      <c r="AQ299" s="842"/>
      <c r="AR299" s="842"/>
      <c r="AS299" s="842"/>
      <c r="AT299" s="842"/>
      <c r="AU299" s="842"/>
      <c r="AV299" s="842"/>
      <c r="AW299" s="842"/>
      <c r="AX299" s="842"/>
      <c r="AY299" s="842"/>
      <c r="AZ299" s="842"/>
      <c r="BA299" s="842"/>
      <c r="BB299" s="842"/>
      <c r="BC299" s="842"/>
      <c r="BD299" s="842"/>
      <c r="BE299" s="842"/>
      <c r="BF299" s="842"/>
      <c r="BG299" s="842"/>
      <c r="BH299" s="842"/>
      <c r="BI299" s="842"/>
      <c r="BJ299" s="842"/>
      <c r="BK299" s="842"/>
      <c r="BL299" s="842"/>
      <c r="BM299" s="842"/>
      <c r="BN299" s="842"/>
      <c r="BO299" s="842"/>
      <c r="BP299" s="842"/>
      <c r="BQ299" s="842"/>
      <c r="BR299" s="842"/>
      <c r="BS299" s="842"/>
    </row>
    <row r="300" spans="1:71" ht="15.6" customHeight="1" outlineLevel="2" x14ac:dyDescent="0.2">
      <c r="B300" s="578"/>
      <c r="E300" s="579"/>
      <c r="G300" s="580"/>
      <c r="H300" s="580"/>
      <c r="K300" s="783"/>
      <c r="N300" s="703"/>
      <c r="O300" s="888"/>
      <c r="P300" s="888"/>
      <c r="Q300" s="888"/>
    </row>
    <row r="301" spans="1:71" ht="9" customHeight="1" outlineLevel="1" x14ac:dyDescent="0.2">
      <c r="B301" s="582"/>
      <c r="D301" s="583"/>
      <c r="E301" s="585"/>
      <c r="F301" s="583"/>
      <c r="G301" s="584"/>
      <c r="H301" s="584"/>
      <c r="I301" s="769"/>
      <c r="J301" s="769"/>
      <c r="K301" s="769"/>
      <c r="L301" s="769"/>
      <c r="M301" s="769"/>
      <c r="N301" s="694"/>
      <c r="O301" s="892"/>
      <c r="P301" s="892"/>
      <c r="Q301" s="892"/>
      <c r="R301" s="893"/>
      <c r="S301" s="893"/>
      <c r="T301" s="893"/>
      <c r="U301" s="893"/>
      <c r="V301" s="893"/>
      <c r="W301" s="893"/>
      <c r="X301" s="893"/>
      <c r="Y301" s="892"/>
      <c r="Z301" s="837"/>
      <c r="AA301" s="838"/>
      <c r="AG301" s="835"/>
      <c r="AH301" s="835"/>
    </row>
    <row r="302" spans="1:71" s="789" customFormat="1" ht="15.6" customHeight="1" outlineLevel="1" x14ac:dyDescent="0.2">
      <c r="B302" s="569" t="s">
        <v>1187</v>
      </c>
      <c r="C302" s="814"/>
      <c r="D302" s="570" t="s">
        <v>1562</v>
      </c>
      <c r="E302" s="577">
        <v>91.3</v>
      </c>
      <c r="F302" s="570" t="s">
        <v>74</v>
      </c>
      <c r="G302" s="571"/>
      <c r="H302" s="571">
        <f>SUM(H303:H320)/E302</f>
        <v>1.2372359336335239</v>
      </c>
      <c r="I302" s="767"/>
      <c r="J302" s="767">
        <f>SUM(J303:J320)/E302</f>
        <v>31.419467500000003</v>
      </c>
      <c r="K302" s="767"/>
      <c r="L302" s="767">
        <f>SUM(L303:L320)</f>
        <v>0</v>
      </c>
      <c r="M302" s="767">
        <f>SUM(M303:M320)/E302</f>
        <v>105.65362351801143</v>
      </c>
      <c r="N302" s="814"/>
      <c r="O302" s="886">
        <f>SUM(O303:O320)/E302</f>
        <v>127.84088445679386</v>
      </c>
      <c r="P302" s="885" t="str">
        <f>B302</f>
        <v>V1-3-A3</v>
      </c>
      <c r="Q302" s="885"/>
      <c r="R302" s="886"/>
      <c r="S302" s="886"/>
      <c r="T302" s="886"/>
      <c r="U302" s="899"/>
      <c r="V302" s="886"/>
      <c r="W302" s="886"/>
      <c r="X302" s="886">
        <f>SUM(X303:X320)/E302</f>
        <v>143.90867073890527</v>
      </c>
      <c r="Y302" s="887"/>
      <c r="Z302" s="832"/>
      <c r="AA302" s="832"/>
      <c r="AB302" s="832"/>
      <c r="AC302" s="832"/>
      <c r="AD302" s="832"/>
      <c r="AE302" s="832"/>
      <c r="AF302" s="832"/>
      <c r="AG302" s="832"/>
      <c r="AH302" s="832"/>
      <c r="AI302" s="832"/>
      <c r="AJ302" s="832"/>
      <c r="AK302" s="832"/>
      <c r="AL302" s="832"/>
      <c r="AM302" s="832"/>
      <c r="AN302" s="832"/>
      <c r="AO302" s="832"/>
      <c r="AP302" s="832"/>
      <c r="AQ302" s="832"/>
      <c r="AR302" s="832"/>
      <c r="AS302" s="832"/>
      <c r="AT302" s="832"/>
      <c r="AU302" s="832"/>
      <c r="AV302" s="832"/>
      <c r="AW302" s="832"/>
      <c r="AX302" s="832"/>
      <c r="AY302" s="832"/>
      <c r="AZ302" s="832"/>
      <c r="BA302" s="832"/>
      <c r="BB302" s="832"/>
      <c r="BC302" s="832"/>
      <c r="BD302" s="832"/>
      <c r="BE302" s="832"/>
      <c r="BF302" s="832"/>
      <c r="BG302" s="832"/>
      <c r="BH302" s="832"/>
      <c r="BI302" s="832"/>
      <c r="BJ302" s="832"/>
      <c r="BK302" s="832"/>
      <c r="BL302" s="832"/>
      <c r="BM302" s="832"/>
      <c r="BN302" s="832"/>
      <c r="BO302" s="832"/>
      <c r="BP302" s="832"/>
      <c r="BQ302" s="832"/>
      <c r="BR302" s="832"/>
      <c r="BS302" s="832"/>
    </row>
    <row r="303" spans="1:71" ht="15.6" customHeight="1" outlineLevel="2" x14ac:dyDescent="0.2">
      <c r="B303" s="578"/>
      <c r="D303" s="587" t="s">
        <v>1196</v>
      </c>
      <c r="E303" s="579"/>
      <c r="G303" s="580"/>
      <c r="H303" s="580"/>
      <c r="K303" s="783"/>
      <c r="N303" s="703"/>
      <c r="O303" s="888" t="str">
        <f>R303</f>
        <v>incl. opslagen</v>
      </c>
      <c r="P303" s="888"/>
      <c r="Q303" s="894"/>
      <c r="R303" s="901" t="str">
        <f>Tabellen!$C$2</f>
        <v>incl. opslagen</v>
      </c>
      <c r="S303" s="895"/>
      <c r="T303" s="901" t="str">
        <f>Tabellen!$C$2</f>
        <v>incl. opslagen</v>
      </c>
    </row>
    <row r="304" spans="1:71" s="575" customFormat="1" ht="15.6" customHeight="1" outlineLevel="2" x14ac:dyDescent="0.2">
      <c r="A304" s="811"/>
      <c r="B304" s="578"/>
      <c r="C304" s="694"/>
      <c r="D304" s="576" t="s">
        <v>1378</v>
      </c>
      <c r="E304" s="579">
        <v>1</v>
      </c>
      <c r="F304" s="576" t="s">
        <v>844</v>
      </c>
      <c r="G304" s="580">
        <v>2</v>
      </c>
      <c r="H304" s="580">
        <f t="shared" ref="H304:H318" si="76">E304*G304</f>
        <v>2</v>
      </c>
      <c r="I304" s="768"/>
      <c r="J304" s="768">
        <f t="shared" ref="J304:J318" si="77">E304*I304</f>
        <v>0</v>
      </c>
      <c r="K304" s="768"/>
      <c r="L304" s="768">
        <f t="shared" ref="L304:L318" si="78">E304*K304</f>
        <v>0</v>
      </c>
      <c r="M304" s="768">
        <f>J304+H304*Tabellen!$K$2+L304</f>
        <v>120</v>
      </c>
      <c r="N304" s="704"/>
      <c r="O304" s="889">
        <f t="shared" ref="O304:O318" si="79">R304+T304</f>
        <v>145.19999999999999</v>
      </c>
      <c r="P304" s="902"/>
      <c r="Q304" s="894" t="s">
        <v>1007</v>
      </c>
      <c r="R304" s="889">
        <f>H304*Tabellen!$K$2*Tabellen!$F$2</f>
        <v>145.19999999999999</v>
      </c>
      <c r="S304" s="895" t="s">
        <v>1089</v>
      </c>
      <c r="T304" s="889">
        <f>J304*Tabellen!$F$2</f>
        <v>0</v>
      </c>
      <c r="U304" s="889">
        <f>R304*Tabellen!$G$2</f>
        <v>13.067999999999998</v>
      </c>
      <c r="V304" s="889">
        <f>T304*Tabellen!$H$2</f>
        <v>0</v>
      </c>
      <c r="W304" s="889">
        <f t="shared" ref="W304:W318" si="80">U304+V304</f>
        <v>13.067999999999998</v>
      </c>
      <c r="X304" s="889">
        <f t="shared" ref="X304:X318" si="81">O304+W304</f>
        <v>158.26799999999997</v>
      </c>
      <c r="Y304" s="890"/>
      <c r="Z304" s="839"/>
      <c r="AA304" s="839"/>
      <c r="AB304" s="839"/>
      <c r="AC304" s="839"/>
      <c r="AD304" s="839"/>
      <c r="AE304" s="839"/>
      <c r="AF304" s="839"/>
      <c r="AG304" s="839"/>
      <c r="AH304" s="839"/>
      <c r="AI304" s="839"/>
      <c r="AJ304" s="839"/>
      <c r="AK304" s="839"/>
      <c r="AL304" s="839"/>
      <c r="AM304" s="839"/>
      <c r="AN304" s="839"/>
      <c r="AO304" s="839"/>
      <c r="AP304" s="839"/>
      <c r="AQ304" s="839"/>
      <c r="AR304" s="839"/>
      <c r="AS304" s="839"/>
      <c r="AT304" s="839"/>
      <c r="AU304" s="839"/>
      <c r="AV304" s="839"/>
      <c r="AW304" s="839"/>
      <c r="AX304" s="839"/>
      <c r="AY304" s="839"/>
      <c r="AZ304" s="839"/>
      <c r="BA304" s="839"/>
      <c r="BB304" s="839"/>
      <c r="BC304" s="839"/>
      <c r="BD304" s="839"/>
      <c r="BE304" s="839"/>
      <c r="BF304" s="839"/>
      <c r="BG304" s="839"/>
      <c r="BH304" s="839"/>
      <c r="BI304" s="839"/>
      <c r="BJ304" s="839"/>
      <c r="BK304" s="839"/>
      <c r="BL304" s="839"/>
      <c r="BM304" s="839"/>
      <c r="BN304" s="839"/>
      <c r="BO304" s="839"/>
      <c r="BP304" s="839"/>
      <c r="BQ304" s="839"/>
      <c r="BR304" s="839"/>
      <c r="BS304" s="839"/>
    </row>
    <row r="305" spans="1:71" s="575" customFormat="1" ht="15.6" customHeight="1" outlineLevel="2" x14ac:dyDescent="0.2">
      <c r="A305" s="811"/>
      <c r="B305" s="578"/>
      <c r="C305" s="694"/>
      <c r="D305" s="576" t="s">
        <v>1408</v>
      </c>
      <c r="E305" s="579">
        <f>91.3/2.7</f>
        <v>33.81481481481481</v>
      </c>
      <c r="F305" s="576" t="s">
        <v>71</v>
      </c>
      <c r="G305" s="580">
        <v>0.05</v>
      </c>
      <c r="H305" s="580">
        <f t="shared" si="76"/>
        <v>1.6907407407407407</v>
      </c>
      <c r="I305" s="768"/>
      <c r="J305" s="768">
        <f t="shared" si="77"/>
        <v>0</v>
      </c>
      <c r="K305" s="768"/>
      <c r="L305" s="768">
        <f t="shared" si="78"/>
        <v>0</v>
      </c>
      <c r="M305" s="768">
        <f>J305+H305*Tabellen!$K$2+L305</f>
        <v>101.44444444444444</v>
      </c>
      <c r="N305" s="704"/>
      <c r="O305" s="889">
        <f t="shared" si="79"/>
        <v>122.74777777777777</v>
      </c>
      <c r="P305" s="902"/>
      <c r="Q305" s="894" t="s">
        <v>1007</v>
      </c>
      <c r="R305" s="889">
        <f>H305*Tabellen!$K$2*Tabellen!$F$2</f>
        <v>122.74777777777777</v>
      </c>
      <c r="S305" s="895" t="s">
        <v>1089</v>
      </c>
      <c r="T305" s="889">
        <f>J305*Tabellen!$F$2</f>
        <v>0</v>
      </c>
      <c r="U305" s="889">
        <f>R305*Tabellen!$G$2</f>
        <v>11.047299999999998</v>
      </c>
      <c r="V305" s="889">
        <f>T305*Tabellen!$H$2</f>
        <v>0</v>
      </c>
      <c r="W305" s="889">
        <f t="shared" si="80"/>
        <v>11.047299999999998</v>
      </c>
      <c r="X305" s="889">
        <f t="shared" si="81"/>
        <v>133.79507777777778</v>
      </c>
      <c r="Y305" s="890"/>
      <c r="Z305" s="839"/>
      <c r="AA305" s="839"/>
      <c r="AB305" s="839"/>
      <c r="AC305" s="839"/>
      <c r="AD305" s="839"/>
      <c r="AE305" s="839"/>
      <c r="AF305" s="839"/>
      <c r="AG305" s="839"/>
      <c r="AH305" s="839"/>
      <c r="AI305" s="839"/>
      <c r="AJ305" s="839"/>
      <c r="AK305" s="839"/>
      <c r="AL305" s="839"/>
      <c r="AM305" s="839"/>
      <c r="AN305" s="839"/>
      <c r="AO305" s="839"/>
      <c r="AP305" s="839"/>
      <c r="AQ305" s="839"/>
      <c r="AR305" s="839"/>
      <c r="AS305" s="839"/>
      <c r="AT305" s="839"/>
      <c r="AU305" s="839"/>
      <c r="AV305" s="839"/>
      <c r="AW305" s="839"/>
      <c r="AX305" s="839"/>
      <c r="AY305" s="839"/>
      <c r="AZ305" s="839"/>
      <c r="BA305" s="839"/>
      <c r="BB305" s="839"/>
      <c r="BC305" s="839"/>
      <c r="BD305" s="839"/>
      <c r="BE305" s="839"/>
      <c r="BF305" s="839"/>
      <c r="BG305" s="839"/>
      <c r="BH305" s="839"/>
      <c r="BI305" s="839"/>
      <c r="BJ305" s="839"/>
      <c r="BK305" s="839"/>
      <c r="BL305" s="839"/>
      <c r="BM305" s="839"/>
      <c r="BN305" s="839"/>
      <c r="BO305" s="839"/>
      <c r="BP305" s="839"/>
      <c r="BQ305" s="839"/>
      <c r="BR305" s="839"/>
      <c r="BS305" s="839"/>
    </row>
    <row r="306" spans="1:71" s="575" customFormat="1" ht="15.6" customHeight="1" outlineLevel="2" x14ac:dyDescent="0.2">
      <c r="A306" s="811"/>
      <c r="B306" s="578"/>
      <c r="C306" s="694"/>
      <c r="D306" s="576" t="s">
        <v>1025</v>
      </c>
      <c r="E306" s="579">
        <f>E302*1.7</f>
        <v>155.20999999999998</v>
      </c>
      <c r="F306" s="576" t="s">
        <v>71</v>
      </c>
      <c r="G306" s="580">
        <v>0</v>
      </c>
      <c r="H306" s="580">
        <f t="shared" si="76"/>
        <v>0</v>
      </c>
      <c r="I306" s="768">
        <v>2.1800000000000002</v>
      </c>
      <c r="J306" s="768">
        <f t="shared" si="77"/>
        <v>338.3578</v>
      </c>
      <c r="K306" s="768"/>
      <c r="L306" s="768">
        <f t="shared" si="78"/>
        <v>0</v>
      </c>
      <c r="M306" s="768">
        <f>J306+H306*Tabellen!$K$2+L306</f>
        <v>338.3578</v>
      </c>
      <c r="N306" s="704"/>
      <c r="O306" s="889">
        <f t="shared" si="79"/>
        <v>409.412938</v>
      </c>
      <c r="P306" s="902"/>
      <c r="Q306" s="894" t="s">
        <v>1007</v>
      </c>
      <c r="R306" s="889">
        <f>H306*Tabellen!$K$2*Tabellen!$F$2</f>
        <v>0</v>
      </c>
      <c r="S306" s="895" t="s">
        <v>1089</v>
      </c>
      <c r="T306" s="889">
        <f>J306*Tabellen!$F$2</f>
        <v>409.412938</v>
      </c>
      <c r="U306" s="889">
        <f>R306*Tabellen!$G$2</f>
        <v>0</v>
      </c>
      <c r="V306" s="889">
        <f>T306*Tabellen!$H$2</f>
        <v>85.976716979999992</v>
      </c>
      <c r="W306" s="889">
        <f t="shared" si="80"/>
        <v>85.976716979999992</v>
      </c>
      <c r="X306" s="889">
        <f t="shared" si="81"/>
        <v>495.38965497999999</v>
      </c>
      <c r="Y306" s="890"/>
      <c r="Z306" s="839"/>
      <c r="AA306" s="839"/>
      <c r="AB306" s="839"/>
      <c r="AC306" s="839"/>
      <c r="AD306" s="839"/>
      <c r="AE306" s="839"/>
      <c r="AF306" s="839"/>
      <c r="AG306" s="839"/>
      <c r="AH306" s="839"/>
      <c r="AI306" s="839"/>
      <c r="AJ306" s="839"/>
      <c r="AK306" s="839"/>
      <c r="AL306" s="839"/>
      <c r="AM306" s="839"/>
      <c r="AN306" s="839"/>
      <c r="AO306" s="839"/>
      <c r="AP306" s="839"/>
      <c r="AQ306" s="839"/>
      <c r="AR306" s="839"/>
      <c r="AS306" s="839"/>
      <c r="AT306" s="839"/>
      <c r="AU306" s="839"/>
      <c r="AV306" s="839"/>
      <c r="AW306" s="839"/>
      <c r="AX306" s="839"/>
      <c r="AY306" s="839"/>
      <c r="AZ306" s="839"/>
      <c r="BA306" s="839"/>
      <c r="BB306" s="839"/>
      <c r="BC306" s="839"/>
      <c r="BD306" s="839"/>
      <c r="BE306" s="839"/>
      <c r="BF306" s="839"/>
      <c r="BG306" s="839"/>
      <c r="BH306" s="839"/>
      <c r="BI306" s="839"/>
      <c r="BJ306" s="839"/>
      <c r="BK306" s="839"/>
      <c r="BL306" s="839"/>
      <c r="BM306" s="839"/>
      <c r="BN306" s="839"/>
      <c r="BO306" s="839"/>
      <c r="BP306" s="839"/>
      <c r="BQ306" s="839"/>
      <c r="BR306" s="839"/>
      <c r="BS306" s="839"/>
    </row>
    <row r="307" spans="1:71" s="575" customFormat="1" ht="15.6" customHeight="1" outlineLevel="2" x14ac:dyDescent="0.2">
      <c r="A307" s="811"/>
      <c r="B307" s="578"/>
      <c r="C307" s="694"/>
      <c r="D307" s="576" t="s">
        <v>1410</v>
      </c>
      <c r="E307" s="579">
        <f>E302*1.7*2</f>
        <v>310.41999999999996</v>
      </c>
      <c r="F307" s="576" t="s">
        <v>71</v>
      </c>
      <c r="G307" s="580">
        <v>0</v>
      </c>
      <c r="H307" s="580">
        <f t="shared" si="76"/>
        <v>0</v>
      </c>
      <c r="I307" s="768">
        <v>0.44</v>
      </c>
      <c r="J307" s="768">
        <f t="shared" si="77"/>
        <v>136.58479999999997</v>
      </c>
      <c r="K307" s="768"/>
      <c r="L307" s="768">
        <f t="shared" si="78"/>
        <v>0</v>
      </c>
      <c r="M307" s="768">
        <f>J307+H307*Tabellen!$K$2+L307</f>
        <v>136.58479999999997</v>
      </c>
      <c r="N307" s="704"/>
      <c r="O307" s="889">
        <f t="shared" si="79"/>
        <v>165.26760799999997</v>
      </c>
      <c r="P307" s="902"/>
      <c r="Q307" s="894" t="s">
        <v>1007</v>
      </c>
      <c r="R307" s="889">
        <f>H307*Tabellen!$K$2*Tabellen!$F$2</f>
        <v>0</v>
      </c>
      <c r="S307" s="895" t="s">
        <v>1089</v>
      </c>
      <c r="T307" s="889">
        <f>J307*Tabellen!$F$2</f>
        <v>165.26760799999997</v>
      </c>
      <c r="U307" s="889">
        <f>R307*Tabellen!$G$2</f>
        <v>0</v>
      </c>
      <c r="V307" s="889">
        <f>T307*Tabellen!$H$2</f>
        <v>34.706197679999988</v>
      </c>
      <c r="W307" s="889">
        <f t="shared" si="80"/>
        <v>34.706197679999988</v>
      </c>
      <c r="X307" s="889">
        <f t="shared" si="81"/>
        <v>199.97380567999994</v>
      </c>
      <c r="Y307" s="890"/>
      <c r="Z307" s="839"/>
      <c r="AA307" s="839"/>
      <c r="AB307" s="839"/>
      <c r="AC307" s="839"/>
      <c r="AD307" s="839"/>
      <c r="AE307" s="839"/>
      <c r="AF307" s="839"/>
      <c r="AG307" s="839"/>
      <c r="AH307" s="839"/>
      <c r="AI307" s="839"/>
      <c r="AJ307" s="839"/>
      <c r="AK307" s="839"/>
      <c r="AL307" s="839"/>
      <c r="AM307" s="839"/>
      <c r="AN307" s="839"/>
      <c r="AO307" s="839"/>
      <c r="AP307" s="839"/>
      <c r="AQ307" s="839"/>
      <c r="AR307" s="839"/>
      <c r="AS307" s="839"/>
      <c r="AT307" s="839"/>
      <c r="AU307" s="839"/>
      <c r="AV307" s="839"/>
      <c r="AW307" s="839"/>
      <c r="AX307" s="839"/>
      <c r="AY307" s="839"/>
      <c r="AZ307" s="839"/>
      <c r="BA307" s="839"/>
      <c r="BB307" s="839"/>
      <c r="BC307" s="839"/>
      <c r="BD307" s="839"/>
      <c r="BE307" s="839"/>
      <c r="BF307" s="839"/>
      <c r="BG307" s="839"/>
      <c r="BH307" s="839"/>
      <c r="BI307" s="839"/>
      <c r="BJ307" s="839"/>
      <c r="BK307" s="839"/>
      <c r="BL307" s="839"/>
      <c r="BM307" s="839"/>
      <c r="BN307" s="839"/>
      <c r="BO307" s="839"/>
      <c r="BP307" s="839"/>
      <c r="BQ307" s="839"/>
      <c r="BR307" s="839"/>
      <c r="BS307" s="839"/>
    </row>
    <row r="308" spans="1:71" s="575" customFormat="1" ht="15.6" customHeight="1" outlineLevel="2" x14ac:dyDescent="0.2">
      <c r="A308" s="811"/>
      <c r="B308" s="578"/>
      <c r="C308" s="694"/>
      <c r="D308" s="576" t="s">
        <v>1411</v>
      </c>
      <c r="E308" s="579">
        <f>E307+E306</f>
        <v>465.62999999999994</v>
      </c>
      <c r="F308" s="576" t="s">
        <v>71</v>
      </c>
      <c r="G308" s="580">
        <v>0.13</v>
      </c>
      <c r="H308" s="580">
        <f t="shared" si="76"/>
        <v>60.531899999999993</v>
      </c>
      <c r="I308" s="768"/>
      <c r="J308" s="768">
        <f t="shared" si="77"/>
        <v>0</v>
      </c>
      <c r="K308" s="768"/>
      <c r="L308" s="768">
        <f t="shared" si="78"/>
        <v>0</v>
      </c>
      <c r="M308" s="768">
        <f>J308+H308*Tabellen!$K$2+L308</f>
        <v>3631.9139999999998</v>
      </c>
      <c r="N308" s="704"/>
      <c r="O308" s="889">
        <f t="shared" si="79"/>
        <v>4394.6159399999997</v>
      </c>
      <c r="P308" s="902"/>
      <c r="Q308" s="894" t="s">
        <v>1007</v>
      </c>
      <c r="R308" s="889">
        <f>H308*Tabellen!$K$2*Tabellen!$F$2</f>
        <v>4394.6159399999997</v>
      </c>
      <c r="S308" s="895" t="s">
        <v>1089</v>
      </c>
      <c r="T308" s="889">
        <f>J308*Tabellen!$F$2</f>
        <v>0</v>
      </c>
      <c r="U308" s="889">
        <f>R308*Tabellen!$G$2</f>
        <v>395.51543459999994</v>
      </c>
      <c r="V308" s="889">
        <f>T308*Tabellen!$H$2</f>
        <v>0</v>
      </c>
      <c r="W308" s="889">
        <f t="shared" si="80"/>
        <v>395.51543459999994</v>
      </c>
      <c r="X308" s="889">
        <f t="shared" si="81"/>
        <v>4790.1313745999996</v>
      </c>
      <c r="Y308" s="904"/>
      <c r="Z308" s="839"/>
      <c r="AA308" s="839"/>
      <c r="AB308" s="839"/>
      <c r="AC308" s="839"/>
      <c r="AD308" s="839"/>
      <c r="AE308" s="839"/>
      <c r="AF308" s="839"/>
      <c r="AG308" s="839"/>
      <c r="AH308" s="839"/>
      <c r="AI308" s="839"/>
      <c r="AJ308" s="839"/>
      <c r="AK308" s="839"/>
      <c r="AL308" s="839"/>
      <c r="AM308" s="839"/>
      <c r="AN308" s="839"/>
      <c r="AO308" s="839"/>
      <c r="AP308" s="839"/>
      <c r="AQ308" s="839"/>
      <c r="AR308" s="839"/>
      <c r="AS308" s="839"/>
      <c r="AT308" s="839"/>
      <c r="AU308" s="839"/>
      <c r="AV308" s="839"/>
      <c r="AW308" s="839"/>
      <c r="AX308" s="839"/>
      <c r="AY308" s="839"/>
      <c r="AZ308" s="839"/>
      <c r="BA308" s="839"/>
      <c r="BB308" s="839"/>
      <c r="BC308" s="839"/>
      <c r="BD308" s="839"/>
      <c r="BE308" s="839"/>
      <c r="BF308" s="839"/>
      <c r="BG308" s="839"/>
      <c r="BH308" s="839"/>
      <c r="BI308" s="839"/>
      <c r="BJ308" s="839"/>
      <c r="BK308" s="839"/>
      <c r="BL308" s="839"/>
      <c r="BM308" s="839"/>
      <c r="BN308" s="839"/>
      <c r="BO308" s="839"/>
      <c r="BP308" s="839"/>
      <c r="BQ308" s="839"/>
      <c r="BR308" s="839"/>
      <c r="BS308" s="839"/>
    </row>
    <row r="309" spans="1:71" s="575" customFormat="1" ht="15.6" customHeight="1" outlineLevel="2" x14ac:dyDescent="0.2">
      <c r="A309" s="811"/>
      <c r="B309" s="578"/>
      <c r="C309" s="694"/>
      <c r="D309" s="576" t="s">
        <v>1424</v>
      </c>
      <c r="E309" s="579">
        <f>E302*1.05</f>
        <v>95.864999999999995</v>
      </c>
      <c r="F309" s="576" t="s">
        <v>74</v>
      </c>
      <c r="G309" s="580">
        <v>0</v>
      </c>
      <c r="H309" s="580">
        <f t="shared" si="76"/>
        <v>0</v>
      </c>
      <c r="I309" s="768">
        <v>5.31</v>
      </c>
      <c r="J309" s="768">
        <f t="shared" si="77"/>
        <v>509.04314999999991</v>
      </c>
      <c r="K309" s="768"/>
      <c r="L309" s="768">
        <f t="shared" si="78"/>
        <v>0</v>
      </c>
      <c r="M309" s="768">
        <f>J309+H309*Tabellen!$K$2+L309</f>
        <v>509.04314999999991</v>
      </c>
      <c r="N309" s="704"/>
      <c r="O309" s="889">
        <f t="shared" si="79"/>
        <v>615.94221149999987</v>
      </c>
      <c r="P309" s="902"/>
      <c r="Q309" s="894" t="s">
        <v>1007</v>
      </c>
      <c r="R309" s="889">
        <f>H309*Tabellen!$K$2*Tabellen!$F$2</f>
        <v>0</v>
      </c>
      <c r="S309" s="895" t="s">
        <v>1089</v>
      </c>
      <c r="T309" s="889">
        <f>J309*Tabellen!$F$2</f>
        <v>615.94221149999987</v>
      </c>
      <c r="U309" s="889">
        <f>R309*Tabellen!$G$2</f>
        <v>0</v>
      </c>
      <c r="V309" s="889">
        <f>T309*Tabellen!$H$2</f>
        <v>129.34786441499998</v>
      </c>
      <c r="W309" s="889">
        <f t="shared" si="80"/>
        <v>129.34786441499998</v>
      </c>
      <c r="X309" s="889">
        <f t="shared" si="81"/>
        <v>745.29007591499987</v>
      </c>
      <c r="Y309" s="888"/>
      <c r="Z309" s="839"/>
      <c r="AA309" s="839"/>
      <c r="AB309" s="839"/>
      <c r="AC309" s="839"/>
      <c r="AD309" s="839"/>
      <c r="AE309" s="839"/>
      <c r="AF309" s="839"/>
      <c r="AG309" s="839"/>
      <c r="AH309" s="839"/>
      <c r="AI309" s="839"/>
      <c r="AJ309" s="839"/>
      <c r="AK309" s="839"/>
      <c r="AL309" s="839"/>
      <c r="AM309" s="839"/>
      <c r="AN309" s="839"/>
      <c r="AO309" s="839"/>
      <c r="AP309" s="839"/>
      <c r="AQ309" s="839"/>
      <c r="AR309" s="839"/>
      <c r="AS309" s="839"/>
      <c r="AT309" s="839"/>
      <c r="AU309" s="839"/>
      <c r="AV309" s="839"/>
      <c r="AW309" s="839"/>
      <c r="AX309" s="839"/>
      <c r="AY309" s="839"/>
      <c r="AZ309" s="839"/>
      <c r="BA309" s="839"/>
      <c r="BB309" s="839"/>
      <c r="BC309" s="839"/>
      <c r="BD309" s="839"/>
      <c r="BE309" s="839"/>
      <c r="BF309" s="839"/>
      <c r="BG309" s="839"/>
      <c r="BH309" s="839"/>
      <c r="BI309" s="839"/>
      <c r="BJ309" s="839"/>
      <c r="BK309" s="839"/>
      <c r="BL309" s="839"/>
      <c r="BM309" s="839"/>
      <c r="BN309" s="839"/>
      <c r="BO309" s="839"/>
      <c r="BP309" s="839"/>
      <c r="BQ309" s="839"/>
      <c r="BR309" s="839"/>
      <c r="BS309" s="839"/>
    </row>
    <row r="310" spans="1:71" s="575" customFormat="1" ht="15.6" customHeight="1" outlineLevel="2" x14ac:dyDescent="0.2">
      <c r="A310" s="811"/>
      <c r="B310" s="578"/>
      <c r="C310" s="694"/>
      <c r="D310" s="576" t="str">
        <f>D309</f>
        <v xml:space="preserve">Isolatie in binnenwanden en voorzetwanden d=120 mm n.t.b. </v>
      </c>
      <c r="E310" s="579">
        <f>E302</f>
        <v>91.3</v>
      </c>
      <c r="F310" s="576" t="s">
        <v>74</v>
      </c>
      <c r="G310" s="580">
        <v>0.08</v>
      </c>
      <c r="H310" s="580">
        <f t="shared" si="76"/>
        <v>7.3040000000000003</v>
      </c>
      <c r="I310" s="768"/>
      <c r="J310" s="768">
        <f t="shared" si="77"/>
        <v>0</v>
      </c>
      <c r="K310" s="768"/>
      <c r="L310" s="768">
        <f t="shared" si="78"/>
        <v>0</v>
      </c>
      <c r="M310" s="768">
        <f>J310+H310*Tabellen!$K$2+L310</f>
        <v>438.24</v>
      </c>
      <c r="N310" s="704"/>
      <c r="O310" s="889">
        <f t="shared" si="79"/>
        <v>530.2704</v>
      </c>
      <c r="P310" s="902"/>
      <c r="Q310" s="894" t="s">
        <v>1007</v>
      </c>
      <c r="R310" s="889">
        <f>H310*Tabellen!$K$2*Tabellen!$F$2</f>
        <v>530.2704</v>
      </c>
      <c r="S310" s="895" t="s">
        <v>1089</v>
      </c>
      <c r="T310" s="889">
        <f>J310*Tabellen!$F$2</f>
        <v>0</v>
      </c>
      <c r="U310" s="889">
        <f>R310*Tabellen!$G$2</f>
        <v>47.724336000000001</v>
      </c>
      <c r="V310" s="889">
        <f>T310*Tabellen!$H$2</f>
        <v>0</v>
      </c>
      <c r="W310" s="889">
        <f t="shared" si="80"/>
        <v>47.724336000000001</v>
      </c>
      <c r="X310" s="889">
        <f t="shared" si="81"/>
        <v>577.99473599999999</v>
      </c>
      <c r="Y310" s="888"/>
      <c r="Z310" s="839"/>
      <c r="AA310" s="839"/>
      <c r="AB310" s="839"/>
      <c r="AC310" s="839"/>
      <c r="AD310" s="839"/>
      <c r="AE310" s="839"/>
      <c r="AF310" s="839"/>
      <c r="AG310" s="839"/>
      <c r="AH310" s="839"/>
      <c r="AI310" s="839"/>
      <c r="AJ310" s="839"/>
      <c r="AK310" s="839"/>
      <c r="AL310" s="839"/>
      <c r="AM310" s="839"/>
      <c r="AN310" s="839"/>
      <c r="AO310" s="839"/>
      <c r="AP310" s="839"/>
      <c r="AQ310" s="839"/>
      <c r="AR310" s="839"/>
      <c r="AS310" s="839"/>
      <c r="AT310" s="839"/>
      <c r="AU310" s="839"/>
      <c r="AV310" s="839"/>
      <c r="AW310" s="839"/>
      <c r="AX310" s="839"/>
      <c r="AY310" s="839"/>
      <c r="AZ310" s="839"/>
      <c r="BA310" s="839"/>
      <c r="BB310" s="839"/>
      <c r="BC310" s="839"/>
      <c r="BD310" s="839"/>
      <c r="BE310" s="839"/>
      <c r="BF310" s="839"/>
      <c r="BG310" s="839"/>
      <c r="BH310" s="839"/>
      <c r="BI310" s="839"/>
      <c r="BJ310" s="839"/>
      <c r="BK310" s="839"/>
      <c r="BL310" s="839"/>
      <c r="BM310" s="839"/>
      <c r="BN310" s="839"/>
      <c r="BO310" s="839"/>
      <c r="BP310" s="839"/>
      <c r="BQ310" s="839"/>
      <c r="BR310" s="839"/>
      <c r="BS310" s="839"/>
    </row>
    <row r="311" spans="1:71" s="575" customFormat="1" ht="15.6" customHeight="1" outlineLevel="2" x14ac:dyDescent="0.2">
      <c r="A311" s="811"/>
      <c r="B311" s="578"/>
      <c r="C311" s="694"/>
      <c r="D311" s="576" t="s">
        <v>1414</v>
      </c>
      <c r="E311" s="579">
        <f>E302*1.1</f>
        <v>100.43</v>
      </c>
      <c r="F311" s="578" t="s">
        <v>74</v>
      </c>
      <c r="G311" s="579">
        <v>0</v>
      </c>
      <c r="H311" s="580">
        <f t="shared" si="76"/>
        <v>0</v>
      </c>
      <c r="I311" s="781">
        <v>2.1754249999999997</v>
      </c>
      <c r="J311" s="768">
        <f t="shared" si="77"/>
        <v>218.47793274999998</v>
      </c>
      <c r="K311" s="768"/>
      <c r="L311" s="768">
        <f t="shared" si="78"/>
        <v>0</v>
      </c>
      <c r="M311" s="768">
        <f>J311+H311*Tabellen!$K$2+L311</f>
        <v>218.47793274999998</v>
      </c>
      <c r="N311" s="704"/>
      <c r="O311" s="889">
        <f t="shared" si="79"/>
        <v>264.35829862749995</v>
      </c>
      <c r="P311" s="902"/>
      <c r="Q311" s="894" t="s">
        <v>1007</v>
      </c>
      <c r="R311" s="889">
        <f>H311*Tabellen!$K$2*Tabellen!$F$2</f>
        <v>0</v>
      </c>
      <c r="S311" s="895" t="s">
        <v>1089</v>
      </c>
      <c r="T311" s="889">
        <f>J311*Tabellen!$F$2</f>
        <v>264.35829862749995</v>
      </c>
      <c r="U311" s="889">
        <f>R311*Tabellen!$G$2</f>
        <v>0</v>
      </c>
      <c r="V311" s="889">
        <f>T311*Tabellen!$H$2</f>
        <v>55.515242711774988</v>
      </c>
      <c r="W311" s="889">
        <f t="shared" si="80"/>
        <v>55.515242711774988</v>
      </c>
      <c r="X311" s="889">
        <f t="shared" si="81"/>
        <v>319.87354133927494</v>
      </c>
      <c r="Y311" s="897"/>
      <c r="Z311" s="839"/>
      <c r="AA311" s="839"/>
      <c r="AB311" s="839"/>
      <c r="AC311" s="839"/>
      <c r="AD311" s="839"/>
      <c r="AE311" s="839"/>
      <c r="AF311" s="839"/>
      <c r="AG311" s="839"/>
      <c r="AH311" s="839"/>
      <c r="AI311" s="839"/>
      <c r="AJ311" s="839"/>
      <c r="AK311" s="839"/>
      <c r="AL311" s="839"/>
      <c r="AM311" s="839"/>
      <c r="AN311" s="839"/>
      <c r="AO311" s="839"/>
      <c r="AP311" s="839"/>
      <c r="AQ311" s="839"/>
      <c r="AR311" s="839"/>
      <c r="AS311" s="839"/>
      <c r="AT311" s="839"/>
      <c r="AU311" s="839"/>
      <c r="AV311" s="839"/>
      <c r="AW311" s="839"/>
      <c r="AX311" s="839"/>
      <c r="AY311" s="839"/>
      <c r="AZ311" s="839"/>
      <c r="BA311" s="839"/>
      <c r="BB311" s="839"/>
      <c r="BC311" s="839"/>
      <c r="BD311" s="839"/>
      <c r="BE311" s="839"/>
      <c r="BF311" s="839"/>
      <c r="BG311" s="839"/>
      <c r="BH311" s="839"/>
      <c r="BI311" s="839"/>
      <c r="BJ311" s="839"/>
      <c r="BK311" s="839"/>
      <c r="BL311" s="839"/>
      <c r="BM311" s="839"/>
      <c r="BN311" s="839"/>
      <c r="BO311" s="839"/>
      <c r="BP311" s="839"/>
      <c r="BQ311" s="839"/>
      <c r="BR311" s="839"/>
      <c r="BS311" s="839"/>
    </row>
    <row r="312" spans="1:71" s="575" customFormat="1" ht="15.6" customHeight="1" outlineLevel="2" x14ac:dyDescent="0.2">
      <c r="A312" s="811"/>
      <c r="B312" s="578"/>
      <c r="C312" s="694"/>
      <c r="D312" s="576" t="s">
        <v>1414</v>
      </c>
      <c r="E312" s="579">
        <f>E302</f>
        <v>91.3</v>
      </c>
      <c r="F312" s="576" t="s">
        <v>74</v>
      </c>
      <c r="G312" s="580">
        <v>0.03</v>
      </c>
      <c r="H312" s="580">
        <f t="shared" si="76"/>
        <v>2.7389999999999999</v>
      </c>
      <c r="I312" s="768">
        <v>0</v>
      </c>
      <c r="J312" s="768">
        <f t="shared" si="77"/>
        <v>0</v>
      </c>
      <c r="K312" s="768"/>
      <c r="L312" s="768">
        <f t="shared" si="78"/>
        <v>0</v>
      </c>
      <c r="M312" s="768">
        <f>J312+H312*Tabellen!$K$2+L312</f>
        <v>164.34</v>
      </c>
      <c r="N312" s="704"/>
      <c r="O312" s="889">
        <f t="shared" si="79"/>
        <v>198.85140000000001</v>
      </c>
      <c r="P312" s="902"/>
      <c r="Q312" s="894" t="s">
        <v>1007</v>
      </c>
      <c r="R312" s="889">
        <f>H312*Tabellen!$K$2*Tabellen!$F$2</f>
        <v>198.85140000000001</v>
      </c>
      <c r="S312" s="895" t="s">
        <v>1089</v>
      </c>
      <c r="T312" s="889">
        <f>J312*Tabellen!$F$2</f>
        <v>0</v>
      </c>
      <c r="U312" s="889">
        <f>R312*Tabellen!$G$2</f>
        <v>17.896626000000001</v>
      </c>
      <c r="V312" s="889">
        <f>T312*Tabellen!$H$2</f>
        <v>0</v>
      </c>
      <c r="W312" s="889">
        <f t="shared" si="80"/>
        <v>17.896626000000001</v>
      </c>
      <c r="X312" s="889">
        <f t="shared" si="81"/>
        <v>216.74802600000001</v>
      </c>
      <c r="Y312" s="888"/>
      <c r="Z312" s="839"/>
      <c r="AA312" s="839"/>
      <c r="AB312" s="839"/>
      <c r="AC312" s="839"/>
      <c r="AD312" s="839"/>
      <c r="AE312" s="839"/>
      <c r="AF312" s="839"/>
      <c r="AG312" s="839"/>
      <c r="AH312" s="839"/>
      <c r="AI312" s="839"/>
      <c r="AJ312" s="839"/>
      <c r="AK312" s="839"/>
      <c r="AL312" s="839"/>
      <c r="AM312" s="839"/>
      <c r="AN312" s="839"/>
      <c r="AO312" s="839"/>
      <c r="AP312" s="839"/>
      <c r="AQ312" s="839"/>
      <c r="AR312" s="839"/>
      <c r="AS312" s="839"/>
      <c r="AT312" s="839"/>
      <c r="AU312" s="839"/>
      <c r="AV312" s="839"/>
      <c r="AW312" s="839"/>
      <c r="AX312" s="839"/>
      <c r="AY312" s="839"/>
      <c r="AZ312" s="839"/>
      <c r="BA312" s="839"/>
      <c r="BB312" s="839"/>
      <c r="BC312" s="839"/>
      <c r="BD312" s="839"/>
      <c r="BE312" s="839"/>
      <c r="BF312" s="839"/>
      <c r="BG312" s="839"/>
      <c r="BH312" s="839"/>
      <c r="BI312" s="839"/>
      <c r="BJ312" s="839"/>
      <c r="BK312" s="839"/>
      <c r="BL312" s="839"/>
      <c r="BM312" s="839"/>
      <c r="BN312" s="839"/>
      <c r="BO312" s="839"/>
      <c r="BP312" s="839"/>
      <c r="BQ312" s="839"/>
      <c r="BR312" s="839"/>
      <c r="BS312" s="839"/>
    </row>
    <row r="313" spans="1:71" s="575" customFormat="1" ht="15.6" customHeight="1" outlineLevel="2" x14ac:dyDescent="0.2">
      <c r="A313" s="811"/>
      <c r="B313" s="578"/>
      <c r="C313" s="694"/>
      <c r="D313" s="576" t="s">
        <v>1415</v>
      </c>
      <c r="E313" s="579">
        <f>E302*1.1</f>
        <v>100.43</v>
      </c>
      <c r="F313" s="578" t="s">
        <v>74</v>
      </c>
      <c r="G313" s="579">
        <v>0</v>
      </c>
      <c r="H313" s="580">
        <f t="shared" si="76"/>
        <v>0</v>
      </c>
      <c r="I313" s="781">
        <v>1.79</v>
      </c>
      <c r="J313" s="768">
        <f t="shared" si="77"/>
        <v>179.76970000000003</v>
      </c>
      <c r="K313" s="768"/>
      <c r="L313" s="768">
        <f t="shared" si="78"/>
        <v>0</v>
      </c>
      <c r="M313" s="768">
        <f>J313+H313*Tabellen!$K$2+L313</f>
        <v>179.76970000000003</v>
      </c>
      <c r="N313" s="704"/>
      <c r="O313" s="889">
        <f t="shared" si="79"/>
        <v>217.52133700000002</v>
      </c>
      <c r="P313" s="902"/>
      <c r="Q313" s="894" t="s">
        <v>1007</v>
      </c>
      <c r="R313" s="889">
        <f>H313*Tabellen!$K$2*Tabellen!$F$2</f>
        <v>0</v>
      </c>
      <c r="S313" s="895" t="s">
        <v>1089</v>
      </c>
      <c r="T313" s="889">
        <f>J313*Tabellen!$F$2</f>
        <v>217.52133700000002</v>
      </c>
      <c r="U313" s="889">
        <f>R313*Tabellen!$G$2</f>
        <v>0</v>
      </c>
      <c r="V313" s="889">
        <f>T313*Tabellen!$H$2</f>
        <v>45.679480770000005</v>
      </c>
      <c r="W313" s="889">
        <f t="shared" si="80"/>
        <v>45.679480770000005</v>
      </c>
      <c r="X313" s="889">
        <f t="shared" si="81"/>
        <v>263.20081777000001</v>
      </c>
      <c r="Y313" s="897"/>
      <c r="Z313" s="839"/>
      <c r="AA313" s="839"/>
      <c r="AB313" s="839"/>
      <c r="AC313" s="839"/>
      <c r="AD313" s="839"/>
      <c r="AE313" s="839"/>
      <c r="AF313" s="839"/>
      <c r="AG313" s="839"/>
      <c r="AH313" s="839"/>
      <c r="AI313" s="839"/>
      <c r="AJ313" s="839"/>
      <c r="AK313" s="839"/>
      <c r="AL313" s="839"/>
      <c r="AM313" s="839"/>
      <c r="AN313" s="839"/>
      <c r="AO313" s="839"/>
      <c r="AP313" s="839"/>
      <c r="AQ313" s="839"/>
      <c r="AR313" s="839"/>
      <c r="AS313" s="839"/>
      <c r="AT313" s="839"/>
      <c r="AU313" s="839"/>
      <c r="AV313" s="839"/>
      <c r="AW313" s="839"/>
      <c r="AX313" s="839"/>
      <c r="AY313" s="839"/>
      <c r="AZ313" s="839"/>
      <c r="BA313" s="839"/>
      <c r="BB313" s="839"/>
      <c r="BC313" s="839"/>
      <c r="BD313" s="839"/>
      <c r="BE313" s="839"/>
      <c r="BF313" s="839"/>
      <c r="BG313" s="839"/>
      <c r="BH313" s="839"/>
      <c r="BI313" s="839"/>
      <c r="BJ313" s="839"/>
      <c r="BK313" s="839"/>
      <c r="BL313" s="839"/>
      <c r="BM313" s="839"/>
      <c r="BN313" s="839"/>
      <c r="BO313" s="839"/>
      <c r="BP313" s="839"/>
      <c r="BQ313" s="839"/>
      <c r="BR313" s="839"/>
      <c r="BS313" s="839"/>
    </row>
    <row r="314" spans="1:71" s="575" customFormat="1" ht="15.6" customHeight="1" outlineLevel="2" x14ac:dyDescent="0.2">
      <c r="A314" s="811"/>
      <c r="B314" s="578"/>
      <c r="C314" s="694"/>
      <c r="D314" s="576" t="s">
        <v>1415</v>
      </c>
      <c r="E314" s="579">
        <f>E302</f>
        <v>91.3</v>
      </c>
      <c r="F314" s="576" t="s">
        <v>74</v>
      </c>
      <c r="G314" s="580">
        <v>0.03</v>
      </c>
      <c r="H314" s="580">
        <f t="shared" si="76"/>
        <v>2.7389999999999999</v>
      </c>
      <c r="I314" s="768">
        <v>0</v>
      </c>
      <c r="J314" s="768">
        <f t="shared" si="77"/>
        <v>0</v>
      </c>
      <c r="K314" s="768"/>
      <c r="L314" s="768">
        <f t="shared" si="78"/>
        <v>0</v>
      </c>
      <c r="M314" s="768">
        <f>J314+H314*Tabellen!$K$2+L314</f>
        <v>164.34</v>
      </c>
      <c r="N314" s="704"/>
      <c r="O314" s="889">
        <f t="shared" si="79"/>
        <v>198.85140000000001</v>
      </c>
      <c r="P314" s="902"/>
      <c r="Q314" s="894" t="s">
        <v>1007</v>
      </c>
      <c r="R314" s="889">
        <f>H314*Tabellen!$K$2*Tabellen!$F$2</f>
        <v>198.85140000000001</v>
      </c>
      <c r="S314" s="895" t="s">
        <v>1089</v>
      </c>
      <c r="T314" s="889">
        <f>J314*Tabellen!$F$2</f>
        <v>0</v>
      </c>
      <c r="U314" s="889">
        <f>R314*Tabellen!$G$2</f>
        <v>17.896626000000001</v>
      </c>
      <c r="V314" s="889">
        <f>T314*Tabellen!$H$2</f>
        <v>0</v>
      </c>
      <c r="W314" s="889">
        <f t="shared" si="80"/>
        <v>17.896626000000001</v>
      </c>
      <c r="X314" s="889">
        <f t="shared" si="81"/>
        <v>216.74802600000001</v>
      </c>
      <c r="Y314" s="888"/>
      <c r="Z314" s="839"/>
      <c r="AA314" s="839"/>
      <c r="AB314" s="839"/>
      <c r="AC314" s="839"/>
      <c r="AD314" s="839"/>
      <c r="AE314" s="839"/>
      <c r="AF314" s="839"/>
      <c r="AG314" s="839"/>
      <c r="AH314" s="839"/>
      <c r="AI314" s="839"/>
      <c r="AJ314" s="839"/>
      <c r="AK314" s="839"/>
      <c r="AL314" s="839"/>
      <c r="AM314" s="839"/>
      <c r="AN314" s="839"/>
      <c r="AO314" s="839"/>
      <c r="AP314" s="839"/>
      <c r="AQ314" s="839"/>
      <c r="AR314" s="839"/>
      <c r="AS314" s="839"/>
      <c r="AT314" s="839"/>
      <c r="AU314" s="839"/>
      <c r="AV314" s="839"/>
      <c r="AW314" s="839"/>
      <c r="AX314" s="839"/>
      <c r="AY314" s="839"/>
      <c r="AZ314" s="839"/>
      <c r="BA314" s="839"/>
      <c r="BB314" s="839"/>
      <c r="BC314" s="839"/>
      <c r="BD314" s="839"/>
      <c r="BE314" s="839"/>
      <c r="BF314" s="839"/>
      <c r="BG314" s="839"/>
      <c r="BH314" s="839"/>
      <c r="BI314" s="839"/>
      <c r="BJ314" s="839"/>
      <c r="BK314" s="839"/>
      <c r="BL314" s="839"/>
      <c r="BM314" s="839"/>
      <c r="BN314" s="839"/>
      <c r="BO314" s="839"/>
      <c r="BP314" s="839"/>
      <c r="BQ314" s="839"/>
      <c r="BR314" s="839"/>
      <c r="BS314" s="839"/>
    </row>
    <row r="315" spans="1:71" s="575" customFormat="1" ht="15.6" customHeight="1" outlineLevel="2" x14ac:dyDescent="0.2">
      <c r="A315" s="811"/>
      <c r="B315" s="578"/>
      <c r="C315" s="694"/>
      <c r="D315" s="576" t="s">
        <v>1900</v>
      </c>
      <c r="E315" s="579">
        <f>E302*1.1</f>
        <v>100.43</v>
      </c>
      <c r="F315" s="576" t="s">
        <v>74</v>
      </c>
      <c r="G315" s="580"/>
      <c r="H315" s="580">
        <f t="shared" si="76"/>
        <v>0</v>
      </c>
      <c r="I315" s="768">
        <v>9.8000000000000007</v>
      </c>
      <c r="J315" s="768">
        <f t="shared" si="77"/>
        <v>984.21400000000017</v>
      </c>
      <c r="K315" s="768"/>
      <c r="L315" s="768">
        <f t="shared" si="78"/>
        <v>0</v>
      </c>
      <c r="M315" s="768">
        <f>J315+H315*Tabellen!$K$2+L315</f>
        <v>984.21400000000017</v>
      </c>
      <c r="N315" s="704"/>
      <c r="O315" s="889">
        <f t="shared" si="79"/>
        <v>1190.8989400000003</v>
      </c>
      <c r="P315" s="902"/>
      <c r="Q315" s="894" t="s">
        <v>1007</v>
      </c>
      <c r="R315" s="889">
        <f>H315*Tabellen!$K$2*Tabellen!$F$2</f>
        <v>0</v>
      </c>
      <c r="S315" s="895" t="s">
        <v>1089</v>
      </c>
      <c r="T315" s="889">
        <f>J315*Tabellen!$F$2</f>
        <v>1190.8989400000003</v>
      </c>
      <c r="U315" s="889">
        <f>R315*Tabellen!$G$2</f>
        <v>0</v>
      </c>
      <c r="V315" s="889">
        <f>T315*Tabellen!$H$2</f>
        <v>250.08877740000005</v>
      </c>
      <c r="W315" s="889">
        <f t="shared" si="80"/>
        <v>250.08877740000005</v>
      </c>
      <c r="X315" s="889">
        <f t="shared" si="81"/>
        <v>1440.9877174000003</v>
      </c>
      <c r="Y315" s="905"/>
      <c r="Z315" s="839"/>
      <c r="AA315" s="839"/>
      <c r="AB315" s="839"/>
      <c r="AC315" s="839"/>
      <c r="AD315" s="839"/>
      <c r="AE315" s="839"/>
      <c r="AF315" s="839"/>
      <c r="AG315" s="839"/>
      <c r="AH315" s="839"/>
      <c r="AI315" s="839"/>
      <c r="AJ315" s="839"/>
      <c r="AK315" s="839"/>
      <c r="AL315" s="839"/>
      <c r="AM315" s="839"/>
      <c r="AN315" s="839"/>
      <c r="AO315" s="839"/>
      <c r="AP315" s="839"/>
      <c r="AQ315" s="839"/>
      <c r="AR315" s="839"/>
      <c r="AS315" s="839"/>
      <c r="AT315" s="839"/>
      <c r="AU315" s="839"/>
      <c r="AV315" s="839"/>
      <c r="AW315" s="839"/>
      <c r="AX315" s="839"/>
      <c r="AY315" s="839"/>
      <c r="AZ315" s="839"/>
      <c r="BA315" s="839"/>
      <c r="BB315" s="839"/>
      <c r="BC315" s="839"/>
      <c r="BD315" s="839"/>
      <c r="BE315" s="839"/>
      <c r="BF315" s="839"/>
      <c r="BG315" s="839"/>
      <c r="BH315" s="839"/>
      <c r="BI315" s="839"/>
      <c r="BJ315" s="839"/>
      <c r="BK315" s="839"/>
      <c r="BL315" s="839"/>
      <c r="BM315" s="839"/>
      <c r="BN315" s="839"/>
      <c r="BO315" s="839"/>
      <c r="BP315" s="839"/>
      <c r="BQ315" s="839"/>
      <c r="BR315" s="839"/>
      <c r="BS315" s="839"/>
    </row>
    <row r="316" spans="1:71" s="575" customFormat="1" ht="15.6" customHeight="1" outlineLevel="2" x14ac:dyDescent="0.2">
      <c r="A316" s="811"/>
      <c r="B316" s="578"/>
      <c r="C316" s="694"/>
      <c r="D316" s="576" t="s">
        <v>1900</v>
      </c>
      <c r="E316" s="579">
        <f>E302</f>
        <v>91.3</v>
      </c>
      <c r="F316" s="576" t="s">
        <v>74</v>
      </c>
      <c r="G316" s="580">
        <v>0.35</v>
      </c>
      <c r="H316" s="580">
        <f t="shared" si="76"/>
        <v>31.954999999999998</v>
      </c>
      <c r="I316" s="768"/>
      <c r="J316" s="768">
        <f t="shared" si="77"/>
        <v>0</v>
      </c>
      <c r="K316" s="768"/>
      <c r="L316" s="768">
        <f t="shared" si="78"/>
        <v>0</v>
      </c>
      <c r="M316" s="768">
        <f>J316+H316*Tabellen!$K$2+L316</f>
        <v>1917.3</v>
      </c>
      <c r="N316" s="704"/>
      <c r="O316" s="889">
        <f t="shared" si="79"/>
        <v>2319.933</v>
      </c>
      <c r="P316" s="902"/>
      <c r="Q316" s="894" t="s">
        <v>1007</v>
      </c>
      <c r="R316" s="889">
        <f>H316*Tabellen!$K$2*Tabellen!$F$2</f>
        <v>2319.933</v>
      </c>
      <c r="S316" s="895" t="s">
        <v>1089</v>
      </c>
      <c r="T316" s="889">
        <f>J316*Tabellen!$F$2</f>
        <v>0</v>
      </c>
      <c r="U316" s="889">
        <f>R316*Tabellen!$G$2</f>
        <v>208.79397</v>
      </c>
      <c r="V316" s="889">
        <f>T316*Tabellen!$H$2</f>
        <v>0</v>
      </c>
      <c r="W316" s="889">
        <f t="shared" si="80"/>
        <v>208.79397</v>
      </c>
      <c r="X316" s="889">
        <f t="shared" si="81"/>
        <v>2528.7269700000002</v>
      </c>
      <c r="Y316" s="888"/>
      <c r="Z316" s="839"/>
      <c r="AA316" s="839"/>
      <c r="AB316" s="839"/>
      <c r="AC316" s="839"/>
      <c r="AD316" s="839"/>
      <c r="AE316" s="839"/>
      <c r="AF316" s="839"/>
      <c r="AG316" s="839"/>
      <c r="AH316" s="839"/>
      <c r="AI316" s="839"/>
      <c r="AJ316" s="839"/>
      <c r="AK316" s="839"/>
      <c r="AL316" s="839"/>
      <c r="AM316" s="839"/>
      <c r="AN316" s="839"/>
      <c r="AO316" s="839"/>
      <c r="AP316" s="839"/>
      <c r="AQ316" s="839"/>
      <c r="AR316" s="839"/>
      <c r="AS316" s="839"/>
      <c r="AT316" s="839"/>
      <c r="AU316" s="839"/>
      <c r="AV316" s="839"/>
      <c r="AW316" s="839"/>
      <c r="AX316" s="839"/>
      <c r="AY316" s="839"/>
      <c r="AZ316" s="839"/>
      <c r="BA316" s="839"/>
      <c r="BB316" s="839"/>
      <c r="BC316" s="839"/>
      <c r="BD316" s="839"/>
      <c r="BE316" s="839"/>
      <c r="BF316" s="839"/>
      <c r="BG316" s="839"/>
      <c r="BH316" s="839"/>
      <c r="BI316" s="839"/>
      <c r="BJ316" s="839"/>
      <c r="BK316" s="839"/>
      <c r="BL316" s="839"/>
      <c r="BM316" s="839"/>
      <c r="BN316" s="839"/>
      <c r="BO316" s="839"/>
      <c r="BP316" s="839"/>
      <c r="BQ316" s="839"/>
      <c r="BR316" s="839"/>
      <c r="BS316" s="839"/>
    </row>
    <row r="317" spans="1:71" s="575" customFormat="1" ht="15.6" customHeight="1" outlineLevel="2" x14ac:dyDescent="0.2">
      <c r="A317" s="811"/>
      <c r="B317" s="578"/>
      <c r="C317" s="694"/>
      <c r="D317" s="578" t="s">
        <v>1416</v>
      </c>
      <c r="E317" s="579">
        <f>E302</f>
        <v>91.3</v>
      </c>
      <c r="F317" s="576" t="s">
        <v>74</v>
      </c>
      <c r="G317" s="579"/>
      <c r="H317" s="580">
        <f t="shared" si="76"/>
        <v>0</v>
      </c>
      <c r="I317" s="768">
        <v>5.5</v>
      </c>
      <c r="J317" s="768">
        <f t="shared" si="77"/>
        <v>502.15</v>
      </c>
      <c r="K317" s="768"/>
      <c r="L317" s="768">
        <f t="shared" si="78"/>
        <v>0</v>
      </c>
      <c r="M317" s="768">
        <f>J317+H317*Tabellen!$K$2+L317</f>
        <v>502.15</v>
      </c>
      <c r="N317" s="704"/>
      <c r="O317" s="889">
        <f t="shared" si="79"/>
        <v>607.60149999999999</v>
      </c>
      <c r="P317" s="902"/>
      <c r="Q317" s="894" t="s">
        <v>1007</v>
      </c>
      <c r="R317" s="889">
        <f>H317*Tabellen!$K$2*Tabellen!$F$2</f>
        <v>0</v>
      </c>
      <c r="S317" s="895" t="s">
        <v>1089</v>
      </c>
      <c r="T317" s="889">
        <f>J317*Tabellen!$F$2</f>
        <v>607.60149999999999</v>
      </c>
      <c r="U317" s="889">
        <f>R317*Tabellen!$G$2</f>
        <v>0</v>
      </c>
      <c r="V317" s="889">
        <f>T317*Tabellen!$H$2</f>
        <v>127.59631499999999</v>
      </c>
      <c r="W317" s="889">
        <f t="shared" si="80"/>
        <v>127.59631499999999</v>
      </c>
      <c r="X317" s="889">
        <f t="shared" si="81"/>
        <v>735.19781499999999</v>
      </c>
      <c r="Y317" s="888"/>
      <c r="Z317" s="839"/>
      <c r="AA317" s="839"/>
      <c r="AB317" s="839"/>
      <c r="AC317" s="839"/>
      <c r="AD317" s="839"/>
      <c r="AE317" s="839"/>
      <c r="AF317" s="839"/>
      <c r="AG317" s="839"/>
      <c r="AH317" s="839"/>
      <c r="AI317" s="839"/>
      <c r="AJ317" s="839"/>
      <c r="AK317" s="839"/>
      <c r="AL317" s="839"/>
      <c r="AM317" s="839"/>
      <c r="AN317" s="839"/>
      <c r="AO317" s="839"/>
      <c r="AP317" s="839"/>
      <c r="AQ317" s="839"/>
      <c r="AR317" s="839"/>
      <c r="AS317" s="839"/>
      <c r="AT317" s="839"/>
      <c r="AU317" s="839"/>
      <c r="AV317" s="839"/>
      <c r="AW317" s="839"/>
      <c r="AX317" s="839"/>
      <c r="AY317" s="839"/>
      <c r="AZ317" s="839"/>
      <c r="BA317" s="839"/>
      <c r="BB317" s="839"/>
      <c r="BC317" s="839"/>
      <c r="BD317" s="839"/>
      <c r="BE317" s="839"/>
      <c r="BF317" s="839"/>
      <c r="BG317" s="839"/>
      <c r="BH317" s="839"/>
      <c r="BI317" s="839"/>
      <c r="BJ317" s="839"/>
      <c r="BK317" s="839"/>
      <c r="BL317" s="839"/>
      <c r="BM317" s="839"/>
      <c r="BN317" s="839"/>
      <c r="BO317" s="839"/>
      <c r="BP317" s="839"/>
      <c r="BQ317" s="839"/>
      <c r="BR317" s="839"/>
      <c r="BS317" s="839"/>
    </row>
    <row r="318" spans="1:71" s="575" customFormat="1" ht="15.6" customHeight="1" outlineLevel="2" x14ac:dyDescent="0.2">
      <c r="A318" s="811"/>
      <c r="B318" s="578"/>
      <c r="C318" s="694"/>
      <c r="D318" s="578" t="s">
        <v>1407</v>
      </c>
      <c r="E318" s="579">
        <v>1</v>
      </c>
      <c r="F318" s="576" t="s">
        <v>844</v>
      </c>
      <c r="G318" s="579">
        <v>4</v>
      </c>
      <c r="H318" s="580">
        <f t="shared" si="76"/>
        <v>4</v>
      </c>
      <c r="I318" s="768"/>
      <c r="J318" s="768">
        <f t="shared" si="77"/>
        <v>0</v>
      </c>
      <c r="K318" s="768"/>
      <c r="L318" s="768">
        <f t="shared" si="78"/>
        <v>0</v>
      </c>
      <c r="M318" s="768">
        <f>J318+H318*Tabellen!$K$2+L318</f>
        <v>240</v>
      </c>
      <c r="N318" s="704"/>
      <c r="O318" s="889">
        <f t="shared" si="79"/>
        <v>290.39999999999998</v>
      </c>
      <c r="P318" s="902"/>
      <c r="Q318" s="894" t="s">
        <v>1007</v>
      </c>
      <c r="R318" s="889">
        <f>H318*Tabellen!$K$2*Tabellen!$F$2</f>
        <v>290.39999999999998</v>
      </c>
      <c r="S318" s="895" t="s">
        <v>1089</v>
      </c>
      <c r="T318" s="889">
        <f>J318*Tabellen!$F$2</f>
        <v>0</v>
      </c>
      <c r="U318" s="889">
        <f>R318*Tabellen!$G$2</f>
        <v>26.135999999999996</v>
      </c>
      <c r="V318" s="889">
        <f>T318*Tabellen!$H$2</f>
        <v>0</v>
      </c>
      <c r="W318" s="889">
        <f t="shared" si="80"/>
        <v>26.135999999999996</v>
      </c>
      <c r="X318" s="889">
        <f t="shared" si="81"/>
        <v>316.53599999999994</v>
      </c>
      <c r="Y318" s="888"/>
      <c r="Z318" s="839"/>
      <c r="AA318" s="839"/>
      <c r="AB318" s="839"/>
      <c r="AC318" s="839"/>
      <c r="AD318" s="839"/>
      <c r="AE318" s="839"/>
      <c r="AF318" s="839"/>
      <c r="AG318" s="839"/>
      <c r="AH318" s="839"/>
      <c r="AI318" s="839"/>
      <c r="AJ318" s="839"/>
      <c r="AK318" s="839"/>
      <c r="AL318" s="839"/>
      <c r="AM318" s="839"/>
      <c r="AN318" s="839"/>
      <c r="AO318" s="839"/>
      <c r="AP318" s="839"/>
      <c r="AQ318" s="839"/>
      <c r="AR318" s="839"/>
      <c r="AS318" s="839"/>
      <c r="AT318" s="839"/>
      <c r="AU318" s="839"/>
      <c r="AV318" s="839"/>
      <c r="AW318" s="839"/>
      <c r="AX318" s="839"/>
      <c r="AY318" s="839"/>
      <c r="AZ318" s="839"/>
      <c r="BA318" s="839"/>
      <c r="BB318" s="839"/>
      <c r="BC318" s="839"/>
      <c r="BD318" s="839"/>
      <c r="BE318" s="839"/>
      <c r="BF318" s="839"/>
      <c r="BG318" s="839"/>
      <c r="BH318" s="839"/>
      <c r="BI318" s="839"/>
      <c r="BJ318" s="839"/>
      <c r="BK318" s="839"/>
      <c r="BL318" s="839"/>
      <c r="BM318" s="839"/>
      <c r="BN318" s="839"/>
      <c r="BO318" s="839"/>
      <c r="BP318" s="839"/>
      <c r="BQ318" s="839"/>
      <c r="BR318" s="839"/>
      <c r="BS318" s="839"/>
    </row>
    <row r="319" spans="1:71" s="733" customFormat="1" ht="15.6" customHeight="1" outlineLevel="2" x14ac:dyDescent="0.2">
      <c r="A319" s="813"/>
      <c r="B319" s="578"/>
      <c r="C319" s="694"/>
      <c r="D319" s="576"/>
      <c r="E319" s="734"/>
      <c r="G319" s="735"/>
      <c r="H319" s="735"/>
      <c r="I319" s="782"/>
      <c r="J319" s="782"/>
      <c r="K319" s="782"/>
      <c r="L319" s="782"/>
      <c r="M319" s="782"/>
      <c r="N319" s="736"/>
      <c r="O319" s="888"/>
      <c r="P319" s="902"/>
      <c r="Q319" s="894"/>
      <c r="R319" s="889"/>
      <c r="S319" s="895"/>
      <c r="T319" s="889"/>
      <c r="U319" s="889"/>
      <c r="V319" s="889"/>
      <c r="W319" s="889"/>
      <c r="X319" s="889"/>
      <c r="Y319" s="905"/>
      <c r="Z319" s="842"/>
      <c r="AA319" s="842"/>
      <c r="AB319" s="842"/>
      <c r="AC319" s="842"/>
      <c r="AD319" s="842"/>
      <c r="AE319" s="842"/>
      <c r="AF319" s="842"/>
      <c r="AG319" s="842"/>
      <c r="AH319" s="842"/>
      <c r="AI319" s="842"/>
      <c r="AJ319" s="842"/>
      <c r="AK319" s="842"/>
      <c r="AL319" s="842"/>
      <c r="AM319" s="842"/>
      <c r="AN319" s="842"/>
      <c r="AO319" s="842"/>
      <c r="AP319" s="842"/>
      <c r="AQ319" s="842"/>
      <c r="AR319" s="842"/>
      <c r="AS319" s="842"/>
      <c r="AT319" s="842"/>
      <c r="AU319" s="842"/>
      <c r="AV319" s="842"/>
      <c r="AW319" s="842"/>
      <c r="AX319" s="842"/>
      <c r="AY319" s="842"/>
      <c r="AZ319" s="842"/>
      <c r="BA319" s="842"/>
      <c r="BB319" s="842"/>
      <c r="BC319" s="842"/>
      <c r="BD319" s="842"/>
      <c r="BE319" s="842"/>
      <c r="BF319" s="842"/>
      <c r="BG319" s="842"/>
      <c r="BH319" s="842"/>
      <c r="BI319" s="842"/>
      <c r="BJ319" s="842"/>
      <c r="BK319" s="842"/>
      <c r="BL319" s="842"/>
      <c r="BM319" s="842"/>
      <c r="BN319" s="842"/>
      <c r="BO319" s="842"/>
      <c r="BP319" s="842"/>
      <c r="BQ319" s="842"/>
      <c r="BR319" s="842"/>
      <c r="BS319" s="842"/>
    </row>
    <row r="320" spans="1:71" ht="15.6" customHeight="1" outlineLevel="2" x14ac:dyDescent="0.2">
      <c r="B320" s="578"/>
      <c r="E320" s="579"/>
      <c r="G320" s="580"/>
      <c r="H320" s="580"/>
      <c r="K320" s="783"/>
      <c r="N320" s="703"/>
      <c r="O320" s="888"/>
      <c r="P320" s="888"/>
      <c r="Q320" s="888"/>
    </row>
    <row r="321" spans="1:71" ht="9" customHeight="1" outlineLevel="1" x14ac:dyDescent="0.2">
      <c r="B321" s="582"/>
      <c r="D321" s="583"/>
      <c r="E321" s="585"/>
      <c r="F321" s="583"/>
      <c r="G321" s="584"/>
      <c r="H321" s="584"/>
      <c r="I321" s="769"/>
      <c r="J321" s="769"/>
      <c r="K321" s="769"/>
      <c r="L321" s="769"/>
      <c r="M321" s="769"/>
      <c r="N321" s="694"/>
      <c r="O321" s="892"/>
      <c r="P321" s="892"/>
      <c r="Q321" s="892"/>
      <c r="R321" s="893"/>
      <c r="S321" s="893"/>
      <c r="T321" s="893"/>
      <c r="U321" s="893"/>
      <c r="V321" s="893"/>
      <c r="W321" s="893"/>
      <c r="X321" s="893"/>
      <c r="Y321" s="892"/>
      <c r="Z321" s="837"/>
      <c r="AA321" s="838"/>
      <c r="AG321" s="835"/>
      <c r="AH321" s="835"/>
    </row>
    <row r="322" spans="1:71" s="789" customFormat="1" ht="15.6" customHeight="1" outlineLevel="1" x14ac:dyDescent="0.2">
      <c r="B322" s="569" t="s">
        <v>985</v>
      </c>
      <c r="C322" s="814"/>
      <c r="D322" s="570" t="s">
        <v>1563</v>
      </c>
      <c r="E322" s="577">
        <v>91.3</v>
      </c>
      <c r="F322" s="570" t="s">
        <v>74</v>
      </c>
      <c r="G322" s="571"/>
      <c r="H322" s="571">
        <f>SUM(H323:H339)/E322</f>
        <v>1.2372359336335239</v>
      </c>
      <c r="I322" s="767"/>
      <c r="J322" s="767">
        <f>SUM(J323:J339)/E322</f>
        <v>36.104467500000005</v>
      </c>
      <c r="K322" s="767"/>
      <c r="L322" s="767">
        <f>SUM(L323:L339)/E322</f>
        <v>0</v>
      </c>
      <c r="M322" s="767">
        <f>SUM(M323:M339)/E322</f>
        <v>110.33862351801143</v>
      </c>
      <c r="N322" s="814"/>
      <c r="O322" s="886">
        <f>SUM(O323:O340)/E322</f>
        <v>133.50973445679386</v>
      </c>
      <c r="P322" s="885" t="str">
        <f>B322</f>
        <v>V1-3-B1</v>
      </c>
      <c r="Q322" s="885"/>
      <c r="R322" s="886"/>
      <c r="S322" s="886"/>
      <c r="T322" s="886"/>
      <c r="U322" s="899"/>
      <c r="V322" s="886"/>
      <c r="W322" s="886"/>
      <c r="X322" s="886">
        <f>SUM(X323:X340)/E322</f>
        <v>150.76797923890527</v>
      </c>
      <c r="Y322" s="887"/>
      <c r="Z322" s="832"/>
      <c r="AA322" s="832"/>
      <c r="AB322" s="832"/>
      <c r="AC322" s="832"/>
      <c r="AD322" s="832"/>
      <c r="AE322" s="832"/>
      <c r="AF322" s="832"/>
      <c r="AG322" s="832"/>
      <c r="AH322" s="832"/>
      <c r="AI322" s="832"/>
      <c r="AJ322" s="832"/>
      <c r="AK322" s="832"/>
      <c r="AL322" s="832"/>
      <c r="AM322" s="832"/>
      <c r="AN322" s="832"/>
      <c r="AO322" s="832"/>
      <c r="AP322" s="832"/>
      <c r="AQ322" s="832"/>
      <c r="AR322" s="832"/>
      <c r="AS322" s="832"/>
      <c r="AT322" s="832"/>
      <c r="AU322" s="832"/>
      <c r="AV322" s="832"/>
      <c r="AW322" s="832"/>
      <c r="AX322" s="832"/>
      <c r="AY322" s="832"/>
      <c r="AZ322" s="832"/>
      <c r="BA322" s="832"/>
      <c r="BB322" s="832"/>
      <c r="BC322" s="832"/>
      <c r="BD322" s="832"/>
      <c r="BE322" s="832"/>
      <c r="BF322" s="832"/>
      <c r="BG322" s="832"/>
      <c r="BH322" s="832"/>
      <c r="BI322" s="832"/>
      <c r="BJ322" s="832"/>
      <c r="BK322" s="832"/>
      <c r="BL322" s="832"/>
      <c r="BM322" s="832"/>
      <c r="BN322" s="832"/>
      <c r="BO322" s="832"/>
      <c r="BP322" s="832"/>
      <c r="BQ322" s="832"/>
      <c r="BR322" s="832"/>
      <c r="BS322" s="832"/>
    </row>
    <row r="323" spans="1:71" ht="15.6" customHeight="1" outlineLevel="2" x14ac:dyDescent="0.2">
      <c r="B323" s="578"/>
      <c r="D323" s="587" t="s">
        <v>1197</v>
      </c>
      <c r="E323" s="579"/>
      <c r="G323" s="580"/>
      <c r="H323" s="580"/>
      <c r="K323" s="783"/>
      <c r="N323" s="703"/>
      <c r="O323" s="888" t="str">
        <f>R323</f>
        <v>incl. opslagen</v>
      </c>
      <c r="P323" s="888"/>
      <c r="Q323" s="894"/>
      <c r="R323" s="901" t="str">
        <f>Tabellen!$C$2</f>
        <v>incl. opslagen</v>
      </c>
      <c r="S323" s="895"/>
      <c r="T323" s="901" t="str">
        <f>Tabellen!$C$2</f>
        <v>incl. opslagen</v>
      </c>
    </row>
    <row r="324" spans="1:71" s="575" customFormat="1" ht="15.6" customHeight="1" outlineLevel="2" x14ac:dyDescent="0.2">
      <c r="A324" s="811"/>
      <c r="B324" s="578"/>
      <c r="C324" s="694"/>
      <c r="D324" s="576" t="s">
        <v>1378</v>
      </c>
      <c r="E324" s="579">
        <v>1</v>
      </c>
      <c r="F324" s="576" t="s">
        <v>844</v>
      </c>
      <c r="G324" s="580">
        <v>2</v>
      </c>
      <c r="H324" s="580">
        <f t="shared" ref="H324:H338" si="82">E324*G324</f>
        <v>2</v>
      </c>
      <c r="I324" s="768"/>
      <c r="J324" s="768">
        <f t="shared" ref="J324:J338" si="83">E324*I324</f>
        <v>0</v>
      </c>
      <c r="K324" s="768"/>
      <c r="L324" s="768">
        <f t="shared" ref="L324:L338" si="84">E324*K324</f>
        <v>0</v>
      </c>
      <c r="M324" s="768">
        <f>J324+H324*Tabellen!$K$2+L324</f>
        <v>120</v>
      </c>
      <c r="N324" s="704"/>
      <c r="O324" s="889">
        <f t="shared" ref="O324:O338" si="85">R324+T324</f>
        <v>145.19999999999999</v>
      </c>
      <c r="P324" s="902"/>
      <c r="Q324" s="894" t="s">
        <v>1007</v>
      </c>
      <c r="R324" s="889">
        <f>H324*Tabellen!$K$2*Tabellen!$F$2</f>
        <v>145.19999999999999</v>
      </c>
      <c r="S324" s="895" t="s">
        <v>1089</v>
      </c>
      <c r="T324" s="889">
        <f>J324*Tabellen!$F$2</f>
        <v>0</v>
      </c>
      <c r="U324" s="889">
        <f>R324*Tabellen!$G$2</f>
        <v>13.067999999999998</v>
      </c>
      <c r="V324" s="889">
        <f>T324*Tabellen!$H$2</f>
        <v>0</v>
      </c>
      <c r="W324" s="889">
        <f t="shared" ref="W324:W338" si="86">U324+V324</f>
        <v>13.067999999999998</v>
      </c>
      <c r="X324" s="889">
        <f t="shared" ref="X324:X338" si="87">O324+W324</f>
        <v>158.26799999999997</v>
      </c>
      <c r="Y324" s="890"/>
      <c r="Z324" s="839"/>
      <c r="AA324" s="839"/>
      <c r="AB324" s="839"/>
      <c r="AC324" s="839"/>
      <c r="AD324" s="839"/>
      <c r="AE324" s="839"/>
      <c r="AF324" s="839"/>
      <c r="AG324" s="839"/>
      <c r="AH324" s="839"/>
      <c r="AI324" s="839"/>
      <c r="AJ324" s="839"/>
      <c r="AK324" s="839"/>
      <c r="AL324" s="839"/>
      <c r="AM324" s="839"/>
      <c r="AN324" s="839"/>
      <c r="AO324" s="839"/>
      <c r="AP324" s="839"/>
      <c r="AQ324" s="839"/>
      <c r="AR324" s="839"/>
      <c r="AS324" s="839"/>
      <c r="AT324" s="839"/>
      <c r="AU324" s="839"/>
      <c r="AV324" s="839"/>
      <c r="AW324" s="839"/>
      <c r="AX324" s="839"/>
      <c r="AY324" s="839"/>
      <c r="AZ324" s="839"/>
      <c r="BA324" s="839"/>
      <c r="BB324" s="839"/>
      <c r="BC324" s="839"/>
      <c r="BD324" s="839"/>
      <c r="BE324" s="839"/>
      <c r="BF324" s="839"/>
      <c r="BG324" s="839"/>
      <c r="BH324" s="839"/>
      <c r="BI324" s="839"/>
      <c r="BJ324" s="839"/>
      <c r="BK324" s="839"/>
      <c r="BL324" s="839"/>
      <c r="BM324" s="839"/>
      <c r="BN324" s="839"/>
      <c r="BO324" s="839"/>
      <c r="BP324" s="839"/>
      <c r="BQ324" s="839"/>
      <c r="BR324" s="839"/>
      <c r="BS324" s="839"/>
    </row>
    <row r="325" spans="1:71" s="575" customFormat="1" ht="15.6" customHeight="1" outlineLevel="2" x14ac:dyDescent="0.2">
      <c r="A325" s="811"/>
      <c r="B325" s="578"/>
      <c r="C325" s="694"/>
      <c r="D325" s="576" t="s">
        <v>1408</v>
      </c>
      <c r="E325" s="579">
        <f>91.3/2.7</f>
        <v>33.81481481481481</v>
      </c>
      <c r="F325" s="576" t="s">
        <v>71</v>
      </c>
      <c r="G325" s="580">
        <v>0.05</v>
      </c>
      <c r="H325" s="580">
        <f t="shared" si="82"/>
        <v>1.6907407407407407</v>
      </c>
      <c r="I325" s="768"/>
      <c r="J325" s="768">
        <f t="shared" si="83"/>
        <v>0</v>
      </c>
      <c r="K325" s="768"/>
      <c r="L325" s="768">
        <f t="shared" si="84"/>
        <v>0</v>
      </c>
      <c r="M325" s="768">
        <f>J325+H325*Tabellen!$K$2+L325</f>
        <v>101.44444444444444</v>
      </c>
      <c r="N325" s="704"/>
      <c r="O325" s="889">
        <f t="shared" si="85"/>
        <v>122.74777777777777</v>
      </c>
      <c r="P325" s="902"/>
      <c r="Q325" s="894" t="s">
        <v>1007</v>
      </c>
      <c r="R325" s="889">
        <f>H325*Tabellen!$K$2*Tabellen!$F$2</f>
        <v>122.74777777777777</v>
      </c>
      <c r="S325" s="895" t="s">
        <v>1089</v>
      </c>
      <c r="T325" s="889">
        <f>J325*Tabellen!$F$2</f>
        <v>0</v>
      </c>
      <c r="U325" s="889">
        <f>R325*Tabellen!$G$2</f>
        <v>11.047299999999998</v>
      </c>
      <c r="V325" s="889">
        <f>T325*Tabellen!$H$2</f>
        <v>0</v>
      </c>
      <c r="W325" s="889">
        <f t="shared" si="86"/>
        <v>11.047299999999998</v>
      </c>
      <c r="X325" s="889">
        <f t="shared" si="87"/>
        <v>133.79507777777778</v>
      </c>
      <c r="Y325" s="890"/>
      <c r="Z325" s="839"/>
      <c r="AA325" s="839"/>
      <c r="AB325" s="839"/>
      <c r="AC325" s="839"/>
      <c r="AD325" s="839"/>
      <c r="AE325" s="839"/>
      <c r="AF325" s="839"/>
      <c r="AG325" s="839"/>
      <c r="AH325" s="839"/>
      <c r="AI325" s="839"/>
      <c r="AJ325" s="839"/>
      <c r="AK325" s="839"/>
      <c r="AL325" s="839"/>
      <c r="AM325" s="839"/>
      <c r="AN325" s="839"/>
      <c r="AO325" s="839"/>
      <c r="AP325" s="839"/>
      <c r="AQ325" s="839"/>
      <c r="AR325" s="839"/>
      <c r="AS325" s="839"/>
      <c r="AT325" s="839"/>
      <c r="AU325" s="839"/>
      <c r="AV325" s="839"/>
      <c r="AW325" s="839"/>
      <c r="AX325" s="839"/>
      <c r="AY325" s="839"/>
      <c r="AZ325" s="839"/>
      <c r="BA325" s="839"/>
      <c r="BB325" s="839"/>
      <c r="BC325" s="839"/>
      <c r="BD325" s="839"/>
      <c r="BE325" s="839"/>
      <c r="BF325" s="839"/>
      <c r="BG325" s="839"/>
      <c r="BH325" s="839"/>
      <c r="BI325" s="839"/>
      <c r="BJ325" s="839"/>
      <c r="BK325" s="839"/>
      <c r="BL325" s="839"/>
      <c r="BM325" s="839"/>
      <c r="BN325" s="839"/>
      <c r="BO325" s="839"/>
      <c r="BP325" s="839"/>
      <c r="BQ325" s="839"/>
      <c r="BR325" s="839"/>
      <c r="BS325" s="839"/>
    </row>
    <row r="326" spans="1:71" s="575" customFormat="1" ht="15.6" customHeight="1" outlineLevel="2" x14ac:dyDescent="0.2">
      <c r="A326" s="811"/>
      <c r="B326" s="578"/>
      <c r="C326" s="694"/>
      <c r="D326" s="576" t="s">
        <v>1425</v>
      </c>
      <c r="E326" s="579">
        <f>E322*1.7</f>
        <v>155.20999999999998</v>
      </c>
      <c r="F326" s="576" t="s">
        <v>71</v>
      </c>
      <c r="G326" s="580">
        <v>0</v>
      </c>
      <c r="H326" s="580">
        <f t="shared" si="82"/>
        <v>0</v>
      </c>
      <c r="I326" s="768">
        <v>1.65</v>
      </c>
      <c r="J326" s="768">
        <f t="shared" si="83"/>
        <v>256.09649999999993</v>
      </c>
      <c r="K326" s="768"/>
      <c r="L326" s="768">
        <f t="shared" si="84"/>
        <v>0</v>
      </c>
      <c r="M326" s="768">
        <f>J326+H326*Tabellen!$K$2+L326</f>
        <v>256.09649999999993</v>
      </c>
      <c r="N326" s="704"/>
      <c r="O326" s="889">
        <f t="shared" si="85"/>
        <v>309.87676499999992</v>
      </c>
      <c r="P326" s="902"/>
      <c r="Q326" s="894" t="s">
        <v>1007</v>
      </c>
      <c r="R326" s="889">
        <f>H326*Tabellen!$K$2*Tabellen!$F$2</f>
        <v>0</v>
      </c>
      <c r="S326" s="895" t="s">
        <v>1089</v>
      </c>
      <c r="T326" s="889">
        <f>J326*Tabellen!$F$2</f>
        <v>309.87676499999992</v>
      </c>
      <c r="U326" s="889">
        <f>R326*Tabellen!$G$2</f>
        <v>0</v>
      </c>
      <c r="V326" s="889">
        <f>T326*Tabellen!$H$2</f>
        <v>65.074120649999983</v>
      </c>
      <c r="W326" s="889">
        <f t="shared" si="86"/>
        <v>65.074120649999983</v>
      </c>
      <c r="X326" s="889">
        <f t="shared" si="87"/>
        <v>374.95088564999992</v>
      </c>
      <c r="Y326" s="890"/>
      <c r="Z326" s="839"/>
      <c r="AA326" s="839"/>
      <c r="AB326" s="839"/>
      <c r="AC326" s="839"/>
      <c r="AD326" s="839"/>
      <c r="AE326" s="839"/>
      <c r="AF326" s="839"/>
      <c r="AG326" s="839"/>
      <c r="AH326" s="839"/>
      <c r="AI326" s="839"/>
      <c r="AJ326" s="839"/>
      <c r="AK326" s="839"/>
      <c r="AL326" s="839"/>
      <c r="AM326" s="839"/>
      <c r="AN326" s="839"/>
      <c r="AO326" s="839"/>
      <c r="AP326" s="839"/>
      <c r="AQ326" s="839"/>
      <c r="AR326" s="839"/>
      <c r="AS326" s="839"/>
      <c r="AT326" s="839"/>
      <c r="AU326" s="839"/>
      <c r="AV326" s="839"/>
      <c r="AW326" s="839"/>
      <c r="AX326" s="839"/>
      <c r="AY326" s="839"/>
      <c r="AZ326" s="839"/>
      <c r="BA326" s="839"/>
      <c r="BB326" s="839"/>
      <c r="BC326" s="839"/>
      <c r="BD326" s="839"/>
      <c r="BE326" s="839"/>
      <c r="BF326" s="839"/>
      <c r="BG326" s="839"/>
      <c r="BH326" s="839"/>
      <c r="BI326" s="839"/>
      <c r="BJ326" s="839"/>
      <c r="BK326" s="839"/>
      <c r="BL326" s="839"/>
      <c r="BM326" s="839"/>
      <c r="BN326" s="839"/>
      <c r="BO326" s="839"/>
      <c r="BP326" s="839"/>
      <c r="BQ326" s="839"/>
      <c r="BR326" s="839"/>
      <c r="BS326" s="839"/>
    </row>
    <row r="327" spans="1:71" s="575" customFormat="1" ht="15.6" customHeight="1" outlineLevel="2" x14ac:dyDescent="0.2">
      <c r="A327" s="811"/>
      <c r="B327" s="578"/>
      <c r="C327" s="694"/>
      <c r="D327" s="576" t="s">
        <v>1410</v>
      </c>
      <c r="E327" s="579">
        <f>E322*1.7*2</f>
        <v>310.41999999999996</v>
      </c>
      <c r="F327" s="576" t="s">
        <v>71</v>
      </c>
      <c r="G327" s="580">
        <v>0</v>
      </c>
      <c r="H327" s="580">
        <f t="shared" si="82"/>
        <v>0</v>
      </c>
      <c r="I327" s="768">
        <v>0.44</v>
      </c>
      <c r="J327" s="768">
        <f t="shared" si="83"/>
        <v>136.58479999999997</v>
      </c>
      <c r="K327" s="768"/>
      <c r="L327" s="768">
        <f t="shared" si="84"/>
        <v>0</v>
      </c>
      <c r="M327" s="768">
        <f>J327+H327*Tabellen!$K$2+L327</f>
        <v>136.58479999999997</v>
      </c>
      <c r="N327" s="704"/>
      <c r="O327" s="889">
        <f t="shared" si="85"/>
        <v>165.26760799999997</v>
      </c>
      <c r="P327" s="902"/>
      <c r="Q327" s="894" t="s">
        <v>1007</v>
      </c>
      <c r="R327" s="889">
        <f>H327*Tabellen!$K$2*Tabellen!$F$2</f>
        <v>0</v>
      </c>
      <c r="S327" s="895" t="s">
        <v>1089</v>
      </c>
      <c r="T327" s="889">
        <f>J327*Tabellen!$F$2</f>
        <v>165.26760799999997</v>
      </c>
      <c r="U327" s="889">
        <f>R327*Tabellen!$G$2</f>
        <v>0</v>
      </c>
      <c r="V327" s="889">
        <f>T327*Tabellen!$H$2</f>
        <v>34.706197679999988</v>
      </c>
      <c r="W327" s="889">
        <f t="shared" si="86"/>
        <v>34.706197679999988</v>
      </c>
      <c r="X327" s="889">
        <f t="shared" si="87"/>
        <v>199.97380567999994</v>
      </c>
      <c r="Y327" s="890"/>
      <c r="Z327" s="839"/>
      <c r="AA327" s="839"/>
      <c r="AB327" s="839"/>
      <c r="AC327" s="839"/>
      <c r="AD327" s="839"/>
      <c r="AE327" s="839"/>
      <c r="AF327" s="839"/>
      <c r="AG327" s="839"/>
      <c r="AH327" s="839"/>
      <c r="AI327" s="839"/>
      <c r="AJ327" s="839"/>
      <c r="AK327" s="839"/>
      <c r="AL327" s="839"/>
      <c r="AM327" s="839"/>
      <c r="AN327" s="839"/>
      <c r="AO327" s="839"/>
      <c r="AP327" s="839"/>
      <c r="AQ327" s="839"/>
      <c r="AR327" s="839"/>
      <c r="AS327" s="839"/>
      <c r="AT327" s="839"/>
      <c r="AU327" s="839"/>
      <c r="AV327" s="839"/>
      <c r="AW327" s="839"/>
      <c r="AX327" s="839"/>
      <c r="AY327" s="839"/>
      <c r="AZ327" s="839"/>
      <c r="BA327" s="839"/>
      <c r="BB327" s="839"/>
      <c r="BC327" s="839"/>
      <c r="BD327" s="839"/>
      <c r="BE327" s="839"/>
      <c r="BF327" s="839"/>
      <c r="BG327" s="839"/>
      <c r="BH327" s="839"/>
      <c r="BI327" s="839"/>
      <c r="BJ327" s="839"/>
      <c r="BK327" s="839"/>
      <c r="BL327" s="839"/>
      <c r="BM327" s="839"/>
      <c r="BN327" s="839"/>
      <c r="BO327" s="839"/>
      <c r="BP327" s="839"/>
      <c r="BQ327" s="839"/>
      <c r="BR327" s="839"/>
      <c r="BS327" s="839"/>
    </row>
    <row r="328" spans="1:71" s="575" customFormat="1" ht="15.6" customHeight="1" outlineLevel="2" x14ac:dyDescent="0.2">
      <c r="A328" s="811"/>
      <c r="B328" s="578"/>
      <c r="C328" s="694"/>
      <c r="D328" s="576" t="s">
        <v>1411</v>
      </c>
      <c r="E328" s="579">
        <f>E327+E326</f>
        <v>465.62999999999994</v>
      </c>
      <c r="F328" s="576" t="s">
        <v>71</v>
      </c>
      <c r="G328" s="580">
        <v>0.13</v>
      </c>
      <c r="H328" s="580">
        <f t="shared" si="82"/>
        <v>60.531899999999993</v>
      </c>
      <c r="I328" s="768"/>
      <c r="J328" s="768">
        <f t="shared" si="83"/>
        <v>0</v>
      </c>
      <c r="K328" s="768"/>
      <c r="L328" s="768">
        <f t="shared" si="84"/>
        <v>0</v>
      </c>
      <c r="M328" s="768">
        <f>J328+H328*Tabellen!$K$2+L328</f>
        <v>3631.9139999999998</v>
      </c>
      <c r="N328" s="704"/>
      <c r="O328" s="889">
        <f t="shared" si="85"/>
        <v>4394.6159399999997</v>
      </c>
      <c r="P328" s="902"/>
      <c r="Q328" s="894" t="s">
        <v>1007</v>
      </c>
      <c r="R328" s="889">
        <f>H328*Tabellen!$K$2*Tabellen!$F$2</f>
        <v>4394.6159399999997</v>
      </c>
      <c r="S328" s="895" t="s">
        <v>1089</v>
      </c>
      <c r="T328" s="889">
        <f>J328*Tabellen!$F$2</f>
        <v>0</v>
      </c>
      <c r="U328" s="889">
        <f>R328*Tabellen!$G$2</f>
        <v>395.51543459999994</v>
      </c>
      <c r="V328" s="889">
        <f>T328*Tabellen!$H$2</f>
        <v>0</v>
      </c>
      <c r="W328" s="889">
        <f t="shared" si="86"/>
        <v>395.51543459999994</v>
      </c>
      <c r="X328" s="889">
        <f t="shared" si="87"/>
        <v>4790.1313745999996</v>
      </c>
      <c r="Y328" s="904"/>
      <c r="Z328" s="839"/>
      <c r="AA328" s="839"/>
      <c r="AB328" s="839"/>
      <c r="AC328" s="839"/>
      <c r="AD328" s="839"/>
      <c r="AE328" s="839"/>
      <c r="AF328" s="839"/>
      <c r="AG328" s="839"/>
      <c r="AH328" s="839"/>
      <c r="AI328" s="839"/>
      <c r="AJ328" s="839"/>
      <c r="AK328" s="839"/>
      <c r="AL328" s="839"/>
      <c r="AM328" s="839"/>
      <c r="AN328" s="839"/>
      <c r="AO328" s="839"/>
      <c r="AP328" s="839"/>
      <c r="AQ328" s="839"/>
      <c r="AR328" s="839"/>
      <c r="AS328" s="839"/>
      <c r="AT328" s="839"/>
      <c r="AU328" s="839"/>
      <c r="AV328" s="839"/>
      <c r="AW328" s="839"/>
      <c r="AX328" s="839"/>
      <c r="AY328" s="839"/>
      <c r="AZ328" s="839"/>
      <c r="BA328" s="839"/>
      <c r="BB328" s="839"/>
      <c r="BC328" s="839"/>
      <c r="BD328" s="839"/>
      <c r="BE328" s="839"/>
      <c r="BF328" s="839"/>
      <c r="BG328" s="839"/>
      <c r="BH328" s="839"/>
      <c r="BI328" s="839"/>
      <c r="BJ328" s="839"/>
      <c r="BK328" s="839"/>
      <c r="BL328" s="839"/>
      <c r="BM328" s="839"/>
      <c r="BN328" s="839"/>
      <c r="BO328" s="839"/>
      <c r="BP328" s="839"/>
      <c r="BQ328" s="839"/>
      <c r="BR328" s="839"/>
      <c r="BS328" s="839"/>
    </row>
    <row r="329" spans="1:71" s="575" customFormat="1" ht="15.6" customHeight="1" outlineLevel="2" x14ac:dyDescent="0.2">
      <c r="A329" s="811"/>
      <c r="B329" s="578"/>
      <c r="C329" s="694"/>
      <c r="D329" s="576" t="s">
        <v>1413</v>
      </c>
      <c r="E329" s="579">
        <f>E322*1.05</f>
        <v>95.864999999999995</v>
      </c>
      <c r="F329" s="576" t="s">
        <v>74</v>
      </c>
      <c r="G329" s="580">
        <v>0</v>
      </c>
      <c r="H329" s="580">
        <f t="shared" si="82"/>
        <v>0</v>
      </c>
      <c r="I329" s="768">
        <v>10.63</v>
      </c>
      <c r="J329" s="768">
        <f t="shared" si="83"/>
        <v>1019.04495</v>
      </c>
      <c r="K329" s="768"/>
      <c r="L329" s="768">
        <f t="shared" si="84"/>
        <v>0</v>
      </c>
      <c r="M329" s="768">
        <f>J329+H329*Tabellen!$K$2+L329</f>
        <v>1019.04495</v>
      </c>
      <c r="N329" s="704"/>
      <c r="O329" s="889">
        <f t="shared" si="85"/>
        <v>1233.0443894999999</v>
      </c>
      <c r="P329" s="902"/>
      <c r="Q329" s="894" t="s">
        <v>1007</v>
      </c>
      <c r="R329" s="889">
        <f>H329*Tabellen!$K$2*Tabellen!$F$2</f>
        <v>0</v>
      </c>
      <c r="S329" s="895" t="s">
        <v>1089</v>
      </c>
      <c r="T329" s="889">
        <f>J329*Tabellen!$F$2</f>
        <v>1233.0443894999999</v>
      </c>
      <c r="U329" s="889">
        <f>R329*Tabellen!$G$2</f>
        <v>0</v>
      </c>
      <c r="V329" s="889">
        <f>T329*Tabellen!$H$2</f>
        <v>258.93932179499996</v>
      </c>
      <c r="W329" s="889">
        <f t="shared" si="86"/>
        <v>258.93932179499996</v>
      </c>
      <c r="X329" s="889">
        <f t="shared" si="87"/>
        <v>1491.9837112949999</v>
      </c>
      <c r="Y329" s="888"/>
      <c r="Z329" s="839"/>
      <c r="AA329" s="839"/>
      <c r="AB329" s="839"/>
      <c r="AC329" s="839"/>
      <c r="AD329" s="839"/>
      <c r="AE329" s="839"/>
      <c r="AF329" s="839"/>
      <c r="AG329" s="839"/>
      <c r="AH329" s="839"/>
      <c r="AI329" s="839"/>
      <c r="AJ329" s="839"/>
      <c r="AK329" s="839"/>
      <c r="AL329" s="839"/>
      <c r="AM329" s="839"/>
      <c r="AN329" s="839"/>
      <c r="AO329" s="839"/>
      <c r="AP329" s="839"/>
      <c r="AQ329" s="839"/>
      <c r="AR329" s="839"/>
      <c r="AS329" s="839"/>
      <c r="AT329" s="839"/>
      <c r="AU329" s="839"/>
      <c r="AV329" s="839"/>
      <c r="AW329" s="839"/>
      <c r="AX329" s="839"/>
      <c r="AY329" s="839"/>
      <c r="AZ329" s="839"/>
      <c r="BA329" s="839"/>
      <c r="BB329" s="839"/>
      <c r="BC329" s="839"/>
      <c r="BD329" s="839"/>
      <c r="BE329" s="839"/>
      <c r="BF329" s="839"/>
      <c r="BG329" s="839"/>
      <c r="BH329" s="839"/>
      <c r="BI329" s="839"/>
      <c r="BJ329" s="839"/>
      <c r="BK329" s="839"/>
      <c r="BL329" s="839"/>
      <c r="BM329" s="839"/>
      <c r="BN329" s="839"/>
      <c r="BO329" s="839"/>
      <c r="BP329" s="839"/>
      <c r="BQ329" s="839"/>
      <c r="BR329" s="839"/>
      <c r="BS329" s="839"/>
    </row>
    <row r="330" spans="1:71" s="575" customFormat="1" ht="15.6" customHeight="1" outlineLevel="2" x14ac:dyDescent="0.2">
      <c r="A330" s="811"/>
      <c r="B330" s="578"/>
      <c r="C330" s="694"/>
      <c r="D330" s="576" t="str">
        <f>D329</f>
        <v xml:space="preserve">Isolatie in binnenwanden en voorzetwanden d=70 mm n.t.b. </v>
      </c>
      <c r="E330" s="579">
        <f>E322</f>
        <v>91.3</v>
      </c>
      <c r="F330" s="576" t="s">
        <v>74</v>
      </c>
      <c r="G330" s="580">
        <v>0.08</v>
      </c>
      <c r="H330" s="580">
        <f t="shared" si="82"/>
        <v>7.3040000000000003</v>
      </c>
      <c r="I330" s="768"/>
      <c r="J330" s="768">
        <f t="shared" si="83"/>
        <v>0</v>
      </c>
      <c r="K330" s="768"/>
      <c r="L330" s="768">
        <f t="shared" si="84"/>
        <v>0</v>
      </c>
      <c r="M330" s="768">
        <f>J330+H330*Tabellen!$K$2+L330</f>
        <v>438.24</v>
      </c>
      <c r="N330" s="704"/>
      <c r="O330" s="889">
        <f t="shared" si="85"/>
        <v>530.2704</v>
      </c>
      <c r="P330" s="902"/>
      <c r="Q330" s="894" t="s">
        <v>1007</v>
      </c>
      <c r="R330" s="889">
        <f>H330*Tabellen!$K$2*Tabellen!$F$2</f>
        <v>530.2704</v>
      </c>
      <c r="S330" s="895" t="s">
        <v>1089</v>
      </c>
      <c r="T330" s="889">
        <f>J330*Tabellen!$F$2</f>
        <v>0</v>
      </c>
      <c r="U330" s="889">
        <f>R330*Tabellen!$G$2</f>
        <v>47.724336000000001</v>
      </c>
      <c r="V330" s="889">
        <f>T330*Tabellen!$H$2</f>
        <v>0</v>
      </c>
      <c r="W330" s="889">
        <f t="shared" si="86"/>
        <v>47.724336000000001</v>
      </c>
      <c r="X330" s="889">
        <f t="shared" si="87"/>
        <v>577.99473599999999</v>
      </c>
      <c r="Y330" s="888"/>
      <c r="Z330" s="839"/>
      <c r="AA330" s="839"/>
      <c r="AB330" s="839"/>
      <c r="AC330" s="839"/>
      <c r="AD330" s="839"/>
      <c r="AE330" s="839"/>
      <c r="AF330" s="839"/>
      <c r="AG330" s="839"/>
      <c r="AH330" s="839"/>
      <c r="AI330" s="839"/>
      <c r="AJ330" s="839"/>
      <c r="AK330" s="839"/>
      <c r="AL330" s="839"/>
      <c r="AM330" s="839"/>
      <c r="AN330" s="839"/>
      <c r="AO330" s="839"/>
      <c r="AP330" s="839"/>
      <c r="AQ330" s="839"/>
      <c r="AR330" s="839"/>
      <c r="AS330" s="839"/>
      <c r="AT330" s="839"/>
      <c r="AU330" s="839"/>
      <c r="AV330" s="839"/>
      <c r="AW330" s="839"/>
      <c r="AX330" s="839"/>
      <c r="AY330" s="839"/>
      <c r="AZ330" s="839"/>
      <c r="BA330" s="839"/>
      <c r="BB330" s="839"/>
      <c r="BC330" s="839"/>
      <c r="BD330" s="839"/>
      <c r="BE330" s="839"/>
      <c r="BF330" s="839"/>
      <c r="BG330" s="839"/>
      <c r="BH330" s="839"/>
      <c r="BI330" s="839"/>
      <c r="BJ330" s="839"/>
      <c r="BK330" s="839"/>
      <c r="BL330" s="839"/>
      <c r="BM330" s="839"/>
      <c r="BN330" s="839"/>
      <c r="BO330" s="839"/>
      <c r="BP330" s="839"/>
      <c r="BQ330" s="839"/>
      <c r="BR330" s="839"/>
      <c r="BS330" s="839"/>
    </row>
    <row r="331" spans="1:71" s="575" customFormat="1" ht="15.6" customHeight="1" outlineLevel="2" x14ac:dyDescent="0.2">
      <c r="A331" s="811"/>
      <c r="B331" s="578"/>
      <c r="C331" s="694"/>
      <c r="D331" s="576" t="s">
        <v>1414</v>
      </c>
      <c r="E331" s="579">
        <f>E322*1.1</f>
        <v>100.43</v>
      </c>
      <c r="F331" s="578" t="s">
        <v>74</v>
      </c>
      <c r="G331" s="579">
        <v>0</v>
      </c>
      <c r="H331" s="580">
        <f t="shared" si="82"/>
        <v>0</v>
      </c>
      <c r="I331" s="781">
        <v>2.1754249999999997</v>
      </c>
      <c r="J331" s="768">
        <f t="shared" si="83"/>
        <v>218.47793274999998</v>
      </c>
      <c r="K331" s="768"/>
      <c r="L331" s="768">
        <f t="shared" si="84"/>
        <v>0</v>
      </c>
      <c r="M331" s="768">
        <f>J331+H331*Tabellen!$K$2+L331</f>
        <v>218.47793274999998</v>
      </c>
      <c r="N331" s="704"/>
      <c r="O331" s="889">
        <f t="shared" si="85"/>
        <v>264.35829862749995</v>
      </c>
      <c r="P331" s="902"/>
      <c r="Q331" s="894" t="s">
        <v>1007</v>
      </c>
      <c r="R331" s="889">
        <f>H331*Tabellen!$K$2*Tabellen!$F$2</f>
        <v>0</v>
      </c>
      <c r="S331" s="895" t="s">
        <v>1089</v>
      </c>
      <c r="T331" s="889">
        <f>J331*Tabellen!$F$2</f>
        <v>264.35829862749995</v>
      </c>
      <c r="U331" s="889">
        <f>R331*Tabellen!$G$2</f>
        <v>0</v>
      </c>
      <c r="V331" s="889">
        <f>T331*Tabellen!$H$2</f>
        <v>55.515242711774988</v>
      </c>
      <c r="W331" s="889">
        <f t="shared" si="86"/>
        <v>55.515242711774988</v>
      </c>
      <c r="X331" s="889">
        <f t="shared" si="87"/>
        <v>319.87354133927494</v>
      </c>
      <c r="Y331" s="897"/>
      <c r="Z331" s="839"/>
      <c r="AA331" s="839"/>
      <c r="AB331" s="839"/>
      <c r="AC331" s="839"/>
      <c r="AD331" s="839"/>
      <c r="AE331" s="839"/>
      <c r="AF331" s="839"/>
      <c r="AG331" s="839"/>
      <c r="AH331" s="839"/>
      <c r="AI331" s="839"/>
      <c r="AJ331" s="839"/>
      <c r="AK331" s="839"/>
      <c r="AL331" s="839"/>
      <c r="AM331" s="839"/>
      <c r="AN331" s="839"/>
      <c r="AO331" s="839"/>
      <c r="AP331" s="839"/>
      <c r="AQ331" s="839"/>
      <c r="AR331" s="839"/>
      <c r="AS331" s="839"/>
      <c r="AT331" s="839"/>
      <c r="AU331" s="839"/>
      <c r="AV331" s="839"/>
      <c r="AW331" s="839"/>
      <c r="AX331" s="839"/>
      <c r="AY331" s="839"/>
      <c r="AZ331" s="839"/>
      <c r="BA331" s="839"/>
      <c r="BB331" s="839"/>
      <c r="BC331" s="839"/>
      <c r="BD331" s="839"/>
      <c r="BE331" s="839"/>
      <c r="BF331" s="839"/>
      <c r="BG331" s="839"/>
      <c r="BH331" s="839"/>
      <c r="BI331" s="839"/>
      <c r="BJ331" s="839"/>
      <c r="BK331" s="839"/>
      <c r="BL331" s="839"/>
      <c r="BM331" s="839"/>
      <c r="BN331" s="839"/>
      <c r="BO331" s="839"/>
      <c r="BP331" s="839"/>
      <c r="BQ331" s="839"/>
      <c r="BR331" s="839"/>
      <c r="BS331" s="839"/>
    </row>
    <row r="332" spans="1:71" s="575" customFormat="1" ht="15.6" customHeight="1" outlineLevel="2" x14ac:dyDescent="0.2">
      <c r="A332" s="811"/>
      <c r="B332" s="578"/>
      <c r="C332" s="694"/>
      <c r="D332" s="576" t="s">
        <v>1414</v>
      </c>
      <c r="E332" s="579">
        <f>E322</f>
        <v>91.3</v>
      </c>
      <c r="F332" s="576" t="s">
        <v>74</v>
      </c>
      <c r="G332" s="580">
        <v>0.03</v>
      </c>
      <c r="H332" s="580">
        <f t="shared" si="82"/>
        <v>2.7389999999999999</v>
      </c>
      <c r="I332" s="768">
        <v>0</v>
      </c>
      <c r="J332" s="768">
        <f t="shared" si="83"/>
        <v>0</v>
      </c>
      <c r="K332" s="768"/>
      <c r="L332" s="768">
        <f t="shared" si="84"/>
        <v>0</v>
      </c>
      <c r="M332" s="768">
        <f>J332+H332*Tabellen!$K$2+L332</f>
        <v>164.34</v>
      </c>
      <c r="N332" s="704"/>
      <c r="O332" s="889">
        <f t="shared" si="85"/>
        <v>198.85140000000001</v>
      </c>
      <c r="P332" s="902"/>
      <c r="Q332" s="894" t="s">
        <v>1007</v>
      </c>
      <c r="R332" s="889">
        <f>H332*Tabellen!$K$2*Tabellen!$F$2</f>
        <v>198.85140000000001</v>
      </c>
      <c r="S332" s="895" t="s">
        <v>1089</v>
      </c>
      <c r="T332" s="889">
        <f>J332*Tabellen!$F$2</f>
        <v>0</v>
      </c>
      <c r="U332" s="889">
        <f>R332*Tabellen!$G$2</f>
        <v>17.896626000000001</v>
      </c>
      <c r="V332" s="889">
        <f>T332*Tabellen!$H$2</f>
        <v>0</v>
      </c>
      <c r="W332" s="889">
        <f t="shared" si="86"/>
        <v>17.896626000000001</v>
      </c>
      <c r="X332" s="889">
        <f t="shared" si="87"/>
        <v>216.74802600000001</v>
      </c>
      <c r="Y332" s="888"/>
      <c r="Z332" s="839"/>
      <c r="AA332" s="839"/>
      <c r="AB332" s="839"/>
      <c r="AC332" s="839"/>
      <c r="AD332" s="839"/>
      <c r="AE332" s="839"/>
      <c r="AF332" s="839"/>
      <c r="AG332" s="839"/>
      <c r="AH332" s="839"/>
      <c r="AI332" s="839"/>
      <c r="AJ332" s="839"/>
      <c r="AK332" s="839"/>
      <c r="AL332" s="839"/>
      <c r="AM332" s="839"/>
      <c r="AN332" s="839"/>
      <c r="AO332" s="839"/>
      <c r="AP332" s="839"/>
      <c r="AQ332" s="839"/>
      <c r="AR332" s="839"/>
      <c r="AS332" s="839"/>
      <c r="AT332" s="839"/>
      <c r="AU332" s="839"/>
      <c r="AV332" s="839"/>
      <c r="AW332" s="839"/>
      <c r="AX332" s="839"/>
      <c r="AY332" s="839"/>
      <c r="AZ332" s="839"/>
      <c r="BA332" s="839"/>
      <c r="BB332" s="839"/>
      <c r="BC332" s="839"/>
      <c r="BD332" s="839"/>
      <c r="BE332" s="839"/>
      <c r="BF332" s="839"/>
      <c r="BG332" s="839"/>
      <c r="BH332" s="839"/>
      <c r="BI332" s="839"/>
      <c r="BJ332" s="839"/>
      <c r="BK332" s="839"/>
      <c r="BL332" s="839"/>
      <c r="BM332" s="839"/>
      <c r="BN332" s="839"/>
      <c r="BO332" s="839"/>
      <c r="BP332" s="839"/>
      <c r="BQ332" s="839"/>
      <c r="BR332" s="839"/>
      <c r="BS332" s="839"/>
    </row>
    <row r="333" spans="1:71" s="575" customFormat="1" ht="15.6" customHeight="1" outlineLevel="2" x14ac:dyDescent="0.2">
      <c r="A333" s="811"/>
      <c r="B333" s="578"/>
      <c r="C333" s="694"/>
      <c r="D333" s="576" t="s">
        <v>1415</v>
      </c>
      <c r="E333" s="579">
        <f>E322*1.1</f>
        <v>100.43</v>
      </c>
      <c r="F333" s="578" t="s">
        <v>74</v>
      </c>
      <c r="G333" s="579">
        <v>0</v>
      </c>
      <c r="H333" s="580">
        <f t="shared" si="82"/>
        <v>0</v>
      </c>
      <c r="I333" s="781">
        <v>1.79</v>
      </c>
      <c r="J333" s="768">
        <f t="shared" si="83"/>
        <v>179.76970000000003</v>
      </c>
      <c r="K333" s="768"/>
      <c r="L333" s="768">
        <f t="shared" si="84"/>
        <v>0</v>
      </c>
      <c r="M333" s="768">
        <f>J333+H333*Tabellen!$K$2+L333</f>
        <v>179.76970000000003</v>
      </c>
      <c r="N333" s="704"/>
      <c r="O333" s="889">
        <f t="shared" si="85"/>
        <v>217.52133700000002</v>
      </c>
      <c r="P333" s="902"/>
      <c r="Q333" s="894" t="s">
        <v>1007</v>
      </c>
      <c r="R333" s="889">
        <f>H333*Tabellen!$K$2*Tabellen!$F$2</f>
        <v>0</v>
      </c>
      <c r="S333" s="895" t="s">
        <v>1089</v>
      </c>
      <c r="T333" s="889">
        <f>J333*Tabellen!$F$2</f>
        <v>217.52133700000002</v>
      </c>
      <c r="U333" s="889">
        <f>R333*Tabellen!$G$2</f>
        <v>0</v>
      </c>
      <c r="V333" s="889">
        <f>T333*Tabellen!$H$2</f>
        <v>45.679480770000005</v>
      </c>
      <c r="W333" s="889">
        <f t="shared" si="86"/>
        <v>45.679480770000005</v>
      </c>
      <c r="X333" s="889">
        <f t="shared" si="87"/>
        <v>263.20081777000001</v>
      </c>
      <c r="Y333" s="897"/>
      <c r="Z333" s="839"/>
      <c r="AA333" s="839"/>
      <c r="AB333" s="839"/>
      <c r="AC333" s="839"/>
      <c r="AD333" s="839"/>
      <c r="AE333" s="839"/>
      <c r="AF333" s="839"/>
      <c r="AG333" s="839"/>
      <c r="AH333" s="839"/>
      <c r="AI333" s="839"/>
      <c r="AJ333" s="839"/>
      <c r="AK333" s="839"/>
      <c r="AL333" s="839"/>
      <c r="AM333" s="839"/>
      <c r="AN333" s="839"/>
      <c r="AO333" s="839"/>
      <c r="AP333" s="839"/>
      <c r="AQ333" s="839"/>
      <c r="AR333" s="839"/>
      <c r="AS333" s="839"/>
      <c r="AT333" s="839"/>
      <c r="AU333" s="839"/>
      <c r="AV333" s="839"/>
      <c r="AW333" s="839"/>
      <c r="AX333" s="839"/>
      <c r="AY333" s="839"/>
      <c r="AZ333" s="839"/>
      <c r="BA333" s="839"/>
      <c r="BB333" s="839"/>
      <c r="BC333" s="839"/>
      <c r="BD333" s="839"/>
      <c r="BE333" s="839"/>
      <c r="BF333" s="839"/>
      <c r="BG333" s="839"/>
      <c r="BH333" s="839"/>
      <c r="BI333" s="839"/>
      <c r="BJ333" s="839"/>
      <c r="BK333" s="839"/>
      <c r="BL333" s="839"/>
      <c r="BM333" s="839"/>
      <c r="BN333" s="839"/>
      <c r="BO333" s="839"/>
      <c r="BP333" s="839"/>
      <c r="BQ333" s="839"/>
      <c r="BR333" s="839"/>
      <c r="BS333" s="839"/>
    </row>
    <row r="334" spans="1:71" s="575" customFormat="1" ht="15.6" customHeight="1" outlineLevel="2" x14ac:dyDescent="0.2">
      <c r="A334" s="811"/>
      <c r="B334" s="578"/>
      <c r="C334" s="694"/>
      <c r="D334" s="576" t="s">
        <v>1415</v>
      </c>
      <c r="E334" s="579">
        <f>E322</f>
        <v>91.3</v>
      </c>
      <c r="F334" s="576" t="s">
        <v>74</v>
      </c>
      <c r="G334" s="580">
        <v>0.03</v>
      </c>
      <c r="H334" s="580">
        <f t="shared" si="82"/>
        <v>2.7389999999999999</v>
      </c>
      <c r="I334" s="768">
        <v>0</v>
      </c>
      <c r="J334" s="768">
        <f t="shared" si="83"/>
        <v>0</v>
      </c>
      <c r="K334" s="768"/>
      <c r="L334" s="768">
        <f t="shared" si="84"/>
        <v>0</v>
      </c>
      <c r="M334" s="768">
        <f>J334+H334*Tabellen!$K$2+L334</f>
        <v>164.34</v>
      </c>
      <c r="N334" s="704"/>
      <c r="O334" s="889">
        <f t="shared" si="85"/>
        <v>198.85140000000001</v>
      </c>
      <c r="P334" s="902"/>
      <c r="Q334" s="894" t="s">
        <v>1007</v>
      </c>
      <c r="R334" s="889">
        <f>H334*Tabellen!$K$2*Tabellen!$F$2</f>
        <v>198.85140000000001</v>
      </c>
      <c r="S334" s="895" t="s">
        <v>1089</v>
      </c>
      <c r="T334" s="889">
        <f>J334*Tabellen!$F$2</f>
        <v>0</v>
      </c>
      <c r="U334" s="889">
        <f>R334*Tabellen!$G$2</f>
        <v>17.896626000000001</v>
      </c>
      <c r="V334" s="889">
        <f>T334*Tabellen!$H$2</f>
        <v>0</v>
      </c>
      <c r="W334" s="889">
        <f t="shared" si="86"/>
        <v>17.896626000000001</v>
      </c>
      <c r="X334" s="889">
        <f t="shared" si="87"/>
        <v>216.74802600000001</v>
      </c>
      <c r="Y334" s="888"/>
      <c r="Z334" s="839"/>
      <c r="AA334" s="839"/>
      <c r="AB334" s="839"/>
      <c r="AC334" s="839"/>
      <c r="AD334" s="839"/>
      <c r="AE334" s="839"/>
      <c r="AF334" s="839"/>
      <c r="AG334" s="839"/>
      <c r="AH334" s="839"/>
      <c r="AI334" s="839"/>
      <c r="AJ334" s="839"/>
      <c r="AK334" s="839"/>
      <c r="AL334" s="839"/>
      <c r="AM334" s="839"/>
      <c r="AN334" s="839"/>
      <c r="AO334" s="839"/>
      <c r="AP334" s="839"/>
      <c r="AQ334" s="839"/>
      <c r="AR334" s="839"/>
      <c r="AS334" s="839"/>
      <c r="AT334" s="839"/>
      <c r="AU334" s="839"/>
      <c r="AV334" s="839"/>
      <c r="AW334" s="839"/>
      <c r="AX334" s="839"/>
      <c r="AY334" s="839"/>
      <c r="AZ334" s="839"/>
      <c r="BA334" s="839"/>
      <c r="BB334" s="839"/>
      <c r="BC334" s="839"/>
      <c r="BD334" s="839"/>
      <c r="BE334" s="839"/>
      <c r="BF334" s="839"/>
      <c r="BG334" s="839"/>
      <c r="BH334" s="839"/>
      <c r="BI334" s="839"/>
      <c r="BJ334" s="839"/>
      <c r="BK334" s="839"/>
      <c r="BL334" s="839"/>
      <c r="BM334" s="839"/>
      <c r="BN334" s="839"/>
      <c r="BO334" s="839"/>
      <c r="BP334" s="839"/>
      <c r="BQ334" s="839"/>
      <c r="BR334" s="839"/>
      <c r="BS334" s="839"/>
    </row>
    <row r="335" spans="1:71" s="575" customFormat="1" ht="15.6" customHeight="1" outlineLevel="2" x14ac:dyDescent="0.2">
      <c r="A335" s="811"/>
      <c r="B335" s="578"/>
      <c r="C335" s="694"/>
      <c r="D335" s="576" t="s">
        <v>1900</v>
      </c>
      <c r="E335" s="579">
        <f>E322*1.1</f>
        <v>100.43</v>
      </c>
      <c r="F335" s="576" t="s">
        <v>74</v>
      </c>
      <c r="G335" s="580"/>
      <c r="H335" s="580">
        <f t="shared" si="82"/>
        <v>0</v>
      </c>
      <c r="I335" s="768">
        <v>9.8000000000000007</v>
      </c>
      <c r="J335" s="768">
        <f t="shared" si="83"/>
        <v>984.21400000000017</v>
      </c>
      <c r="K335" s="768"/>
      <c r="L335" s="768">
        <f t="shared" si="84"/>
        <v>0</v>
      </c>
      <c r="M335" s="768">
        <f>J335+H335*Tabellen!$K$2+L335</f>
        <v>984.21400000000017</v>
      </c>
      <c r="N335" s="704"/>
      <c r="O335" s="889">
        <f t="shared" si="85"/>
        <v>1190.8989400000003</v>
      </c>
      <c r="P335" s="902"/>
      <c r="Q335" s="894" t="s">
        <v>1007</v>
      </c>
      <c r="R335" s="889">
        <f>H335*Tabellen!$K$2*Tabellen!$F$2</f>
        <v>0</v>
      </c>
      <c r="S335" s="895" t="s">
        <v>1089</v>
      </c>
      <c r="T335" s="889">
        <f>J335*Tabellen!$F$2</f>
        <v>1190.8989400000003</v>
      </c>
      <c r="U335" s="889">
        <f>R335*Tabellen!$G$2</f>
        <v>0</v>
      </c>
      <c r="V335" s="889">
        <f>T335*Tabellen!$H$2</f>
        <v>250.08877740000005</v>
      </c>
      <c r="W335" s="889">
        <f t="shared" si="86"/>
        <v>250.08877740000005</v>
      </c>
      <c r="X335" s="889">
        <f t="shared" si="87"/>
        <v>1440.9877174000003</v>
      </c>
      <c r="Y335" s="905"/>
      <c r="Z335" s="839"/>
      <c r="AA335" s="839"/>
      <c r="AB335" s="839"/>
      <c r="AC335" s="839"/>
      <c r="AD335" s="839"/>
      <c r="AE335" s="839"/>
      <c r="AF335" s="839"/>
      <c r="AG335" s="839"/>
      <c r="AH335" s="839"/>
      <c r="AI335" s="839"/>
      <c r="AJ335" s="839"/>
      <c r="AK335" s="839"/>
      <c r="AL335" s="839"/>
      <c r="AM335" s="839"/>
      <c r="AN335" s="839"/>
      <c r="AO335" s="839"/>
      <c r="AP335" s="839"/>
      <c r="AQ335" s="839"/>
      <c r="AR335" s="839"/>
      <c r="AS335" s="839"/>
      <c r="AT335" s="839"/>
      <c r="AU335" s="839"/>
      <c r="AV335" s="839"/>
      <c r="AW335" s="839"/>
      <c r="AX335" s="839"/>
      <c r="AY335" s="839"/>
      <c r="AZ335" s="839"/>
      <c r="BA335" s="839"/>
      <c r="BB335" s="839"/>
      <c r="BC335" s="839"/>
      <c r="BD335" s="839"/>
      <c r="BE335" s="839"/>
      <c r="BF335" s="839"/>
      <c r="BG335" s="839"/>
      <c r="BH335" s="839"/>
      <c r="BI335" s="839"/>
      <c r="BJ335" s="839"/>
      <c r="BK335" s="839"/>
      <c r="BL335" s="839"/>
      <c r="BM335" s="839"/>
      <c r="BN335" s="839"/>
      <c r="BO335" s="839"/>
      <c r="BP335" s="839"/>
      <c r="BQ335" s="839"/>
      <c r="BR335" s="839"/>
      <c r="BS335" s="839"/>
    </row>
    <row r="336" spans="1:71" s="575" customFormat="1" ht="15.6" customHeight="1" outlineLevel="2" x14ac:dyDescent="0.2">
      <c r="A336" s="811"/>
      <c r="B336" s="578"/>
      <c r="C336" s="694"/>
      <c r="D336" s="576" t="s">
        <v>1900</v>
      </c>
      <c r="E336" s="579">
        <f>E322</f>
        <v>91.3</v>
      </c>
      <c r="F336" s="576" t="s">
        <v>74</v>
      </c>
      <c r="G336" s="580">
        <v>0.35</v>
      </c>
      <c r="H336" s="580">
        <f t="shared" si="82"/>
        <v>31.954999999999998</v>
      </c>
      <c r="I336" s="768"/>
      <c r="J336" s="768">
        <f t="shared" si="83"/>
        <v>0</v>
      </c>
      <c r="K336" s="768"/>
      <c r="L336" s="768">
        <f t="shared" si="84"/>
        <v>0</v>
      </c>
      <c r="M336" s="768">
        <f>J336+H336*Tabellen!$K$2+L336</f>
        <v>1917.3</v>
      </c>
      <c r="N336" s="704"/>
      <c r="O336" s="889">
        <f t="shared" si="85"/>
        <v>2319.933</v>
      </c>
      <c r="P336" s="902"/>
      <c r="Q336" s="894" t="s">
        <v>1007</v>
      </c>
      <c r="R336" s="889">
        <f>H336*Tabellen!$K$2*Tabellen!$F$2</f>
        <v>2319.933</v>
      </c>
      <c r="S336" s="895" t="s">
        <v>1089</v>
      </c>
      <c r="T336" s="889">
        <f>J336*Tabellen!$F$2</f>
        <v>0</v>
      </c>
      <c r="U336" s="889">
        <f>R336*Tabellen!$G$2</f>
        <v>208.79397</v>
      </c>
      <c r="V336" s="889">
        <f>T336*Tabellen!$H$2</f>
        <v>0</v>
      </c>
      <c r="W336" s="889">
        <f t="shared" si="86"/>
        <v>208.79397</v>
      </c>
      <c r="X336" s="889">
        <f t="shared" si="87"/>
        <v>2528.7269700000002</v>
      </c>
      <c r="Y336" s="888"/>
      <c r="Z336" s="839"/>
      <c r="AA336" s="839"/>
      <c r="AB336" s="839"/>
      <c r="AC336" s="839"/>
      <c r="AD336" s="839"/>
      <c r="AE336" s="839"/>
      <c r="AF336" s="839"/>
      <c r="AG336" s="839"/>
      <c r="AH336" s="839"/>
      <c r="AI336" s="839"/>
      <c r="AJ336" s="839"/>
      <c r="AK336" s="839"/>
      <c r="AL336" s="839"/>
      <c r="AM336" s="839"/>
      <c r="AN336" s="839"/>
      <c r="AO336" s="839"/>
      <c r="AP336" s="839"/>
      <c r="AQ336" s="839"/>
      <c r="AR336" s="839"/>
      <c r="AS336" s="839"/>
      <c r="AT336" s="839"/>
      <c r="AU336" s="839"/>
      <c r="AV336" s="839"/>
      <c r="AW336" s="839"/>
      <c r="AX336" s="839"/>
      <c r="AY336" s="839"/>
      <c r="AZ336" s="839"/>
      <c r="BA336" s="839"/>
      <c r="BB336" s="839"/>
      <c r="BC336" s="839"/>
      <c r="BD336" s="839"/>
      <c r="BE336" s="839"/>
      <c r="BF336" s="839"/>
      <c r="BG336" s="839"/>
      <c r="BH336" s="839"/>
      <c r="BI336" s="839"/>
      <c r="BJ336" s="839"/>
      <c r="BK336" s="839"/>
      <c r="BL336" s="839"/>
      <c r="BM336" s="839"/>
      <c r="BN336" s="839"/>
      <c r="BO336" s="839"/>
      <c r="BP336" s="839"/>
      <c r="BQ336" s="839"/>
      <c r="BR336" s="839"/>
      <c r="BS336" s="839"/>
    </row>
    <row r="337" spans="1:71" s="575" customFormat="1" ht="15.6" customHeight="1" outlineLevel="2" x14ac:dyDescent="0.2">
      <c r="A337" s="811"/>
      <c r="B337" s="578"/>
      <c r="C337" s="694"/>
      <c r="D337" s="578" t="s">
        <v>1416</v>
      </c>
      <c r="E337" s="579">
        <f>E322</f>
        <v>91.3</v>
      </c>
      <c r="F337" s="576" t="s">
        <v>74</v>
      </c>
      <c r="G337" s="579"/>
      <c r="H337" s="580">
        <f t="shared" si="82"/>
        <v>0</v>
      </c>
      <c r="I337" s="768">
        <v>5.5</v>
      </c>
      <c r="J337" s="768">
        <f t="shared" si="83"/>
        <v>502.15</v>
      </c>
      <c r="K337" s="768"/>
      <c r="L337" s="768">
        <f t="shared" si="84"/>
        <v>0</v>
      </c>
      <c r="M337" s="768">
        <f>J337+H337*Tabellen!$K$2+L337</f>
        <v>502.15</v>
      </c>
      <c r="N337" s="704"/>
      <c r="O337" s="889">
        <f t="shared" si="85"/>
        <v>607.60149999999999</v>
      </c>
      <c r="P337" s="902"/>
      <c r="Q337" s="894" t="s">
        <v>1007</v>
      </c>
      <c r="R337" s="889">
        <f>H337*Tabellen!$K$2*Tabellen!$F$2</f>
        <v>0</v>
      </c>
      <c r="S337" s="895" t="s">
        <v>1089</v>
      </c>
      <c r="T337" s="889">
        <f>J337*Tabellen!$F$2</f>
        <v>607.60149999999999</v>
      </c>
      <c r="U337" s="889">
        <f>R337*Tabellen!$G$2</f>
        <v>0</v>
      </c>
      <c r="V337" s="889">
        <f>T337*Tabellen!$H$2</f>
        <v>127.59631499999999</v>
      </c>
      <c r="W337" s="889">
        <f t="shared" si="86"/>
        <v>127.59631499999999</v>
      </c>
      <c r="X337" s="889">
        <f t="shared" si="87"/>
        <v>735.19781499999999</v>
      </c>
      <c r="Y337" s="888"/>
      <c r="Z337" s="839"/>
      <c r="AA337" s="839"/>
      <c r="AB337" s="839"/>
      <c r="AC337" s="839"/>
      <c r="AD337" s="839"/>
      <c r="AE337" s="839"/>
      <c r="AF337" s="839"/>
      <c r="AG337" s="839"/>
      <c r="AH337" s="839"/>
      <c r="AI337" s="839"/>
      <c r="AJ337" s="839"/>
      <c r="AK337" s="839"/>
      <c r="AL337" s="839"/>
      <c r="AM337" s="839"/>
      <c r="AN337" s="839"/>
      <c r="AO337" s="839"/>
      <c r="AP337" s="839"/>
      <c r="AQ337" s="839"/>
      <c r="AR337" s="839"/>
      <c r="AS337" s="839"/>
      <c r="AT337" s="839"/>
      <c r="AU337" s="839"/>
      <c r="AV337" s="839"/>
      <c r="AW337" s="839"/>
      <c r="AX337" s="839"/>
      <c r="AY337" s="839"/>
      <c r="AZ337" s="839"/>
      <c r="BA337" s="839"/>
      <c r="BB337" s="839"/>
      <c r="BC337" s="839"/>
      <c r="BD337" s="839"/>
      <c r="BE337" s="839"/>
      <c r="BF337" s="839"/>
      <c r="BG337" s="839"/>
      <c r="BH337" s="839"/>
      <c r="BI337" s="839"/>
      <c r="BJ337" s="839"/>
      <c r="BK337" s="839"/>
      <c r="BL337" s="839"/>
      <c r="BM337" s="839"/>
      <c r="BN337" s="839"/>
      <c r="BO337" s="839"/>
      <c r="BP337" s="839"/>
      <c r="BQ337" s="839"/>
      <c r="BR337" s="839"/>
      <c r="BS337" s="839"/>
    </row>
    <row r="338" spans="1:71" s="575" customFormat="1" ht="15.6" customHeight="1" outlineLevel="2" x14ac:dyDescent="0.2">
      <c r="A338" s="811"/>
      <c r="B338" s="578"/>
      <c r="C338" s="694"/>
      <c r="D338" s="578" t="s">
        <v>1407</v>
      </c>
      <c r="E338" s="579">
        <v>1</v>
      </c>
      <c r="F338" s="576" t="s">
        <v>844</v>
      </c>
      <c r="G338" s="579">
        <v>4</v>
      </c>
      <c r="H338" s="580">
        <f t="shared" si="82"/>
        <v>4</v>
      </c>
      <c r="I338" s="768"/>
      <c r="J338" s="768">
        <f t="shared" si="83"/>
        <v>0</v>
      </c>
      <c r="K338" s="768"/>
      <c r="L338" s="768">
        <f t="shared" si="84"/>
        <v>0</v>
      </c>
      <c r="M338" s="768">
        <f>J338+H338*Tabellen!$K$2+L338</f>
        <v>240</v>
      </c>
      <c r="N338" s="704"/>
      <c r="O338" s="889">
        <f t="shared" si="85"/>
        <v>290.39999999999998</v>
      </c>
      <c r="P338" s="902"/>
      <c r="Q338" s="894" t="s">
        <v>1007</v>
      </c>
      <c r="R338" s="889">
        <f>H338*Tabellen!$K$2*Tabellen!$F$2</f>
        <v>290.39999999999998</v>
      </c>
      <c r="S338" s="895" t="s">
        <v>1089</v>
      </c>
      <c r="T338" s="889">
        <f>J338*Tabellen!$F$2</f>
        <v>0</v>
      </c>
      <c r="U338" s="889">
        <f>R338*Tabellen!$G$2</f>
        <v>26.135999999999996</v>
      </c>
      <c r="V338" s="889">
        <f>T338*Tabellen!$H$2</f>
        <v>0</v>
      </c>
      <c r="W338" s="889">
        <f t="shared" si="86"/>
        <v>26.135999999999996</v>
      </c>
      <c r="X338" s="889">
        <f t="shared" si="87"/>
        <v>316.53599999999994</v>
      </c>
      <c r="Y338" s="888"/>
      <c r="Z338" s="839"/>
      <c r="AA338" s="839"/>
      <c r="AB338" s="839"/>
      <c r="AC338" s="839"/>
      <c r="AD338" s="839"/>
      <c r="AE338" s="839"/>
      <c r="AF338" s="839"/>
      <c r="AG338" s="839"/>
      <c r="AH338" s="839"/>
      <c r="AI338" s="839"/>
      <c r="AJ338" s="839"/>
      <c r="AK338" s="839"/>
      <c r="AL338" s="839"/>
      <c r="AM338" s="839"/>
      <c r="AN338" s="839"/>
      <c r="AO338" s="839"/>
      <c r="AP338" s="839"/>
      <c r="AQ338" s="839"/>
      <c r="AR338" s="839"/>
      <c r="AS338" s="839"/>
      <c r="AT338" s="839"/>
      <c r="AU338" s="839"/>
      <c r="AV338" s="839"/>
      <c r="AW338" s="839"/>
      <c r="AX338" s="839"/>
      <c r="AY338" s="839"/>
      <c r="AZ338" s="839"/>
      <c r="BA338" s="839"/>
      <c r="BB338" s="839"/>
      <c r="BC338" s="839"/>
      <c r="BD338" s="839"/>
      <c r="BE338" s="839"/>
      <c r="BF338" s="839"/>
      <c r="BG338" s="839"/>
      <c r="BH338" s="839"/>
      <c r="BI338" s="839"/>
      <c r="BJ338" s="839"/>
      <c r="BK338" s="839"/>
      <c r="BL338" s="839"/>
      <c r="BM338" s="839"/>
      <c r="BN338" s="839"/>
      <c r="BO338" s="839"/>
      <c r="BP338" s="839"/>
      <c r="BQ338" s="839"/>
      <c r="BR338" s="839"/>
      <c r="BS338" s="839"/>
    </row>
    <row r="339" spans="1:71" s="733" customFormat="1" ht="15.6" customHeight="1" outlineLevel="2" x14ac:dyDescent="0.2">
      <c r="A339" s="813"/>
      <c r="B339" s="578"/>
      <c r="C339" s="694"/>
      <c r="D339" s="576"/>
      <c r="E339" s="734"/>
      <c r="G339" s="735"/>
      <c r="H339" s="735"/>
      <c r="I339" s="782"/>
      <c r="J339" s="782"/>
      <c r="K339" s="782"/>
      <c r="L339" s="782"/>
      <c r="M339" s="782"/>
      <c r="N339" s="736"/>
      <c r="O339" s="888"/>
      <c r="P339" s="902"/>
      <c r="Q339" s="894"/>
      <c r="R339" s="889"/>
      <c r="S339" s="895"/>
      <c r="T339" s="889"/>
      <c r="U339" s="889"/>
      <c r="V339" s="889"/>
      <c r="W339" s="889"/>
      <c r="X339" s="889"/>
      <c r="Y339" s="905"/>
      <c r="Z339" s="842"/>
      <c r="AA339" s="842"/>
      <c r="AB339" s="842"/>
      <c r="AC339" s="842"/>
      <c r="AD339" s="842"/>
      <c r="AE339" s="842"/>
      <c r="AF339" s="842"/>
      <c r="AG339" s="842"/>
      <c r="AH339" s="842"/>
      <c r="AI339" s="842"/>
      <c r="AJ339" s="842"/>
      <c r="AK339" s="842"/>
      <c r="AL339" s="842"/>
      <c r="AM339" s="842"/>
      <c r="AN339" s="842"/>
      <c r="AO339" s="842"/>
      <c r="AP339" s="842"/>
      <c r="AQ339" s="842"/>
      <c r="AR339" s="842"/>
      <c r="AS339" s="842"/>
      <c r="AT339" s="842"/>
      <c r="AU339" s="842"/>
      <c r="AV339" s="842"/>
      <c r="AW339" s="842"/>
      <c r="AX339" s="842"/>
      <c r="AY339" s="842"/>
      <c r="AZ339" s="842"/>
      <c r="BA339" s="842"/>
      <c r="BB339" s="842"/>
      <c r="BC339" s="842"/>
      <c r="BD339" s="842"/>
      <c r="BE339" s="842"/>
      <c r="BF339" s="842"/>
      <c r="BG339" s="842"/>
      <c r="BH339" s="842"/>
      <c r="BI339" s="842"/>
      <c r="BJ339" s="842"/>
      <c r="BK339" s="842"/>
      <c r="BL339" s="842"/>
      <c r="BM339" s="842"/>
      <c r="BN339" s="842"/>
      <c r="BO339" s="842"/>
      <c r="BP339" s="842"/>
      <c r="BQ339" s="842"/>
      <c r="BR339" s="842"/>
      <c r="BS339" s="842"/>
    </row>
    <row r="340" spans="1:71" ht="15.6" customHeight="1" outlineLevel="2" x14ac:dyDescent="0.2">
      <c r="B340" s="578"/>
      <c r="E340" s="579"/>
      <c r="G340" s="580"/>
      <c r="H340" s="580"/>
      <c r="K340" s="783"/>
      <c r="N340" s="703"/>
      <c r="O340" s="888"/>
      <c r="P340" s="888"/>
      <c r="Q340" s="888"/>
    </row>
    <row r="341" spans="1:71" ht="9" customHeight="1" outlineLevel="1" x14ac:dyDescent="0.2">
      <c r="B341" s="582"/>
      <c r="D341" s="583"/>
      <c r="E341" s="585"/>
      <c r="F341" s="583"/>
      <c r="G341" s="584"/>
      <c r="H341" s="584"/>
      <c r="I341" s="769"/>
      <c r="J341" s="769"/>
      <c r="K341" s="769"/>
      <c r="L341" s="769"/>
      <c r="M341" s="769"/>
      <c r="N341" s="694"/>
      <c r="O341" s="892"/>
      <c r="P341" s="892"/>
      <c r="Q341" s="892"/>
      <c r="R341" s="893"/>
      <c r="S341" s="893"/>
      <c r="T341" s="893"/>
      <c r="U341" s="893"/>
      <c r="V341" s="893"/>
      <c r="W341" s="893"/>
      <c r="X341" s="893"/>
      <c r="Y341" s="892"/>
      <c r="Z341" s="837"/>
      <c r="AA341" s="838"/>
      <c r="AG341" s="835"/>
      <c r="AH341" s="835"/>
    </row>
    <row r="342" spans="1:71" s="789" customFormat="1" ht="15.6" customHeight="1" outlineLevel="1" x14ac:dyDescent="0.2">
      <c r="B342" s="569" t="s">
        <v>986</v>
      </c>
      <c r="C342" s="814"/>
      <c r="D342" s="570" t="s">
        <v>1564</v>
      </c>
      <c r="E342" s="577">
        <v>91.3</v>
      </c>
      <c r="F342" s="570" t="s">
        <v>74</v>
      </c>
      <c r="G342" s="571"/>
      <c r="H342" s="571">
        <f>SUM(H343:H360)/E342</f>
        <v>1.2372359336335239</v>
      </c>
      <c r="I342" s="767"/>
      <c r="J342" s="767">
        <f>SUM(J343:J360)/E342</f>
        <v>39.358967500000006</v>
      </c>
      <c r="K342" s="767"/>
      <c r="L342" s="767">
        <f>SUM(L343:L360)</f>
        <v>0</v>
      </c>
      <c r="M342" s="767">
        <f>SUM(M343:M360)/E342</f>
        <v>113.59312351801144</v>
      </c>
      <c r="N342" s="814"/>
      <c r="O342" s="886">
        <f>SUM(O343:O360)/E342</f>
        <v>137.44767945679388</v>
      </c>
      <c r="P342" s="885" t="str">
        <f>B342</f>
        <v>V1-3-B2</v>
      </c>
      <c r="Q342" s="885"/>
      <c r="R342" s="886"/>
      <c r="S342" s="886"/>
      <c r="T342" s="886"/>
      <c r="U342" s="899"/>
      <c r="V342" s="886"/>
      <c r="W342" s="886"/>
      <c r="X342" s="886">
        <f>SUM(X343:X360)/E342</f>
        <v>155.53289268890526</v>
      </c>
      <c r="Y342" s="887"/>
      <c r="Z342" s="832"/>
      <c r="AA342" s="832"/>
      <c r="AB342" s="832"/>
      <c r="AC342" s="832"/>
      <c r="AD342" s="832"/>
      <c r="AE342" s="832"/>
      <c r="AF342" s="832"/>
      <c r="AG342" s="832"/>
      <c r="AH342" s="832"/>
      <c r="AI342" s="832"/>
      <c r="AJ342" s="832"/>
      <c r="AK342" s="832"/>
      <c r="AL342" s="832"/>
      <c r="AM342" s="832"/>
      <c r="AN342" s="832"/>
      <c r="AO342" s="832"/>
      <c r="AP342" s="832"/>
      <c r="AQ342" s="832"/>
      <c r="AR342" s="832"/>
      <c r="AS342" s="832"/>
      <c r="AT342" s="832"/>
      <c r="AU342" s="832"/>
      <c r="AV342" s="832"/>
      <c r="AW342" s="832"/>
      <c r="AX342" s="832"/>
      <c r="AY342" s="832"/>
      <c r="AZ342" s="832"/>
      <c r="BA342" s="832"/>
      <c r="BB342" s="832"/>
      <c r="BC342" s="832"/>
      <c r="BD342" s="832"/>
      <c r="BE342" s="832"/>
      <c r="BF342" s="832"/>
      <c r="BG342" s="832"/>
      <c r="BH342" s="832"/>
      <c r="BI342" s="832"/>
      <c r="BJ342" s="832"/>
      <c r="BK342" s="832"/>
      <c r="BL342" s="832"/>
      <c r="BM342" s="832"/>
      <c r="BN342" s="832"/>
      <c r="BO342" s="832"/>
      <c r="BP342" s="832"/>
      <c r="BQ342" s="832"/>
      <c r="BR342" s="832"/>
      <c r="BS342" s="832"/>
    </row>
    <row r="343" spans="1:71" ht="15.6" customHeight="1" outlineLevel="2" x14ac:dyDescent="0.2">
      <c r="B343" s="578"/>
      <c r="D343" s="587" t="s">
        <v>1198</v>
      </c>
      <c r="E343" s="579"/>
      <c r="G343" s="580"/>
      <c r="H343" s="580"/>
      <c r="K343" s="783"/>
      <c r="N343" s="703"/>
      <c r="O343" s="888" t="str">
        <f>R343</f>
        <v>incl. opslagen</v>
      </c>
      <c r="P343" s="888"/>
      <c r="Q343" s="894"/>
      <c r="R343" s="901" t="str">
        <f>Tabellen!$C$2</f>
        <v>incl. opslagen</v>
      </c>
      <c r="S343" s="895"/>
      <c r="T343" s="901" t="str">
        <f>Tabellen!$C$2</f>
        <v>incl. opslagen</v>
      </c>
    </row>
    <row r="344" spans="1:71" s="575" customFormat="1" ht="15.6" customHeight="1" outlineLevel="2" x14ac:dyDescent="0.2">
      <c r="A344" s="811"/>
      <c r="B344" s="578"/>
      <c r="C344" s="694"/>
      <c r="D344" s="576" t="s">
        <v>1378</v>
      </c>
      <c r="E344" s="579">
        <v>1</v>
      </c>
      <c r="F344" s="576" t="s">
        <v>844</v>
      </c>
      <c r="G344" s="580">
        <v>2</v>
      </c>
      <c r="H344" s="580">
        <f t="shared" ref="H344:H358" si="88">E344*G344</f>
        <v>2</v>
      </c>
      <c r="I344" s="768"/>
      <c r="J344" s="768">
        <f t="shared" ref="J344:J358" si="89">E344*I344</f>
        <v>0</v>
      </c>
      <c r="K344" s="768"/>
      <c r="L344" s="768">
        <f t="shared" ref="L344:L358" si="90">E344*K344</f>
        <v>0</v>
      </c>
      <c r="M344" s="768">
        <f>J344+H344*Tabellen!$K$2+L344</f>
        <v>120</v>
      </c>
      <c r="N344" s="704"/>
      <c r="O344" s="889">
        <f t="shared" ref="O344:O358" si="91">R344+T344</f>
        <v>145.19999999999999</v>
      </c>
      <c r="P344" s="902"/>
      <c r="Q344" s="894" t="s">
        <v>1007</v>
      </c>
      <c r="R344" s="889">
        <f>H344*Tabellen!$K$2*Tabellen!$F$2</f>
        <v>145.19999999999999</v>
      </c>
      <c r="S344" s="895" t="s">
        <v>1089</v>
      </c>
      <c r="T344" s="889">
        <f>J344*Tabellen!$F$2</f>
        <v>0</v>
      </c>
      <c r="U344" s="889">
        <f>R344*Tabellen!$G$2</f>
        <v>13.067999999999998</v>
      </c>
      <c r="V344" s="889">
        <f>T344*Tabellen!$H$2</f>
        <v>0</v>
      </c>
      <c r="W344" s="889">
        <f t="shared" ref="W344:W358" si="92">U344+V344</f>
        <v>13.067999999999998</v>
      </c>
      <c r="X344" s="889">
        <f t="shared" ref="X344:X358" si="93">O344+W344</f>
        <v>158.26799999999997</v>
      </c>
      <c r="Y344" s="890"/>
      <c r="Z344" s="839"/>
      <c r="AA344" s="839"/>
      <c r="AB344" s="839"/>
      <c r="AC344" s="839"/>
      <c r="AD344" s="839"/>
      <c r="AE344" s="839"/>
      <c r="AF344" s="839"/>
      <c r="AG344" s="839"/>
      <c r="AH344" s="839"/>
      <c r="AI344" s="839"/>
      <c r="AJ344" s="839"/>
      <c r="AK344" s="839"/>
      <c r="AL344" s="839"/>
      <c r="AM344" s="839"/>
      <c r="AN344" s="839"/>
      <c r="AO344" s="839"/>
      <c r="AP344" s="839"/>
      <c r="AQ344" s="839"/>
      <c r="AR344" s="839"/>
      <c r="AS344" s="839"/>
      <c r="AT344" s="839"/>
      <c r="AU344" s="839"/>
      <c r="AV344" s="839"/>
      <c r="AW344" s="839"/>
      <c r="AX344" s="839"/>
      <c r="AY344" s="839"/>
      <c r="AZ344" s="839"/>
      <c r="BA344" s="839"/>
      <c r="BB344" s="839"/>
      <c r="BC344" s="839"/>
      <c r="BD344" s="839"/>
      <c r="BE344" s="839"/>
      <c r="BF344" s="839"/>
      <c r="BG344" s="839"/>
      <c r="BH344" s="839"/>
      <c r="BI344" s="839"/>
      <c r="BJ344" s="839"/>
      <c r="BK344" s="839"/>
      <c r="BL344" s="839"/>
      <c r="BM344" s="839"/>
      <c r="BN344" s="839"/>
      <c r="BO344" s="839"/>
      <c r="BP344" s="839"/>
      <c r="BQ344" s="839"/>
      <c r="BR344" s="839"/>
      <c r="BS344" s="839"/>
    </row>
    <row r="345" spans="1:71" s="575" customFormat="1" ht="15.6" customHeight="1" outlineLevel="2" x14ac:dyDescent="0.2">
      <c r="A345" s="811"/>
      <c r="B345" s="578"/>
      <c r="C345" s="694"/>
      <c r="D345" s="576" t="s">
        <v>1408</v>
      </c>
      <c r="E345" s="579">
        <f>91.3/2.7</f>
        <v>33.81481481481481</v>
      </c>
      <c r="F345" s="576" t="s">
        <v>71</v>
      </c>
      <c r="G345" s="580">
        <v>0.05</v>
      </c>
      <c r="H345" s="580">
        <f t="shared" si="88"/>
        <v>1.6907407407407407</v>
      </c>
      <c r="I345" s="768"/>
      <c r="J345" s="768">
        <f t="shared" si="89"/>
        <v>0</v>
      </c>
      <c r="K345" s="768"/>
      <c r="L345" s="768">
        <f t="shared" si="90"/>
        <v>0</v>
      </c>
      <c r="M345" s="768">
        <f>J345+H345*Tabellen!$K$2+L345</f>
        <v>101.44444444444444</v>
      </c>
      <c r="N345" s="704"/>
      <c r="O345" s="889">
        <f t="shared" si="91"/>
        <v>122.74777777777777</v>
      </c>
      <c r="P345" s="902"/>
      <c r="Q345" s="894" t="s">
        <v>1007</v>
      </c>
      <c r="R345" s="889">
        <f>H345*Tabellen!$K$2*Tabellen!$F$2</f>
        <v>122.74777777777777</v>
      </c>
      <c r="S345" s="895" t="s">
        <v>1089</v>
      </c>
      <c r="T345" s="889">
        <f>J345*Tabellen!$F$2</f>
        <v>0</v>
      </c>
      <c r="U345" s="889">
        <f>R345*Tabellen!$G$2</f>
        <v>11.047299999999998</v>
      </c>
      <c r="V345" s="889">
        <f>T345*Tabellen!$H$2</f>
        <v>0</v>
      </c>
      <c r="W345" s="889">
        <f t="shared" si="92"/>
        <v>11.047299999999998</v>
      </c>
      <c r="X345" s="889">
        <f t="shared" si="93"/>
        <v>133.79507777777778</v>
      </c>
      <c r="Y345" s="890"/>
      <c r="Z345" s="839"/>
      <c r="AA345" s="839"/>
      <c r="AB345" s="839"/>
      <c r="AC345" s="839"/>
      <c r="AD345" s="839"/>
      <c r="AE345" s="839"/>
      <c r="AF345" s="839"/>
      <c r="AG345" s="839"/>
      <c r="AH345" s="839"/>
      <c r="AI345" s="839"/>
      <c r="AJ345" s="839"/>
      <c r="AK345" s="839"/>
      <c r="AL345" s="839"/>
      <c r="AM345" s="839"/>
      <c r="AN345" s="839"/>
      <c r="AO345" s="839"/>
      <c r="AP345" s="839"/>
      <c r="AQ345" s="839"/>
      <c r="AR345" s="839"/>
      <c r="AS345" s="839"/>
      <c r="AT345" s="839"/>
      <c r="AU345" s="839"/>
      <c r="AV345" s="839"/>
      <c r="AW345" s="839"/>
      <c r="AX345" s="839"/>
      <c r="AY345" s="839"/>
      <c r="AZ345" s="839"/>
      <c r="BA345" s="839"/>
      <c r="BB345" s="839"/>
      <c r="BC345" s="839"/>
      <c r="BD345" s="839"/>
      <c r="BE345" s="839"/>
      <c r="BF345" s="839"/>
      <c r="BG345" s="839"/>
      <c r="BH345" s="839"/>
      <c r="BI345" s="839"/>
      <c r="BJ345" s="839"/>
      <c r="BK345" s="839"/>
      <c r="BL345" s="839"/>
      <c r="BM345" s="839"/>
      <c r="BN345" s="839"/>
      <c r="BO345" s="839"/>
      <c r="BP345" s="839"/>
      <c r="BQ345" s="839"/>
      <c r="BR345" s="839"/>
      <c r="BS345" s="839"/>
    </row>
    <row r="346" spans="1:71" s="575" customFormat="1" ht="15.6" customHeight="1" outlineLevel="2" x14ac:dyDescent="0.2">
      <c r="A346" s="811"/>
      <c r="B346" s="578"/>
      <c r="C346" s="694"/>
      <c r="D346" s="576" t="s">
        <v>1185</v>
      </c>
      <c r="E346" s="579">
        <f>E342*1.7</f>
        <v>155.20999999999998</v>
      </c>
      <c r="F346" s="576" t="s">
        <v>71</v>
      </c>
      <c r="G346" s="580">
        <v>0</v>
      </c>
      <c r="H346" s="580">
        <f t="shared" si="88"/>
        <v>0</v>
      </c>
      <c r="I346" s="768">
        <v>1.73</v>
      </c>
      <c r="J346" s="768">
        <f t="shared" si="89"/>
        <v>268.51329999999996</v>
      </c>
      <c r="K346" s="768"/>
      <c r="L346" s="768">
        <f t="shared" si="90"/>
        <v>0</v>
      </c>
      <c r="M346" s="768">
        <f>J346+H346*Tabellen!$K$2+L346</f>
        <v>268.51329999999996</v>
      </c>
      <c r="N346" s="704"/>
      <c r="O346" s="889">
        <f t="shared" si="91"/>
        <v>324.90109299999995</v>
      </c>
      <c r="P346" s="902"/>
      <c r="Q346" s="894" t="s">
        <v>1007</v>
      </c>
      <c r="R346" s="889">
        <f>H346*Tabellen!$K$2*Tabellen!$F$2</f>
        <v>0</v>
      </c>
      <c r="S346" s="895" t="s">
        <v>1089</v>
      </c>
      <c r="T346" s="889">
        <f>J346*Tabellen!$F$2</f>
        <v>324.90109299999995</v>
      </c>
      <c r="U346" s="889">
        <f>R346*Tabellen!$G$2</f>
        <v>0</v>
      </c>
      <c r="V346" s="889">
        <f>T346*Tabellen!$H$2</f>
        <v>68.229229529999984</v>
      </c>
      <c r="W346" s="889">
        <f t="shared" si="92"/>
        <v>68.229229529999984</v>
      </c>
      <c r="X346" s="889">
        <f t="shared" si="93"/>
        <v>393.13032252999994</v>
      </c>
      <c r="Y346" s="890"/>
      <c r="Z346" s="839"/>
      <c r="AA346" s="839"/>
      <c r="AB346" s="839"/>
      <c r="AC346" s="839"/>
      <c r="AD346" s="839"/>
      <c r="AE346" s="839"/>
      <c r="AF346" s="839"/>
      <c r="AG346" s="839"/>
      <c r="AH346" s="839"/>
      <c r="AI346" s="839"/>
      <c r="AJ346" s="839"/>
      <c r="AK346" s="839"/>
      <c r="AL346" s="839"/>
      <c r="AM346" s="839"/>
      <c r="AN346" s="839"/>
      <c r="AO346" s="839"/>
      <c r="AP346" s="839"/>
      <c r="AQ346" s="839"/>
      <c r="AR346" s="839"/>
      <c r="AS346" s="839"/>
      <c r="AT346" s="839"/>
      <c r="AU346" s="839"/>
      <c r="AV346" s="839"/>
      <c r="AW346" s="839"/>
      <c r="AX346" s="839"/>
      <c r="AY346" s="839"/>
      <c r="AZ346" s="839"/>
      <c r="BA346" s="839"/>
      <c r="BB346" s="839"/>
      <c r="BC346" s="839"/>
      <c r="BD346" s="839"/>
      <c r="BE346" s="839"/>
      <c r="BF346" s="839"/>
      <c r="BG346" s="839"/>
      <c r="BH346" s="839"/>
      <c r="BI346" s="839"/>
      <c r="BJ346" s="839"/>
      <c r="BK346" s="839"/>
      <c r="BL346" s="839"/>
      <c r="BM346" s="839"/>
      <c r="BN346" s="839"/>
      <c r="BO346" s="839"/>
      <c r="BP346" s="839"/>
      <c r="BQ346" s="839"/>
      <c r="BR346" s="839"/>
      <c r="BS346" s="839"/>
    </row>
    <row r="347" spans="1:71" s="575" customFormat="1" ht="15.6" customHeight="1" outlineLevel="2" x14ac:dyDescent="0.2">
      <c r="A347" s="811"/>
      <c r="B347" s="578"/>
      <c r="C347" s="694"/>
      <c r="D347" s="576" t="s">
        <v>1410</v>
      </c>
      <c r="E347" s="579">
        <f>E342*1.7*2</f>
        <v>310.41999999999996</v>
      </c>
      <c r="F347" s="576" t="s">
        <v>71</v>
      </c>
      <c r="G347" s="580">
        <v>0</v>
      </c>
      <c r="H347" s="580">
        <f t="shared" si="88"/>
        <v>0</v>
      </c>
      <c r="I347" s="768">
        <v>0.44</v>
      </c>
      <c r="J347" s="768">
        <f t="shared" si="89"/>
        <v>136.58479999999997</v>
      </c>
      <c r="K347" s="768"/>
      <c r="L347" s="768">
        <f t="shared" si="90"/>
        <v>0</v>
      </c>
      <c r="M347" s="768">
        <f>J347+H347*Tabellen!$K$2+L347</f>
        <v>136.58479999999997</v>
      </c>
      <c r="N347" s="704"/>
      <c r="O347" s="889">
        <f t="shared" si="91"/>
        <v>165.26760799999997</v>
      </c>
      <c r="P347" s="902"/>
      <c r="Q347" s="894" t="s">
        <v>1007</v>
      </c>
      <c r="R347" s="889">
        <f>H347*Tabellen!$K$2*Tabellen!$F$2</f>
        <v>0</v>
      </c>
      <c r="S347" s="895" t="s">
        <v>1089</v>
      </c>
      <c r="T347" s="889">
        <f>J347*Tabellen!$F$2</f>
        <v>165.26760799999997</v>
      </c>
      <c r="U347" s="889">
        <f>R347*Tabellen!$G$2</f>
        <v>0</v>
      </c>
      <c r="V347" s="889">
        <f>T347*Tabellen!$H$2</f>
        <v>34.706197679999988</v>
      </c>
      <c r="W347" s="889">
        <f t="shared" si="92"/>
        <v>34.706197679999988</v>
      </c>
      <c r="X347" s="889">
        <f t="shared" si="93"/>
        <v>199.97380567999994</v>
      </c>
      <c r="Y347" s="890"/>
      <c r="Z347" s="839"/>
      <c r="AA347" s="839"/>
      <c r="AB347" s="839"/>
      <c r="AC347" s="839"/>
      <c r="AD347" s="839"/>
      <c r="AE347" s="839"/>
      <c r="AF347" s="839"/>
      <c r="AG347" s="839"/>
      <c r="AH347" s="839"/>
      <c r="AI347" s="839"/>
      <c r="AJ347" s="839"/>
      <c r="AK347" s="839"/>
      <c r="AL347" s="839"/>
      <c r="AM347" s="839"/>
      <c r="AN347" s="839"/>
      <c r="AO347" s="839"/>
      <c r="AP347" s="839"/>
      <c r="AQ347" s="839"/>
      <c r="AR347" s="839"/>
      <c r="AS347" s="839"/>
      <c r="AT347" s="839"/>
      <c r="AU347" s="839"/>
      <c r="AV347" s="839"/>
      <c r="AW347" s="839"/>
      <c r="AX347" s="839"/>
      <c r="AY347" s="839"/>
      <c r="AZ347" s="839"/>
      <c r="BA347" s="839"/>
      <c r="BB347" s="839"/>
      <c r="BC347" s="839"/>
      <c r="BD347" s="839"/>
      <c r="BE347" s="839"/>
      <c r="BF347" s="839"/>
      <c r="BG347" s="839"/>
      <c r="BH347" s="839"/>
      <c r="BI347" s="839"/>
      <c r="BJ347" s="839"/>
      <c r="BK347" s="839"/>
      <c r="BL347" s="839"/>
      <c r="BM347" s="839"/>
      <c r="BN347" s="839"/>
      <c r="BO347" s="839"/>
      <c r="BP347" s="839"/>
      <c r="BQ347" s="839"/>
      <c r="BR347" s="839"/>
      <c r="BS347" s="839"/>
    </row>
    <row r="348" spans="1:71" s="575" customFormat="1" ht="15.6" customHeight="1" outlineLevel="2" x14ac:dyDescent="0.2">
      <c r="A348" s="811"/>
      <c r="B348" s="578"/>
      <c r="C348" s="694"/>
      <c r="D348" s="576" t="s">
        <v>1411</v>
      </c>
      <c r="E348" s="579">
        <f>E347+E346</f>
        <v>465.62999999999994</v>
      </c>
      <c r="F348" s="576" t="s">
        <v>71</v>
      </c>
      <c r="G348" s="580">
        <v>0.13</v>
      </c>
      <c r="H348" s="580">
        <f t="shared" si="88"/>
        <v>60.531899999999993</v>
      </c>
      <c r="I348" s="768"/>
      <c r="J348" s="768">
        <f t="shared" si="89"/>
        <v>0</v>
      </c>
      <c r="K348" s="768"/>
      <c r="L348" s="768">
        <f t="shared" si="90"/>
        <v>0</v>
      </c>
      <c r="M348" s="768">
        <f>J348+H348*Tabellen!$K$2+L348</f>
        <v>3631.9139999999998</v>
      </c>
      <c r="N348" s="704"/>
      <c r="O348" s="889">
        <f t="shared" si="91"/>
        <v>4394.6159399999997</v>
      </c>
      <c r="P348" s="902"/>
      <c r="Q348" s="894" t="s">
        <v>1007</v>
      </c>
      <c r="R348" s="889">
        <f>H348*Tabellen!$K$2*Tabellen!$F$2</f>
        <v>4394.6159399999997</v>
      </c>
      <c r="S348" s="895" t="s">
        <v>1089</v>
      </c>
      <c r="T348" s="889">
        <f>J348*Tabellen!$F$2</f>
        <v>0</v>
      </c>
      <c r="U348" s="889">
        <f>R348*Tabellen!$G$2</f>
        <v>395.51543459999994</v>
      </c>
      <c r="V348" s="889">
        <f>T348*Tabellen!$H$2</f>
        <v>0</v>
      </c>
      <c r="W348" s="889">
        <f t="shared" si="92"/>
        <v>395.51543459999994</v>
      </c>
      <c r="X348" s="889">
        <f t="shared" si="93"/>
        <v>4790.1313745999996</v>
      </c>
      <c r="Y348" s="904"/>
      <c r="Z348" s="839"/>
      <c r="AA348" s="839"/>
      <c r="AB348" s="839"/>
      <c r="AC348" s="839"/>
      <c r="AD348" s="839"/>
      <c r="AE348" s="839"/>
      <c r="AF348" s="839"/>
      <c r="AG348" s="839"/>
      <c r="AH348" s="839"/>
      <c r="AI348" s="839"/>
      <c r="AJ348" s="839"/>
      <c r="AK348" s="839"/>
      <c r="AL348" s="839"/>
      <c r="AM348" s="839"/>
      <c r="AN348" s="839"/>
      <c r="AO348" s="839"/>
      <c r="AP348" s="839"/>
      <c r="AQ348" s="839"/>
      <c r="AR348" s="839"/>
      <c r="AS348" s="839"/>
      <c r="AT348" s="839"/>
      <c r="AU348" s="839"/>
      <c r="AV348" s="839"/>
      <c r="AW348" s="839"/>
      <c r="AX348" s="839"/>
      <c r="AY348" s="839"/>
      <c r="AZ348" s="839"/>
      <c r="BA348" s="839"/>
      <c r="BB348" s="839"/>
      <c r="BC348" s="839"/>
      <c r="BD348" s="839"/>
      <c r="BE348" s="839"/>
      <c r="BF348" s="839"/>
      <c r="BG348" s="839"/>
      <c r="BH348" s="839"/>
      <c r="BI348" s="839"/>
      <c r="BJ348" s="839"/>
      <c r="BK348" s="839"/>
      <c r="BL348" s="839"/>
      <c r="BM348" s="839"/>
      <c r="BN348" s="839"/>
      <c r="BO348" s="839"/>
      <c r="BP348" s="839"/>
      <c r="BQ348" s="839"/>
      <c r="BR348" s="839"/>
      <c r="BS348" s="839"/>
    </row>
    <row r="349" spans="1:71" s="575" customFormat="1" ht="15.6" customHeight="1" outlineLevel="2" x14ac:dyDescent="0.2">
      <c r="A349" s="811"/>
      <c r="B349" s="578"/>
      <c r="C349" s="699"/>
      <c r="D349" s="576" t="s">
        <v>1423</v>
      </c>
      <c r="E349" s="579">
        <f>E342*1.05</f>
        <v>95.864999999999995</v>
      </c>
      <c r="F349" s="576" t="s">
        <v>74</v>
      </c>
      <c r="G349" s="580">
        <v>0</v>
      </c>
      <c r="H349" s="580">
        <f t="shared" si="88"/>
        <v>0</v>
      </c>
      <c r="I349" s="768">
        <v>13.6</v>
      </c>
      <c r="J349" s="768">
        <f t="shared" si="89"/>
        <v>1303.7639999999999</v>
      </c>
      <c r="K349" s="768"/>
      <c r="L349" s="768">
        <f t="shared" si="90"/>
        <v>0</v>
      </c>
      <c r="M349" s="768">
        <f>J349+H349*Tabellen!$K$2+L349</f>
        <v>1303.7639999999999</v>
      </c>
      <c r="N349" s="704"/>
      <c r="O349" s="889">
        <f t="shared" si="91"/>
        <v>1577.5544399999999</v>
      </c>
      <c r="P349" s="902"/>
      <c r="Q349" s="894" t="s">
        <v>1007</v>
      </c>
      <c r="R349" s="889">
        <f>H349*Tabellen!$K$2*Tabellen!$F$2</f>
        <v>0</v>
      </c>
      <c r="S349" s="895" t="s">
        <v>1089</v>
      </c>
      <c r="T349" s="889">
        <f>J349*Tabellen!$F$2</f>
        <v>1577.5544399999999</v>
      </c>
      <c r="U349" s="889">
        <f>R349*Tabellen!$G$2</f>
        <v>0</v>
      </c>
      <c r="V349" s="889">
        <f>T349*Tabellen!$H$2</f>
        <v>331.28643239999997</v>
      </c>
      <c r="W349" s="889">
        <f t="shared" si="92"/>
        <v>331.28643239999997</v>
      </c>
      <c r="X349" s="889">
        <f t="shared" si="93"/>
        <v>1908.8408723999999</v>
      </c>
      <c r="Y349" s="888"/>
      <c r="Z349" s="839"/>
      <c r="AA349" s="839"/>
      <c r="AB349" s="839"/>
      <c r="AC349" s="839"/>
      <c r="AD349" s="839"/>
      <c r="AE349" s="839"/>
      <c r="AF349" s="839"/>
      <c r="AG349" s="839"/>
      <c r="AH349" s="839"/>
      <c r="AI349" s="839"/>
      <c r="AJ349" s="839"/>
      <c r="AK349" s="839"/>
      <c r="AL349" s="839"/>
      <c r="AM349" s="839"/>
      <c r="AN349" s="839"/>
      <c r="AO349" s="839"/>
      <c r="AP349" s="839"/>
      <c r="AQ349" s="839"/>
      <c r="AR349" s="839"/>
      <c r="AS349" s="839"/>
      <c r="AT349" s="839"/>
      <c r="AU349" s="839"/>
      <c r="AV349" s="839"/>
      <c r="AW349" s="839"/>
      <c r="AX349" s="839"/>
      <c r="AY349" s="839"/>
      <c r="AZ349" s="839"/>
      <c r="BA349" s="839"/>
      <c r="BB349" s="839"/>
      <c r="BC349" s="839"/>
      <c r="BD349" s="839"/>
      <c r="BE349" s="839"/>
      <c r="BF349" s="839"/>
      <c r="BG349" s="839"/>
      <c r="BH349" s="839"/>
      <c r="BI349" s="839"/>
      <c r="BJ349" s="839"/>
      <c r="BK349" s="839"/>
      <c r="BL349" s="839"/>
      <c r="BM349" s="839"/>
      <c r="BN349" s="839"/>
      <c r="BO349" s="839"/>
      <c r="BP349" s="839"/>
      <c r="BQ349" s="839"/>
      <c r="BR349" s="839"/>
      <c r="BS349" s="839"/>
    </row>
    <row r="350" spans="1:71" s="575" customFormat="1" ht="15.6" customHeight="1" outlineLevel="2" x14ac:dyDescent="0.2">
      <c r="A350" s="811"/>
      <c r="B350" s="578"/>
      <c r="C350" s="694"/>
      <c r="D350" s="576" t="str">
        <f>D349</f>
        <v xml:space="preserve">Isolatie in binnenwanden en voorzetwanden d=90 mm n.t.b. </v>
      </c>
      <c r="E350" s="579">
        <f>E342</f>
        <v>91.3</v>
      </c>
      <c r="F350" s="576" t="s">
        <v>74</v>
      </c>
      <c r="G350" s="580">
        <v>0.08</v>
      </c>
      <c r="H350" s="580">
        <f t="shared" si="88"/>
        <v>7.3040000000000003</v>
      </c>
      <c r="I350" s="768"/>
      <c r="J350" s="768">
        <f t="shared" si="89"/>
        <v>0</v>
      </c>
      <c r="K350" s="768"/>
      <c r="L350" s="768">
        <f t="shared" si="90"/>
        <v>0</v>
      </c>
      <c r="M350" s="768">
        <f>J350+H350*Tabellen!$K$2+L350</f>
        <v>438.24</v>
      </c>
      <c r="N350" s="704"/>
      <c r="O350" s="889">
        <f t="shared" si="91"/>
        <v>530.2704</v>
      </c>
      <c r="P350" s="902"/>
      <c r="Q350" s="894" t="s">
        <v>1007</v>
      </c>
      <c r="R350" s="889">
        <f>H350*Tabellen!$K$2*Tabellen!$F$2</f>
        <v>530.2704</v>
      </c>
      <c r="S350" s="895" t="s">
        <v>1089</v>
      </c>
      <c r="T350" s="889">
        <f>J350*Tabellen!$F$2</f>
        <v>0</v>
      </c>
      <c r="U350" s="889">
        <f>R350*Tabellen!$G$2</f>
        <v>47.724336000000001</v>
      </c>
      <c r="V350" s="889">
        <f>T350*Tabellen!$H$2</f>
        <v>0</v>
      </c>
      <c r="W350" s="889">
        <f t="shared" si="92"/>
        <v>47.724336000000001</v>
      </c>
      <c r="X350" s="889">
        <f t="shared" si="93"/>
        <v>577.99473599999999</v>
      </c>
      <c r="Y350" s="888"/>
      <c r="Z350" s="839"/>
      <c r="AA350" s="839"/>
      <c r="AB350" s="839"/>
      <c r="AC350" s="839"/>
      <c r="AD350" s="839"/>
      <c r="AE350" s="839"/>
      <c r="AF350" s="839"/>
      <c r="AG350" s="839"/>
      <c r="AH350" s="839"/>
      <c r="AI350" s="839"/>
      <c r="AJ350" s="839"/>
      <c r="AK350" s="839"/>
      <c r="AL350" s="839"/>
      <c r="AM350" s="839"/>
      <c r="AN350" s="839"/>
      <c r="AO350" s="839"/>
      <c r="AP350" s="839"/>
      <c r="AQ350" s="839"/>
      <c r="AR350" s="839"/>
      <c r="AS350" s="839"/>
      <c r="AT350" s="839"/>
      <c r="AU350" s="839"/>
      <c r="AV350" s="839"/>
      <c r="AW350" s="839"/>
      <c r="AX350" s="839"/>
      <c r="AY350" s="839"/>
      <c r="AZ350" s="839"/>
      <c r="BA350" s="839"/>
      <c r="BB350" s="839"/>
      <c r="BC350" s="839"/>
      <c r="BD350" s="839"/>
      <c r="BE350" s="839"/>
      <c r="BF350" s="839"/>
      <c r="BG350" s="839"/>
      <c r="BH350" s="839"/>
      <c r="BI350" s="839"/>
      <c r="BJ350" s="839"/>
      <c r="BK350" s="839"/>
      <c r="BL350" s="839"/>
      <c r="BM350" s="839"/>
      <c r="BN350" s="839"/>
      <c r="BO350" s="839"/>
      <c r="BP350" s="839"/>
      <c r="BQ350" s="839"/>
      <c r="BR350" s="839"/>
      <c r="BS350" s="839"/>
    </row>
    <row r="351" spans="1:71" s="575" customFormat="1" ht="15.6" customHeight="1" outlineLevel="2" x14ac:dyDescent="0.2">
      <c r="A351" s="811"/>
      <c r="B351" s="578"/>
      <c r="C351" s="694"/>
      <c r="D351" s="576" t="s">
        <v>1414</v>
      </c>
      <c r="E351" s="579">
        <f>E342*1.1</f>
        <v>100.43</v>
      </c>
      <c r="F351" s="578" t="s">
        <v>74</v>
      </c>
      <c r="G351" s="579">
        <v>0</v>
      </c>
      <c r="H351" s="580">
        <f t="shared" si="88"/>
        <v>0</v>
      </c>
      <c r="I351" s="781">
        <v>2.1754249999999997</v>
      </c>
      <c r="J351" s="768">
        <f t="shared" si="89"/>
        <v>218.47793274999998</v>
      </c>
      <c r="K351" s="768"/>
      <c r="L351" s="768">
        <f t="shared" si="90"/>
        <v>0</v>
      </c>
      <c r="M351" s="768">
        <f>J351+H351*Tabellen!$K$2+L351</f>
        <v>218.47793274999998</v>
      </c>
      <c r="N351" s="704"/>
      <c r="O351" s="889">
        <f t="shared" si="91"/>
        <v>264.35829862749995</v>
      </c>
      <c r="P351" s="902"/>
      <c r="Q351" s="894" t="s">
        <v>1007</v>
      </c>
      <c r="R351" s="889">
        <f>H351*Tabellen!$K$2*Tabellen!$F$2</f>
        <v>0</v>
      </c>
      <c r="S351" s="895" t="s">
        <v>1089</v>
      </c>
      <c r="T351" s="889">
        <f>J351*Tabellen!$F$2</f>
        <v>264.35829862749995</v>
      </c>
      <c r="U351" s="889">
        <f>R351*Tabellen!$G$2</f>
        <v>0</v>
      </c>
      <c r="V351" s="889">
        <f>T351*Tabellen!$H$2</f>
        <v>55.515242711774988</v>
      </c>
      <c r="W351" s="889">
        <f t="shared" si="92"/>
        <v>55.515242711774988</v>
      </c>
      <c r="X351" s="889">
        <f t="shared" si="93"/>
        <v>319.87354133927494</v>
      </c>
      <c r="Y351" s="897"/>
      <c r="Z351" s="839"/>
      <c r="AA351" s="839"/>
      <c r="AB351" s="839"/>
      <c r="AC351" s="839"/>
      <c r="AD351" s="839"/>
      <c r="AE351" s="839"/>
      <c r="AF351" s="839"/>
      <c r="AG351" s="839"/>
      <c r="AH351" s="839"/>
      <c r="AI351" s="839"/>
      <c r="AJ351" s="839"/>
      <c r="AK351" s="839"/>
      <c r="AL351" s="839"/>
      <c r="AM351" s="839"/>
      <c r="AN351" s="839"/>
      <c r="AO351" s="839"/>
      <c r="AP351" s="839"/>
      <c r="AQ351" s="839"/>
      <c r="AR351" s="839"/>
      <c r="AS351" s="839"/>
      <c r="AT351" s="839"/>
      <c r="AU351" s="839"/>
      <c r="AV351" s="839"/>
      <c r="AW351" s="839"/>
      <c r="AX351" s="839"/>
      <c r="AY351" s="839"/>
      <c r="AZ351" s="839"/>
      <c r="BA351" s="839"/>
      <c r="BB351" s="839"/>
      <c r="BC351" s="839"/>
      <c r="BD351" s="839"/>
      <c r="BE351" s="839"/>
      <c r="BF351" s="839"/>
      <c r="BG351" s="839"/>
      <c r="BH351" s="839"/>
      <c r="BI351" s="839"/>
      <c r="BJ351" s="839"/>
      <c r="BK351" s="839"/>
      <c r="BL351" s="839"/>
      <c r="BM351" s="839"/>
      <c r="BN351" s="839"/>
      <c r="BO351" s="839"/>
      <c r="BP351" s="839"/>
      <c r="BQ351" s="839"/>
      <c r="BR351" s="839"/>
      <c r="BS351" s="839"/>
    </row>
    <row r="352" spans="1:71" s="575" customFormat="1" ht="15.6" customHeight="1" outlineLevel="2" x14ac:dyDescent="0.2">
      <c r="A352" s="811"/>
      <c r="B352" s="578"/>
      <c r="C352" s="694"/>
      <c r="D352" s="576" t="s">
        <v>1414</v>
      </c>
      <c r="E352" s="579">
        <f>E342</f>
        <v>91.3</v>
      </c>
      <c r="F352" s="576" t="s">
        <v>74</v>
      </c>
      <c r="G352" s="580">
        <v>0.03</v>
      </c>
      <c r="H352" s="580">
        <f t="shared" si="88"/>
        <v>2.7389999999999999</v>
      </c>
      <c r="I352" s="768">
        <v>0</v>
      </c>
      <c r="J352" s="768">
        <f t="shared" si="89"/>
        <v>0</v>
      </c>
      <c r="K352" s="768"/>
      <c r="L352" s="768">
        <f t="shared" si="90"/>
        <v>0</v>
      </c>
      <c r="M352" s="768">
        <f>J352+H352*Tabellen!$K$2+L352</f>
        <v>164.34</v>
      </c>
      <c r="N352" s="704"/>
      <c r="O352" s="889">
        <f t="shared" si="91"/>
        <v>198.85140000000001</v>
      </c>
      <c r="P352" s="902"/>
      <c r="Q352" s="894" t="s">
        <v>1007</v>
      </c>
      <c r="R352" s="889">
        <f>H352*Tabellen!$K$2*Tabellen!$F$2</f>
        <v>198.85140000000001</v>
      </c>
      <c r="S352" s="895" t="s">
        <v>1089</v>
      </c>
      <c r="T352" s="889">
        <f>J352*Tabellen!$F$2</f>
        <v>0</v>
      </c>
      <c r="U352" s="889">
        <f>R352*Tabellen!$G$2</f>
        <v>17.896626000000001</v>
      </c>
      <c r="V352" s="889">
        <f>T352*Tabellen!$H$2</f>
        <v>0</v>
      </c>
      <c r="W352" s="889">
        <f t="shared" si="92"/>
        <v>17.896626000000001</v>
      </c>
      <c r="X352" s="889">
        <f t="shared" si="93"/>
        <v>216.74802600000001</v>
      </c>
      <c r="Y352" s="888"/>
      <c r="Z352" s="839"/>
      <c r="AA352" s="839"/>
      <c r="AB352" s="839"/>
      <c r="AC352" s="839"/>
      <c r="AD352" s="839"/>
      <c r="AE352" s="839"/>
      <c r="AF352" s="839"/>
      <c r="AG352" s="839"/>
      <c r="AH352" s="839"/>
      <c r="AI352" s="839"/>
      <c r="AJ352" s="839"/>
      <c r="AK352" s="839"/>
      <c r="AL352" s="839"/>
      <c r="AM352" s="839"/>
      <c r="AN352" s="839"/>
      <c r="AO352" s="839"/>
      <c r="AP352" s="839"/>
      <c r="AQ352" s="839"/>
      <c r="AR352" s="839"/>
      <c r="AS352" s="839"/>
      <c r="AT352" s="839"/>
      <c r="AU352" s="839"/>
      <c r="AV352" s="839"/>
      <c r="AW352" s="839"/>
      <c r="AX352" s="839"/>
      <c r="AY352" s="839"/>
      <c r="AZ352" s="839"/>
      <c r="BA352" s="839"/>
      <c r="BB352" s="839"/>
      <c r="BC352" s="839"/>
      <c r="BD352" s="839"/>
      <c r="BE352" s="839"/>
      <c r="BF352" s="839"/>
      <c r="BG352" s="839"/>
      <c r="BH352" s="839"/>
      <c r="BI352" s="839"/>
      <c r="BJ352" s="839"/>
      <c r="BK352" s="839"/>
      <c r="BL352" s="839"/>
      <c r="BM352" s="839"/>
      <c r="BN352" s="839"/>
      <c r="BO352" s="839"/>
      <c r="BP352" s="839"/>
      <c r="BQ352" s="839"/>
      <c r="BR352" s="839"/>
      <c r="BS352" s="839"/>
    </row>
    <row r="353" spans="1:71" s="575" customFormat="1" ht="15.6" customHeight="1" outlineLevel="2" x14ac:dyDescent="0.2">
      <c r="A353" s="811"/>
      <c r="B353" s="578"/>
      <c r="C353" s="694"/>
      <c r="D353" s="576" t="s">
        <v>1415</v>
      </c>
      <c r="E353" s="579">
        <f>E342*1.1</f>
        <v>100.43</v>
      </c>
      <c r="F353" s="578" t="s">
        <v>74</v>
      </c>
      <c r="G353" s="579">
        <v>0</v>
      </c>
      <c r="H353" s="580">
        <f t="shared" si="88"/>
        <v>0</v>
      </c>
      <c r="I353" s="781">
        <v>1.79</v>
      </c>
      <c r="J353" s="768">
        <f t="shared" si="89"/>
        <v>179.76970000000003</v>
      </c>
      <c r="K353" s="768"/>
      <c r="L353" s="768">
        <f t="shared" si="90"/>
        <v>0</v>
      </c>
      <c r="M353" s="768">
        <f>J353+H353*Tabellen!$K$2+L353</f>
        <v>179.76970000000003</v>
      </c>
      <c r="N353" s="704"/>
      <c r="O353" s="889">
        <f t="shared" si="91"/>
        <v>217.52133700000002</v>
      </c>
      <c r="P353" s="902"/>
      <c r="Q353" s="894" t="s">
        <v>1007</v>
      </c>
      <c r="R353" s="889">
        <f>H353*Tabellen!$K$2*Tabellen!$F$2</f>
        <v>0</v>
      </c>
      <c r="S353" s="895" t="s">
        <v>1089</v>
      </c>
      <c r="T353" s="889">
        <f>J353*Tabellen!$F$2</f>
        <v>217.52133700000002</v>
      </c>
      <c r="U353" s="889">
        <f>R353*Tabellen!$G$2</f>
        <v>0</v>
      </c>
      <c r="V353" s="889">
        <f>T353*Tabellen!$H$2</f>
        <v>45.679480770000005</v>
      </c>
      <c r="W353" s="889">
        <f t="shared" si="92"/>
        <v>45.679480770000005</v>
      </c>
      <c r="X353" s="889">
        <f t="shared" si="93"/>
        <v>263.20081777000001</v>
      </c>
      <c r="Y353" s="897"/>
      <c r="Z353" s="839"/>
      <c r="AA353" s="839"/>
      <c r="AB353" s="839"/>
      <c r="AC353" s="839"/>
      <c r="AD353" s="839"/>
      <c r="AE353" s="839"/>
      <c r="AF353" s="839"/>
      <c r="AG353" s="839"/>
      <c r="AH353" s="839"/>
      <c r="AI353" s="839"/>
      <c r="AJ353" s="839"/>
      <c r="AK353" s="839"/>
      <c r="AL353" s="839"/>
      <c r="AM353" s="839"/>
      <c r="AN353" s="839"/>
      <c r="AO353" s="839"/>
      <c r="AP353" s="839"/>
      <c r="AQ353" s="839"/>
      <c r="AR353" s="839"/>
      <c r="AS353" s="839"/>
      <c r="AT353" s="839"/>
      <c r="AU353" s="839"/>
      <c r="AV353" s="839"/>
      <c r="AW353" s="839"/>
      <c r="AX353" s="839"/>
      <c r="AY353" s="839"/>
      <c r="AZ353" s="839"/>
      <c r="BA353" s="839"/>
      <c r="BB353" s="839"/>
      <c r="BC353" s="839"/>
      <c r="BD353" s="839"/>
      <c r="BE353" s="839"/>
      <c r="BF353" s="839"/>
      <c r="BG353" s="839"/>
      <c r="BH353" s="839"/>
      <c r="BI353" s="839"/>
      <c r="BJ353" s="839"/>
      <c r="BK353" s="839"/>
      <c r="BL353" s="839"/>
      <c r="BM353" s="839"/>
      <c r="BN353" s="839"/>
      <c r="BO353" s="839"/>
      <c r="BP353" s="839"/>
      <c r="BQ353" s="839"/>
      <c r="BR353" s="839"/>
      <c r="BS353" s="839"/>
    </row>
    <row r="354" spans="1:71" s="575" customFormat="1" ht="15.6" customHeight="1" outlineLevel="2" x14ac:dyDescent="0.2">
      <c r="A354" s="811"/>
      <c r="B354" s="578"/>
      <c r="C354" s="694"/>
      <c r="D354" s="576" t="s">
        <v>1415</v>
      </c>
      <c r="E354" s="579">
        <f>E342</f>
        <v>91.3</v>
      </c>
      <c r="F354" s="576" t="s">
        <v>74</v>
      </c>
      <c r="G354" s="580">
        <v>0.03</v>
      </c>
      <c r="H354" s="580">
        <f t="shared" si="88"/>
        <v>2.7389999999999999</v>
      </c>
      <c r="I354" s="768">
        <v>0</v>
      </c>
      <c r="J354" s="768">
        <f t="shared" si="89"/>
        <v>0</v>
      </c>
      <c r="K354" s="768"/>
      <c r="L354" s="768">
        <f t="shared" si="90"/>
        <v>0</v>
      </c>
      <c r="M354" s="768">
        <f>J354+H354*Tabellen!$K$2+L354</f>
        <v>164.34</v>
      </c>
      <c r="N354" s="704"/>
      <c r="O354" s="889">
        <f t="shared" si="91"/>
        <v>198.85140000000001</v>
      </c>
      <c r="P354" s="902"/>
      <c r="Q354" s="894" t="s">
        <v>1007</v>
      </c>
      <c r="R354" s="889">
        <f>H354*Tabellen!$K$2*Tabellen!$F$2</f>
        <v>198.85140000000001</v>
      </c>
      <c r="S354" s="895" t="s">
        <v>1089</v>
      </c>
      <c r="T354" s="889">
        <f>J354*Tabellen!$F$2</f>
        <v>0</v>
      </c>
      <c r="U354" s="889">
        <f>R354*Tabellen!$G$2</f>
        <v>17.896626000000001</v>
      </c>
      <c r="V354" s="889">
        <f>T354*Tabellen!$H$2</f>
        <v>0</v>
      </c>
      <c r="W354" s="889">
        <f t="shared" si="92"/>
        <v>17.896626000000001</v>
      </c>
      <c r="X354" s="889">
        <f t="shared" si="93"/>
        <v>216.74802600000001</v>
      </c>
      <c r="Y354" s="888"/>
      <c r="Z354" s="839"/>
      <c r="AA354" s="839"/>
      <c r="AB354" s="839"/>
      <c r="AC354" s="839"/>
      <c r="AD354" s="839"/>
      <c r="AE354" s="839"/>
      <c r="AF354" s="839"/>
      <c r="AG354" s="839"/>
      <c r="AH354" s="839"/>
      <c r="AI354" s="839"/>
      <c r="AJ354" s="839"/>
      <c r="AK354" s="839"/>
      <c r="AL354" s="839"/>
      <c r="AM354" s="839"/>
      <c r="AN354" s="839"/>
      <c r="AO354" s="839"/>
      <c r="AP354" s="839"/>
      <c r="AQ354" s="839"/>
      <c r="AR354" s="839"/>
      <c r="AS354" s="839"/>
      <c r="AT354" s="839"/>
      <c r="AU354" s="839"/>
      <c r="AV354" s="839"/>
      <c r="AW354" s="839"/>
      <c r="AX354" s="839"/>
      <c r="AY354" s="839"/>
      <c r="AZ354" s="839"/>
      <c r="BA354" s="839"/>
      <c r="BB354" s="839"/>
      <c r="BC354" s="839"/>
      <c r="BD354" s="839"/>
      <c r="BE354" s="839"/>
      <c r="BF354" s="839"/>
      <c r="BG354" s="839"/>
      <c r="BH354" s="839"/>
      <c r="BI354" s="839"/>
      <c r="BJ354" s="839"/>
      <c r="BK354" s="839"/>
      <c r="BL354" s="839"/>
      <c r="BM354" s="839"/>
      <c r="BN354" s="839"/>
      <c r="BO354" s="839"/>
      <c r="BP354" s="839"/>
      <c r="BQ354" s="839"/>
      <c r="BR354" s="839"/>
      <c r="BS354" s="839"/>
    </row>
    <row r="355" spans="1:71" s="575" customFormat="1" ht="15.6" customHeight="1" outlineLevel="2" x14ac:dyDescent="0.2">
      <c r="A355" s="811"/>
      <c r="B355" s="578"/>
      <c r="C355" s="694"/>
      <c r="D355" s="576" t="s">
        <v>1900</v>
      </c>
      <c r="E355" s="579">
        <f>E342*1.1</f>
        <v>100.43</v>
      </c>
      <c r="F355" s="576" t="s">
        <v>74</v>
      </c>
      <c r="G355" s="580"/>
      <c r="H355" s="580">
        <f t="shared" si="88"/>
        <v>0</v>
      </c>
      <c r="I355" s="768">
        <v>9.8000000000000007</v>
      </c>
      <c r="J355" s="768">
        <f t="shared" si="89"/>
        <v>984.21400000000017</v>
      </c>
      <c r="K355" s="768"/>
      <c r="L355" s="768">
        <f t="shared" si="90"/>
        <v>0</v>
      </c>
      <c r="M355" s="768">
        <f>J355+H355*Tabellen!$K$2+L355</f>
        <v>984.21400000000017</v>
      </c>
      <c r="N355" s="704"/>
      <c r="O355" s="889">
        <f t="shared" si="91"/>
        <v>1190.8989400000003</v>
      </c>
      <c r="P355" s="902"/>
      <c r="Q355" s="894" t="s">
        <v>1007</v>
      </c>
      <c r="R355" s="889">
        <f>H355*Tabellen!$K$2*Tabellen!$F$2</f>
        <v>0</v>
      </c>
      <c r="S355" s="895" t="s">
        <v>1089</v>
      </c>
      <c r="T355" s="889">
        <f>J355*Tabellen!$F$2</f>
        <v>1190.8989400000003</v>
      </c>
      <c r="U355" s="889">
        <f>R355*Tabellen!$G$2</f>
        <v>0</v>
      </c>
      <c r="V355" s="889">
        <f>T355*Tabellen!$H$2</f>
        <v>250.08877740000005</v>
      </c>
      <c r="W355" s="889">
        <f t="shared" si="92"/>
        <v>250.08877740000005</v>
      </c>
      <c r="X355" s="889">
        <f t="shared" si="93"/>
        <v>1440.9877174000003</v>
      </c>
      <c r="Y355" s="905"/>
      <c r="Z355" s="839"/>
      <c r="AA355" s="839"/>
      <c r="AB355" s="839"/>
      <c r="AC355" s="839"/>
      <c r="AD355" s="839"/>
      <c r="AE355" s="839"/>
      <c r="AF355" s="839"/>
      <c r="AG355" s="839"/>
      <c r="AH355" s="839"/>
      <c r="AI355" s="839"/>
      <c r="AJ355" s="839"/>
      <c r="AK355" s="839"/>
      <c r="AL355" s="839"/>
      <c r="AM355" s="839"/>
      <c r="AN355" s="839"/>
      <c r="AO355" s="839"/>
      <c r="AP355" s="839"/>
      <c r="AQ355" s="839"/>
      <c r="AR355" s="839"/>
      <c r="AS355" s="839"/>
      <c r="AT355" s="839"/>
      <c r="AU355" s="839"/>
      <c r="AV355" s="839"/>
      <c r="AW355" s="839"/>
      <c r="AX355" s="839"/>
      <c r="AY355" s="839"/>
      <c r="AZ355" s="839"/>
      <c r="BA355" s="839"/>
      <c r="BB355" s="839"/>
      <c r="BC355" s="839"/>
      <c r="BD355" s="839"/>
      <c r="BE355" s="839"/>
      <c r="BF355" s="839"/>
      <c r="BG355" s="839"/>
      <c r="BH355" s="839"/>
      <c r="BI355" s="839"/>
      <c r="BJ355" s="839"/>
      <c r="BK355" s="839"/>
      <c r="BL355" s="839"/>
      <c r="BM355" s="839"/>
      <c r="BN355" s="839"/>
      <c r="BO355" s="839"/>
      <c r="BP355" s="839"/>
      <c r="BQ355" s="839"/>
      <c r="BR355" s="839"/>
      <c r="BS355" s="839"/>
    </row>
    <row r="356" spans="1:71" s="575" customFormat="1" ht="15.6" customHeight="1" outlineLevel="2" x14ac:dyDescent="0.2">
      <c r="A356" s="811"/>
      <c r="B356" s="578"/>
      <c r="C356" s="694"/>
      <c r="D356" s="576" t="s">
        <v>1900</v>
      </c>
      <c r="E356" s="579">
        <f>E342</f>
        <v>91.3</v>
      </c>
      <c r="F356" s="576" t="s">
        <v>74</v>
      </c>
      <c r="G356" s="580">
        <v>0.35</v>
      </c>
      <c r="H356" s="580">
        <f t="shared" si="88"/>
        <v>31.954999999999998</v>
      </c>
      <c r="I356" s="768"/>
      <c r="J356" s="768">
        <f t="shared" si="89"/>
        <v>0</v>
      </c>
      <c r="K356" s="768"/>
      <c r="L356" s="768">
        <f t="shared" si="90"/>
        <v>0</v>
      </c>
      <c r="M356" s="768">
        <f>J356+H356*Tabellen!$K$2+L356</f>
        <v>1917.3</v>
      </c>
      <c r="N356" s="704"/>
      <c r="O356" s="889">
        <f t="shared" si="91"/>
        <v>2319.933</v>
      </c>
      <c r="P356" s="902"/>
      <c r="Q356" s="894" t="s">
        <v>1007</v>
      </c>
      <c r="R356" s="889">
        <f>H356*Tabellen!$K$2*Tabellen!$F$2</f>
        <v>2319.933</v>
      </c>
      <c r="S356" s="895" t="s">
        <v>1089</v>
      </c>
      <c r="T356" s="889">
        <f>J356*Tabellen!$F$2</f>
        <v>0</v>
      </c>
      <c r="U356" s="889">
        <f>R356*Tabellen!$G$2</f>
        <v>208.79397</v>
      </c>
      <c r="V356" s="889">
        <f>T356*Tabellen!$H$2</f>
        <v>0</v>
      </c>
      <c r="W356" s="889">
        <f t="shared" si="92"/>
        <v>208.79397</v>
      </c>
      <c r="X356" s="889">
        <f t="shared" si="93"/>
        <v>2528.7269700000002</v>
      </c>
      <c r="Y356" s="888"/>
      <c r="Z356" s="839"/>
      <c r="AA356" s="839"/>
      <c r="AB356" s="839"/>
      <c r="AC356" s="839"/>
      <c r="AD356" s="839"/>
      <c r="AE356" s="839"/>
      <c r="AF356" s="839"/>
      <c r="AG356" s="839"/>
      <c r="AH356" s="839"/>
      <c r="AI356" s="839"/>
      <c r="AJ356" s="839"/>
      <c r="AK356" s="839"/>
      <c r="AL356" s="839"/>
      <c r="AM356" s="839"/>
      <c r="AN356" s="839"/>
      <c r="AO356" s="839"/>
      <c r="AP356" s="839"/>
      <c r="AQ356" s="839"/>
      <c r="AR356" s="839"/>
      <c r="AS356" s="839"/>
      <c r="AT356" s="839"/>
      <c r="AU356" s="839"/>
      <c r="AV356" s="839"/>
      <c r="AW356" s="839"/>
      <c r="AX356" s="839"/>
      <c r="AY356" s="839"/>
      <c r="AZ356" s="839"/>
      <c r="BA356" s="839"/>
      <c r="BB356" s="839"/>
      <c r="BC356" s="839"/>
      <c r="BD356" s="839"/>
      <c r="BE356" s="839"/>
      <c r="BF356" s="839"/>
      <c r="BG356" s="839"/>
      <c r="BH356" s="839"/>
      <c r="BI356" s="839"/>
      <c r="BJ356" s="839"/>
      <c r="BK356" s="839"/>
      <c r="BL356" s="839"/>
      <c r="BM356" s="839"/>
      <c r="BN356" s="839"/>
      <c r="BO356" s="839"/>
      <c r="BP356" s="839"/>
      <c r="BQ356" s="839"/>
      <c r="BR356" s="839"/>
      <c r="BS356" s="839"/>
    </row>
    <row r="357" spans="1:71" s="575" customFormat="1" ht="15.6" customHeight="1" outlineLevel="2" x14ac:dyDescent="0.2">
      <c r="A357" s="811"/>
      <c r="B357" s="578"/>
      <c r="C357" s="694"/>
      <c r="D357" s="578" t="s">
        <v>1416</v>
      </c>
      <c r="E357" s="579">
        <f>E342</f>
        <v>91.3</v>
      </c>
      <c r="F357" s="576" t="s">
        <v>74</v>
      </c>
      <c r="G357" s="579"/>
      <c r="H357" s="580">
        <f t="shared" si="88"/>
        <v>0</v>
      </c>
      <c r="I357" s="768">
        <v>5.5</v>
      </c>
      <c r="J357" s="768">
        <f t="shared" si="89"/>
        <v>502.15</v>
      </c>
      <c r="K357" s="768"/>
      <c r="L357" s="768">
        <f t="shared" si="90"/>
        <v>0</v>
      </c>
      <c r="M357" s="768">
        <f>J357+H357*Tabellen!$K$2+L357</f>
        <v>502.15</v>
      </c>
      <c r="N357" s="704"/>
      <c r="O357" s="889">
        <f t="shared" si="91"/>
        <v>607.60149999999999</v>
      </c>
      <c r="P357" s="902"/>
      <c r="Q357" s="894" t="s">
        <v>1007</v>
      </c>
      <c r="R357" s="889">
        <f>H357*Tabellen!$K$2*Tabellen!$F$2</f>
        <v>0</v>
      </c>
      <c r="S357" s="895" t="s">
        <v>1089</v>
      </c>
      <c r="T357" s="889">
        <f>J357*Tabellen!$F$2</f>
        <v>607.60149999999999</v>
      </c>
      <c r="U357" s="889">
        <f>R357*Tabellen!$G$2</f>
        <v>0</v>
      </c>
      <c r="V357" s="889">
        <f>T357*Tabellen!$H$2</f>
        <v>127.59631499999999</v>
      </c>
      <c r="W357" s="889">
        <f t="shared" si="92"/>
        <v>127.59631499999999</v>
      </c>
      <c r="X357" s="889">
        <f t="shared" si="93"/>
        <v>735.19781499999999</v>
      </c>
      <c r="Y357" s="888"/>
      <c r="Z357" s="839"/>
      <c r="AA357" s="839"/>
      <c r="AB357" s="839"/>
      <c r="AC357" s="839"/>
      <c r="AD357" s="839"/>
      <c r="AE357" s="839"/>
      <c r="AF357" s="839"/>
      <c r="AG357" s="839"/>
      <c r="AH357" s="839"/>
      <c r="AI357" s="839"/>
      <c r="AJ357" s="839"/>
      <c r="AK357" s="839"/>
      <c r="AL357" s="839"/>
      <c r="AM357" s="839"/>
      <c r="AN357" s="839"/>
      <c r="AO357" s="839"/>
      <c r="AP357" s="839"/>
      <c r="AQ357" s="839"/>
      <c r="AR357" s="839"/>
      <c r="AS357" s="839"/>
      <c r="AT357" s="839"/>
      <c r="AU357" s="839"/>
      <c r="AV357" s="839"/>
      <c r="AW357" s="839"/>
      <c r="AX357" s="839"/>
      <c r="AY357" s="839"/>
      <c r="AZ357" s="839"/>
      <c r="BA357" s="839"/>
      <c r="BB357" s="839"/>
      <c r="BC357" s="839"/>
      <c r="BD357" s="839"/>
      <c r="BE357" s="839"/>
      <c r="BF357" s="839"/>
      <c r="BG357" s="839"/>
      <c r="BH357" s="839"/>
      <c r="BI357" s="839"/>
      <c r="BJ357" s="839"/>
      <c r="BK357" s="839"/>
      <c r="BL357" s="839"/>
      <c r="BM357" s="839"/>
      <c r="BN357" s="839"/>
      <c r="BO357" s="839"/>
      <c r="BP357" s="839"/>
      <c r="BQ357" s="839"/>
      <c r="BR357" s="839"/>
      <c r="BS357" s="839"/>
    </row>
    <row r="358" spans="1:71" s="575" customFormat="1" ht="15.6" customHeight="1" outlineLevel="2" x14ac:dyDescent="0.2">
      <c r="A358" s="811"/>
      <c r="B358" s="578"/>
      <c r="C358" s="694"/>
      <c r="D358" s="578" t="s">
        <v>1407</v>
      </c>
      <c r="E358" s="579">
        <v>1</v>
      </c>
      <c r="F358" s="576" t="s">
        <v>844</v>
      </c>
      <c r="G358" s="579">
        <v>4</v>
      </c>
      <c r="H358" s="580">
        <f t="shared" si="88"/>
        <v>4</v>
      </c>
      <c r="I358" s="768"/>
      <c r="J358" s="768">
        <f t="shared" si="89"/>
        <v>0</v>
      </c>
      <c r="K358" s="768"/>
      <c r="L358" s="768">
        <f t="shared" si="90"/>
        <v>0</v>
      </c>
      <c r="M358" s="768">
        <f>J358+H358*Tabellen!$K$2+L358</f>
        <v>240</v>
      </c>
      <c r="N358" s="704"/>
      <c r="O358" s="889">
        <f t="shared" si="91"/>
        <v>290.39999999999998</v>
      </c>
      <c r="P358" s="902"/>
      <c r="Q358" s="894" t="s">
        <v>1007</v>
      </c>
      <c r="R358" s="889">
        <f>H358*Tabellen!$K$2*Tabellen!$F$2</f>
        <v>290.39999999999998</v>
      </c>
      <c r="S358" s="895" t="s">
        <v>1089</v>
      </c>
      <c r="T358" s="889">
        <f>J358*Tabellen!$F$2</f>
        <v>0</v>
      </c>
      <c r="U358" s="889">
        <f>R358*Tabellen!$G$2</f>
        <v>26.135999999999996</v>
      </c>
      <c r="V358" s="889">
        <f>T358*Tabellen!$H$2</f>
        <v>0</v>
      </c>
      <c r="W358" s="889">
        <f t="shared" si="92"/>
        <v>26.135999999999996</v>
      </c>
      <c r="X358" s="889">
        <f t="shared" si="93"/>
        <v>316.53599999999994</v>
      </c>
      <c r="Y358" s="888"/>
      <c r="Z358" s="839"/>
      <c r="AA358" s="839"/>
      <c r="AB358" s="839"/>
      <c r="AC358" s="839"/>
      <c r="AD358" s="839"/>
      <c r="AE358" s="839"/>
      <c r="AF358" s="839"/>
      <c r="AG358" s="839"/>
      <c r="AH358" s="839"/>
      <c r="AI358" s="839"/>
      <c r="AJ358" s="839"/>
      <c r="AK358" s="839"/>
      <c r="AL358" s="839"/>
      <c r="AM358" s="839"/>
      <c r="AN358" s="839"/>
      <c r="AO358" s="839"/>
      <c r="AP358" s="839"/>
      <c r="AQ358" s="839"/>
      <c r="AR358" s="839"/>
      <c r="AS358" s="839"/>
      <c r="AT358" s="839"/>
      <c r="AU358" s="839"/>
      <c r="AV358" s="839"/>
      <c r="AW358" s="839"/>
      <c r="AX358" s="839"/>
      <c r="AY358" s="839"/>
      <c r="AZ358" s="839"/>
      <c r="BA358" s="839"/>
      <c r="BB358" s="839"/>
      <c r="BC358" s="839"/>
      <c r="BD358" s="839"/>
      <c r="BE358" s="839"/>
      <c r="BF358" s="839"/>
      <c r="BG358" s="839"/>
      <c r="BH358" s="839"/>
      <c r="BI358" s="839"/>
      <c r="BJ358" s="839"/>
      <c r="BK358" s="839"/>
      <c r="BL358" s="839"/>
      <c r="BM358" s="839"/>
      <c r="BN358" s="839"/>
      <c r="BO358" s="839"/>
      <c r="BP358" s="839"/>
      <c r="BQ358" s="839"/>
      <c r="BR358" s="839"/>
      <c r="BS358" s="839"/>
    </row>
    <row r="359" spans="1:71" s="733" customFormat="1" ht="15.6" customHeight="1" outlineLevel="2" x14ac:dyDescent="0.2">
      <c r="A359" s="813"/>
      <c r="B359" s="578"/>
      <c r="C359" s="694"/>
      <c r="D359" s="576"/>
      <c r="E359" s="734"/>
      <c r="G359" s="735"/>
      <c r="H359" s="735"/>
      <c r="I359" s="782"/>
      <c r="J359" s="782"/>
      <c r="K359" s="782"/>
      <c r="L359" s="782"/>
      <c r="M359" s="782"/>
      <c r="N359" s="736"/>
      <c r="O359" s="888"/>
      <c r="P359" s="902"/>
      <c r="Q359" s="894"/>
      <c r="R359" s="889"/>
      <c r="S359" s="895"/>
      <c r="T359" s="889"/>
      <c r="U359" s="889"/>
      <c r="V359" s="889"/>
      <c r="W359" s="889"/>
      <c r="X359" s="889"/>
      <c r="Y359" s="905"/>
      <c r="Z359" s="842"/>
      <c r="AA359" s="842"/>
      <c r="AB359" s="842"/>
      <c r="AC359" s="842"/>
      <c r="AD359" s="842"/>
      <c r="AE359" s="842"/>
      <c r="AF359" s="842"/>
      <c r="AG359" s="842"/>
      <c r="AH359" s="842"/>
      <c r="AI359" s="842"/>
      <c r="AJ359" s="842"/>
      <c r="AK359" s="842"/>
      <c r="AL359" s="842"/>
      <c r="AM359" s="842"/>
      <c r="AN359" s="842"/>
      <c r="AO359" s="842"/>
      <c r="AP359" s="842"/>
      <c r="AQ359" s="842"/>
      <c r="AR359" s="842"/>
      <c r="AS359" s="842"/>
      <c r="AT359" s="842"/>
      <c r="AU359" s="842"/>
      <c r="AV359" s="842"/>
      <c r="AW359" s="842"/>
      <c r="AX359" s="842"/>
      <c r="AY359" s="842"/>
      <c r="AZ359" s="842"/>
      <c r="BA359" s="842"/>
      <c r="BB359" s="842"/>
      <c r="BC359" s="842"/>
      <c r="BD359" s="842"/>
      <c r="BE359" s="842"/>
      <c r="BF359" s="842"/>
      <c r="BG359" s="842"/>
      <c r="BH359" s="842"/>
      <c r="BI359" s="842"/>
      <c r="BJ359" s="842"/>
      <c r="BK359" s="842"/>
      <c r="BL359" s="842"/>
      <c r="BM359" s="842"/>
      <c r="BN359" s="842"/>
      <c r="BO359" s="842"/>
      <c r="BP359" s="842"/>
      <c r="BQ359" s="842"/>
      <c r="BR359" s="842"/>
      <c r="BS359" s="842"/>
    </row>
    <row r="360" spans="1:71" ht="15.6" customHeight="1" outlineLevel="2" x14ac:dyDescent="0.2">
      <c r="B360" s="578"/>
      <c r="E360" s="579"/>
      <c r="G360" s="580"/>
      <c r="H360" s="580"/>
      <c r="K360" s="783"/>
      <c r="N360" s="703"/>
      <c r="O360" s="888"/>
      <c r="P360" s="888"/>
      <c r="Q360" s="888"/>
    </row>
    <row r="361" spans="1:71" ht="9" customHeight="1" outlineLevel="1" x14ac:dyDescent="0.2">
      <c r="B361" s="582"/>
      <c r="D361" s="583"/>
      <c r="E361" s="585"/>
      <c r="F361" s="583"/>
      <c r="G361" s="584"/>
      <c r="H361" s="584"/>
      <c r="I361" s="769"/>
      <c r="J361" s="769"/>
      <c r="K361" s="769"/>
      <c r="L361" s="769"/>
      <c r="M361" s="769"/>
      <c r="N361" s="694"/>
      <c r="O361" s="892"/>
      <c r="P361" s="892"/>
      <c r="Q361" s="892"/>
      <c r="R361" s="893"/>
      <c r="S361" s="893"/>
      <c r="T361" s="893"/>
      <c r="U361" s="893"/>
      <c r="V361" s="893"/>
      <c r="W361" s="893"/>
      <c r="X361" s="893"/>
      <c r="Y361" s="892"/>
      <c r="Z361" s="837"/>
      <c r="AA361" s="838"/>
      <c r="AG361" s="835"/>
      <c r="AH361" s="835"/>
    </row>
    <row r="362" spans="1:71" s="789" customFormat="1" ht="15.6" customHeight="1" outlineLevel="1" x14ac:dyDescent="0.2">
      <c r="B362" s="569" t="s">
        <v>987</v>
      </c>
      <c r="C362" s="814"/>
      <c r="D362" s="570" t="s">
        <v>1997</v>
      </c>
      <c r="E362" s="577">
        <v>91.3</v>
      </c>
      <c r="F362" s="570" t="s">
        <v>74</v>
      </c>
      <c r="G362" s="571"/>
      <c r="H362" s="571">
        <f>SUM(H363:H380)/E362</f>
        <v>1.2372359336335239</v>
      </c>
      <c r="I362" s="767"/>
      <c r="J362" s="767">
        <f>SUM(J363:J380)/E362</f>
        <v>47.95696749999999</v>
      </c>
      <c r="K362" s="767"/>
      <c r="L362" s="767">
        <f>SUM(L363:L380)</f>
        <v>0</v>
      </c>
      <c r="M362" s="767">
        <f>SUM(M363:M380)/E362</f>
        <v>122.19112351801144</v>
      </c>
      <c r="N362" s="814"/>
      <c r="O362" s="886">
        <f>SUM(O363:O380)/E362</f>
        <v>147.85125945679383</v>
      </c>
      <c r="P362" s="885" t="str">
        <f>B362</f>
        <v>V1-3-B3</v>
      </c>
      <c r="Q362" s="885"/>
      <c r="R362" s="886"/>
      <c r="S362" s="886"/>
      <c r="T362" s="886"/>
      <c r="U362" s="899"/>
      <c r="V362" s="886"/>
      <c r="W362" s="886"/>
      <c r="X362" s="886">
        <f>SUM(X363:X380)/E362</f>
        <v>168.12122448890528</v>
      </c>
      <c r="Y362" s="887"/>
      <c r="Z362" s="832"/>
      <c r="AA362" s="832"/>
      <c r="AB362" s="832"/>
      <c r="AC362" s="832"/>
      <c r="AD362" s="832"/>
      <c r="AE362" s="832"/>
      <c r="AF362" s="832"/>
      <c r="AG362" s="832"/>
      <c r="AH362" s="832"/>
      <c r="AI362" s="832"/>
      <c r="AJ362" s="832"/>
      <c r="AK362" s="832"/>
      <c r="AL362" s="832"/>
      <c r="AM362" s="832"/>
      <c r="AN362" s="832"/>
      <c r="AO362" s="832"/>
      <c r="AP362" s="832"/>
      <c r="AQ362" s="832"/>
      <c r="AR362" s="832"/>
      <c r="AS362" s="832"/>
      <c r="AT362" s="832"/>
      <c r="AU362" s="832"/>
      <c r="AV362" s="832"/>
      <c r="AW362" s="832"/>
      <c r="AX362" s="832"/>
      <c r="AY362" s="832"/>
      <c r="AZ362" s="832"/>
      <c r="BA362" s="832"/>
      <c r="BB362" s="832"/>
      <c r="BC362" s="832"/>
      <c r="BD362" s="832"/>
      <c r="BE362" s="832"/>
      <c r="BF362" s="832"/>
      <c r="BG362" s="832"/>
      <c r="BH362" s="832"/>
      <c r="BI362" s="832"/>
      <c r="BJ362" s="832"/>
      <c r="BK362" s="832"/>
      <c r="BL362" s="832"/>
      <c r="BM362" s="832"/>
      <c r="BN362" s="832"/>
      <c r="BO362" s="832"/>
      <c r="BP362" s="832"/>
      <c r="BQ362" s="832"/>
      <c r="BR362" s="832"/>
      <c r="BS362" s="832"/>
    </row>
    <row r="363" spans="1:71" ht="15.6" customHeight="1" outlineLevel="2" x14ac:dyDescent="0.2">
      <c r="B363" s="578"/>
      <c r="D363" s="587" t="s">
        <v>1199</v>
      </c>
      <c r="E363" s="579"/>
      <c r="G363" s="580"/>
      <c r="H363" s="580"/>
      <c r="K363" s="783"/>
      <c r="N363" s="703"/>
      <c r="O363" s="888" t="str">
        <f>R363</f>
        <v>incl. opslagen</v>
      </c>
      <c r="P363" s="888"/>
      <c r="Q363" s="894"/>
      <c r="R363" s="901" t="str">
        <f>Tabellen!$C$2</f>
        <v>incl. opslagen</v>
      </c>
      <c r="S363" s="895"/>
      <c r="T363" s="901" t="str">
        <f>Tabellen!$C$2</f>
        <v>incl. opslagen</v>
      </c>
    </row>
    <row r="364" spans="1:71" s="575" customFormat="1" ht="15.6" customHeight="1" outlineLevel="2" x14ac:dyDescent="0.2">
      <c r="A364" s="811"/>
      <c r="B364" s="578"/>
      <c r="C364" s="694"/>
      <c r="D364" s="576" t="s">
        <v>1378</v>
      </c>
      <c r="E364" s="579">
        <v>1</v>
      </c>
      <c r="F364" s="576" t="s">
        <v>844</v>
      </c>
      <c r="G364" s="580">
        <v>2</v>
      </c>
      <c r="H364" s="580">
        <f t="shared" ref="H364:H378" si="94">E364*G364</f>
        <v>2</v>
      </c>
      <c r="I364" s="768"/>
      <c r="J364" s="768">
        <f t="shared" ref="J364:J378" si="95">E364*I364</f>
        <v>0</v>
      </c>
      <c r="K364" s="768"/>
      <c r="L364" s="768">
        <f t="shared" ref="L364:L378" si="96">E364*K364</f>
        <v>0</v>
      </c>
      <c r="M364" s="768">
        <f>J364+H364*Tabellen!$K$2+L364</f>
        <v>120</v>
      </c>
      <c r="N364" s="704"/>
      <c r="O364" s="889">
        <f t="shared" ref="O364:O378" si="97">R364+T364</f>
        <v>145.19999999999999</v>
      </c>
      <c r="P364" s="902"/>
      <c r="Q364" s="894" t="s">
        <v>1007</v>
      </c>
      <c r="R364" s="889">
        <f>H364*Tabellen!$K$2*Tabellen!$F$2</f>
        <v>145.19999999999999</v>
      </c>
      <c r="S364" s="895" t="s">
        <v>1089</v>
      </c>
      <c r="T364" s="889">
        <f>J364*Tabellen!$F$2</f>
        <v>0</v>
      </c>
      <c r="U364" s="889">
        <f>R364*Tabellen!$G$2</f>
        <v>13.067999999999998</v>
      </c>
      <c r="V364" s="889">
        <f>T364*Tabellen!$H$2</f>
        <v>0</v>
      </c>
      <c r="W364" s="889">
        <f t="shared" ref="W364:W378" si="98">U364+V364</f>
        <v>13.067999999999998</v>
      </c>
      <c r="X364" s="889">
        <f t="shared" ref="X364:X378" si="99">O364+W364</f>
        <v>158.26799999999997</v>
      </c>
      <c r="Y364" s="890"/>
      <c r="Z364" s="839"/>
      <c r="AA364" s="839"/>
      <c r="AB364" s="839"/>
      <c r="AC364" s="839"/>
      <c r="AD364" s="839"/>
      <c r="AE364" s="839"/>
      <c r="AF364" s="839"/>
      <c r="AG364" s="839"/>
      <c r="AH364" s="839"/>
      <c r="AI364" s="839"/>
      <c r="AJ364" s="839"/>
      <c r="AK364" s="839"/>
      <c r="AL364" s="839"/>
      <c r="AM364" s="839"/>
      <c r="AN364" s="839"/>
      <c r="AO364" s="839"/>
      <c r="AP364" s="839"/>
      <c r="AQ364" s="839"/>
      <c r="AR364" s="839"/>
      <c r="AS364" s="839"/>
      <c r="AT364" s="839"/>
      <c r="AU364" s="839"/>
      <c r="AV364" s="839"/>
      <c r="AW364" s="839"/>
      <c r="AX364" s="839"/>
      <c r="AY364" s="839"/>
      <c r="AZ364" s="839"/>
      <c r="BA364" s="839"/>
      <c r="BB364" s="839"/>
      <c r="BC364" s="839"/>
      <c r="BD364" s="839"/>
      <c r="BE364" s="839"/>
      <c r="BF364" s="839"/>
      <c r="BG364" s="839"/>
      <c r="BH364" s="839"/>
      <c r="BI364" s="839"/>
      <c r="BJ364" s="839"/>
      <c r="BK364" s="839"/>
      <c r="BL364" s="839"/>
      <c r="BM364" s="839"/>
      <c r="BN364" s="839"/>
      <c r="BO364" s="839"/>
      <c r="BP364" s="839"/>
      <c r="BQ364" s="839"/>
      <c r="BR364" s="839"/>
      <c r="BS364" s="839"/>
    </row>
    <row r="365" spans="1:71" s="575" customFormat="1" ht="15.6" customHeight="1" outlineLevel="2" x14ac:dyDescent="0.2">
      <c r="A365" s="811"/>
      <c r="B365" s="578"/>
      <c r="C365" s="694"/>
      <c r="D365" s="576" t="s">
        <v>1408</v>
      </c>
      <c r="E365" s="579">
        <f>91.3/2.7</f>
        <v>33.81481481481481</v>
      </c>
      <c r="F365" s="576" t="s">
        <v>71</v>
      </c>
      <c r="G365" s="580">
        <v>0.05</v>
      </c>
      <c r="H365" s="580">
        <f t="shared" si="94"/>
        <v>1.6907407407407407</v>
      </c>
      <c r="I365" s="768"/>
      <c r="J365" s="768">
        <f t="shared" si="95"/>
        <v>0</v>
      </c>
      <c r="K365" s="768"/>
      <c r="L365" s="768">
        <f t="shared" si="96"/>
        <v>0</v>
      </c>
      <c r="M365" s="768">
        <f>J365+H365*Tabellen!$K$2+L365</f>
        <v>101.44444444444444</v>
      </c>
      <c r="N365" s="704"/>
      <c r="O365" s="889">
        <f t="shared" si="97"/>
        <v>122.74777777777777</v>
      </c>
      <c r="P365" s="902"/>
      <c r="Q365" s="894" t="s">
        <v>1007</v>
      </c>
      <c r="R365" s="889">
        <f>H365*Tabellen!$K$2*Tabellen!$F$2</f>
        <v>122.74777777777777</v>
      </c>
      <c r="S365" s="895" t="s">
        <v>1089</v>
      </c>
      <c r="T365" s="889">
        <f>J365*Tabellen!$F$2</f>
        <v>0</v>
      </c>
      <c r="U365" s="889">
        <f>R365*Tabellen!$G$2</f>
        <v>11.047299999999998</v>
      </c>
      <c r="V365" s="889">
        <f>T365*Tabellen!$H$2</f>
        <v>0</v>
      </c>
      <c r="W365" s="889">
        <f t="shared" si="98"/>
        <v>11.047299999999998</v>
      </c>
      <c r="X365" s="889">
        <f t="shared" si="99"/>
        <v>133.79507777777778</v>
      </c>
      <c r="Y365" s="890"/>
      <c r="Z365" s="839"/>
      <c r="AA365" s="839"/>
      <c r="AB365" s="839"/>
      <c r="AC365" s="839"/>
      <c r="AD365" s="839"/>
      <c r="AE365" s="839"/>
      <c r="AF365" s="839"/>
      <c r="AG365" s="839"/>
      <c r="AH365" s="839"/>
      <c r="AI365" s="839"/>
      <c r="AJ365" s="839"/>
      <c r="AK365" s="839"/>
      <c r="AL365" s="839"/>
      <c r="AM365" s="839"/>
      <c r="AN365" s="839"/>
      <c r="AO365" s="839"/>
      <c r="AP365" s="839"/>
      <c r="AQ365" s="839"/>
      <c r="AR365" s="839"/>
      <c r="AS365" s="839"/>
      <c r="AT365" s="839"/>
      <c r="AU365" s="839"/>
      <c r="AV365" s="839"/>
      <c r="AW365" s="839"/>
      <c r="AX365" s="839"/>
      <c r="AY365" s="839"/>
      <c r="AZ365" s="839"/>
      <c r="BA365" s="839"/>
      <c r="BB365" s="839"/>
      <c r="BC365" s="839"/>
      <c r="BD365" s="839"/>
      <c r="BE365" s="839"/>
      <c r="BF365" s="839"/>
      <c r="BG365" s="839"/>
      <c r="BH365" s="839"/>
      <c r="BI365" s="839"/>
      <c r="BJ365" s="839"/>
      <c r="BK365" s="839"/>
      <c r="BL365" s="839"/>
      <c r="BM365" s="839"/>
      <c r="BN365" s="839"/>
      <c r="BO365" s="839"/>
      <c r="BP365" s="839"/>
      <c r="BQ365" s="839"/>
      <c r="BR365" s="839"/>
      <c r="BS365" s="839"/>
    </row>
    <row r="366" spans="1:71" s="575" customFormat="1" ht="15.6" customHeight="1" outlineLevel="2" x14ac:dyDescent="0.2">
      <c r="A366" s="811"/>
      <c r="B366" s="578"/>
      <c r="C366" s="694"/>
      <c r="D366" s="576" t="s">
        <v>1025</v>
      </c>
      <c r="E366" s="579">
        <f>E362*1.7</f>
        <v>155.20999999999998</v>
      </c>
      <c r="F366" s="576" t="s">
        <v>71</v>
      </c>
      <c r="G366" s="580">
        <v>0</v>
      </c>
      <c r="H366" s="580">
        <f t="shared" si="94"/>
        <v>0</v>
      </c>
      <c r="I366" s="768">
        <v>2.1800000000000002</v>
      </c>
      <c r="J366" s="768">
        <f t="shared" si="95"/>
        <v>338.3578</v>
      </c>
      <c r="K366" s="768"/>
      <c r="L366" s="768">
        <f t="shared" si="96"/>
        <v>0</v>
      </c>
      <c r="M366" s="768">
        <f>J366+H366*Tabellen!$K$2+L366</f>
        <v>338.3578</v>
      </c>
      <c r="N366" s="704"/>
      <c r="O366" s="889">
        <f t="shared" si="97"/>
        <v>409.412938</v>
      </c>
      <c r="P366" s="902"/>
      <c r="Q366" s="894" t="s">
        <v>1007</v>
      </c>
      <c r="R366" s="889">
        <f>H366*Tabellen!$K$2*Tabellen!$F$2</f>
        <v>0</v>
      </c>
      <c r="S366" s="895" t="s">
        <v>1089</v>
      </c>
      <c r="T366" s="889">
        <f>J366*Tabellen!$F$2</f>
        <v>409.412938</v>
      </c>
      <c r="U366" s="889">
        <f>R366*Tabellen!$G$2</f>
        <v>0</v>
      </c>
      <c r="V366" s="889">
        <f>T366*Tabellen!$H$2</f>
        <v>85.976716979999992</v>
      </c>
      <c r="W366" s="889">
        <f t="shared" si="98"/>
        <v>85.976716979999992</v>
      </c>
      <c r="X366" s="889">
        <f t="shared" si="99"/>
        <v>495.38965497999999</v>
      </c>
      <c r="Y366" s="890"/>
      <c r="Z366" s="839"/>
      <c r="AA366" s="839"/>
      <c r="AB366" s="839"/>
      <c r="AC366" s="839"/>
      <c r="AD366" s="839"/>
      <c r="AE366" s="839"/>
      <c r="AF366" s="839"/>
      <c r="AG366" s="839"/>
      <c r="AH366" s="839"/>
      <c r="AI366" s="839"/>
      <c r="AJ366" s="839"/>
      <c r="AK366" s="839"/>
      <c r="AL366" s="839"/>
      <c r="AM366" s="839"/>
      <c r="AN366" s="839"/>
      <c r="AO366" s="839"/>
      <c r="AP366" s="839"/>
      <c r="AQ366" s="839"/>
      <c r="AR366" s="839"/>
      <c r="AS366" s="839"/>
      <c r="AT366" s="839"/>
      <c r="AU366" s="839"/>
      <c r="AV366" s="839"/>
      <c r="AW366" s="839"/>
      <c r="AX366" s="839"/>
      <c r="AY366" s="839"/>
      <c r="AZ366" s="839"/>
      <c r="BA366" s="839"/>
      <c r="BB366" s="839"/>
      <c r="BC366" s="839"/>
      <c r="BD366" s="839"/>
      <c r="BE366" s="839"/>
      <c r="BF366" s="839"/>
      <c r="BG366" s="839"/>
      <c r="BH366" s="839"/>
      <c r="BI366" s="839"/>
      <c r="BJ366" s="839"/>
      <c r="BK366" s="839"/>
      <c r="BL366" s="839"/>
      <c r="BM366" s="839"/>
      <c r="BN366" s="839"/>
      <c r="BO366" s="839"/>
      <c r="BP366" s="839"/>
      <c r="BQ366" s="839"/>
      <c r="BR366" s="839"/>
      <c r="BS366" s="839"/>
    </row>
    <row r="367" spans="1:71" s="575" customFormat="1" ht="15.6" customHeight="1" outlineLevel="2" x14ac:dyDescent="0.2">
      <c r="A367" s="811"/>
      <c r="B367" s="578"/>
      <c r="C367" s="694"/>
      <c r="D367" s="576" t="s">
        <v>1410</v>
      </c>
      <c r="E367" s="579">
        <f>E362*1.7*2</f>
        <v>310.41999999999996</v>
      </c>
      <c r="F367" s="576" t="s">
        <v>71</v>
      </c>
      <c r="G367" s="580">
        <v>0</v>
      </c>
      <c r="H367" s="580">
        <f t="shared" si="94"/>
        <v>0</v>
      </c>
      <c r="I367" s="768">
        <v>0.44</v>
      </c>
      <c r="J367" s="768">
        <f t="shared" si="95"/>
        <v>136.58479999999997</v>
      </c>
      <c r="K367" s="768"/>
      <c r="L367" s="768">
        <f t="shared" si="96"/>
        <v>0</v>
      </c>
      <c r="M367" s="768">
        <f>J367+H367*Tabellen!$K$2+L367</f>
        <v>136.58479999999997</v>
      </c>
      <c r="N367" s="704"/>
      <c r="O367" s="889">
        <f t="shared" si="97"/>
        <v>165.26760799999997</v>
      </c>
      <c r="P367" s="902"/>
      <c r="Q367" s="894" t="s">
        <v>1007</v>
      </c>
      <c r="R367" s="889">
        <f>H367*Tabellen!$K$2*Tabellen!$F$2</f>
        <v>0</v>
      </c>
      <c r="S367" s="895" t="s">
        <v>1089</v>
      </c>
      <c r="T367" s="889">
        <f>J367*Tabellen!$F$2</f>
        <v>165.26760799999997</v>
      </c>
      <c r="U367" s="889">
        <f>R367*Tabellen!$G$2</f>
        <v>0</v>
      </c>
      <c r="V367" s="889">
        <f>T367*Tabellen!$H$2</f>
        <v>34.706197679999988</v>
      </c>
      <c r="W367" s="889">
        <f t="shared" si="98"/>
        <v>34.706197679999988</v>
      </c>
      <c r="X367" s="889">
        <f t="shared" si="99"/>
        <v>199.97380567999994</v>
      </c>
      <c r="Y367" s="890"/>
      <c r="Z367" s="839"/>
      <c r="AA367" s="839"/>
      <c r="AB367" s="839"/>
      <c r="AC367" s="839"/>
      <c r="AD367" s="839"/>
      <c r="AE367" s="839"/>
      <c r="AF367" s="839"/>
      <c r="AG367" s="839"/>
      <c r="AH367" s="839"/>
      <c r="AI367" s="839"/>
      <c r="AJ367" s="839"/>
      <c r="AK367" s="839"/>
      <c r="AL367" s="839"/>
      <c r="AM367" s="839"/>
      <c r="AN367" s="839"/>
      <c r="AO367" s="839"/>
      <c r="AP367" s="839"/>
      <c r="AQ367" s="839"/>
      <c r="AR367" s="839"/>
      <c r="AS367" s="839"/>
      <c r="AT367" s="839"/>
      <c r="AU367" s="839"/>
      <c r="AV367" s="839"/>
      <c r="AW367" s="839"/>
      <c r="AX367" s="839"/>
      <c r="AY367" s="839"/>
      <c r="AZ367" s="839"/>
      <c r="BA367" s="839"/>
      <c r="BB367" s="839"/>
      <c r="BC367" s="839"/>
      <c r="BD367" s="839"/>
      <c r="BE367" s="839"/>
      <c r="BF367" s="839"/>
      <c r="BG367" s="839"/>
      <c r="BH367" s="839"/>
      <c r="BI367" s="839"/>
      <c r="BJ367" s="839"/>
      <c r="BK367" s="839"/>
      <c r="BL367" s="839"/>
      <c r="BM367" s="839"/>
      <c r="BN367" s="839"/>
      <c r="BO367" s="839"/>
      <c r="BP367" s="839"/>
      <c r="BQ367" s="839"/>
      <c r="BR367" s="839"/>
      <c r="BS367" s="839"/>
    </row>
    <row r="368" spans="1:71" s="575" customFormat="1" ht="15.6" customHeight="1" outlineLevel="2" x14ac:dyDescent="0.2">
      <c r="A368" s="811"/>
      <c r="B368" s="578"/>
      <c r="C368" s="694"/>
      <c r="D368" s="576" t="s">
        <v>1411</v>
      </c>
      <c r="E368" s="579">
        <f>E367+E366</f>
        <v>465.62999999999994</v>
      </c>
      <c r="F368" s="576" t="s">
        <v>71</v>
      </c>
      <c r="G368" s="580">
        <v>0.13</v>
      </c>
      <c r="H368" s="580">
        <f t="shared" si="94"/>
        <v>60.531899999999993</v>
      </c>
      <c r="I368" s="768"/>
      <c r="J368" s="768">
        <f t="shared" si="95"/>
        <v>0</v>
      </c>
      <c r="K368" s="768"/>
      <c r="L368" s="768">
        <f t="shared" si="96"/>
        <v>0</v>
      </c>
      <c r="M368" s="768">
        <f>J368+H368*Tabellen!$K$2+L368</f>
        <v>3631.9139999999998</v>
      </c>
      <c r="N368" s="704"/>
      <c r="O368" s="889">
        <f t="shared" si="97"/>
        <v>4394.6159399999997</v>
      </c>
      <c r="P368" s="902"/>
      <c r="Q368" s="894" t="s">
        <v>1007</v>
      </c>
      <c r="R368" s="889">
        <f>H368*Tabellen!$K$2*Tabellen!$F$2</f>
        <v>4394.6159399999997</v>
      </c>
      <c r="S368" s="895" t="s">
        <v>1089</v>
      </c>
      <c r="T368" s="889">
        <f>J368*Tabellen!$F$2</f>
        <v>0</v>
      </c>
      <c r="U368" s="889">
        <f>R368*Tabellen!$G$2</f>
        <v>395.51543459999994</v>
      </c>
      <c r="V368" s="889">
        <f>T368*Tabellen!$H$2</f>
        <v>0</v>
      </c>
      <c r="W368" s="889">
        <f t="shared" si="98"/>
        <v>395.51543459999994</v>
      </c>
      <c r="X368" s="889">
        <f t="shared" si="99"/>
        <v>4790.1313745999996</v>
      </c>
      <c r="Y368" s="904"/>
      <c r="Z368" s="839"/>
      <c r="AA368" s="839"/>
      <c r="AB368" s="839"/>
      <c r="AC368" s="839"/>
      <c r="AD368" s="839"/>
      <c r="AE368" s="839"/>
      <c r="AF368" s="839"/>
      <c r="AG368" s="839"/>
      <c r="AH368" s="839"/>
      <c r="AI368" s="839"/>
      <c r="AJ368" s="839"/>
      <c r="AK368" s="839"/>
      <c r="AL368" s="839"/>
      <c r="AM368" s="839"/>
      <c r="AN368" s="839"/>
      <c r="AO368" s="839"/>
      <c r="AP368" s="839"/>
      <c r="AQ368" s="839"/>
      <c r="AR368" s="839"/>
      <c r="AS368" s="839"/>
      <c r="AT368" s="839"/>
      <c r="AU368" s="839"/>
      <c r="AV368" s="839"/>
      <c r="AW368" s="839"/>
      <c r="AX368" s="839"/>
      <c r="AY368" s="839"/>
      <c r="AZ368" s="839"/>
      <c r="BA368" s="839"/>
      <c r="BB368" s="839"/>
      <c r="BC368" s="839"/>
      <c r="BD368" s="839"/>
      <c r="BE368" s="839"/>
      <c r="BF368" s="839"/>
      <c r="BG368" s="839"/>
      <c r="BH368" s="839"/>
      <c r="BI368" s="839"/>
      <c r="BJ368" s="839"/>
      <c r="BK368" s="839"/>
      <c r="BL368" s="839"/>
      <c r="BM368" s="839"/>
      <c r="BN368" s="839"/>
      <c r="BO368" s="839"/>
      <c r="BP368" s="839"/>
      <c r="BQ368" s="839"/>
      <c r="BR368" s="839"/>
      <c r="BS368" s="839"/>
    </row>
    <row r="369" spans="1:71" s="575" customFormat="1" ht="15.6" customHeight="1" outlineLevel="2" x14ac:dyDescent="0.2">
      <c r="A369" s="811"/>
      <c r="B369" s="578"/>
      <c r="C369" s="694"/>
      <c r="D369" s="576" t="s">
        <v>1424</v>
      </c>
      <c r="E369" s="579">
        <f>E362*1.05</f>
        <v>95.864999999999995</v>
      </c>
      <c r="F369" s="576" t="s">
        <v>74</v>
      </c>
      <c r="G369" s="580">
        <v>0</v>
      </c>
      <c r="H369" s="580">
        <f t="shared" si="94"/>
        <v>0</v>
      </c>
      <c r="I369" s="768">
        <v>21.06</v>
      </c>
      <c r="J369" s="768">
        <f t="shared" si="95"/>
        <v>2018.9168999999997</v>
      </c>
      <c r="K369" s="768"/>
      <c r="L369" s="768">
        <f t="shared" si="96"/>
        <v>0</v>
      </c>
      <c r="M369" s="768">
        <f>J369+H369*Tabellen!$K$2+L369</f>
        <v>2018.9168999999997</v>
      </c>
      <c r="N369" s="704"/>
      <c r="O369" s="889">
        <f t="shared" si="97"/>
        <v>2442.8894489999998</v>
      </c>
      <c r="P369" s="902"/>
      <c r="Q369" s="894" t="s">
        <v>1007</v>
      </c>
      <c r="R369" s="889">
        <f>H369*Tabellen!$K$2*Tabellen!$F$2</f>
        <v>0</v>
      </c>
      <c r="S369" s="895" t="s">
        <v>1089</v>
      </c>
      <c r="T369" s="889">
        <f>J369*Tabellen!$F$2</f>
        <v>2442.8894489999998</v>
      </c>
      <c r="U369" s="889">
        <f>R369*Tabellen!$G$2</f>
        <v>0</v>
      </c>
      <c r="V369" s="889">
        <f>T369*Tabellen!$H$2</f>
        <v>513.00678428999993</v>
      </c>
      <c r="W369" s="889">
        <f t="shared" si="98"/>
        <v>513.00678428999993</v>
      </c>
      <c r="X369" s="889">
        <f t="shared" si="99"/>
        <v>2955.8962332899996</v>
      </c>
      <c r="Y369" s="888"/>
      <c r="Z369" s="839"/>
      <c r="AA369" s="839"/>
      <c r="AB369" s="839"/>
      <c r="AC369" s="839"/>
      <c r="AD369" s="839"/>
      <c r="AE369" s="839"/>
      <c r="AF369" s="839"/>
      <c r="AG369" s="839"/>
      <c r="AH369" s="839"/>
      <c r="AI369" s="839"/>
      <c r="AJ369" s="839"/>
      <c r="AK369" s="839"/>
      <c r="AL369" s="839"/>
      <c r="AM369" s="839"/>
      <c r="AN369" s="839"/>
      <c r="AO369" s="839"/>
      <c r="AP369" s="839"/>
      <c r="AQ369" s="839"/>
      <c r="AR369" s="839"/>
      <c r="AS369" s="839"/>
      <c r="AT369" s="839"/>
      <c r="AU369" s="839"/>
      <c r="AV369" s="839"/>
      <c r="AW369" s="839"/>
      <c r="AX369" s="839"/>
      <c r="AY369" s="839"/>
      <c r="AZ369" s="839"/>
      <c r="BA369" s="839"/>
      <c r="BB369" s="839"/>
      <c r="BC369" s="839"/>
      <c r="BD369" s="839"/>
      <c r="BE369" s="839"/>
      <c r="BF369" s="839"/>
      <c r="BG369" s="839"/>
      <c r="BH369" s="839"/>
      <c r="BI369" s="839"/>
      <c r="BJ369" s="839"/>
      <c r="BK369" s="839"/>
      <c r="BL369" s="839"/>
      <c r="BM369" s="839"/>
      <c r="BN369" s="839"/>
      <c r="BO369" s="839"/>
      <c r="BP369" s="839"/>
      <c r="BQ369" s="839"/>
      <c r="BR369" s="839"/>
      <c r="BS369" s="839"/>
    </row>
    <row r="370" spans="1:71" s="575" customFormat="1" ht="15.6" customHeight="1" outlineLevel="2" x14ac:dyDescent="0.2">
      <c r="A370" s="811"/>
      <c r="B370" s="578"/>
      <c r="C370" s="694"/>
      <c r="D370" s="576" t="str">
        <f>D369</f>
        <v xml:space="preserve">Isolatie in binnenwanden en voorzetwanden d=120 mm n.t.b. </v>
      </c>
      <c r="E370" s="579">
        <f>E362</f>
        <v>91.3</v>
      </c>
      <c r="F370" s="576" t="s">
        <v>74</v>
      </c>
      <c r="G370" s="580">
        <v>0.08</v>
      </c>
      <c r="H370" s="580">
        <f t="shared" si="94"/>
        <v>7.3040000000000003</v>
      </c>
      <c r="I370" s="768"/>
      <c r="J370" s="768">
        <f t="shared" si="95"/>
        <v>0</v>
      </c>
      <c r="K370" s="768"/>
      <c r="L370" s="768">
        <f t="shared" si="96"/>
        <v>0</v>
      </c>
      <c r="M370" s="768">
        <f>J370+H370*Tabellen!$K$2+L370</f>
        <v>438.24</v>
      </c>
      <c r="N370" s="704"/>
      <c r="O370" s="889">
        <f t="shared" si="97"/>
        <v>530.2704</v>
      </c>
      <c r="P370" s="902"/>
      <c r="Q370" s="894" t="s">
        <v>1007</v>
      </c>
      <c r="R370" s="889">
        <f>H370*Tabellen!$K$2*Tabellen!$F$2</f>
        <v>530.2704</v>
      </c>
      <c r="S370" s="895" t="s">
        <v>1089</v>
      </c>
      <c r="T370" s="889">
        <f>J370*Tabellen!$F$2</f>
        <v>0</v>
      </c>
      <c r="U370" s="889">
        <f>R370*Tabellen!$G$2</f>
        <v>47.724336000000001</v>
      </c>
      <c r="V370" s="889">
        <f>T370*Tabellen!$H$2</f>
        <v>0</v>
      </c>
      <c r="W370" s="889">
        <f t="shared" si="98"/>
        <v>47.724336000000001</v>
      </c>
      <c r="X370" s="889">
        <f t="shared" si="99"/>
        <v>577.99473599999999</v>
      </c>
      <c r="Y370" s="888"/>
      <c r="Z370" s="839"/>
      <c r="AA370" s="839"/>
      <c r="AB370" s="839"/>
      <c r="AC370" s="839"/>
      <c r="AD370" s="839"/>
      <c r="AE370" s="839"/>
      <c r="AF370" s="839"/>
      <c r="AG370" s="839"/>
      <c r="AH370" s="839"/>
      <c r="AI370" s="839"/>
      <c r="AJ370" s="839"/>
      <c r="AK370" s="839"/>
      <c r="AL370" s="839"/>
      <c r="AM370" s="839"/>
      <c r="AN370" s="839"/>
      <c r="AO370" s="839"/>
      <c r="AP370" s="839"/>
      <c r="AQ370" s="839"/>
      <c r="AR370" s="839"/>
      <c r="AS370" s="839"/>
      <c r="AT370" s="839"/>
      <c r="AU370" s="839"/>
      <c r="AV370" s="839"/>
      <c r="AW370" s="839"/>
      <c r="AX370" s="839"/>
      <c r="AY370" s="839"/>
      <c r="AZ370" s="839"/>
      <c r="BA370" s="839"/>
      <c r="BB370" s="839"/>
      <c r="BC370" s="839"/>
      <c r="BD370" s="839"/>
      <c r="BE370" s="839"/>
      <c r="BF370" s="839"/>
      <c r="BG370" s="839"/>
      <c r="BH370" s="839"/>
      <c r="BI370" s="839"/>
      <c r="BJ370" s="839"/>
      <c r="BK370" s="839"/>
      <c r="BL370" s="839"/>
      <c r="BM370" s="839"/>
      <c r="BN370" s="839"/>
      <c r="BO370" s="839"/>
      <c r="BP370" s="839"/>
      <c r="BQ370" s="839"/>
      <c r="BR370" s="839"/>
      <c r="BS370" s="839"/>
    </row>
    <row r="371" spans="1:71" s="575" customFormat="1" ht="15.6" customHeight="1" outlineLevel="2" x14ac:dyDescent="0.2">
      <c r="A371" s="811"/>
      <c r="B371" s="578"/>
      <c r="C371" s="694"/>
      <c r="D371" s="576" t="s">
        <v>1414</v>
      </c>
      <c r="E371" s="579">
        <f>E362*1.1</f>
        <v>100.43</v>
      </c>
      <c r="F371" s="578" t="s">
        <v>74</v>
      </c>
      <c r="G371" s="579">
        <v>0</v>
      </c>
      <c r="H371" s="580">
        <f t="shared" si="94"/>
        <v>0</v>
      </c>
      <c r="I371" s="781">
        <v>2.1754249999999997</v>
      </c>
      <c r="J371" s="768">
        <f t="shared" si="95"/>
        <v>218.47793274999998</v>
      </c>
      <c r="K371" s="768"/>
      <c r="L371" s="768">
        <f t="shared" si="96"/>
        <v>0</v>
      </c>
      <c r="M371" s="768">
        <f>J371+H371*Tabellen!$K$2+L371</f>
        <v>218.47793274999998</v>
      </c>
      <c r="N371" s="704"/>
      <c r="O371" s="889">
        <f t="shared" si="97"/>
        <v>264.35829862749995</v>
      </c>
      <c r="P371" s="902"/>
      <c r="Q371" s="894" t="s">
        <v>1007</v>
      </c>
      <c r="R371" s="889">
        <f>H371*Tabellen!$K$2*Tabellen!$F$2</f>
        <v>0</v>
      </c>
      <c r="S371" s="895" t="s">
        <v>1089</v>
      </c>
      <c r="T371" s="889">
        <f>J371*Tabellen!$F$2</f>
        <v>264.35829862749995</v>
      </c>
      <c r="U371" s="889">
        <f>R371*Tabellen!$G$2</f>
        <v>0</v>
      </c>
      <c r="V371" s="889">
        <f>T371*Tabellen!$H$2</f>
        <v>55.515242711774988</v>
      </c>
      <c r="W371" s="889">
        <f t="shared" si="98"/>
        <v>55.515242711774988</v>
      </c>
      <c r="X371" s="889">
        <f t="shared" si="99"/>
        <v>319.87354133927494</v>
      </c>
      <c r="Y371" s="897"/>
      <c r="Z371" s="839"/>
      <c r="AA371" s="839"/>
      <c r="AB371" s="839"/>
      <c r="AC371" s="839"/>
      <c r="AD371" s="839"/>
      <c r="AE371" s="839"/>
      <c r="AF371" s="839"/>
      <c r="AG371" s="839"/>
      <c r="AH371" s="839"/>
      <c r="AI371" s="839"/>
      <c r="AJ371" s="839"/>
      <c r="AK371" s="839"/>
      <c r="AL371" s="839"/>
      <c r="AM371" s="839"/>
      <c r="AN371" s="839"/>
      <c r="AO371" s="839"/>
      <c r="AP371" s="839"/>
      <c r="AQ371" s="839"/>
      <c r="AR371" s="839"/>
      <c r="AS371" s="839"/>
      <c r="AT371" s="839"/>
      <c r="AU371" s="839"/>
      <c r="AV371" s="839"/>
      <c r="AW371" s="839"/>
      <c r="AX371" s="839"/>
      <c r="AY371" s="839"/>
      <c r="AZ371" s="839"/>
      <c r="BA371" s="839"/>
      <c r="BB371" s="839"/>
      <c r="BC371" s="839"/>
      <c r="BD371" s="839"/>
      <c r="BE371" s="839"/>
      <c r="BF371" s="839"/>
      <c r="BG371" s="839"/>
      <c r="BH371" s="839"/>
      <c r="BI371" s="839"/>
      <c r="BJ371" s="839"/>
      <c r="BK371" s="839"/>
      <c r="BL371" s="839"/>
      <c r="BM371" s="839"/>
      <c r="BN371" s="839"/>
      <c r="BO371" s="839"/>
      <c r="BP371" s="839"/>
      <c r="BQ371" s="839"/>
      <c r="BR371" s="839"/>
      <c r="BS371" s="839"/>
    </row>
    <row r="372" spans="1:71" s="575" customFormat="1" ht="15.6" customHeight="1" outlineLevel="2" x14ac:dyDescent="0.2">
      <c r="A372" s="811"/>
      <c r="B372" s="578"/>
      <c r="C372" s="694"/>
      <c r="D372" s="576" t="s">
        <v>1414</v>
      </c>
      <c r="E372" s="579">
        <f>E362</f>
        <v>91.3</v>
      </c>
      <c r="F372" s="576" t="s">
        <v>74</v>
      </c>
      <c r="G372" s="580">
        <v>0.03</v>
      </c>
      <c r="H372" s="580">
        <f t="shared" si="94"/>
        <v>2.7389999999999999</v>
      </c>
      <c r="I372" s="768">
        <v>0</v>
      </c>
      <c r="J372" s="768">
        <f t="shared" si="95"/>
        <v>0</v>
      </c>
      <c r="K372" s="768"/>
      <c r="L372" s="768">
        <f t="shared" si="96"/>
        <v>0</v>
      </c>
      <c r="M372" s="768">
        <f>J372+H372*Tabellen!$K$2+L372</f>
        <v>164.34</v>
      </c>
      <c r="N372" s="704"/>
      <c r="O372" s="889">
        <f t="shared" si="97"/>
        <v>198.85140000000001</v>
      </c>
      <c r="P372" s="902"/>
      <c r="Q372" s="894" t="s">
        <v>1007</v>
      </c>
      <c r="R372" s="889">
        <f>H372*Tabellen!$K$2*Tabellen!$F$2</f>
        <v>198.85140000000001</v>
      </c>
      <c r="S372" s="895" t="s">
        <v>1089</v>
      </c>
      <c r="T372" s="889">
        <f>J372*Tabellen!$F$2</f>
        <v>0</v>
      </c>
      <c r="U372" s="889">
        <f>R372*Tabellen!$G$2</f>
        <v>17.896626000000001</v>
      </c>
      <c r="V372" s="889">
        <f>T372*Tabellen!$H$2</f>
        <v>0</v>
      </c>
      <c r="W372" s="889">
        <f t="shared" si="98"/>
        <v>17.896626000000001</v>
      </c>
      <c r="X372" s="889">
        <f t="shared" si="99"/>
        <v>216.74802600000001</v>
      </c>
      <c r="Y372" s="888"/>
      <c r="Z372" s="839"/>
      <c r="AA372" s="839"/>
      <c r="AB372" s="839"/>
      <c r="AC372" s="839"/>
      <c r="AD372" s="839"/>
      <c r="AE372" s="839"/>
      <c r="AF372" s="839"/>
      <c r="AG372" s="839"/>
      <c r="AH372" s="839"/>
      <c r="AI372" s="839"/>
      <c r="AJ372" s="839"/>
      <c r="AK372" s="839"/>
      <c r="AL372" s="839"/>
      <c r="AM372" s="839"/>
      <c r="AN372" s="839"/>
      <c r="AO372" s="839"/>
      <c r="AP372" s="839"/>
      <c r="AQ372" s="839"/>
      <c r="AR372" s="839"/>
      <c r="AS372" s="839"/>
      <c r="AT372" s="839"/>
      <c r="AU372" s="839"/>
      <c r="AV372" s="839"/>
      <c r="AW372" s="839"/>
      <c r="AX372" s="839"/>
      <c r="AY372" s="839"/>
      <c r="AZ372" s="839"/>
      <c r="BA372" s="839"/>
      <c r="BB372" s="839"/>
      <c r="BC372" s="839"/>
      <c r="BD372" s="839"/>
      <c r="BE372" s="839"/>
      <c r="BF372" s="839"/>
      <c r="BG372" s="839"/>
      <c r="BH372" s="839"/>
      <c r="BI372" s="839"/>
      <c r="BJ372" s="839"/>
      <c r="BK372" s="839"/>
      <c r="BL372" s="839"/>
      <c r="BM372" s="839"/>
      <c r="BN372" s="839"/>
      <c r="BO372" s="839"/>
      <c r="BP372" s="839"/>
      <c r="BQ372" s="839"/>
      <c r="BR372" s="839"/>
      <c r="BS372" s="839"/>
    </row>
    <row r="373" spans="1:71" s="575" customFormat="1" ht="15.6" customHeight="1" outlineLevel="2" x14ac:dyDescent="0.2">
      <c r="A373" s="811"/>
      <c r="B373" s="578"/>
      <c r="C373" s="694"/>
      <c r="D373" s="576" t="s">
        <v>1415</v>
      </c>
      <c r="E373" s="579">
        <f>E362*1.1</f>
        <v>100.43</v>
      </c>
      <c r="F373" s="578" t="s">
        <v>74</v>
      </c>
      <c r="G373" s="579">
        <v>0</v>
      </c>
      <c r="H373" s="580">
        <f t="shared" si="94"/>
        <v>0</v>
      </c>
      <c r="I373" s="781">
        <v>1.79</v>
      </c>
      <c r="J373" s="768">
        <f t="shared" si="95"/>
        <v>179.76970000000003</v>
      </c>
      <c r="K373" s="768"/>
      <c r="L373" s="768">
        <f t="shared" si="96"/>
        <v>0</v>
      </c>
      <c r="M373" s="768">
        <f>J373+H373*Tabellen!$K$2+L373</f>
        <v>179.76970000000003</v>
      </c>
      <c r="N373" s="704"/>
      <c r="O373" s="889">
        <f t="shared" si="97"/>
        <v>217.52133700000002</v>
      </c>
      <c r="P373" s="902"/>
      <c r="Q373" s="894" t="s">
        <v>1007</v>
      </c>
      <c r="R373" s="889">
        <f>H373*Tabellen!$K$2*Tabellen!$F$2</f>
        <v>0</v>
      </c>
      <c r="S373" s="895" t="s">
        <v>1089</v>
      </c>
      <c r="T373" s="889">
        <f>J373*Tabellen!$F$2</f>
        <v>217.52133700000002</v>
      </c>
      <c r="U373" s="889">
        <f>R373*Tabellen!$G$2</f>
        <v>0</v>
      </c>
      <c r="V373" s="889">
        <f>T373*Tabellen!$H$2</f>
        <v>45.679480770000005</v>
      </c>
      <c r="W373" s="889">
        <f t="shared" si="98"/>
        <v>45.679480770000005</v>
      </c>
      <c r="X373" s="889">
        <f t="shared" si="99"/>
        <v>263.20081777000001</v>
      </c>
      <c r="Y373" s="897"/>
      <c r="Z373" s="839"/>
      <c r="AA373" s="839"/>
      <c r="AB373" s="839"/>
      <c r="AC373" s="839"/>
      <c r="AD373" s="839"/>
      <c r="AE373" s="839"/>
      <c r="AF373" s="839"/>
      <c r="AG373" s="839"/>
      <c r="AH373" s="839"/>
      <c r="AI373" s="839"/>
      <c r="AJ373" s="839"/>
      <c r="AK373" s="839"/>
      <c r="AL373" s="839"/>
      <c r="AM373" s="839"/>
      <c r="AN373" s="839"/>
      <c r="AO373" s="839"/>
      <c r="AP373" s="839"/>
      <c r="AQ373" s="839"/>
      <c r="AR373" s="839"/>
      <c r="AS373" s="839"/>
      <c r="AT373" s="839"/>
      <c r="AU373" s="839"/>
      <c r="AV373" s="839"/>
      <c r="AW373" s="839"/>
      <c r="AX373" s="839"/>
      <c r="AY373" s="839"/>
      <c r="AZ373" s="839"/>
      <c r="BA373" s="839"/>
      <c r="BB373" s="839"/>
      <c r="BC373" s="839"/>
      <c r="BD373" s="839"/>
      <c r="BE373" s="839"/>
      <c r="BF373" s="839"/>
      <c r="BG373" s="839"/>
      <c r="BH373" s="839"/>
      <c r="BI373" s="839"/>
      <c r="BJ373" s="839"/>
      <c r="BK373" s="839"/>
      <c r="BL373" s="839"/>
      <c r="BM373" s="839"/>
      <c r="BN373" s="839"/>
      <c r="BO373" s="839"/>
      <c r="BP373" s="839"/>
      <c r="BQ373" s="839"/>
      <c r="BR373" s="839"/>
      <c r="BS373" s="839"/>
    </row>
    <row r="374" spans="1:71" s="575" customFormat="1" ht="15.6" customHeight="1" outlineLevel="2" x14ac:dyDescent="0.2">
      <c r="A374" s="811"/>
      <c r="B374" s="578"/>
      <c r="C374" s="694"/>
      <c r="D374" s="576" t="s">
        <v>1415</v>
      </c>
      <c r="E374" s="579">
        <f>E362</f>
        <v>91.3</v>
      </c>
      <c r="F374" s="576" t="s">
        <v>74</v>
      </c>
      <c r="G374" s="580">
        <v>0.03</v>
      </c>
      <c r="H374" s="580">
        <f t="shared" si="94"/>
        <v>2.7389999999999999</v>
      </c>
      <c r="I374" s="768">
        <v>0</v>
      </c>
      <c r="J374" s="768">
        <f t="shared" si="95"/>
        <v>0</v>
      </c>
      <c r="K374" s="768"/>
      <c r="L374" s="768">
        <f t="shared" si="96"/>
        <v>0</v>
      </c>
      <c r="M374" s="768">
        <f>J374+H374*Tabellen!$K$2+L374</f>
        <v>164.34</v>
      </c>
      <c r="N374" s="704"/>
      <c r="O374" s="889">
        <f t="shared" si="97"/>
        <v>198.85140000000001</v>
      </c>
      <c r="P374" s="902"/>
      <c r="Q374" s="894" t="s">
        <v>1007</v>
      </c>
      <c r="R374" s="889">
        <f>H374*Tabellen!$K$2*Tabellen!$F$2</f>
        <v>198.85140000000001</v>
      </c>
      <c r="S374" s="895" t="s">
        <v>1089</v>
      </c>
      <c r="T374" s="889">
        <f>J374*Tabellen!$F$2</f>
        <v>0</v>
      </c>
      <c r="U374" s="889">
        <f>R374*Tabellen!$G$2</f>
        <v>17.896626000000001</v>
      </c>
      <c r="V374" s="889">
        <f>T374*Tabellen!$H$2</f>
        <v>0</v>
      </c>
      <c r="W374" s="889">
        <f t="shared" si="98"/>
        <v>17.896626000000001</v>
      </c>
      <c r="X374" s="889">
        <f t="shared" si="99"/>
        <v>216.74802600000001</v>
      </c>
      <c r="Y374" s="888"/>
      <c r="Z374" s="839"/>
      <c r="AA374" s="839"/>
      <c r="AB374" s="839"/>
      <c r="AC374" s="839"/>
      <c r="AD374" s="839"/>
      <c r="AE374" s="839"/>
      <c r="AF374" s="839"/>
      <c r="AG374" s="839"/>
      <c r="AH374" s="839"/>
      <c r="AI374" s="839"/>
      <c r="AJ374" s="839"/>
      <c r="AK374" s="839"/>
      <c r="AL374" s="839"/>
      <c r="AM374" s="839"/>
      <c r="AN374" s="839"/>
      <c r="AO374" s="839"/>
      <c r="AP374" s="839"/>
      <c r="AQ374" s="839"/>
      <c r="AR374" s="839"/>
      <c r="AS374" s="839"/>
      <c r="AT374" s="839"/>
      <c r="AU374" s="839"/>
      <c r="AV374" s="839"/>
      <c r="AW374" s="839"/>
      <c r="AX374" s="839"/>
      <c r="AY374" s="839"/>
      <c r="AZ374" s="839"/>
      <c r="BA374" s="839"/>
      <c r="BB374" s="839"/>
      <c r="BC374" s="839"/>
      <c r="BD374" s="839"/>
      <c r="BE374" s="839"/>
      <c r="BF374" s="839"/>
      <c r="BG374" s="839"/>
      <c r="BH374" s="839"/>
      <c r="BI374" s="839"/>
      <c r="BJ374" s="839"/>
      <c r="BK374" s="839"/>
      <c r="BL374" s="839"/>
      <c r="BM374" s="839"/>
      <c r="BN374" s="839"/>
      <c r="BO374" s="839"/>
      <c r="BP374" s="839"/>
      <c r="BQ374" s="839"/>
      <c r="BR374" s="839"/>
      <c r="BS374" s="839"/>
    </row>
    <row r="375" spans="1:71" s="575" customFormat="1" ht="15.6" customHeight="1" outlineLevel="2" x14ac:dyDescent="0.2">
      <c r="A375" s="811"/>
      <c r="B375" s="578"/>
      <c r="C375" s="694"/>
      <c r="D375" s="576" t="s">
        <v>1900</v>
      </c>
      <c r="E375" s="579">
        <f>E362*1.1</f>
        <v>100.43</v>
      </c>
      <c r="F375" s="576" t="s">
        <v>74</v>
      </c>
      <c r="G375" s="580"/>
      <c r="H375" s="580">
        <f t="shared" si="94"/>
        <v>0</v>
      </c>
      <c r="I375" s="768">
        <v>9.8000000000000007</v>
      </c>
      <c r="J375" s="768">
        <f t="shared" si="95"/>
        <v>984.21400000000017</v>
      </c>
      <c r="K375" s="768"/>
      <c r="L375" s="768">
        <f t="shared" si="96"/>
        <v>0</v>
      </c>
      <c r="M375" s="768">
        <f>J375+H375*Tabellen!$K$2+L375</f>
        <v>984.21400000000017</v>
      </c>
      <c r="N375" s="704"/>
      <c r="O375" s="889">
        <f t="shared" si="97"/>
        <v>1190.8989400000003</v>
      </c>
      <c r="P375" s="902"/>
      <c r="Q375" s="894" t="s">
        <v>1007</v>
      </c>
      <c r="R375" s="889">
        <f>H375*Tabellen!$K$2*Tabellen!$F$2</f>
        <v>0</v>
      </c>
      <c r="S375" s="895" t="s">
        <v>1089</v>
      </c>
      <c r="T375" s="889">
        <f>J375*Tabellen!$F$2</f>
        <v>1190.8989400000003</v>
      </c>
      <c r="U375" s="889">
        <f>R375*Tabellen!$G$2</f>
        <v>0</v>
      </c>
      <c r="V375" s="889">
        <f>T375*Tabellen!$H$2</f>
        <v>250.08877740000005</v>
      </c>
      <c r="W375" s="889">
        <f t="shared" si="98"/>
        <v>250.08877740000005</v>
      </c>
      <c r="X375" s="889">
        <f t="shared" si="99"/>
        <v>1440.9877174000003</v>
      </c>
      <c r="Y375" s="905"/>
      <c r="Z375" s="839"/>
      <c r="AA375" s="839"/>
      <c r="AB375" s="839"/>
      <c r="AC375" s="839"/>
      <c r="AD375" s="839"/>
      <c r="AE375" s="839"/>
      <c r="AF375" s="839"/>
      <c r="AG375" s="839"/>
      <c r="AH375" s="839"/>
      <c r="AI375" s="839"/>
      <c r="AJ375" s="839"/>
      <c r="AK375" s="839"/>
      <c r="AL375" s="839"/>
      <c r="AM375" s="839"/>
      <c r="AN375" s="839"/>
      <c r="AO375" s="839"/>
      <c r="AP375" s="839"/>
      <c r="AQ375" s="839"/>
      <c r="AR375" s="839"/>
      <c r="AS375" s="839"/>
      <c r="AT375" s="839"/>
      <c r="AU375" s="839"/>
      <c r="AV375" s="839"/>
      <c r="AW375" s="839"/>
      <c r="AX375" s="839"/>
      <c r="AY375" s="839"/>
      <c r="AZ375" s="839"/>
      <c r="BA375" s="839"/>
      <c r="BB375" s="839"/>
      <c r="BC375" s="839"/>
      <c r="BD375" s="839"/>
      <c r="BE375" s="839"/>
      <c r="BF375" s="839"/>
      <c r="BG375" s="839"/>
      <c r="BH375" s="839"/>
      <c r="BI375" s="839"/>
      <c r="BJ375" s="839"/>
      <c r="BK375" s="839"/>
      <c r="BL375" s="839"/>
      <c r="BM375" s="839"/>
      <c r="BN375" s="839"/>
      <c r="BO375" s="839"/>
      <c r="BP375" s="839"/>
      <c r="BQ375" s="839"/>
      <c r="BR375" s="839"/>
      <c r="BS375" s="839"/>
    </row>
    <row r="376" spans="1:71" s="575" customFormat="1" ht="15.6" customHeight="1" outlineLevel="2" x14ac:dyDescent="0.2">
      <c r="A376" s="811"/>
      <c r="B376" s="578"/>
      <c r="C376" s="694"/>
      <c r="D376" s="576" t="s">
        <v>1900</v>
      </c>
      <c r="E376" s="579">
        <f>E362</f>
        <v>91.3</v>
      </c>
      <c r="F376" s="576" t="s">
        <v>74</v>
      </c>
      <c r="G376" s="580">
        <v>0.35</v>
      </c>
      <c r="H376" s="580">
        <f t="shared" si="94"/>
        <v>31.954999999999998</v>
      </c>
      <c r="I376" s="768"/>
      <c r="J376" s="768">
        <f t="shared" si="95"/>
        <v>0</v>
      </c>
      <c r="K376" s="768"/>
      <c r="L376" s="768">
        <f t="shared" si="96"/>
        <v>0</v>
      </c>
      <c r="M376" s="768">
        <f>J376+H376*Tabellen!$K$2+L376</f>
        <v>1917.3</v>
      </c>
      <c r="N376" s="704"/>
      <c r="O376" s="889">
        <f t="shared" si="97"/>
        <v>2319.933</v>
      </c>
      <c r="P376" s="902"/>
      <c r="Q376" s="894" t="s">
        <v>1007</v>
      </c>
      <c r="R376" s="889">
        <f>H376*Tabellen!$K$2*Tabellen!$F$2</f>
        <v>2319.933</v>
      </c>
      <c r="S376" s="895" t="s">
        <v>1089</v>
      </c>
      <c r="T376" s="889">
        <f>J376*Tabellen!$F$2</f>
        <v>0</v>
      </c>
      <c r="U376" s="889">
        <f>R376*Tabellen!$G$2</f>
        <v>208.79397</v>
      </c>
      <c r="V376" s="889">
        <f>T376*Tabellen!$H$2</f>
        <v>0</v>
      </c>
      <c r="W376" s="889">
        <f t="shared" si="98"/>
        <v>208.79397</v>
      </c>
      <c r="X376" s="889">
        <f t="shared" si="99"/>
        <v>2528.7269700000002</v>
      </c>
      <c r="Y376" s="888"/>
      <c r="Z376" s="839"/>
      <c r="AA376" s="839"/>
      <c r="AB376" s="839"/>
      <c r="AC376" s="839"/>
      <c r="AD376" s="839"/>
      <c r="AE376" s="839"/>
      <c r="AF376" s="839"/>
      <c r="AG376" s="839"/>
      <c r="AH376" s="839"/>
      <c r="AI376" s="839"/>
      <c r="AJ376" s="839"/>
      <c r="AK376" s="839"/>
      <c r="AL376" s="839"/>
      <c r="AM376" s="839"/>
      <c r="AN376" s="839"/>
      <c r="AO376" s="839"/>
      <c r="AP376" s="839"/>
      <c r="AQ376" s="839"/>
      <c r="AR376" s="839"/>
      <c r="AS376" s="839"/>
      <c r="AT376" s="839"/>
      <c r="AU376" s="839"/>
      <c r="AV376" s="839"/>
      <c r="AW376" s="839"/>
      <c r="AX376" s="839"/>
      <c r="AY376" s="839"/>
      <c r="AZ376" s="839"/>
      <c r="BA376" s="839"/>
      <c r="BB376" s="839"/>
      <c r="BC376" s="839"/>
      <c r="BD376" s="839"/>
      <c r="BE376" s="839"/>
      <c r="BF376" s="839"/>
      <c r="BG376" s="839"/>
      <c r="BH376" s="839"/>
      <c r="BI376" s="839"/>
      <c r="BJ376" s="839"/>
      <c r="BK376" s="839"/>
      <c r="BL376" s="839"/>
      <c r="BM376" s="839"/>
      <c r="BN376" s="839"/>
      <c r="BO376" s="839"/>
      <c r="BP376" s="839"/>
      <c r="BQ376" s="839"/>
      <c r="BR376" s="839"/>
      <c r="BS376" s="839"/>
    </row>
    <row r="377" spans="1:71" s="575" customFormat="1" ht="15.6" customHeight="1" outlineLevel="2" x14ac:dyDescent="0.2">
      <c r="A377" s="811"/>
      <c r="B377" s="578"/>
      <c r="C377" s="694"/>
      <c r="D377" s="578" t="s">
        <v>1416</v>
      </c>
      <c r="E377" s="579">
        <f>E362</f>
        <v>91.3</v>
      </c>
      <c r="F377" s="576" t="s">
        <v>74</v>
      </c>
      <c r="G377" s="579"/>
      <c r="H377" s="580">
        <f t="shared" si="94"/>
        <v>0</v>
      </c>
      <c r="I377" s="768">
        <v>5.5</v>
      </c>
      <c r="J377" s="768">
        <f t="shared" si="95"/>
        <v>502.15</v>
      </c>
      <c r="K377" s="768"/>
      <c r="L377" s="768">
        <f t="shared" si="96"/>
        <v>0</v>
      </c>
      <c r="M377" s="768">
        <f>J377+H377*Tabellen!$K$2+L377</f>
        <v>502.15</v>
      </c>
      <c r="N377" s="704"/>
      <c r="O377" s="889">
        <f t="shared" si="97"/>
        <v>607.60149999999999</v>
      </c>
      <c r="P377" s="902"/>
      <c r="Q377" s="894" t="s">
        <v>1007</v>
      </c>
      <c r="R377" s="889">
        <f>H377*Tabellen!$K$2*Tabellen!$F$2</f>
        <v>0</v>
      </c>
      <c r="S377" s="895" t="s">
        <v>1089</v>
      </c>
      <c r="T377" s="889">
        <f>J377*Tabellen!$F$2</f>
        <v>607.60149999999999</v>
      </c>
      <c r="U377" s="889">
        <f>R377*Tabellen!$G$2</f>
        <v>0</v>
      </c>
      <c r="V377" s="889">
        <f>T377*Tabellen!$H$2</f>
        <v>127.59631499999999</v>
      </c>
      <c r="W377" s="889">
        <f t="shared" si="98"/>
        <v>127.59631499999999</v>
      </c>
      <c r="X377" s="889">
        <f t="shared" si="99"/>
        <v>735.19781499999999</v>
      </c>
      <c r="Y377" s="888"/>
      <c r="Z377" s="839"/>
      <c r="AA377" s="839"/>
      <c r="AB377" s="839"/>
      <c r="AC377" s="839"/>
      <c r="AD377" s="839"/>
      <c r="AE377" s="839"/>
      <c r="AF377" s="839"/>
      <c r="AG377" s="839"/>
      <c r="AH377" s="839"/>
      <c r="AI377" s="839"/>
      <c r="AJ377" s="839"/>
      <c r="AK377" s="839"/>
      <c r="AL377" s="839"/>
      <c r="AM377" s="839"/>
      <c r="AN377" s="839"/>
      <c r="AO377" s="839"/>
      <c r="AP377" s="839"/>
      <c r="AQ377" s="839"/>
      <c r="AR377" s="839"/>
      <c r="AS377" s="839"/>
      <c r="AT377" s="839"/>
      <c r="AU377" s="839"/>
      <c r="AV377" s="839"/>
      <c r="AW377" s="839"/>
      <c r="AX377" s="839"/>
      <c r="AY377" s="839"/>
      <c r="AZ377" s="839"/>
      <c r="BA377" s="839"/>
      <c r="BB377" s="839"/>
      <c r="BC377" s="839"/>
      <c r="BD377" s="839"/>
      <c r="BE377" s="839"/>
      <c r="BF377" s="839"/>
      <c r="BG377" s="839"/>
      <c r="BH377" s="839"/>
      <c r="BI377" s="839"/>
      <c r="BJ377" s="839"/>
      <c r="BK377" s="839"/>
      <c r="BL377" s="839"/>
      <c r="BM377" s="839"/>
      <c r="BN377" s="839"/>
      <c r="BO377" s="839"/>
      <c r="BP377" s="839"/>
      <c r="BQ377" s="839"/>
      <c r="BR377" s="839"/>
      <c r="BS377" s="839"/>
    </row>
    <row r="378" spans="1:71" s="575" customFormat="1" ht="15.6" customHeight="1" outlineLevel="2" x14ac:dyDescent="0.2">
      <c r="A378" s="811"/>
      <c r="B378" s="578"/>
      <c r="C378" s="694"/>
      <c r="D378" s="578" t="s">
        <v>1407</v>
      </c>
      <c r="E378" s="579">
        <v>1</v>
      </c>
      <c r="F378" s="576" t="s">
        <v>844</v>
      </c>
      <c r="G378" s="579">
        <v>4</v>
      </c>
      <c r="H378" s="580">
        <f t="shared" si="94"/>
        <v>4</v>
      </c>
      <c r="I378" s="768"/>
      <c r="J378" s="768">
        <f t="shared" si="95"/>
        <v>0</v>
      </c>
      <c r="K378" s="768"/>
      <c r="L378" s="768">
        <f t="shared" si="96"/>
        <v>0</v>
      </c>
      <c r="M378" s="768">
        <f>J378+H378*Tabellen!$K$2+L378</f>
        <v>240</v>
      </c>
      <c r="N378" s="704"/>
      <c r="O378" s="889">
        <f t="shared" si="97"/>
        <v>290.39999999999998</v>
      </c>
      <c r="P378" s="902"/>
      <c r="Q378" s="894" t="s">
        <v>1007</v>
      </c>
      <c r="R378" s="889">
        <f>H378*Tabellen!$K$2*Tabellen!$F$2</f>
        <v>290.39999999999998</v>
      </c>
      <c r="S378" s="895" t="s">
        <v>1089</v>
      </c>
      <c r="T378" s="889">
        <f>J378*Tabellen!$F$2</f>
        <v>0</v>
      </c>
      <c r="U378" s="889">
        <f>R378*Tabellen!$G$2</f>
        <v>26.135999999999996</v>
      </c>
      <c r="V378" s="889">
        <f>T378*Tabellen!$H$2</f>
        <v>0</v>
      </c>
      <c r="W378" s="889">
        <f t="shared" si="98"/>
        <v>26.135999999999996</v>
      </c>
      <c r="X378" s="889">
        <f t="shared" si="99"/>
        <v>316.53599999999994</v>
      </c>
      <c r="Y378" s="888"/>
      <c r="Z378" s="839"/>
      <c r="AA378" s="839"/>
      <c r="AB378" s="839"/>
      <c r="AC378" s="839"/>
      <c r="AD378" s="839"/>
      <c r="AE378" s="839"/>
      <c r="AF378" s="839"/>
      <c r="AG378" s="839"/>
      <c r="AH378" s="839"/>
      <c r="AI378" s="839"/>
      <c r="AJ378" s="839"/>
      <c r="AK378" s="839"/>
      <c r="AL378" s="839"/>
      <c r="AM378" s="839"/>
      <c r="AN378" s="839"/>
      <c r="AO378" s="839"/>
      <c r="AP378" s="839"/>
      <c r="AQ378" s="839"/>
      <c r="AR378" s="839"/>
      <c r="AS378" s="839"/>
      <c r="AT378" s="839"/>
      <c r="AU378" s="839"/>
      <c r="AV378" s="839"/>
      <c r="AW378" s="839"/>
      <c r="AX378" s="839"/>
      <c r="AY378" s="839"/>
      <c r="AZ378" s="839"/>
      <c r="BA378" s="839"/>
      <c r="BB378" s="839"/>
      <c r="BC378" s="839"/>
      <c r="BD378" s="839"/>
      <c r="BE378" s="839"/>
      <c r="BF378" s="839"/>
      <c r="BG378" s="839"/>
      <c r="BH378" s="839"/>
      <c r="BI378" s="839"/>
      <c r="BJ378" s="839"/>
      <c r="BK378" s="839"/>
      <c r="BL378" s="839"/>
      <c r="BM378" s="839"/>
      <c r="BN378" s="839"/>
      <c r="BO378" s="839"/>
      <c r="BP378" s="839"/>
      <c r="BQ378" s="839"/>
      <c r="BR378" s="839"/>
      <c r="BS378" s="839"/>
    </row>
    <row r="379" spans="1:71" s="733" customFormat="1" ht="15.6" customHeight="1" outlineLevel="2" x14ac:dyDescent="0.2">
      <c r="A379" s="813"/>
      <c r="B379" s="578"/>
      <c r="C379" s="694"/>
      <c r="D379" s="576"/>
      <c r="E379" s="734"/>
      <c r="G379" s="735"/>
      <c r="H379" s="735"/>
      <c r="I379" s="782"/>
      <c r="J379" s="782"/>
      <c r="K379" s="782"/>
      <c r="L379" s="782"/>
      <c r="M379" s="782"/>
      <c r="N379" s="736"/>
      <c r="O379" s="888"/>
      <c r="P379" s="902"/>
      <c r="Q379" s="894"/>
      <c r="R379" s="889"/>
      <c r="S379" s="895"/>
      <c r="T379" s="889"/>
      <c r="U379" s="889"/>
      <c r="V379" s="889"/>
      <c r="W379" s="889"/>
      <c r="X379" s="889"/>
      <c r="Y379" s="905"/>
      <c r="Z379" s="842"/>
      <c r="AA379" s="842"/>
      <c r="AB379" s="842"/>
      <c r="AC379" s="842"/>
      <c r="AD379" s="842"/>
      <c r="AE379" s="842"/>
      <c r="AF379" s="842"/>
      <c r="AG379" s="842"/>
      <c r="AH379" s="842"/>
      <c r="AI379" s="842"/>
      <c r="AJ379" s="842"/>
      <c r="AK379" s="842"/>
      <c r="AL379" s="842"/>
      <c r="AM379" s="842"/>
      <c r="AN379" s="842"/>
      <c r="AO379" s="842"/>
      <c r="AP379" s="842"/>
      <c r="AQ379" s="842"/>
      <c r="AR379" s="842"/>
      <c r="AS379" s="842"/>
      <c r="AT379" s="842"/>
      <c r="AU379" s="842"/>
      <c r="AV379" s="842"/>
      <c r="AW379" s="842"/>
      <c r="AX379" s="842"/>
      <c r="AY379" s="842"/>
      <c r="AZ379" s="842"/>
      <c r="BA379" s="842"/>
      <c r="BB379" s="842"/>
      <c r="BC379" s="842"/>
      <c r="BD379" s="842"/>
      <c r="BE379" s="842"/>
      <c r="BF379" s="842"/>
      <c r="BG379" s="842"/>
      <c r="BH379" s="842"/>
      <c r="BI379" s="842"/>
      <c r="BJ379" s="842"/>
      <c r="BK379" s="842"/>
      <c r="BL379" s="842"/>
      <c r="BM379" s="842"/>
      <c r="BN379" s="842"/>
      <c r="BO379" s="842"/>
      <c r="BP379" s="842"/>
      <c r="BQ379" s="842"/>
      <c r="BR379" s="842"/>
      <c r="BS379" s="842"/>
    </row>
    <row r="380" spans="1:71" ht="15.6" customHeight="1" outlineLevel="2" x14ac:dyDescent="0.2">
      <c r="B380" s="578"/>
      <c r="E380" s="579"/>
      <c r="G380" s="580"/>
      <c r="H380" s="580"/>
      <c r="K380" s="783"/>
      <c r="N380" s="703"/>
      <c r="O380" s="888"/>
      <c r="P380" s="888"/>
      <c r="Q380" s="888"/>
    </row>
    <row r="381" spans="1:71" ht="9" customHeight="1" outlineLevel="1" x14ac:dyDescent="0.2">
      <c r="B381" s="582"/>
      <c r="D381" s="583"/>
      <c r="E381" s="585"/>
      <c r="F381" s="583"/>
      <c r="G381" s="584"/>
      <c r="H381" s="584"/>
      <c r="I381" s="769"/>
      <c r="J381" s="769"/>
      <c r="K381" s="769"/>
      <c r="L381" s="769"/>
      <c r="M381" s="769"/>
      <c r="N381" s="694"/>
      <c r="O381" s="892"/>
      <c r="P381" s="892"/>
      <c r="Q381" s="892"/>
      <c r="R381" s="893"/>
      <c r="S381" s="893"/>
      <c r="T381" s="893"/>
      <c r="U381" s="893"/>
      <c r="V381" s="893"/>
      <c r="W381" s="893"/>
      <c r="X381" s="893"/>
      <c r="Y381" s="892"/>
      <c r="Z381" s="837"/>
      <c r="AA381" s="838"/>
      <c r="AG381" s="835"/>
      <c r="AH381" s="835"/>
    </row>
    <row r="382" spans="1:71" s="789" customFormat="1" ht="15.6" customHeight="1" outlineLevel="1" x14ac:dyDescent="0.2">
      <c r="B382" s="569" t="s">
        <v>988</v>
      </c>
      <c r="C382" s="814"/>
      <c r="D382" s="570" t="s">
        <v>1565</v>
      </c>
      <c r="E382" s="577">
        <v>91.3</v>
      </c>
      <c r="F382" s="570" t="s">
        <v>74</v>
      </c>
      <c r="G382" s="571"/>
      <c r="H382" s="571">
        <f>SUM(H383:H400)/E382</f>
        <v>1.2372359336335239</v>
      </c>
      <c r="I382" s="767"/>
      <c r="J382" s="767">
        <f>SUM(J383:J400)/E382</f>
        <v>37.028467500000005</v>
      </c>
      <c r="K382" s="767"/>
      <c r="L382" s="767">
        <f>SUM(L383:L400)</f>
        <v>0</v>
      </c>
      <c r="M382" s="767">
        <f>SUM(M383:M400)/E382</f>
        <v>111.26262351801142</v>
      </c>
      <c r="N382" s="814"/>
      <c r="O382" s="886">
        <f>SUM(O383:O400)/E382</f>
        <v>134.62777445679387</v>
      </c>
      <c r="P382" s="885" t="str">
        <f>B382</f>
        <v>V1-3-C1</v>
      </c>
      <c r="Q382" s="885"/>
      <c r="R382" s="886"/>
      <c r="S382" s="886"/>
      <c r="T382" s="886"/>
      <c r="U382" s="899"/>
      <c r="V382" s="886"/>
      <c r="W382" s="886"/>
      <c r="X382" s="886">
        <f>SUM(X383:X400)/E382</f>
        <v>152.12080763890529</v>
      </c>
      <c r="Y382" s="887"/>
      <c r="Z382" s="832"/>
      <c r="AA382" s="832"/>
      <c r="AB382" s="832"/>
      <c r="AC382" s="832"/>
      <c r="AD382" s="832"/>
      <c r="AE382" s="832"/>
      <c r="AF382" s="832"/>
      <c r="AG382" s="832"/>
      <c r="AH382" s="832"/>
      <c r="AI382" s="832"/>
      <c r="AJ382" s="832"/>
      <c r="AK382" s="832"/>
      <c r="AL382" s="832"/>
      <c r="AM382" s="832"/>
      <c r="AN382" s="832"/>
      <c r="AO382" s="832"/>
      <c r="AP382" s="832"/>
      <c r="AQ382" s="832"/>
      <c r="AR382" s="832"/>
      <c r="AS382" s="832"/>
      <c r="AT382" s="832"/>
      <c r="AU382" s="832"/>
      <c r="AV382" s="832"/>
      <c r="AW382" s="832"/>
      <c r="AX382" s="832"/>
      <c r="AY382" s="832"/>
      <c r="AZ382" s="832"/>
      <c r="BA382" s="832"/>
      <c r="BB382" s="832"/>
      <c r="BC382" s="832"/>
      <c r="BD382" s="832"/>
      <c r="BE382" s="832"/>
      <c r="BF382" s="832"/>
      <c r="BG382" s="832"/>
      <c r="BH382" s="832"/>
      <c r="BI382" s="832"/>
      <c r="BJ382" s="832"/>
      <c r="BK382" s="832"/>
      <c r="BL382" s="832"/>
      <c r="BM382" s="832"/>
      <c r="BN382" s="832"/>
      <c r="BO382" s="832"/>
      <c r="BP382" s="832"/>
      <c r="BQ382" s="832"/>
      <c r="BR382" s="832"/>
      <c r="BS382" s="832"/>
    </row>
    <row r="383" spans="1:71" ht="15.6" customHeight="1" outlineLevel="2" x14ac:dyDescent="0.2">
      <c r="B383" s="578"/>
      <c r="D383" s="587" t="s">
        <v>1200</v>
      </c>
      <c r="E383" s="579"/>
      <c r="G383" s="580"/>
      <c r="H383" s="580"/>
      <c r="K383" s="783"/>
      <c r="N383" s="703"/>
      <c r="O383" s="888" t="str">
        <f>R383</f>
        <v>incl. opslagen</v>
      </c>
      <c r="P383" s="888"/>
      <c r="Q383" s="894"/>
      <c r="R383" s="901" t="str">
        <f>Tabellen!$C$2</f>
        <v>incl. opslagen</v>
      </c>
      <c r="S383" s="895"/>
      <c r="T383" s="901" t="str">
        <f>Tabellen!$C$2</f>
        <v>incl. opslagen</v>
      </c>
    </row>
    <row r="384" spans="1:71" s="575" customFormat="1" ht="15.6" customHeight="1" outlineLevel="2" x14ac:dyDescent="0.2">
      <c r="A384" s="811"/>
      <c r="B384" s="578"/>
      <c r="C384" s="694"/>
      <c r="D384" s="576" t="s">
        <v>1378</v>
      </c>
      <c r="E384" s="579">
        <v>1</v>
      </c>
      <c r="F384" s="576" t="s">
        <v>844</v>
      </c>
      <c r="G384" s="580">
        <v>2</v>
      </c>
      <c r="H384" s="580">
        <f t="shared" ref="H384:H398" si="100">E384*G384</f>
        <v>2</v>
      </c>
      <c r="I384" s="768"/>
      <c r="J384" s="768">
        <f t="shared" ref="J384:J398" si="101">E384*I384</f>
        <v>0</v>
      </c>
      <c r="K384" s="768"/>
      <c r="L384" s="768">
        <f t="shared" ref="L384:L398" si="102">E384*K384</f>
        <v>0</v>
      </c>
      <c r="M384" s="768">
        <f>J384+H384*Tabellen!$K$2+L384</f>
        <v>120</v>
      </c>
      <c r="N384" s="704"/>
      <c r="O384" s="889">
        <f t="shared" ref="O384:O398" si="103">R384+T384</f>
        <v>145.19999999999999</v>
      </c>
      <c r="P384" s="902"/>
      <c r="Q384" s="894" t="s">
        <v>1007</v>
      </c>
      <c r="R384" s="889">
        <f>H384*Tabellen!$K$2*Tabellen!$F$2</f>
        <v>145.19999999999999</v>
      </c>
      <c r="S384" s="895" t="s">
        <v>1089</v>
      </c>
      <c r="T384" s="889">
        <f>J384*Tabellen!$F$2</f>
        <v>0</v>
      </c>
      <c r="U384" s="889">
        <f>R384*Tabellen!$G$2</f>
        <v>13.067999999999998</v>
      </c>
      <c r="V384" s="889">
        <f>T384*Tabellen!$H$2</f>
        <v>0</v>
      </c>
      <c r="W384" s="889">
        <f t="shared" ref="W384:W398" si="104">U384+V384</f>
        <v>13.067999999999998</v>
      </c>
      <c r="X384" s="889">
        <f t="shared" ref="X384:X398" si="105">O384+W384</f>
        <v>158.26799999999997</v>
      </c>
      <c r="Y384" s="890"/>
      <c r="Z384" s="839"/>
      <c r="AA384" s="839"/>
      <c r="AB384" s="839"/>
      <c r="AC384" s="839"/>
      <c r="AD384" s="839"/>
      <c r="AE384" s="839"/>
      <c r="AF384" s="839"/>
      <c r="AG384" s="839"/>
      <c r="AH384" s="839"/>
      <c r="AI384" s="839"/>
      <c r="AJ384" s="839"/>
      <c r="AK384" s="839"/>
      <c r="AL384" s="839"/>
      <c r="AM384" s="839"/>
      <c r="AN384" s="839"/>
      <c r="AO384" s="839"/>
      <c r="AP384" s="839"/>
      <c r="AQ384" s="839"/>
      <c r="AR384" s="839"/>
      <c r="AS384" s="839"/>
      <c r="AT384" s="839"/>
      <c r="AU384" s="839"/>
      <c r="AV384" s="839"/>
      <c r="AW384" s="839"/>
      <c r="AX384" s="839"/>
      <c r="AY384" s="839"/>
      <c r="AZ384" s="839"/>
      <c r="BA384" s="839"/>
      <c r="BB384" s="839"/>
      <c r="BC384" s="839"/>
      <c r="BD384" s="839"/>
      <c r="BE384" s="839"/>
      <c r="BF384" s="839"/>
      <c r="BG384" s="839"/>
      <c r="BH384" s="839"/>
      <c r="BI384" s="839"/>
      <c r="BJ384" s="839"/>
      <c r="BK384" s="839"/>
      <c r="BL384" s="839"/>
      <c r="BM384" s="839"/>
      <c r="BN384" s="839"/>
      <c r="BO384" s="839"/>
      <c r="BP384" s="839"/>
      <c r="BQ384" s="839"/>
      <c r="BR384" s="839"/>
      <c r="BS384" s="839"/>
    </row>
    <row r="385" spans="1:71" s="575" customFormat="1" ht="15.6" customHeight="1" outlineLevel="2" x14ac:dyDescent="0.2">
      <c r="A385" s="811"/>
      <c r="B385" s="578"/>
      <c r="C385" s="694"/>
      <c r="D385" s="576" t="s">
        <v>1408</v>
      </c>
      <c r="E385" s="579">
        <f>91.3/2.7</f>
        <v>33.81481481481481</v>
      </c>
      <c r="F385" s="576" t="s">
        <v>71</v>
      </c>
      <c r="G385" s="580">
        <v>0.05</v>
      </c>
      <c r="H385" s="580">
        <f t="shared" si="100"/>
        <v>1.6907407407407407</v>
      </c>
      <c r="I385" s="768"/>
      <c r="J385" s="768">
        <f t="shared" si="101"/>
        <v>0</v>
      </c>
      <c r="K385" s="768"/>
      <c r="L385" s="768">
        <f t="shared" si="102"/>
        <v>0</v>
      </c>
      <c r="M385" s="768">
        <f>J385+H385*Tabellen!$K$2+L385</f>
        <v>101.44444444444444</v>
      </c>
      <c r="N385" s="704"/>
      <c r="O385" s="889">
        <f t="shared" si="103"/>
        <v>122.74777777777777</v>
      </c>
      <c r="P385" s="902"/>
      <c r="Q385" s="894" t="s">
        <v>1007</v>
      </c>
      <c r="R385" s="889">
        <f>H385*Tabellen!$K$2*Tabellen!$F$2</f>
        <v>122.74777777777777</v>
      </c>
      <c r="S385" s="895" t="s">
        <v>1089</v>
      </c>
      <c r="T385" s="889">
        <f>J385*Tabellen!$F$2</f>
        <v>0</v>
      </c>
      <c r="U385" s="889">
        <f>R385*Tabellen!$G$2</f>
        <v>11.047299999999998</v>
      </c>
      <c r="V385" s="889">
        <f>T385*Tabellen!$H$2</f>
        <v>0</v>
      </c>
      <c r="W385" s="889">
        <f t="shared" si="104"/>
        <v>11.047299999999998</v>
      </c>
      <c r="X385" s="889">
        <f t="shared" si="105"/>
        <v>133.79507777777778</v>
      </c>
      <c r="Y385" s="890"/>
      <c r="Z385" s="839"/>
      <c r="AA385" s="839"/>
      <c r="AB385" s="839"/>
      <c r="AC385" s="839"/>
      <c r="AD385" s="839"/>
      <c r="AE385" s="839"/>
      <c r="AF385" s="839"/>
      <c r="AG385" s="839"/>
      <c r="AH385" s="839"/>
      <c r="AI385" s="839"/>
      <c r="AJ385" s="839"/>
      <c r="AK385" s="839"/>
      <c r="AL385" s="839"/>
      <c r="AM385" s="839"/>
      <c r="AN385" s="839"/>
      <c r="AO385" s="839"/>
      <c r="AP385" s="839"/>
      <c r="AQ385" s="839"/>
      <c r="AR385" s="839"/>
      <c r="AS385" s="839"/>
      <c r="AT385" s="839"/>
      <c r="AU385" s="839"/>
      <c r="AV385" s="839"/>
      <c r="AW385" s="839"/>
      <c r="AX385" s="839"/>
      <c r="AY385" s="839"/>
      <c r="AZ385" s="839"/>
      <c r="BA385" s="839"/>
      <c r="BB385" s="839"/>
      <c r="BC385" s="839"/>
      <c r="BD385" s="839"/>
      <c r="BE385" s="839"/>
      <c r="BF385" s="839"/>
      <c r="BG385" s="839"/>
      <c r="BH385" s="839"/>
      <c r="BI385" s="839"/>
      <c r="BJ385" s="839"/>
      <c r="BK385" s="839"/>
      <c r="BL385" s="839"/>
      <c r="BM385" s="839"/>
      <c r="BN385" s="839"/>
      <c r="BO385" s="839"/>
      <c r="BP385" s="839"/>
      <c r="BQ385" s="839"/>
      <c r="BR385" s="839"/>
      <c r="BS385" s="839"/>
    </row>
    <row r="386" spans="1:71" s="575" customFormat="1" ht="15.6" customHeight="1" outlineLevel="2" x14ac:dyDescent="0.2">
      <c r="A386" s="811"/>
      <c r="B386" s="578"/>
      <c r="C386" s="694"/>
      <c r="D386" s="576" t="s">
        <v>1425</v>
      </c>
      <c r="E386" s="579">
        <f>E382*1.7</f>
        <v>155.20999999999998</v>
      </c>
      <c r="F386" s="576" t="s">
        <v>71</v>
      </c>
      <c r="G386" s="580">
        <v>0</v>
      </c>
      <c r="H386" s="580">
        <f t="shared" si="100"/>
        <v>0</v>
      </c>
      <c r="I386" s="768">
        <v>1.65</v>
      </c>
      <c r="J386" s="768">
        <f t="shared" si="101"/>
        <v>256.09649999999993</v>
      </c>
      <c r="K386" s="768"/>
      <c r="L386" s="768">
        <f t="shared" si="102"/>
        <v>0</v>
      </c>
      <c r="M386" s="768">
        <f>J386+H386*Tabellen!$K$2+L386</f>
        <v>256.09649999999993</v>
      </c>
      <c r="N386" s="704"/>
      <c r="O386" s="889">
        <f t="shared" si="103"/>
        <v>309.87676499999992</v>
      </c>
      <c r="P386" s="902"/>
      <c r="Q386" s="894" t="s">
        <v>1007</v>
      </c>
      <c r="R386" s="889">
        <f>H386*Tabellen!$K$2*Tabellen!$F$2</f>
        <v>0</v>
      </c>
      <c r="S386" s="895" t="s">
        <v>1089</v>
      </c>
      <c r="T386" s="889">
        <f>J386*Tabellen!$F$2</f>
        <v>309.87676499999992</v>
      </c>
      <c r="U386" s="889">
        <f>R386*Tabellen!$G$2</f>
        <v>0</v>
      </c>
      <c r="V386" s="889">
        <f>T386*Tabellen!$H$2</f>
        <v>65.074120649999983</v>
      </c>
      <c r="W386" s="889">
        <f t="shared" si="104"/>
        <v>65.074120649999983</v>
      </c>
      <c r="X386" s="889">
        <f t="shared" si="105"/>
        <v>374.95088564999992</v>
      </c>
      <c r="Y386" s="890"/>
      <c r="Z386" s="839"/>
      <c r="AA386" s="839"/>
      <c r="AB386" s="839"/>
      <c r="AC386" s="839"/>
      <c r="AD386" s="839"/>
      <c r="AE386" s="839"/>
      <c r="AF386" s="839"/>
      <c r="AG386" s="839"/>
      <c r="AH386" s="839"/>
      <c r="AI386" s="839"/>
      <c r="AJ386" s="839"/>
      <c r="AK386" s="839"/>
      <c r="AL386" s="839"/>
      <c r="AM386" s="839"/>
      <c r="AN386" s="839"/>
      <c r="AO386" s="839"/>
      <c r="AP386" s="839"/>
      <c r="AQ386" s="839"/>
      <c r="AR386" s="839"/>
      <c r="AS386" s="839"/>
      <c r="AT386" s="839"/>
      <c r="AU386" s="839"/>
      <c r="AV386" s="839"/>
      <c r="AW386" s="839"/>
      <c r="AX386" s="839"/>
      <c r="AY386" s="839"/>
      <c r="AZ386" s="839"/>
      <c r="BA386" s="839"/>
      <c r="BB386" s="839"/>
      <c r="BC386" s="839"/>
      <c r="BD386" s="839"/>
      <c r="BE386" s="839"/>
      <c r="BF386" s="839"/>
      <c r="BG386" s="839"/>
      <c r="BH386" s="839"/>
      <c r="BI386" s="839"/>
      <c r="BJ386" s="839"/>
      <c r="BK386" s="839"/>
      <c r="BL386" s="839"/>
      <c r="BM386" s="839"/>
      <c r="BN386" s="839"/>
      <c r="BO386" s="839"/>
      <c r="BP386" s="839"/>
      <c r="BQ386" s="839"/>
      <c r="BR386" s="839"/>
      <c r="BS386" s="839"/>
    </row>
    <row r="387" spans="1:71" s="575" customFormat="1" ht="15.6" customHeight="1" outlineLevel="2" x14ac:dyDescent="0.2">
      <c r="A387" s="811"/>
      <c r="B387" s="578"/>
      <c r="C387" s="694"/>
      <c r="D387" s="576" t="s">
        <v>1410</v>
      </c>
      <c r="E387" s="579">
        <f>E382*1.7*2</f>
        <v>310.41999999999996</v>
      </c>
      <c r="F387" s="576" t="s">
        <v>71</v>
      </c>
      <c r="G387" s="580">
        <v>0</v>
      </c>
      <c r="H387" s="580">
        <f t="shared" si="100"/>
        <v>0</v>
      </c>
      <c r="I387" s="768">
        <v>0.44</v>
      </c>
      <c r="J387" s="768">
        <f t="shared" si="101"/>
        <v>136.58479999999997</v>
      </c>
      <c r="K387" s="768"/>
      <c r="L387" s="768">
        <f t="shared" si="102"/>
        <v>0</v>
      </c>
      <c r="M387" s="768">
        <f>J387+H387*Tabellen!$K$2+L387</f>
        <v>136.58479999999997</v>
      </c>
      <c r="N387" s="704"/>
      <c r="O387" s="889">
        <f t="shared" si="103"/>
        <v>165.26760799999997</v>
      </c>
      <c r="P387" s="902"/>
      <c r="Q387" s="894" t="s">
        <v>1007</v>
      </c>
      <c r="R387" s="889">
        <f>H387*Tabellen!$K$2*Tabellen!$F$2</f>
        <v>0</v>
      </c>
      <c r="S387" s="895" t="s">
        <v>1089</v>
      </c>
      <c r="T387" s="889">
        <f>J387*Tabellen!$F$2</f>
        <v>165.26760799999997</v>
      </c>
      <c r="U387" s="889">
        <f>R387*Tabellen!$G$2</f>
        <v>0</v>
      </c>
      <c r="V387" s="889">
        <f>T387*Tabellen!$H$2</f>
        <v>34.706197679999988</v>
      </c>
      <c r="W387" s="889">
        <f t="shared" si="104"/>
        <v>34.706197679999988</v>
      </c>
      <c r="X387" s="889">
        <f t="shared" si="105"/>
        <v>199.97380567999994</v>
      </c>
      <c r="Y387" s="890"/>
      <c r="Z387" s="839"/>
      <c r="AA387" s="839"/>
      <c r="AB387" s="839"/>
      <c r="AC387" s="839"/>
      <c r="AD387" s="839"/>
      <c r="AE387" s="839"/>
      <c r="AF387" s="839"/>
      <c r="AG387" s="839"/>
      <c r="AH387" s="839"/>
      <c r="AI387" s="839"/>
      <c r="AJ387" s="839"/>
      <c r="AK387" s="839"/>
      <c r="AL387" s="839"/>
      <c r="AM387" s="839"/>
      <c r="AN387" s="839"/>
      <c r="AO387" s="839"/>
      <c r="AP387" s="839"/>
      <c r="AQ387" s="839"/>
      <c r="AR387" s="839"/>
      <c r="AS387" s="839"/>
      <c r="AT387" s="839"/>
      <c r="AU387" s="839"/>
      <c r="AV387" s="839"/>
      <c r="AW387" s="839"/>
      <c r="AX387" s="839"/>
      <c r="AY387" s="839"/>
      <c r="AZ387" s="839"/>
      <c r="BA387" s="839"/>
      <c r="BB387" s="839"/>
      <c r="BC387" s="839"/>
      <c r="BD387" s="839"/>
      <c r="BE387" s="839"/>
      <c r="BF387" s="839"/>
      <c r="BG387" s="839"/>
      <c r="BH387" s="839"/>
      <c r="BI387" s="839"/>
      <c r="BJ387" s="839"/>
      <c r="BK387" s="839"/>
      <c r="BL387" s="839"/>
      <c r="BM387" s="839"/>
      <c r="BN387" s="839"/>
      <c r="BO387" s="839"/>
      <c r="BP387" s="839"/>
      <c r="BQ387" s="839"/>
      <c r="BR387" s="839"/>
      <c r="BS387" s="839"/>
    </row>
    <row r="388" spans="1:71" s="575" customFormat="1" ht="15.6" customHeight="1" outlineLevel="2" x14ac:dyDescent="0.2">
      <c r="A388" s="811"/>
      <c r="B388" s="578"/>
      <c r="C388" s="694"/>
      <c r="D388" s="576" t="s">
        <v>1411</v>
      </c>
      <c r="E388" s="579">
        <f>E387+E386</f>
        <v>465.62999999999994</v>
      </c>
      <c r="F388" s="576" t="s">
        <v>71</v>
      </c>
      <c r="G388" s="580">
        <v>0.13</v>
      </c>
      <c r="H388" s="580">
        <f t="shared" si="100"/>
        <v>60.531899999999993</v>
      </c>
      <c r="I388" s="768"/>
      <c r="J388" s="768">
        <f t="shared" si="101"/>
        <v>0</v>
      </c>
      <c r="K388" s="768"/>
      <c r="L388" s="768">
        <f t="shared" si="102"/>
        <v>0</v>
      </c>
      <c r="M388" s="768">
        <f>J388+H388*Tabellen!$K$2+L388</f>
        <v>3631.9139999999998</v>
      </c>
      <c r="N388" s="704"/>
      <c r="O388" s="889">
        <f t="shared" si="103"/>
        <v>4394.6159399999997</v>
      </c>
      <c r="P388" s="902"/>
      <c r="Q388" s="894" t="s">
        <v>1007</v>
      </c>
      <c r="R388" s="889">
        <f>H388*Tabellen!$K$2*Tabellen!$F$2</f>
        <v>4394.6159399999997</v>
      </c>
      <c r="S388" s="895" t="s">
        <v>1089</v>
      </c>
      <c r="T388" s="889">
        <f>J388*Tabellen!$F$2</f>
        <v>0</v>
      </c>
      <c r="U388" s="889">
        <f>R388*Tabellen!$G$2</f>
        <v>395.51543459999994</v>
      </c>
      <c r="V388" s="889">
        <f>T388*Tabellen!$H$2</f>
        <v>0</v>
      </c>
      <c r="W388" s="889">
        <f t="shared" si="104"/>
        <v>395.51543459999994</v>
      </c>
      <c r="X388" s="889">
        <f t="shared" si="105"/>
        <v>4790.1313745999996</v>
      </c>
      <c r="Y388" s="904"/>
      <c r="Z388" s="839"/>
      <c r="AA388" s="839"/>
      <c r="AB388" s="839"/>
      <c r="AC388" s="839"/>
      <c r="AD388" s="839"/>
      <c r="AE388" s="839"/>
      <c r="AF388" s="839"/>
      <c r="AG388" s="839"/>
      <c r="AH388" s="839"/>
      <c r="AI388" s="839"/>
      <c r="AJ388" s="839"/>
      <c r="AK388" s="839"/>
      <c r="AL388" s="839"/>
      <c r="AM388" s="839"/>
      <c r="AN388" s="839"/>
      <c r="AO388" s="839"/>
      <c r="AP388" s="839"/>
      <c r="AQ388" s="839"/>
      <c r="AR388" s="839"/>
      <c r="AS388" s="839"/>
      <c r="AT388" s="839"/>
      <c r="AU388" s="839"/>
      <c r="AV388" s="839"/>
      <c r="AW388" s="839"/>
      <c r="AX388" s="839"/>
      <c r="AY388" s="839"/>
      <c r="AZ388" s="839"/>
      <c r="BA388" s="839"/>
      <c r="BB388" s="839"/>
      <c r="BC388" s="839"/>
      <c r="BD388" s="839"/>
      <c r="BE388" s="839"/>
      <c r="BF388" s="839"/>
      <c r="BG388" s="839"/>
      <c r="BH388" s="839"/>
      <c r="BI388" s="839"/>
      <c r="BJ388" s="839"/>
      <c r="BK388" s="839"/>
      <c r="BL388" s="839"/>
      <c r="BM388" s="839"/>
      <c r="BN388" s="839"/>
      <c r="BO388" s="839"/>
      <c r="BP388" s="839"/>
      <c r="BQ388" s="839"/>
      <c r="BR388" s="839"/>
      <c r="BS388" s="839"/>
    </row>
    <row r="389" spans="1:71" s="575" customFormat="1" ht="15.6" customHeight="1" outlineLevel="2" x14ac:dyDescent="0.2">
      <c r="A389" s="811"/>
      <c r="B389" s="578"/>
      <c r="C389" s="694"/>
      <c r="D389" s="576" t="s">
        <v>1413</v>
      </c>
      <c r="E389" s="579">
        <f>E382*1.05</f>
        <v>95.864999999999995</v>
      </c>
      <c r="F389" s="576" t="s">
        <v>74</v>
      </c>
      <c r="G389" s="580">
        <v>0</v>
      </c>
      <c r="H389" s="580">
        <f t="shared" si="100"/>
        <v>0</v>
      </c>
      <c r="I389" s="768">
        <v>11.51</v>
      </c>
      <c r="J389" s="768">
        <f t="shared" si="101"/>
        <v>1103.40615</v>
      </c>
      <c r="K389" s="768"/>
      <c r="L389" s="768">
        <f t="shared" si="102"/>
        <v>0</v>
      </c>
      <c r="M389" s="768">
        <f>J389+H389*Tabellen!$K$2+L389</f>
        <v>1103.40615</v>
      </c>
      <c r="N389" s="704"/>
      <c r="O389" s="889">
        <f t="shared" si="103"/>
        <v>1335.1214414999999</v>
      </c>
      <c r="P389" s="902"/>
      <c r="Q389" s="894" t="s">
        <v>1007</v>
      </c>
      <c r="R389" s="889">
        <f>H389*Tabellen!$K$2*Tabellen!$F$2</f>
        <v>0</v>
      </c>
      <c r="S389" s="895" t="s">
        <v>1089</v>
      </c>
      <c r="T389" s="889">
        <f>J389*Tabellen!$F$2</f>
        <v>1335.1214414999999</v>
      </c>
      <c r="U389" s="889">
        <f>R389*Tabellen!$G$2</f>
        <v>0</v>
      </c>
      <c r="V389" s="889">
        <f>T389*Tabellen!$H$2</f>
        <v>280.37550271499998</v>
      </c>
      <c r="W389" s="889">
        <f t="shared" si="104"/>
        <v>280.37550271499998</v>
      </c>
      <c r="X389" s="889">
        <f t="shared" si="105"/>
        <v>1615.496944215</v>
      </c>
      <c r="Y389" s="888"/>
      <c r="Z389" s="839"/>
      <c r="AA389" s="839"/>
      <c r="AB389" s="839"/>
      <c r="AC389" s="839"/>
      <c r="AD389" s="839"/>
      <c r="AE389" s="839"/>
      <c r="AF389" s="839"/>
      <c r="AG389" s="839"/>
      <c r="AH389" s="839"/>
      <c r="AI389" s="839"/>
      <c r="AJ389" s="839"/>
      <c r="AK389" s="839"/>
      <c r="AL389" s="839"/>
      <c r="AM389" s="839"/>
      <c r="AN389" s="839"/>
      <c r="AO389" s="839"/>
      <c r="AP389" s="839"/>
      <c r="AQ389" s="839"/>
      <c r="AR389" s="839"/>
      <c r="AS389" s="839"/>
      <c r="AT389" s="839"/>
      <c r="AU389" s="839"/>
      <c r="AV389" s="839"/>
      <c r="AW389" s="839"/>
      <c r="AX389" s="839"/>
      <c r="AY389" s="839"/>
      <c r="AZ389" s="839"/>
      <c r="BA389" s="839"/>
      <c r="BB389" s="839"/>
      <c r="BC389" s="839"/>
      <c r="BD389" s="839"/>
      <c r="BE389" s="839"/>
      <c r="BF389" s="839"/>
      <c r="BG389" s="839"/>
      <c r="BH389" s="839"/>
      <c r="BI389" s="839"/>
      <c r="BJ389" s="839"/>
      <c r="BK389" s="839"/>
      <c r="BL389" s="839"/>
      <c r="BM389" s="839"/>
      <c r="BN389" s="839"/>
      <c r="BO389" s="839"/>
      <c r="BP389" s="839"/>
      <c r="BQ389" s="839"/>
      <c r="BR389" s="839"/>
      <c r="BS389" s="839"/>
    </row>
    <row r="390" spans="1:71" s="575" customFormat="1" ht="15.6" customHeight="1" outlineLevel="2" x14ac:dyDescent="0.2">
      <c r="A390" s="811"/>
      <c r="B390" s="578"/>
      <c r="C390" s="694"/>
      <c r="D390" s="576" t="str">
        <f>D389</f>
        <v xml:space="preserve">Isolatie in binnenwanden en voorzetwanden d=70 mm n.t.b. </v>
      </c>
      <c r="E390" s="579">
        <f>E382</f>
        <v>91.3</v>
      </c>
      <c r="F390" s="576" t="s">
        <v>74</v>
      </c>
      <c r="G390" s="580">
        <v>0.08</v>
      </c>
      <c r="H390" s="580">
        <f t="shared" si="100"/>
        <v>7.3040000000000003</v>
      </c>
      <c r="I390" s="768"/>
      <c r="J390" s="768">
        <f t="shared" si="101"/>
        <v>0</v>
      </c>
      <c r="K390" s="768"/>
      <c r="L390" s="768">
        <f t="shared" si="102"/>
        <v>0</v>
      </c>
      <c r="M390" s="768">
        <f>J390+H390*Tabellen!$K$2+L390</f>
        <v>438.24</v>
      </c>
      <c r="N390" s="704"/>
      <c r="O390" s="889">
        <f t="shared" si="103"/>
        <v>530.2704</v>
      </c>
      <c r="P390" s="902"/>
      <c r="Q390" s="894" t="s">
        <v>1007</v>
      </c>
      <c r="R390" s="889">
        <f>H390*Tabellen!$K$2*Tabellen!$F$2</f>
        <v>530.2704</v>
      </c>
      <c r="S390" s="895" t="s">
        <v>1089</v>
      </c>
      <c r="T390" s="889">
        <f>J390*Tabellen!$F$2</f>
        <v>0</v>
      </c>
      <c r="U390" s="889">
        <f>R390*Tabellen!$G$2</f>
        <v>47.724336000000001</v>
      </c>
      <c r="V390" s="889">
        <f>T390*Tabellen!$H$2</f>
        <v>0</v>
      </c>
      <c r="W390" s="889">
        <f t="shared" si="104"/>
        <v>47.724336000000001</v>
      </c>
      <c r="X390" s="889">
        <f t="shared" si="105"/>
        <v>577.99473599999999</v>
      </c>
      <c r="Y390" s="888"/>
      <c r="Z390" s="839"/>
      <c r="AA390" s="839"/>
      <c r="AB390" s="839"/>
      <c r="AC390" s="839"/>
      <c r="AD390" s="839"/>
      <c r="AE390" s="839"/>
      <c r="AF390" s="839"/>
      <c r="AG390" s="839"/>
      <c r="AH390" s="839"/>
      <c r="AI390" s="839"/>
      <c r="AJ390" s="839"/>
      <c r="AK390" s="839"/>
      <c r="AL390" s="839"/>
      <c r="AM390" s="839"/>
      <c r="AN390" s="839"/>
      <c r="AO390" s="839"/>
      <c r="AP390" s="839"/>
      <c r="AQ390" s="839"/>
      <c r="AR390" s="839"/>
      <c r="AS390" s="839"/>
      <c r="AT390" s="839"/>
      <c r="AU390" s="839"/>
      <c r="AV390" s="839"/>
      <c r="AW390" s="839"/>
      <c r="AX390" s="839"/>
      <c r="AY390" s="839"/>
      <c r="AZ390" s="839"/>
      <c r="BA390" s="839"/>
      <c r="BB390" s="839"/>
      <c r="BC390" s="839"/>
      <c r="BD390" s="839"/>
      <c r="BE390" s="839"/>
      <c r="BF390" s="839"/>
      <c r="BG390" s="839"/>
      <c r="BH390" s="839"/>
      <c r="BI390" s="839"/>
      <c r="BJ390" s="839"/>
      <c r="BK390" s="839"/>
      <c r="BL390" s="839"/>
      <c r="BM390" s="839"/>
      <c r="BN390" s="839"/>
      <c r="BO390" s="839"/>
      <c r="BP390" s="839"/>
      <c r="BQ390" s="839"/>
      <c r="BR390" s="839"/>
      <c r="BS390" s="839"/>
    </row>
    <row r="391" spans="1:71" s="575" customFormat="1" ht="15.6" customHeight="1" outlineLevel="2" x14ac:dyDescent="0.2">
      <c r="A391" s="811"/>
      <c r="B391" s="578"/>
      <c r="C391" s="694"/>
      <c r="D391" s="576" t="s">
        <v>1414</v>
      </c>
      <c r="E391" s="579">
        <f>E382*1.1</f>
        <v>100.43</v>
      </c>
      <c r="F391" s="578" t="s">
        <v>74</v>
      </c>
      <c r="G391" s="579">
        <v>0</v>
      </c>
      <c r="H391" s="580">
        <f t="shared" si="100"/>
        <v>0</v>
      </c>
      <c r="I391" s="781">
        <v>2.1754249999999997</v>
      </c>
      <c r="J391" s="768">
        <f t="shared" si="101"/>
        <v>218.47793274999998</v>
      </c>
      <c r="K391" s="768"/>
      <c r="L391" s="768">
        <f t="shared" si="102"/>
        <v>0</v>
      </c>
      <c r="M391" s="768">
        <f>J391+H391*Tabellen!$K$2+L391</f>
        <v>218.47793274999998</v>
      </c>
      <c r="N391" s="704"/>
      <c r="O391" s="889">
        <f t="shared" si="103"/>
        <v>264.35829862749995</v>
      </c>
      <c r="P391" s="902"/>
      <c r="Q391" s="894" t="s">
        <v>1007</v>
      </c>
      <c r="R391" s="889">
        <f>H391*Tabellen!$K$2*Tabellen!$F$2</f>
        <v>0</v>
      </c>
      <c r="S391" s="895" t="s">
        <v>1089</v>
      </c>
      <c r="T391" s="889">
        <f>J391*Tabellen!$F$2</f>
        <v>264.35829862749995</v>
      </c>
      <c r="U391" s="889">
        <f>R391*Tabellen!$G$2</f>
        <v>0</v>
      </c>
      <c r="V391" s="889">
        <f>T391*Tabellen!$H$2</f>
        <v>55.515242711774988</v>
      </c>
      <c r="W391" s="889">
        <f t="shared" si="104"/>
        <v>55.515242711774988</v>
      </c>
      <c r="X391" s="889">
        <f t="shared" si="105"/>
        <v>319.87354133927494</v>
      </c>
      <c r="Y391" s="897"/>
      <c r="Z391" s="839"/>
      <c r="AA391" s="839"/>
      <c r="AB391" s="839"/>
      <c r="AC391" s="839"/>
      <c r="AD391" s="839"/>
      <c r="AE391" s="839"/>
      <c r="AF391" s="839"/>
      <c r="AG391" s="839"/>
      <c r="AH391" s="839"/>
      <c r="AI391" s="839"/>
      <c r="AJ391" s="839"/>
      <c r="AK391" s="839"/>
      <c r="AL391" s="839"/>
      <c r="AM391" s="839"/>
      <c r="AN391" s="839"/>
      <c r="AO391" s="839"/>
      <c r="AP391" s="839"/>
      <c r="AQ391" s="839"/>
      <c r="AR391" s="839"/>
      <c r="AS391" s="839"/>
      <c r="AT391" s="839"/>
      <c r="AU391" s="839"/>
      <c r="AV391" s="839"/>
      <c r="AW391" s="839"/>
      <c r="AX391" s="839"/>
      <c r="AY391" s="839"/>
      <c r="AZ391" s="839"/>
      <c r="BA391" s="839"/>
      <c r="BB391" s="839"/>
      <c r="BC391" s="839"/>
      <c r="BD391" s="839"/>
      <c r="BE391" s="839"/>
      <c r="BF391" s="839"/>
      <c r="BG391" s="839"/>
      <c r="BH391" s="839"/>
      <c r="BI391" s="839"/>
      <c r="BJ391" s="839"/>
      <c r="BK391" s="839"/>
      <c r="BL391" s="839"/>
      <c r="BM391" s="839"/>
      <c r="BN391" s="839"/>
      <c r="BO391" s="839"/>
      <c r="BP391" s="839"/>
      <c r="BQ391" s="839"/>
      <c r="BR391" s="839"/>
      <c r="BS391" s="839"/>
    </row>
    <row r="392" spans="1:71" s="575" customFormat="1" ht="15.6" customHeight="1" outlineLevel="2" x14ac:dyDescent="0.2">
      <c r="A392" s="811"/>
      <c r="B392" s="578"/>
      <c r="C392" s="694"/>
      <c r="D392" s="576" t="s">
        <v>1414</v>
      </c>
      <c r="E392" s="579">
        <f>E382</f>
        <v>91.3</v>
      </c>
      <c r="F392" s="576" t="s">
        <v>74</v>
      </c>
      <c r="G392" s="580">
        <v>0.03</v>
      </c>
      <c r="H392" s="580">
        <f t="shared" si="100"/>
        <v>2.7389999999999999</v>
      </c>
      <c r="I392" s="768">
        <v>0</v>
      </c>
      <c r="J392" s="768">
        <f t="shared" si="101"/>
        <v>0</v>
      </c>
      <c r="K392" s="768"/>
      <c r="L392" s="768">
        <f t="shared" si="102"/>
        <v>0</v>
      </c>
      <c r="M392" s="768">
        <f>J392+H392*Tabellen!$K$2+L392</f>
        <v>164.34</v>
      </c>
      <c r="N392" s="704"/>
      <c r="O392" s="889">
        <f t="shared" si="103"/>
        <v>198.85140000000001</v>
      </c>
      <c r="P392" s="902"/>
      <c r="Q392" s="894" t="s">
        <v>1007</v>
      </c>
      <c r="R392" s="889">
        <f>H392*Tabellen!$K$2*Tabellen!$F$2</f>
        <v>198.85140000000001</v>
      </c>
      <c r="S392" s="895" t="s">
        <v>1089</v>
      </c>
      <c r="T392" s="889">
        <f>J392*Tabellen!$F$2</f>
        <v>0</v>
      </c>
      <c r="U392" s="889">
        <f>R392*Tabellen!$G$2</f>
        <v>17.896626000000001</v>
      </c>
      <c r="V392" s="889">
        <f>T392*Tabellen!$H$2</f>
        <v>0</v>
      </c>
      <c r="W392" s="889">
        <f t="shared" si="104"/>
        <v>17.896626000000001</v>
      </c>
      <c r="X392" s="889">
        <f t="shared" si="105"/>
        <v>216.74802600000001</v>
      </c>
      <c r="Y392" s="888"/>
      <c r="Z392" s="839"/>
      <c r="AA392" s="839"/>
      <c r="AB392" s="839"/>
      <c r="AC392" s="839"/>
      <c r="AD392" s="839"/>
      <c r="AE392" s="839"/>
      <c r="AF392" s="839"/>
      <c r="AG392" s="839"/>
      <c r="AH392" s="839"/>
      <c r="AI392" s="839"/>
      <c r="AJ392" s="839"/>
      <c r="AK392" s="839"/>
      <c r="AL392" s="839"/>
      <c r="AM392" s="839"/>
      <c r="AN392" s="839"/>
      <c r="AO392" s="839"/>
      <c r="AP392" s="839"/>
      <c r="AQ392" s="839"/>
      <c r="AR392" s="839"/>
      <c r="AS392" s="839"/>
      <c r="AT392" s="839"/>
      <c r="AU392" s="839"/>
      <c r="AV392" s="839"/>
      <c r="AW392" s="839"/>
      <c r="AX392" s="839"/>
      <c r="AY392" s="839"/>
      <c r="AZ392" s="839"/>
      <c r="BA392" s="839"/>
      <c r="BB392" s="839"/>
      <c r="BC392" s="839"/>
      <c r="BD392" s="839"/>
      <c r="BE392" s="839"/>
      <c r="BF392" s="839"/>
      <c r="BG392" s="839"/>
      <c r="BH392" s="839"/>
      <c r="BI392" s="839"/>
      <c r="BJ392" s="839"/>
      <c r="BK392" s="839"/>
      <c r="BL392" s="839"/>
      <c r="BM392" s="839"/>
      <c r="BN392" s="839"/>
      <c r="BO392" s="839"/>
      <c r="BP392" s="839"/>
      <c r="BQ392" s="839"/>
      <c r="BR392" s="839"/>
      <c r="BS392" s="839"/>
    </row>
    <row r="393" spans="1:71" s="575" customFormat="1" ht="15.6" customHeight="1" outlineLevel="2" x14ac:dyDescent="0.2">
      <c r="A393" s="811"/>
      <c r="B393" s="578"/>
      <c r="C393" s="694"/>
      <c r="D393" s="576" t="s">
        <v>1415</v>
      </c>
      <c r="E393" s="579">
        <f>E382*1.1</f>
        <v>100.43</v>
      </c>
      <c r="F393" s="578" t="s">
        <v>74</v>
      </c>
      <c r="G393" s="579">
        <v>0</v>
      </c>
      <c r="H393" s="580">
        <f t="shared" si="100"/>
        <v>0</v>
      </c>
      <c r="I393" s="781">
        <v>1.79</v>
      </c>
      <c r="J393" s="768">
        <f t="shared" si="101"/>
        <v>179.76970000000003</v>
      </c>
      <c r="K393" s="768"/>
      <c r="L393" s="768">
        <f t="shared" si="102"/>
        <v>0</v>
      </c>
      <c r="M393" s="768">
        <f>J393+H393*Tabellen!$K$2+L393</f>
        <v>179.76970000000003</v>
      </c>
      <c r="N393" s="704"/>
      <c r="O393" s="889">
        <f t="shared" si="103"/>
        <v>217.52133700000002</v>
      </c>
      <c r="P393" s="902"/>
      <c r="Q393" s="894" t="s">
        <v>1007</v>
      </c>
      <c r="R393" s="889">
        <f>H393*Tabellen!$K$2*Tabellen!$F$2</f>
        <v>0</v>
      </c>
      <c r="S393" s="895" t="s">
        <v>1089</v>
      </c>
      <c r="T393" s="889">
        <f>J393*Tabellen!$F$2</f>
        <v>217.52133700000002</v>
      </c>
      <c r="U393" s="889">
        <f>R393*Tabellen!$G$2</f>
        <v>0</v>
      </c>
      <c r="V393" s="889">
        <f>T393*Tabellen!$H$2</f>
        <v>45.679480770000005</v>
      </c>
      <c r="W393" s="889">
        <f t="shared" si="104"/>
        <v>45.679480770000005</v>
      </c>
      <c r="X393" s="889">
        <f t="shared" si="105"/>
        <v>263.20081777000001</v>
      </c>
      <c r="Y393" s="897"/>
      <c r="Z393" s="839"/>
      <c r="AA393" s="839"/>
      <c r="AB393" s="839"/>
      <c r="AC393" s="839"/>
      <c r="AD393" s="839"/>
      <c r="AE393" s="839"/>
      <c r="AF393" s="839"/>
      <c r="AG393" s="839"/>
      <c r="AH393" s="839"/>
      <c r="AI393" s="839"/>
      <c r="AJ393" s="839"/>
      <c r="AK393" s="839"/>
      <c r="AL393" s="839"/>
      <c r="AM393" s="839"/>
      <c r="AN393" s="839"/>
      <c r="AO393" s="839"/>
      <c r="AP393" s="839"/>
      <c r="AQ393" s="839"/>
      <c r="AR393" s="839"/>
      <c r="AS393" s="839"/>
      <c r="AT393" s="839"/>
      <c r="AU393" s="839"/>
      <c r="AV393" s="839"/>
      <c r="AW393" s="839"/>
      <c r="AX393" s="839"/>
      <c r="AY393" s="839"/>
      <c r="AZ393" s="839"/>
      <c r="BA393" s="839"/>
      <c r="BB393" s="839"/>
      <c r="BC393" s="839"/>
      <c r="BD393" s="839"/>
      <c r="BE393" s="839"/>
      <c r="BF393" s="839"/>
      <c r="BG393" s="839"/>
      <c r="BH393" s="839"/>
      <c r="BI393" s="839"/>
      <c r="BJ393" s="839"/>
      <c r="BK393" s="839"/>
      <c r="BL393" s="839"/>
      <c r="BM393" s="839"/>
      <c r="BN393" s="839"/>
      <c r="BO393" s="839"/>
      <c r="BP393" s="839"/>
      <c r="BQ393" s="839"/>
      <c r="BR393" s="839"/>
      <c r="BS393" s="839"/>
    </row>
    <row r="394" spans="1:71" s="575" customFormat="1" ht="15.6" customHeight="1" outlineLevel="2" x14ac:dyDescent="0.2">
      <c r="A394" s="811"/>
      <c r="B394" s="578"/>
      <c r="C394" s="694"/>
      <c r="D394" s="576" t="s">
        <v>1415</v>
      </c>
      <c r="E394" s="579">
        <f>E382</f>
        <v>91.3</v>
      </c>
      <c r="F394" s="576" t="s">
        <v>74</v>
      </c>
      <c r="G394" s="580">
        <v>0.03</v>
      </c>
      <c r="H394" s="580">
        <f t="shared" si="100"/>
        <v>2.7389999999999999</v>
      </c>
      <c r="I394" s="768">
        <v>0</v>
      </c>
      <c r="J394" s="768">
        <f t="shared" si="101"/>
        <v>0</v>
      </c>
      <c r="K394" s="768"/>
      <c r="L394" s="768">
        <f t="shared" si="102"/>
        <v>0</v>
      </c>
      <c r="M394" s="768">
        <f>J394+H394*Tabellen!$K$2+L394</f>
        <v>164.34</v>
      </c>
      <c r="N394" s="704"/>
      <c r="O394" s="889">
        <f t="shared" si="103"/>
        <v>198.85140000000001</v>
      </c>
      <c r="P394" s="902"/>
      <c r="Q394" s="894" t="s">
        <v>1007</v>
      </c>
      <c r="R394" s="889">
        <f>H394*Tabellen!$K$2*Tabellen!$F$2</f>
        <v>198.85140000000001</v>
      </c>
      <c r="S394" s="895" t="s">
        <v>1089</v>
      </c>
      <c r="T394" s="889">
        <f>J394*Tabellen!$F$2</f>
        <v>0</v>
      </c>
      <c r="U394" s="889">
        <f>R394*Tabellen!$G$2</f>
        <v>17.896626000000001</v>
      </c>
      <c r="V394" s="889">
        <f>T394*Tabellen!$H$2</f>
        <v>0</v>
      </c>
      <c r="W394" s="889">
        <f t="shared" si="104"/>
        <v>17.896626000000001</v>
      </c>
      <c r="X394" s="889">
        <f t="shared" si="105"/>
        <v>216.74802600000001</v>
      </c>
      <c r="Y394" s="888"/>
      <c r="Z394" s="839"/>
      <c r="AA394" s="839"/>
      <c r="AB394" s="839"/>
      <c r="AC394" s="839"/>
      <c r="AD394" s="839"/>
      <c r="AE394" s="839"/>
      <c r="AF394" s="839"/>
      <c r="AG394" s="839"/>
      <c r="AH394" s="839"/>
      <c r="AI394" s="839"/>
      <c r="AJ394" s="839"/>
      <c r="AK394" s="839"/>
      <c r="AL394" s="839"/>
      <c r="AM394" s="839"/>
      <c r="AN394" s="839"/>
      <c r="AO394" s="839"/>
      <c r="AP394" s="839"/>
      <c r="AQ394" s="839"/>
      <c r="AR394" s="839"/>
      <c r="AS394" s="839"/>
      <c r="AT394" s="839"/>
      <c r="AU394" s="839"/>
      <c r="AV394" s="839"/>
      <c r="AW394" s="839"/>
      <c r="AX394" s="839"/>
      <c r="AY394" s="839"/>
      <c r="AZ394" s="839"/>
      <c r="BA394" s="839"/>
      <c r="BB394" s="839"/>
      <c r="BC394" s="839"/>
      <c r="BD394" s="839"/>
      <c r="BE394" s="839"/>
      <c r="BF394" s="839"/>
      <c r="BG394" s="839"/>
      <c r="BH394" s="839"/>
      <c r="BI394" s="839"/>
      <c r="BJ394" s="839"/>
      <c r="BK394" s="839"/>
      <c r="BL394" s="839"/>
      <c r="BM394" s="839"/>
      <c r="BN394" s="839"/>
      <c r="BO394" s="839"/>
      <c r="BP394" s="839"/>
      <c r="BQ394" s="839"/>
      <c r="BR394" s="839"/>
      <c r="BS394" s="839"/>
    </row>
    <row r="395" spans="1:71" s="575" customFormat="1" ht="15.6" customHeight="1" outlineLevel="2" x14ac:dyDescent="0.2">
      <c r="A395" s="811"/>
      <c r="B395" s="578"/>
      <c r="C395" s="694"/>
      <c r="D395" s="576" t="s">
        <v>1900</v>
      </c>
      <c r="E395" s="579">
        <f>E382*1.1</f>
        <v>100.43</v>
      </c>
      <c r="F395" s="576" t="s">
        <v>74</v>
      </c>
      <c r="G395" s="580"/>
      <c r="H395" s="580">
        <f t="shared" si="100"/>
        <v>0</v>
      </c>
      <c r="I395" s="768">
        <v>9.8000000000000007</v>
      </c>
      <c r="J395" s="768">
        <f t="shared" si="101"/>
        <v>984.21400000000017</v>
      </c>
      <c r="K395" s="768"/>
      <c r="L395" s="768">
        <f t="shared" si="102"/>
        <v>0</v>
      </c>
      <c r="M395" s="768">
        <f>J395+H395*Tabellen!$K$2+L395</f>
        <v>984.21400000000017</v>
      </c>
      <c r="N395" s="704"/>
      <c r="O395" s="889">
        <f t="shared" si="103"/>
        <v>1190.8989400000003</v>
      </c>
      <c r="P395" s="902"/>
      <c r="Q395" s="894" t="s">
        <v>1007</v>
      </c>
      <c r="R395" s="889">
        <f>H395*Tabellen!$K$2*Tabellen!$F$2</f>
        <v>0</v>
      </c>
      <c r="S395" s="895" t="s">
        <v>1089</v>
      </c>
      <c r="T395" s="889">
        <f>J395*Tabellen!$F$2</f>
        <v>1190.8989400000003</v>
      </c>
      <c r="U395" s="889">
        <f>R395*Tabellen!$G$2</f>
        <v>0</v>
      </c>
      <c r="V395" s="889">
        <f>T395*Tabellen!$H$2</f>
        <v>250.08877740000005</v>
      </c>
      <c r="W395" s="889">
        <f t="shared" si="104"/>
        <v>250.08877740000005</v>
      </c>
      <c r="X395" s="889">
        <f t="shared" si="105"/>
        <v>1440.9877174000003</v>
      </c>
      <c r="Y395" s="905"/>
      <c r="Z395" s="839"/>
      <c r="AA395" s="839"/>
      <c r="AB395" s="839"/>
      <c r="AC395" s="839"/>
      <c r="AD395" s="839"/>
      <c r="AE395" s="839"/>
      <c r="AF395" s="839"/>
      <c r="AG395" s="839"/>
      <c r="AH395" s="839"/>
      <c r="AI395" s="839"/>
      <c r="AJ395" s="839"/>
      <c r="AK395" s="839"/>
      <c r="AL395" s="839"/>
      <c r="AM395" s="839"/>
      <c r="AN395" s="839"/>
      <c r="AO395" s="839"/>
      <c r="AP395" s="839"/>
      <c r="AQ395" s="839"/>
      <c r="AR395" s="839"/>
      <c r="AS395" s="839"/>
      <c r="AT395" s="839"/>
      <c r="AU395" s="839"/>
      <c r="AV395" s="839"/>
      <c r="AW395" s="839"/>
      <c r="AX395" s="839"/>
      <c r="AY395" s="839"/>
      <c r="AZ395" s="839"/>
      <c r="BA395" s="839"/>
      <c r="BB395" s="839"/>
      <c r="BC395" s="839"/>
      <c r="BD395" s="839"/>
      <c r="BE395" s="839"/>
      <c r="BF395" s="839"/>
      <c r="BG395" s="839"/>
      <c r="BH395" s="839"/>
      <c r="BI395" s="839"/>
      <c r="BJ395" s="839"/>
      <c r="BK395" s="839"/>
      <c r="BL395" s="839"/>
      <c r="BM395" s="839"/>
      <c r="BN395" s="839"/>
      <c r="BO395" s="839"/>
      <c r="BP395" s="839"/>
      <c r="BQ395" s="839"/>
      <c r="BR395" s="839"/>
      <c r="BS395" s="839"/>
    </row>
    <row r="396" spans="1:71" s="575" customFormat="1" ht="15.6" customHeight="1" outlineLevel="2" x14ac:dyDescent="0.2">
      <c r="A396" s="811"/>
      <c r="B396" s="578"/>
      <c r="C396" s="694"/>
      <c r="D396" s="576" t="s">
        <v>1900</v>
      </c>
      <c r="E396" s="579">
        <f>E382</f>
        <v>91.3</v>
      </c>
      <c r="F396" s="576" t="s">
        <v>74</v>
      </c>
      <c r="G396" s="580">
        <v>0.35</v>
      </c>
      <c r="H396" s="580">
        <f t="shared" si="100"/>
        <v>31.954999999999998</v>
      </c>
      <c r="I396" s="768"/>
      <c r="J396" s="768">
        <f t="shared" si="101"/>
        <v>0</v>
      </c>
      <c r="K396" s="768"/>
      <c r="L396" s="768">
        <f t="shared" si="102"/>
        <v>0</v>
      </c>
      <c r="M396" s="768">
        <f>J396+H396*Tabellen!$K$2+L396</f>
        <v>1917.3</v>
      </c>
      <c r="N396" s="704"/>
      <c r="O396" s="889">
        <f t="shared" si="103"/>
        <v>2319.933</v>
      </c>
      <c r="P396" s="902"/>
      <c r="Q396" s="894" t="s">
        <v>1007</v>
      </c>
      <c r="R396" s="889">
        <f>H396*Tabellen!$K$2*Tabellen!$F$2</f>
        <v>2319.933</v>
      </c>
      <c r="S396" s="895" t="s">
        <v>1089</v>
      </c>
      <c r="T396" s="889">
        <f>J396*Tabellen!$F$2</f>
        <v>0</v>
      </c>
      <c r="U396" s="889">
        <f>R396*Tabellen!$G$2</f>
        <v>208.79397</v>
      </c>
      <c r="V396" s="889">
        <f>T396*Tabellen!$H$2</f>
        <v>0</v>
      </c>
      <c r="W396" s="889">
        <f t="shared" si="104"/>
        <v>208.79397</v>
      </c>
      <c r="X396" s="889">
        <f t="shared" si="105"/>
        <v>2528.7269700000002</v>
      </c>
      <c r="Y396" s="888"/>
      <c r="Z396" s="839"/>
      <c r="AA396" s="839"/>
      <c r="AB396" s="839"/>
      <c r="AC396" s="839"/>
      <c r="AD396" s="839"/>
      <c r="AE396" s="839"/>
      <c r="AF396" s="839"/>
      <c r="AG396" s="839"/>
      <c r="AH396" s="839"/>
      <c r="AI396" s="839"/>
      <c r="AJ396" s="839"/>
      <c r="AK396" s="839"/>
      <c r="AL396" s="839"/>
      <c r="AM396" s="839"/>
      <c r="AN396" s="839"/>
      <c r="AO396" s="839"/>
      <c r="AP396" s="839"/>
      <c r="AQ396" s="839"/>
      <c r="AR396" s="839"/>
      <c r="AS396" s="839"/>
      <c r="AT396" s="839"/>
      <c r="AU396" s="839"/>
      <c r="AV396" s="839"/>
      <c r="AW396" s="839"/>
      <c r="AX396" s="839"/>
      <c r="AY396" s="839"/>
      <c r="AZ396" s="839"/>
      <c r="BA396" s="839"/>
      <c r="BB396" s="839"/>
      <c r="BC396" s="839"/>
      <c r="BD396" s="839"/>
      <c r="BE396" s="839"/>
      <c r="BF396" s="839"/>
      <c r="BG396" s="839"/>
      <c r="BH396" s="839"/>
      <c r="BI396" s="839"/>
      <c r="BJ396" s="839"/>
      <c r="BK396" s="839"/>
      <c r="BL396" s="839"/>
      <c r="BM396" s="839"/>
      <c r="BN396" s="839"/>
      <c r="BO396" s="839"/>
      <c r="BP396" s="839"/>
      <c r="BQ396" s="839"/>
      <c r="BR396" s="839"/>
      <c r="BS396" s="839"/>
    </row>
    <row r="397" spans="1:71" s="575" customFormat="1" ht="15.6" customHeight="1" outlineLevel="2" x14ac:dyDescent="0.2">
      <c r="A397" s="811"/>
      <c r="B397" s="578"/>
      <c r="C397" s="694"/>
      <c r="D397" s="578" t="s">
        <v>1416</v>
      </c>
      <c r="E397" s="579">
        <f>E382</f>
        <v>91.3</v>
      </c>
      <c r="F397" s="576" t="s">
        <v>74</v>
      </c>
      <c r="G397" s="579"/>
      <c r="H397" s="580">
        <f t="shared" si="100"/>
        <v>0</v>
      </c>
      <c r="I397" s="768">
        <v>5.5</v>
      </c>
      <c r="J397" s="768">
        <f t="shared" si="101"/>
        <v>502.15</v>
      </c>
      <c r="K397" s="768"/>
      <c r="L397" s="768">
        <f t="shared" si="102"/>
        <v>0</v>
      </c>
      <c r="M397" s="768">
        <f>J397+H397*Tabellen!$K$2+L397</f>
        <v>502.15</v>
      </c>
      <c r="N397" s="704"/>
      <c r="O397" s="889">
        <f t="shared" si="103"/>
        <v>607.60149999999999</v>
      </c>
      <c r="P397" s="902"/>
      <c r="Q397" s="894" t="s">
        <v>1007</v>
      </c>
      <c r="R397" s="889">
        <f>H397*Tabellen!$K$2*Tabellen!$F$2</f>
        <v>0</v>
      </c>
      <c r="S397" s="895" t="s">
        <v>1089</v>
      </c>
      <c r="T397" s="889">
        <f>J397*Tabellen!$F$2</f>
        <v>607.60149999999999</v>
      </c>
      <c r="U397" s="889">
        <f>R397*Tabellen!$G$2</f>
        <v>0</v>
      </c>
      <c r="V397" s="889">
        <f>T397*Tabellen!$H$2</f>
        <v>127.59631499999999</v>
      </c>
      <c r="W397" s="889">
        <f t="shared" si="104"/>
        <v>127.59631499999999</v>
      </c>
      <c r="X397" s="889">
        <f t="shared" si="105"/>
        <v>735.19781499999999</v>
      </c>
      <c r="Y397" s="888"/>
      <c r="Z397" s="839"/>
      <c r="AA397" s="839"/>
      <c r="AB397" s="839"/>
      <c r="AC397" s="839"/>
      <c r="AD397" s="839"/>
      <c r="AE397" s="839"/>
      <c r="AF397" s="839"/>
      <c r="AG397" s="839"/>
      <c r="AH397" s="839"/>
      <c r="AI397" s="839"/>
      <c r="AJ397" s="839"/>
      <c r="AK397" s="839"/>
      <c r="AL397" s="839"/>
      <c r="AM397" s="839"/>
      <c r="AN397" s="839"/>
      <c r="AO397" s="839"/>
      <c r="AP397" s="839"/>
      <c r="AQ397" s="839"/>
      <c r="AR397" s="839"/>
      <c r="AS397" s="839"/>
      <c r="AT397" s="839"/>
      <c r="AU397" s="839"/>
      <c r="AV397" s="839"/>
      <c r="AW397" s="839"/>
      <c r="AX397" s="839"/>
      <c r="AY397" s="839"/>
      <c r="AZ397" s="839"/>
      <c r="BA397" s="839"/>
      <c r="BB397" s="839"/>
      <c r="BC397" s="839"/>
      <c r="BD397" s="839"/>
      <c r="BE397" s="839"/>
      <c r="BF397" s="839"/>
      <c r="BG397" s="839"/>
      <c r="BH397" s="839"/>
      <c r="BI397" s="839"/>
      <c r="BJ397" s="839"/>
      <c r="BK397" s="839"/>
      <c r="BL397" s="839"/>
      <c r="BM397" s="839"/>
      <c r="BN397" s="839"/>
      <c r="BO397" s="839"/>
      <c r="BP397" s="839"/>
      <c r="BQ397" s="839"/>
      <c r="BR397" s="839"/>
      <c r="BS397" s="839"/>
    </row>
    <row r="398" spans="1:71" s="575" customFormat="1" ht="15.6" customHeight="1" outlineLevel="2" x14ac:dyDescent="0.2">
      <c r="A398" s="811"/>
      <c r="B398" s="578"/>
      <c r="C398" s="694"/>
      <c r="D398" s="578" t="s">
        <v>1407</v>
      </c>
      <c r="E398" s="579">
        <v>1</v>
      </c>
      <c r="F398" s="576" t="s">
        <v>844</v>
      </c>
      <c r="G398" s="579">
        <v>4</v>
      </c>
      <c r="H398" s="580">
        <f t="shared" si="100"/>
        <v>4</v>
      </c>
      <c r="I398" s="768"/>
      <c r="J398" s="768">
        <f t="shared" si="101"/>
        <v>0</v>
      </c>
      <c r="K398" s="768"/>
      <c r="L398" s="768">
        <f t="shared" si="102"/>
        <v>0</v>
      </c>
      <c r="M398" s="768">
        <f>J398+H398*Tabellen!$K$2+L398</f>
        <v>240</v>
      </c>
      <c r="N398" s="704"/>
      <c r="O398" s="889">
        <f t="shared" si="103"/>
        <v>290.39999999999998</v>
      </c>
      <c r="P398" s="902"/>
      <c r="Q398" s="894" t="s">
        <v>1007</v>
      </c>
      <c r="R398" s="889">
        <f>H398*Tabellen!$K$2*Tabellen!$F$2</f>
        <v>290.39999999999998</v>
      </c>
      <c r="S398" s="895" t="s">
        <v>1089</v>
      </c>
      <c r="T398" s="889">
        <f>J398*Tabellen!$F$2</f>
        <v>0</v>
      </c>
      <c r="U398" s="889">
        <f>R398*Tabellen!$G$2</f>
        <v>26.135999999999996</v>
      </c>
      <c r="V398" s="889">
        <f>T398*Tabellen!$H$2</f>
        <v>0</v>
      </c>
      <c r="W398" s="889">
        <f t="shared" si="104"/>
        <v>26.135999999999996</v>
      </c>
      <c r="X398" s="889">
        <f t="shared" si="105"/>
        <v>316.53599999999994</v>
      </c>
      <c r="Y398" s="888"/>
      <c r="Z398" s="839"/>
      <c r="AA398" s="839"/>
      <c r="AB398" s="839"/>
      <c r="AC398" s="839"/>
      <c r="AD398" s="839"/>
      <c r="AE398" s="839"/>
      <c r="AF398" s="839"/>
      <c r="AG398" s="839"/>
      <c r="AH398" s="839"/>
      <c r="AI398" s="839"/>
      <c r="AJ398" s="839"/>
      <c r="AK398" s="839"/>
      <c r="AL398" s="839"/>
      <c r="AM398" s="839"/>
      <c r="AN398" s="839"/>
      <c r="AO398" s="839"/>
      <c r="AP398" s="839"/>
      <c r="AQ398" s="839"/>
      <c r="AR398" s="839"/>
      <c r="AS398" s="839"/>
      <c r="AT398" s="839"/>
      <c r="AU398" s="839"/>
      <c r="AV398" s="839"/>
      <c r="AW398" s="839"/>
      <c r="AX398" s="839"/>
      <c r="AY398" s="839"/>
      <c r="AZ398" s="839"/>
      <c r="BA398" s="839"/>
      <c r="BB398" s="839"/>
      <c r="BC398" s="839"/>
      <c r="BD398" s="839"/>
      <c r="BE398" s="839"/>
      <c r="BF398" s="839"/>
      <c r="BG398" s="839"/>
      <c r="BH398" s="839"/>
      <c r="BI398" s="839"/>
      <c r="BJ398" s="839"/>
      <c r="BK398" s="839"/>
      <c r="BL398" s="839"/>
      <c r="BM398" s="839"/>
      <c r="BN398" s="839"/>
      <c r="BO398" s="839"/>
      <c r="BP398" s="839"/>
      <c r="BQ398" s="839"/>
      <c r="BR398" s="839"/>
      <c r="BS398" s="839"/>
    </row>
    <row r="399" spans="1:71" s="733" customFormat="1" ht="15.6" customHeight="1" outlineLevel="2" x14ac:dyDescent="0.2">
      <c r="A399" s="813"/>
      <c r="B399" s="578"/>
      <c r="C399" s="694"/>
      <c r="D399" s="576"/>
      <c r="E399" s="734"/>
      <c r="G399" s="735"/>
      <c r="H399" s="735"/>
      <c r="I399" s="782"/>
      <c r="J399" s="782"/>
      <c r="K399" s="782"/>
      <c r="L399" s="782"/>
      <c r="M399" s="782"/>
      <c r="N399" s="736"/>
      <c r="O399" s="888"/>
      <c r="P399" s="902"/>
      <c r="Q399" s="894"/>
      <c r="R399" s="889"/>
      <c r="S399" s="895"/>
      <c r="T399" s="889"/>
      <c r="U399" s="889"/>
      <c r="V399" s="889"/>
      <c r="W399" s="889"/>
      <c r="X399" s="889"/>
      <c r="Y399" s="905"/>
      <c r="Z399" s="842"/>
      <c r="AA399" s="842"/>
      <c r="AB399" s="842"/>
      <c r="AC399" s="842"/>
      <c r="AD399" s="842"/>
      <c r="AE399" s="842"/>
      <c r="AF399" s="842"/>
      <c r="AG399" s="842"/>
      <c r="AH399" s="842"/>
      <c r="AI399" s="842"/>
      <c r="AJ399" s="842"/>
      <c r="AK399" s="842"/>
      <c r="AL399" s="842"/>
      <c r="AM399" s="842"/>
      <c r="AN399" s="842"/>
      <c r="AO399" s="842"/>
      <c r="AP399" s="842"/>
      <c r="AQ399" s="842"/>
      <c r="AR399" s="842"/>
      <c r="AS399" s="842"/>
      <c r="AT399" s="842"/>
      <c r="AU399" s="842"/>
      <c r="AV399" s="842"/>
      <c r="AW399" s="842"/>
      <c r="AX399" s="842"/>
      <c r="AY399" s="842"/>
      <c r="AZ399" s="842"/>
      <c r="BA399" s="842"/>
      <c r="BB399" s="842"/>
      <c r="BC399" s="842"/>
      <c r="BD399" s="842"/>
      <c r="BE399" s="842"/>
      <c r="BF399" s="842"/>
      <c r="BG399" s="842"/>
      <c r="BH399" s="842"/>
      <c r="BI399" s="842"/>
      <c r="BJ399" s="842"/>
      <c r="BK399" s="842"/>
      <c r="BL399" s="842"/>
      <c r="BM399" s="842"/>
      <c r="BN399" s="842"/>
      <c r="BO399" s="842"/>
      <c r="BP399" s="842"/>
      <c r="BQ399" s="842"/>
      <c r="BR399" s="842"/>
      <c r="BS399" s="842"/>
    </row>
    <row r="400" spans="1:71" ht="15.6" customHeight="1" outlineLevel="2" x14ac:dyDescent="0.2">
      <c r="B400" s="578"/>
      <c r="E400" s="579"/>
      <c r="G400" s="580"/>
      <c r="H400" s="580"/>
      <c r="K400" s="783"/>
      <c r="N400" s="703"/>
      <c r="O400" s="888"/>
      <c r="P400" s="888"/>
      <c r="Q400" s="888"/>
    </row>
    <row r="401" spans="1:71" ht="9" customHeight="1" outlineLevel="1" x14ac:dyDescent="0.2">
      <c r="B401" s="582"/>
      <c r="D401" s="583"/>
      <c r="E401" s="585"/>
      <c r="F401" s="583"/>
      <c r="G401" s="584"/>
      <c r="H401" s="584"/>
      <c r="I401" s="769"/>
      <c r="J401" s="769"/>
      <c r="K401" s="769"/>
      <c r="L401" s="769"/>
      <c r="M401" s="769"/>
      <c r="N401" s="694"/>
      <c r="O401" s="892"/>
      <c r="P401" s="892"/>
      <c r="Q401" s="892"/>
      <c r="R401" s="893"/>
      <c r="S401" s="893"/>
      <c r="T401" s="893"/>
      <c r="U401" s="893"/>
      <c r="V401" s="893"/>
      <c r="W401" s="893"/>
      <c r="X401" s="893"/>
      <c r="Y401" s="892"/>
      <c r="Z401" s="837"/>
      <c r="AA401" s="838"/>
      <c r="AG401" s="835"/>
      <c r="AH401" s="835"/>
    </row>
    <row r="402" spans="1:71" s="789" customFormat="1" ht="15.6" customHeight="1" outlineLevel="1" x14ac:dyDescent="0.2">
      <c r="B402" s="569" t="s">
        <v>989</v>
      </c>
      <c r="C402" s="814"/>
      <c r="D402" s="570" t="s">
        <v>1566</v>
      </c>
      <c r="E402" s="577">
        <v>91.3</v>
      </c>
      <c r="F402" s="570" t="s">
        <v>74</v>
      </c>
      <c r="G402" s="571"/>
      <c r="H402" s="571">
        <f>SUM(H403:H420)/E402</f>
        <v>1.2372359336335239</v>
      </c>
      <c r="I402" s="767"/>
      <c r="J402" s="767">
        <f>SUM(J403:J420)/E402</f>
        <v>39.736967500000006</v>
      </c>
      <c r="K402" s="767"/>
      <c r="L402" s="767">
        <f>SUM(L403:L420)</f>
        <v>0</v>
      </c>
      <c r="M402" s="767">
        <f>SUM(M403:M420)/E402</f>
        <v>113.97112351801144</v>
      </c>
      <c r="N402" s="814"/>
      <c r="O402" s="886">
        <f>SUM(O403:O420)/E402</f>
        <v>137.90505945679385</v>
      </c>
      <c r="P402" s="885" t="str">
        <f>B402</f>
        <v>V1-3-C2</v>
      </c>
      <c r="Q402" s="885"/>
      <c r="R402" s="886"/>
      <c r="S402" s="886"/>
      <c r="T402" s="886"/>
      <c r="U402" s="899"/>
      <c r="V402" s="886"/>
      <c r="W402" s="886"/>
      <c r="X402" s="886">
        <f>SUM(X403:X420)/E402</f>
        <v>156.08632248890527</v>
      </c>
      <c r="Y402" s="887"/>
      <c r="Z402" s="832"/>
      <c r="AA402" s="832"/>
      <c r="AB402" s="832"/>
      <c r="AC402" s="832"/>
      <c r="AD402" s="832"/>
      <c r="AE402" s="832"/>
      <c r="AF402" s="832"/>
      <c r="AG402" s="832"/>
      <c r="AH402" s="832"/>
      <c r="AI402" s="832"/>
      <c r="AJ402" s="832"/>
      <c r="AK402" s="832"/>
      <c r="AL402" s="832"/>
      <c r="AM402" s="832"/>
      <c r="AN402" s="832"/>
      <c r="AO402" s="832"/>
      <c r="AP402" s="832"/>
      <c r="AQ402" s="832"/>
      <c r="AR402" s="832"/>
      <c r="AS402" s="832"/>
      <c r="AT402" s="832"/>
      <c r="AU402" s="832"/>
      <c r="AV402" s="832"/>
      <c r="AW402" s="832"/>
      <c r="AX402" s="832"/>
      <c r="AY402" s="832"/>
      <c r="AZ402" s="832"/>
      <c r="BA402" s="832"/>
      <c r="BB402" s="832"/>
      <c r="BC402" s="832"/>
      <c r="BD402" s="832"/>
      <c r="BE402" s="832"/>
      <c r="BF402" s="832"/>
      <c r="BG402" s="832"/>
      <c r="BH402" s="832"/>
      <c r="BI402" s="832"/>
      <c r="BJ402" s="832"/>
      <c r="BK402" s="832"/>
      <c r="BL402" s="832"/>
      <c r="BM402" s="832"/>
      <c r="BN402" s="832"/>
      <c r="BO402" s="832"/>
      <c r="BP402" s="832"/>
      <c r="BQ402" s="832"/>
      <c r="BR402" s="832"/>
      <c r="BS402" s="832"/>
    </row>
    <row r="403" spans="1:71" ht="15.6" customHeight="1" outlineLevel="2" x14ac:dyDescent="0.2">
      <c r="B403" s="578"/>
      <c r="D403" s="587" t="s">
        <v>1201</v>
      </c>
      <c r="E403" s="579"/>
      <c r="G403" s="580"/>
      <c r="H403" s="580"/>
      <c r="K403" s="783"/>
      <c r="N403" s="703"/>
      <c r="O403" s="888" t="str">
        <f>R403</f>
        <v>incl. opslagen</v>
      </c>
      <c r="P403" s="888"/>
      <c r="Q403" s="894"/>
      <c r="R403" s="901" t="str">
        <f>Tabellen!$C$2</f>
        <v>incl. opslagen</v>
      </c>
      <c r="S403" s="895"/>
      <c r="T403" s="901" t="str">
        <f>Tabellen!$C$2</f>
        <v>incl. opslagen</v>
      </c>
    </row>
    <row r="404" spans="1:71" s="575" customFormat="1" ht="15.6" customHeight="1" outlineLevel="2" x14ac:dyDescent="0.2">
      <c r="A404" s="811"/>
      <c r="B404" s="578"/>
      <c r="C404" s="694"/>
      <c r="D404" s="576" t="s">
        <v>1378</v>
      </c>
      <c r="E404" s="579">
        <v>1</v>
      </c>
      <c r="F404" s="576" t="s">
        <v>844</v>
      </c>
      <c r="G404" s="580">
        <v>2</v>
      </c>
      <c r="H404" s="580">
        <f t="shared" ref="H404:H418" si="106">E404*G404</f>
        <v>2</v>
      </c>
      <c r="I404" s="768"/>
      <c r="J404" s="768">
        <f t="shared" ref="J404:J418" si="107">E404*I404</f>
        <v>0</v>
      </c>
      <c r="K404" s="768"/>
      <c r="L404" s="768">
        <f t="shared" ref="L404:L418" si="108">E404*K404</f>
        <v>0</v>
      </c>
      <c r="M404" s="768">
        <f>J404+H404*Tabellen!$K$2+L404</f>
        <v>120</v>
      </c>
      <c r="N404" s="704"/>
      <c r="O404" s="889">
        <f t="shared" ref="O404:O418" si="109">R404+T404</f>
        <v>145.19999999999999</v>
      </c>
      <c r="P404" s="902"/>
      <c r="Q404" s="894" t="s">
        <v>1007</v>
      </c>
      <c r="R404" s="889">
        <f>H404*Tabellen!$K$2*Tabellen!$F$2</f>
        <v>145.19999999999999</v>
      </c>
      <c r="S404" s="895" t="s">
        <v>1089</v>
      </c>
      <c r="T404" s="889">
        <f>J404*Tabellen!$F$2</f>
        <v>0</v>
      </c>
      <c r="U404" s="889">
        <f>R404*Tabellen!$G$2</f>
        <v>13.067999999999998</v>
      </c>
      <c r="V404" s="889">
        <f>T404*Tabellen!$H$2</f>
        <v>0</v>
      </c>
      <c r="W404" s="889">
        <f t="shared" ref="W404:W418" si="110">U404+V404</f>
        <v>13.067999999999998</v>
      </c>
      <c r="X404" s="889">
        <f t="shared" ref="X404:X418" si="111">O404+W404</f>
        <v>158.26799999999997</v>
      </c>
      <c r="Y404" s="890"/>
      <c r="Z404" s="839"/>
      <c r="AA404" s="839"/>
      <c r="AB404" s="839"/>
      <c r="AC404" s="839"/>
      <c r="AD404" s="839"/>
      <c r="AE404" s="839"/>
      <c r="AF404" s="839"/>
      <c r="AG404" s="839"/>
      <c r="AH404" s="839"/>
      <c r="AI404" s="839"/>
      <c r="AJ404" s="839"/>
      <c r="AK404" s="839"/>
      <c r="AL404" s="839"/>
      <c r="AM404" s="839"/>
      <c r="AN404" s="839"/>
      <c r="AO404" s="839"/>
      <c r="AP404" s="839"/>
      <c r="AQ404" s="839"/>
      <c r="AR404" s="839"/>
      <c r="AS404" s="839"/>
      <c r="AT404" s="839"/>
      <c r="AU404" s="839"/>
      <c r="AV404" s="839"/>
      <c r="AW404" s="839"/>
      <c r="AX404" s="839"/>
      <c r="AY404" s="839"/>
      <c r="AZ404" s="839"/>
      <c r="BA404" s="839"/>
      <c r="BB404" s="839"/>
      <c r="BC404" s="839"/>
      <c r="BD404" s="839"/>
      <c r="BE404" s="839"/>
      <c r="BF404" s="839"/>
      <c r="BG404" s="839"/>
      <c r="BH404" s="839"/>
      <c r="BI404" s="839"/>
      <c r="BJ404" s="839"/>
      <c r="BK404" s="839"/>
      <c r="BL404" s="839"/>
      <c r="BM404" s="839"/>
      <c r="BN404" s="839"/>
      <c r="BO404" s="839"/>
      <c r="BP404" s="839"/>
      <c r="BQ404" s="839"/>
      <c r="BR404" s="839"/>
      <c r="BS404" s="839"/>
    </row>
    <row r="405" spans="1:71" s="575" customFormat="1" ht="15.6" customHeight="1" outlineLevel="2" x14ac:dyDescent="0.2">
      <c r="A405" s="811"/>
      <c r="B405" s="578"/>
      <c r="C405" s="694"/>
      <c r="D405" s="576" t="s">
        <v>1408</v>
      </c>
      <c r="E405" s="579">
        <f>91.3/2.7</f>
        <v>33.81481481481481</v>
      </c>
      <c r="F405" s="576" t="s">
        <v>71</v>
      </c>
      <c r="G405" s="580">
        <v>0.05</v>
      </c>
      <c r="H405" s="580">
        <f t="shared" si="106"/>
        <v>1.6907407407407407</v>
      </c>
      <c r="I405" s="768"/>
      <c r="J405" s="768">
        <f t="shared" si="107"/>
        <v>0</v>
      </c>
      <c r="K405" s="768"/>
      <c r="L405" s="768">
        <f t="shared" si="108"/>
        <v>0</v>
      </c>
      <c r="M405" s="768">
        <f>J405+H405*Tabellen!$K$2+L405</f>
        <v>101.44444444444444</v>
      </c>
      <c r="N405" s="704"/>
      <c r="O405" s="889">
        <f t="shared" si="109"/>
        <v>122.74777777777777</v>
      </c>
      <c r="P405" s="902"/>
      <c r="Q405" s="894" t="s">
        <v>1007</v>
      </c>
      <c r="R405" s="889">
        <f>H405*Tabellen!$K$2*Tabellen!$F$2</f>
        <v>122.74777777777777</v>
      </c>
      <c r="S405" s="895" t="s">
        <v>1089</v>
      </c>
      <c r="T405" s="889">
        <f>J405*Tabellen!$F$2</f>
        <v>0</v>
      </c>
      <c r="U405" s="889">
        <f>R405*Tabellen!$G$2</f>
        <v>11.047299999999998</v>
      </c>
      <c r="V405" s="889">
        <f>T405*Tabellen!$H$2</f>
        <v>0</v>
      </c>
      <c r="W405" s="889">
        <f t="shared" si="110"/>
        <v>11.047299999999998</v>
      </c>
      <c r="X405" s="889">
        <f t="shared" si="111"/>
        <v>133.79507777777778</v>
      </c>
      <c r="Y405" s="890"/>
      <c r="Z405" s="839"/>
      <c r="AA405" s="839"/>
      <c r="AB405" s="839"/>
      <c r="AC405" s="839"/>
      <c r="AD405" s="839"/>
      <c r="AE405" s="839"/>
      <c r="AF405" s="839"/>
      <c r="AG405" s="839"/>
      <c r="AH405" s="839"/>
      <c r="AI405" s="839"/>
      <c r="AJ405" s="839"/>
      <c r="AK405" s="839"/>
      <c r="AL405" s="839"/>
      <c r="AM405" s="839"/>
      <c r="AN405" s="839"/>
      <c r="AO405" s="839"/>
      <c r="AP405" s="839"/>
      <c r="AQ405" s="839"/>
      <c r="AR405" s="839"/>
      <c r="AS405" s="839"/>
      <c r="AT405" s="839"/>
      <c r="AU405" s="839"/>
      <c r="AV405" s="839"/>
      <c r="AW405" s="839"/>
      <c r="AX405" s="839"/>
      <c r="AY405" s="839"/>
      <c r="AZ405" s="839"/>
      <c r="BA405" s="839"/>
      <c r="BB405" s="839"/>
      <c r="BC405" s="839"/>
      <c r="BD405" s="839"/>
      <c r="BE405" s="839"/>
      <c r="BF405" s="839"/>
      <c r="BG405" s="839"/>
      <c r="BH405" s="839"/>
      <c r="BI405" s="839"/>
      <c r="BJ405" s="839"/>
      <c r="BK405" s="839"/>
      <c r="BL405" s="839"/>
      <c r="BM405" s="839"/>
      <c r="BN405" s="839"/>
      <c r="BO405" s="839"/>
      <c r="BP405" s="839"/>
      <c r="BQ405" s="839"/>
      <c r="BR405" s="839"/>
      <c r="BS405" s="839"/>
    </row>
    <row r="406" spans="1:71" s="575" customFormat="1" ht="15.6" customHeight="1" outlineLevel="2" x14ac:dyDescent="0.2">
      <c r="A406" s="811"/>
      <c r="B406" s="578"/>
      <c r="C406" s="694"/>
      <c r="D406" s="576" t="s">
        <v>1185</v>
      </c>
      <c r="E406" s="579">
        <f>E402*1.7</f>
        <v>155.20999999999998</v>
      </c>
      <c r="F406" s="576" t="s">
        <v>71</v>
      </c>
      <c r="G406" s="580">
        <v>0</v>
      </c>
      <c r="H406" s="580">
        <f t="shared" si="106"/>
        <v>0</v>
      </c>
      <c r="I406" s="768">
        <v>1.73</v>
      </c>
      <c r="J406" s="768">
        <f t="shared" si="107"/>
        <v>268.51329999999996</v>
      </c>
      <c r="K406" s="768"/>
      <c r="L406" s="768">
        <f t="shared" si="108"/>
        <v>0</v>
      </c>
      <c r="M406" s="768">
        <f>J406+H406*Tabellen!$K$2+L406</f>
        <v>268.51329999999996</v>
      </c>
      <c r="N406" s="704"/>
      <c r="O406" s="889">
        <f t="shared" si="109"/>
        <v>324.90109299999995</v>
      </c>
      <c r="P406" s="902"/>
      <c r="Q406" s="894" t="s">
        <v>1007</v>
      </c>
      <c r="R406" s="889">
        <f>H406*Tabellen!$K$2*Tabellen!$F$2</f>
        <v>0</v>
      </c>
      <c r="S406" s="895" t="s">
        <v>1089</v>
      </c>
      <c r="T406" s="889">
        <f>J406*Tabellen!$F$2</f>
        <v>324.90109299999995</v>
      </c>
      <c r="U406" s="889">
        <f>R406*Tabellen!$G$2</f>
        <v>0</v>
      </c>
      <c r="V406" s="889">
        <f>T406*Tabellen!$H$2</f>
        <v>68.229229529999984</v>
      </c>
      <c r="W406" s="889">
        <f t="shared" si="110"/>
        <v>68.229229529999984</v>
      </c>
      <c r="X406" s="889">
        <f t="shared" si="111"/>
        <v>393.13032252999994</v>
      </c>
      <c r="Y406" s="890"/>
      <c r="Z406" s="839"/>
      <c r="AA406" s="839"/>
      <c r="AB406" s="839"/>
      <c r="AC406" s="839"/>
      <c r="AD406" s="839"/>
      <c r="AE406" s="839"/>
      <c r="AF406" s="839"/>
      <c r="AG406" s="839"/>
      <c r="AH406" s="839"/>
      <c r="AI406" s="839"/>
      <c r="AJ406" s="839"/>
      <c r="AK406" s="839"/>
      <c r="AL406" s="839"/>
      <c r="AM406" s="839"/>
      <c r="AN406" s="839"/>
      <c r="AO406" s="839"/>
      <c r="AP406" s="839"/>
      <c r="AQ406" s="839"/>
      <c r="AR406" s="839"/>
      <c r="AS406" s="839"/>
      <c r="AT406" s="839"/>
      <c r="AU406" s="839"/>
      <c r="AV406" s="839"/>
      <c r="AW406" s="839"/>
      <c r="AX406" s="839"/>
      <c r="AY406" s="839"/>
      <c r="AZ406" s="839"/>
      <c r="BA406" s="839"/>
      <c r="BB406" s="839"/>
      <c r="BC406" s="839"/>
      <c r="BD406" s="839"/>
      <c r="BE406" s="839"/>
      <c r="BF406" s="839"/>
      <c r="BG406" s="839"/>
      <c r="BH406" s="839"/>
      <c r="BI406" s="839"/>
      <c r="BJ406" s="839"/>
      <c r="BK406" s="839"/>
      <c r="BL406" s="839"/>
      <c r="BM406" s="839"/>
      <c r="BN406" s="839"/>
      <c r="BO406" s="839"/>
      <c r="BP406" s="839"/>
      <c r="BQ406" s="839"/>
      <c r="BR406" s="839"/>
      <c r="BS406" s="839"/>
    </row>
    <row r="407" spans="1:71" s="575" customFormat="1" ht="15.6" customHeight="1" outlineLevel="2" x14ac:dyDescent="0.2">
      <c r="A407" s="811"/>
      <c r="B407" s="578"/>
      <c r="C407" s="694"/>
      <c r="D407" s="576" t="s">
        <v>1410</v>
      </c>
      <c r="E407" s="579">
        <f>E402*1.7*2</f>
        <v>310.41999999999996</v>
      </c>
      <c r="F407" s="576" t="s">
        <v>71</v>
      </c>
      <c r="G407" s="580">
        <v>0</v>
      </c>
      <c r="H407" s="580">
        <f t="shared" si="106"/>
        <v>0</v>
      </c>
      <c r="I407" s="768">
        <v>0.44</v>
      </c>
      <c r="J407" s="768">
        <f t="shared" si="107"/>
        <v>136.58479999999997</v>
      </c>
      <c r="K407" s="768"/>
      <c r="L407" s="768">
        <f t="shared" si="108"/>
        <v>0</v>
      </c>
      <c r="M407" s="768">
        <f>J407+H407*Tabellen!$K$2+L407</f>
        <v>136.58479999999997</v>
      </c>
      <c r="N407" s="704"/>
      <c r="O407" s="889">
        <f t="shared" si="109"/>
        <v>165.26760799999997</v>
      </c>
      <c r="P407" s="902"/>
      <c r="Q407" s="894" t="s">
        <v>1007</v>
      </c>
      <c r="R407" s="889">
        <f>H407*Tabellen!$K$2*Tabellen!$F$2</f>
        <v>0</v>
      </c>
      <c r="S407" s="895" t="s">
        <v>1089</v>
      </c>
      <c r="T407" s="889">
        <f>J407*Tabellen!$F$2</f>
        <v>165.26760799999997</v>
      </c>
      <c r="U407" s="889">
        <f>R407*Tabellen!$G$2</f>
        <v>0</v>
      </c>
      <c r="V407" s="889">
        <f>T407*Tabellen!$H$2</f>
        <v>34.706197679999988</v>
      </c>
      <c r="W407" s="889">
        <f t="shared" si="110"/>
        <v>34.706197679999988</v>
      </c>
      <c r="X407" s="889">
        <f t="shared" si="111"/>
        <v>199.97380567999994</v>
      </c>
      <c r="Y407" s="890"/>
      <c r="Z407" s="839"/>
      <c r="AA407" s="839"/>
      <c r="AB407" s="839"/>
      <c r="AC407" s="839"/>
      <c r="AD407" s="839"/>
      <c r="AE407" s="839"/>
      <c r="AF407" s="839"/>
      <c r="AG407" s="839"/>
      <c r="AH407" s="839"/>
      <c r="AI407" s="839"/>
      <c r="AJ407" s="839"/>
      <c r="AK407" s="839"/>
      <c r="AL407" s="839"/>
      <c r="AM407" s="839"/>
      <c r="AN407" s="839"/>
      <c r="AO407" s="839"/>
      <c r="AP407" s="839"/>
      <c r="AQ407" s="839"/>
      <c r="AR407" s="839"/>
      <c r="AS407" s="839"/>
      <c r="AT407" s="839"/>
      <c r="AU407" s="839"/>
      <c r="AV407" s="839"/>
      <c r="AW407" s="839"/>
      <c r="AX407" s="839"/>
      <c r="AY407" s="839"/>
      <c r="AZ407" s="839"/>
      <c r="BA407" s="839"/>
      <c r="BB407" s="839"/>
      <c r="BC407" s="839"/>
      <c r="BD407" s="839"/>
      <c r="BE407" s="839"/>
      <c r="BF407" s="839"/>
      <c r="BG407" s="839"/>
      <c r="BH407" s="839"/>
      <c r="BI407" s="839"/>
      <c r="BJ407" s="839"/>
      <c r="BK407" s="839"/>
      <c r="BL407" s="839"/>
      <c r="BM407" s="839"/>
      <c r="BN407" s="839"/>
      <c r="BO407" s="839"/>
      <c r="BP407" s="839"/>
      <c r="BQ407" s="839"/>
      <c r="BR407" s="839"/>
      <c r="BS407" s="839"/>
    </row>
    <row r="408" spans="1:71" s="575" customFormat="1" ht="15.6" customHeight="1" outlineLevel="2" x14ac:dyDescent="0.2">
      <c r="A408" s="811"/>
      <c r="B408" s="578"/>
      <c r="C408" s="694"/>
      <c r="D408" s="576" t="s">
        <v>1411</v>
      </c>
      <c r="E408" s="579">
        <f>E407+E406</f>
        <v>465.62999999999994</v>
      </c>
      <c r="F408" s="576" t="s">
        <v>71</v>
      </c>
      <c r="G408" s="580">
        <v>0.13</v>
      </c>
      <c r="H408" s="580">
        <f t="shared" si="106"/>
        <v>60.531899999999993</v>
      </c>
      <c r="I408" s="768"/>
      <c r="J408" s="768">
        <f t="shared" si="107"/>
        <v>0</v>
      </c>
      <c r="K408" s="768"/>
      <c r="L408" s="768">
        <f t="shared" si="108"/>
        <v>0</v>
      </c>
      <c r="M408" s="768">
        <f>J408+H408*Tabellen!$K$2+L408</f>
        <v>3631.9139999999998</v>
      </c>
      <c r="N408" s="704"/>
      <c r="O408" s="889">
        <f t="shared" si="109"/>
        <v>4394.6159399999997</v>
      </c>
      <c r="P408" s="902"/>
      <c r="Q408" s="894" t="s">
        <v>1007</v>
      </c>
      <c r="R408" s="889">
        <f>H408*Tabellen!$K$2*Tabellen!$F$2</f>
        <v>4394.6159399999997</v>
      </c>
      <c r="S408" s="895" t="s">
        <v>1089</v>
      </c>
      <c r="T408" s="889">
        <f>J408*Tabellen!$F$2</f>
        <v>0</v>
      </c>
      <c r="U408" s="889">
        <f>R408*Tabellen!$G$2</f>
        <v>395.51543459999994</v>
      </c>
      <c r="V408" s="889">
        <f>T408*Tabellen!$H$2</f>
        <v>0</v>
      </c>
      <c r="W408" s="889">
        <f t="shared" si="110"/>
        <v>395.51543459999994</v>
      </c>
      <c r="X408" s="889">
        <f t="shared" si="111"/>
        <v>4790.1313745999996</v>
      </c>
      <c r="Y408" s="904"/>
      <c r="Z408" s="839"/>
      <c r="AA408" s="839"/>
      <c r="AB408" s="839"/>
      <c r="AC408" s="839"/>
      <c r="AD408" s="839"/>
      <c r="AE408" s="839"/>
      <c r="AF408" s="839"/>
      <c r="AG408" s="839"/>
      <c r="AH408" s="839"/>
      <c r="AI408" s="839"/>
      <c r="AJ408" s="839"/>
      <c r="AK408" s="839"/>
      <c r="AL408" s="839"/>
      <c r="AM408" s="839"/>
      <c r="AN408" s="839"/>
      <c r="AO408" s="839"/>
      <c r="AP408" s="839"/>
      <c r="AQ408" s="839"/>
      <c r="AR408" s="839"/>
      <c r="AS408" s="839"/>
      <c r="AT408" s="839"/>
      <c r="AU408" s="839"/>
      <c r="AV408" s="839"/>
      <c r="AW408" s="839"/>
      <c r="AX408" s="839"/>
      <c r="AY408" s="839"/>
      <c r="AZ408" s="839"/>
      <c r="BA408" s="839"/>
      <c r="BB408" s="839"/>
      <c r="BC408" s="839"/>
      <c r="BD408" s="839"/>
      <c r="BE408" s="839"/>
      <c r="BF408" s="839"/>
      <c r="BG408" s="839"/>
      <c r="BH408" s="839"/>
      <c r="BI408" s="839"/>
      <c r="BJ408" s="839"/>
      <c r="BK408" s="839"/>
      <c r="BL408" s="839"/>
      <c r="BM408" s="839"/>
      <c r="BN408" s="839"/>
      <c r="BO408" s="839"/>
      <c r="BP408" s="839"/>
      <c r="BQ408" s="839"/>
      <c r="BR408" s="839"/>
      <c r="BS408" s="839"/>
    </row>
    <row r="409" spans="1:71" s="575" customFormat="1" ht="15.6" customHeight="1" outlineLevel="2" x14ac:dyDescent="0.2">
      <c r="A409" s="811"/>
      <c r="B409" s="578"/>
      <c r="C409" s="694"/>
      <c r="D409" s="576" t="s">
        <v>1423</v>
      </c>
      <c r="E409" s="579">
        <f>E402*1.05</f>
        <v>95.864999999999995</v>
      </c>
      <c r="F409" s="576" t="s">
        <v>74</v>
      </c>
      <c r="G409" s="580">
        <v>0</v>
      </c>
      <c r="H409" s="580">
        <f t="shared" si="106"/>
        <v>0</v>
      </c>
      <c r="I409" s="768">
        <v>13.96</v>
      </c>
      <c r="J409" s="768">
        <f t="shared" si="107"/>
        <v>1338.2754</v>
      </c>
      <c r="K409" s="768"/>
      <c r="L409" s="768">
        <f t="shared" si="108"/>
        <v>0</v>
      </c>
      <c r="M409" s="768">
        <f>J409+H409*Tabellen!$K$2+L409</f>
        <v>1338.2754</v>
      </c>
      <c r="N409" s="704"/>
      <c r="O409" s="889">
        <f t="shared" si="109"/>
        <v>1619.313234</v>
      </c>
      <c r="P409" s="902"/>
      <c r="Q409" s="894" t="s">
        <v>1007</v>
      </c>
      <c r="R409" s="889">
        <f>H409*Tabellen!$K$2*Tabellen!$F$2</f>
        <v>0</v>
      </c>
      <c r="S409" s="895" t="s">
        <v>1089</v>
      </c>
      <c r="T409" s="889">
        <f>J409*Tabellen!$F$2</f>
        <v>1619.313234</v>
      </c>
      <c r="U409" s="889">
        <f>R409*Tabellen!$G$2</f>
        <v>0</v>
      </c>
      <c r="V409" s="889">
        <f>T409*Tabellen!$H$2</f>
        <v>340.05577913999997</v>
      </c>
      <c r="W409" s="889">
        <f t="shared" si="110"/>
        <v>340.05577913999997</v>
      </c>
      <c r="X409" s="889">
        <f t="shared" si="111"/>
        <v>1959.3690131399999</v>
      </c>
      <c r="Y409" s="888"/>
      <c r="Z409" s="839"/>
      <c r="AA409" s="839"/>
      <c r="AB409" s="839"/>
      <c r="AC409" s="839"/>
      <c r="AD409" s="839"/>
      <c r="AE409" s="839"/>
      <c r="AF409" s="839"/>
      <c r="AG409" s="839"/>
      <c r="AH409" s="839"/>
      <c r="AI409" s="839"/>
      <c r="AJ409" s="839"/>
      <c r="AK409" s="839"/>
      <c r="AL409" s="839"/>
      <c r="AM409" s="839"/>
      <c r="AN409" s="839"/>
      <c r="AO409" s="839"/>
      <c r="AP409" s="839"/>
      <c r="AQ409" s="839"/>
      <c r="AR409" s="839"/>
      <c r="AS409" s="839"/>
      <c r="AT409" s="839"/>
      <c r="AU409" s="839"/>
      <c r="AV409" s="839"/>
      <c r="AW409" s="839"/>
      <c r="AX409" s="839"/>
      <c r="AY409" s="839"/>
      <c r="AZ409" s="839"/>
      <c r="BA409" s="839"/>
      <c r="BB409" s="839"/>
      <c r="BC409" s="839"/>
      <c r="BD409" s="839"/>
      <c r="BE409" s="839"/>
      <c r="BF409" s="839"/>
      <c r="BG409" s="839"/>
      <c r="BH409" s="839"/>
      <c r="BI409" s="839"/>
      <c r="BJ409" s="839"/>
      <c r="BK409" s="839"/>
      <c r="BL409" s="839"/>
      <c r="BM409" s="839"/>
      <c r="BN409" s="839"/>
      <c r="BO409" s="839"/>
      <c r="BP409" s="839"/>
      <c r="BQ409" s="839"/>
      <c r="BR409" s="839"/>
      <c r="BS409" s="839"/>
    </row>
    <row r="410" spans="1:71" s="575" customFormat="1" ht="15.6" customHeight="1" outlineLevel="2" x14ac:dyDescent="0.2">
      <c r="A410" s="811"/>
      <c r="B410" s="578"/>
      <c r="C410" s="694"/>
      <c r="D410" s="576" t="str">
        <f>D409</f>
        <v xml:space="preserve">Isolatie in binnenwanden en voorzetwanden d=90 mm n.t.b. </v>
      </c>
      <c r="E410" s="579">
        <f>E402</f>
        <v>91.3</v>
      </c>
      <c r="F410" s="576" t="s">
        <v>74</v>
      </c>
      <c r="G410" s="580">
        <v>0.08</v>
      </c>
      <c r="H410" s="580">
        <f t="shared" si="106"/>
        <v>7.3040000000000003</v>
      </c>
      <c r="I410" s="768"/>
      <c r="J410" s="768">
        <f t="shared" si="107"/>
        <v>0</v>
      </c>
      <c r="K410" s="768"/>
      <c r="L410" s="768">
        <f t="shared" si="108"/>
        <v>0</v>
      </c>
      <c r="M410" s="768">
        <f>J410+H410*Tabellen!$K$2+L410</f>
        <v>438.24</v>
      </c>
      <c r="N410" s="704"/>
      <c r="O410" s="889">
        <f t="shared" si="109"/>
        <v>530.2704</v>
      </c>
      <c r="P410" s="902"/>
      <c r="Q410" s="894" t="s">
        <v>1007</v>
      </c>
      <c r="R410" s="889">
        <f>H410*Tabellen!$K$2*Tabellen!$F$2</f>
        <v>530.2704</v>
      </c>
      <c r="S410" s="895" t="s">
        <v>1089</v>
      </c>
      <c r="T410" s="889">
        <f>J410*Tabellen!$F$2</f>
        <v>0</v>
      </c>
      <c r="U410" s="889">
        <f>R410*Tabellen!$G$2</f>
        <v>47.724336000000001</v>
      </c>
      <c r="V410" s="889">
        <f>T410*Tabellen!$H$2</f>
        <v>0</v>
      </c>
      <c r="W410" s="889">
        <f t="shared" si="110"/>
        <v>47.724336000000001</v>
      </c>
      <c r="X410" s="889">
        <f t="shared" si="111"/>
        <v>577.99473599999999</v>
      </c>
      <c r="Y410" s="888"/>
      <c r="Z410" s="839"/>
      <c r="AA410" s="839"/>
      <c r="AB410" s="839"/>
      <c r="AC410" s="839"/>
      <c r="AD410" s="839"/>
      <c r="AE410" s="839"/>
      <c r="AF410" s="839"/>
      <c r="AG410" s="839"/>
      <c r="AH410" s="839"/>
      <c r="AI410" s="839"/>
      <c r="AJ410" s="839"/>
      <c r="AK410" s="839"/>
      <c r="AL410" s="839"/>
      <c r="AM410" s="839"/>
      <c r="AN410" s="839"/>
      <c r="AO410" s="839"/>
      <c r="AP410" s="839"/>
      <c r="AQ410" s="839"/>
      <c r="AR410" s="839"/>
      <c r="AS410" s="839"/>
      <c r="AT410" s="839"/>
      <c r="AU410" s="839"/>
      <c r="AV410" s="839"/>
      <c r="AW410" s="839"/>
      <c r="AX410" s="839"/>
      <c r="AY410" s="839"/>
      <c r="AZ410" s="839"/>
      <c r="BA410" s="839"/>
      <c r="BB410" s="839"/>
      <c r="BC410" s="839"/>
      <c r="BD410" s="839"/>
      <c r="BE410" s="839"/>
      <c r="BF410" s="839"/>
      <c r="BG410" s="839"/>
      <c r="BH410" s="839"/>
      <c r="BI410" s="839"/>
      <c r="BJ410" s="839"/>
      <c r="BK410" s="839"/>
      <c r="BL410" s="839"/>
      <c r="BM410" s="839"/>
      <c r="BN410" s="839"/>
      <c r="BO410" s="839"/>
      <c r="BP410" s="839"/>
      <c r="BQ410" s="839"/>
      <c r="BR410" s="839"/>
      <c r="BS410" s="839"/>
    </row>
    <row r="411" spans="1:71" s="575" customFormat="1" ht="15.6" customHeight="1" outlineLevel="2" x14ac:dyDescent="0.2">
      <c r="A411" s="811"/>
      <c r="B411" s="578"/>
      <c r="C411" s="694"/>
      <c r="D411" s="576" t="s">
        <v>1414</v>
      </c>
      <c r="E411" s="579">
        <f>E402*1.1</f>
        <v>100.43</v>
      </c>
      <c r="F411" s="578" t="s">
        <v>74</v>
      </c>
      <c r="G411" s="579">
        <v>0</v>
      </c>
      <c r="H411" s="580">
        <f t="shared" si="106"/>
        <v>0</v>
      </c>
      <c r="I411" s="781">
        <v>2.1754249999999997</v>
      </c>
      <c r="J411" s="768">
        <f t="shared" si="107"/>
        <v>218.47793274999998</v>
      </c>
      <c r="K411" s="768"/>
      <c r="L411" s="768">
        <f t="shared" si="108"/>
        <v>0</v>
      </c>
      <c r="M411" s="768">
        <f>J411+H411*Tabellen!$K$2+L411</f>
        <v>218.47793274999998</v>
      </c>
      <c r="N411" s="704"/>
      <c r="O411" s="889">
        <f t="shared" si="109"/>
        <v>264.35829862749995</v>
      </c>
      <c r="P411" s="902"/>
      <c r="Q411" s="894" t="s">
        <v>1007</v>
      </c>
      <c r="R411" s="889">
        <f>H411*Tabellen!$K$2*Tabellen!$F$2</f>
        <v>0</v>
      </c>
      <c r="S411" s="895" t="s">
        <v>1089</v>
      </c>
      <c r="T411" s="889">
        <f>J411*Tabellen!$F$2</f>
        <v>264.35829862749995</v>
      </c>
      <c r="U411" s="889">
        <f>R411*Tabellen!$G$2</f>
        <v>0</v>
      </c>
      <c r="V411" s="889">
        <f>T411*Tabellen!$H$2</f>
        <v>55.515242711774988</v>
      </c>
      <c r="W411" s="889">
        <f t="shared" si="110"/>
        <v>55.515242711774988</v>
      </c>
      <c r="X411" s="889">
        <f t="shared" si="111"/>
        <v>319.87354133927494</v>
      </c>
      <c r="Y411" s="897"/>
      <c r="Z411" s="839"/>
      <c r="AA411" s="839"/>
      <c r="AB411" s="839"/>
      <c r="AC411" s="839"/>
      <c r="AD411" s="839"/>
      <c r="AE411" s="839"/>
      <c r="AF411" s="839"/>
      <c r="AG411" s="839"/>
      <c r="AH411" s="839"/>
      <c r="AI411" s="839"/>
      <c r="AJ411" s="839"/>
      <c r="AK411" s="839"/>
      <c r="AL411" s="839"/>
      <c r="AM411" s="839"/>
      <c r="AN411" s="839"/>
      <c r="AO411" s="839"/>
      <c r="AP411" s="839"/>
      <c r="AQ411" s="839"/>
      <c r="AR411" s="839"/>
      <c r="AS411" s="839"/>
      <c r="AT411" s="839"/>
      <c r="AU411" s="839"/>
      <c r="AV411" s="839"/>
      <c r="AW411" s="839"/>
      <c r="AX411" s="839"/>
      <c r="AY411" s="839"/>
      <c r="AZ411" s="839"/>
      <c r="BA411" s="839"/>
      <c r="BB411" s="839"/>
      <c r="BC411" s="839"/>
      <c r="BD411" s="839"/>
      <c r="BE411" s="839"/>
      <c r="BF411" s="839"/>
      <c r="BG411" s="839"/>
      <c r="BH411" s="839"/>
      <c r="BI411" s="839"/>
      <c r="BJ411" s="839"/>
      <c r="BK411" s="839"/>
      <c r="BL411" s="839"/>
      <c r="BM411" s="839"/>
      <c r="BN411" s="839"/>
      <c r="BO411" s="839"/>
      <c r="BP411" s="839"/>
      <c r="BQ411" s="839"/>
      <c r="BR411" s="839"/>
      <c r="BS411" s="839"/>
    </row>
    <row r="412" spans="1:71" s="575" customFormat="1" ht="15.6" customHeight="1" outlineLevel="2" x14ac:dyDescent="0.2">
      <c r="A412" s="811"/>
      <c r="B412" s="578"/>
      <c r="C412" s="694"/>
      <c r="D412" s="576" t="s">
        <v>1414</v>
      </c>
      <c r="E412" s="579">
        <f>E402</f>
        <v>91.3</v>
      </c>
      <c r="F412" s="576" t="s">
        <v>74</v>
      </c>
      <c r="G412" s="580">
        <v>0.03</v>
      </c>
      <c r="H412" s="580">
        <f t="shared" si="106"/>
        <v>2.7389999999999999</v>
      </c>
      <c r="I412" s="768">
        <v>0</v>
      </c>
      <c r="J412" s="768">
        <f t="shared" si="107"/>
        <v>0</v>
      </c>
      <c r="K412" s="768"/>
      <c r="L412" s="768">
        <f t="shared" si="108"/>
        <v>0</v>
      </c>
      <c r="M412" s="768">
        <f>J412+H412*Tabellen!$K$2+L412</f>
        <v>164.34</v>
      </c>
      <c r="N412" s="704"/>
      <c r="O412" s="889">
        <f t="shared" si="109"/>
        <v>198.85140000000001</v>
      </c>
      <c r="P412" s="902"/>
      <c r="Q412" s="894" t="s">
        <v>1007</v>
      </c>
      <c r="R412" s="889">
        <f>H412*Tabellen!$K$2*Tabellen!$F$2</f>
        <v>198.85140000000001</v>
      </c>
      <c r="S412" s="895" t="s">
        <v>1089</v>
      </c>
      <c r="T412" s="889">
        <f>J412*Tabellen!$F$2</f>
        <v>0</v>
      </c>
      <c r="U412" s="889">
        <f>R412*Tabellen!$G$2</f>
        <v>17.896626000000001</v>
      </c>
      <c r="V412" s="889">
        <f>T412*Tabellen!$H$2</f>
        <v>0</v>
      </c>
      <c r="W412" s="889">
        <f t="shared" si="110"/>
        <v>17.896626000000001</v>
      </c>
      <c r="X412" s="889">
        <f t="shared" si="111"/>
        <v>216.74802600000001</v>
      </c>
      <c r="Y412" s="888"/>
      <c r="Z412" s="839"/>
      <c r="AA412" s="839"/>
      <c r="AB412" s="839"/>
      <c r="AC412" s="839"/>
      <c r="AD412" s="839"/>
      <c r="AE412" s="839"/>
      <c r="AF412" s="839"/>
      <c r="AG412" s="839"/>
      <c r="AH412" s="839"/>
      <c r="AI412" s="839"/>
      <c r="AJ412" s="839"/>
      <c r="AK412" s="839"/>
      <c r="AL412" s="839"/>
      <c r="AM412" s="839"/>
      <c r="AN412" s="839"/>
      <c r="AO412" s="839"/>
      <c r="AP412" s="839"/>
      <c r="AQ412" s="839"/>
      <c r="AR412" s="839"/>
      <c r="AS412" s="839"/>
      <c r="AT412" s="839"/>
      <c r="AU412" s="839"/>
      <c r="AV412" s="839"/>
      <c r="AW412" s="839"/>
      <c r="AX412" s="839"/>
      <c r="AY412" s="839"/>
      <c r="AZ412" s="839"/>
      <c r="BA412" s="839"/>
      <c r="BB412" s="839"/>
      <c r="BC412" s="839"/>
      <c r="BD412" s="839"/>
      <c r="BE412" s="839"/>
      <c r="BF412" s="839"/>
      <c r="BG412" s="839"/>
      <c r="BH412" s="839"/>
      <c r="BI412" s="839"/>
      <c r="BJ412" s="839"/>
      <c r="BK412" s="839"/>
      <c r="BL412" s="839"/>
      <c r="BM412" s="839"/>
      <c r="BN412" s="839"/>
      <c r="BO412" s="839"/>
      <c r="BP412" s="839"/>
      <c r="BQ412" s="839"/>
      <c r="BR412" s="839"/>
      <c r="BS412" s="839"/>
    </row>
    <row r="413" spans="1:71" s="575" customFormat="1" ht="15.6" customHeight="1" outlineLevel="2" x14ac:dyDescent="0.2">
      <c r="A413" s="811"/>
      <c r="B413" s="578"/>
      <c r="C413" s="694"/>
      <c r="D413" s="576" t="s">
        <v>1415</v>
      </c>
      <c r="E413" s="579">
        <f>E402*1.1</f>
        <v>100.43</v>
      </c>
      <c r="F413" s="578" t="s">
        <v>74</v>
      </c>
      <c r="G413" s="579">
        <v>0</v>
      </c>
      <c r="H413" s="580">
        <f t="shared" si="106"/>
        <v>0</v>
      </c>
      <c r="I413" s="781">
        <v>1.79</v>
      </c>
      <c r="J413" s="768">
        <f t="shared" si="107"/>
        <v>179.76970000000003</v>
      </c>
      <c r="K413" s="768"/>
      <c r="L413" s="768">
        <f t="shared" si="108"/>
        <v>0</v>
      </c>
      <c r="M413" s="768">
        <f>J413+H413*Tabellen!$K$2+L413</f>
        <v>179.76970000000003</v>
      </c>
      <c r="N413" s="704"/>
      <c r="O413" s="889">
        <f t="shared" si="109"/>
        <v>217.52133700000002</v>
      </c>
      <c r="P413" s="902"/>
      <c r="Q413" s="894" t="s">
        <v>1007</v>
      </c>
      <c r="R413" s="889">
        <f>H413*Tabellen!$K$2*Tabellen!$F$2</f>
        <v>0</v>
      </c>
      <c r="S413" s="895" t="s">
        <v>1089</v>
      </c>
      <c r="T413" s="889">
        <f>J413*Tabellen!$F$2</f>
        <v>217.52133700000002</v>
      </c>
      <c r="U413" s="889">
        <f>R413*Tabellen!$G$2</f>
        <v>0</v>
      </c>
      <c r="V413" s="889">
        <f>T413*Tabellen!$H$2</f>
        <v>45.679480770000005</v>
      </c>
      <c r="W413" s="889">
        <f t="shared" si="110"/>
        <v>45.679480770000005</v>
      </c>
      <c r="X413" s="889">
        <f t="shared" si="111"/>
        <v>263.20081777000001</v>
      </c>
      <c r="Y413" s="897"/>
      <c r="Z413" s="839"/>
      <c r="AA413" s="839"/>
      <c r="AB413" s="839"/>
      <c r="AC413" s="839"/>
      <c r="AD413" s="839"/>
      <c r="AE413" s="839"/>
      <c r="AF413" s="839"/>
      <c r="AG413" s="839"/>
      <c r="AH413" s="839"/>
      <c r="AI413" s="839"/>
      <c r="AJ413" s="839"/>
      <c r="AK413" s="839"/>
      <c r="AL413" s="839"/>
      <c r="AM413" s="839"/>
      <c r="AN413" s="839"/>
      <c r="AO413" s="839"/>
      <c r="AP413" s="839"/>
      <c r="AQ413" s="839"/>
      <c r="AR413" s="839"/>
      <c r="AS413" s="839"/>
      <c r="AT413" s="839"/>
      <c r="AU413" s="839"/>
      <c r="AV413" s="839"/>
      <c r="AW413" s="839"/>
      <c r="AX413" s="839"/>
      <c r="AY413" s="839"/>
      <c r="AZ413" s="839"/>
      <c r="BA413" s="839"/>
      <c r="BB413" s="839"/>
      <c r="BC413" s="839"/>
      <c r="BD413" s="839"/>
      <c r="BE413" s="839"/>
      <c r="BF413" s="839"/>
      <c r="BG413" s="839"/>
      <c r="BH413" s="839"/>
      <c r="BI413" s="839"/>
      <c r="BJ413" s="839"/>
      <c r="BK413" s="839"/>
      <c r="BL413" s="839"/>
      <c r="BM413" s="839"/>
      <c r="BN413" s="839"/>
      <c r="BO413" s="839"/>
      <c r="BP413" s="839"/>
      <c r="BQ413" s="839"/>
      <c r="BR413" s="839"/>
      <c r="BS413" s="839"/>
    </row>
    <row r="414" spans="1:71" s="575" customFormat="1" ht="15.6" customHeight="1" outlineLevel="2" x14ac:dyDescent="0.2">
      <c r="A414" s="811"/>
      <c r="B414" s="578"/>
      <c r="C414" s="694"/>
      <c r="D414" s="576" t="s">
        <v>1415</v>
      </c>
      <c r="E414" s="579">
        <f>E402</f>
        <v>91.3</v>
      </c>
      <c r="F414" s="576" t="s">
        <v>74</v>
      </c>
      <c r="G414" s="580">
        <v>0.03</v>
      </c>
      <c r="H414" s="580">
        <f t="shared" si="106"/>
        <v>2.7389999999999999</v>
      </c>
      <c r="I414" s="768">
        <v>0</v>
      </c>
      <c r="J414" s="768">
        <f t="shared" si="107"/>
        <v>0</v>
      </c>
      <c r="K414" s="768"/>
      <c r="L414" s="768">
        <f t="shared" si="108"/>
        <v>0</v>
      </c>
      <c r="M414" s="768">
        <f>J414+H414*Tabellen!$K$2+L414</f>
        <v>164.34</v>
      </c>
      <c r="N414" s="704"/>
      <c r="O414" s="889">
        <f t="shared" si="109"/>
        <v>198.85140000000001</v>
      </c>
      <c r="P414" s="902"/>
      <c r="Q414" s="894" t="s">
        <v>1007</v>
      </c>
      <c r="R414" s="889">
        <f>H414*Tabellen!$K$2*Tabellen!$F$2</f>
        <v>198.85140000000001</v>
      </c>
      <c r="S414" s="895" t="s">
        <v>1089</v>
      </c>
      <c r="T414" s="889">
        <f>J414*Tabellen!$F$2</f>
        <v>0</v>
      </c>
      <c r="U414" s="889">
        <f>R414*Tabellen!$G$2</f>
        <v>17.896626000000001</v>
      </c>
      <c r="V414" s="889">
        <f>T414*Tabellen!$H$2</f>
        <v>0</v>
      </c>
      <c r="W414" s="889">
        <f t="shared" si="110"/>
        <v>17.896626000000001</v>
      </c>
      <c r="X414" s="889">
        <f t="shared" si="111"/>
        <v>216.74802600000001</v>
      </c>
      <c r="Y414" s="888"/>
      <c r="Z414" s="839"/>
      <c r="AA414" s="839"/>
      <c r="AB414" s="839"/>
      <c r="AC414" s="839"/>
      <c r="AD414" s="839"/>
      <c r="AE414" s="839"/>
      <c r="AF414" s="839"/>
      <c r="AG414" s="839"/>
      <c r="AH414" s="839"/>
      <c r="AI414" s="839"/>
      <c r="AJ414" s="839"/>
      <c r="AK414" s="839"/>
      <c r="AL414" s="839"/>
      <c r="AM414" s="839"/>
      <c r="AN414" s="839"/>
      <c r="AO414" s="839"/>
      <c r="AP414" s="839"/>
      <c r="AQ414" s="839"/>
      <c r="AR414" s="839"/>
      <c r="AS414" s="839"/>
      <c r="AT414" s="839"/>
      <c r="AU414" s="839"/>
      <c r="AV414" s="839"/>
      <c r="AW414" s="839"/>
      <c r="AX414" s="839"/>
      <c r="AY414" s="839"/>
      <c r="AZ414" s="839"/>
      <c r="BA414" s="839"/>
      <c r="BB414" s="839"/>
      <c r="BC414" s="839"/>
      <c r="BD414" s="839"/>
      <c r="BE414" s="839"/>
      <c r="BF414" s="839"/>
      <c r="BG414" s="839"/>
      <c r="BH414" s="839"/>
      <c r="BI414" s="839"/>
      <c r="BJ414" s="839"/>
      <c r="BK414" s="839"/>
      <c r="BL414" s="839"/>
      <c r="BM414" s="839"/>
      <c r="BN414" s="839"/>
      <c r="BO414" s="839"/>
      <c r="BP414" s="839"/>
      <c r="BQ414" s="839"/>
      <c r="BR414" s="839"/>
      <c r="BS414" s="839"/>
    </row>
    <row r="415" spans="1:71" s="575" customFormat="1" ht="15.6" customHeight="1" outlineLevel="2" x14ac:dyDescent="0.2">
      <c r="A415" s="811"/>
      <c r="B415" s="578"/>
      <c r="C415" s="694"/>
      <c r="D415" s="576" t="s">
        <v>1900</v>
      </c>
      <c r="E415" s="579">
        <f>E402*1.1</f>
        <v>100.43</v>
      </c>
      <c r="F415" s="576" t="s">
        <v>74</v>
      </c>
      <c r="G415" s="580"/>
      <c r="H415" s="580">
        <f t="shared" si="106"/>
        <v>0</v>
      </c>
      <c r="I415" s="768">
        <v>9.8000000000000007</v>
      </c>
      <c r="J415" s="768">
        <f t="shared" si="107"/>
        <v>984.21400000000017</v>
      </c>
      <c r="K415" s="768"/>
      <c r="L415" s="768">
        <f t="shared" si="108"/>
        <v>0</v>
      </c>
      <c r="M415" s="768">
        <f>J415+H415*Tabellen!$K$2+L415</f>
        <v>984.21400000000017</v>
      </c>
      <c r="N415" s="704"/>
      <c r="O415" s="889">
        <f t="shared" si="109"/>
        <v>1190.8989400000003</v>
      </c>
      <c r="P415" s="902"/>
      <c r="Q415" s="894" t="s">
        <v>1007</v>
      </c>
      <c r="R415" s="889">
        <f>H415*Tabellen!$K$2*Tabellen!$F$2</f>
        <v>0</v>
      </c>
      <c r="S415" s="895" t="s">
        <v>1089</v>
      </c>
      <c r="T415" s="889">
        <f>J415*Tabellen!$F$2</f>
        <v>1190.8989400000003</v>
      </c>
      <c r="U415" s="889">
        <f>R415*Tabellen!$G$2</f>
        <v>0</v>
      </c>
      <c r="V415" s="889">
        <f>T415*Tabellen!$H$2</f>
        <v>250.08877740000005</v>
      </c>
      <c r="W415" s="889">
        <f t="shared" si="110"/>
        <v>250.08877740000005</v>
      </c>
      <c r="X415" s="889">
        <f t="shared" si="111"/>
        <v>1440.9877174000003</v>
      </c>
      <c r="Y415" s="905"/>
      <c r="Z415" s="839"/>
      <c r="AA415" s="839"/>
      <c r="AB415" s="839"/>
      <c r="AC415" s="839"/>
      <c r="AD415" s="839"/>
      <c r="AE415" s="839"/>
      <c r="AF415" s="839"/>
      <c r="AG415" s="839"/>
      <c r="AH415" s="839"/>
      <c r="AI415" s="839"/>
      <c r="AJ415" s="839"/>
      <c r="AK415" s="839"/>
      <c r="AL415" s="839"/>
      <c r="AM415" s="839"/>
      <c r="AN415" s="839"/>
      <c r="AO415" s="839"/>
      <c r="AP415" s="839"/>
      <c r="AQ415" s="839"/>
      <c r="AR415" s="839"/>
      <c r="AS415" s="839"/>
      <c r="AT415" s="839"/>
      <c r="AU415" s="839"/>
      <c r="AV415" s="839"/>
      <c r="AW415" s="839"/>
      <c r="AX415" s="839"/>
      <c r="AY415" s="839"/>
      <c r="AZ415" s="839"/>
      <c r="BA415" s="839"/>
      <c r="BB415" s="839"/>
      <c r="BC415" s="839"/>
      <c r="BD415" s="839"/>
      <c r="BE415" s="839"/>
      <c r="BF415" s="839"/>
      <c r="BG415" s="839"/>
      <c r="BH415" s="839"/>
      <c r="BI415" s="839"/>
      <c r="BJ415" s="839"/>
      <c r="BK415" s="839"/>
      <c r="BL415" s="839"/>
      <c r="BM415" s="839"/>
      <c r="BN415" s="839"/>
      <c r="BO415" s="839"/>
      <c r="BP415" s="839"/>
      <c r="BQ415" s="839"/>
      <c r="BR415" s="839"/>
      <c r="BS415" s="839"/>
    </row>
    <row r="416" spans="1:71" s="575" customFormat="1" ht="15.6" customHeight="1" outlineLevel="2" x14ac:dyDescent="0.2">
      <c r="A416" s="811"/>
      <c r="B416" s="578"/>
      <c r="C416" s="694"/>
      <c r="D416" s="576" t="s">
        <v>1900</v>
      </c>
      <c r="E416" s="579">
        <f>E402</f>
        <v>91.3</v>
      </c>
      <c r="F416" s="576" t="s">
        <v>74</v>
      </c>
      <c r="G416" s="580">
        <v>0.35</v>
      </c>
      <c r="H416" s="580">
        <f t="shared" si="106"/>
        <v>31.954999999999998</v>
      </c>
      <c r="I416" s="768"/>
      <c r="J416" s="768">
        <f t="shared" si="107"/>
        <v>0</v>
      </c>
      <c r="K416" s="768"/>
      <c r="L416" s="768">
        <f t="shared" si="108"/>
        <v>0</v>
      </c>
      <c r="M416" s="768">
        <f>J416+H416*Tabellen!$K$2+L416</f>
        <v>1917.3</v>
      </c>
      <c r="N416" s="704"/>
      <c r="O416" s="889">
        <f t="shared" si="109"/>
        <v>2319.933</v>
      </c>
      <c r="P416" s="902"/>
      <c r="Q416" s="894" t="s">
        <v>1007</v>
      </c>
      <c r="R416" s="889">
        <f>H416*Tabellen!$K$2*Tabellen!$F$2</f>
        <v>2319.933</v>
      </c>
      <c r="S416" s="895" t="s">
        <v>1089</v>
      </c>
      <c r="T416" s="889">
        <f>J416*Tabellen!$F$2</f>
        <v>0</v>
      </c>
      <c r="U416" s="889">
        <f>R416*Tabellen!$G$2</f>
        <v>208.79397</v>
      </c>
      <c r="V416" s="889">
        <f>T416*Tabellen!$H$2</f>
        <v>0</v>
      </c>
      <c r="W416" s="889">
        <f t="shared" si="110"/>
        <v>208.79397</v>
      </c>
      <c r="X416" s="889">
        <f t="shared" si="111"/>
        <v>2528.7269700000002</v>
      </c>
      <c r="Y416" s="888"/>
      <c r="Z416" s="839"/>
      <c r="AA416" s="839"/>
      <c r="AB416" s="839"/>
      <c r="AC416" s="839"/>
      <c r="AD416" s="839"/>
      <c r="AE416" s="839"/>
      <c r="AF416" s="839"/>
      <c r="AG416" s="839"/>
      <c r="AH416" s="839"/>
      <c r="AI416" s="839"/>
      <c r="AJ416" s="839"/>
      <c r="AK416" s="839"/>
      <c r="AL416" s="839"/>
      <c r="AM416" s="839"/>
      <c r="AN416" s="839"/>
      <c r="AO416" s="839"/>
      <c r="AP416" s="839"/>
      <c r="AQ416" s="839"/>
      <c r="AR416" s="839"/>
      <c r="AS416" s="839"/>
      <c r="AT416" s="839"/>
      <c r="AU416" s="839"/>
      <c r="AV416" s="839"/>
      <c r="AW416" s="839"/>
      <c r="AX416" s="839"/>
      <c r="AY416" s="839"/>
      <c r="AZ416" s="839"/>
      <c r="BA416" s="839"/>
      <c r="BB416" s="839"/>
      <c r="BC416" s="839"/>
      <c r="BD416" s="839"/>
      <c r="BE416" s="839"/>
      <c r="BF416" s="839"/>
      <c r="BG416" s="839"/>
      <c r="BH416" s="839"/>
      <c r="BI416" s="839"/>
      <c r="BJ416" s="839"/>
      <c r="BK416" s="839"/>
      <c r="BL416" s="839"/>
      <c r="BM416" s="839"/>
      <c r="BN416" s="839"/>
      <c r="BO416" s="839"/>
      <c r="BP416" s="839"/>
      <c r="BQ416" s="839"/>
      <c r="BR416" s="839"/>
      <c r="BS416" s="839"/>
    </row>
    <row r="417" spans="1:71" s="575" customFormat="1" ht="15.6" customHeight="1" outlineLevel="2" x14ac:dyDescent="0.2">
      <c r="A417" s="811"/>
      <c r="B417" s="578"/>
      <c r="C417" s="694"/>
      <c r="D417" s="578" t="s">
        <v>1416</v>
      </c>
      <c r="E417" s="579">
        <f>E402</f>
        <v>91.3</v>
      </c>
      <c r="F417" s="576" t="s">
        <v>74</v>
      </c>
      <c r="G417" s="579"/>
      <c r="H417" s="580">
        <f t="shared" si="106"/>
        <v>0</v>
      </c>
      <c r="I417" s="768">
        <v>5.5</v>
      </c>
      <c r="J417" s="768">
        <f t="shared" si="107"/>
        <v>502.15</v>
      </c>
      <c r="K417" s="768"/>
      <c r="L417" s="768">
        <f t="shared" si="108"/>
        <v>0</v>
      </c>
      <c r="M417" s="768">
        <f>J417+H417*Tabellen!$K$2+L417</f>
        <v>502.15</v>
      </c>
      <c r="N417" s="704"/>
      <c r="O417" s="889">
        <f t="shared" si="109"/>
        <v>607.60149999999999</v>
      </c>
      <c r="P417" s="902"/>
      <c r="Q417" s="894" t="s">
        <v>1007</v>
      </c>
      <c r="R417" s="889">
        <f>H417*Tabellen!$K$2*Tabellen!$F$2</f>
        <v>0</v>
      </c>
      <c r="S417" s="895" t="s">
        <v>1089</v>
      </c>
      <c r="T417" s="889">
        <f>J417*Tabellen!$F$2</f>
        <v>607.60149999999999</v>
      </c>
      <c r="U417" s="889">
        <f>R417*Tabellen!$G$2</f>
        <v>0</v>
      </c>
      <c r="V417" s="889">
        <f>T417*Tabellen!$H$2</f>
        <v>127.59631499999999</v>
      </c>
      <c r="W417" s="889">
        <f t="shared" si="110"/>
        <v>127.59631499999999</v>
      </c>
      <c r="X417" s="889">
        <f t="shared" si="111"/>
        <v>735.19781499999999</v>
      </c>
      <c r="Y417" s="888"/>
      <c r="Z417" s="839"/>
      <c r="AA417" s="839"/>
      <c r="AB417" s="839"/>
      <c r="AC417" s="839"/>
      <c r="AD417" s="839"/>
      <c r="AE417" s="839"/>
      <c r="AF417" s="839"/>
      <c r="AG417" s="839"/>
      <c r="AH417" s="839"/>
      <c r="AI417" s="839"/>
      <c r="AJ417" s="839"/>
      <c r="AK417" s="839"/>
      <c r="AL417" s="839"/>
      <c r="AM417" s="839"/>
      <c r="AN417" s="839"/>
      <c r="AO417" s="839"/>
      <c r="AP417" s="839"/>
      <c r="AQ417" s="839"/>
      <c r="AR417" s="839"/>
      <c r="AS417" s="839"/>
      <c r="AT417" s="839"/>
      <c r="AU417" s="839"/>
      <c r="AV417" s="839"/>
      <c r="AW417" s="839"/>
      <c r="AX417" s="839"/>
      <c r="AY417" s="839"/>
      <c r="AZ417" s="839"/>
      <c r="BA417" s="839"/>
      <c r="BB417" s="839"/>
      <c r="BC417" s="839"/>
      <c r="BD417" s="839"/>
      <c r="BE417" s="839"/>
      <c r="BF417" s="839"/>
      <c r="BG417" s="839"/>
      <c r="BH417" s="839"/>
      <c r="BI417" s="839"/>
      <c r="BJ417" s="839"/>
      <c r="BK417" s="839"/>
      <c r="BL417" s="839"/>
      <c r="BM417" s="839"/>
      <c r="BN417" s="839"/>
      <c r="BO417" s="839"/>
      <c r="BP417" s="839"/>
      <c r="BQ417" s="839"/>
      <c r="BR417" s="839"/>
      <c r="BS417" s="839"/>
    </row>
    <row r="418" spans="1:71" s="575" customFormat="1" ht="15.6" customHeight="1" outlineLevel="2" x14ac:dyDescent="0.2">
      <c r="A418" s="811"/>
      <c r="B418" s="578"/>
      <c r="C418" s="694"/>
      <c r="D418" s="578" t="s">
        <v>1407</v>
      </c>
      <c r="E418" s="579">
        <v>1</v>
      </c>
      <c r="F418" s="576" t="s">
        <v>844</v>
      </c>
      <c r="G418" s="579">
        <v>4</v>
      </c>
      <c r="H418" s="580">
        <f t="shared" si="106"/>
        <v>4</v>
      </c>
      <c r="I418" s="768"/>
      <c r="J418" s="768">
        <f t="shared" si="107"/>
        <v>0</v>
      </c>
      <c r="K418" s="768"/>
      <c r="L418" s="768">
        <f t="shared" si="108"/>
        <v>0</v>
      </c>
      <c r="M418" s="768">
        <f>J418+H418*Tabellen!$K$2+L418</f>
        <v>240</v>
      </c>
      <c r="N418" s="704"/>
      <c r="O418" s="889">
        <f t="shared" si="109"/>
        <v>290.39999999999998</v>
      </c>
      <c r="P418" s="902"/>
      <c r="Q418" s="894" t="s">
        <v>1007</v>
      </c>
      <c r="R418" s="889">
        <f>H418*Tabellen!$K$2*Tabellen!$F$2</f>
        <v>290.39999999999998</v>
      </c>
      <c r="S418" s="895" t="s">
        <v>1089</v>
      </c>
      <c r="T418" s="889">
        <f>J418*Tabellen!$F$2</f>
        <v>0</v>
      </c>
      <c r="U418" s="889">
        <f>R418*Tabellen!$G$2</f>
        <v>26.135999999999996</v>
      </c>
      <c r="V418" s="889">
        <f>T418*Tabellen!$H$2</f>
        <v>0</v>
      </c>
      <c r="W418" s="889">
        <f t="shared" si="110"/>
        <v>26.135999999999996</v>
      </c>
      <c r="X418" s="889">
        <f t="shared" si="111"/>
        <v>316.53599999999994</v>
      </c>
      <c r="Y418" s="888"/>
      <c r="Z418" s="839"/>
      <c r="AA418" s="839"/>
      <c r="AB418" s="839"/>
      <c r="AC418" s="839"/>
      <c r="AD418" s="839"/>
      <c r="AE418" s="839"/>
      <c r="AF418" s="839"/>
      <c r="AG418" s="839"/>
      <c r="AH418" s="839"/>
      <c r="AI418" s="839"/>
      <c r="AJ418" s="839"/>
      <c r="AK418" s="839"/>
      <c r="AL418" s="839"/>
      <c r="AM418" s="839"/>
      <c r="AN418" s="839"/>
      <c r="AO418" s="839"/>
      <c r="AP418" s="839"/>
      <c r="AQ418" s="839"/>
      <c r="AR418" s="839"/>
      <c r="AS418" s="839"/>
      <c r="AT418" s="839"/>
      <c r="AU418" s="839"/>
      <c r="AV418" s="839"/>
      <c r="AW418" s="839"/>
      <c r="AX418" s="839"/>
      <c r="AY418" s="839"/>
      <c r="AZ418" s="839"/>
      <c r="BA418" s="839"/>
      <c r="BB418" s="839"/>
      <c r="BC418" s="839"/>
      <c r="BD418" s="839"/>
      <c r="BE418" s="839"/>
      <c r="BF418" s="839"/>
      <c r="BG418" s="839"/>
      <c r="BH418" s="839"/>
      <c r="BI418" s="839"/>
      <c r="BJ418" s="839"/>
      <c r="BK418" s="839"/>
      <c r="BL418" s="839"/>
      <c r="BM418" s="839"/>
      <c r="BN418" s="839"/>
      <c r="BO418" s="839"/>
      <c r="BP418" s="839"/>
      <c r="BQ418" s="839"/>
      <c r="BR418" s="839"/>
      <c r="BS418" s="839"/>
    </row>
    <row r="419" spans="1:71" s="733" customFormat="1" ht="15.6" customHeight="1" outlineLevel="2" x14ac:dyDescent="0.2">
      <c r="A419" s="813"/>
      <c r="B419" s="578"/>
      <c r="C419" s="694"/>
      <c r="D419" s="576"/>
      <c r="E419" s="734"/>
      <c r="G419" s="735"/>
      <c r="H419" s="735"/>
      <c r="I419" s="782"/>
      <c r="J419" s="782"/>
      <c r="K419" s="782"/>
      <c r="L419" s="782"/>
      <c r="M419" s="782"/>
      <c r="N419" s="736"/>
      <c r="O419" s="888"/>
      <c r="P419" s="902"/>
      <c r="Q419" s="894"/>
      <c r="R419" s="889"/>
      <c r="S419" s="895"/>
      <c r="T419" s="889"/>
      <c r="U419" s="889"/>
      <c r="V419" s="889"/>
      <c r="W419" s="889"/>
      <c r="X419" s="889"/>
      <c r="Y419" s="905"/>
      <c r="Z419" s="842"/>
      <c r="AA419" s="842"/>
      <c r="AB419" s="842"/>
      <c r="AC419" s="842"/>
      <c r="AD419" s="842"/>
      <c r="AE419" s="842"/>
      <c r="AF419" s="842"/>
      <c r="AG419" s="842"/>
      <c r="AH419" s="842"/>
      <c r="AI419" s="842"/>
      <c r="AJ419" s="842"/>
      <c r="AK419" s="842"/>
      <c r="AL419" s="842"/>
      <c r="AM419" s="842"/>
      <c r="AN419" s="842"/>
      <c r="AO419" s="842"/>
      <c r="AP419" s="842"/>
      <c r="AQ419" s="842"/>
      <c r="AR419" s="842"/>
      <c r="AS419" s="842"/>
      <c r="AT419" s="842"/>
      <c r="AU419" s="842"/>
      <c r="AV419" s="842"/>
      <c r="AW419" s="842"/>
      <c r="AX419" s="842"/>
      <c r="AY419" s="842"/>
      <c r="AZ419" s="842"/>
      <c r="BA419" s="842"/>
      <c r="BB419" s="842"/>
      <c r="BC419" s="842"/>
      <c r="BD419" s="842"/>
      <c r="BE419" s="842"/>
      <c r="BF419" s="842"/>
      <c r="BG419" s="842"/>
      <c r="BH419" s="842"/>
      <c r="BI419" s="842"/>
      <c r="BJ419" s="842"/>
      <c r="BK419" s="842"/>
      <c r="BL419" s="842"/>
      <c r="BM419" s="842"/>
      <c r="BN419" s="842"/>
      <c r="BO419" s="842"/>
      <c r="BP419" s="842"/>
      <c r="BQ419" s="842"/>
      <c r="BR419" s="842"/>
      <c r="BS419" s="842"/>
    </row>
    <row r="420" spans="1:71" ht="15.6" customHeight="1" outlineLevel="2" x14ac:dyDescent="0.2">
      <c r="B420" s="578"/>
      <c r="E420" s="579"/>
      <c r="G420" s="580"/>
      <c r="H420" s="580"/>
      <c r="K420" s="783"/>
      <c r="N420" s="703"/>
      <c r="O420" s="888"/>
      <c r="P420" s="888"/>
      <c r="Q420" s="888"/>
      <c r="Y420" s="888"/>
      <c r="Z420" s="836"/>
    </row>
    <row r="421" spans="1:71" ht="9" customHeight="1" outlineLevel="1" x14ac:dyDescent="0.2">
      <c r="B421" s="582"/>
      <c r="D421" s="583"/>
      <c r="E421" s="585"/>
      <c r="F421" s="583"/>
      <c r="G421" s="584"/>
      <c r="H421" s="584"/>
      <c r="I421" s="769"/>
      <c r="J421" s="769"/>
      <c r="K421" s="769"/>
      <c r="L421" s="769"/>
      <c r="M421" s="769"/>
      <c r="N421" s="694"/>
      <c r="O421" s="892"/>
      <c r="P421" s="892"/>
      <c r="Q421" s="892"/>
      <c r="R421" s="893"/>
      <c r="S421" s="893"/>
      <c r="T421" s="893"/>
      <c r="U421" s="893"/>
      <c r="V421" s="893"/>
      <c r="W421" s="893"/>
      <c r="X421" s="893"/>
      <c r="Y421" s="892"/>
      <c r="Z421" s="837"/>
      <c r="AA421" s="838"/>
      <c r="AG421" s="835"/>
      <c r="AH421" s="835"/>
    </row>
    <row r="422" spans="1:71" s="789" customFormat="1" ht="15.6" customHeight="1" outlineLevel="1" x14ac:dyDescent="0.2">
      <c r="B422" s="569" t="s">
        <v>990</v>
      </c>
      <c r="C422" s="814"/>
      <c r="D422" s="570" t="s">
        <v>1567</v>
      </c>
      <c r="E422" s="577">
        <v>91.3</v>
      </c>
      <c r="F422" s="570" t="s">
        <v>74</v>
      </c>
      <c r="G422" s="571"/>
      <c r="H422" s="571">
        <f>SUM(H423:H440)/E422</f>
        <v>1.2372359336335239</v>
      </c>
      <c r="I422" s="767"/>
      <c r="J422" s="767">
        <f>SUM(J423:J440)/E422</f>
        <v>40.984967500000003</v>
      </c>
      <c r="K422" s="767"/>
      <c r="L422" s="767">
        <f>SUM(L423:L440)/E422</f>
        <v>0</v>
      </c>
      <c r="M422" s="767">
        <f>SUM(M423:M440)/E422</f>
        <v>115.21912351801143</v>
      </c>
      <c r="N422" s="814"/>
      <c r="O422" s="886">
        <f>SUM(O423:O440)/E422</f>
        <v>139.41513945679384</v>
      </c>
      <c r="P422" s="885" t="str">
        <f>B422</f>
        <v>V1-3-C3</v>
      </c>
      <c r="Q422" s="885"/>
      <c r="R422" s="886"/>
      <c r="S422" s="886"/>
      <c r="T422" s="886"/>
      <c r="U422" s="899"/>
      <c r="V422" s="886"/>
      <c r="W422" s="886"/>
      <c r="X422" s="886">
        <f>SUM(X423:X440)/E422</f>
        <v>157.91351928890529</v>
      </c>
      <c r="Y422" s="887"/>
      <c r="Z422" s="832"/>
      <c r="AA422" s="832"/>
      <c r="AB422" s="832"/>
      <c r="AC422" s="832"/>
      <c r="AD422" s="832"/>
      <c r="AE422" s="832"/>
      <c r="AF422" s="832"/>
      <c r="AG422" s="832"/>
      <c r="AH422" s="832"/>
      <c r="AI422" s="832"/>
      <c r="AJ422" s="832"/>
      <c r="AK422" s="832"/>
      <c r="AL422" s="832"/>
      <c r="AM422" s="832"/>
      <c r="AN422" s="832"/>
      <c r="AO422" s="832"/>
      <c r="AP422" s="832"/>
      <c r="AQ422" s="832"/>
      <c r="AR422" s="832"/>
      <c r="AS422" s="832"/>
      <c r="AT422" s="832"/>
      <c r="AU422" s="832"/>
      <c r="AV422" s="832"/>
      <c r="AW422" s="832"/>
      <c r="AX422" s="832"/>
      <c r="AY422" s="832"/>
      <c r="AZ422" s="832"/>
      <c r="BA422" s="832"/>
      <c r="BB422" s="832"/>
      <c r="BC422" s="832"/>
      <c r="BD422" s="832"/>
      <c r="BE422" s="832"/>
      <c r="BF422" s="832"/>
      <c r="BG422" s="832"/>
      <c r="BH422" s="832"/>
      <c r="BI422" s="832"/>
      <c r="BJ422" s="832"/>
      <c r="BK422" s="832"/>
      <c r="BL422" s="832"/>
      <c r="BM422" s="832"/>
      <c r="BN422" s="832"/>
      <c r="BO422" s="832"/>
      <c r="BP422" s="832"/>
      <c r="BQ422" s="832"/>
      <c r="BR422" s="832"/>
      <c r="BS422" s="832"/>
    </row>
    <row r="423" spans="1:71" ht="15.6" customHeight="1" outlineLevel="2" x14ac:dyDescent="0.2">
      <c r="B423" s="578"/>
      <c r="D423" s="587" t="s">
        <v>1186</v>
      </c>
      <c r="E423" s="579"/>
      <c r="G423" s="580"/>
      <c r="H423" s="580"/>
      <c r="K423" s="783"/>
      <c r="N423" s="703"/>
      <c r="O423" s="888" t="str">
        <f>R423</f>
        <v>incl. opslagen</v>
      </c>
      <c r="P423" s="888"/>
      <c r="Q423" s="894"/>
      <c r="R423" s="901" t="str">
        <f>Tabellen!$C$2</f>
        <v>incl. opslagen</v>
      </c>
      <c r="S423" s="895"/>
      <c r="T423" s="901" t="str">
        <f>Tabellen!$C$2</f>
        <v>incl. opslagen</v>
      </c>
    </row>
    <row r="424" spans="1:71" s="575" customFormat="1" ht="15.6" customHeight="1" outlineLevel="2" x14ac:dyDescent="0.2">
      <c r="A424" s="811"/>
      <c r="B424" s="578"/>
      <c r="C424" s="694"/>
      <c r="D424" s="576" t="s">
        <v>1378</v>
      </c>
      <c r="E424" s="579">
        <v>1</v>
      </c>
      <c r="F424" s="576" t="s">
        <v>844</v>
      </c>
      <c r="G424" s="580">
        <v>2</v>
      </c>
      <c r="H424" s="580">
        <f t="shared" ref="H424:H438" si="112">E424*G424</f>
        <v>2</v>
      </c>
      <c r="I424" s="768"/>
      <c r="J424" s="768">
        <f t="shared" ref="J424:J438" si="113">E424*I424</f>
        <v>0</v>
      </c>
      <c r="K424" s="768"/>
      <c r="L424" s="768">
        <f t="shared" ref="L424:L438" si="114">E424*K424</f>
        <v>0</v>
      </c>
      <c r="M424" s="768">
        <f>J424+H424*Tabellen!$K$2+L424</f>
        <v>120</v>
      </c>
      <c r="N424" s="704"/>
      <c r="O424" s="889">
        <f t="shared" ref="O424:O438" si="115">R424+T424</f>
        <v>145.19999999999999</v>
      </c>
      <c r="P424" s="902"/>
      <c r="Q424" s="894" t="s">
        <v>1007</v>
      </c>
      <c r="R424" s="889">
        <f>H424*Tabellen!$K$2*Tabellen!$F$2</f>
        <v>145.19999999999999</v>
      </c>
      <c r="S424" s="895" t="s">
        <v>1089</v>
      </c>
      <c r="T424" s="889">
        <f>J424*Tabellen!$F$2</f>
        <v>0</v>
      </c>
      <c r="U424" s="889">
        <f>R424*Tabellen!$G$2</f>
        <v>13.067999999999998</v>
      </c>
      <c r="V424" s="889">
        <f>T424*Tabellen!$H$2</f>
        <v>0</v>
      </c>
      <c r="W424" s="889">
        <f t="shared" ref="W424:W438" si="116">U424+V424</f>
        <v>13.067999999999998</v>
      </c>
      <c r="X424" s="889">
        <f t="shared" ref="X424:X438" si="117">O424+W424</f>
        <v>158.26799999999997</v>
      </c>
      <c r="Y424" s="890"/>
      <c r="Z424" s="839"/>
      <c r="AA424" s="839"/>
      <c r="AB424" s="839"/>
      <c r="AC424" s="839"/>
      <c r="AD424" s="839"/>
      <c r="AE424" s="839"/>
      <c r="AF424" s="839"/>
      <c r="AG424" s="839"/>
      <c r="AH424" s="839"/>
      <c r="AI424" s="839"/>
      <c r="AJ424" s="839"/>
      <c r="AK424" s="839"/>
      <c r="AL424" s="839"/>
      <c r="AM424" s="839"/>
      <c r="AN424" s="839"/>
      <c r="AO424" s="839"/>
      <c r="AP424" s="839"/>
      <c r="AQ424" s="839"/>
      <c r="AR424" s="839"/>
      <c r="AS424" s="839"/>
      <c r="AT424" s="839"/>
      <c r="AU424" s="839"/>
      <c r="AV424" s="839"/>
      <c r="AW424" s="839"/>
      <c r="AX424" s="839"/>
      <c r="AY424" s="839"/>
      <c r="AZ424" s="839"/>
      <c r="BA424" s="839"/>
      <c r="BB424" s="839"/>
      <c r="BC424" s="839"/>
      <c r="BD424" s="839"/>
      <c r="BE424" s="839"/>
      <c r="BF424" s="839"/>
      <c r="BG424" s="839"/>
      <c r="BH424" s="839"/>
      <c r="BI424" s="839"/>
      <c r="BJ424" s="839"/>
      <c r="BK424" s="839"/>
      <c r="BL424" s="839"/>
      <c r="BM424" s="839"/>
      <c r="BN424" s="839"/>
      <c r="BO424" s="839"/>
      <c r="BP424" s="839"/>
      <c r="BQ424" s="839"/>
      <c r="BR424" s="839"/>
      <c r="BS424" s="839"/>
    </row>
    <row r="425" spans="1:71" s="575" customFormat="1" ht="15.6" customHeight="1" outlineLevel="2" x14ac:dyDescent="0.2">
      <c r="A425" s="811"/>
      <c r="B425" s="578"/>
      <c r="C425" s="694"/>
      <c r="D425" s="576" t="s">
        <v>1408</v>
      </c>
      <c r="E425" s="579">
        <f>91.3/2.7</f>
        <v>33.81481481481481</v>
      </c>
      <c r="F425" s="576" t="s">
        <v>71</v>
      </c>
      <c r="G425" s="580">
        <v>0.05</v>
      </c>
      <c r="H425" s="580">
        <f t="shared" si="112"/>
        <v>1.6907407407407407</v>
      </c>
      <c r="I425" s="768"/>
      <c r="J425" s="768">
        <f t="shared" si="113"/>
        <v>0</v>
      </c>
      <c r="K425" s="768"/>
      <c r="L425" s="768">
        <f t="shared" si="114"/>
        <v>0</v>
      </c>
      <c r="M425" s="768">
        <f>J425+H425*Tabellen!$K$2+L425</f>
        <v>101.44444444444444</v>
      </c>
      <c r="N425" s="704"/>
      <c r="O425" s="889">
        <f t="shared" si="115"/>
        <v>122.74777777777777</v>
      </c>
      <c r="P425" s="902"/>
      <c r="Q425" s="894" t="s">
        <v>1007</v>
      </c>
      <c r="R425" s="889">
        <f>H425*Tabellen!$K$2*Tabellen!$F$2</f>
        <v>122.74777777777777</v>
      </c>
      <c r="S425" s="895" t="s">
        <v>1089</v>
      </c>
      <c r="T425" s="889">
        <f>J425*Tabellen!$F$2</f>
        <v>0</v>
      </c>
      <c r="U425" s="889">
        <f>R425*Tabellen!$G$2</f>
        <v>11.047299999999998</v>
      </c>
      <c r="V425" s="889">
        <f>T425*Tabellen!$H$2</f>
        <v>0</v>
      </c>
      <c r="W425" s="889">
        <f t="shared" si="116"/>
        <v>11.047299999999998</v>
      </c>
      <c r="X425" s="889">
        <f t="shared" si="117"/>
        <v>133.79507777777778</v>
      </c>
      <c r="Y425" s="890"/>
      <c r="Z425" s="839"/>
      <c r="AA425" s="839"/>
      <c r="AB425" s="839"/>
      <c r="AC425" s="839"/>
      <c r="AD425" s="839"/>
      <c r="AE425" s="839"/>
      <c r="AF425" s="839"/>
      <c r="AG425" s="839"/>
      <c r="AH425" s="839"/>
      <c r="AI425" s="839"/>
      <c r="AJ425" s="839"/>
      <c r="AK425" s="839"/>
      <c r="AL425" s="839"/>
      <c r="AM425" s="839"/>
      <c r="AN425" s="839"/>
      <c r="AO425" s="839"/>
      <c r="AP425" s="839"/>
      <c r="AQ425" s="839"/>
      <c r="AR425" s="839"/>
      <c r="AS425" s="839"/>
      <c r="AT425" s="839"/>
      <c r="AU425" s="839"/>
      <c r="AV425" s="839"/>
      <c r="AW425" s="839"/>
      <c r="AX425" s="839"/>
      <c r="AY425" s="839"/>
      <c r="AZ425" s="839"/>
      <c r="BA425" s="839"/>
      <c r="BB425" s="839"/>
      <c r="BC425" s="839"/>
      <c r="BD425" s="839"/>
      <c r="BE425" s="839"/>
      <c r="BF425" s="839"/>
      <c r="BG425" s="839"/>
      <c r="BH425" s="839"/>
      <c r="BI425" s="839"/>
      <c r="BJ425" s="839"/>
      <c r="BK425" s="839"/>
      <c r="BL425" s="839"/>
      <c r="BM425" s="839"/>
      <c r="BN425" s="839"/>
      <c r="BO425" s="839"/>
      <c r="BP425" s="839"/>
      <c r="BQ425" s="839"/>
      <c r="BR425" s="839"/>
      <c r="BS425" s="839"/>
    </row>
    <row r="426" spans="1:71" s="575" customFormat="1" ht="15.6" customHeight="1" outlineLevel="2" x14ac:dyDescent="0.2">
      <c r="A426" s="811"/>
      <c r="B426" s="578"/>
      <c r="C426" s="694"/>
      <c r="D426" s="576" t="s">
        <v>1025</v>
      </c>
      <c r="E426" s="579">
        <f>E422*1.7</f>
        <v>155.20999999999998</v>
      </c>
      <c r="F426" s="576" t="s">
        <v>71</v>
      </c>
      <c r="G426" s="580">
        <v>0</v>
      </c>
      <c r="H426" s="580">
        <f t="shared" si="112"/>
        <v>0</v>
      </c>
      <c r="I426" s="768">
        <v>2.1800000000000002</v>
      </c>
      <c r="J426" s="768">
        <f t="shared" si="113"/>
        <v>338.3578</v>
      </c>
      <c r="K426" s="768"/>
      <c r="L426" s="768">
        <f t="shared" si="114"/>
        <v>0</v>
      </c>
      <c r="M426" s="768">
        <f>J426+H426*Tabellen!$K$2+L426</f>
        <v>338.3578</v>
      </c>
      <c r="N426" s="704"/>
      <c r="O426" s="889">
        <f t="shared" si="115"/>
        <v>409.412938</v>
      </c>
      <c r="P426" s="902"/>
      <c r="Q426" s="894" t="s">
        <v>1007</v>
      </c>
      <c r="R426" s="889">
        <f>H426*Tabellen!$K$2*Tabellen!$F$2</f>
        <v>0</v>
      </c>
      <c r="S426" s="895" t="s">
        <v>1089</v>
      </c>
      <c r="T426" s="889">
        <f>J426*Tabellen!$F$2</f>
        <v>409.412938</v>
      </c>
      <c r="U426" s="889">
        <f>R426*Tabellen!$G$2</f>
        <v>0</v>
      </c>
      <c r="V426" s="889">
        <f>T426*Tabellen!$H$2</f>
        <v>85.976716979999992</v>
      </c>
      <c r="W426" s="889">
        <f t="shared" si="116"/>
        <v>85.976716979999992</v>
      </c>
      <c r="X426" s="889">
        <f t="shared" si="117"/>
        <v>495.38965497999999</v>
      </c>
      <c r="Y426" s="890"/>
      <c r="Z426" s="839"/>
      <c r="AA426" s="839"/>
      <c r="AB426" s="839"/>
      <c r="AC426" s="839"/>
      <c r="AD426" s="839"/>
      <c r="AE426" s="839"/>
      <c r="AF426" s="839"/>
      <c r="AG426" s="839"/>
      <c r="AH426" s="839"/>
      <c r="AI426" s="839"/>
      <c r="AJ426" s="839"/>
      <c r="AK426" s="839"/>
      <c r="AL426" s="839"/>
      <c r="AM426" s="839"/>
      <c r="AN426" s="839"/>
      <c r="AO426" s="839"/>
      <c r="AP426" s="839"/>
      <c r="AQ426" s="839"/>
      <c r="AR426" s="839"/>
      <c r="AS426" s="839"/>
      <c r="AT426" s="839"/>
      <c r="AU426" s="839"/>
      <c r="AV426" s="839"/>
      <c r="AW426" s="839"/>
      <c r="AX426" s="839"/>
      <c r="AY426" s="839"/>
      <c r="AZ426" s="839"/>
      <c r="BA426" s="839"/>
      <c r="BB426" s="839"/>
      <c r="BC426" s="839"/>
      <c r="BD426" s="839"/>
      <c r="BE426" s="839"/>
      <c r="BF426" s="839"/>
      <c r="BG426" s="839"/>
      <c r="BH426" s="839"/>
      <c r="BI426" s="839"/>
      <c r="BJ426" s="839"/>
      <c r="BK426" s="839"/>
      <c r="BL426" s="839"/>
      <c r="BM426" s="839"/>
      <c r="BN426" s="839"/>
      <c r="BO426" s="839"/>
      <c r="BP426" s="839"/>
      <c r="BQ426" s="839"/>
      <c r="BR426" s="839"/>
      <c r="BS426" s="839"/>
    </row>
    <row r="427" spans="1:71" s="575" customFormat="1" ht="15.6" customHeight="1" outlineLevel="2" x14ac:dyDescent="0.2">
      <c r="A427" s="811"/>
      <c r="B427" s="578"/>
      <c r="C427" s="694"/>
      <c r="D427" s="576" t="s">
        <v>1410</v>
      </c>
      <c r="E427" s="579">
        <f>E422*1.7*2</f>
        <v>310.41999999999996</v>
      </c>
      <c r="F427" s="576" t="s">
        <v>71</v>
      </c>
      <c r="G427" s="580">
        <v>0</v>
      </c>
      <c r="H427" s="580">
        <f t="shared" si="112"/>
        <v>0</v>
      </c>
      <c r="I427" s="768">
        <v>0.44</v>
      </c>
      <c r="J427" s="768">
        <f t="shared" si="113"/>
        <v>136.58479999999997</v>
      </c>
      <c r="K427" s="768"/>
      <c r="L427" s="768">
        <f t="shared" si="114"/>
        <v>0</v>
      </c>
      <c r="M427" s="768">
        <f>J427+H427*Tabellen!$K$2+L427</f>
        <v>136.58479999999997</v>
      </c>
      <c r="N427" s="704"/>
      <c r="O427" s="889">
        <f t="shared" si="115"/>
        <v>165.26760799999997</v>
      </c>
      <c r="P427" s="902"/>
      <c r="Q427" s="894" t="s">
        <v>1007</v>
      </c>
      <c r="R427" s="889">
        <f>H427*Tabellen!$K$2*Tabellen!$F$2</f>
        <v>0</v>
      </c>
      <c r="S427" s="895" t="s">
        <v>1089</v>
      </c>
      <c r="T427" s="889">
        <f>J427*Tabellen!$F$2</f>
        <v>165.26760799999997</v>
      </c>
      <c r="U427" s="889">
        <f>R427*Tabellen!$G$2</f>
        <v>0</v>
      </c>
      <c r="V427" s="889">
        <f>T427*Tabellen!$H$2</f>
        <v>34.706197679999988</v>
      </c>
      <c r="W427" s="889">
        <f t="shared" si="116"/>
        <v>34.706197679999988</v>
      </c>
      <c r="X427" s="889">
        <f t="shared" si="117"/>
        <v>199.97380567999994</v>
      </c>
      <c r="Y427" s="890"/>
      <c r="Z427" s="839"/>
      <c r="AA427" s="839"/>
      <c r="AB427" s="839"/>
      <c r="AC427" s="839"/>
      <c r="AD427" s="839"/>
      <c r="AE427" s="839"/>
      <c r="AF427" s="839"/>
      <c r="AG427" s="839"/>
      <c r="AH427" s="839"/>
      <c r="AI427" s="839"/>
      <c r="AJ427" s="839"/>
      <c r="AK427" s="839"/>
      <c r="AL427" s="839"/>
      <c r="AM427" s="839"/>
      <c r="AN427" s="839"/>
      <c r="AO427" s="839"/>
      <c r="AP427" s="839"/>
      <c r="AQ427" s="839"/>
      <c r="AR427" s="839"/>
      <c r="AS427" s="839"/>
      <c r="AT427" s="839"/>
      <c r="AU427" s="839"/>
      <c r="AV427" s="839"/>
      <c r="AW427" s="839"/>
      <c r="AX427" s="839"/>
      <c r="AY427" s="839"/>
      <c r="AZ427" s="839"/>
      <c r="BA427" s="839"/>
      <c r="BB427" s="839"/>
      <c r="BC427" s="839"/>
      <c r="BD427" s="839"/>
      <c r="BE427" s="839"/>
      <c r="BF427" s="839"/>
      <c r="BG427" s="839"/>
      <c r="BH427" s="839"/>
      <c r="BI427" s="839"/>
      <c r="BJ427" s="839"/>
      <c r="BK427" s="839"/>
      <c r="BL427" s="839"/>
      <c r="BM427" s="839"/>
      <c r="BN427" s="839"/>
      <c r="BO427" s="839"/>
      <c r="BP427" s="839"/>
      <c r="BQ427" s="839"/>
      <c r="BR427" s="839"/>
      <c r="BS427" s="839"/>
    </row>
    <row r="428" spans="1:71" s="575" customFormat="1" ht="15.6" customHeight="1" outlineLevel="2" x14ac:dyDescent="0.2">
      <c r="A428" s="811"/>
      <c r="B428" s="578"/>
      <c r="C428" s="694"/>
      <c r="D428" s="576" t="s">
        <v>1411</v>
      </c>
      <c r="E428" s="579">
        <f>E427+E426</f>
        <v>465.62999999999994</v>
      </c>
      <c r="F428" s="576" t="s">
        <v>71</v>
      </c>
      <c r="G428" s="580">
        <v>0.13</v>
      </c>
      <c r="H428" s="580">
        <f t="shared" si="112"/>
        <v>60.531899999999993</v>
      </c>
      <c r="I428" s="768">
        <v>0</v>
      </c>
      <c r="J428" s="768">
        <f t="shared" si="113"/>
        <v>0</v>
      </c>
      <c r="K428" s="768"/>
      <c r="L428" s="768">
        <f t="shared" si="114"/>
        <v>0</v>
      </c>
      <c r="M428" s="768">
        <f>J428+H428*Tabellen!$K$2+L428</f>
        <v>3631.9139999999998</v>
      </c>
      <c r="N428" s="704"/>
      <c r="O428" s="889">
        <f t="shared" si="115"/>
        <v>4394.6159399999997</v>
      </c>
      <c r="P428" s="902"/>
      <c r="Q428" s="894" t="s">
        <v>1007</v>
      </c>
      <c r="R428" s="889">
        <f>H428*Tabellen!$K$2*Tabellen!$F$2</f>
        <v>4394.6159399999997</v>
      </c>
      <c r="S428" s="895" t="s">
        <v>1089</v>
      </c>
      <c r="T428" s="889">
        <f>J428*Tabellen!$F$2</f>
        <v>0</v>
      </c>
      <c r="U428" s="889">
        <f>R428*Tabellen!$G$2</f>
        <v>395.51543459999994</v>
      </c>
      <c r="V428" s="889">
        <f>T428*Tabellen!$H$2</f>
        <v>0</v>
      </c>
      <c r="W428" s="889">
        <f t="shared" si="116"/>
        <v>395.51543459999994</v>
      </c>
      <c r="X428" s="889">
        <f t="shared" si="117"/>
        <v>4790.1313745999996</v>
      </c>
      <c r="Y428" s="904"/>
      <c r="Z428" s="839"/>
      <c r="AA428" s="839"/>
      <c r="AB428" s="839"/>
      <c r="AC428" s="839"/>
      <c r="AD428" s="839"/>
      <c r="AE428" s="839"/>
      <c r="AF428" s="839"/>
      <c r="AG428" s="839"/>
      <c r="AH428" s="839"/>
      <c r="AI428" s="839"/>
      <c r="AJ428" s="839"/>
      <c r="AK428" s="839"/>
      <c r="AL428" s="839"/>
      <c r="AM428" s="839"/>
      <c r="AN428" s="839"/>
      <c r="AO428" s="839"/>
      <c r="AP428" s="839"/>
      <c r="AQ428" s="839"/>
      <c r="AR428" s="839"/>
      <c r="AS428" s="839"/>
      <c r="AT428" s="839"/>
      <c r="AU428" s="839"/>
      <c r="AV428" s="839"/>
      <c r="AW428" s="839"/>
      <c r="AX428" s="839"/>
      <c r="AY428" s="839"/>
      <c r="AZ428" s="839"/>
      <c r="BA428" s="839"/>
      <c r="BB428" s="839"/>
      <c r="BC428" s="839"/>
      <c r="BD428" s="839"/>
      <c r="BE428" s="839"/>
      <c r="BF428" s="839"/>
      <c r="BG428" s="839"/>
      <c r="BH428" s="839"/>
      <c r="BI428" s="839"/>
      <c r="BJ428" s="839"/>
      <c r="BK428" s="839"/>
      <c r="BL428" s="839"/>
      <c r="BM428" s="839"/>
      <c r="BN428" s="839"/>
      <c r="BO428" s="839"/>
      <c r="BP428" s="839"/>
      <c r="BQ428" s="839"/>
      <c r="BR428" s="839"/>
      <c r="BS428" s="839"/>
    </row>
    <row r="429" spans="1:71" s="575" customFormat="1" ht="15.6" customHeight="1" outlineLevel="2" x14ac:dyDescent="0.2">
      <c r="A429" s="811"/>
      <c r="B429" s="578"/>
      <c r="C429" s="694"/>
      <c r="D429" s="576" t="s">
        <v>1424</v>
      </c>
      <c r="E429" s="579">
        <f>E422*1.05</f>
        <v>95.864999999999995</v>
      </c>
      <c r="F429" s="576" t="s">
        <v>74</v>
      </c>
      <c r="G429" s="580">
        <v>0</v>
      </c>
      <c r="H429" s="580">
        <f t="shared" si="112"/>
        <v>0</v>
      </c>
      <c r="I429" s="768">
        <v>14.42</v>
      </c>
      <c r="J429" s="768">
        <f t="shared" si="113"/>
        <v>1382.3733</v>
      </c>
      <c r="K429" s="768"/>
      <c r="L429" s="768">
        <f t="shared" si="114"/>
        <v>0</v>
      </c>
      <c r="M429" s="768">
        <f>J429+H429*Tabellen!$K$2+L429</f>
        <v>1382.3733</v>
      </c>
      <c r="N429" s="704"/>
      <c r="O429" s="889">
        <f t="shared" si="115"/>
        <v>1672.671693</v>
      </c>
      <c r="P429" s="902"/>
      <c r="Q429" s="894" t="s">
        <v>1007</v>
      </c>
      <c r="R429" s="889">
        <f>H429*Tabellen!$K$2*Tabellen!$F$2</f>
        <v>0</v>
      </c>
      <c r="S429" s="895" t="s">
        <v>1089</v>
      </c>
      <c r="T429" s="889">
        <f>J429*Tabellen!$F$2</f>
        <v>1672.671693</v>
      </c>
      <c r="U429" s="889">
        <f>R429*Tabellen!$G$2</f>
        <v>0</v>
      </c>
      <c r="V429" s="889">
        <f>T429*Tabellen!$H$2</f>
        <v>351.26105552999996</v>
      </c>
      <c r="W429" s="889">
        <f t="shared" si="116"/>
        <v>351.26105552999996</v>
      </c>
      <c r="X429" s="889">
        <f t="shared" si="117"/>
        <v>2023.93274853</v>
      </c>
      <c r="Y429" s="888"/>
      <c r="Z429" s="839"/>
      <c r="AA429" s="839"/>
      <c r="AB429" s="839"/>
      <c r="AC429" s="839"/>
      <c r="AD429" s="839"/>
      <c r="AE429" s="839"/>
      <c r="AF429" s="839"/>
      <c r="AG429" s="839"/>
      <c r="AH429" s="839"/>
      <c r="AI429" s="839"/>
      <c r="AJ429" s="839"/>
      <c r="AK429" s="839"/>
      <c r="AL429" s="839"/>
      <c r="AM429" s="839"/>
      <c r="AN429" s="839"/>
      <c r="AO429" s="839"/>
      <c r="AP429" s="839"/>
      <c r="AQ429" s="839"/>
      <c r="AR429" s="839"/>
      <c r="AS429" s="839"/>
      <c r="AT429" s="839"/>
      <c r="AU429" s="839"/>
      <c r="AV429" s="839"/>
      <c r="AW429" s="839"/>
      <c r="AX429" s="839"/>
      <c r="AY429" s="839"/>
      <c r="AZ429" s="839"/>
      <c r="BA429" s="839"/>
      <c r="BB429" s="839"/>
      <c r="BC429" s="839"/>
      <c r="BD429" s="839"/>
      <c r="BE429" s="839"/>
      <c r="BF429" s="839"/>
      <c r="BG429" s="839"/>
      <c r="BH429" s="839"/>
      <c r="BI429" s="839"/>
      <c r="BJ429" s="839"/>
      <c r="BK429" s="839"/>
      <c r="BL429" s="839"/>
      <c r="BM429" s="839"/>
      <c r="BN429" s="839"/>
      <c r="BO429" s="839"/>
      <c r="BP429" s="839"/>
      <c r="BQ429" s="839"/>
      <c r="BR429" s="839"/>
      <c r="BS429" s="839"/>
    </row>
    <row r="430" spans="1:71" s="575" customFormat="1" ht="15.6" customHeight="1" outlineLevel="2" x14ac:dyDescent="0.2">
      <c r="A430" s="811"/>
      <c r="B430" s="578"/>
      <c r="C430" s="694"/>
      <c r="D430" s="576" t="str">
        <f>D429</f>
        <v xml:space="preserve">Isolatie in binnenwanden en voorzetwanden d=120 mm n.t.b. </v>
      </c>
      <c r="E430" s="579">
        <f>E422</f>
        <v>91.3</v>
      </c>
      <c r="F430" s="576" t="s">
        <v>74</v>
      </c>
      <c r="G430" s="580">
        <v>0.08</v>
      </c>
      <c r="H430" s="580">
        <f t="shared" si="112"/>
        <v>7.3040000000000003</v>
      </c>
      <c r="I430" s="768"/>
      <c r="J430" s="768">
        <f t="shared" si="113"/>
        <v>0</v>
      </c>
      <c r="K430" s="768"/>
      <c r="L430" s="768">
        <f t="shared" si="114"/>
        <v>0</v>
      </c>
      <c r="M430" s="768">
        <f>J430+H430*Tabellen!$K$2+L430</f>
        <v>438.24</v>
      </c>
      <c r="N430" s="704"/>
      <c r="O430" s="889">
        <f t="shared" si="115"/>
        <v>530.2704</v>
      </c>
      <c r="P430" s="902"/>
      <c r="Q430" s="894" t="s">
        <v>1007</v>
      </c>
      <c r="R430" s="889">
        <f>H430*Tabellen!$K$2*Tabellen!$F$2</f>
        <v>530.2704</v>
      </c>
      <c r="S430" s="895" t="s">
        <v>1089</v>
      </c>
      <c r="T430" s="889">
        <f>J430*Tabellen!$F$2</f>
        <v>0</v>
      </c>
      <c r="U430" s="889">
        <f>R430*Tabellen!$G$2</f>
        <v>47.724336000000001</v>
      </c>
      <c r="V430" s="889">
        <f>T430*Tabellen!$H$2</f>
        <v>0</v>
      </c>
      <c r="W430" s="889">
        <f t="shared" si="116"/>
        <v>47.724336000000001</v>
      </c>
      <c r="X430" s="889">
        <f t="shared" si="117"/>
        <v>577.99473599999999</v>
      </c>
      <c r="Y430" s="888"/>
      <c r="Z430" s="839"/>
      <c r="AA430" s="839"/>
      <c r="AB430" s="839"/>
      <c r="AC430" s="839"/>
      <c r="AD430" s="839"/>
      <c r="AE430" s="839"/>
      <c r="AF430" s="839"/>
      <c r="AG430" s="839"/>
      <c r="AH430" s="839"/>
      <c r="AI430" s="839"/>
      <c r="AJ430" s="839"/>
      <c r="AK430" s="839"/>
      <c r="AL430" s="839"/>
      <c r="AM430" s="839"/>
      <c r="AN430" s="839"/>
      <c r="AO430" s="839"/>
      <c r="AP430" s="839"/>
      <c r="AQ430" s="839"/>
      <c r="AR430" s="839"/>
      <c r="AS430" s="839"/>
      <c r="AT430" s="839"/>
      <c r="AU430" s="839"/>
      <c r="AV430" s="839"/>
      <c r="AW430" s="839"/>
      <c r="AX430" s="839"/>
      <c r="AY430" s="839"/>
      <c r="AZ430" s="839"/>
      <c r="BA430" s="839"/>
      <c r="BB430" s="839"/>
      <c r="BC430" s="839"/>
      <c r="BD430" s="839"/>
      <c r="BE430" s="839"/>
      <c r="BF430" s="839"/>
      <c r="BG430" s="839"/>
      <c r="BH430" s="839"/>
      <c r="BI430" s="839"/>
      <c r="BJ430" s="839"/>
      <c r="BK430" s="839"/>
      <c r="BL430" s="839"/>
      <c r="BM430" s="839"/>
      <c r="BN430" s="839"/>
      <c r="BO430" s="839"/>
      <c r="BP430" s="839"/>
      <c r="BQ430" s="839"/>
      <c r="BR430" s="839"/>
      <c r="BS430" s="839"/>
    </row>
    <row r="431" spans="1:71" s="575" customFormat="1" ht="15.6" customHeight="1" outlineLevel="2" x14ac:dyDescent="0.2">
      <c r="A431" s="811"/>
      <c r="B431" s="578"/>
      <c r="C431" s="694"/>
      <c r="D431" s="576" t="s">
        <v>1414</v>
      </c>
      <c r="E431" s="579">
        <f>E422*1.1</f>
        <v>100.43</v>
      </c>
      <c r="F431" s="578" t="s">
        <v>74</v>
      </c>
      <c r="G431" s="579">
        <v>0</v>
      </c>
      <c r="H431" s="580">
        <f t="shared" si="112"/>
        <v>0</v>
      </c>
      <c r="I431" s="781">
        <v>2.1754249999999997</v>
      </c>
      <c r="J431" s="768">
        <f t="shared" si="113"/>
        <v>218.47793274999998</v>
      </c>
      <c r="K431" s="768"/>
      <c r="L431" s="768">
        <f t="shared" si="114"/>
        <v>0</v>
      </c>
      <c r="M431" s="768">
        <f>J431+H431*Tabellen!$K$2+L431</f>
        <v>218.47793274999998</v>
      </c>
      <c r="N431" s="704"/>
      <c r="O431" s="889">
        <f t="shared" si="115"/>
        <v>264.35829862749995</v>
      </c>
      <c r="P431" s="902"/>
      <c r="Q431" s="894" t="s">
        <v>1007</v>
      </c>
      <c r="R431" s="889">
        <f>H431*Tabellen!$K$2*Tabellen!$F$2</f>
        <v>0</v>
      </c>
      <c r="S431" s="895" t="s">
        <v>1089</v>
      </c>
      <c r="T431" s="889">
        <f>J431*Tabellen!$F$2</f>
        <v>264.35829862749995</v>
      </c>
      <c r="U431" s="889">
        <f>R431*Tabellen!$G$2</f>
        <v>0</v>
      </c>
      <c r="V431" s="889">
        <f>T431*Tabellen!$H$2</f>
        <v>55.515242711774988</v>
      </c>
      <c r="W431" s="889">
        <f t="shared" si="116"/>
        <v>55.515242711774988</v>
      </c>
      <c r="X431" s="889">
        <f t="shared" si="117"/>
        <v>319.87354133927494</v>
      </c>
      <c r="Y431" s="897"/>
      <c r="Z431" s="839"/>
      <c r="AA431" s="839"/>
      <c r="AB431" s="839"/>
      <c r="AC431" s="839"/>
      <c r="AD431" s="839"/>
      <c r="AE431" s="839"/>
      <c r="AF431" s="839"/>
      <c r="AG431" s="839"/>
      <c r="AH431" s="839"/>
      <c r="AI431" s="839"/>
      <c r="AJ431" s="839"/>
      <c r="AK431" s="839"/>
      <c r="AL431" s="839"/>
      <c r="AM431" s="839"/>
      <c r="AN431" s="839"/>
      <c r="AO431" s="839"/>
      <c r="AP431" s="839"/>
      <c r="AQ431" s="839"/>
      <c r="AR431" s="839"/>
      <c r="AS431" s="839"/>
      <c r="AT431" s="839"/>
      <c r="AU431" s="839"/>
      <c r="AV431" s="839"/>
      <c r="AW431" s="839"/>
      <c r="AX431" s="839"/>
      <c r="AY431" s="839"/>
      <c r="AZ431" s="839"/>
      <c r="BA431" s="839"/>
      <c r="BB431" s="839"/>
      <c r="BC431" s="839"/>
      <c r="BD431" s="839"/>
      <c r="BE431" s="839"/>
      <c r="BF431" s="839"/>
      <c r="BG431" s="839"/>
      <c r="BH431" s="839"/>
      <c r="BI431" s="839"/>
      <c r="BJ431" s="839"/>
      <c r="BK431" s="839"/>
      <c r="BL431" s="839"/>
      <c r="BM431" s="839"/>
      <c r="BN431" s="839"/>
      <c r="BO431" s="839"/>
      <c r="BP431" s="839"/>
      <c r="BQ431" s="839"/>
      <c r="BR431" s="839"/>
      <c r="BS431" s="839"/>
    </row>
    <row r="432" spans="1:71" s="575" customFormat="1" ht="15.6" customHeight="1" outlineLevel="2" x14ac:dyDescent="0.2">
      <c r="A432" s="811"/>
      <c r="B432" s="578"/>
      <c r="C432" s="694"/>
      <c r="D432" s="576" t="s">
        <v>1414</v>
      </c>
      <c r="E432" s="579">
        <f>E422</f>
        <v>91.3</v>
      </c>
      <c r="F432" s="576" t="s">
        <v>74</v>
      </c>
      <c r="G432" s="580">
        <v>0.03</v>
      </c>
      <c r="H432" s="580">
        <f t="shared" si="112"/>
        <v>2.7389999999999999</v>
      </c>
      <c r="I432" s="768">
        <v>0</v>
      </c>
      <c r="J432" s="768">
        <f t="shared" si="113"/>
        <v>0</v>
      </c>
      <c r="K432" s="768"/>
      <c r="L432" s="768">
        <f t="shared" si="114"/>
        <v>0</v>
      </c>
      <c r="M432" s="768">
        <f>J432+H432*Tabellen!$K$2+L432</f>
        <v>164.34</v>
      </c>
      <c r="N432" s="704"/>
      <c r="O432" s="889">
        <f t="shared" si="115"/>
        <v>198.85140000000001</v>
      </c>
      <c r="P432" s="902"/>
      <c r="Q432" s="894" t="s">
        <v>1007</v>
      </c>
      <c r="R432" s="889">
        <f>H432*Tabellen!$K$2*Tabellen!$F$2</f>
        <v>198.85140000000001</v>
      </c>
      <c r="S432" s="895" t="s">
        <v>1089</v>
      </c>
      <c r="T432" s="889">
        <f>J432*Tabellen!$F$2</f>
        <v>0</v>
      </c>
      <c r="U432" s="889">
        <f>R432*Tabellen!$G$2</f>
        <v>17.896626000000001</v>
      </c>
      <c r="V432" s="889">
        <f>T432*Tabellen!$H$2</f>
        <v>0</v>
      </c>
      <c r="W432" s="889">
        <f t="shared" si="116"/>
        <v>17.896626000000001</v>
      </c>
      <c r="X432" s="889">
        <f t="shared" si="117"/>
        <v>216.74802600000001</v>
      </c>
      <c r="Y432" s="888"/>
      <c r="Z432" s="839"/>
      <c r="AA432" s="839"/>
      <c r="AB432" s="839"/>
      <c r="AC432" s="839"/>
      <c r="AD432" s="839"/>
      <c r="AE432" s="839"/>
      <c r="AF432" s="839"/>
      <c r="AG432" s="839"/>
      <c r="AH432" s="839"/>
      <c r="AI432" s="839"/>
      <c r="AJ432" s="839"/>
      <c r="AK432" s="839"/>
      <c r="AL432" s="839"/>
      <c r="AM432" s="839"/>
      <c r="AN432" s="839"/>
      <c r="AO432" s="839"/>
      <c r="AP432" s="839"/>
      <c r="AQ432" s="839"/>
      <c r="AR432" s="839"/>
      <c r="AS432" s="839"/>
      <c r="AT432" s="839"/>
      <c r="AU432" s="839"/>
      <c r="AV432" s="839"/>
      <c r="AW432" s="839"/>
      <c r="AX432" s="839"/>
      <c r="AY432" s="839"/>
      <c r="AZ432" s="839"/>
      <c r="BA432" s="839"/>
      <c r="BB432" s="839"/>
      <c r="BC432" s="839"/>
      <c r="BD432" s="839"/>
      <c r="BE432" s="839"/>
      <c r="BF432" s="839"/>
      <c r="BG432" s="839"/>
      <c r="BH432" s="839"/>
      <c r="BI432" s="839"/>
      <c r="BJ432" s="839"/>
      <c r="BK432" s="839"/>
      <c r="BL432" s="839"/>
      <c r="BM432" s="839"/>
      <c r="BN432" s="839"/>
      <c r="BO432" s="839"/>
      <c r="BP432" s="839"/>
      <c r="BQ432" s="839"/>
      <c r="BR432" s="839"/>
      <c r="BS432" s="839"/>
    </row>
    <row r="433" spans="1:71" s="575" customFormat="1" ht="15.6" customHeight="1" outlineLevel="2" x14ac:dyDescent="0.2">
      <c r="A433" s="811"/>
      <c r="B433" s="578"/>
      <c r="C433" s="694"/>
      <c r="D433" s="576" t="s">
        <v>1415</v>
      </c>
      <c r="E433" s="579">
        <f>E422*1.1</f>
        <v>100.43</v>
      </c>
      <c r="F433" s="578" t="s">
        <v>74</v>
      </c>
      <c r="G433" s="579">
        <v>0</v>
      </c>
      <c r="H433" s="580">
        <f t="shared" si="112"/>
        <v>0</v>
      </c>
      <c r="I433" s="781">
        <v>1.79</v>
      </c>
      <c r="J433" s="768">
        <f t="shared" si="113"/>
        <v>179.76970000000003</v>
      </c>
      <c r="K433" s="768"/>
      <c r="L433" s="768">
        <f t="shared" si="114"/>
        <v>0</v>
      </c>
      <c r="M433" s="768">
        <f>J433+H433*Tabellen!$K$2+L433</f>
        <v>179.76970000000003</v>
      </c>
      <c r="N433" s="704"/>
      <c r="O433" s="889">
        <f t="shared" si="115"/>
        <v>217.52133700000002</v>
      </c>
      <c r="P433" s="902"/>
      <c r="Q433" s="894" t="s">
        <v>1007</v>
      </c>
      <c r="R433" s="889">
        <f>H433*Tabellen!$K$2*Tabellen!$F$2</f>
        <v>0</v>
      </c>
      <c r="S433" s="895" t="s">
        <v>1089</v>
      </c>
      <c r="T433" s="889">
        <f>J433*Tabellen!$F$2</f>
        <v>217.52133700000002</v>
      </c>
      <c r="U433" s="889">
        <f>R433*Tabellen!$G$2</f>
        <v>0</v>
      </c>
      <c r="V433" s="889">
        <f>T433*Tabellen!$H$2</f>
        <v>45.679480770000005</v>
      </c>
      <c r="W433" s="889">
        <f t="shared" si="116"/>
        <v>45.679480770000005</v>
      </c>
      <c r="X433" s="889">
        <f t="shared" si="117"/>
        <v>263.20081777000001</v>
      </c>
      <c r="Y433" s="897"/>
      <c r="Z433" s="839"/>
      <c r="AA433" s="839"/>
      <c r="AB433" s="839"/>
      <c r="AC433" s="839"/>
      <c r="AD433" s="839"/>
      <c r="AE433" s="839"/>
      <c r="AF433" s="839"/>
      <c r="AG433" s="839"/>
      <c r="AH433" s="839"/>
      <c r="AI433" s="839"/>
      <c r="AJ433" s="839"/>
      <c r="AK433" s="839"/>
      <c r="AL433" s="839"/>
      <c r="AM433" s="839"/>
      <c r="AN433" s="839"/>
      <c r="AO433" s="839"/>
      <c r="AP433" s="839"/>
      <c r="AQ433" s="839"/>
      <c r="AR433" s="839"/>
      <c r="AS433" s="839"/>
      <c r="AT433" s="839"/>
      <c r="AU433" s="839"/>
      <c r="AV433" s="839"/>
      <c r="AW433" s="839"/>
      <c r="AX433" s="839"/>
      <c r="AY433" s="839"/>
      <c r="AZ433" s="839"/>
      <c r="BA433" s="839"/>
      <c r="BB433" s="839"/>
      <c r="BC433" s="839"/>
      <c r="BD433" s="839"/>
      <c r="BE433" s="839"/>
      <c r="BF433" s="839"/>
      <c r="BG433" s="839"/>
      <c r="BH433" s="839"/>
      <c r="BI433" s="839"/>
      <c r="BJ433" s="839"/>
      <c r="BK433" s="839"/>
      <c r="BL433" s="839"/>
      <c r="BM433" s="839"/>
      <c r="BN433" s="839"/>
      <c r="BO433" s="839"/>
      <c r="BP433" s="839"/>
      <c r="BQ433" s="839"/>
      <c r="BR433" s="839"/>
      <c r="BS433" s="839"/>
    </row>
    <row r="434" spans="1:71" s="575" customFormat="1" ht="15.6" customHeight="1" outlineLevel="2" x14ac:dyDescent="0.2">
      <c r="A434" s="811"/>
      <c r="B434" s="578"/>
      <c r="C434" s="694"/>
      <c r="D434" s="576" t="s">
        <v>1415</v>
      </c>
      <c r="E434" s="579">
        <f>E422</f>
        <v>91.3</v>
      </c>
      <c r="F434" s="576" t="s">
        <v>74</v>
      </c>
      <c r="G434" s="580">
        <v>0.03</v>
      </c>
      <c r="H434" s="580">
        <f t="shared" si="112"/>
        <v>2.7389999999999999</v>
      </c>
      <c r="I434" s="768">
        <v>0</v>
      </c>
      <c r="J434" s="768">
        <f t="shared" si="113"/>
        <v>0</v>
      </c>
      <c r="K434" s="768"/>
      <c r="L434" s="768">
        <f t="shared" si="114"/>
        <v>0</v>
      </c>
      <c r="M434" s="768">
        <f>J434+H434*Tabellen!$K$2+L434</f>
        <v>164.34</v>
      </c>
      <c r="N434" s="704"/>
      <c r="O434" s="889">
        <f t="shared" si="115"/>
        <v>198.85140000000001</v>
      </c>
      <c r="P434" s="902"/>
      <c r="Q434" s="894" t="s">
        <v>1007</v>
      </c>
      <c r="R434" s="889">
        <f>H434*Tabellen!$K$2*Tabellen!$F$2</f>
        <v>198.85140000000001</v>
      </c>
      <c r="S434" s="895" t="s">
        <v>1089</v>
      </c>
      <c r="T434" s="889">
        <f>J434*Tabellen!$F$2</f>
        <v>0</v>
      </c>
      <c r="U434" s="889">
        <f>R434*Tabellen!$G$2</f>
        <v>17.896626000000001</v>
      </c>
      <c r="V434" s="889">
        <f>T434*Tabellen!$H$2</f>
        <v>0</v>
      </c>
      <c r="W434" s="889">
        <f t="shared" si="116"/>
        <v>17.896626000000001</v>
      </c>
      <c r="X434" s="889">
        <f t="shared" si="117"/>
        <v>216.74802600000001</v>
      </c>
      <c r="Y434" s="888"/>
      <c r="Z434" s="839"/>
      <c r="AA434" s="839"/>
      <c r="AB434" s="839"/>
      <c r="AC434" s="839"/>
      <c r="AD434" s="839"/>
      <c r="AE434" s="839"/>
      <c r="AF434" s="839"/>
      <c r="AG434" s="839"/>
      <c r="AH434" s="839"/>
      <c r="AI434" s="839"/>
      <c r="AJ434" s="839"/>
      <c r="AK434" s="839"/>
      <c r="AL434" s="839"/>
      <c r="AM434" s="839"/>
      <c r="AN434" s="839"/>
      <c r="AO434" s="839"/>
      <c r="AP434" s="839"/>
      <c r="AQ434" s="839"/>
      <c r="AR434" s="839"/>
      <c r="AS434" s="839"/>
      <c r="AT434" s="839"/>
      <c r="AU434" s="839"/>
      <c r="AV434" s="839"/>
      <c r="AW434" s="839"/>
      <c r="AX434" s="839"/>
      <c r="AY434" s="839"/>
      <c r="AZ434" s="839"/>
      <c r="BA434" s="839"/>
      <c r="BB434" s="839"/>
      <c r="BC434" s="839"/>
      <c r="BD434" s="839"/>
      <c r="BE434" s="839"/>
      <c r="BF434" s="839"/>
      <c r="BG434" s="839"/>
      <c r="BH434" s="839"/>
      <c r="BI434" s="839"/>
      <c r="BJ434" s="839"/>
      <c r="BK434" s="839"/>
      <c r="BL434" s="839"/>
      <c r="BM434" s="839"/>
      <c r="BN434" s="839"/>
      <c r="BO434" s="839"/>
      <c r="BP434" s="839"/>
      <c r="BQ434" s="839"/>
      <c r="BR434" s="839"/>
      <c r="BS434" s="839"/>
    </row>
    <row r="435" spans="1:71" s="575" customFormat="1" ht="15.6" customHeight="1" outlineLevel="2" x14ac:dyDescent="0.2">
      <c r="A435" s="811"/>
      <c r="B435" s="578"/>
      <c r="C435" s="694"/>
      <c r="D435" s="576" t="s">
        <v>1900</v>
      </c>
      <c r="E435" s="579">
        <f>E422*1.1</f>
        <v>100.43</v>
      </c>
      <c r="F435" s="576" t="s">
        <v>74</v>
      </c>
      <c r="G435" s="580"/>
      <c r="H435" s="580">
        <f t="shared" si="112"/>
        <v>0</v>
      </c>
      <c r="I435" s="768">
        <v>9.8000000000000007</v>
      </c>
      <c r="J435" s="768">
        <f t="shared" si="113"/>
        <v>984.21400000000017</v>
      </c>
      <c r="K435" s="768"/>
      <c r="L435" s="768">
        <f t="shared" si="114"/>
        <v>0</v>
      </c>
      <c r="M435" s="768">
        <f>J435+H435*Tabellen!$K$2+L435</f>
        <v>984.21400000000017</v>
      </c>
      <c r="N435" s="704"/>
      <c r="O435" s="889">
        <f t="shared" si="115"/>
        <v>1190.8989400000003</v>
      </c>
      <c r="P435" s="902"/>
      <c r="Q435" s="894" t="s">
        <v>1007</v>
      </c>
      <c r="R435" s="889">
        <f>H435*Tabellen!$K$2*Tabellen!$F$2</f>
        <v>0</v>
      </c>
      <c r="S435" s="895" t="s">
        <v>1089</v>
      </c>
      <c r="T435" s="889">
        <f>J435*Tabellen!$F$2</f>
        <v>1190.8989400000003</v>
      </c>
      <c r="U435" s="889">
        <f>R435*Tabellen!$G$2</f>
        <v>0</v>
      </c>
      <c r="V435" s="889">
        <f>T435*Tabellen!$H$2</f>
        <v>250.08877740000005</v>
      </c>
      <c r="W435" s="889">
        <f t="shared" si="116"/>
        <v>250.08877740000005</v>
      </c>
      <c r="X435" s="889">
        <f t="shared" si="117"/>
        <v>1440.9877174000003</v>
      </c>
      <c r="Y435" s="905"/>
      <c r="Z435" s="839"/>
      <c r="AA435" s="839"/>
      <c r="AB435" s="839"/>
      <c r="AC435" s="839"/>
      <c r="AD435" s="839"/>
      <c r="AE435" s="839"/>
      <c r="AF435" s="839"/>
      <c r="AG435" s="839"/>
      <c r="AH435" s="839"/>
      <c r="AI435" s="839"/>
      <c r="AJ435" s="839"/>
      <c r="AK435" s="839"/>
      <c r="AL435" s="839"/>
      <c r="AM435" s="839"/>
      <c r="AN435" s="839"/>
      <c r="AO435" s="839"/>
      <c r="AP435" s="839"/>
      <c r="AQ435" s="839"/>
      <c r="AR435" s="839"/>
      <c r="AS435" s="839"/>
      <c r="AT435" s="839"/>
      <c r="AU435" s="839"/>
      <c r="AV435" s="839"/>
      <c r="AW435" s="839"/>
      <c r="AX435" s="839"/>
      <c r="AY435" s="839"/>
      <c r="AZ435" s="839"/>
      <c r="BA435" s="839"/>
      <c r="BB435" s="839"/>
      <c r="BC435" s="839"/>
      <c r="BD435" s="839"/>
      <c r="BE435" s="839"/>
      <c r="BF435" s="839"/>
      <c r="BG435" s="839"/>
      <c r="BH435" s="839"/>
      <c r="BI435" s="839"/>
      <c r="BJ435" s="839"/>
      <c r="BK435" s="839"/>
      <c r="BL435" s="839"/>
      <c r="BM435" s="839"/>
      <c r="BN435" s="839"/>
      <c r="BO435" s="839"/>
      <c r="BP435" s="839"/>
      <c r="BQ435" s="839"/>
      <c r="BR435" s="839"/>
      <c r="BS435" s="839"/>
    </row>
    <row r="436" spans="1:71" s="575" customFormat="1" ht="15.6" customHeight="1" outlineLevel="2" x14ac:dyDescent="0.2">
      <c r="A436" s="811"/>
      <c r="B436" s="578"/>
      <c r="C436" s="694"/>
      <c r="D436" s="576" t="s">
        <v>1900</v>
      </c>
      <c r="E436" s="579">
        <f>E422</f>
        <v>91.3</v>
      </c>
      <c r="F436" s="576" t="s">
        <v>74</v>
      </c>
      <c r="G436" s="580">
        <v>0.35</v>
      </c>
      <c r="H436" s="580">
        <f t="shared" si="112"/>
        <v>31.954999999999998</v>
      </c>
      <c r="I436" s="768"/>
      <c r="J436" s="768">
        <f t="shared" si="113"/>
        <v>0</v>
      </c>
      <c r="K436" s="768"/>
      <c r="L436" s="768">
        <f t="shared" si="114"/>
        <v>0</v>
      </c>
      <c r="M436" s="768">
        <f>J436+H436*Tabellen!$K$2+L436</f>
        <v>1917.3</v>
      </c>
      <c r="N436" s="704"/>
      <c r="O436" s="889">
        <f t="shared" si="115"/>
        <v>2319.933</v>
      </c>
      <c r="P436" s="902"/>
      <c r="Q436" s="894" t="s">
        <v>1007</v>
      </c>
      <c r="R436" s="889">
        <f>H436*Tabellen!$K$2*Tabellen!$F$2</f>
        <v>2319.933</v>
      </c>
      <c r="S436" s="895" t="s">
        <v>1089</v>
      </c>
      <c r="T436" s="889">
        <f>J436*Tabellen!$F$2</f>
        <v>0</v>
      </c>
      <c r="U436" s="889">
        <f>R436*Tabellen!$G$2</f>
        <v>208.79397</v>
      </c>
      <c r="V436" s="889">
        <f>T436*Tabellen!$H$2</f>
        <v>0</v>
      </c>
      <c r="W436" s="889">
        <f t="shared" si="116"/>
        <v>208.79397</v>
      </c>
      <c r="X436" s="889">
        <f t="shared" si="117"/>
        <v>2528.7269700000002</v>
      </c>
      <c r="Y436" s="888"/>
      <c r="Z436" s="839"/>
      <c r="AA436" s="839"/>
      <c r="AB436" s="839"/>
      <c r="AC436" s="839"/>
      <c r="AD436" s="839"/>
      <c r="AE436" s="839"/>
      <c r="AF436" s="839"/>
      <c r="AG436" s="839"/>
      <c r="AH436" s="839"/>
      <c r="AI436" s="839"/>
      <c r="AJ436" s="839"/>
      <c r="AK436" s="839"/>
      <c r="AL436" s="839"/>
      <c r="AM436" s="839"/>
      <c r="AN436" s="839"/>
      <c r="AO436" s="839"/>
      <c r="AP436" s="839"/>
      <c r="AQ436" s="839"/>
      <c r="AR436" s="839"/>
      <c r="AS436" s="839"/>
      <c r="AT436" s="839"/>
      <c r="AU436" s="839"/>
      <c r="AV436" s="839"/>
      <c r="AW436" s="839"/>
      <c r="AX436" s="839"/>
      <c r="AY436" s="839"/>
      <c r="AZ436" s="839"/>
      <c r="BA436" s="839"/>
      <c r="BB436" s="839"/>
      <c r="BC436" s="839"/>
      <c r="BD436" s="839"/>
      <c r="BE436" s="839"/>
      <c r="BF436" s="839"/>
      <c r="BG436" s="839"/>
      <c r="BH436" s="839"/>
      <c r="BI436" s="839"/>
      <c r="BJ436" s="839"/>
      <c r="BK436" s="839"/>
      <c r="BL436" s="839"/>
      <c r="BM436" s="839"/>
      <c r="BN436" s="839"/>
      <c r="BO436" s="839"/>
      <c r="BP436" s="839"/>
      <c r="BQ436" s="839"/>
      <c r="BR436" s="839"/>
      <c r="BS436" s="839"/>
    </row>
    <row r="437" spans="1:71" s="575" customFormat="1" ht="15.6" customHeight="1" outlineLevel="2" x14ac:dyDescent="0.2">
      <c r="A437" s="811"/>
      <c r="B437" s="578"/>
      <c r="C437" s="694"/>
      <c r="D437" s="578" t="s">
        <v>1416</v>
      </c>
      <c r="E437" s="579">
        <f>E422</f>
        <v>91.3</v>
      </c>
      <c r="F437" s="576" t="s">
        <v>74</v>
      </c>
      <c r="G437" s="579"/>
      <c r="H437" s="580">
        <f t="shared" si="112"/>
        <v>0</v>
      </c>
      <c r="I437" s="768">
        <v>5.5</v>
      </c>
      <c r="J437" s="768">
        <f t="shared" si="113"/>
        <v>502.15</v>
      </c>
      <c r="K437" s="768"/>
      <c r="L437" s="768">
        <f t="shared" si="114"/>
        <v>0</v>
      </c>
      <c r="M437" s="768">
        <f>J437+H437*Tabellen!$K$2+L437</f>
        <v>502.15</v>
      </c>
      <c r="N437" s="704"/>
      <c r="O437" s="889">
        <f t="shared" si="115"/>
        <v>607.60149999999999</v>
      </c>
      <c r="P437" s="902"/>
      <c r="Q437" s="894" t="s">
        <v>1007</v>
      </c>
      <c r="R437" s="889">
        <f>H437*Tabellen!$K$2*Tabellen!$F$2</f>
        <v>0</v>
      </c>
      <c r="S437" s="895" t="s">
        <v>1089</v>
      </c>
      <c r="T437" s="889">
        <f>J437*Tabellen!$F$2</f>
        <v>607.60149999999999</v>
      </c>
      <c r="U437" s="889">
        <f>R437*Tabellen!$G$2</f>
        <v>0</v>
      </c>
      <c r="V437" s="889">
        <f>T437*Tabellen!$H$2</f>
        <v>127.59631499999999</v>
      </c>
      <c r="W437" s="889">
        <f t="shared" si="116"/>
        <v>127.59631499999999</v>
      </c>
      <c r="X437" s="889">
        <f t="shared" si="117"/>
        <v>735.19781499999999</v>
      </c>
      <c r="Y437" s="888"/>
      <c r="Z437" s="839"/>
      <c r="AA437" s="839"/>
      <c r="AB437" s="839"/>
      <c r="AC437" s="839"/>
      <c r="AD437" s="839"/>
      <c r="AE437" s="839"/>
      <c r="AF437" s="839"/>
      <c r="AG437" s="839"/>
      <c r="AH437" s="839"/>
      <c r="AI437" s="839"/>
      <c r="AJ437" s="839"/>
      <c r="AK437" s="839"/>
      <c r="AL437" s="839"/>
      <c r="AM437" s="839"/>
      <c r="AN437" s="839"/>
      <c r="AO437" s="839"/>
      <c r="AP437" s="839"/>
      <c r="AQ437" s="839"/>
      <c r="AR437" s="839"/>
      <c r="AS437" s="839"/>
      <c r="AT437" s="839"/>
      <c r="AU437" s="839"/>
      <c r="AV437" s="839"/>
      <c r="AW437" s="839"/>
      <c r="AX437" s="839"/>
      <c r="AY437" s="839"/>
      <c r="AZ437" s="839"/>
      <c r="BA437" s="839"/>
      <c r="BB437" s="839"/>
      <c r="BC437" s="839"/>
      <c r="BD437" s="839"/>
      <c r="BE437" s="839"/>
      <c r="BF437" s="839"/>
      <c r="BG437" s="839"/>
      <c r="BH437" s="839"/>
      <c r="BI437" s="839"/>
      <c r="BJ437" s="839"/>
      <c r="BK437" s="839"/>
      <c r="BL437" s="839"/>
      <c r="BM437" s="839"/>
      <c r="BN437" s="839"/>
      <c r="BO437" s="839"/>
      <c r="BP437" s="839"/>
      <c r="BQ437" s="839"/>
      <c r="BR437" s="839"/>
      <c r="BS437" s="839"/>
    </row>
    <row r="438" spans="1:71" s="575" customFormat="1" ht="15.6" customHeight="1" outlineLevel="2" x14ac:dyDescent="0.2">
      <c r="A438" s="811"/>
      <c r="B438" s="578"/>
      <c r="C438" s="694"/>
      <c r="D438" s="578" t="s">
        <v>1407</v>
      </c>
      <c r="E438" s="579">
        <v>1</v>
      </c>
      <c r="F438" s="576" t="s">
        <v>844</v>
      </c>
      <c r="G438" s="579">
        <v>4</v>
      </c>
      <c r="H438" s="580">
        <f t="shared" si="112"/>
        <v>4</v>
      </c>
      <c r="I438" s="768"/>
      <c r="J438" s="768">
        <f t="shared" si="113"/>
        <v>0</v>
      </c>
      <c r="K438" s="768"/>
      <c r="L438" s="768">
        <f t="shared" si="114"/>
        <v>0</v>
      </c>
      <c r="M438" s="768">
        <f>J438+H438*Tabellen!$K$2+L438</f>
        <v>240</v>
      </c>
      <c r="N438" s="704"/>
      <c r="O438" s="889">
        <f t="shared" si="115"/>
        <v>290.39999999999998</v>
      </c>
      <c r="P438" s="902"/>
      <c r="Q438" s="894" t="s">
        <v>1007</v>
      </c>
      <c r="R438" s="889">
        <f>H438*Tabellen!$K$2*Tabellen!$F$2</f>
        <v>290.39999999999998</v>
      </c>
      <c r="S438" s="895" t="s">
        <v>1089</v>
      </c>
      <c r="T438" s="889">
        <f>J438*Tabellen!$F$2</f>
        <v>0</v>
      </c>
      <c r="U438" s="889">
        <f>R438*Tabellen!$G$2</f>
        <v>26.135999999999996</v>
      </c>
      <c r="V438" s="889">
        <f>T438*Tabellen!$H$2</f>
        <v>0</v>
      </c>
      <c r="W438" s="889">
        <f t="shared" si="116"/>
        <v>26.135999999999996</v>
      </c>
      <c r="X438" s="889">
        <f t="shared" si="117"/>
        <v>316.53599999999994</v>
      </c>
      <c r="Y438" s="888"/>
      <c r="Z438" s="839"/>
      <c r="AA438" s="839"/>
      <c r="AB438" s="839"/>
      <c r="AC438" s="839"/>
      <c r="AD438" s="839"/>
      <c r="AE438" s="839"/>
      <c r="AF438" s="839"/>
      <c r="AG438" s="839"/>
      <c r="AH438" s="839"/>
      <c r="AI438" s="839"/>
      <c r="AJ438" s="839"/>
      <c r="AK438" s="839"/>
      <c r="AL438" s="839"/>
      <c r="AM438" s="839"/>
      <c r="AN438" s="839"/>
      <c r="AO438" s="839"/>
      <c r="AP438" s="839"/>
      <c r="AQ438" s="839"/>
      <c r="AR438" s="839"/>
      <c r="AS438" s="839"/>
      <c r="AT438" s="839"/>
      <c r="AU438" s="839"/>
      <c r="AV438" s="839"/>
      <c r="AW438" s="839"/>
      <c r="AX438" s="839"/>
      <c r="AY438" s="839"/>
      <c r="AZ438" s="839"/>
      <c r="BA438" s="839"/>
      <c r="BB438" s="839"/>
      <c r="BC438" s="839"/>
      <c r="BD438" s="839"/>
      <c r="BE438" s="839"/>
      <c r="BF438" s="839"/>
      <c r="BG438" s="839"/>
      <c r="BH438" s="839"/>
      <c r="BI438" s="839"/>
      <c r="BJ438" s="839"/>
      <c r="BK438" s="839"/>
      <c r="BL438" s="839"/>
      <c r="BM438" s="839"/>
      <c r="BN438" s="839"/>
      <c r="BO438" s="839"/>
      <c r="BP438" s="839"/>
      <c r="BQ438" s="839"/>
      <c r="BR438" s="839"/>
      <c r="BS438" s="839"/>
    </row>
    <row r="439" spans="1:71" s="733" customFormat="1" ht="15.6" customHeight="1" outlineLevel="2" x14ac:dyDescent="0.2">
      <c r="A439" s="813"/>
      <c r="B439" s="578"/>
      <c r="C439" s="694"/>
      <c r="D439" s="576"/>
      <c r="E439" s="734"/>
      <c r="G439" s="735"/>
      <c r="H439" s="735"/>
      <c r="I439" s="782"/>
      <c r="J439" s="782"/>
      <c r="K439" s="782"/>
      <c r="L439" s="782"/>
      <c r="M439" s="782"/>
      <c r="N439" s="736"/>
      <c r="O439" s="888"/>
      <c r="P439" s="902"/>
      <c r="Q439" s="894"/>
      <c r="R439" s="889"/>
      <c r="S439" s="895"/>
      <c r="T439" s="889"/>
      <c r="U439" s="889"/>
      <c r="V439" s="889"/>
      <c r="W439" s="889"/>
      <c r="X439" s="889"/>
      <c r="Y439" s="905"/>
      <c r="Z439" s="842"/>
      <c r="AA439" s="842"/>
      <c r="AB439" s="842"/>
      <c r="AC439" s="842"/>
      <c r="AD439" s="842"/>
      <c r="AE439" s="842"/>
      <c r="AF439" s="842"/>
      <c r="AG439" s="842"/>
      <c r="AH439" s="842"/>
      <c r="AI439" s="842"/>
      <c r="AJ439" s="842"/>
      <c r="AK439" s="842"/>
      <c r="AL439" s="842"/>
      <c r="AM439" s="842"/>
      <c r="AN439" s="842"/>
      <c r="AO439" s="842"/>
      <c r="AP439" s="842"/>
      <c r="AQ439" s="842"/>
      <c r="AR439" s="842"/>
      <c r="AS439" s="842"/>
      <c r="AT439" s="842"/>
      <c r="AU439" s="842"/>
      <c r="AV439" s="842"/>
      <c r="AW439" s="842"/>
      <c r="AX439" s="842"/>
      <c r="AY439" s="842"/>
      <c r="AZ439" s="842"/>
      <c r="BA439" s="842"/>
      <c r="BB439" s="842"/>
      <c r="BC439" s="842"/>
      <c r="BD439" s="842"/>
      <c r="BE439" s="842"/>
      <c r="BF439" s="842"/>
      <c r="BG439" s="842"/>
      <c r="BH439" s="842"/>
      <c r="BI439" s="842"/>
      <c r="BJ439" s="842"/>
      <c r="BK439" s="842"/>
      <c r="BL439" s="842"/>
      <c r="BM439" s="842"/>
      <c r="BN439" s="842"/>
      <c r="BO439" s="842"/>
      <c r="BP439" s="842"/>
      <c r="BQ439" s="842"/>
      <c r="BR439" s="842"/>
      <c r="BS439" s="842"/>
    </row>
    <row r="440" spans="1:71" ht="15.6" customHeight="1" outlineLevel="2" x14ac:dyDescent="0.2">
      <c r="B440" s="578"/>
      <c r="E440" s="579"/>
      <c r="G440" s="580"/>
      <c r="H440" s="580"/>
      <c r="K440" s="783"/>
      <c r="N440" s="703"/>
      <c r="O440" s="888"/>
      <c r="P440" s="888"/>
      <c r="Q440" s="888"/>
      <c r="Y440" s="888"/>
      <c r="Z440" s="836"/>
    </row>
    <row r="441" spans="1:71" ht="9" customHeight="1" outlineLevel="1" x14ac:dyDescent="0.2">
      <c r="B441" s="582"/>
      <c r="D441" s="583"/>
      <c r="E441" s="585"/>
      <c r="F441" s="583"/>
      <c r="G441" s="584"/>
      <c r="H441" s="584"/>
      <c r="I441" s="769"/>
      <c r="J441" s="769"/>
      <c r="K441" s="769"/>
      <c r="L441" s="769"/>
      <c r="M441" s="769"/>
      <c r="N441" s="694"/>
      <c r="O441" s="892"/>
      <c r="P441" s="892"/>
      <c r="Q441" s="892"/>
      <c r="R441" s="893"/>
      <c r="S441" s="893"/>
      <c r="T441" s="893"/>
      <c r="U441" s="893"/>
      <c r="V441" s="893"/>
      <c r="W441" s="893"/>
      <c r="X441" s="893"/>
      <c r="Y441" s="892"/>
      <c r="Z441" s="837"/>
      <c r="AA441" s="838"/>
      <c r="AG441" s="835"/>
      <c r="AH441" s="835"/>
    </row>
    <row r="442" spans="1:71" s="789" customFormat="1" ht="15.6" customHeight="1" outlineLevel="1" x14ac:dyDescent="0.2">
      <c r="B442" s="569" t="s">
        <v>991</v>
      </c>
      <c r="C442" s="814"/>
      <c r="D442" s="570" t="s">
        <v>1568</v>
      </c>
      <c r="E442" s="577">
        <v>91.3</v>
      </c>
      <c r="F442" s="570" t="s">
        <v>74</v>
      </c>
      <c r="G442" s="571"/>
      <c r="H442" s="571">
        <f>SUM(H443:H460)/E442</f>
        <v>1.2372359336335239</v>
      </c>
      <c r="I442" s="767"/>
      <c r="J442" s="767">
        <f>SUM(J443:J460)/E442</f>
        <v>34.970467500000005</v>
      </c>
      <c r="K442" s="767"/>
      <c r="L442" s="767">
        <f>SUM(L443:L460)/E442</f>
        <v>0</v>
      </c>
      <c r="M442" s="767">
        <f>SUM(M443:M460)/E442</f>
        <v>109.20462351801143</v>
      </c>
      <c r="N442" s="814"/>
      <c r="O442" s="886">
        <f>SUM(O443:O460)/E442</f>
        <v>132.13759445679386</v>
      </c>
      <c r="P442" s="885" t="str">
        <f>B442</f>
        <v>V1-3-D1</v>
      </c>
      <c r="Q442" s="885"/>
      <c r="R442" s="886"/>
      <c r="S442" s="886"/>
      <c r="T442" s="886"/>
      <c r="U442" s="899"/>
      <c r="V442" s="886"/>
      <c r="W442" s="886"/>
      <c r="X442" s="886">
        <f>SUM(X443:X460)/E442</f>
        <v>149.10768983890529</v>
      </c>
      <c r="Y442" s="887"/>
      <c r="Z442" s="832"/>
      <c r="AA442" s="832"/>
      <c r="AB442" s="832"/>
      <c r="AC442" s="832"/>
      <c r="AD442" s="832"/>
      <c r="AE442" s="832"/>
      <c r="AF442" s="832"/>
      <c r="AG442" s="832"/>
      <c r="AH442" s="832"/>
      <c r="AI442" s="832"/>
      <c r="AJ442" s="832"/>
      <c r="AK442" s="832"/>
      <c r="AL442" s="832"/>
      <c r="AM442" s="832"/>
      <c r="AN442" s="832"/>
      <c r="AO442" s="832"/>
      <c r="AP442" s="832"/>
      <c r="AQ442" s="832"/>
      <c r="AR442" s="832"/>
      <c r="AS442" s="832"/>
      <c r="AT442" s="832"/>
      <c r="AU442" s="832"/>
      <c r="AV442" s="832"/>
      <c r="AW442" s="832"/>
      <c r="AX442" s="832"/>
      <c r="AY442" s="832"/>
      <c r="AZ442" s="832"/>
      <c r="BA442" s="832"/>
      <c r="BB442" s="832"/>
      <c r="BC442" s="832"/>
      <c r="BD442" s="832"/>
      <c r="BE442" s="832"/>
      <c r="BF442" s="832"/>
      <c r="BG442" s="832"/>
      <c r="BH442" s="832"/>
      <c r="BI442" s="832"/>
      <c r="BJ442" s="832"/>
      <c r="BK442" s="832"/>
      <c r="BL442" s="832"/>
      <c r="BM442" s="832"/>
      <c r="BN442" s="832"/>
      <c r="BO442" s="832"/>
      <c r="BP442" s="832"/>
      <c r="BQ442" s="832"/>
      <c r="BR442" s="832"/>
      <c r="BS442" s="832"/>
    </row>
    <row r="443" spans="1:71" ht="15.6" customHeight="1" outlineLevel="2" x14ac:dyDescent="0.2">
      <c r="B443" s="578"/>
      <c r="D443" s="587" t="s">
        <v>1200</v>
      </c>
      <c r="E443" s="579"/>
      <c r="G443" s="580"/>
      <c r="H443" s="580"/>
      <c r="K443" s="783"/>
      <c r="N443" s="703"/>
      <c r="O443" s="888" t="str">
        <f>R443</f>
        <v>incl. opslagen</v>
      </c>
      <c r="P443" s="888"/>
      <c r="Q443" s="894"/>
      <c r="R443" s="901" t="str">
        <f>Tabellen!$C$2</f>
        <v>incl. opslagen</v>
      </c>
      <c r="S443" s="895"/>
      <c r="T443" s="901" t="str">
        <f>Tabellen!$C$2</f>
        <v>incl. opslagen</v>
      </c>
    </row>
    <row r="444" spans="1:71" s="575" customFormat="1" ht="15.6" customHeight="1" outlineLevel="2" x14ac:dyDescent="0.2">
      <c r="A444" s="811"/>
      <c r="B444" s="578"/>
      <c r="C444" s="694"/>
      <c r="D444" s="576" t="s">
        <v>1378</v>
      </c>
      <c r="E444" s="579">
        <v>1</v>
      </c>
      <c r="F444" s="576" t="s">
        <v>844</v>
      </c>
      <c r="G444" s="580">
        <v>2</v>
      </c>
      <c r="H444" s="580">
        <f t="shared" ref="H444:H458" si="118">E444*G444</f>
        <v>2</v>
      </c>
      <c r="I444" s="768"/>
      <c r="J444" s="768">
        <f t="shared" ref="J444:J458" si="119">E444*I444</f>
        <v>0</v>
      </c>
      <c r="K444" s="768"/>
      <c r="L444" s="768">
        <f t="shared" ref="L444:L458" si="120">E444*K444</f>
        <v>0</v>
      </c>
      <c r="M444" s="768">
        <f>J444+H444*Tabellen!$K$2+L444</f>
        <v>120</v>
      </c>
      <c r="N444" s="704"/>
      <c r="O444" s="889">
        <f t="shared" ref="O444:O458" si="121">R444+T444</f>
        <v>145.19999999999999</v>
      </c>
      <c r="P444" s="902"/>
      <c r="Q444" s="894" t="s">
        <v>1007</v>
      </c>
      <c r="R444" s="889">
        <f>H444*Tabellen!$K$2*Tabellen!$F$2</f>
        <v>145.19999999999999</v>
      </c>
      <c r="S444" s="895" t="s">
        <v>1089</v>
      </c>
      <c r="T444" s="889">
        <f>J444*Tabellen!$F$2</f>
        <v>0</v>
      </c>
      <c r="U444" s="889">
        <f>R444*Tabellen!$G$2</f>
        <v>13.067999999999998</v>
      </c>
      <c r="V444" s="889">
        <f>T444*Tabellen!$H$2</f>
        <v>0</v>
      </c>
      <c r="W444" s="889">
        <f t="shared" ref="W444:W458" si="122">U444+V444</f>
        <v>13.067999999999998</v>
      </c>
      <c r="X444" s="889">
        <f t="shared" ref="X444:X458" si="123">O444+W444</f>
        <v>158.26799999999997</v>
      </c>
      <c r="Y444" s="890"/>
      <c r="Z444" s="839"/>
      <c r="AA444" s="839"/>
      <c r="AB444" s="839"/>
      <c r="AC444" s="839"/>
      <c r="AD444" s="839"/>
      <c r="AE444" s="839"/>
      <c r="AF444" s="839"/>
      <c r="AG444" s="839"/>
      <c r="AH444" s="839"/>
      <c r="AI444" s="839"/>
      <c r="AJ444" s="839"/>
      <c r="AK444" s="839"/>
      <c r="AL444" s="839"/>
      <c r="AM444" s="839"/>
      <c r="AN444" s="839"/>
      <c r="AO444" s="839"/>
      <c r="AP444" s="839"/>
      <c r="AQ444" s="839"/>
      <c r="AR444" s="839"/>
      <c r="AS444" s="839"/>
      <c r="AT444" s="839"/>
      <c r="AU444" s="839"/>
      <c r="AV444" s="839"/>
      <c r="AW444" s="839"/>
      <c r="AX444" s="839"/>
      <c r="AY444" s="839"/>
      <c r="AZ444" s="839"/>
      <c r="BA444" s="839"/>
      <c r="BB444" s="839"/>
      <c r="BC444" s="839"/>
      <c r="BD444" s="839"/>
      <c r="BE444" s="839"/>
      <c r="BF444" s="839"/>
      <c r="BG444" s="839"/>
      <c r="BH444" s="839"/>
      <c r="BI444" s="839"/>
      <c r="BJ444" s="839"/>
      <c r="BK444" s="839"/>
      <c r="BL444" s="839"/>
      <c r="BM444" s="839"/>
      <c r="BN444" s="839"/>
      <c r="BO444" s="839"/>
      <c r="BP444" s="839"/>
      <c r="BQ444" s="839"/>
      <c r="BR444" s="839"/>
      <c r="BS444" s="839"/>
    </row>
    <row r="445" spans="1:71" s="575" customFormat="1" ht="15.6" customHeight="1" outlineLevel="2" x14ac:dyDescent="0.2">
      <c r="A445" s="811"/>
      <c r="B445" s="578"/>
      <c r="C445" s="694"/>
      <c r="D445" s="576" t="s">
        <v>1408</v>
      </c>
      <c r="E445" s="579">
        <f>91.3/2.7</f>
        <v>33.81481481481481</v>
      </c>
      <c r="F445" s="576" t="s">
        <v>71</v>
      </c>
      <c r="G445" s="580">
        <v>0.05</v>
      </c>
      <c r="H445" s="580">
        <f t="shared" si="118"/>
        <v>1.6907407407407407</v>
      </c>
      <c r="I445" s="768"/>
      <c r="J445" s="768">
        <f t="shared" si="119"/>
        <v>0</v>
      </c>
      <c r="K445" s="768"/>
      <c r="L445" s="768">
        <f t="shared" si="120"/>
        <v>0</v>
      </c>
      <c r="M445" s="768">
        <f>J445+H445*Tabellen!$K$2+L445</f>
        <v>101.44444444444444</v>
      </c>
      <c r="N445" s="704"/>
      <c r="O445" s="889">
        <f t="shared" si="121"/>
        <v>122.74777777777777</v>
      </c>
      <c r="P445" s="902"/>
      <c r="Q445" s="894" t="s">
        <v>1007</v>
      </c>
      <c r="R445" s="889">
        <f>H445*Tabellen!$K$2*Tabellen!$F$2</f>
        <v>122.74777777777777</v>
      </c>
      <c r="S445" s="895" t="s">
        <v>1089</v>
      </c>
      <c r="T445" s="889">
        <f>J445*Tabellen!$F$2</f>
        <v>0</v>
      </c>
      <c r="U445" s="889">
        <f>R445*Tabellen!$G$2</f>
        <v>11.047299999999998</v>
      </c>
      <c r="V445" s="889">
        <f>T445*Tabellen!$H$2</f>
        <v>0</v>
      </c>
      <c r="W445" s="889">
        <f t="shared" si="122"/>
        <v>11.047299999999998</v>
      </c>
      <c r="X445" s="889">
        <f t="shared" si="123"/>
        <v>133.79507777777778</v>
      </c>
      <c r="Y445" s="890"/>
      <c r="Z445" s="839"/>
      <c r="AA445" s="839"/>
      <c r="AB445" s="839"/>
      <c r="AC445" s="839"/>
      <c r="AD445" s="839"/>
      <c r="AE445" s="839"/>
      <c r="AF445" s="839"/>
      <c r="AG445" s="839"/>
      <c r="AH445" s="839"/>
      <c r="AI445" s="839"/>
      <c r="AJ445" s="839"/>
      <c r="AK445" s="839"/>
      <c r="AL445" s="839"/>
      <c r="AM445" s="839"/>
      <c r="AN445" s="839"/>
      <c r="AO445" s="839"/>
      <c r="AP445" s="839"/>
      <c r="AQ445" s="839"/>
      <c r="AR445" s="839"/>
      <c r="AS445" s="839"/>
      <c r="AT445" s="839"/>
      <c r="AU445" s="839"/>
      <c r="AV445" s="839"/>
      <c r="AW445" s="839"/>
      <c r="AX445" s="839"/>
      <c r="AY445" s="839"/>
      <c r="AZ445" s="839"/>
      <c r="BA445" s="839"/>
      <c r="BB445" s="839"/>
      <c r="BC445" s="839"/>
      <c r="BD445" s="839"/>
      <c r="BE445" s="839"/>
      <c r="BF445" s="839"/>
      <c r="BG445" s="839"/>
      <c r="BH445" s="839"/>
      <c r="BI445" s="839"/>
      <c r="BJ445" s="839"/>
      <c r="BK445" s="839"/>
      <c r="BL445" s="839"/>
      <c r="BM445" s="839"/>
      <c r="BN445" s="839"/>
      <c r="BO445" s="839"/>
      <c r="BP445" s="839"/>
      <c r="BQ445" s="839"/>
      <c r="BR445" s="839"/>
      <c r="BS445" s="839"/>
    </row>
    <row r="446" spans="1:71" s="575" customFormat="1" ht="15.6" customHeight="1" outlineLevel="2" x14ac:dyDescent="0.2">
      <c r="A446" s="811"/>
      <c r="B446" s="578"/>
      <c r="C446" s="694"/>
      <c r="D446" s="576" t="s">
        <v>1425</v>
      </c>
      <c r="E446" s="579">
        <f>E442*1.7</f>
        <v>155.20999999999998</v>
      </c>
      <c r="F446" s="576" t="s">
        <v>71</v>
      </c>
      <c r="G446" s="580">
        <v>0</v>
      </c>
      <c r="H446" s="580">
        <f t="shared" si="118"/>
        <v>0</v>
      </c>
      <c r="I446" s="768">
        <v>1.65</v>
      </c>
      <c r="J446" s="768">
        <f t="shared" si="119"/>
        <v>256.09649999999993</v>
      </c>
      <c r="K446" s="768"/>
      <c r="L446" s="768">
        <f t="shared" si="120"/>
        <v>0</v>
      </c>
      <c r="M446" s="768">
        <f>J446+H446*Tabellen!$K$2+L446</f>
        <v>256.09649999999993</v>
      </c>
      <c r="N446" s="704"/>
      <c r="O446" s="889">
        <f t="shared" si="121"/>
        <v>309.87676499999992</v>
      </c>
      <c r="P446" s="902"/>
      <c r="Q446" s="894" t="s">
        <v>1007</v>
      </c>
      <c r="R446" s="889">
        <f>H446*Tabellen!$K$2*Tabellen!$F$2</f>
        <v>0</v>
      </c>
      <c r="S446" s="895" t="s">
        <v>1089</v>
      </c>
      <c r="T446" s="889">
        <f>J446*Tabellen!$F$2</f>
        <v>309.87676499999992</v>
      </c>
      <c r="U446" s="889">
        <f>R446*Tabellen!$G$2</f>
        <v>0</v>
      </c>
      <c r="V446" s="889">
        <f>T446*Tabellen!$H$2</f>
        <v>65.074120649999983</v>
      </c>
      <c r="W446" s="889">
        <f t="shared" si="122"/>
        <v>65.074120649999983</v>
      </c>
      <c r="X446" s="889">
        <f t="shared" si="123"/>
        <v>374.95088564999992</v>
      </c>
      <c r="Y446" s="890"/>
      <c r="Z446" s="839"/>
      <c r="AA446" s="839"/>
      <c r="AB446" s="839"/>
      <c r="AC446" s="839"/>
      <c r="AD446" s="839"/>
      <c r="AE446" s="839"/>
      <c r="AF446" s="839"/>
      <c r="AG446" s="839"/>
      <c r="AH446" s="839"/>
      <c r="AI446" s="839"/>
      <c r="AJ446" s="839"/>
      <c r="AK446" s="839"/>
      <c r="AL446" s="839"/>
      <c r="AM446" s="839"/>
      <c r="AN446" s="839"/>
      <c r="AO446" s="839"/>
      <c r="AP446" s="839"/>
      <c r="AQ446" s="839"/>
      <c r="AR446" s="839"/>
      <c r="AS446" s="839"/>
      <c r="AT446" s="839"/>
      <c r="AU446" s="839"/>
      <c r="AV446" s="839"/>
      <c r="AW446" s="839"/>
      <c r="AX446" s="839"/>
      <c r="AY446" s="839"/>
      <c r="AZ446" s="839"/>
      <c r="BA446" s="839"/>
      <c r="BB446" s="839"/>
      <c r="BC446" s="839"/>
      <c r="BD446" s="839"/>
      <c r="BE446" s="839"/>
      <c r="BF446" s="839"/>
      <c r="BG446" s="839"/>
      <c r="BH446" s="839"/>
      <c r="BI446" s="839"/>
      <c r="BJ446" s="839"/>
      <c r="BK446" s="839"/>
      <c r="BL446" s="839"/>
      <c r="BM446" s="839"/>
      <c r="BN446" s="839"/>
      <c r="BO446" s="839"/>
      <c r="BP446" s="839"/>
      <c r="BQ446" s="839"/>
      <c r="BR446" s="839"/>
      <c r="BS446" s="839"/>
    </row>
    <row r="447" spans="1:71" s="575" customFormat="1" ht="15.6" customHeight="1" outlineLevel="2" x14ac:dyDescent="0.2">
      <c r="A447" s="811"/>
      <c r="B447" s="578"/>
      <c r="C447" s="694"/>
      <c r="D447" s="576" t="s">
        <v>1410</v>
      </c>
      <c r="E447" s="579">
        <f>E442*1.7*2</f>
        <v>310.41999999999996</v>
      </c>
      <c r="F447" s="576" t="s">
        <v>71</v>
      </c>
      <c r="G447" s="580">
        <v>0</v>
      </c>
      <c r="H447" s="580">
        <f t="shared" si="118"/>
        <v>0</v>
      </c>
      <c r="I447" s="768">
        <v>0.44</v>
      </c>
      <c r="J447" s="768">
        <f t="shared" si="119"/>
        <v>136.58479999999997</v>
      </c>
      <c r="K447" s="768"/>
      <c r="L447" s="768">
        <f t="shared" si="120"/>
        <v>0</v>
      </c>
      <c r="M447" s="768">
        <f>J447+H447*Tabellen!$K$2+L447</f>
        <v>136.58479999999997</v>
      </c>
      <c r="N447" s="704"/>
      <c r="O447" s="889">
        <f t="shared" si="121"/>
        <v>165.26760799999997</v>
      </c>
      <c r="P447" s="902"/>
      <c r="Q447" s="894" t="s">
        <v>1007</v>
      </c>
      <c r="R447" s="889">
        <f>H447*Tabellen!$K$2*Tabellen!$F$2</f>
        <v>0</v>
      </c>
      <c r="S447" s="895" t="s">
        <v>1089</v>
      </c>
      <c r="T447" s="889">
        <f>J447*Tabellen!$F$2</f>
        <v>165.26760799999997</v>
      </c>
      <c r="U447" s="889">
        <f>R447*Tabellen!$G$2</f>
        <v>0</v>
      </c>
      <c r="V447" s="889">
        <f>T447*Tabellen!$H$2</f>
        <v>34.706197679999988</v>
      </c>
      <c r="W447" s="889">
        <f t="shared" si="122"/>
        <v>34.706197679999988</v>
      </c>
      <c r="X447" s="889">
        <f t="shared" si="123"/>
        <v>199.97380567999994</v>
      </c>
      <c r="Y447" s="890"/>
      <c r="Z447" s="839"/>
      <c r="AA447" s="839"/>
      <c r="AB447" s="839"/>
      <c r="AC447" s="839"/>
      <c r="AD447" s="839"/>
      <c r="AE447" s="839"/>
      <c r="AF447" s="839"/>
      <c r="AG447" s="839"/>
      <c r="AH447" s="839"/>
      <c r="AI447" s="839"/>
      <c r="AJ447" s="839"/>
      <c r="AK447" s="839"/>
      <c r="AL447" s="839"/>
      <c r="AM447" s="839"/>
      <c r="AN447" s="839"/>
      <c r="AO447" s="839"/>
      <c r="AP447" s="839"/>
      <c r="AQ447" s="839"/>
      <c r="AR447" s="839"/>
      <c r="AS447" s="839"/>
      <c r="AT447" s="839"/>
      <c r="AU447" s="839"/>
      <c r="AV447" s="839"/>
      <c r="AW447" s="839"/>
      <c r="AX447" s="839"/>
      <c r="AY447" s="839"/>
      <c r="AZ447" s="839"/>
      <c r="BA447" s="839"/>
      <c r="BB447" s="839"/>
      <c r="BC447" s="839"/>
      <c r="BD447" s="839"/>
      <c r="BE447" s="839"/>
      <c r="BF447" s="839"/>
      <c r="BG447" s="839"/>
      <c r="BH447" s="839"/>
      <c r="BI447" s="839"/>
      <c r="BJ447" s="839"/>
      <c r="BK447" s="839"/>
      <c r="BL447" s="839"/>
      <c r="BM447" s="839"/>
      <c r="BN447" s="839"/>
      <c r="BO447" s="839"/>
      <c r="BP447" s="839"/>
      <c r="BQ447" s="839"/>
      <c r="BR447" s="839"/>
      <c r="BS447" s="839"/>
    </row>
    <row r="448" spans="1:71" s="575" customFormat="1" ht="15.6" customHeight="1" outlineLevel="2" x14ac:dyDescent="0.2">
      <c r="A448" s="811"/>
      <c r="B448" s="578"/>
      <c r="C448" s="694"/>
      <c r="D448" s="576" t="s">
        <v>1411</v>
      </c>
      <c r="E448" s="579">
        <f>E447+E446</f>
        <v>465.62999999999994</v>
      </c>
      <c r="F448" s="576" t="s">
        <v>71</v>
      </c>
      <c r="G448" s="580">
        <v>0.13</v>
      </c>
      <c r="H448" s="580">
        <f t="shared" si="118"/>
        <v>60.531899999999993</v>
      </c>
      <c r="I448" s="768">
        <v>0</v>
      </c>
      <c r="J448" s="768">
        <f t="shared" si="119"/>
        <v>0</v>
      </c>
      <c r="K448" s="768"/>
      <c r="L448" s="768">
        <f t="shared" si="120"/>
        <v>0</v>
      </c>
      <c r="M448" s="768">
        <f>J448+H448*Tabellen!$K$2+L448</f>
        <v>3631.9139999999998</v>
      </c>
      <c r="N448" s="704"/>
      <c r="O448" s="889">
        <f t="shared" si="121"/>
        <v>4394.6159399999997</v>
      </c>
      <c r="P448" s="902"/>
      <c r="Q448" s="894" t="s">
        <v>1007</v>
      </c>
      <c r="R448" s="889">
        <f>H448*Tabellen!$K$2*Tabellen!$F$2</f>
        <v>4394.6159399999997</v>
      </c>
      <c r="S448" s="895" t="s">
        <v>1089</v>
      </c>
      <c r="T448" s="889">
        <f>J448*Tabellen!$F$2</f>
        <v>0</v>
      </c>
      <c r="U448" s="889">
        <f>R448*Tabellen!$G$2</f>
        <v>395.51543459999994</v>
      </c>
      <c r="V448" s="889">
        <f>T448*Tabellen!$H$2</f>
        <v>0</v>
      </c>
      <c r="W448" s="889">
        <f t="shared" si="122"/>
        <v>395.51543459999994</v>
      </c>
      <c r="X448" s="889">
        <f t="shared" si="123"/>
        <v>4790.1313745999996</v>
      </c>
      <c r="Y448" s="904"/>
      <c r="Z448" s="839"/>
      <c r="AA448" s="839"/>
      <c r="AB448" s="839"/>
      <c r="AC448" s="839"/>
      <c r="AD448" s="839"/>
      <c r="AE448" s="839"/>
      <c r="AF448" s="839"/>
      <c r="AG448" s="839"/>
      <c r="AH448" s="839"/>
      <c r="AI448" s="839"/>
      <c r="AJ448" s="839"/>
      <c r="AK448" s="839"/>
      <c r="AL448" s="839"/>
      <c r="AM448" s="839"/>
      <c r="AN448" s="839"/>
      <c r="AO448" s="839"/>
      <c r="AP448" s="839"/>
      <c r="AQ448" s="839"/>
      <c r="AR448" s="839"/>
      <c r="AS448" s="839"/>
      <c r="AT448" s="839"/>
      <c r="AU448" s="839"/>
      <c r="AV448" s="839"/>
      <c r="AW448" s="839"/>
      <c r="AX448" s="839"/>
      <c r="AY448" s="839"/>
      <c r="AZ448" s="839"/>
      <c r="BA448" s="839"/>
      <c r="BB448" s="839"/>
      <c r="BC448" s="839"/>
      <c r="BD448" s="839"/>
      <c r="BE448" s="839"/>
      <c r="BF448" s="839"/>
      <c r="BG448" s="839"/>
      <c r="BH448" s="839"/>
      <c r="BI448" s="839"/>
      <c r="BJ448" s="839"/>
      <c r="BK448" s="839"/>
      <c r="BL448" s="839"/>
      <c r="BM448" s="839"/>
      <c r="BN448" s="839"/>
      <c r="BO448" s="839"/>
      <c r="BP448" s="839"/>
      <c r="BQ448" s="839"/>
      <c r="BR448" s="839"/>
      <c r="BS448" s="839"/>
    </row>
    <row r="449" spans="1:71" s="575" customFormat="1" ht="15.6" customHeight="1" outlineLevel="2" x14ac:dyDescent="0.2">
      <c r="A449" s="811"/>
      <c r="B449" s="578"/>
      <c r="C449" s="694"/>
      <c r="D449" s="576" t="s">
        <v>1426</v>
      </c>
      <c r="E449" s="579">
        <f>E442*1.05</f>
        <v>95.864999999999995</v>
      </c>
      <c r="F449" s="576" t="s">
        <v>74</v>
      </c>
      <c r="G449" s="580">
        <v>0</v>
      </c>
      <c r="H449" s="580">
        <f t="shared" si="118"/>
        <v>0</v>
      </c>
      <c r="I449" s="768">
        <v>9.5500000000000007</v>
      </c>
      <c r="J449" s="768">
        <f t="shared" si="119"/>
        <v>915.51075000000003</v>
      </c>
      <c r="K449" s="768"/>
      <c r="L449" s="768">
        <f t="shared" si="120"/>
        <v>0</v>
      </c>
      <c r="M449" s="768">
        <f>J449+H449*Tabellen!$K$2+L449</f>
        <v>915.51075000000003</v>
      </c>
      <c r="N449" s="704"/>
      <c r="O449" s="889">
        <f t="shared" si="121"/>
        <v>1107.7680075000001</v>
      </c>
      <c r="P449" s="902"/>
      <c r="Q449" s="894" t="s">
        <v>1007</v>
      </c>
      <c r="R449" s="889">
        <f>H449*Tabellen!$K$2*Tabellen!$F$2</f>
        <v>0</v>
      </c>
      <c r="S449" s="895" t="s">
        <v>1089</v>
      </c>
      <c r="T449" s="889">
        <f>J449*Tabellen!$F$2</f>
        <v>1107.7680075000001</v>
      </c>
      <c r="U449" s="889">
        <f>R449*Tabellen!$G$2</f>
        <v>0</v>
      </c>
      <c r="V449" s="889">
        <f>T449*Tabellen!$H$2</f>
        <v>232.631281575</v>
      </c>
      <c r="W449" s="889">
        <f t="shared" si="122"/>
        <v>232.631281575</v>
      </c>
      <c r="X449" s="889">
        <f t="shared" si="123"/>
        <v>1340.3992890750001</v>
      </c>
      <c r="Y449" s="888"/>
      <c r="Z449" s="839"/>
      <c r="AA449" s="839"/>
      <c r="AB449" s="839"/>
      <c r="AC449" s="839"/>
      <c r="AD449" s="839"/>
      <c r="AE449" s="839"/>
      <c r="AF449" s="839"/>
      <c r="AG449" s="839"/>
      <c r="AH449" s="839"/>
      <c r="AI449" s="839"/>
      <c r="AJ449" s="839"/>
      <c r="AK449" s="839"/>
      <c r="AL449" s="839"/>
      <c r="AM449" s="839"/>
      <c r="AN449" s="839"/>
      <c r="AO449" s="839"/>
      <c r="AP449" s="839"/>
      <c r="AQ449" s="839"/>
      <c r="AR449" s="839"/>
      <c r="AS449" s="839"/>
      <c r="AT449" s="839"/>
      <c r="AU449" s="839"/>
      <c r="AV449" s="839"/>
      <c r="AW449" s="839"/>
      <c r="AX449" s="839"/>
      <c r="AY449" s="839"/>
      <c r="AZ449" s="839"/>
      <c r="BA449" s="839"/>
      <c r="BB449" s="839"/>
      <c r="BC449" s="839"/>
      <c r="BD449" s="839"/>
      <c r="BE449" s="839"/>
      <c r="BF449" s="839"/>
      <c r="BG449" s="839"/>
      <c r="BH449" s="839"/>
      <c r="BI449" s="839"/>
      <c r="BJ449" s="839"/>
      <c r="BK449" s="839"/>
      <c r="BL449" s="839"/>
      <c r="BM449" s="839"/>
      <c r="BN449" s="839"/>
      <c r="BO449" s="839"/>
      <c r="BP449" s="839"/>
      <c r="BQ449" s="839"/>
      <c r="BR449" s="839"/>
      <c r="BS449" s="839"/>
    </row>
    <row r="450" spans="1:71" s="575" customFormat="1" ht="15.6" customHeight="1" outlineLevel="2" x14ac:dyDescent="0.2">
      <c r="A450" s="811"/>
      <c r="B450" s="578"/>
      <c r="C450" s="694"/>
      <c r="D450" s="576" t="str">
        <f>D449</f>
        <v xml:space="preserve">Isolatie in binnenwanden en voorzetwanden d=60 mm n.t.b. </v>
      </c>
      <c r="E450" s="579">
        <f>E442</f>
        <v>91.3</v>
      </c>
      <c r="F450" s="576" t="s">
        <v>74</v>
      </c>
      <c r="G450" s="580">
        <v>0.08</v>
      </c>
      <c r="H450" s="580">
        <f t="shared" si="118"/>
        <v>7.3040000000000003</v>
      </c>
      <c r="I450" s="768"/>
      <c r="J450" s="768">
        <f t="shared" si="119"/>
        <v>0</v>
      </c>
      <c r="K450" s="768"/>
      <c r="L450" s="768">
        <f t="shared" si="120"/>
        <v>0</v>
      </c>
      <c r="M450" s="768">
        <f>J450+H450*Tabellen!$K$2+L450</f>
        <v>438.24</v>
      </c>
      <c r="N450" s="704"/>
      <c r="O450" s="889">
        <f t="shared" si="121"/>
        <v>530.2704</v>
      </c>
      <c r="P450" s="902"/>
      <c r="Q450" s="894" t="s">
        <v>1007</v>
      </c>
      <c r="R450" s="889">
        <f>H450*Tabellen!$K$2*Tabellen!$F$2</f>
        <v>530.2704</v>
      </c>
      <c r="S450" s="895" t="s">
        <v>1089</v>
      </c>
      <c r="T450" s="889">
        <f>J450*Tabellen!$F$2</f>
        <v>0</v>
      </c>
      <c r="U450" s="889">
        <f>R450*Tabellen!$G$2</f>
        <v>47.724336000000001</v>
      </c>
      <c r="V450" s="889">
        <f>T450*Tabellen!$H$2</f>
        <v>0</v>
      </c>
      <c r="W450" s="889">
        <f t="shared" si="122"/>
        <v>47.724336000000001</v>
      </c>
      <c r="X450" s="889">
        <f t="shared" si="123"/>
        <v>577.99473599999999</v>
      </c>
      <c r="Y450" s="888"/>
      <c r="Z450" s="839"/>
      <c r="AA450" s="839"/>
      <c r="AB450" s="839"/>
      <c r="AC450" s="839"/>
      <c r="AD450" s="839"/>
      <c r="AE450" s="839"/>
      <c r="AF450" s="839"/>
      <c r="AG450" s="839"/>
      <c r="AH450" s="839"/>
      <c r="AI450" s="839"/>
      <c r="AJ450" s="839"/>
      <c r="AK450" s="839"/>
      <c r="AL450" s="839"/>
      <c r="AM450" s="839"/>
      <c r="AN450" s="839"/>
      <c r="AO450" s="839"/>
      <c r="AP450" s="839"/>
      <c r="AQ450" s="839"/>
      <c r="AR450" s="839"/>
      <c r="AS450" s="839"/>
      <c r="AT450" s="839"/>
      <c r="AU450" s="839"/>
      <c r="AV450" s="839"/>
      <c r="AW450" s="839"/>
      <c r="AX450" s="839"/>
      <c r="AY450" s="839"/>
      <c r="AZ450" s="839"/>
      <c r="BA450" s="839"/>
      <c r="BB450" s="839"/>
      <c r="BC450" s="839"/>
      <c r="BD450" s="839"/>
      <c r="BE450" s="839"/>
      <c r="BF450" s="839"/>
      <c r="BG450" s="839"/>
      <c r="BH450" s="839"/>
      <c r="BI450" s="839"/>
      <c r="BJ450" s="839"/>
      <c r="BK450" s="839"/>
      <c r="BL450" s="839"/>
      <c r="BM450" s="839"/>
      <c r="BN450" s="839"/>
      <c r="BO450" s="839"/>
      <c r="BP450" s="839"/>
      <c r="BQ450" s="839"/>
      <c r="BR450" s="839"/>
      <c r="BS450" s="839"/>
    </row>
    <row r="451" spans="1:71" s="575" customFormat="1" ht="15.6" customHeight="1" outlineLevel="2" x14ac:dyDescent="0.2">
      <c r="A451" s="811"/>
      <c r="B451" s="578"/>
      <c r="C451" s="694"/>
      <c r="D451" s="576" t="s">
        <v>1414</v>
      </c>
      <c r="E451" s="579">
        <f>E442*1.1</f>
        <v>100.43</v>
      </c>
      <c r="F451" s="578" t="s">
        <v>74</v>
      </c>
      <c r="G451" s="579">
        <v>0</v>
      </c>
      <c r="H451" s="580">
        <f t="shared" si="118"/>
        <v>0</v>
      </c>
      <c r="I451" s="781">
        <v>2.1754249999999997</v>
      </c>
      <c r="J451" s="768">
        <f t="shared" si="119"/>
        <v>218.47793274999998</v>
      </c>
      <c r="K451" s="768"/>
      <c r="L451" s="768">
        <f t="shared" si="120"/>
        <v>0</v>
      </c>
      <c r="M451" s="768">
        <f>J451+H451*Tabellen!$K$2+L451</f>
        <v>218.47793274999998</v>
      </c>
      <c r="N451" s="704"/>
      <c r="O451" s="889">
        <f t="shared" si="121"/>
        <v>264.35829862749995</v>
      </c>
      <c r="P451" s="902"/>
      <c r="Q451" s="894" t="s">
        <v>1007</v>
      </c>
      <c r="R451" s="889">
        <f>H451*Tabellen!$K$2*Tabellen!$F$2</f>
        <v>0</v>
      </c>
      <c r="S451" s="895" t="s">
        <v>1089</v>
      </c>
      <c r="T451" s="889">
        <f>J451*Tabellen!$F$2</f>
        <v>264.35829862749995</v>
      </c>
      <c r="U451" s="889">
        <f>R451*Tabellen!$G$2</f>
        <v>0</v>
      </c>
      <c r="V451" s="889">
        <f>T451*Tabellen!$H$2</f>
        <v>55.515242711774988</v>
      </c>
      <c r="W451" s="889">
        <f t="shared" si="122"/>
        <v>55.515242711774988</v>
      </c>
      <c r="X451" s="889">
        <f t="shared" si="123"/>
        <v>319.87354133927494</v>
      </c>
      <c r="Y451" s="897"/>
      <c r="Z451" s="839"/>
      <c r="AA451" s="839"/>
      <c r="AB451" s="839"/>
      <c r="AC451" s="839"/>
      <c r="AD451" s="839"/>
      <c r="AE451" s="839"/>
      <c r="AF451" s="839"/>
      <c r="AG451" s="839"/>
      <c r="AH451" s="839"/>
      <c r="AI451" s="839"/>
      <c r="AJ451" s="839"/>
      <c r="AK451" s="839"/>
      <c r="AL451" s="839"/>
      <c r="AM451" s="839"/>
      <c r="AN451" s="839"/>
      <c r="AO451" s="839"/>
      <c r="AP451" s="839"/>
      <c r="AQ451" s="839"/>
      <c r="AR451" s="839"/>
      <c r="AS451" s="839"/>
      <c r="AT451" s="839"/>
      <c r="AU451" s="839"/>
      <c r="AV451" s="839"/>
      <c r="AW451" s="839"/>
      <c r="AX451" s="839"/>
      <c r="AY451" s="839"/>
      <c r="AZ451" s="839"/>
      <c r="BA451" s="839"/>
      <c r="BB451" s="839"/>
      <c r="BC451" s="839"/>
      <c r="BD451" s="839"/>
      <c r="BE451" s="839"/>
      <c r="BF451" s="839"/>
      <c r="BG451" s="839"/>
      <c r="BH451" s="839"/>
      <c r="BI451" s="839"/>
      <c r="BJ451" s="839"/>
      <c r="BK451" s="839"/>
      <c r="BL451" s="839"/>
      <c r="BM451" s="839"/>
      <c r="BN451" s="839"/>
      <c r="BO451" s="839"/>
      <c r="BP451" s="839"/>
      <c r="BQ451" s="839"/>
      <c r="BR451" s="839"/>
      <c r="BS451" s="839"/>
    </row>
    <row r="452" spans="1:71" s="575" customFormat="1" ht="15.6" customHeight="1" outlineLevel="2" x14ac:dyDescent="0.2">
      <c r="A452" s="811"/>
      <c r="B452" s="578"/>
      <c r="C452" s="694"/>
      <c r="D452" s="576" t="s">
        <v>1414</v>
      </c>
      <c r="E452" s="579">
        <f>E442</f>
        <v>91.3</v>
      </c>
      <c r="F452" s="576" t="s">
        <v>74</v>
      </c>
      <c r="G452" s="580">
        <v>0.03</v>
      </c>
      <c r="H452" s="580">
        <f t="shared" si="118"/>
        <v>2.7389999999999999</v>
      </c>
      <c r="I452" s="768">
        <v>0</v>
      </c>
      <c r="J452" s="768">
        <f t="shared" si="119"/>
        <v>0</v>
      </c>
      <c r="K452" s="768"/>
      <c r="L452" s="768">
        <f t="shared" si="120"/>
        <v>0</v>
      </c>
      <c r="M452" s="768">
        <f>J452+H452*Tabellen!$K$2+L452</f>
        <v>164.34</v>
      </c>
      <c r="N452" s="704"/>
      <c r="O452" s="889">
        <f t="shared" si="121"/>
        <v>198.85140000000001</v>
      </c>
      <c r="P452" s="902"/>
      <c r="Q452" s="894" t="s">
        <v>1007</v>
      </c>
      <c r="R452" s="889">
        <f>H452*Tabellen!$K$2*Tabellen!$F$2</f>
        <v>198.85140000000001</v>
      </c>
      <c r="S452" s="895" t="s">
        <v>1089</v>
      </c>
      <c r="T452" s="889">
        <f>J452*Tabellen!$F$2</f>
        <v>0</v>
      </c>
      <c r="U452" s="889">
        <f>R452*Tabellen!$G$2</f>
        <v>17.896626000000001</v>
      </c>
      <c r="V452" s="889">
        <f>T452*Tabellen!$H$2</f>
        <v>0</v>
      </c>
      <c r="W452" s="889">
        <f t="shared" si="122"/>
        <v>17.896626000000001</v>
      </c>
      <c r="X452" s="889">
        <f t="shared" si="123"/>
        <v>216.74802600000001</v>
      </c>
      <c r="Y452" s="888"/>
      <c r="Z452" s="839"/>
      <c r="AA452" s="839"/>
      <c r="AB452" s="839"/>
      <c r="AC452" s="839"/>
      <c r="AD452" s="839"/>
      <c r="AE452" s="839"/>
      <c r="AF452" s="839"/>
      <c r="AG452" s="839"/>
      <c r="AH452" s="839"/>
      <c r="AI452" s="839"/>
      <c r="AJ452" s="839"/>
      <c r="AK452" s="839"/>
      <c r="AL452" s="839"/>
      <c r="AM452" s="839"/>
      <c r="AN452" s="839"/>
      <c r="AO452" s="839"/>
      <c r="AP452" s="839"/>
      <c r="AQ452" s="839"/>
      <c r="AR452" s="839"/>
      <c r="AS452" s="839"/>
      <c r="AT452" s="839"/>
      <c r="AU452" s="839"/>
      <c r="AV452" s="839"/>
      <c r="AW452" s="839"/>
      <c r="AX452" s="839"/>
      <c r="AY452" s="839"/>
      <c r="AZ452" s="839"/>
      <c r="BA452" s="839"/>
      <c r="BB452" s="839"/>
      <c r="BC452" s="839"/>
      <c r="BD452" s="839"/>
      <c r="BE452" s="839"/>
      <c r="BF452" s="839"/>
      <c r="BG452" s="839"/>
      <c r="BH452" s="839"/>
      <c r="BI452" s="839"/>
      <c r="BJ452" s="839"/>
      <c r="BK452" s="839"/>
      <c r="BL452" s="839"/>
      <c r="BM452" s="839"/>
      <c r="BN452" s="839"/>
      <c r="BO452" s="839"/>
      <c r="BP452" s="839"/>
      <c r="BQ452" s="839"/>
      <c r="BR452" s="839"/>
      <c r="BS452" s="839"/>
    </row>
    <row r="453" spans="1:71" s="575" customFormat="1" ht="15.6" customHeight="1" outlineLevel="2" x14ac:dyDescent="0.2">
      <c r="A453" s="811"/>
      <c r="B453" s="578"/>
      <c r="C453" s="694"/>
      <c r="D453" s="576" t="s">
        <v>1415</v>
      </c>
      <c r="E453" s="579">
        <f>E442*1.1</f>
        <v>100.43</v>
      </c>
      <c r="F453" s="578" t="s">
        <v>74</v>
      </c>
      <c r="G453" s="579">
        <v>0</v>
      </c>
      <c r="H453" s="580">
        <f t="shared" si="118"/>
        <v>0</v>
      </c>
      <c r="I453" s="781">
        <v>1.79</v>
      </c>
      <c r="J453" s="768">
        <f t="shared" si="119"/>
        <v>179.76970000000003</v>
      </c>
      <c r="K453" s="768"/>
      <c r="L453" s="768">
        <f t="shared" si="120"/>
        <v>0</v>
      </c>
      <c r="M453" s="768">
        <f>J453+H453*Tabellen!$K$2+L453</f>
        <v>179.76970000000003</v>
      </c>
      <c r="N453" s="704"/>
      <c r="O453" s="889">
        <f t="shared" si="121"/>
        <v>217.52133700000002</v>
      </c>
      <c r="P453" s="902"/>
      <c r="Q453" s="894" t="s">
        <v>1007</v>
      </c>
      <c r="R453" s="889">
        <f>H453*Tabellen!$K$2*Tabellen!$F$2</f>
        <v>0</v>
      </c>
      <c r="S453" s="895" t="s">
        <v>1089</v>
      </c>
      <c r="T453" s="889">
        <f>J453*Tabellen!$F$2</f>
        <v>217.52133700000002</v>
      </c>
      <c r="U453" s="889">
        <f>R453*Tabellen!$G$2</f>
        <v>0</v>
      </c>
      <c r="V453" s="889">
        <f>T453*Tabellen!$H$2</f>
        <v>45.679480770000005</v>
      </c>
      <c r="W453" s="889">
        <f t="shared" si="122"/>
        <v>45.679480770000005</v>
      </c>
      <c r="X453" s="889">
        <f t="shared" si="123"/>
        <v>263.20081777000001</v>
      </c>
      <c r="Y453" s="897"/>
      <c r="Z453" s="839"/>
      <c r="AA453" s="839"/>
      <c r="AB453" s="839"/>
      <c r="AC453" s="839"/>
      <c r="AD453" s="839"/>
      <c r="AE453" s="839"/>
      <c r="AF453" s="839"/>
      <c r="AG453" s="839"/>
      <c r="AH453" s="839"/>
      <c r="AI453" s="839"/>
      <c r="AJ453" s="839"/>
      <c r="AK453" s="839"/>
      <c r="AL453" s="839"/>
      <c r="AM453" s="839"/>
      <c r="AN453" s="839"/>
      <c r="AO453" s="839"/>
      <c r="AP453" s="839"/>
      <c r="AQ453" s="839"/>
      <c r="AR453" s="839"/>
      <c r="AS453" s="839"/>
      <c r="AT453" s="839"/>
      <c r="AU453" s="839"/>
      <c r="AV453" s="839"/>
      <c r="AW453" s="839"/>
      <c r="AX453" s="839"/>
      <c r="AY453" s="839"/>
      <c r="AZ453" s="839"/>
      <c r="BA453" s="839"/>
      <c r="BB453" s="839"/>
      <c r="BC453" s="839"/>
      <c r="BD453" s="839"/>
      <c r="BE453" s="839"/>
      <c r="BF453" s="839"/>
      <c r="BG453" s="839"/>
      <c r="BH453" s="839"/>
      <c r="BI453" s="839"/>
      <c r="BJ453" s="839"/>
      <c r="BK453" s="839"/>
      <c r="BL453" s="839"/>
      <c r="BM453" s="839"/>
      <c r="BN453" s="839"/>
      <c r="BO453" s="839"/>
      <c r="BP453" s="839"/>
      <c r="BQ453" s="839"/>
      <c r="BR453" s="839"/>
      <c r="BS453" s="839"/>
    </row>
    <row r="454" spans="1:71" s="575" customFormat="1" ht="15.6" customHeight="1" outlineLevel="2" x14ac:dyDescent="0.2">
      <c r="A454" s="811"/>
      <c r="B454" s="578"/>
      <c r="C454" s="694"/>
      <c r="D454" s="576" t="s">
        <v>1415</v>
      </c>
      <c r="E454" s="579">
        <f>E442</f>
        <v>91.3</v>
      </c>
      <c r="F454" s="576" t="s">
        <v>74</v>
      </c>
      <c r="G454" s="580">
        <v>0.03</v>
      </c>
      <c r="H454" s="580">
        <f t="shared" si="118"/>
        <v>2.7389999999999999</v>
      </c>
      <c r="I454" s="768">
        <v>0</v>
      </c>
      <c r="J454" s="768">
        <f t="shared" si="119"/>
        <v>0</v>
      </c>
      <c r="K454" s="768"/>
      <c r="L454" s="768">
        <f t="shared" si="120"/>
        <v>0</v>
      </c>
      <c r="M454" s="768">
        <f>J454+H454*Tabellen!$K$2+L454</f>
        <v>164.34</v>
      </c>
      <c r="N454" s="704"/>
      <c r="O454" s="889">
        <f t="shared" si="121"/>
        <v>198.85140000000001</v>
      </c>
      <c r="P454" s="902"/>
      <c r="Q454" s="894" t="s">
        <v>1007</v>
      </c>
      <c r="R454" s="889">
        <f>H454*Tabellen!$K$2*Tabellen!$F$2</f>
        <v>198.85140000000001</v>
      </c>
      <c r="S454" s="895" t="s">
        <v>1089</v>
      </c>
      <c r="T454" s="889">
        <f>J454*Tabellen!$F$2</f>
        <v>0</v>
      </c>
      <c r="U454" s="889">
        <f>R454*Tabellen!$G$2</f>
        <v>17.896626000000001</v>
      </c>
      <c r="V454" s="889">
        <f>T454*Tabellen!$H$2</f>
        <v>0</v>
      </c>
      <c r="W454" s="889">
        <f t="shared" si="122"/>
        <v>17.896626000000001</v>
      </c>
      <c r="X454" s="889">
        <f t="shared" si="123"/>
        <v>216.74802600000001</v>
      </c>
      <c r="Y454" s="888"/>
      <c r="Z454" s="839"/>
      <c r="AA454" s="839"/>
      <c r="AB454" s="839"/>
      <c r="AC454" s="839"/>
      <c r="AD454" s="839"/>
      <c r="AE454" s="839"/>
      <c r="AF454" s="839"/>
      <c r="AG454" s="839"/>
      <c r="AH454" s="839"/>
      <c r="AI454" s="839"/>
      <c r="AJ454" s="839"/>
      <c r="AK454" s="839"/>
      <c r="AL454" s="839"/>
      <c r="AM454" s="839"/>
      <c r="AN454" s="839"/>
      <c r="AO454" s="839"/>
      <c r="AP454" s="839"/>
      <c r="AQ454" s="839"/>
      <c r="AR454" s="839"/>
      <c r="AS454" s="839"/>
      <c r="AT454" s="839"/>
      <c r="AU454" s="839"/>
      <c r="AV454" s="839"/>
      <c r="AW454" s="839"/>
      <c r="AX454" s="839"/>
      <c r="AY454" s="839"/>
      <c r="AZ454" s="839"/>
      <c r="BA454" s="839"/>
      <c r="BB454" s="839"/>
      <c r="BC454" s="839"/>
      <c r="BD454" s="839"/>
      <c r="BE454" s="839"/>
      <c r="BF454" s="839"/>
      <c r="BG454" s="839"/>
      <c r="BH454" s="839"/>
      <c r="BI454" s="839"/>
      <c r="BJ454" s="839"/>
      <c r="BK454" s="839"/>
      <c r="BL454" s="839"/>
      <c r="BM454" s="839"/>
      <c r="BN454" s="839"/>
      <c r="BO454" s="839"/>
      <c r="BP454" s="839"/>
      <c r="BQ454" s="839"/>
      <c r="BR454" s="839"/>
      <c r="BS454" s="839"/>
    </row>
    <row r="455" spans="1:71" s="575" customFormat="1" ht="15.6" customHeight="1" outlineLevel="2" x14ac:dyDescent="0.2">
      <c r="A455" s="811"/>
      <c r="B455" s="578"/>
      <c r="C455" s="694"/>
      <c r="D455" s="576" t="s">
        <v>1900</v>
      </c>
      <c r="E455" s="579">
        <f>E442*1.1</f>
        <v>100.43</v>
      </c>
      <c r="F455" s="576" t="s">
        <v>74</v>
      </c>
      <c r="G455" s="580"/>
      <c r="H455" s="580">
        <f t="shared" si="118"/>
        <v>0</v>
      </c>
      <c r="I455" s="768">
        <v>9.8000000000000007</v>
      </c>
      <c r="J455" s="768">
        <f t="shared" si="119"/>
        <v>984.21400000000017</v>
      </c>
      <c r="K455" s="768"/>
      <c r="L455" s="768">
        <f t="shared" si="120"/>
        <v>0</v>
      </c>
      <c r="M455" s="768">
        <f>J455+H455*Tabellen!$K$2+L455</f>
        <v>984.21400000000017</v>
      </c>
      <c r="N455" s="704"/>
      <c r="O455" s="889">
        <f t="shared" si="121"/>
        <v>1190.8989400000003</v>
      </c>
      <c r="P455" s="902"/>
      <c r="Q455" s="894" t="s">
        <v>1007</v>
      </c>
      <c r="R455" s="889">
        <f>H455*Tabellen!$K$2*Tabellen!$F$2</f>
        <v>0</v>
      </c>
      <c r="S455" s="895" t="s">
        <v>1089</v>
      </c>
      <c r="T455" s="889">
        <f>J455*Tabellen!$F$2</f>
        <v>1190.8989400000003</v>
      </c>
      <c r="U455" s="889">
        <f>R455*Tabellen!$G$2</f>
        <v>0</v>
      </c>
      <c r="V455" s="889">
        <f>T455*Tabellen!$H$2</f>
        <v>250.08877740000005</v>
      </c>
      <c r="W455" s="889">
        <f t="shared" si="122"/>
        <v>250.08877740000005</v>
      </c>
      <c r="X455" s="889">
        <f t="shared" si="123"/>
        <v>1440.9877174000003</v>
      </c>
      <c r="Y455" s="905"/>
      <c r="Z455" s="839"/>
      <c r="AA455" s="839"/>
      <c r="AB455" s="839"/>
      <c r="AC455" s="839"/>
      <c r="AD455" s="839"/>
      <c r="AE455" s="839"/>
      <c r="AF455" s="839"/>
      <c r="AG455" s="839"/>
      <c r="AH455" s="839"/>
      <c r="AI455" s="839"/>
      <c r="AJ455" s="839"/>
      <c r="AK455" s="839"/>
      <c r="AL455" s="839"/>
      <c r="AM455" s="839"/>
      <c r="AN455" s="839"/>
      <c r="AO455" s="839"/>
      <c r="AP455" s="839"/>
      <c r="AQ455" s="839"/>
      <c r="AR455" s="839"/>
      <c r="AS455" s="839"/>
      <c r="AT455" s="839"/>
      <c r="AU455" s="839"/>
      <c r="AV455" s="839"/>
      <c r="AW455" s="839"/>
      <c r="AX455" s="839"/>
      <c r="AY455" s="839"/>
      <c r="AZ455" s="839"/>
      <c r="BA455" s="839"/>
      <c r="BB455" s="839"/>
      <c r="BC455" s="839"/>
      <c r="BD455" s="839"/>
      <c r="BE455" s="839"/>
      <c r="BF455" s="839"/>
      <c r="BG455" s="839"/>
      <c r="BH455" s="839"/>
      <c r="BI455" s="839"/>
      <c r="BJ455" s="839"/>
      <c r="BK455" s="839"/>
      <c r="BL455" s="839"/>
      <c r="BM455" s="839"/>
      <c r="BN455" s="839"/>
      <c r="BO455" s="839"/>
      <c r="BP455" s="839"/>
      <c r="BQ455" s="839"/>
      <c r="BR455" s="839"/>
      <c r="BS455" s="839"/>
    </row>
    <row r="456" spans="1:71" s="575" customFormat="1" ht="15.6" customHeight="1" outlineLevel="2" x14ac:dyDescent="0.2">
      <c r="A456" s="811"/>
      <c r="B456" s="578"/>
      <c r="C456" s="694"/>
      <c r="D456" s="576" t="s">
        <v>1900</v>
      </c>
      <c r="E456" s="579">
        <f>E442</f>
        <v>91.3</v>
      </c>
      <c r="F456" s="576" t="s">
        <v>74</v>
      </c>
      <c r="G456" s="580">
        <v>0.35</v>
      </c>
      <c r="H456" s="580">
        <f t="shared" si="118"/>
        <v>31.954999999999998</v>
      </c>
      <c r="I456" s="768"/>
      <c r="J456" s="768">
        <f t="shared" si="119"/>
        <v>0</v>
      </c>
      <c r="K456" s="768"/>
      <c r="L456" s="768">
        <f t="shared" si="120"/>
        <v>0</v>
      </c>
      <c r="M456" s="768">
        <f>J456+H456*Tabellen!$K$2+L456</f>
        <v>1917.3</v>
      </c>
      <c r="N456" s="704"/>
      <c r="O456" s="889">
        <f t="shared" si="121"/>
        <v>2319.933</v>
      </c>
      <c r="P456" s="902"/>
      <c r="Q456" s="894" t="s">
        <v>1007</v>
      </c>
      <c r="R456" s="889">
        <f>H456*Tabellen!$K$2*Tabellen!$F$2</f>
        <v>2319.933</v>
      </c>
      <c r="S456" s="895" t="s">
        <v>1089</v>
      </c>
      <c r="T456" s="889">
        <f>J456*Tabellen!$F$2</f>
        <v>0</v>
      </c>
      <c r="U456" s="889">
        <f>R456*Tabellen!$G$2</f>
        <v>208.79397</v>
      </c>
      <c r="V456" s="889">
        <f>T456*Tabellen!$H$2</f>
        <v>0</v>
      </c>
      <c r="W456" s="889">
        <f t="shared" si="122"/>
        <v>208.79397</v>
      </c>
      <c r="X456" s="889">
        <f t="shared" si="123"/>
        <v>2528.7269700000002</v>
      </c>
      <c r="Y456" s="888"/>
      <c r="Z456" s="839"/>
      <c r="AA456" s="839"/>
      <c r="AB456" s="839"/>
      <c r="AC456" s="839"/>
      <c r="AD456" s="839"/>
      <c r="AE456" s="839"/>
      <c r="AF456" s="839"/>
      <c r="AG456" s="839"/>
      <c r="AH456" s="839"/>
      <c r="AI456" s="839"/>
      <c r="AJ456" s="839"/>
      <c r="AK456" s="839"/>
      <c r="AL456" s="839"/>
      <c r="AM456" s="839"/>
      <c r="AN456" s="839"/>
      <c r="AO456" s="839"/>
      <c r="AP456" s="839"/>
      <c r="AQ456" s="839"/>
      <c r="AR456" s="839"/>
      <c r="AS456" s="839"/>
      <c r="AT456" s="839"/>
      <c r="AU456" s="839"/>
      <c r="AV456" s="839"/>
      <c r="AW456" s="839"/>
      <c r="AX456" s="839"/>
      <c r="AY456" s="839"/>
      <c r="AZ456" s="839"/>
      <c r="BA456" s="839"/>
      <c r="BB456" s="839"/>
      <c r="BC456" s="839"/>
      <c r="BD456" s="839"/>
      <c r="BE456" s="839"/>
      <c r="BF456" s="839"/>
      <c r="BG456" s="839"/>
      <c r="BH456" s="839"/>
      <c r="BI456" s="839"/>
      <c r="BJ456" s="839"/>
      <c r="BK456" s="839"/>
      <c r="BL456" s="839"/>
      <c r="BM456" s="839"/>
      <c r="BN456" s="839"/>
      <c r="BO456" s="839"/>
      <c r="BP456" s="839"/>
      <c r="BQ456" s="839"/>
      <c r="BR456" s="839"/>
      <c r="BS456" s="839"/>
    </row>
    <row r="457" spans="1:71" s="575" customFormat="1" ht="15.6" customHeight="1" outlineLevel="2" x14ac:dyDescent="0.2">
      <c r="A457" s="811"/>
      <c r="B457" s="578"/>
      <c r="C457" s="694"/>
      <c r="D457" s="578" t="s">
        <v>1416</v>
      </c>
      <c r="E457" s="579">
        <f>E442</f>
        <v>91.3</v>
      </c>
      <c r="F457" s="576" t="s">
        <v>74</v>
      </c>
      <c r="G457" s="579"/>
      <c r="H457" s="580">
        <f t="shared" si="118"/>
        <v>0</v>
      </c>
      <c r="I457" s="768">
        <v>5.5</v>
      </c>
      <c r="J457" s="768">
        <f t="shared" si="119"/>
        <v>502.15</v>
      </c>
      <c r="K457" s="768"/>
      <c r="L457" s="768">
        <f t="shared" si="120"/>
        <v>0</v>
      </c>
      <c r="M457" s="768">
        <f>J457+H457*Tabellen!$K$2+L457</f>
        <v>502.15</v>
      </c>
      <c r="N457" s="704"/>
      <c r="O457" s="889">
        <f t="shared" si="121"/>
        <v>607.60149999999999</v>
      </c>
      <c r="P457" s="902"/>
      <c r="Q457" s="894" t="s">
        <v>1007</v>
      </c>
      <c r="R457" s="889">
        <f>H457*Tabellen!$K$2*Tabellen!$F$2</f>
        <v>0</v>
      </c>
      <c r="S457" s="895" t="s">
        <v>1089</v>
      </c>
      <c r="T457" s="889">
        <f>J457*Tabellen!$F$2</f>
        <v>607.60149999999999</v>
      </c>
      <c r="U457" s="889">
        <f>R457*Tabellen!$G$2</f>
        <v>0</v>
      </c>
      <c r="V457" s="889">
        <f>T457*Tabellen!$H$2</f>
        <v>127.59631499999999</v>
      </c>
      <c r="W457" s="889">
        <f t="shared" si="122"/>
        <v>127.59631499999999</v>
      </c>
      <c r="X457" s="889">
        <f t="shared" si="123"/>
        <v>735.19781499999999</v>
      </c>
      <c r="Y457" s="888"/>
      <c r="Z457" s="839"/>
      <c r="AA457" s="839"/>
      <c r="AB457" s="839"/>
      <c r="AC457" s="839"/>
      <c r="AD457" s="839"/>
      <c r="AE457" s="839"/>
      <c r="AF457" s="839"/>
      <c r="AG457" s="839"/>
      <c r="AH457" s="839"/>
      <c r="AI457" s="839"/>
      <c r="AJ457" s="839"/>
      <c r="AK457" s="839"/>
      <c r="AL457" s="839"/>
      <c r="AM457" s="839"/>
      <c r="AN457" s="839"/>
      <c r="AO457" s="839"/>
      <c r="AP457" s="839"/>
      <c r="AQ457" s="839"/>
      <c r="AR457" s="839"/>
      <c r="AS457" s="839"/>
      <c r="AT457" s="839"/>
      <c r="AU457" s="839"/>
      <c r="AV457" s="839"/>
      <c r="AW457" s="839"/>
      <c r="AX457" s="839"/>
      <c r="AY457" s="839"/>
      <c r="AZ457" s="839"/>
      <c r="BA457" s="839"/>
      <c r="BB457" s="839"/>
      <c r="BC457" s="839"/>
      <c r="BD457" s="839"/>
      <c r="BE457" s="839"/>
      <c r="BF457" s="839"/>
      <c r="BG457" s="839"/>
      <c r="BH457" s="839"/>
      <c r="BI457" s="839"/>
      <c r="BJ457" s="839"/>
      <c r="BK457" s="839"/>
      <c r="BL457" s="839"/>
      <c r="BM457" s="839"/>
      <c r="BN457" s="839"/>
      <c r="BO457" s="839"/>
      <c r="BP457" s="839"/>
      <c r="BQ457" s="839"/>
      <c r="BR457" s="839"/>
      <c r="BS457" s="839"/>
    </row>
    <row r="458" spans="1:71" s="575" customFormat="1" ht="15.6" customHeight="1" outlineLevel="2" x14ac:dyDescent="0.2">
      <c r="A458" s="811"/>
      <c r="B458" s="578"/>
      <c r="C458" s="694"/>
      <c r="D458" s="578" t="s">
        <v>1407</v>
      </c>
      <c r="E458" s="579">
        <v>1</v>
      </c>
      <c r="F458" s="576" t="s">
        <v>844</v>
      </c>
      <c r="G458" s="579">
        <v>4</v>
      </c>
      <c r="H458" s="580">
        <f t="shared" si="118"/>
        <v>4</v>
      </c>
      <c r="I458" s="768"/>
      <c r="J458" s="768">
        <f t="shared" si="119"/>
        <v>0</v>
      </c>
      <c r="K458" s="768"/>
      <c r="L458" s="768">
        <f t="shared" si="120"/>
        <v>0</v>
      </c>
      <c r="M458" s="768">
        <f>J458+H458*Tabellen!$K$2+L458</f>
        <v>240</v>
      </c>
      <c r="N458" s="704"/>
      <c r="O458" s="889">
        <f t="shared" si="121"/>
        <v>290.39999999999998</v>
      </c>
      <c r="P458" s="902"/>
      <c r="Q458" s="894" t="s">
        <v>1007</v>
      </c>
      <c r="R458" s="889">
        <f>H458*Tabellen!$K$2*Tabellen!$F$2</f>
        <v>290.39999999999998</v>
      </c>
      <c r="S458" s="895" t="s">
        <v>1089</v>
      </c>
      <c r="T458" s="889">
        <f>J458*Tabellen!$F$2</f>
        <v>0</v>
      </c>
      <c r="U458" s="889">
        <f>R458*Tabellen!$G$2</f>
        <v>26.135999999999996</v>
      </c>
      <c r="V458" s="889">
        <f>T458*Tabellen!$H$2</f>
        <v>0</v>
      </c>
      <c r="W458" s="889">
        <f t="shared" si="122"/>
        <v>26.135999999999996</v>
      </c>
      <c r="X458" s="889">
        <f t="shared" si="123"/>
        <v>316.53599999999994</v>
      </c>
      <c r="Y458" s="888"/>
      <c r="Z458" s="839"/>
      <c r="AA458" s="839"/>
      <c r="AB458" s="839"/>
      <c r="AC458" s="839"/>
      <c r="AD458" s="839"/>
      <c r="AE458" s="839"/>
      <c r="AF458" s="839"/>
      <c r="AG458" s="839"/>
      <c r="AH458" s="839"/>
      <c r="AI458" s="839"/>
      <c r="AJ458" s="839"/>
      <c r="AK458" s="839"/>
      <c r="AL458" s="839"/>
      <c r="AM458" s="839"/>
      <c r="AN458" s="839"/>
      <c r="AO458" s="839"/>
      <c r="AP458" s="839"/>
      <c r="AQ458" s="839"/>
      <c r="AR458" s="839"/>
      <c r="AS458" s="839"/>
      <c r="AT458" s="839"/>
      <c r="AU458" s="839"/>
      <c r="AV458" s="839"/>
      <c r="AW458" s="839"/>
      <c r="AX458" s="839"/>
      <c r="AY458" s="839"/>
      <c r="AZ458" s="839"/>
      <c r="BA458" s="839"/>
      <c r="BB458" s="839"/>
      <c r="BC458" s="839"/>
      <c r="BD458" s="839"/>
      <c r="BE458" s="839"/>
      <c r="BF458" s="839"/>
      <c r="BG458" s="839"/>
      <c r="BH458" s="839"/>
      <c r="BI458" s="839"/>
      <c r="BJ458" s="839"/>
      <c r="BK458" s="839"/>
      <c r="BL458" s="839"/>
      <c r="BM458" s="839"/>
      <c r="BN458" s="839"/>
      <c r="BO458" s="839"/>
      <c r="BP458" s="839"/>
      <c r="BQ458" s="839"/>
      <c r="BR458" s="839"/>
      <c r="BS458" s="839"/>
    </row>
    <row r="459" spans="1:71" s="733" customFormat="1" ht="15.6" customHeight="1" outlineLevel="2" x14ac:dyDescent="0.2">
      <c r="A459" s="813"/>
      <c r="B459" s="578"/>
      <c r="C459" s="694"/>
      <c r="D459" s="576"/>
      <c r="E459" s="734"/>
      <c r="G459" s="735"/>
      <c r="H459" s="735"/>
      <c r="I459" s="782"/>
      <c r="J459" s="782"/>
      <c r="K459" s="782"/>
      <c r="L459" s="782"/>
      <c r="M459" s="782"/>
      <c r="N459" s="736"/>
      <c r="O459" s="888"/>
      <c r="P459" s="902"/>
      <c r="Q459" s="894"/>
      <c r="R459" s="889"/>
      <c r="S459" s="895"/>
      <c r="T459" s="889"/>
      <c r="U459" s="889"/>
      <c r="V459" s="889"/>
      <c r="W459" s="889"/>
      <c r="X459" s="889"/>
      <c r="Y459" s="905"/>
      <c r="Z459" s="842"/>
      <c r="AA459" s="842"/>
      <c r="AB459" s="842"/>
      <c r="AC459" s="842"/>
      <c r="AD459" s="842"/>
      <c r="AE459" s="842"/>
      <c r="AF459" s="842"/>
      <c r="AG459" s="842"/>
      <c r="AH459" s="842"/>
      <c r="AI459" s="842"/>
      <c r="AJ459" s="842"/>
      <c r="AK459" s="842"/>
      <c r="AL459" s="842"/>
      <c r="AM459" s="842"/>
      <c r="AN459" s="842"/>
      <c r="AO459" s="842"/>
      <c r="AP459" s="842"/>
      <c r="AQ459" s="842"/>
      <c r="AR459" s="842"/>
      <c r="AS459" s="842"/>
      <c r="AT459" s="842"/>
      <c r="AU459" s="842"/>
      <c r="AV459" s="842"/>
      <c r="AW459" s="842"/>
      <c r="AX459" s="842"/>
      <c r="AY459" s="842"/>
      <c r="AZ459" s="842"/>
      <c r="BA459" s="842"/>
      <c r="BB459" s="842"/>
      <c r="BC459" s="842"/>
      <c r="BD459" s="842"/>
      <c r="BE459" s="842"/>
      <c r="BF459" s="842"/>
      <c r="BG459" s="842"/>
      <c r="BH459" s="842"/>
      <c r="BI459" s="842"/>
      <c r="BJ459" s="842"/>
      <c r="BK459" s="842"/>
      <c r="BL459" s="842"/>
      <c r="BM459" s="842"/>
      <c r="BN459" s="842"/>
      <c r="BO459" s="842"/>
      <c r="BP459" s="842"/>
      <c r="BQ459" s="842"/>
      <c r="BR459" s="842"/>
      <c r="BS459" s="842"/>
    </row>
    <row r="460" spans="1:71" ht="15.6" customHeight="1" outlineLevel="2" x14ac:dyDescent="0.2">
      <c r="B460" s="578"/>
      <c r="E460" s="579"/>
      <c r="G460" s="580"/>
      <c r="H460" s="580"/>
      <c r="K460" s="783"/>
      <c r="N460" s="703"/>
      <c r="O460" s="888"/>
      <c r="P460" s="888"/>
      <c r="Q460" s="888"/>
    </row>
    <row r="461" spans="1:71" ht="9" customHeight="1" outlineLevel="1" x14ac:dyDescent="0.2">
      <c r="B461" s="582"/>
      <c r="D461" s="583"/>
      <c r="E461" s="585"/>
      <c r="F461" s="583"/>
      <c r="G461" s="584"/>
      <c r="H461" s="584"/>
      <c r="I461" s="769"/>
      <c r="J461" s="769"/>
      <c r="K461" s="769"/>
      <c r="L461" s="769"/>
      <c r="M461" s="769"/>
      <c r="N461" s="694"/>
      <c r="O461" s="892"/>
      <c r="P461" s="892"/>
      <c r="Q461" s="892"/>
      <c r="R461" s="893"/>
      <c r="S461" s="893"/>
      <c r="T461" s="893"/>
      <c r="U461" s="893"/>
      <c r="V461" s="893"/>
      <c r="W461" s="893"/>
      <c r="X461" s="893"/>
      <c r="Y461" s="892"/>
      <c r="Z461" s="837"/>
      <c r="AA461" s="838"/>
      <c r="AG461" s="835"/>
      <c r="AH461" s="835"/>
    </row>
    <row r="462" spans="1:71" s="789" customFormat="1" ht="15.6" customHeight="1" outlineLevel="1" x14ac:dyDescent="0.2">
      <c r="B462" s="569" t="s">
        <v>992</v>
      </c>
      <c r="C462" s="814"/>
      <c r="D462" s="570" t="s">
        <v>1569</v>
      </c>
      <c r="E462" s="577">
        <v>91.3</v>
      </c>
      <c r="F462" s="570" t="s">
        <v>74</v>
      </c>
      <c r="G462" s="571"/>
      <c r="H462" s="571">
        <f>SUM(H463:H480)/E462</f>
        <v>1.2372359336335239</v>
      </c>
      <c r="I462" s="767"/>
      <c r="J462" s="767">
        <f>SUM(J463:J480)/E462</f>
        <v>37.804967500000004</v>
      </c>
      <c r="K462" s="767"/>
      <c r="L462" s="767">
        <f>SUM(L463:L480)</f>
        <v>0</v>
      </c>
      <c r="M462" s="767">
        <f>SUM(M463:M480)/E462</f>
        <v>112.03912351801142</v>
      </c>
      <c r="N462" s="814"/>
      <c r="O462" s="886">
        <f>SUM(O463:O480)/E462</f>
        <v>135.56733945679383</v>
      </c>
      <c r="P462" s="885" t="str">
        <f>B462</f>
        <v>V1-3-D2</v>
      </c>
      <c r="Q462" s="885"/>
      <c r="R462" s="886"/>
      <c r="S462" s="886"/>
      <c r="T462" s="886"/>
      <c r="U462" s="899"/>
      <c r="V462" s="886"/>
      <c r="W462" s="886"/>
      <c r="X462" s="886">
        <f>SUM(X463:X480)/E462</f>
        <v>153.25768128890525</v>
      </c>
      <c r="Y462" s="887"/>
      <c r="Z462" s="832"/>
      <c r="AA462" s="832"/>
      <c r="AB462" s="832"/>
      <c r="AC462" s="832"/>
      <c r="AD462" s="832"/>
      <c r="AE462" s="832"/>
      <c r="AF462" s="832"/>
      <c r="AG462" s="832"/>
      <c r="AH462" s="832"/>
      <c r="AI462" s="832"/>
      <c r="AJ462" s="832"/>
      <c r="AK462" s="832"/>
      <c r="AL462" s="832"/>
      <c r="AM462" s="832"/>
      <c r="AN462" s="832"/>
      <c r="AO462" s="832"/>
      <c r="AP462" s="832"/>
      <c r="AQ462" s="832"/>
      <c r="AR462" s="832"/>
      <c r="AS462" s="832"/>
      <c r="AT462" s="832"/>
      <c r="AU462" s="832"/>
      <c r="AV462" s="832"/>
      <c r="AW462" s="832"/>
      <c r="AX462" s="832"/>
      <c r="AY462" s="832"/>
      <c r="AZ462" s="832"/>
      <c r="BA462" s="832"/>
      <c r="BB462" s="832"/>
      <c r="BC462" s="832"/>
      <c r="BD462" s="832"/>
      <c r="BE462" s="832"/>
      <c r="BF462" s="832"/>
      <c r="BG462" s="832"/>
      <c r="BH462" s="832"/>
      <c r="BI462" s="832"/>
      <c r="BJ462" s="832"/>
      <c r="BK462" s="832"/>
      <c r="BL462" s="832"/>
      <c r="BM462" s="832"/>
      <c r="BN462" s="832"/>
      <c r="BO462" s="832"/>
      <c r="BP462" s="832"/>
      <c r="BQ462" s="832"/>
      <c r="BR462" s="832"/>
      <c r="BS462" s="832"/>
    </row>
    <row r="463" spans="1:71" ht="15.6" customHeight="1" outlineLevel="2" x14ac:dyDescent="0.2">
      <c r="B463" s="578"/>
      <c r="D463" s="587" t="s">
        <v>1202</v>
      </c>
      <c r="E463" s="579"/>
      <c r="G463" s="580"/>
      <c r="H463" s="580"/>
      <c r="K463" s="783"/>
      <c r="N463" s="703"/>
      <c r="O463" s="888" t="str">
        <f>R463</f>
        <v>incl. opslagen</v>
      </c>
      <c r="P463" s="888"/>
      <c r="Q463" s="894"/>
      <c r="R463" s="901" t="str">
        <f>Tabellen!$C$2</f>
        <v>incl. opslagen</v>
      </c>
      <c r="S463" s="895"/>
      <c r="T463" s="901" t="str">
        <f>Tabellen!$C$2</f>
        <v>incl. opslagen</v>
      </c>
    </row>
    <row r="464" spans="1:71" s="575" customFormat="1" ht="15.6" customHeight="1" outlineLevel="2" x14ac:dyDescent="0.2">
      <c r="A464" s="811"/>
      <c r="B464" s="578"/>
      <c r="C464" s="694"/>
      <c r="D464" s="576" t="s">
        <v>1378</v>
      </c>
      <c r="E464" s="579">
        <v>1</v>
      </c>
      <c r="F464" s="576" t="s">
        <v>844</v>
      </c>
      <c r="G464" s="580">
        <v>2</v>
      </c>
      <c r="H464" s="580">
        <f t="shared" ref="H464:H478" si="124">E464*G464</f>
        <v>2</v>
      </c>
      <c r="I464" s="768"/>
      <c r="J464" s="768">
        <f t="shared" ref="J464:J478" si="125">E464*I464</f>
        <v>0</v>
      </c>
      <c r="K464" s="768"/>
      <c r="L464" s="768">
        <f t="shared" ref="L464:L478" si="126">E464*K464</f>
        <v>0</v>
      </c>
      <c r="M464" s="768">
        <f>J464+H464*Tabellen!$K$2+L464</f>
        <v>120</v>
      </c>
      <c r="N464" s="704"/>
      <c r="O464" s="889">
        <f t="shared" ref="O464:O478" si="127">R464+T464</f>
        <v>145.19999999999999</v>
      </c>
      <c r="P464" s="902"/>
      <c r="Q464" s="894" t="s">
        <v>1007</v>
      </c>
      <c r="R464" s="889">
        <f>H464*Tabellen!$K$2*Tabellen!$F$2</f>
        <v>145.19999999999999</v>
      </c>
      <c r="S464" s="895" t="s">
        <v>1089</v>
      </c>
      <c r="T464" s="889">
        <f>J464*Tabellen!$F$2</f>
        <v>0</v>
      </c>
      <c r="U464" s="889">
        <f>R464*Tabellen!$G$2</f>
        <v>13.067999999999998</v>
      </c>
      <c r="V464" s="889">
        <f>T464*Tabellen!$H$2</f>
        <v>0</v>
      </c>
      <c r="W464" s="889">
        <f t="shared" ref="W464:W478" si="128">U464+V464</f>
        <v>13.067999999999998</v>
      </c>
      <c r="X464" s="889">
        <f t="shared" ref="X464:X478" si="129">O464+W464</f>
        <v>158.26799999999997</v>
      </c>
      <c r="Y464" s="890"/>
      <c r="Z464" s="839"/>
      <c r="AA464" s="839"/>
      <c r="AB464" s="839"/>
      <c r="AC464" s="839"/>
      <c r="AD464" s="839"/>
      <c r="AE464" s="839"/>
      <c r="AF464" s="839"/>
      <c r="AG464" s="839"/>
      <c r="AH464" s="839"/>
      <c r="AI464" s="839"/>
      <c r="AJ464" s="839"/>
      <c r="AK464" s="839"/>
      <c r="AL464" s="839"/>
      <c r="AM464" s="839"/>
      <c r="AN464" s="839"/>
      <c r="AO464" s="839"/>
      <c r="AP464" s="839"/>
      <c r="AQ464" s="839"/>
      <c r="AR464" s="839"/>
      <c r="AS464" s="839"/>
      <c r="AT464" s="839"/>
      <c r="AU464" s="839"/>
      <c r="AV464" s="839"/>
      <c r="AW464" s="839"/>
      <c r="AX464" s="839"/>
      <c r="AY464" s="839"/>
      <c r="AZ464" s="839"/>
      <c r="BA464" s="839"/>
      <c r="BB464" s="839"/>
      <c r="BC464" s="839"/>
      <c r="BD464" s="839"/>
      <c r="BE464" s="839"/>
      <c r="BF464" s="839"/>
      <c r="BG464" s="839"/>
      <c r="BH464" s="839"/>
      <c r="BI464" s="839"/>
      <c r="BJ464" s="839"/>
      <c r="BK464" s="839"/>
      <c r="BL464" s="839"/>
      <c r="BM464" s="839"/>
      <c r="BN464" s="839"/>
      <c r="BO464" s="839"/>
      <c r="BP464" s="839"/>
      <c r="BQ464" s="839"/>
      <c r="BR464" s="839"/>
      <c r="BS464" s="839"/>
    </row>
    <row r="465" spans="1:71" s="575" customFormat="1" ht="15.6" customHeight="1" outlineLevel="2" x14ac:dyDescent="0.2">
      <c r="A465" s="811"/>
      <c r="B465" s="578"/>
      <c r="C465" s="694"/>
      <c r="D465" s="576" t="s">
        <v>1408</v>
      </c>
      <c r="E465" s="579">
        <f>91.3/2.7</f>
        <v>33.81481481481481</v>
      </c>
      <c r="F465" s="576" t="s">
        <v>71</v>
      </c>
      <c r="G465" s="580">
        <v>0.05</v>
      </c>
      <c r="H465" s="580">
        <f t="shared" si="124"/>
        <v>1.6907407407407407</v>
      </c>
      <c r="I465" s="768"/>
      <c r="J465" s="768">
        <f t="shared" si="125"/>
        <v>0</v>
      </c>
      <c r="K465" s="768"/>
      <c r="L465" s="768">
        <f t="shared" si="126"/>
        <v>0</v>
      </c>
      <c r="M465" s="768">
        <f>J465+H465*Tabellen!$K$2+L465</f>
        <v>101.44444444444444</v>
      </c>
      <c r="N465" s="704"/>
      <c r="O465" s="889">
        <f t="shared" si="127"/>
        <v>122.74777777777777</v>
      </c>
      <c r="P465" s="902"/>
      <c r="Q465" s="894" t="s">
        <v>1007</v>
      </c>
      <c r="R465" s="889">
        <f>H465*Tabellen!$K$2*Tabellen!$F$2</f>
        <v>122.74777777777777</v>
      </c>
      <c r="S465" s="895" t="s">
        <v>1089</v>
      </c>
      <c r="T465" s="889">
        <f>J465*Tabellen!$F$2</f>
        <v>0</v>
      </c>
      <c r="U465" s="889">
        <f>R465*Tabellen!$G$2</f>
        <v>11.047299999999998</v>
      </c>
      <c r="V465" s="889">
        <f>T465*Tabellen!$H$2</f>
        <v>0</v>
      </c>
      <c r="W465" s="889">
        <f t="shared" si="128"/>
        <v>11.047299999999998</v>
      </c>
      <c r="X465" s="889">
        <f t="shared" si="129"/>
        <v>133.79507777777778</v>
      </c>
      <c r="Y465" s="890"/>
      <c r="Z465" s="839"/>
      <c r="AA465" s="839"/>
      <c r="AB465" s="839"/>
      <c r="AC465" s="839"/>
      <c r="AD465" s="839"/>
      <c r="AE465" s="839"/>
      <c r="AF465" s="839"/>
      <c r="AG465" s="839"/>
      <c r="AH465" s="839"/>
      <c r="AI465" s="839"/>
      <c r="AJ465" s="839"/>
      <c r="AK465" s="839"/>
      <c r="AL465" s="839"/>
      <c r="AM465" s="839"/>
      <c r="AN465" s="839"/>
      <c r="AO465" s="839"/>
      <c r="AP465" s="839"/>
      <c r="AQ465" s="839"/>
      <c r="AR465" s="839"/>
      <c r="AS465" s="839"/>
      <c r="AT465" s="839"/>
      <c r="AU465" s="839"/>
      <c r="AV465" s="839"/>
      <c r="AW465" s="839"/>
      <c r="AX465" s="839"/>
      <c r="AY465" s="839"/>
      <c r="AZ465" s="839"/>
      <c r="BA465" s="839"/>
      <c r="BB465" s="839"/>
      <c r="BC465" s="839"/>
      <c r="BD465" s="839"/>
      <c r="BE465" s="839"/>
      <c r="BF465" s="839"/>
      <c r="BG465" s="839"/>
      <c r="BH465" s="839"/>
      <c r="BI465" s="839"/>
      <c r="BJ465" s="839"/>
      <c r="BK465" s="839"/>
      <c r="BL465" s="839"/>
      <c r="BM465" s="839"/>
      <c r="BN465" s="839"/>
      <c r="BO465" s="839"/>
      <c r="BP465" s="839"/>
      <c r="BQ465" s="839"/>
      <c r="BR465" s="839"/>
      <c r="BS465" s="839"/>
    </row>
    <row r="466" spans="1:71" s="575" customFormat="1" ht="15.6" customHeight="1" outlineLevel="2" x14ac:dyDescent="0.2">
      <c r="A466" s="811"/>
      <c r="B466" s="578"/>
      <c r="C466" s="694"/>
      <c r="D466" s="576" t="s">
        <v>1185</v>
      </c>
      <c r="E466" s="579">
        <f>E462*1.7</f>
        <v>155.20999999999998</v>
      </c>
      <c r="F466" s="576" t="s">
        <v>71</v>
      </c>
      <c r="G466" s="580">
        <v>0</v>
      </c>
      <c r="H466" s="580">
        <f t="shared" si="124"/>
        <v>0</v>
      </c>
      <c r="I466" s="768">
        <v>1.73</v>
      </c>
      <c r="J466" s="768">
        <f t="shared" si="125"/>
        <v>268.51329999999996</v>
      </c>
      <c r="K466" s="768"/>
      <c r="L466" s="768">
        <f t="shared" si="126"/>
        <v>0</v>
      </c>
      <c r="M466" s="768">
        <f>J466+H466*Tabellen!$K$2+L466</f>
        <v>268.51329999999996</v>
      </c>
      <c r="N466" s="704"/>
      <c r="O466" s="889">
        <f t="shared" si="127"/>
        <v>324.90109299999995</v>
      </c>
      <c r="P466" s="902"/>
      <c r="Q466" s="894" t="s">
        <v>1007</v>
      </c>
      <c r="R466" s="889">
        <f>H466*Tabellen!$K$2*Tabellen!$F$2</f>
        <v>0</v>
      </c>
      <c r="S466" s="895" t="s">
        <v>1089</v>
      </c>
      <c r="T466" s="889">
        <f>J466*Tabellen!$F$2</f>
        <v>324.90109299999995</v>
      </c>
      <c r="U466" s="889">
        <f>R466*Tabellen!$G$2</f>
        <v>0</v>
      </c>
      <c r="V466" s="889">
        <f>T466*Tabellen!$H$2</f>
        <v>68.229229529999984</v>
      </c>
      <c r="W466" s="889">
        <f t="shared" si="128"/>
        <v>68.229229529999984</v>
      </c>
      <c r="X466" s="889">
        <f t="shared" si="129"/>
        <v>393.13032252999994</v>
      </c>
      <c r="Y466" s="890"/>
      <c r="Z466" s="839"/>
      <c r="AA466" s="839"/>
      <c r="AB466" s="839"/>
      <c r="AC466" s="839"/>
      <c r="AD466" s="839"/>
      <c r="AE466" s="839"/>
      <c r="AF466" s="839"/>
      <c r="AG466" s="839"/>
      <c r="AH466" s="839"/>
      <c r="AI466" s="839"/>
      <c r="AJ466" s="839"/>
      <c r="AK466" s="839"/>
      <c r="AL466" s="839"/>
      <c r="AM466" s="839"/>
      <c r="AN466" s="839"/>
      <c r="AO466" s="839"/>
      <c r="AP466" s="839"/>
      <c r="AQ466" s="839"/>
      <c r="AR466" s="839"/>
      <c r="AS466" s="839"/>
      <c r="AT466" s="839"/>
      <c r="AU466" s="839"/>
      <c r="AV466" s="839"/>
      <c r="AW466" s="839"/>
      <c r="AX466" s="839"/>
      <c r="AY466" s="839"/>
      <c r="AZ466" s="839"/>
      <c r="BA466" s="839"/>
      <c r="BB466" s="839"/>
      <c r="BC466" s="839"/>
      <c r="BD466" s="839"/>
      <c r="BE466" s="839"/>
      <c r="BF466" s="839"/>
      <c r="BG466" s="839"/>
      <c r="BH466" s="839"/>
      <c r="BI466" s="839"/>
      <c r="BJ466" s="839"/>
      <c r="BK466" s="839"/>
      <c r="BL466" s="839"/>
      <c r="BM466" s="839"/>
      <c r="BN466" s="839"/>
      <c r="BO466" s="839"/>
      <c r="BP466" s="839"/>
      <c r="BQ466" s="839"/>
      <c r="BR466" s="839"/>
      <c r="BS466" s="839"/>
    </row>
    <row r="467" spans="1:71" s="575" customFormat="1" ht="15.6" customHeight="1" outlineLevel="2" x14ac:dyDescent="0.2">
      <c r="A467" s="811"/>
      <c r="B467" s="578"/>
      <c r="C467" s="694"/>
      <c r="D467" s="576" t="s">
        <v>1410</v>
      </c>
      <c r="E467" s="579">
        <f>E462*1.7*2</f>
        <v>310.41999999999996</v>
      </c>
      <c r="F467" s="576" t="s">
        <v>71</v>
      </c>
      <c r="G467" s="580">
        <v>0</v>
      </c>
      <c r="H467" s="580">
        <f t="shared" si="124"/>
        <v>0</v>
      </c>
      <c r="I467" s="768">
        <v>0.44</v>
      </c>
      <c r="J467" s="768">
        <f t="shared" si="125"/>
        <v>136.58479999999997</v>
      </c>
      <c r="K467" s="768"/>
      <c r="L467" s="768">
        <f t="shared" si="126"/>
        <v>0</v>
      </c>
      <c r="M467" s="768">
        <f>J467+H467*Tabellen!$K$2+L467</f>
        <v>136.58479999999997</v>
      </c>
      <c r="N467" s="704"/>
      <c r="O467" s="889">
        <f t="shared" si="127"/>
        <v>165.26760799999997</v>
      </c>
      <c r="P467" s="902"/>
      <c r="Q467" s="894" t="s">
        <v>1007</v>
      </c>
      <c r="R467" s="889">
        <f>H467*Tabellen!$K$2*Tabellen!$F$2</f>
        <v>0</v>
      </c>
      <c r="S467" s="895" t="s">
        <v>1089</v>
      </c>
      <c r="T467" s="889">
        <f>J467*Tabellen!$F$2</f>
        <v>165.26760799999997</v>
      </c>
      <c r="U467" s="889">
        <f>R467*Tabellen!$G$2</f>
        <v>0</v>
      </c>
      <c r="V467" s="889">
        <f>T467*Tabellen!$H$2</f>
        <v>34.706197679999988</v>
      </c>
      <c r="W467" s="889">
        <f t="shared" si="128"/>
        <v>34.706197679999988</v>
      </c>
      <c r="X467" s="889">
        <f t="shared" si="129"/>
        <v>199.97380567999994</v>
      </c>
      <c r="Y467" s="890"/>
      <c r="Z467" s="839"/>
      <c r="AA467" s="839"/>
      <c r="AB467" s="839"/>
      <c r="AC467" s="839"/>
      <c r="AD467" s="839"/>
      <c r="AE467" s="839"/>
      <c r="AF467" s="839"/>
      <c r="AG467" s="839"/>
      <c r="AH467" s="839"/>
      <c r="AI467" s="839"/>
      <c r="AJ467" s="839"/>
      <c r="AK467" s="839"/>
      <c r="AL467" s="839"/>
      <c r="AM467" s="839"/>
      <c r="AN467" s="839"/>
      <c r="AO467" s="839"/>
      <c r="AP467" s="839"/>
      <c r="AQ467" s="839"/>
      <c r="AR467" s="839"/>
      <c r="AS467" s="839"/>
      <c r="AT467" s="839"/>
      <c r="AU467" s="839"/>
      <c r="AV467" s="839"/>
      <c r="AW467" s="839"/>
      <c r="AX467" s="839"/>
      <c r="AY467" s="839"/>
      <c r="AZ467" s="839"/>
      <c r="BA467" s="839"/>
      <c r="BB467" s="839"/>
      <c r="BC467" s="839"/>
      <c r="BD467" s="839"/>
      <c r="BE467" s="839"/>
      <c r="BF467" s="839"/>
      <c r="BG467" s="839"/>
      <c r="BH467" s="839"/>
      <c r="BI467" s="839"/>
      <c r="BJ467" s="839"/>
      <c r="BK467" s="839"/>
      <c r="BL467" s="839"/>
      <c r="BM467" s="839"/>
      <c r="BN467" s="839"/>
      <c r="BO467" s="839"/>
      <c r="BP467" s="839"/>
      <c r="BQ467" s="839"/>
      <c r="BR467" s="839"/>
      <c r="BS467" s="839"/>
    </row>
    <row r="468" spans="1:71" s="575" customFormat="1" ht="15.6" customHeight="1" outlineLevel="2" x14ac:dyDescent="0.2">
      <c r="A468" s="811"/>
      <c r="B468" s="578"/>
      <c r="C468" s="694"/>
      <c r="D468" s="576" t="s">
        <v>1411</v>
      </c>
      <c r="E468" s="579">
        <f>E467+E466</f>
        <v>465.62999999999994</v>
      </c>
      <c r="F468" s="576" t="s">
        <v>71</v>
      </c>
      <c r="G468" s="580">
        <v>0.13</v>
      </c>
      <c r="H468" s="580">
        <f t="shared" si="124"/>
        <v>60.531899999999993</v>
      </c>
      <c r="I468" s="768">
        <v>0</v>
      </c>
      <c r="J468" s="768">
        <f t="shared" si="125"/>
        <v>0</v>
      </c>
      <c r="K468" s="768"/>
      <c r="L468" s="768">
        <f t="shared" si="126"/>
        <v>0</v>
      </c>
      <c r="M468" s="768">
        <f>J468+H468*Tabellen!$K$2+L468</f>
        <v>3631.9139999999998</v>
      </c>
      <c r="N468" s="704"/>
      <c r="O468" s="889">
        <f t="shared" si="127"/>
        <v>4394.6159399999997</v>
      </c>
      <c r="P468" s="902"/>
      <c r="Q468" s="894" t="s">
        <v>1007</v>
      </c>
      <c r="R468" s="889">
        <f>H468*Tabellen!$K$2*Tabellen!$F$2</f>
        <v>4394.6159399999997</v>
      </c>
      <c r="S468" s="895" t="s">
        <v>1089</v>
      </c>
      <c r="T468" s="889">
        <f>J468*Tabellen!$F$2</f>
        <v>0</v>
      </c>
      <c r="U468" s="889">
        <f>R468*Tabellen!$G$2</f>
        <v>395.51543459999994</v>
      </c>
      <c r="V468" s="889">
        <f>T468*Tabellen!$H$2</f>
        <v>0</v>
      </c>
      <c r="W468" s="889">
        <f t="shared" si="128"/>
        <v>395.51543459999994</v>
      </c>
      <c r="X468" s="889">
        <f t="shared" si="129"/>
        <v>4790.1313745999996</v>
      </c>
      <c r="Y468" s="904"/>
      <c r="Z468" s="839"/>
      <c r="AA468" s="839"/>
      <c r="AB468" s="839"/>
      <c r="AC468" s="839"/>
      <c r="AD468" s="839"/>
      <c r="AE468" s="839"/>
      <c r="AF468" s="839"/>
      <c r="AG468" s="839"/>
      <c r="AH468" s="839"/>
      <c r="AI468" s="839"/>
      <c r="AJ468" s="839"/>
      <c r="AK468" s="839"/>
      <c r="AL468" s="839"/>
      <c r="AM468" s="839"/>
      <c r="AN468" s="839"/>
      <c r="AO468" s="839"/>
      <c r="AP468" s="839"/>
      <c r="AQ468" s="839"/>
      <c r="AR468" s="839"/>
      <c r="AS468" s="839"/>
      <c r="AT468" s="839"/>
      <c r="AU468" s="839"/>
      <c r="AV468" s="839"/>
      <c r="AW468" s="839"/>
      <c r="AX468" s="839"/>
      <c r="AY468" s="839"/>
      <c r="AZ468" s="839"/>
      <c r="BA468" s="839"/>
      <c r="BB468" s="839"/>
      <c r="BC468" s="839"/>
      <c r="BD468" s="839"/>
      <c r="BE468" s="839"/>
      <c r="BF468" s="839"/>
      <c r="BG468" s="839"/>
      <c r="BH468" s="839"/>
      <c r="BI468" s="839"/>
      <c r="BJ468" s="839"/>
      <c r="BK468" s="839"/>
      <c r="BL468" s="839"/>
      <c r="BM468" s="839"/>
      <c r="BN468" s="839"/>
      <c r="BO468" s="839"/>
      <c r="BP468" s="839"/>
      <c r="BQ468" s="839"/>
      <c r="BR468" s="839"/>
      <c r="BS468" s="839"/>
    </row>
    <row r="469" spans="1:71" s="575" customFormat="1" ht="15.6" customHeight="1" outlineLevel="2" x14ac:dyDescent="0.2">
      <c r="A469" s="811"/>
      <c r="B469" s="578"/>
      <c r="C469" s="694"/>
      <c r="D469" s="576" t="s">
        <v>1427</v>
      </c>
      <c r="E469" s="579">
        <f>E462*1.05</f>
        <v>95.864999999999995</v>
      </c>
      <c r="F469" s="576" t="s">
        <v>74</v>
      </c>
      <c r="G469" s="580">
        <v>0</v>
      </c>
      <c r="H469" s="580">
        <f t="shared" si="124"/>
        <v>0</v>
      </c>
      <c r="I469" s="768">
        <v>12.12</v>
      </c>
      <c r="J469" s="768">
        <f t="shared" si="125"/>
        <v>1161.8837999999998</v>
      </c>
      <c r="K469" s="768"/>
      <c r="L469" s="768">
        <f t="shared" si="126"/>
        <v>0</v>
      </c>
      <c r="M469" s="768">
        <f>J469+H469*Tabellen!$K$2+L469</f>
        <v>1161.8837999999998</v>
      </c>
      <c r="N469" s="704"/>
      <c r="O469" s="889">
        <f t="shared" si="127"/>
        <v>1405.8793979999998</v>
      </c>
      <c r="P469" s="902"/>
      <c r="Q469" s="894" t="s">
        <v>1007</v>
      </c>
      <c r="R469" s="889">
        <f>H469*Tabellen!$K$2*Tabellen!$F$2</f>
        <v>0</v>
      </c>
      <c r="S469" s="895" t="s">
        <v>1089</v>
      </c>
      <c r="T469" s="889">
        <f>J469*Tabellen!$F$2</f>
        <v>1405.8793979999998</v>
      </c>
      <c r="U469" s="889">
        <f>R469*Tabellen!$G$2</f>
        <v>0</v>
      </c>
      <c r="V469" s="889">
        <f>T469*Tabellen!$H$2</f>
        <v>295.23467357999994</v>
      </c>
      <c r="W469" s="889">
        <f t="shared" si="128"/>
        <v>295.23467357999994</v>
      </c>
      <c r="X469" s="889">
        <f t="shared" si="129"/>
        <v>1701.1140715799997</v>
      </c>
      <c r="Y469" s="888"/>
      <c r="Z469" s="839"/>
      <c r="AA469" s="839"/>
      <c r="AB469" s="839"/>
      <c r="AC469" s="839"/>
      <c r="AD469" s="839"/>
      <c r="AE469" s="839"/>
      <c r="AF469" s="839"/>
      <c r="AG469" s="839"/>
      <c r="AH469" s="839"/>
      <c r="AI469" s="839"/>
      <c r="AJ469" s="839"/>
      <c r="AK469" s="839"/>
      <c r="AL469" s="839"/>
      <c r="AM469" s="839"/>
      <c r="AN469" s="839"/>
      <c r="AO469" s="839"/>
      <c r="AP469" s="839"/>
      <c r="AQ469" s="839"/>
      <c r="AR469" s="839"/>
      <c r="AS469" s="839"/>
      <c r="AT469" s="839"/>
      <c r="AU469" s="839"/>
      <c r="AV469" s="839"/>
      <c r="AW469" s="839"/>
      <c r="AX469" s="839"/>
      <c r="AY469" s="839"/>
      <c r="AZ469" s="839"/>
      <c r="BA469" s="839"/>
      <c r="BB469" s="839"/>
      <c r="BC469" s="839"/>
      <c r="BD469" s="839"/>
      <c r="BE469" s="839"/>
      <c r="BF469" s="839"/>
      <c r="BG469" s="839"/>
      <c r="BH469" s="839"/>
      <c r="BI469" s="839"/>
      <c r="BJ469" s="839"/>
      <c r="BK469" s="839"/>
      <c r="BL469" s="839"/>
      <c r="BM469" s="839"/>
      <c r="BN469" s="839"/>
      <c r="BO469" s="839"/>
      <c r="BP469" s="839"/>
      <c r="BQ469" s="839"/>
      <c r="BR469" s="839"/>
      <c r="BS469" s="839"/>
    </row>
    <row r="470" spans="1:71" s="575" customFormat="1" ht="15.6" customHeight="1" outlineLevel="2" x14ac:dyDescent="0.2">
      <c r="A470" s="811"/>
      <c r="B470" s="578"/>
      <c r="C470" s="694"/>
      <c r="D470" s="576" t="str">
        <f>D469</f>
        <v xml:space="preserve">Isolatie in binnenwanden en voorzetwanden d=80 mm n.t.b. </v>
      </c>
      <c r="E470" s="579">
        <f>E462</f>
        <v>91.3</v>
      </c>
      <c r="F470" s="576" t="s">
        <v>74</v>
      </c>
      <c r="G470" s="580">
        <v>0.08</v>
      </c>
      <c r="H470" s="580">
        <f t="shared" si="124"/>
        <v>7.3040000000000003</v>
      </c>
      <c r="I470" s="768"/>
      <c r="J470" s="768">
        <f t="shared" si="125"/>
        <v>0</v>
      </c>
      <c r="K470" s="768"/>
      <c r="L470" s="768">
        <f t="shared" si="126"/>
        <v>0</v>
      </c>
      <c r="M470" s="768">
        <f>J470+H470*Tabellen!$K$2+L470</f>
        <v>438.24</v>
      </c>
      <c r="N470" s="704"/>
      <c r="O470" s="889">
        <f t="shared" si="127"/>
        <v>530.2704</v>
      </c>
      <c r="P470" s="902"/>
      <c r="Q470" s="894" t="s">
        <v>1007</v>
      </c>
      <c r="R470" s="889">
        <f>H470*Tabellen!$K$2*Tabellen!$F$2</f>
        <v>530.2704</v>
      </c>
      <c r="S470" s="895" t="s">
        <v>1089</v>
      </c>
      <c r="T470" s="889">
        <f>J470*Tabellen!$F$2</f>
        <v>0</v>
      </c>
      <c r="U470" s="889">
        <f>R470*Tabellen!$G$2</f>
        <v>47.724336000000001</v>
      </c>
      <c r="V470" s="889">
        <f>T470*Tabellen!$H$2</f>
        <v>0</v>
      </c>
      <c r="W470" s="889">
        <f t="shared" si="128"/>
        <v>47.724336000000001</v>
      </c>
      <c r="X470" s="889">
        <f t="shared" si="129"/>
        <v>577.99473599999999</v>
      </c>
      <c r="Y470" s="888"/>
      <c r="Z470" s="839"/>
      <c r="AA470" s="839"/>
      <c r="AB470" s="839"/>
      <c r="AC470" s="839"/>
      <c r="AD470" s="839"/>
      <c r="AE470" s="839"/>
      <c r="AF470" s="839"/>
      <c r="AG470" s="839"/>
      <c r="AH470" s="839"/>
      <c r="AI470" s="839"/>
      <c r="AJ470" s="839"/>
      <c r="AK470" s="839"/>
      <c r="AL470" s="839"/>
      <c r="AM470" s="839"/>
      <c r="AN470" s="839"/>
      <c r="AO470" s="839"/>
      <c r="AP470" s="839"/>
      <c r="AQ470" s="839"/>
      <c r="AR470" s="839"/>
      <c r="AS470" s="839"/>
      <c r="AT470" s="839"/>
      <c r="AU470" s="839"/>
      <c r="AV470" s="839"/>
      <c r="AW470" s="839"/>
      <c r="AX470" s="839"/>
      <c r="AY470" s="839"/>
      <c r="AZ470" s="839"/>
      <c r="BA470" s="839"/>
      <c r="BB470" s="839"/>
      <c r="BC470" s="839"/>
      <c r="BD470" s="839"/>
      <c r="BE470" s="839"/>
      <c r="BF470" s="839"/>
      <c r="BG470" s="839"/>
      <c r="BH470" s="839"/>
      <c r="BI470" s="839"/>
      <c r="BJ470" s="839"/>
      <c r="BK470" s="839"/>
      <c r="BL470" s="839"/>
      <c r="BM470" s="839"/>
      <c r="BN470" s="839"/>
      <c r="BO470" s="839"/>
      <c r="BP470" s="839"/>
      <c r="BQ470" s="839"/>
      <c r="BR470" s="839"/>
      <c r="BS470" s="839"/>
    </row>
    <row r="471" spans="1:71" s="575" customFormat="1" ht="15.6" customHeight="1" outlineLevel="2" x14ac:dyDescent="0.2">
      <c r="A471" s="811"/>
      <c r="B471" s="578"/>
      <c r="C471" s="694"/>
      <c r="D471" s="576" t="s">
        <v>1414</v>
      </c>
      <c r="E471" s="579">
        <f>E462*1.1</f>
        <v>100.43</v>
      </c>
      <c r="F471" s="578" t="s">
        <v>74</v>
      </c>
      <c r="G471" s="579">
        <v>0</v>
      </c>
      <c r="H471" s="580">
        <f t="shared" si="124"/>
        <v>0</v>
      </c>
      <c r="I471" s="781">
        <v>2.1754249999999997</v>
      </c>
      <c r="J471" s="768">
        <f t="shared" si="125"/>
        <v>218.47793274999998</v>
      </c>
      <c r="K471" s="768"/>
      <c r="L471" s="768">
        <f t="shared" si="126"/>
        <v>0</v>
      </c>
      <c r="M471" s="768">
        <f>J471+H471*Tabellen!$K$2+L471</f>
        <v>218.47793274999998</v>
      </c>
      <c r="N471" s="704"/>
      <c r="O471" s="889">
        <f t="shared" si="127"/>
        <v>264.35829862749995</v>
      </c>
      <c r="P471" s="902"/>
      <c r="Q471" s="894" t="s">
        <v>1007</v>
      </c>
      <c r="R471" s="889">
        <f>H471*Tabellen!$K$2*Tabellen!$F$2</f>
        <v>0</v>
      </c>
      <c r="S471" s="895" t="s">
        <v>1089</v>
      </c>
      <c r="T471" s="889">
        <f>J471*Tabellen!$F$2</f>
        <v>264.35829862749995</v>
      </c>
      <c r="U471" s="889">
        <f>R471*Tabellen!$G$2</f>
        <v>0</v>
      </c>
      <c r="V471" s="889">
        <f>T471*Tabellen!$H$2</f>
        <v>55.515242711774988</v>
      </c>
      <c r="W471" s="889">
        <f t="shared" si="128"/>
        <v>55.515242711774988</v>
      </c>
      <c r="X471" s="889">
        <f t="shared" si="129"/>
        <v>319.87354133927494</v>
      </c>
      <c r="Y471" s="897"/>
      <c r="Z471" s="839"/>
      <c r="AA471" s="839"/>
      <c r="AB471" s="839"/>
      <c r="AC471" s="839"/>
      <c r="AD471" s="839"/>
      <c r="AE471" s="839"/>
      <c r="AF471" s="839"/>
      <c r="AG471" s="839"/>
      <c r="AH471" s="839"/>
      <c r="AI471" s="839"/>
      <c r="AJ471" s="839"/>
      <c r="AK471" s="839"/>
      <c r="AL471" s="839"/>
      <c r="AM471" s="839"/>
      <c r="AN471" s="839"/>
      <c r="AO471" s="839"/>
      <c r="AP471" s="839"/>
      <c r="AQ471" s="839"/>
      <c r="AR471" s="839"/>
      <c r="AS471" s="839"/>
      <c r="AT471" s="839"/>
      <c r="AU471" s="839"/>
      <c r="AV471" s="839"/>
      <c r="AW471" s="839"/>
      <c r="AX471" s="839"/>
      <c r="AY471" s="839"/>
      <c r="AZ471" s="839"/>
      <c r="BA471" s="839"/>
      <c r="BB471" s="839"/>
      <c r="BC471" s="839"/>
      <c r="BD471" s="839"/>
      <c r="BE471" s="839"/>
      <c r="BF471" s="839"/>
      <c r="BG471" s="839"/>
      <c r="BH471" s="839"/>
      <c r="BI471" s="839"/>
      <c r="BJ471" s="839"/>
      <c r="BK471" s="839"/>
      <c r="BL471" s="839"/>
      <c r="BM471" s="839"/>
      <c r="BN471" s="839"/>
      <c r="BO471" s="839"/>
      <c r="BP471" s="839"/>
      <c r="BQ471" s="839"/>
      <c r="BR471" s="839"/>
      <c r="BS471" s="839"/>
    </row>
    <row r="472" spans="1:71" s="575" customFormat="1" ht="15.6" customHeight="1" outlineLevel="2" x14ac:dyDescent="0.2">
      <c r="A472" s="811"/>
      <c r="B472" s="578"/>
      <c r="C472" s="694"/>
      <c r="D472" s="576" t="s">
        <v>1414</v>
      </c>
      <c r="E472" s="579">
        <f>E462</f>
        <v>91.3</v>
      </c>
      <c r="F472" s="576" t="s">
        <v>74</v>
      </c>
      <c r="G472" s="580">
        <v>0.03</v>
      </c>
      <c r="H472" s="580">
        <f t="shared" si="124"/>
        <v>2.7389999999999999</v>
      </c>
      <c r="I472" s="768">
        <v>0</v>
      </c>
      <c r="J472" s="768">
        <f t="shared" si="125"/>
        <v>0</v>
      </c>
      <c r="K472" s="768"/>
      <c r="L472" s="768">
        <f t="shared" si="126"/>
        <v>0</v>
      </c>
      <c r="M472" s="768">
        <f>J472+H472*Tabellen!$K$2+L472</f>
        <v>164.34</v>
      </c>
      <c r="N472" s="704"/>
      <c r="O472" s="889">
        <f t="shared" si="127"/>
        <v>198.85140000000001</v>
      </c>
      <c r="P472" s="902"/>
      <c r="Q472" s="894" t="s">
        <v>1007</v>
      </c>
      <c r="R472" s="889">
        <f>H472*Tabellen!$K$2*Tabellen!$F$2</f>
        <v>198.85140000000001</v>
      </c>
      <c r="S472" s="895" t="s">
        <v>1089</v>
      </c>
      <c r="T472" s="889">
        <f>J472*Tabellen!$F$2</f>
        <v>0</v>
      </c>
      <c r="U472" s="889">
        <f>R472*Tabellen!$G$2</f>
        <v>17.896626000000001</v>
      </c>
      <c r="V472" s="889">
        <f>T472*Tabellen!$H$2</f>
        <v>0</v>
      </c>
      <c r="W472" s="889">
        <f t="shared" si="128"/>
        <v>17.896626000000001</v>
      </c>
      <c r="X472" s="889">
        <f t="shared" si="129"/>
        <v>216.74802600000001</v>
      </c>
      <c r="Y472" s="888"/>
      <c r="Z472" s="839"/>
      <c r="AA472" s="839"/>
      <c r="AB472" s="839"/>
      <c r="AC472" s="839"/>
      <c r="AD472" s="839"/>
      <c r="AE472" s="839"/>
      <c r="AF472" s="839"/>
      <c r="AG472" s="839"/>
      <c r="AH472" s="839"/>
      <c r="AI472" s="839"/>
      <c r="AJ472" s="839"/>
      <c r="AK472" s="839"/>
      <c r="AL472" s="839"/>
      <c r="AM472" s="839"/>
      <c r="AN472" s="839"/>
      <c r="AO472" s="839"/>
      <c r="AP472" s="839"/>
      <c r="AQ472" s="839"/>
      <c r="AR472" s="839"/>
      <c r="AS472" s="839"/>
      <c r="AT472" s="839"/>
      <c r="AU472" s="839"/>
      <c r="AV472" s="839"/>
      <c r="AW472" s="839"/>
      <c r="AX472" s="839"/>
      <c r="AY472" s="839"/>
      <c r="AZ472" s="839"/>
      <c r="BA472" s="839"/>
      <c r="BB472" s="839"/>
      <c r="BC472" s="839"/>
      <c r="BD472" s="839"/>
      <c r="BE472" s="839"/>
      <c r="BF472" s="839"/>
      <c r="BG472" s="839"/>
      <c r="BH472" s="839"/>
      <c r="BI472" s="839"/>
      <c r="BJ472" s="839"/>
      <c r="BK472" s="839"/>
      <c r="BL472" s="839"/>
      <c r="BM472" s="839"/>
      <c r="BN472" s="839"/>
      <c r="BO472" s="839"/>
      <c r="BP472" s="839"/>
      <c r="BQ472" s="839"/>
      <c r="BR472" s="839"/>
      <c r="BS472" s="839"/>
    </row>
    <row r="473" spans="1:71" s="575" customFormat="1" ht="15.6" customHeight="1" outlineLevel="2" x14ac:dyDescent="0.2">
      <c r="A473" s="811"/>
      <c r="B473" s="578"/>
      <c r="C473" s="694"/>
      <c r="D473" s="576" t="s">
        <v>1415</v>
      </c>
      <c r="E473" s="579">
        <f>E462*1.1</f>
        <v>100.43</v>
      </c>
      <c r="F473" s="578" t="s">
        <v>74</v>
      </c>
      <c r="G473" s="579">
        <v>0</v>
      </c>
      <c r="H473" s="580">
        <f t="shared" si="124"/>
        <v>0</v>
      </c>
      <c r="I473" s="781">
        <v>1.79</v>
      </c>
      <c r="J473" s="768">
        <f t="shared" si="125"/>
        <v>179.76970000000003</v>
      </c>
      <c r="K473" s="768"/>
      <c r="L473" s="768">
        <f t="shared" si="126"/>
        <v>0</v>
      </c>
      <c r="M473" s="768">
        <f>J473+H473*Tabellen!$K$2+L473</f>
        <v>179.76970000000003</v>
      </c>
      <c r="N473" s="704"/>
      <c r="O473" s="889">
        <f t="shared" si="127"/>
        <v>217.52133700000002</v>
      </c>
      <c r="P473" s="902"/>
      <c r="Q473" s="894" t="s">
        <v>1007</v>
      </c>
      <c r="R473" s="889">
        <f>H473*Tabellen!$K$2*Tabellen!$F$2</f>
        <v>0</v>
      </c>
      <c r="S473" s="895" t="s">
        <v>1089</v>
      </c>
      <c r="T473" s="889">
        <f>J473*Tabellen!$F$2</f>
        <v>217.52133700000002</v>
      </c>
      <c r="U473" s="889">
        <f>R473*Tabellen!$G$2</f>
        <v>0</v>
      </c>
      <c r="V473" s="889">
        <f>T473*Tabellen!$H$2</f>
        <v>45.679480770000005</v>
      </c>
      <c r="W473" s="889">
        <f t="shared" si="128"/>
        <v>45.679480770000005</v>
      </c>
      <c r="X473" s="889">
        <f t="shared" si="129"/>
        <v>263.20081777000001</v>
      </c>
      <c r="Y473" s="897"/>
      <c r="Z473" s="839"/>
      <c r="AA473" s="839"/>
      <c r="AB473" s="839"/>
      <c r="AC473" s="839"/>
      <c r="AD473" s="839"/>
      <c r="AE473" s="839"/>
      <c r="AF473" s="839"/>
      <c r="AG473" s="839"/>
      <c r="AH473" s="839"/>
      <c r="AI473" s="839"/>
      <c r="AJ473" s="839"/>
      <c r="AK473" s="839"/>
      <c r="AL473" s="839"/>
      <c r="AM473" s="839"/>
      <c r="AN473" s="839"/>
      <c r="AO473" s="839"/>
      <c r="AP473" s="839"/>
      <c r="AQ473" s="839"/>
      <c r="AR473" s="839"/>
      <c r="AS473" s="839"/>
      <c r="AT473" s="839"/>
      <c r="AU473" s="839"/>
      <c r="AV473" s="839"/>
      <c r="AW473" s="839"/>
      <c r="AX473" s="839"/>
      <c r="AY473" s="839"/>
      <c r="AZ473" s="839"/>
      <c r="BA473" s="839"/>
      <c r="BB473" s="839"/>
      <c r="BC473" s="839"/>
      <c r="BD473" s="839"/>
      <c r="BE473" s="839"/>
      <c r="BF473" s="839"/>
      <c r="BG473" s="839"/>
      <c r="BH473" s="839"/>
      <c r="BI473" s="839"/>
      <c r="BJ473" s="839"/>
      <c r="BK473" s="839"/>
      <c r="BL473" s="839"/>
      <c r="BM473" s="839"/>
      <c r="BN473" s="839"/>
      <c r="BO473" s="839"/>
      <c r="BP473" s="839"/>
      <c r="BQ473" s="839"/>
      <c r="BR473" s="839"/>
      <c r="BS473" s="839"/>
    </row>
    <row r="474" spans="1:71" s="575" customFormat="1" ht="15.6" customHeight="1" outlineLevel="2" x14ac:dyDescent="0.2">
      <c r="A474" s="811"/>
      <c r="B474" s="578"/>
      <c r="C474" s="694"/>
      <c r="D474" s="576" t="s">
        <v>1415</v>
      </c>
      <c r="E474" s="579">
        <f>E462</f>
        <v>91.3</v>
      </c>
      <c r="F474" s="576" t="s">
        <v>74</v>
      </c>
      <c r="G474" s="580">
        <v>0.03</v>
      </c>
      <c r="H474" s="580">
        <f t="shared" si="124"/>
        <v>2.7389999999999999</v>
      </c>
      <c r="I474" s="768">
        <v>0</v>
      </c>
      <c r="J474" s="768">
        <f t="shared" si="125"/>
        <v>0</v>
      </c>
      <c r="K474" s="768"/>
      <c r="L474" s="768">
        <f t="shared" si="126"/>
        <v>0</v>
      </c>
      <c r="M474" s="768">
        <f>J474+H474*Tabellen!$K$2+L474</f>
        <v>164.34</v>
      </c>
      <c r="N474" s="704"/>
      <c r="O474" s="889">
        <f t="shared" si="127"/>
        <v>198.85140000000001</v>
      </c>
      <c r="P474" s="902"/>
      <c r="Q474" s="894" t="s">
        <v>1007</v>
      </c>
      <c r="R474" s="889">
        <f>H474*Tabellen!$K$2*Tabellen!$F$2</f>
        <v>198.85140000000001</v>
      </c>
      <c r="S474" s="895" t="s">
        <v>1089</v>
      </c>
      <c r="T474" s="889">
        <f>J474*Tabellen!$F$2</f>
        <v>0</v>
      </c>
      <c r="U474" s="889">
        <f>R474*Tabellen!$G$2</f>
        <v>17.896626000000001</v>
      </c>
      <c r="V474" s="889">
        <f>T474*Tabellen!$H$2</f>
        <v>0</v>
      </c>
      <c r="W474" s="889">
        <f t="shared" si="128"/>
        <v>17.896626000000001</v>
      </c>
      <c r="X474" s="889">
        <f t="shared" si="129"/>
        <v>216.74802600000001</v>
      </c>
      <c r="Y474" s="888"/>
      <c r="Z474" s="839"/>
      <c r="AA474" s="839"/>
      <c r="AB474" s="839"/>
      <c r="AC474" s="839"/>
      <c r="AD474" s="839"/>
      <c r="AE474" s="839"/>
      <c r="AF474" s="839"/>
      <c r="AG474" s="839"/>
      <c r="AH474" s="839"/>
      <c r="AI474" s="839"/>
      <c r="AJ474" s="839"/>
      <c r="AK474" s="839"/>
      <c r="AL474" s="839"/>
      <c r="AM474" s="839"/>
      <c r="AN474" s="839"/>
      <c r="AO474" s="839"/>
      <c r="AP474" s="839"/>
      <c r="AQ474" s="839"/>
      <c r="AR474" s="839"/>
      <c r="AS474" s="839"/>
      <c r="AT474" s="839"/>
      <c r="AU474" s="839"/>
      <c r="AV474" s="839"/>
      <c r="AW474" s="839"/>
      <c r="AX474" s="839"/>
      <c r="AY474" s="839"/>
      <c r="AZ474" s="839"/>
      <c r="BA474" s="839"/>
      <c r="BB474" s="839"/>
      <c r="BC474" s="839"/>
      <c r="BD474" s="839"/>
      <c r="BE474" s="839"/>
      <c r="BF474" s="839"/>
      <c r="BG474" s="839"/>
      <c r="BH474" s="839"/>
      <c r="BI474" s="839"/>
      <c r="BJ474" s="839"/>
      <c r="BK474" s="839"/>
      <c r="BL474" s="839"/>
      <c r="BM474" s="839"/>
      <c r="BN474" s="839"/>
      <c r="BO474" s="839"/>
      <c r="BP474" s="839"/>
      <c r="BQ474" s="839"/>
      <c r="BR474" s="839"/>
      <c r="BS474" s="839"/>
    </row>
    <row r="475" spans="1:71" s="575" customFormat="1" ht="15.6" customHeight="1" outlineLevel="2" x14ac:dyDescent="0.2">
      <c r="A475" s="811"/>
      <c r="B475" s="578"/>
      <c r="C475" s="694"/>
      <c r="D475" s="576" t="s">
        <v>1900</v>
      </c>
      <c r="E475" s="579">
        <f>E462*1.1</f>
        <v>100.43</v>
      </c>
      <c r="F475" s="576" t="s">
        <v>74</v>
      </c>
      <c r="G475" s="580"/>
      <c r="H475" s="580">
        <f t="shared" si="124"/>
        <v>0</v>
      </c>
      <c r="I475" s="768">
        <v>9.8000000000000007</v>
      </c>
      <c r="J475" s="768">
        <f t="shared" si="125"/>
        <v>984.21400000000017</v>
      </c>
      <c r="K475" s="768"/>
      <c r="L475" s="768">
        <f t="shared" si="126"/>
        <v>0</v>
      </c>
      <c r="M475" s="768">
        <f>J475+H475*Tabellen!$K$2+L475</f>
        <v>984.21400000000017</v>
      </c>
      <c r="N475" s="704"/>
      <c r="O475" s="889">
        <f t="shared" si="127"/>
        <v>1190.8989400000003</v>
      </c>
      <c r="P475" s="902"/>
      <c r="Q475" s="894" t="s">
        <v>1007</v>
      </c>
      <c r="R475" s="889">
        <f>H475*Tabellen!$K$2*Tabellen!$F$2</f>
        <v>0</v>
      </c>
      <c r="S475" s="895" t="s">
        <v>1089</v>
      </c>
      <c r="T475" s="889">
        <f>J475*Tabellen!$F$2</f>
        <v>1190.8989400000003</v>
      </c>
      <c r="U475" s="889">
        <f>R475*Tabellen!$G$2</f>
        <v>0</v>
      </c>
      <c r="V475" s="889">
        <f>T475*Tabellen!$H$2</f>
        <v>250.08877740000005</v>
      </c>
      <c r="W475" s="889">
        <f t="shared" si="128"/>
        <v>250.08877740000005</v>
      </c>
      <c r="X475" s="889">
        <f t="shared" si="129"/>
        <v>1440.9877174000003</v>
      </c>
      <c r="Y475" s="905"/>
      <c r="Z475" s="839"/>
      <c r="AA475" s="839"/>
      <c r="AB475" s="839"/>
      <c r="AC475" s="839"/>
      <c r="AD475" s="839"/>
      <c r="AE475" s="839"/>
      <c r="AF475" s="839"/>
      <c r="AG475" s="839"/>
      <c r="AH475" s="839"/>
      <c r="AI475" s="839"/>
      <c r="AJ475" s="839"/>
      <c r="AK475" s="839"/>
      <c r="AL475" s="839"/>
      <c r="AM475" s="839"/>
      <c r="AN475" s="839"/>
      <c r="AO475" s="839"/>
      <c r="AP475" s="839"/>
      <c r="AQ475" s="839"/>
      <c r="AR475" s="839"/>
      <c r="AS475" s="839"/>
      <c r="AT475" s="839"/>
      <c r="AU475" s="839"/>
      <c r="AV475" s="839"/>
      <c r="AW475" s="839"/>
      <c r="AX475" s="839"/>
      <c r="AY475" s="839"/>
      <c r="AZ475" s="839"/>
      <c r="BA475" s="839"/>
      <c r="BB475" s="839"/>
      <c r="BC475" s="839"/>
      <c r="BD475" s="839"/>
      <c r="BE475" s="839"/>
      <c r="BF475" s="839"/>
      <c r="BG475" s="839"/>
      <c r="BH475" s="839"/>
      <c r="BI475" s="839"/>
      <c r="BJ475" s="839"/>
      <c r="BK475" s="839"/>
      <c r="BL475" s="839"/>
      <c r="BM475" s="839"/>
      <c r="BN475" s="839"/>
      <c r="BO475" s="839"/>
      <c r="BP475" s="839"/>
      <c r="BQ475" s="839"/>
      <c r="BR475" s="839"/>
      <c r="BS475" s="839"/>
    </row>
    <row r="476" spans="1:71" s="575" customFormat="1" ht="15.6" customHeight="1" outlineLevel="2" x14ac:dyDescent="0.2">
      <c r="A476" s="811"/>
      <c r="B476" s="578"/>
      <c r="C476" s="694"/>
      <c r="D476" s="576" t="s">
        <v>1900</v>
      </c>
      <c r="E476" s="579">
        <f>E462</f>
        <v>91.3</v>
      </c>
      <c r="F476" s="576" t="s">
        <v>74</v>
      </c>
      <c r="G476" s="580">
        <v>0.35</v>
      </c>
      <c r="H476" s="580">
        <f t="shared" si="124"/>
        <v>31.954999999999998</v>
      </c>
      <c r="I476" s="768"/>
      <c r="J476" s="768">
        <f t="shared" si="125"/>
        <v>0</v>
      </c>
      <c r="K476" s="768"/>
      <c r="L476" s="768">
        <f t="shared" si="126"/>
        <v>0</v>
      </c>
      <c r="M476" s="768">
        <f>J476+H476*Tabellen!$K$2+L476</f>
        <v>1917.3</v>
      </c>
      <c r="N476" s="704"/>
      <c r="O476" s="889">
        <f t="shared" si="127"/>
        <v>2319.933</v>
      </c>
      <c r="P476" s="902"/>
      <c r="Q476" s="894" t="s">
        <v>1007</v>
      </c>
      <c r="R476" s="889">
        <f>H476*Tabellen!$K$2*Tabellen!$F$2</f>
        <v>2319.933</v>
      </c>
      <c r="S476" s="895" t="s">
        <v>1089</v>
      </c>
      <c r="T476" s="889">
        <f>J476*Tabellen!$F$2</f>
        <v>0</v>
      </c>
      <c r="U476" s="889">
        <f>R476*Tabellen!$G$2</f>
        <v>208.79397</v>
      </c>
      <c r="V476" s="889">
        <f>T476*Tabellen!$H$2</f>
        <v>0</v>
      </c>
      <c r="W476" s="889">
        <f t="shared" si="128"/>
        <v>208.79397</v>
      </c>
      <c r="X476" s="889">
        <f t="shared" si="129"/>
        <v>2528.7269700000002</v>
      </c>
      <c r="Y476" s="888"/>
      <c r="Z476" s="839"/>
      <c r="AA476" s="839"/>
      <c r="AB476" s="839"/>
      <c r="AC476" s="839"/>
      <c r="AD476" s="839"/>
      <c r="AE476" s="839"/>
      <c r="AF476" s="839"/>
      <c r="AG476" s="839"/>
      <c r="AH476" s="839"/>
      <c r="AI476" s="839"/>
      <c r="AJ476" s="839"/>
      <c r="AK476" s="839"/>
      <c r="AL476" s="839"/>
      <c r="AM476" s="839"/>
      <c r="AN476" s="839"/>
      <c r="AO476" s="839"/>
      <c r="AP476" s="839"/>
      <c r="AQ476" s="839"/>
      <c r="AR476" s="839"/>
      <c r="AS476" s="839"/>
      <c r="AT476" s="839"/>
      <c r="AU476" s="839"/>
      <c r="AV476" s="839"/>
      <c r="AW476" s="839"/>
      <c r="AX476" s="839"/>
      <c r="AY476" s="839"/>
      <c r="AZ476" s="839"/>
      <c r="BA476" s="839"/>
      <c r="BB476" s="839"/>
      <c r="BC476" s="839"/>
      <c r="BD476" s="839"/>
      <c r="BE476" s="839"/>
      <c r="BF476" s="839"/>
      <c r="BG476" s="839"/>
      <c r="BH476" s="839"/>
      <c r="BI476" s="839"/>
      <c r="BJ476" s="839"/>
      <c r="BK476" s="839"/>
      <c r="BL476" s="839"/>
      <c r="BM476" s="839"/>
      <c r="BN476" s="839"/>
      <c r="BO476" s="839"/>
      <c r="BP476" s="839"/>
      <c r="BQ476" s="839"/>
      <c r="BR476" s="839"/>
      <c r="BS476" s="839"/>
    </row>
    <row r="477" spans="1:71" s="575" customFormat="1" ht="15.6" customHeight="1" outlineLevel="2" x14ac:dyDescent="0.2">
      <c r="A477" s="811"/>
      <c r="B477" s="578"/>
      <c r="C477" s="694"/>
      <c r="D477" s="578" t="s">
        <v>1416</v>
      </c>
      <c r="E477" s="579">
        <f>E462</f>
        <v>91.3</v>
      </c>
      <c r="F477" s="576" t="s">
        <v>74</v>
      </c>
      <c r="G477" s="579"/>
      <c r="H477" s="580">
        <f t="shared" si="124"/>
        <v>0</v>
      </c>
      <c r="I477" s="768">
        <v>5.5</v>
      </c>
      <c r="J477" s="768">
        <f t="shared" si="125"/>
        <v>502.15</v>
      </c>
      <c r="K477" s="768"/>
      <c r="L477" s="768">
        <f t="shared" si="126"/>
        <v>0</v>
      </c>
      <c r="M477" s="768">
        <f>J477+H477*Tabellen!$K$2+L477</f>
        <v>502.15</v>
      </c>
      <c r="N477" s="704"/>
      <c r="O477" s="889">
        <f t="shared" si="127"/>
        <v>607.60149999999999</v>
      </c>
      <c r="P477" s="902"/>
      <c r="Q477" s="894" t="s">
        <v>1007</v>
      </c>
      <c r="R477" s="889">
        <f>H477*Tabellen!$K$2*Tabellen!$F$2</f>
        <v>0</v>
      </c>
      <c r="S477" s="895" t="s">
        <v>1089</v>
      </c>
      <c r="T477" s="889">
        <f>J477*Tabellen!$F$2</f>
        <v>607.60149999999999</v>
      </c>
      <c r="U477" s="889">
        <f>R477*Tabellen!$G$2</f>
        <v>0</v>
      </c>
      <c r="V477" s="889">
        <f>T477*Tabellen!$H$2</f>
        <v>127.59631499999999</v>
      </c>
      <c r="W477" s="889">
        <f t="shared" si="128"/>
        <v>127.59631499999999</v>
      </c>
      <c r="X477" s="889">
        <f t="shared" si="129"/>
        <v>735.19781499999999</v>
      </c>
      <c r="Y477" s="888"/>
      <c r="Z477" s="839"/>
      <c r="AA477" s="839"/>
      <c r="AB477" s="839"/>
      <c r="AC477" s="839"/>
      <c r="AD477" s="839"/>
      <c r="AE477" s="839"/>
      <c r="AF477" s="839"/>
      <c r="AG477" s="839"/>
      <c r="AH477" s="839"/>
      <c r="AI477" s="839"/>
      <c r="AJ477" s="839"/>
      <c r="AK477" s="839"/>
      <c r="AL477" s="839"/>
      <c r="AM477" s="839"/>
      <c r="AN477" s="839"/>
      <c r="AO477" s="839"/>
      <c r="AP477" s="839"/>
      <c r="AQ477" s="839"/>
      <c r="AR477" s="839"/>
      <c r="AS477" s="839"/>
      <c r="AT477" s="839"/>
      <c r="AU477" s="839"/>
      <c r="AV477" s="839"/>
      <c r="AW477" s="839"/>
      <c r="AX477" s="839"/>
      <c r="AY477" s="839"/>
      <c r="AZ477" s="839"/>
      <c r="BA477" s="839"/>
      <c r="BB477" s="839"/>
      <c r="BC477" s="839"/>
      <c r="BD477" s="839"/>
      <c r="BE477" s="839"/>
      <c r="BF477" s="839"/>
      <c r="BG477" s="839"/>
      <c r="BH477" s="839"/>
      <c r="BI477" s="839"/>
      <c r="BJ477" s="839"/>
      <c r="BK477" s="839"/>
      <c r="BL477" s="839"/>
      <c r="BM477" s="839"/>
      <c r="BN477" s="839"/>
      <c r="BO477" s="839"/>
      <c r="BP477" s="839"/>
      <c r="BQ477" s="839"/>
      <c r="BR477" s="839"/>
      <c r="BS477" s="839"/>
    </row>
    <row r="478" spans="1:71" s="575" customFormat="1" ht="15.6" customHeight="1" outlineLevel="2" x14ac:dyDescent="0.2">
      <c r="A478" s="811"/>
      <c r="B478" s="578"/>
      <c r="C478" s="694"/>
      <c r="D478" s="578" t="s">
        <v>1407</v>
      </c>
      <c r="E478" s="579">
        <v>1</v>
      </c>
      <c r="F478" s="576" t="s">
        <v>844</v>
      </c>
      <c r="G478" s="579">
        <v>4</v>
      </c>
      <c r="H478" s="580">
        <f t="shared" si="124"/>
        <v>4</v>
      </c>
      <c r="I478" s="768"/>
      <c r="J478" s="768">
        <f t="shared" si="125"/>
        <v>0</v>
      </c>
      <c r="K478" s="768"/>
      <c r="L478" s="768">
        <f t="shared" si="126"/>
        <v>0</v>
      </c>
      <c r="M478" s="768">
        <f>J478+H478*Tabellen!$K$2+L478</f>
        <v>240</v>
      </c>
      <c r="N478" s="704"/>
      <c r="O478" s="889">
        <f t="shared" si="127"/>
        <v>290.39999999999998</v>
      </c>
      <c r="P478" s="902"/>
      <c r="Q478" s="894" t="s">
        <v>1007</v>
      </c>
      <c r="R478" s="889">
        <f>H478*Tabellen!$K$2*Tabellen!$F$2</f>
        <v>290.39999999999998</v>
      </c>
      <c r="S478" s="895" t="s">
        <v>1089</v>
      </c>
      <c r="T478" s="889">
        <f>J478*Tabellen!$F$2</f>
        <v>0</v>
      </c>
      <c r="U478" s="889">
        <f>R478*Tabellen!$G$2</f>
        <v>26.135999999999996</v>
      </c>
      <c r="V478" s="889">
        <f>T478*Tabellen!$H$2</f>
        <v>0</v>
      </c>
      <c r="W478" s="889">
        <f t="shared" si="128"/>
        <v>26.135999999999996</v>
      </c>
      <c r="X478" s="889">
        <f t="shared" si="129"/>
        <v>316.53599999999994</v>
      </c>
      <c r="Y478" s="888"/>
      <c r="Z478" s="839"/>
      <c r="AA478" s="839"/>
      <c r="AB478" s="839"/>
      <c r="AC478" s="839"/>
      <c r="AD478" s="839"/>
      <c r="AE478" s="839"/>
      <c r="AF478" s="839"/>
      <c r="AG478" s="839"/>
      <c r="AH478" s="839"/>
      <c r="AI478" s="839"/>
      <c r="AJ478" s="839"/>
      <c r="AK478" s="839"/>
      <c r="AL478" s="839"/>
      <c r="AM478" s="839"/>
      <c r="AN478" s="839"/>
      <c r="AO478" s="839"/>
      <c r="AP478" s="839"/>
      <c r="AQ478" s="839"/>
      <c r="AR478" s="839"/>
      <c r="AS478" s="839"/>
      <c r="AT478" s="839"/>
      <c r="AU478" s="839"/>
      <c r="AV478" s="839"/>
      <c r="AW478" s="839"/>
      <c r="AX478" s="839"/>
      <c r="AY478" s="839"/>
      <c r="AZ478" s="839"/>
      <c r="BA478" s="839"/>
      <c r="BB478" s="839"/>
      <c r="BC478" s="839"/>
      <c r="BD478" s="839"/>
      <c r="BE478" s="839"/>
      <c r="BF478" s="839"/>
      <c r="BG478" s="839"/>
      <c r="BH478" s="839"/>
      <c r="BI478" s="839"/>
      <c r="BJ478" s="839"/>
      <c r="BK478" s="839"/>
      <c r="BL478" s="839"/>
      <c r="BM478" s="839"/>
      <c r="BN478" s="839"/>
      <c r="BO478" s="839"/>
      <c r="BP478" s="839"/>
      <c r="BQ478" s="839"/>
      <c r="BR478" s="839"/>
      <c r="BS478" s="839"/>
    </row>
    <row r="479" spans="1:71" s="733" customFormat="1" ht="15.6" customHeight="1" outlineLevel="2" x14ac:dyDescent="0.2">
      <c r="A479" s="813"/>
      <c r="B479" s="578"/>
      <c r="C479" s="694"/>
      <c r="D479" s="576"/>
      <c r="E479" s="734"/>
      <c r="G479" s="735"/>
      <c r="H479" s="735"/>
      <c r="I479" s="782"/>
      <c r="J479" s="782"/>
      <c r="K479" s="782"/>
      <c r="L479" s="782"/>
      <c r="M479" s="782"/>
      <c r="N479" s="736"/>
      <c r="O479" s="888"/>
      <c r="P479" s="902"/>
      <c r="Q479" s="894"/>
      <c r="R479" s="889"/>
      <c r="S479" s="895"/>
      <c r="T479" s="889"/>
      <c r="U479" s="889"/>
      <c r="V479" s="889"/>
      <c r="W479" s="889"/>
      <c r="X479" s="889"/>
      <c r="Y479" s="905"/>
      <c r="Z479" s="842"/>
      <c r="AA479" s="842"/>
      <c r="AB479" s="842"/>
      <c r="AC479" s="842"/>
      <c r="AD479" s="842"/>
      <c r="AE479" s="842"/>
      <c r="AF479" s="842"/>
      <c r="AG479" s="842"/>
      <c r="AH479" s="842"/>
      <c r="AI479" s="842"/>
      <c r="AJ479" s="842"/>
      <c r="AK479" s="842"/>
      <c r="AL479" s="842"/>
      <c r="AM479" s="842"/>
      <c r="AN479" s="842"/>
      <c r="AO479" s="842"/>
      <c r="AP479" s="842"/>
      <c r="AQ479" s="842"/>
      <c r="AR479" s="842"/>
      <c r="AS479" s="842"/>
      <c r="AT479" s="842"/>
      <c r="AU479" s="842"/>
      <c r="AV479" s="842"/>
      <c r="AW479" s="842"/>
      <c r="AX479" s="842"/>
      <c r="AY479" s="842"/>
      <c r="AZ479" s="842"/>
      <c r="BA479" s="842"/>
      <c r="BB479" s="842"/>
      <c r="BC479" s="842"/>
      <c r="BD479" s="842"/>
      <c r="BE479" s="842"/>
      <c r="BF479" s="842"/>
      <c r="BG479" s="842"/>
      <c r="BH479" s="842"/>
      <c r="BI479" s="842"/>
      <c r="BJ479" s="842"/>
      <c r="BK479" s="842"/>
      <c r="BL479" s="842"/>
      <c r="BM479" s="842"/>
      <c r="BN479" s="842"/>
      <c r="BO479" s="842"/>
      <c r="BP479" s="842"/>
      <c r="BQ479" s="842"/>
      <c r="BR479" s="842"/>
      <c r="BS479" s="842"/>
    </row>
    <row r="480" spans="1:71" ht="15.6" customHeight="1" outlineLevel="2" x14ac:dyDescent="0.2">
      <c r="B480" s="578"/>
      <c r="E480" s="579"/>
      <c r="G480" s="580"/>
      <c r="H480" s="580"/>
      <c r="K480" s="783"/>
      <c r="N480" s="703"/>
      <c r="O480" s="888"/>
      <c r="P480" s="888"/>
      <c r="Q480" s="888"/>
      <c r="Y480" s="888"/>
      <c r="Z480" s="836"/>
    </row>
    <row r="481" spans="1:71" ht="9" customHeight="1" outlineLevel="1" x14ac:dyDescent="0.2">
      <c r="B481" s="582"/>
      <c r="D481" s="583"/>
      <c r="E481" s="585"/>
      <c r="F481" s="583"/>
      <c r="G481" s="584"/>
      <c r="H481" s="584"/>
      <c r="I481" s="769"/>
      <c r="J481" s="769"/>
      <c r="K481" s="769"/>
      <c r="L481" s="769"/>
      <c r="M481" s="769"/>
      <c r="N481" s="694"/>
      <c r="O481" s="892"/>
      <c r="P481" s="892"/>
      <c r="Q481" s="892"/>
      <c r="R481" s="893"/>
      <c r="S481" s="893"/>
      <c r="T481" s="893"/>
      <c r="U481" s="893"/>
      <c r="V481" s="893"/>
      <c r="W481" s="893"/>
      <c r="X481" s="893"/>
      <c r="Y481" s="892"/>
      <c r="Z481" s="837"/>
      <c r="AA481" s="838"/>
      <c r="AG481" s="835"/>
      <c r="AH481" s="835"/>
    </row>
    <row r="482" spans="1:71" s="789" customFormat="1" ht="15.6" customHeight="1" outlineLevel="1" x14ac:dyDescent="0.2">
      <c r="B482" s="569" t="s">
        <v>993</v>
      </c>
      <c r="C482" s="814"/>
      <c r="D482" s="570" t="s">
        <v>1570</v>
      </c>
      <c r="E482" s="577">
        <v>91.3</v>
      </c>
      <c r="F482" s="570" t="s">
        <v>74</v>
      </c>
      <c r="G482" s="571"/>
      <c r="H482" s="571">
        <f>SUM(H483:H500)/E482</f>
        <v>1.2372359336335239</v>
      </c>
      <c r="I482" s="767"/>
      <c r="J482" s="767">
        <f>SUM(J483:J500)/E482</f>
        <v>44.523467499999995</v>
      </c>
      <c r="K482" s="767"/>
      <c r="L482" s="767">
        <f>SUM(L483:L500)/E482</f>
        <v>0</v>
      </c>
      <c r="M482" s="767">
        <f>SUM(M483:M500)/E482</f>
        <v>118.75762351801144</v>
      </c>
      <c r="N482" s="814"/>
      <c r="O482" s="886">
        <f>SUM(O483:O500)/E482</f>
        <v>143.69672445679385</v>
      </c>
      <c r="P482" s="885" t="str">
        <f>B482</f>
        <v>V1-3-D3</v>
      </c>
      <c r="Q482" s="885"/>
      <c r="R482" s="886"/>
      <c r="S482" s="886"/>
      <c r="T482" s="886"/>
      <c r="U482" s="899"/>
      <c r="V482" s="886"/>
      <c r="W482" s="886"/>
      <c r="X482" s="886">
        <f>SUM(X483:X500)/E482</f>
        <v>163.09423713890527</v>
      </c>
      <c r="Y482" s="887"/>
      <c r="Z482" s="832"/>
      <c r="AA482" s="832"/>
      <c r="AB482" s="832"/>
      <c r="AC482" s="832"/>
      <c r="AD482" s="832"/>
      <c r="AE482" s="832"/>
      <c r="AF482" s="832"/>
      <c r="AG482" s="832"/>
      <c r="AH482" s="832"/>
      <c r="AI482" s="832"/>
      <c r="AJ482" s="832"/>
      <c r="AK482" s="832"/>
      <c r="AL482" s="832"/>
      <c r="AM482" s="832"/>
      <c r="AN482" s="832"/>
      <c r="AO482" s="832"/>
      <c r="AP482" s="832"/>
      <c r="AQ482" s="832"/>
      <c r="AR482" s="832"/>
      <c r="AS482" s="832"/>
      <c r="AT482" s="832"/>
      <c r="AU482" s="832"/>
      <c r="AV482" s="832"/>
      <c r="AW482" s="832"/>
      <c r="AX482" s="832"/>
      <c r="AY482" s="832"/>
      <c r="AZ482" s="832"/>
      <c r="BA482" s="832"/>
      <c r="BB482" s="832"/>
      <c r="BC482" s="832"/>
      <c r="BD482" s="832"/>
      <c r="BE482" s="832"/>
      <c r="BF482" s="832"/>
      <c r="BG482" s="832"/>
      <c r="BH482" s="832"/>
      <c r="BI482" s="832"/>
      <c r="BJ482" s="832"/>
      <c r="BK482" s="832"/>
      <c r="BL482" s="832"/>
      <c r="BM482" s="832"/>
      <c r="BN482" s="832"/>
      <c r="BO482" s="832"/>
      <c r="BP482" s="832"/>
      <c r="BQ482" s="832"/>
      <c r="BR482" s="832"/>
      <c r="BS482" s="832"/>
    </row>
    <row r="483" spans="1:71" ht="15.6" customHeight="1" outlineLevel="2" x14ac:dyDescent="0.2">
      <c r="B483" s="578"/>
      <c r="D483" s="587" t="s">
        <v>1203</v>
      </c>
      <c r="E483" s="579"/>
      <c r="G483" s="580"/>
      <c r="H483" s="580"/>
      <c r="K483" s="783"/>
      <c r="N483" s="703"/>
      <c r="O483" s="888" t="str">
        <f>R483</f>
        <v>incl. opslagen</v>
      </c>
      <c r="P483" s="888"/>
      <c r="Q483" s="894"/>
      <c r="R483" s="901" t="str">
        <f>Tabellen!$C$2</f>
        <v>incl. opslagen</v>
      </c>
      <c r="S483" s="895"/>
      <c r="T483" s="901" t="str">
        <f>Tabellen!$C$2</f>
        <v>incl. opslagen</v>
      </c>
    </row>
    <row r="484" spans="1:71" s="575" customFormat="1" ht="15.6" customHeight="1" outlineLevel="2" x14ac:dyDescent="0.2">
      <c r="A484" s="811"/>
      <c r="B484" s="578"/>
      <c r="C484" s="694"/>
      <c r="D484" s="576" t="s">
        <v>1378</v>
      </c>
      <c r="E484" s="579">
        <v>1</v>
      </c>
      <c r="F484" s="576" t="s">
        <v>844</v>
      </c>
      <c r="G484" s="580">
        <v>2</v>
      </c>
      <c r="H484" s="580">
        <f t="shared" ref="H484:H498" si="130">E484*G484</f>
        <v>2</v>
      </c>
      <c r="I484" s="768"/>
      <c r="J484" s="768">
        <f t="shared" ref="J484:J498" si="131">E484*I484</f>
        <v>0</v>
      </c>
      <c r="K484" s="768"/>
      <c r="L484" s="768">
        <f t="shared" ref="L484:L498" si="132">E484*K484</f>
        <v>0</v>
      </c>
      <c r="M484" s="768">
        <f>J484+H484*Tabellen!$K$2+L484</f>
        <v>120</v>
      </c>
      <c r="N484" s="704"/>
      <c r="O484" s="889">
        <f t="shared" ref="O484:O498" si="133">R484+T484</f>
        <v>145.19999999999999</v>
      </c>
      <c r="P484" s="902"/>
      <c r="Q484" s="894" t="s">
        <v>1007</v>
      </c>
      <c r="R484" s="889">
        <f>H484*Tabellen!$K$2*Tabellen!$F$2</f>
        <v>145.19999999999999</v>
      </c>
      <c r="S484" s="895" t="s">
        <v>1089</v>
      </c>
      <c r="T484" s="889">
        <f>J484*Tabellen!$F$2</f>
        <v>0</v>
      </c>
      <c r="U484" s="889">
        <f>R484*Tabellen!$G$2</f>
        <v>13.067999999999998</v>
      </c>
      <c r="V484" s="889">
        <f>T484*Tabellen!$H$2</f>
        <v>0</v>
      </c>
      <c r="W484" s="889">
        <f t="shared" ref="W484:W498" si="134">U484+V484</f>
        <v>13.067999999999998</v>
      </c>
      <c r="X484" s="889">
        <f t="shared" ref="X484:X498" si="135">O484+W484</f>
        <v>158.26799999999997</v>
      </c>
      <c r="Y484" s="890"/>
      <c r="Z484" s="839"/>
      <c r="AA484" s="839"/>
      <c r="AB484" s="839"/>
      <c r="AC484" s="839"/>
      <c r="AD484" s="839"/>
      <c r="AE484" s="839"/>
      <c r="AF484" s="839"/>
      <c r="AG484" s="839"/>
      <c r="AH484" s="839"/>
      <c r="AI484" s="839"/>
      <c r="AJ484" s="839"/>
      <c r="AK484" s="839"/>
      <c r="AL484" s="839"/>
      <c r="AM484" s="839"/>
      <c r="AN484" s="839"/>
      <c r="AO484" s="839"/>
      <c r="AP484" s="839"/>
      <c r="AQ484" s="839"/>
      <c r="AR484" s="839"/>
      <c r="AS484" s="839"/>
      <c r="AT484" s="839"/>
      <c r="AU484" s="839"/>
      <c r="AV484" s="839"/>
      <c r="AW484" s="839"/>
      <c r="AX484" s="839"/>
      <c r="AY484" s="839"/>
      <c r="AZ484" s="839"/>
      <c r="BA484" s="839"/>
      <c r="BB484" s="839"/>
      <c r="BC484" s="839"/>
      <c r="BD484" s="839"/>
      <c r="BE484" s="839"/>
      <c r="BF484" s="839"/>
      <c r="BG484" s="839"/>
      <c r="BH484" s="839"/>
      <c r="BI484" s="839"/>
      <c r="BJ484" s="839"/>
      <c r="BK484" s="839"/>
      <c r="BL484" s="839"/>
      <c r="BM484" s="839"/>
      <c r="BN484" s="839"/>
      <c r="BO484" s="839"/>
      <c r="BP484" s="839"/>
      <c r="BQ484" s="839"/>
      <c r="BR484" s="839"/>
      <c r="BS484" s="839"/>
    </row>
    <row r="485" spans="1:71" s="575" customFormat="1" ht="15.6" customHeight="1" outlineLevel="2" x14ac:dyDescent="0.2">
      <c r="A485" s="811"/>
      <c r="B485" s="578"/>
      <c r="C485" s="694"/>
      <c r="D485" s="576" t="s">
        <v>1408</v>
      </c>
      <c r="E485" s="579">
        <f>91.3/2.7</f>
        <v>33.81481481481481</v>
      </c>
      <c r="F485" s="576" t="s">
        <v>71</v>
      </c>
      <c r="G485" s="580">
        <v>0.05</v>
      </c>
      <c r="H485" s="580">
        <f t="shared" si="130"/>
        <v>1.6907407407407407</v>
      </c>
      <c r="I485" s="768"/>
      <c r="J485" s="768">
        <f t="shared" si="131"/>
        <v>0</v>
      </c>
      <c r="K485" s="768"/>
      <c r="L485" s="768">
        <f t="shared" si="132"/>
        <v>0</v>
      </c>
      <c r="M485" s="768">
        <f>J485+H485*Tabellen!$K$2+L485</f>
        <v>101.44444444444444</v>
      </c>
      <c r="N485" s="704"/>
      <c r="O485" s="889">
        <f t="shared" si="133"/>
        <v>122.74777777777777</v>
      </c>
      <c r="P485" s="902"/>
      <c r="Q485" s="894" t="s">
        <v>1007</v>
      </c>
      <c r="R485" s="889">
        <f>H485*Tabellen!$K$2*Tabellen!$F$2</f>
        <v>122.74777777777777</v>
      </c>
      <c r="S485" s="895" t="s">
        <v>1089</v>
      </c>
      <c r="T485" s="889">
        <f>J485*Tabellen!$F$2</f>
        <v>0</v>
      </c>
      <c r="U485" s="889">
        <f>R485*Tabellen!$G$2</f>
        <v>11.047299999999998</v>
      </c>
      <c r="V485" s="889">
        <f>T485*Tabellen!$H$2</f>
        <v>0</v>
      </c>
      <c r="W485" s="889">
        <f t="shared" si="134"/>
        <v>11.047299999999998</v>
      </c>
      <c r="X485" s="889">
        <f t="shared" si="135"/>
        <v>133.79507777777778</v>
      </c>
      <c r="Y485" s="890"/>
      <c r="Z485" s="839"/>
      <c r="AA485" s="839"/>
      <c r="AB485" s="839"/>
      <c r="AC485" s="839"/>
      <c r="AD485" s="839"/>
      <c r="AE485" s="839"/>
      <c r="AF485" s="839"/>
      <c r="AG485" s="839"/>
      <c r="AH485" s="839"/>
      <c r="AI485" s="839"/>
      <c r="AJ485" s="839"/>
      <c r="AK485" s="839"/>
      <c r="AL485" s="839"/>
      <c r="AM485" s="839"/>
      <c r="AN485" s="839"/>
      <c r="AO485" s="839"/>
      <c r="AP485" s="839"/>
      <c r="AQ485" s="839"/>
      <c r="AR485" s="839"/>
      <c r="AS485" s="839"/>
      <c r="AT485" s="839"/>
      <c r="AU485" s="839"/>
      <c r="AV485" s="839"/>
      <c r="AW485" s="839"/>
      <c r="AX485" s="839"/>
      <c r="AY485" s="839"/>
      <c r="AZ485" s="839"/>
      <c r="BA485" s="839"/>
      <c r="BB485" s="839"/>
      <c r="BC485" s="839"/>
      <c r="BD485" s="839"/>
      <c r="BE485" s="839"/>
      <c r="BF485" s="839"/>
      <c r="BG485" s="839"/>
      <c r="BH485" s="839"/>
      <c r="BI485" s="839"/>
      <c r="BJ485" s="839"/>
      <c r="BK485" s="839"/>
      <c r="BL485" s="839"/>
      <c r="BM485" s="839"/>
      <c r="BN485" s="839"/>
      <c r="BO485" s="839"/>
      <c r="BP485" s="839"/>
      <c r="BQ485" s="839"/>
      <c r="BR485" s="839"/>
      <c r="BS485" s="839"/>
    </row>
    <row r="486" spans="1:71" s="575" customFormat="1" ht="15.6" customHeight="1" outlineLevel="2" x14ac:dyDescent="0.2">
      <c r="A486" s="811"/>
      <c r="B486" s="578"/>
      <c r="C486" s="694"/>
      <c r="D486" s="576" t="s">
        <v>1025</v>
      </c>
      <c r="E486" s="579">
        <f>E482*1.7</f>
        <v>155.20999999999998</v>
      </c>
      <c r="F486" s="576" t="s">
        <v>71</v>
      </c>
      <c r="G486" s="580">
        <v>0</v>
      </c>
      <c r="H486" s="580">
        <f t="shared" si="130"/>
        <v>0</v>
      </c>
      <c r="I486" s="768">
        <v>2.1800000000000002</v>
      </c>
      <c r="J486" s="768">
        <f t="shared" si="131"/>
        <v>338.3578</v>
      </c>
      <c r="K486" s="768"/>
      <c r="L486" s="768">
        <f t="shared" si="132"/>
        <v>0</v>
      </c>
      <c r="M486" s="768">
        <f>J486+H486*Tabellen!$K$2+L486</f>
        <v>338.3578</v>
      </c>
      <c r="N486" s="704"/>
      <c r="O486" s="889">
        <f t="shared" si="133"/>
        <v>409.412938</v>
      </c>
      <c r="P486" s="902"/>
      <c r="Q486" s="894" t="s">
        <v>1007</v>
      </c>
      <c r="R486" s="889">
        <f>H486*Tabellen!$K$2*Tabellen!$F$2</f>
        <v>0</v>
      </c>
      <c r="S486" s="895" t="s">
        <v>1089</v>
      </c>
      <c r="T486" s="889">
        <f>J486*Tabellen!$F$2</f>
        <v>409.412938</v>
      </c>
      <c r="U486" s="889">
        <f>R486*Tabellen!$G$2</f>
        <v>0</v>
      </c>
      <c r="V486" s="889">
        <f>T486*Tabellen!$H$2</f>
        <v>85.976716979999992</v>
      </c>
      <c r="W486" s="889">
        <f t="shared" si="134"/>
        <v>85.976716979999992</v>
      </c>
      <c r="X486" s="889">
        <f t="shared" si="135"/>
        <v>495.38965497999999</v>
      </c>
      <c r="Y486" s="890"/>
      <c r="Z486" s="839"/>
      <c r="AA486" s="839"/>
      <c r="AB486" s="839"/>
      <c r="AC486" s="839"/>
      <c r="AD486" s="839"/>
      <c r="AE486" s="839"/>
      <c r="AF486" s="839"/>
      <c r="AG486" s="839"/>
      <c r="AH486" s="839"/>
      <c r="AI486" s="839"/>
      <c r="AJ486" s="839"/>
      <c r="AK486" s="839"/>
      <c r="AL486" s="839"/>
      <c r="AM486" s="839"/>
      <c r="AN486" s="839"/>
      <c r="AO486" s="839"/>
      <c r="AP486" s="839"/>
      <c r="AQ486" s="839"/>
      <c r="AR486" s="839"/>
      <c r="AS486" s="839"/>
      <c r="AT486" s="839"/>
      <c r="AU486" s="839"/>
      <c r="AV486" s="839"/>
      <c r="AW486" s="839"/>
      <c r="AX486" s="839"/>
      <c r="AY486" s="839"/>
      <c r="AZ486" s="839"/>
      <c r="BA486" s="839"/>
      <c r="BB486" s="839"/>
      <c r="BC486" s="839"/>
      <c r="BD486" s="839"/>
      <c r="BE486" s="839"/>
      <c r="BF486" s="839"/>
      <c r="BG486" s="839"/>
      <c r="BH486" s="839"/>
      <c r="BI486" s="839"/>
      <c r="BJ486" s="839"/>
      <c r="BK486" s="839"/>
      <c r="BL486" s="839"/>
      <c r="BM486" s="839"/>
      <c r="BN486" s="839"/>
      <c r="BO486" s="839"/>
      <c r="BP486" s="839"/>
      <c r="BQ486" s="839"/>
      <c r="BR486" s="839"/>
      <c r="BS486" s="839"/>
    </row>
    <row r="487" spans="1:71" s="575" customFormat="1" ht="15.6" customHeight="1" outlineLevel="2" x14ac:dyDescent="0.2">
      <c r="A487" s="811"/>
      <c r="B487" s="578"/>
      <c r="C487" s="694"/>
      <c r="D487" s="576" t="s">
        <v>1410</v>
      </c>
      <c r="E487" s="579">
        <f>E482*1.7*2</f>
        <v>310.41999999999996</v>
      </c>
      <c r="F487" s="576" t="s">
        <v>71</v>
      </c>
      <c r="G487" s="580">
        <v>0</v>
      </c>
      <c r="H487" s="580">
        <f t="shared" si="130"/>
        <v>0</v>
      </c>
      <c r="I487" s="768">
        <v>0.44</v>
      </c>
      <c r="J487" s="768">
        <f t="shared" si="131"/>
        <v>136.58479999999997</v>
      </c>
      <c r="K487" s="768"/>
      <c r="L487" s="768">
        <f t="shared" si="132"/>
        <v>0</v>
      </c>
      <c r="M487" s="768">
        <f>J487+H487*Tabellen!$K$2+L487</f>
        <v>136.58479999999997</v>
      </c>
      <c r="N487" s="704"/>
      <c r="O487" s="889">
        <f t="shared" si="133"/>
        <v>165.26760799999997</v>
      </c>
      <c r="P487" s="902"/>
      <c r="Q487" s="894" t="s">
        <v>1007</v>
      </c>
      <c r="R487" s="889">
        <f>H487*Tabellen!$K$2*Tabellen!$F$2</f>
        <v>0</v>
      </c>
      <c r="S487" s="895" t="s">
        <v>1089</v>
      </c>
      <c r="T487" s="889">
        <f>J487*Tabellen!$F$2</f>
        <v>165.26760799999997</v>
      </c>
      <c r="U487" s="889">
        <f>R487*Tabellen!$G$2</f>
        <v>0</v>
      </c>
      <c r="V487" s="889">
        <f>T487*Tabellen!$H$2</f>
        <v>34.706197679999988</v>
      </c>
      <c r="W487" s="889">
        <f t="shared" si="134"/>
        <v>34.706197679999988</v>
      </c>
      <c r="X487" s="889">
        <f t="shared" si="135"/>
        <v>199.97380567999994</v>
      </c>
      <c r="Y487" s="890"/>
      <c r="Z487" s="839"/>
      <c r="AA487" s="839"/>
      <c r="AB487" s="839"/>
      <c r="AC487" s="839"/>
      <c r="AD487" s="839"/>
      <c r="AE487" s="839"/>
      <c r="AF487" s="839"/>
      <c r="AG487" s="839"/>
      <c r="AH487" s="839"/>
      <c r="AI487" s="839"/>
      <c r="AJ487" s="839"/>
      <c r="AK487" s="839"/>
      <c r="AL487" s="839"/>
      <c r="AM487" s="839"/>
      <c r="AN487" s="839"/>
      <c r="AO487" s="839"/>
      <c r="AP487" s="839"/>
      <c r="AQ487" s="839"/>
      <c r="AR487" s="839"/>
      <c r="AS487" s="839"/>
      <c r="AT487" s="839"/>
      <c r="AU487" s="839"/>
      <c r="AV487" s="839"/>
      <c r="AW487" s="839"/>
      <c r="AX487" s="839"/>
      <c r="AY487" s="839"/>
      <c r="AZ487" s="839"/>
      <c r="BA487" s="839"/>
      <c r="BB487" s="839"/>
      <c r="BC487" s="839"/>
      <c r="BD487" s="839"/>
      <c r="BE487" s="839"/>
      <c r="BF487" s="839"/>
      <c r="BG487" s="839"/>
      <c r="BH487" s="839"/>
      <c r="BI487" s="839"/>
      <c r="BJ487" s="839"/>
      <c r="BK487" s="839"/>
      <c r="BL487" s="839"/>
      <c r="BM487" s="839"/>
      <c r="BN487" s="839"/>
      <c r="BO487" s="839"/>
      <c r="BP487" s="839"/>
      <c r="BQ487" s="839"/>
      <c r="BR487" s="839"/>
      <c r="BS487" s="839"/>
    </row>
    <row r="488" spans="1:71" s="575" customFormat="1" ht="15.6" customHeight="1" outlineLevel="2" x14ac:dyDescent="0.2">
      <c r="A488" s="811"/>
      <c r="B488" s="578"/>
      <c r="C488" s="694"/>
      <c r="D488" s="576" t="s">
        <v>1411</v>
      </c>
      <c r="E488" s="579">
        <f>E487+E486</f>
        <v>465.62999999999994</v>
      </c>
      <c r="F488" s="576" t="s">
        <v>71</v>
      </c>
      <c r="G488" s="580">
        <v>0.13</v>
      </c>
      <c r="H488" s="580">
        <f t="shared" si="130"/>
        <v>60.531899999999993</v>
      </c>
      <c r="I488" s="768">
        <v>0</v>
      </c>
      <c r="J488" s="768">
        <f t="shared" si="131"/>
        <v>0</v>
      </c>
      <c r="K488" s="768"/>
      <c r="L488" s="768">
        <f t="shared" si="132"/>
        <v>0</v>
      </c>
      <c r="M488" s="768">
        <f>J488+H488*Tabellen!$K$2+L488</f>
        <v>3631.9139999999998</v>
      </c>
      <c r="N488" s="704"/>
      <c r="O488" s="889">
        <f t="shared" si="133"/>
        <v>4394.6159399999997</v>
      </c>
      <c r="P488" s="902"/>
      <c r="Q488" s="894" t="s">
        <v>1007</v>
      </c>
      <c r="R488" s="889">
        <f>H488*Tabellen!$K$2*Tabellen!$F$2</f>
        <v>4394.6159399999997</v>
      </c>
      <c r="S488" s="895" t="s">
        <v>1089</v>
      </c>
      <c r="T488" s="889">
        <f>J488*Tabellen!$F$2</f>
        <v>0</v>
      </c>
      <c r="U488" s="889">
        <f>R488*Tabellen!$G$2</f>
        <v>395.51543459999994</v>
      </c>
      <c r="V488" s="889">
        <f>T488*Tabellen!$H$2</f>
        <v>0</v>
      </c>
      <c r="W488" s="889">
        <f t="shared" si="134"/>
        <v>395.51543459999994</v>
      </c>
      <c r="X488" s="889">
        <f t="shared" si="135"/>
        <v>4790.1313745999996</v>
      </c>
      <c r="Y488" s="904"/>
      <c r="Z488" s="839"/>
      <c r="AA488" s="839"/>
      <c r="AB488" s="839"/>
      <c r="AC488" s="839"/>
      <c r="AD488" s="839"/>
      <c r="AE488" s="839"/>
      <c r="AF488" s="839"/>
      <c r="AG488" s="839"/>
      <c r="AH488" s="839"/>
      <c r="AI488" s="839"/>
      <c r="AJ488" s="839"/>
      <c r="AK488" s="839"/>
      <c r="AL488" s="839"/>
      <c r="AM488" s="839"/>
      <c r="AN488" s="839"/>
      <c r="AO488" s="839"/>
      <c r="AP488" s="839"/>
      <c r="AQ488" s="839"/>
      <c r="AR488" s="839"/>
      <c r="AS488" s="839"/>
      <c r="AT488" s="839"/>
      <c r="AU488" s="839"/>
      <c r="AV488" s="839"/>
      <c r="AW488" s="839"/>
      <c r="AX488" s="839"/>
      <c r="AY488" s="839"/>
      <c r="AZ488" s="839"/>
      <c r="BA488" s="839"/>
      <c r="BB488" s="839"/>
      <c r="BC488" s="839"/>
      <c r="BD488" s="839"/>
      <c r="BE488" s="839"/>
      <c r="BF488" s="839"/>
      <c r="BG488" s="839"/>
      <c r="BH488" s="839"/>
      <c r="BI488" s="839"/>
      <c r="BJ488" s="839"/>
      <c r="BK488" s="839"/>
      <c r="BL488" s="839"/>
      <c r="BM488" s="839"/>
      <c r="BN488" s="839"/>
      <c r="BO488" s="839"/>
      <c r="BP488" s="839"/>
      <c r="BQ488" s="839"/>
      <c r="BR488" s="839"/>
      <c r="BS488" s="839"/>
    </row>
    <row r="489" spans="1:71" s="575" customFormat="1" ht="15.6" customHeight="1" outlineLevel="2" x14ac:dyDescent="0.2">
      <c r="A489" s="811"/>
      <c r="B489" s="578"/>
      <c r="C489" s="694"/>
      <c r="D489" s="576" t="s">
        <v>1424</v>
      </c>
      <c r="E489" s="579">
        <f>E482*1.05</f>
        <v>95.864999999999995</v>
      </c>
      <c r="F489" s="576" t="s">
        <v>74</v>
      </c>
      <c r="G489" s="580">
        <v>0</v>
      </c>
      <c r="H489" s="580">
        <f t="shared" si="130"/>
        <v>0</v>
      </c>
      <c r="I489" s="768">
        <v>17.79</v>
      </c>
      <c r="J489" s="768">
        <f t="shared" si="131"/>
        <v>1705.4383499999999</v>
      </c>
      <c r="K489" s="768"/>
      <c r="L489" s="768">
        <f t="shared" si="132"/>
        <v>0</v>
      </c>
      <c r="M489" s="768">
        <f>J489+H489*Tabellen!$K$2+L489</f>
        <v>1705.4383499999999</v>
      </c>
      <c r="N489" s="704"/>
      <c r="O489" s="889">
        <f t="shared" si="133"/>
        <v>2063.5804034999996</v>
      </c>
      <c r="P489" s="902"/>
      <c r="Q489" s="894" t="s">
        <v>1007</v>
      </c>
      <c r="R489" s="889">
        <f>H489*Tabellen!$K$2*Tabellen!$F$2</f>
        <v>0</v>
      </c>
      <c r="S489" s="895" t="s">
        <v>1089</v>
      </c>
      <c r="T489" s="889">
        <f>J489*Tabellen!$F$2</f>
        <v>2063.5804034999996</v>
      </c>
      <c r="U489" s="889">
        <f>R489*Tabellen!$G$2</f>
        <v>0</v>
      </c>
      <c r="V489" s="889">
        <f>T489*Tabellen!$H$2</f>
        <v>433.35188473499989</v>
      </c>
      <c r="W489" s="889">
        <f t="shared" si="134"/>
        <v>433.35188473499989</v>
      </c>
      <c r="X489" s="889">
        <f t="shared" si="135"/>
        <v>2496.9322882349998</v>
      </c>
      <c r="Y489" s="888"/>
      <c r="Z489" s="839"/>
      <c r="AA489" s="839"/>
      <c r="AB489" s="839"/>
      <c r="AC489" s="839"/>
      <c r="AD489" s="839"/>
      <c r="AE489" s="839"/>
      <c r="AF489" s="839"/>
      <c r="AG489" s="839"/>
      <c r="AH489" s="839"/>
      <c r="AI489" s="839"/>
      <c r="AJ489" s="839"/>
      <c r="AK489" s="839"/>
      <c r="AL489" s="839"/>
      <c r="AM489" s="839"/>
      <c r="AN489" s="839"/>
      <c r="AO489" s="839"/>
      <c r="AP489" s="839"/>
      <c r="AQ489" s="839"/>
      <c r="AR489" s="839"/>
      <c r="AS489" s="839"/>
      <c r="AT489" s="839"/>
      <c r="AU489" s="839"/>
      <c r="AV489" s="839"/>
      <c r="AW489" s="839"/>
      <c r="AX489" s="839"/>
      <c r="AY489" s="839"/>
      <c r="AZ489" s="839"/>
      <c r="BA489" s="839"/>
      <c r="BB489" s="839"/>
      <c r="BC489" s="839"/>
      <c r="BD489" s="839"/>
      <c r="BE489" s="839"/>
      <c r="BF489" s="839"/>
      <c r="BG489" s="839"/>
      <c r="BH489" s="839"/>
      <c r="BI489" s="839"/>
      <c r="BJ489" s="839"/>
      <c r="BK489" s="839"/>
      <c r="BL489" s="839"/>
      <c r="BM489" s="839"/>
      <c r="BN489" s="839"/>
      <c r="BO489" s="839"/>
      <c r="BP489" s="839"/>
      <c r="BQ489" s="839"/>
      <c r="BR489" s="839"/>
      <c r="BS489" s="839"/>
    </row>
    <row r="490" spans="1:71" s="575" customFormat="1" ht="15.6" customHeight="1" outlineLevel="2" x14ac:dyDescent="0.2">
      <c r="A490" s="811"/>
      <c r="B490" s="578"/>
      <c r="C490" s="694"/>
      <c r="D490" s="576" t="str">
        <f>D489</f>
        <v xml:space="preserve">Isolatie in binnenwanden en voorzetwanden d=120 mm n.t.b. </v>
      </c>
      <c r="E490" s="579">
        <f>E482</f>
        <v>91.3</v>
      </c>
      <c r="F490" s="576" t="s">
        <v>74</v>
      </c>
      <c r="G490" s="580">
        <v>0.08</v>
      </c>
      <c r="H490" s="580">
        <f t="shared" si="130"/>
        <v>7.3040000000000003</v>
      </c>
      <c r="I490" s="768"/>
      <c r="J490" s="768">
        <f t="shared" si="131"/>
        <v>0</v>
      </c>
      <c r="K490" s="768"/>
      <c r="L490" s="768">
        <f t="shared" si="132"/>
        <v>0</v>
      </c>
      <c r="M490" s="768">
        <f>J490+H490*Tabellen!$K$2+L490</f>
        <v>438.24</v>
      </c>
      <c r="N490" s="704"/>
      <c r="O490" s="889">
        <f t="shared" si="133"/>
        <v>530.2704</v>
      </c>
      <c r="P490" s="902"/>
      <c r="Q490" s="894" t="s">
        <v>1007</v>
      </c>
      <c r="R490" s="889">
        <f>H490*Tabellen!$K$2*Tabellen!$F$2</f>
        <v>530.2704</v>
      </c>
      <c r="S490" s="895" t="s">
        <v>1089</v>
      </c>
      <c r="T490" s="889">
        <f>J490*Tabellen!$F$2</f>
        <v>0</v>
      </c>
      <c r="U490" s="889">
        <f>R490*Tabellen!$G$2</f>
        <v>47.724336000000001</v>
      </c>
      <c r="V490" s="889">
        <f>T490*Tabellen!$H$2</f>
        <v>0</v>
      </c>
      <c r="W490" s="889">
        <f t="shared" si="134"/>
        <v>47.724336000000001</v>
      </c>
      <c r="X490" s="889">
        <f t="shared" si="135"/>
        <v>577.99473599999999</v>
      </c>
      <c r="Y490" s="888"/>
      <c r="Z490" s="839"/>
      <c r="AA490" s="839"/>
      <c r="AB490" s="839"/>
      <c r="AC490" s="839"/>
      <c r="AD490" s="839"/>
      <c r="AE490" s="839"/>
      <c r="AF490" s="839"/>
      <c r="AG490" s="839"/>
      <c r="AH490" s="839"/>
      <c r="AI490" s="839"/>
      <c r="AJ490" s="839"/>
      <c r="AK490" s="839"/>
      <c r="AL490" s="839"/>
      <c r="AM490" s="839"/>
      <c r="AN490" s="839"/>
      <c r="AO490" s="839"/>
      <c r="AP490" s="839"/>
      <c r="AQ490" s="839"/>
      <c r="AR490" s="839"/>
      <c r="AS490" s="839"/>
      <c r="AT490" s="839"/>
      <c r="AU490" s="839"/>
      <c r="AV490" s="839"/>
      <c r="AW490" s="839"/>
      <c r="AX490" s="839"/>
      <c r="AY490" s="839"/>
      <c r="AZ490" s="839"/>
      <c r="BA490" s="839"/>
      <c r="BB490" s="839"/>
      <c r="BC490" s="839"/>
      <c r="BD490" s="839"/>
      <c r="BE490" s="839"/>
      <c r="BF490" s="839"/>
      <c r="BG490" s="839"/>
      <c r="BH490" s="839"/>
      <c r="BI490" s="839"/>
      <c r="BJ490" s="839"/>
      <c r="BK490" s="839"/>
      <c r="BL490" s="839"/>
      <c r="BM490" s="839"/>
      <c r="BN490" s="839"/>
      <c r="BO490" s="839"/>
      <c r="BP490" s="839"/>
      <c r="BQ490" s="839"/>
      <c r="BR490" s="839"/>
      <c r="BS490" s="839"/>
    </row>
    <row r="491" spans="1:71" s="575" customFormat="1" ht="15.6" customHeight="1" outlineLevel="2" x14ac:dyDescent="0.2">
      <c r="A491" s="811"/>
      <c r="B491" s="578"/>
      <c r="C491" s="694"/>
      <c r="D491" s="576" t="s">
        <v>1414</v>
      </c>
      <c r="E491" s="579">
        <f>E482*1.1</f>
        <v>100.43</v>
      </c>
      <c r="F491" s="578" t="s">
        <v>74</v>
      </c>
      <c r="G491" s="579">
        <v>0</v>
      </c>
      <c r="H491" s="580">
        <f t="shared" si="130"/>
        <v>0</v>
      </c>
      <c r="I491" s="781">
        <v>2.1754249999999997</v>
      </c>
      <c r="J491" s="768">
        <f t="shared" si="131"/>
        <v>218.47793274999998</v>
      </c>
      <c r="K491" s="768"/>
      <c r="L491" s="768">
        <f t="shared" si="132"/>
        <v>0</v>
      </c>
      <c r="M491" s="768">
        <f>J491+H491*Tabellen!$K$2+L491</f>
        <v>218.47793274999998</v>
      </c>
      <c r="N491" s="704"/>
      <c r="O491" s="889">
        <f t="shared" si="133"/>
        <v>264.35829862749995</v>
      </c>
      <c r="P491" s="902"/>
      <c r="Q491" s="894" t="s">
        <v>1007</v>
      </c>
      <c r="R491" s="889">
        <f>H491*Tabellen!$K$2*Tabellen!$F$2</f>
        <v>0</v>
      </c>
      <c r="S491" s="895" t="s">
        <v>1089</v>
      </c>
      <c r="T491" s="889">
        <f>J491*Tabellen!$F$2</f>
        <v>264.35829862749995</v>
      </c>
      <c r="U491" s="889">
        <f>R491*Tabellen!$G$2</f>
        <v>0</v>
      </c>
      <c r="V491" s="889">
        <f>T491*Tabellen!$H$2</f>
        <v>55.515242711774988</v>
      </c>
      <c r="W491" s="889">
        <f t="shared" si="134"/>
        <v>55.515242711774988</v>
      </c>
      <c r="X491" s="889">
        <f t="shared" si="135"/>
        <v>319.87354133927494</v>
      </c>
      <c r="Y491" s="897"/>
      <c r="Z491" s="839"/>
      <c r="AA491" s="839"/>
      <c r="AB491" s="839"/>
      <c r="AC491" s="839"/>
      <c r="AD491" s="839"/>
      <c r="AE491" s="839"/>
      <c r="AF491" s="839"/>
      <c r="AG491" s="839"/>
      <c r="AH491" s="839"/>
      <c r="AI491" s="839"/>
      <c r="AJ491" s="839"/>
      <c r="AK491" s="839"/>
      <c r="AL491" s="839"/>
      <c r="AM491" s="839"/>
      <c r="AN491" s="839"/>
      <c r="AO491" s="839"/>
      <c r="AP491" s="839"/>
      <c r="AQ491" s="839"/>
      <c r="AR491" s="839"/>
      <c r="AS491" s="839"/>
      <c r="AT491" s="839"/>
      <c r="AU491" s="839"/>
      <c r="AV491" s="839"/>
      <c r="AW491" s="839"/>
      <c r="AX491" s="839"/>
      <c r="AY491" s="839"/>
      <c r="AZ491" s="839"/>
      <c r="BA491" s="839"/>
      <c r="BB491" s="839"/>
      <c r="BC491" s="839"/>
      <c r="BD491" s="839"/>
      <c r="BE491" s="839"/>
      <c r="BF491" s="839"/>
      <c r="BG491" s="839"/>
      <c r="BH491" s="839"/>
      <c r="BI491" s="839"/>
      <c r="BJ491" s="839"/>
      <c r="BK491" s="839"/>
      <c r="BL491" s="839"/>
      <c r="BM491" s="839"/>
      <c r="BN491" s="839"/>
      <c r="BO491" s="839"/>
      <c r="BP491" s="839"/>
      <c r="BQ491" s="839"/>
      <c r="BR491" s="839"/>
      <c r="BS491" s="839"/>
    </row>
    <row r="492" spans="1:71" s="575" customFormat="1" ht="15.6" customHeight="1" outlineLevel="2" x14ac:dyDescent="0.2">
      <c r="A492" s="811"/>
      <c r="B492" s="578"/>
      <c r="C492" s="694"/>
      <c r="D492" s="576" t="s">
        <v>1414</v>
      </c>
      <c r="E492" s="579">
        <f>E482</f>
        <v>91.3</v>
      </c>
      <c r="F492" s="576" t="s">
        <v>74</v>
      </c>
      <c r="G492" s="580">
        <v>0.03</v>
      </c>
      <c r="H492" s="580">
        <f t="shared" si="130"/>
        <v>2.7389999999999999</v>
      </c>
      <c r="I492" s="768">
        <v>0</v>
      </c>
      <c r="J492" s="768">
        <f t="shared" si="131"/>
        <v>0</v>
      </c>
      <c r="K492" s="768"/>
      <c r="L492" s="768">
        <f t="shared" si="132"/>
        <v>0</v>
      </c>
      <c r="M492" s="768">
        <f>J492+H492*Tabellen!$K$2+L492</f>
        <v>164.34</v>
      </c>
      <c r="N492" s="704"/>
      <c r="O492" s="889">
        <f t="shared" si="133"/>
        <v>198.85140000000001</v>
      </c>
      <c r="P492" s="902"/>
      <c r="Q492" s="894" t="s">
        <v>1007</v>
      </c>
      <c r="R492" s="889">
        <f>H492*Tabellen!$K$2*Tabellen!$F$2</f>
        <v>198.85140000000001</v>
      </c>
      <c r="S492" s="895" t="s">
        <v>1089</v>
      </c>
      <c r="T492" s="889">
        <f>J492*Tabellen!$F$2</f>
        <v>0</v>
      </c>
      <c r="U492" s="889">
        <f>R492*Tabellen!$G$2</f>
        <v>17.896626000000001</v>
      </c>
      <c r="V492" s="889">
        <f>T492*Tabellen!$H$2</f>
        <v>0</v>
      </c>
      <c r="W492" s="889">
        <f t="shared" si="134"/>
        <v>17.896626000000001</v>
      </c>
      <c r="X492" s="889">
        <f t="shared" si="135"/>
        <v>216.74802600000001</v>
      </c>
      <c r="Y492" s="888"/>
      <c r="Z492" s="839"/>
      <c r="AA492" s="839"/>
      <c r="AB492" s="839"/>
      <c r="AC492" s="839"/>
      <c r="AD492" s="839"/>
      <c r="AE492" s="839"/>
      <c r="AF492" s="839"/>
      <c r="AG492" s="839"/>
      <c r="AH492" s="839"/>
      <c r="AI492" s="839"/>
      <c r="AJ492" s="839"/>
      <c r="AK492" s="839"/>
      <c r="AL492" s="839"/>
      <c r="AM492" s="839"/>
      <c r="AN492" s="839"/>
      <c r="AO492" s="839"/>
      <c r="AP492" s="839"/>
      <c r="AQ492" s="839"/>
      <c r="AR492" s="839"/>
      <c r="AS492" s="839"/>
      <c r="AT492" s="839"/>
      <c r="AU492" s="839"/>
      <c r="AV492" s="839"/>
      <c r="AW492" s="839"/>
      <c r="AX492" s="839"/>
      <c r="AY492" s="839"/>
      <c r="AZ492" s="839"/>
      <c r="BA492" s="839"/>
      <c r="BB492" s="839"/>
      <c r="BC492" s="839"/>
      <c r="BD492" s="839"/>
      <c r="BE492" s="839"/>
      <c r="BF492" s="839"/>
      <c r="BG492" s="839"/>
      <c r="BH492" s="839"/>
      <c r="BI492" s="839"/>
      <c r="BJ492" s="839"/>
      <c r="BK492" s="839"/>
      <c r="BL492" s="839"/>
      <c r="BM492" s="839"/>
      <c r="BN492" s="839"/>
      <c r="BO492" s="839"/>
      <c r="BP492" s="839"/>
      <c r="BQ492" s="839"/>
      <c r="BR492" s="839"/>
      <c r="BS492" s="839"/>
    </row>
    <row r="493" spans="1:71" s="575" customFormat="1" ht="15.6" customHeight="1" outlineLevel="2" x14ac:dyDescent="0.2">
      <c r="A493" s="811"/>
      <c r="B493" s="578"/>
      <c r="C493" s="694"/>
      <c r="D493" s="576" t="s">
        <v>1415</v>
      </c>
      <c r="E493" s="579">
        <f>E482*1.1</f>
        <v>100.43</v>
      </c>
      <c r="F493" s="578" t="s">
        <v>74</v>
      </c>
      <c r="G493" s="579">
        <v>0</v>
      </c>
      <c r="H493" s="580">
        <f t="shared" si="130"/>
        <v>0</v>
      </c>
      <c r="I493" s="781">
        <v>1.79</v>
      </c>
      <c r="J493" s="768">
        <f t="shared" si="131"/>
        <v>179.76970000000003</v>
      </c>
      <c r="K493" s="768"/>
      <c r="L493" s="768">
        <f t="shared" si="132"/>
        <v>0</v>
      </c>
      <c r="M493" s="768">
        <f>J493+H493*Tabellen!$K$2+L493</f>
        <v>179.76970000000003</v>
      </c>
      <c r="N493" s="704"/>
      <c r="O493" s="889">
        <f t="shared" si="133"/>
        <v>217.52133700000002</v>
      </c>
      <c r="P493" s="902"/>
      <c r="Q493" s="894" t="s">
        <v>1007</v>
      </c>
      <c r="R493" s="889">
        <f>H493*Tabellen!$K$2*Tabellen!$F$2</f>
        <v>0</v>
      </c>
      <c r="S493" s="895" t="s">
        <v>1089</v>
      </c>
      <c r="T493" s="889">
        <f>J493*Tabellen!$F$2</f>
        <v>217.52133700000002</v>
      </c>
      <c r="U493" s="889">
        <f>R493*Tabellen!$G$2</f>
        <v>0</v>
      </c>
      <c r="V493" s="889">
        <f>T493*Tabellen!$H$2</f>
        <v>45.679480770000005</v>
      </c>
      <c r="W493" s="889">
        <f t="shared" si="134"/>
        <v>45.679480770000005</v>
      </c>
      <c r="X493" s="889">
        <f t="shared" si="135"/>
        <v>263.20081777000001</v>
      </c>
      <c r="Y493" s="897"/>
      <c r="Z493" s="839"/>
      <c r="AA493" s="839"/>
      <c r="AB493" s="839"/>
      <c r="AC493" s="839"/>
      <c r="AD493" s="839"/>
      <c r="AE493" s="839"/>
      <c r="AF493" s="839"/>
      <c r="AG493" s="839"/>
      <c r="AH493" s="839"/>
      <c r="AI493" s="839"/>
      <c r="AJ493" s="839"/>
      <c r="AK493" s="839"/>
      <c r="AL493" s="839"/>
      <c r="AM493" s="839"/>
      <c r="AN493" s="839"/>
      <c r="AO493" s="839"/>
      <c r="AP493" s="839"/>
      <c r="AQ493" s="839"/>
      <c r="AR493" s="839"/>
      <c r="AS493" s="839"/>
      <c r="AT493" s="839"/>
      <c r="AU493" s="839"/>
      <c r="AV493" s="839"/>
      <c r="AW493" s="839"/>
      <c r="AX493" s="839"/>
      <c r="AY493" s="839"/>
      <c r="AZ493" s="839"/>
      <c r="BA493" s="839"/>
      <c r="BB493" s="839"/>
      <c r="BC493" s="839"/>
      <c r="BD493" s="839"/>
      <c r="BE493" s="839"/>
      <c r="BF493" s="839"/>
      <c r="BG493" s="839"/>
      <c r="BH493" s="839"/>
      <c r="BI493" s="839"/>
      <c r="BJ493" s="839"/>
      <c r="BK493" s="839"/>
      <c r="BL493" s="839"/>
      <c r="BM493" s="839"/>
      <c r="BN493" s="839"/>
      <c r="BO493" s="839"/>
      <c r="BP493" s="839"/>
      <c r="BQ493" s="839"/>
      <c r="BR493" s="839"/>
      <c r="BS493" s="839"/>
    </row>
    <row r="494" spans="1:71" s="575" customFormat="1" ht="15.6" customHeight="1" outlineLevel="2" x14ac:dyDescent="0.2">
      <c r="A494" s="811"/>
      <c r="B494" s="578"/>
      <c r="C494" s="694"/>
      <c r="D494" s="576" t="s">
        <v>1415</v>
      </c>
      <c r="E494" s="579">
        <f>E482</f>
        <v>91.3</v>
      </c>
      <c r="F494" s="576" t="s">
        <v>74</v>
      </c>
      <c r="G494" s="580">
        <v>0.03</v>
      </c>
      <c r="H494" s="580">
        <f t="shared" si="130"/>
        <v>2.7389999999999999</v>
      </c>
      <c r="I494" s="768">
        <v>0</v>
      </c>
      <c r="J494" s="768">
        <f t="shared" si="131"/>
        <v>0</v>
      </c>
      <c r="K494" s="768"/>
      <c r="L494" s="768">
        <f t="shared" si="132"/>
        <v>0</v>
      </c>
      <c r="M494" s="768">
        <f>J494+H494*Tabellen!$K$2+L494</f>
        <v>164.34</v>
      </c>
      <c r="N494" s="704"/>
      <c r="O494" s="889">
        <f t="shared" si="133"/>
        <v>198.85140000000001</v>
      </c>
      <c r="P494" s="902"/>
      <c r="Q494" s="894" t="s">
        <v>1007</v>
      </c>
      <c r="R494" s="889">
        <f>H494*Tabellen!$K$2*Tabellen!$F$2</f>
        <v>198.85140000000001</v>
      </c>
      <c r="S494" s="895" t="s">
        <v>1089</v>
      </c>
      <c r="T494" s="889">
        <f>J494*Tabellen!$F$2</f>
        <v>0</v>
      </c>
      <c r="U494" s="889">
        <f>R494*Tabellen!$G$2</f>
        <v>17.896626000000001</v>
      </c>
      <c r="V494" s="889">
        <f>T494*Tabellen!$H$2</f>
        <v>0</v>
      </c>
      <c r="W494" s="889">
        <f t="shared" si="134"/>
        <v>17.896626000000001</v>
      </c>
      <c r="X494" s="889">
        <f t="shared" si="135"/>
        <v>216.74802600000001</v>
      </c>
      <c r="Y494" s="888"/>
      <c r="Z494" s="839"/>
      <c r="AA494" s="839"/>
      <c r="AB494" s="839"/>
      <c r="AC494" s="839"/>
      <c r="AD494" s="839"/>
      <c r="AE494" s="839"/>
      <c r="AF494" s="839"/>
      <c r="AG494" s="839"/>
      <c r="AH494" s="839"/>
      <c r="AI494" s="839"/>
      <c r="AJ494" s="839"/>
      <c r="AK494" s="839"/>
      <c r="AL494" s="839"/>
      <c r="AM494" s="839"/>
      <c r="AN494" s="839"/>
      <c r="AO494" s="839"/>
      <c r="AP494" s="839"/>
      <c r="AQ494" s="839"/>
      <c r="AR494" s="839"/>
      <c r="AS494" s="839"/>
      <c r="AT494" s="839"/>
      <c r="AU494" s="839"/>
      <c r="AV494" s="839"/>
      <c r="AW494" s="839"/>
      <c r="AX494" s="839"/>
      <c r="AY494" s="839"/>
      <c r="AZ494" s="839"/>
      <c r="BA494" s="839"/>
      <c r="BB494" s="839"/>
      <c r="BC494" s="839"/>
      <c r="BD494" s="839"/>
      <c r="BE494" s="839"/>
      <c r="BF494" s="839"/>
      <c r="BG494" s="839"/>
      <c r="BH494" s="839"/>
      <c r="BI494" s="839"/>
      <c r="BJ494" s="839"/>
      <c r="BK494" s="839"/>
      <c r="BL494" s="839"/>
      <c r="BM494" s="839"/>
      <c r="BN494" s="839"/>
      <c r="BO494" s="839"/>
      <c r="BP494" s="839"/>
      <c r="BQ494" s="839"/>
      <c r="BR494" s="839"/>
      <c r="BS494" s="839"/>
    </row>
    <row r="495" spans="1:71" s="575" customFormat="1" ht="15.6" customHeight="1" outlineLevel="2" x14ac:dyDescent="0.2">
      <c r="A495" s="811"/>
      <c r="B495" s="578"/>
      <c r="C495" s="694"/>
      <c r="D495" s="576" t="s">
        <v>1900</v>
      </c>
      <c r="E495" s="579">
        <f>E482*1.1</f>
        <v>100.43</v>
      </c>
      <c r="F495" s="576" t="s">
        <v>74</v>
      </c>
      <c r="G495" s="580"/>
      <c r="H495" s="580">
        <f t="shared" si="130"/>
        <v>0</v>
      </c>
      <c r="I495" s="768">
        <v>9.8000000000000007</v>
      </c>
      <c r="J495" s="768">
        <f t="shared" si="131"/>
        <v>984.21400000000017</v>
      </c>
      <c r="K495" s="768"/>
      <c r="L495" s="768">
        <f t="shared" si="132"/>
        <v>0</v>
      </c>
      <c r="M495" s="768">
        <f>J495+H495*Tabellen!$K$2+L495</f>
        <v>984.21400000000017</v>
      </c>
      <c r="N495" s="704"/>
      <c r="O495" s="889">
        <f t="shared" si="133"/>
        <v>1190.8989400000003</v>
      </c>
      <c r="P495" s="902"/>
      <c r="Q495" s="894" t="s">
        <v>1007</v>
      </c>
      <c r="R495" s="889">
        <f>H495*Tabellen!$K$2*Tabellen!$F$2</f>
        <v>0</v>
      </c>
      <c r="S495" s="895" t="s">
        <v>1089</v>
      </c>
      <c r="T495" s="889">
        <f>J495*Tabellen!$F$2</f>
        <v>1190.8989400000003</v>
      </c>
      <c r="U495" s="889">
        <f>R495*Tabellen!$G$2</f>
        <v>0</v>
      </c>
      <c r="V495" s="889">
        <f>T495*Tabellen!$H$2</f>
        <v>250.08877740000005</v>
      </c>
      <c r="W495" s="889">
        <f t="shared" si="134"/>
        <v>250.08877740000005</v>
      </c>
      <c r="X495" s="889">
        <f t="shared" si="135"/>
        <v>1440.9877174000003</v>
      </c>
      <c r="Y495" s="905"/>
      <c r="Z495" s="839"/>
      <c r="AA495" s="839"/>
      <c r="AB495" s="839"/>
      <c r="AC495" s="839"/>
      <c r="AD495" s="839"/>
      <c r="AE495" s="839"/>
      <c r="AF495" s="839"/>
      <c r="AG495" s="839"/>
      <c r="AH495" s="839"/>
      <c r="AI495" s="839"/>
      <c r="AJ495" s="839"/>
      <c r="AK495" s="839"/>
      <c r="AL495" s="839"/>
      <c r="AM495" s="839"/>
      <c r="AN495" s="839"/>
      <c r="AO495" s="839"/>
      <c r="AP495" s="839"/>
      <c r="AQ495" s="839"/>
      <c r="AR495" s="839"/>
      <c r="AS495" s="839"/>
      <c r="AT495" s="839"/>
      <c r="AU495" s="839"/>
      <c r="AV495" s="839"/>
      <c r="AW495" s="839"/>
      <c r="AX495" s="839"/>
      <c r="AY495" s="839"/>
      <c r="AZ495" s="839"/>
      <c r="BA495" s="839"/>
      <c r="BB495" s="839"/>
      <c r="BC495" s="839"/>
      <c r="BD495" s="839"/>
      <c r="BE495" s="839"/>
      <c r="BF495" s="839"/>
      <c r="BG495" s="839"/>
      <c r="BH495" s="839"/>
      <c r="BI495" s="839"/>
      <c r="BJ495" s="839"/>
      <c r="BK495" s="839"/>
      <c r="BL495" s="839"/>
      <c r="BM495" s="839"/>
      <c r="BN495" s="839"/>
      <c r="BO495" s="839"/>
      <c r="BP495" s="839"/>
      <c r="BQ495" s="839"/>
      <c r="BR495" s="839"/>
      <c r="BS495" s="839"/>
    </row>
    <row r="496" spans="1:71" s="575" customFormat="1" ht="15.6" customHeight="1" outlineLevel="2" x14ac:dyDescent="0.2">
      <c r="A496" s="811"/>
      <c r="B496" s="578"/>
      <c r="C496" s="694"/>
      <c r="D496" s="576" t="s">
        <v>1900</v>
      </c>
      <c r="E496" s="579">
        <f>E482</f>
        <v>91.3</v>
      </c>
      <c r="F496" s="576" t="s">
        <v>74</v>
      </c>
      <c r="G496" s="580">
        <v>0.35</v>
      </c>
      <c r="H496" s="580">
        <f t="shared" si="130"/>
        <v>31.954999999999998</v>
      </c>
      <c r="I496" s="768"/>
      <c r="J496" s="768">
        <f t="shared" si="131"/>
        <v>0</v>
      </c>
      <c r="K496" s="768"/>
      <c r="L496" s="768">
        <f t="shared" si="132"/>
        <v>0</v>
      </c>
      <c r="M496" s="768">
        <f>J496+H496*Tabellen!$K$2+L496</f>
        <v>1917.3</v>
      </c>
      <c r="N496" s="704"/>
      <c r="O496" s="889">
        <f t="shared" si="133"/>
        <v>2319.933</v>
      </c>
      <c r="P496" s="902"/>
      <c r="Q496" s="894" t="s">
        <v>1007</v>
      </c>
      <c r="R496" s="889">
        <f>H496*Tabellen!$K$2*Tabellen!$F$2</f>
        <v>2319.933</v>
      </c>
      <c r="S496" s="895" t="s">
        <v>1089</v>
      </c>
      <c r="T496" s="889">
        <f>J496*Tabellen!$F$2</f>
        <v>0</v>
      </c>
      <c r="U496" s="889">
        <f>R496*Tabellen!$G$2</f>
        <v>208.79397</v>
      </c>
      <c r="V496" s="889">
        <f>T496*Tabellen!$H$2</f>
        <v>0</v>
      </c>
      <c r="W496" s="889">
        <f t="shared" si="134"/>
        <v>208.79397</v>
      </c>
      <c r="X496" s="889">
        <f t="shared" si="135"/>
        <v>2528.7269700000002</v>
      </c>
      <c r="Y496" s="888"/>
      <c r="Z496" s="839"/>
      <c r="AA496" s="839"/>
      <c r="AB496" s="839"/>
      <c r="AC496" s="839"/>
      <c r="AD496" s="839"/>
      <c r="AE496" s="839"/>
      <c r="AF496" s="839"/>
      <c r="AG496" s="839"/>
      <c r="AH496" s="839"/>
      <c r="AI496" s="839"/>
      <c r="AJ496" s="839"/>
      <c r="AK496" s="839"/>
      <c r="AL496" s="839"/>
      <c r="AM496" s="839"/>
      <c r="AN496" s="839"/>
      <c r="AO496" s="839"/>
      <c r="AP496" s="839"/>
      <c r="AQ496" s="839"/>
      <c r="AR496" s="839"/>
      <c r="AS496" s="839"/>
      <c r="AT496" s="839"/>
      <c r="AU496" s="839"/>
      <c r="AV496" s="839"/>
      <c r="AW496" s="839"/>
      <c r="AX496" s="839"/>
      <c r="AY496" s="839"/>
      <c r="AZ496" s="839"/>
      <c r="BA496" s="839"/>
      <c r="BB496" s="839"/>
      <c r="BC496" s="839"/>
      <c r="BD496" s="839"/>
      <c r="BE496" s="839"/>
      <c r="BF496" s="839"/>
      <c r="BG496" s="839"/>
      <c r="BH496" s="839"/>
      <c r="BI496" s="839"/>
      <c r="BJ496" s="839"/>
      <c r="BK496" s="839"/>
      <c r="BL496" s="839"/>
      <c r="BM496" s="839"/>
      <c r="BN496" s="839"/>
      <c r="BO496" s="839"/>
      <c r="BP496" s="839"/>
      <c r="BQ496" s="839"/>
      <c r="BR496" s="839"/>
      <c r="BS496" s="839"/>
    </row>
    <row r="497" spans="1:71" s="575" customFormat="1" ht="15.6" customHeight="1" outlineLevel="2" x14ac:dyDescent="0.2">
      <c r="A497" s="811"/>
      <c r="B497" s="578"/>
      <c r="C497" s="694"/>
      <c r="D497" s="578" t="s">
        <v>1416</v>
      </c>
      <c r="E497" s="579">
        <f>E482</f>
        <v>91.3</v>
      </c>
      <c r="F497" s="576" t="s">
        <v>74</v>
      </c>
      <c r="G497" s="579"/>
      <c r="H497" s="580">
        <f t="shared" si="130"/>
        <v>0</v>
      </c>
      <c r="I497" s="768">
        <v>5.5</v>
      </c>
      <c r="J497" s="768">
        <f t="shared" si="131"/>
        <v>502.15</v>
      </c>
      <c r="K497" s="768"/>
      <c r="L497" s="768">
        <f t="shared" si="132"/>
        <v>0</v>
      </c>
      <c r="M497" s="768">
        <f>J497+H497*Tabellen!$K$2+L497</f>
        <v>502.15</v>
      </c>
      <c r="N497" s="704"/>
      <c r="O497" s="889">
        <f t="shared" si="133"/>
        <v>607.60149999999999</v>
      </c>
      <c r="P497" s="902"/>
      <c r="Q497" s="894" t="s">
        <v>1007</v>
      </c>
      <c r="R497" s="889">
        <f>H497*Tabellen!$K$2*Tabellen!$F$2</f>
        <v>0</v>
      </c>
      <c r="S497" s="895" t="s">
        <v>1089</v>
      </c>
      <c r="T497" s="889">
        <f>J497*Tabellen!$F$2</f>
        <v>607.60149999999999</v>
      </c>
      <c r="U497" s="889">
        <f>R497*Tabellen!$G$2</f>
        <v>0</v>
      </c>
      <c r="V497" s="889">
        <f>T497*Tabellen!$H$2</f>
        <v>127.59631499999999</v>
      </c>
      <c r="W497" s="889">
        <f t="shared" si="134"/>
        <v>127.59631499999999</v>
      </c>
      <c r="X497" s="889">
        <f t="shared" si="135"/>
        <v>735.19781499999999</v>
      </c>
      <c r="Y497" s="888"/>
      <c r="Z497" s="839"/>
      <c r="AA497" s="839"/>
      <c r="AB497" s="839"/>
      <c r="AC497" s="839"/>
      <c r="AD497" s="839"/>
      <c r="AE497" s="839"/>
      <c r="AF497" s="839"/>
      <c r="AG497" s="839"/>
      <c r="AH497" s="839"/>
      <c r="AI497" s="839"/>
      <c r="AJ497" s="839"/>
      <c r="AK497" s="839"/>
      <c r="AL497" s="839"/>
      <c r="AM497" s="839"/>
      <c r="AN497" s="839"/>
      <c r="AO497" s="839"/>
      <c r="AP497" s="839"/>
      <c r="AQ497" s="839"/>
      <c r="AR497" s="839"/>
      <c r="AS497" s="839"/>
      <c r="AT497" s="839"/>
      <c r="AU497" s="839"/>
      <c r="AV497" s="839"/>
      <c r="AW497" s="839"/>
      <c r="AX497" s="839"/>
      <c r="AY497" s="839"/>
      <c r="AZ497" s="839"/>
      <c r="BA497" s="839"/>
      <c r="BB497" s="839"/>
      <c r="BC497" s="839"/>
      <c r="BD497" s="839"/>
      <c r="BE497" s="839"/>
      <c r="BF497" s="839"/>
      <c r="BG497" s="839"/>
      <c r="BH497" s="839"/>
      <c r="BI497" s="839"/>
      <c r="BJ497" s="839"/>
      <c r="BK497" s="839"/>
      <c r="BL497" s="839"/>
      <c r="BM497" s="839"/>
      <c r="BN497" s="839"/>
      <c r="BO497" s="839"/>
      <c r="BP497" s="839"/>
      <c r="BQ497" s="839"/>
      <c r="BR497" s="839"/>
      <c r="BS497" s="839"/>
    </row>
    <row r="498" spans="1:71" s="575" customFormat="1" ht="15.6" customHeight="1" outlineLevel="2" x14ac:dyDescent="0.2">
      <c r="A498" s="811"/>
      <c r="B498" s="578"/>
      <c r="C498" s="694"/>
      <c r="D498" s="578" t="s">
        <v>1407</v>
      </c>
      <c r="E498" s="579">
        <v>1</v>
      </c>
      <c r="F498" s="576" t="s">
        <v>844</v>
      </c>
      <c r="G498" s="579">
        <v>4</v>
      </c>
      <c r="H498" s="580">
        <f t="shared" si="130"/>
        <v>4</v>
      </c>
      <c r="I498" s="768"/>
      <c r="J498" s="768">
        <f t="shared" si="131"/>
        <v>0</v>
      </c>
      <c r="K498" s="768"/>
      <c r="L498" s="768">
        <f t="shared" si="132"/>
        <v>0</v>
      </c>
      <c r="M498" s="768">
        <f>J498+H498*Tabellen!$K$2+L498</f>
        <v>240</v>
      </c>
      <c r="N498" s="704"/>
      <c r="O498" s="889">
        <f t="shared" si="133"/>
        <v>290.39999999999998</v>
      </c>
      <c r="P498" s="902"/>
      <c r="Q498" s="894" t="s">
        <v>1007</v>
      </c>
      <c r="R498" s="889">
        <f>H498*Tabellen!$K$2*Tabellen!$F$2</f>
        <v>290.39999999999998</v>
      </c>
      <c r="S498" s="895" t="s">
        <v>1089</v>
      </c>
      <c r="T498" s="889">
        <f>J498*Tabellen!$F$2</f>
        <v>0</v>
      </c>
      <c r="U498" s="889">
        <f>R498*Tabellen!$G$2</f>
        <v>26.135999999999996</v>
      </c>
      <c r="V498" s="889">
        <f>T498*Tabellen!$H$2</f>
        <v>0</v>
      </c>
      <c r="W498" s="889">
        <f t="shared" si="134"/>
        <v>26.135999999999996</v>
      </c>
      <c r="X498" s="889">
        <f t="shared" si="135"/>
        <v>316.53599999999994</v>
      </c>
      <c r="Y498" s="888"/>
      <c r="Z498" s="839"/>
      <c r="AA498" s="839"/>
      <c r="AB498" s="839"/>
      <c r="AC498" s="839"/>
      <c r="AD498" s="839"/>
      <c r="AE498" s="839"/>
      <c r="AF498" s="839"/>
      <c r="AG498" s="839"/>
      <c r="AH498" s="839"/>
      <c r="AI498" s="839"/>
      <c r="AJ498" s="839"/>
      <c r="AK498" s="839"/>
      <c r="AL498" s="839"/>
      <c r="AM498" s="839"/>
      <c r="AN498" s="839"/>
      <c r="AO498" s="839"/>
      <c r="AP498" s="839"/>
      <c r="AQ498" s="839"/>
      <c r="AR498" s="839"/>
      <c r="AS498" s="839"/>
      <c r="AT498" s="839"/>
      <c r="AU498" s="839"/>
      <c r="AV498" s="839"/>
      <c r="AW498" s="839"/>
      <c r="AX498" s="839"/>
      <c r="AY498" s="839"/>
      <c r="AZ498" s="839"/>
      <c r="BA498" s="839"/>
      <c r="BB498" s="839"/>
      <c r="BC498" s="839"/>
      <c r="BD498" s="839"/>
      <c r="BE498" s="839"/>
      <c r="BF498" s="839"/>
      <c r="BG498" s="839"/>
      <c r="BH498" s="839"/>
      <c r="BI498" s="839"/>
      <c r="BJ498" s="839"/>
      <c r="BK498" s="839"/>
      <c r="BL498" s="839"/>
      <c r="BM498" s="839"/>
      <c r="BN498" s="839"/>
      <c r="BO498" s="839"/>
      <c r="BP498" s="839"/>
      <c r="BQ498" s="839"/>
      <c r="BR498" s="839"/>
      <c r="BS498" s="839"/>
    </row>
    <row r="499" spans="1:71" s="733" customFormat="1" ht="15.6" customHeight="1" outlineLevel="2" x14ac:dyDescent="0.2">
      <c r="A499" s="813"/>
      <c r="B499" s="578"/>
      <c r="C499" s="694"/>
      <c r="D499" s="576"/>
      <c r="E499" s="734"/>
      <c r="G499" s="735"/>
      <c r="H499" s="735"/>
      <c r="I499" s="782"/>
      <c r="J499" s="782"/>
      <c r="K499" s="782"/>
      <c r="L499" s="782"/>
      <c r="M499" s="782"/>
      <c r="N499" s="736"/>
      <c r="O499" s="888"/>
      <c r="P499" s="902"/>
      <c r="Q499" s="894"/>
      <c r="R499" s="889"/>
      <c r="S499" s="895"/>
      <c r="T499" s="889"/>
      <c r="U499" s="889"/>
      <c r="V499" s="889"/>
      <c r="W499" s="889"/>
      <c r="X499" s="889"/>
      <c r="Y499" s="905"/>
      <c r="Z499" s="842"/>
      <c r="AA499" s="842"/>
      <c r="AB499" s="842"/>
      <c r="AC499" s="842"/>
      <c r="AD499" s="842"/>
      <c r="AE499" s="842"/>
      <c r="AF499" s="842"/>
      <c r="AG499" s="842"/>
      <c r="AH499" s="842"/>
      <c r="AI499" s="842"/>
      <c r="AJ499" s="842"/>
      <c r="AK499" s="842"/>
      <c r="AL499" s="842"/>
      <c r="AM499" s="842"/>
      <c r="AN499" s="842"/>
      <c r="AO499" s="842"/>
      <c r="AP499" s="842"/>
      <c r="AQ499" s="842"/>
      <c r="AR499" s="842"/>
      <c r="AS499" s="842"/>
      <c r="AT499" s="842"/>
      <c r="AU499" s="842"/>
      <c r="AV499" s="842"/>
      <c r="AW499" s="842"/>
      <c r="AX499" s="842"/>
      <c r="AY499" s="842"/>
      <c r="AZ499" s="842"/>
      <c r="BA499" s="842"/>
      <c r="BB499" s="842"/>
      <c r="BC499" s="842"/>
      <c r="BD499" s="842"/>
      <c r="BE499" s="842"/>
      <c r="BF499" s="842"/>
      <c r="BG499" s="842"/>
      <c r="BH499" s="842"/>
      <c r="BI499" s="842"/>
      <c r="BJ499" s="842"/>
      <c r="BK499" s="842"/>
      <c r="BL499" s="842"/>
      <c r="BM499" s="842"/>
      <c r="BN499" s="842"/>
      <c r="BO499" s="842"/>
      <c r="BP499" s="842"/>
      <c r="BQ499" s="842"/>
      <c r="BR499" s="842"/>
      <c r="BS499" s="842"/>
    </row>
    <row r="500" spans="1:71" ht="15.6" customHeight="1" outlineLevel="2" x14ac:dyDescent="0.2">
      <c r="B500" s="578"/>
      <c r="E500" s="579"/>
      <c r="G500" s="580"/>
      <c r="H500" s="580"/>
      <c r="K500" s="783"/>
      <c r="N500" s="703"/>
      <c r="O500" s="888"/>
      <c r="P500" s="888"/>
      <c r="Q500" s="888"/>
      <c r="Y500" s="888"/>
      <c r="Z500" s="836"/>
    </row>
    <row r="501" spans="1:71" ht="9" customHeight="1" outlineLevel="1" x14ac:dyDescent="0.2">
      <c r="B501" s="582"/>
      <c r="D501" s="583"/>
      <c r="E501" s="585"/>
      <c r="F501" s="583"/>
      <c r="G501" s="584"/>
      <c r="H501" s="584"/>
      <c r="I501" s="769"/>
      <c r="J501" s="769"/>
      <c r="K501" s="769"/>
      <c r="L501" s="769"/>
      <c r="M501" s="769"/>
      <c r="N501" s="694"/>
      <c r="O501" s="892"/>
      <c r="P501" s="892"/>
      <c r="Q501" s="892"/>
      <c r="R501" s="893"/>
      <c r="S501" s="893"/>
      <c r="T501" s="893"/>
      <c r="U501" s="893"/>
      <c r="V501" s="893"/>
      <c r="W501" s="893"/>
      <c r="X501" s="893"/>
      <c r="Y501" s="892"/>
      <c r="Z501" s="837"/>
      <c r="AA501" s="838"/>
      <c r="AG501" s="835"/>
      <c r="AH501" s="835"/>
    </row>
    <row r="502" spans="1:71" s="789" customFormat="1" ht="15.6" customHeight="1" outlineLevel="1" x14ac:dyDescent="0.2">
      <c r="B502" s="569" t="s">
        <v>994</v>
      </c>
      <c r="C502" s="814"/>
      <c r="D502" s="570" t="s">
        <v>1571</v>
      </c>
      <c r="E502" s="577">
        <v>91.3</v>
      </c>
      <c r="F502" s="570" t="s">
        <v>74</v>
      </c>
      <c r="G502" s="571"/>
      <c r="H502" s="571">
        <f>SUM(H503:H520)/E502</f>
        <v>1.2372359336335239</v>
      </c>
      <c r="I502" s="767"/>
      <c r="J502" s="767">
        <f>SUM(J503:J520)/E502</f>
        <v>32.292967500000003</v>
      </c>
      <c r="K502" s="767"/>
      <c r="L502" s="767">
        <f>SUM(L503:L520)/E502</f>
        <v>0</v>
      </c>
      <c r="M502" s="767">
        <f>SUM(M503:M520)/E502</f>
        <v>106.52712351801144</v>
      </c>
      <c r="N502" s="814"/>
      <c r="O502" s="886">
        <f>SUM(O503:O520)/E502</f>
        <v>128.89781945679385</v>
      </c>
      <c r="P502" s="885" t="str">
        <f>B502</f>
        <v>V1-3-E1</v>
      </c>
      <c r="Q502" s="885"/>
      <c r="R502" s="886"/>
      <c r="S502" s="886"/>
      <c r="T502" s="886"/>
      <c r="U502" s="899"/>
      <c r="V502" s="886"/>
      <c r="W502" s="886"/>
      <c r="X502" s="886">
        <f>SUM(X503:X520)/E502</f>
        <v>145.18756208890528</v>
      </c>
      <c r="Y502" s="887"/>
      <c r="Z502" s="832"/>
      <c r="AA502" s="832"/>
      <c r="AB502" s="832"/>
      <c r="AC502" s="832"/>
      <c r="AD502" s="832"/>
      <c r="AE502" s="832"/>
      <c r="AF502" s="832"/>
      <c r="AG502" s="832"/>
      <c r="AH502" s="832"/>
      <c r="AI502" s="832"/>
      <c r="AJ502" s="832"/>
      <c r="AK502" s="832"/>
      <c r="AL502" s="832"/>
      <c r="AM502" s="832"/>
      <c r="AN502" s="832"/>
      <c r="AO502" s="832"/>
      <c r="AP502" s="832"/>
      <c r="AQ502" s="832"/>
      <c r="AR502" s="832"/>
      <c r="AS502" s="832"/>
      <c r="AT502" s="832"/>
      <c r="AU502" s="832"/>
      <c r="AV502" s="832"/>
      <c r="AW502" s="832"/>
      <c r="AX502" s="832"/>
      <c r="AY502" s="832"/>
      <c r="AZ502" s="832"/>
      <c r="BA502" s="832"/>
      <c r="BB502" s="832"/>
      <c r="BC502" s="832"/>
      <c r="BD502" s="832"/>
      <c r="BE502" s="832"/>
      <c r="BF502" s="832"/>
      <c r="BG502" s="832"/>
      <c r="BH502" s="832"/>
      <c r="BI502" s="832"/>
      <c r="BJ502" s="832"/>
      <c r="BK502" s="832"/>
      <c r="BL502" s="832"/>
      <c r="BM502" s="832"/>
      <c r="BN502" s="832"/>
      <c r="BO502" s="832"/>
      <c r="BP502" s="832"/>
      <c r="BQ502" s="832"/>
      <c r="BR502" s="832"/>
      <c r="BS502" s="832"/>
    </row>
    <row r="503" spans="1:71" ht="15.6" customHeight="1" outlineLevel="2" x14ac:dyDescent="0.2">
      <c r="B503" s="578"/>
      <c r="D503" s="587" t="s">
        <v>1249</v>
      </c>
      <c r="E503" s="579"/>
      <c r="G503" s="580"/>
      <c r="H503" s="580"/>
      <c r="K503" s="783"/>
      <c r="N503" s="703"/>
      <c r="O503" s="888" t="str">
        <f>R503</f>
        <v>incl. opslagen</v>
      </c>
      <c r="P503" s="888"/>
      <c r="Q503" s="894"/>
      <c r="R503" s="901" t="str">
        <f>Tabellen!$C$2</f>
        <v>incl. opslagen</v>
      </c>
      <c r="S503" s="895"/>
      <c r="T503" s="901" t="str">
        <f>Tabellen!$C$2</f>
        <v>incl. opslagen</v>
      </c>
    </row>
    <row r="504" spans="1:71" s="575" customFormat="1" ht="15.6" customHeight="1" outlineLevel="2" x14ac:dyDescent="0.2">
      <c r="A504" s="811"/>
      <c r="B504" s="578"/>
      <c r="C504" s="694"/>
      <c r="D504" s="576" t="s">
        <v>1378</v>
      </c>
      <c r="E504" s="579">
        <v>1</v>
      </c>
      <c r="F504" s="576" t="s">
        <v>844</v>
      </c>
      <c r="G504" s="580">
        <v>2</v>
      </c>
      <c r="H504" s="580">
        <f t="shared" ref="H504:H518" si="136">E504*G504</f>
        <v>2</v>
      </c>
      <c r="I504" s="768"/>
      <c r="J504" s="768">
        <f t="shared" ref="J504:J518" si="137">E504*I504</f>
        <v>0</v>
      </c>
      <c r="K504" s="768"/>
      <c r="L504" s="768">
        <f t="shared" ref="L504:L518" si="138">E504*K504</f>
        <v>0</v>
      </c>
      <c r="M504" s="768">
        <f>J504+H504*Tabellen!$K$2+L504</f>
        <v>120</v>
      </c>
      <c r="N504" s="704"/>
      <c r="O504" s="889">
        <f t="shared" ref="O504:O518" si="139">R504+T504</f>
        <v>145.19999999999999</v>
      </c>
      <c r="P504" s="902"/>
      <c r="Q504" s="894" t="s">
        <v>1007</v>
      </c>
      <c r="R504" s="889">
        <f>H504*Tabellen!$K$2*Tabellen!$F$2</f>
        <v>145.19999999999999</v>
      </c>
      <c r="S504" s="895" t="s">
        <v>1089</v>
      </c>
      <c r="T504" s="889">
        <f>J504*Tabellen!$F$2</f>
        <v>0</v>
      </c>
      <c r="U504" s="889">
        <f>R504*Tabellen!$G$2</f>
        <v>13.067999999999998</v>
      </c>
      <c r="V504" s="889">
        <f>T504*Tabellen!$H$2</f>
        <v>0</v>
      </c>
      <c r="W504" s="889">
        <f t="shared" ref="W504:W518" si="140">U504+V504</f>
        <v>13.067999999999998</v>
      </c>
      <c r="X504" s="889">
        <f t="shared" ref="X504:X518" si="141">O504+W504</f>
        <v>158.26799999999997</v>
      </c>
      <c r="Y504" s="890"/>
      <c r="Z504" s="839"/>
      <c r="AA504" s="839"/>
      <c r="AB504" s="839"/>
      <c r="AC504" s="839"/>
      <c r="AD504" s="839"/>
      <c r="AE504" s="839"/>
      <c r="AF504" s="839"/>
      <c r="AG504" s="839"/>
      <c r="AH504" s="839"/>
      <c r="AI504" s="839"/>
      <c r="AJ504" s="839"/>
      <c r="AK504" s="839"/>
      <c r="AL504" s="839"/>
      <c r="AM504" s="839"/>
      <c r="AN504" s="839"/>
      <c r="AO504" s="839"/>
      <c r="AP504" s="839"/>
      <c r="AQ504" s="839"/>
      <c r="AR504" s="839"/>
      <c r="AS504" s="839"/>
      <c r="AT504" s="839"/>
      <c r="AU504" s="839"/>
      <c r="AV504" s="839"/>
      <c r="AW504" s="839"/>
      <c r="AX504" s="839"/>
      <c r="AY504" s="839"/>
      <c r="AZ504" s="839"/>
      <c r="BA504" s="839"/>
      <c r="BB504" s="839"/>
      <c r="BC504" s="839"/>
      <c r="BD504" s="839"/>
      <c r="BE504" s="839"/>
      <c r="BF504" s="839"/>
      <c r="BG504" s="839"/>
      <c r="BH504" s="839"/>
      <c r="BI504" s="839"/>
      <c r="BJ504" s="839"/>
      <c r="BK504" s="839"/>
      <c r="BL504" s="839"/>
      <c r="BM504" s="839"/>
      <c r="BN504" s="839"/>
      <c r="BO504" s="839"/>
      <c r="BP504" s="839"/>
      <c r="BQ504" s="839"/>
      <c r="BR504" s="839"/>
      <c r="BS504" s="839"/>
    </row>
    <row r="505" spans="1:71" s="575" customFormat="1" ht="15.6" customHeight="1" outlineLevel="2" x14ac:dyDescent="0.2">
      <c r="A505" s="811"/>
      <c r="B505" s="578"/>
      <c r="C505" s="694"/>
      <c r="D505" s="576" t="s">
        <v>1408</v>
      </c>
      <c r="E505" s="579">
        <f>91.3/2.7</f>
        <v>33.81481481481481</v>
      </c>
      <c r="F505" s="576" t="s">
        <v>71</v>
      </c>
      <c r="G505" s="580">
        <v>0.05</v>
      </c>
      <c r="H505" s="580">
        <f t="shared" si="136"/>
        <v>1.6907407407407407</v>
      </c>
      <c r="I505" s="768"/>
      <c r="J505" s="768">
        <f t="shared" si="137"/>
        <v>0</v>
      </c>
      <c r="K505" s="768"/>
      <c r="L505" s="768">
        <f t="shared" si="138"/>
        <v>0</v>
      </c>
      <c r="M505" s="768">
        <f>J505+H505*Tabellen!$K$2+L505</f>
        <v>101.44444444444444</v>
      </c>
      <c r="N505" s="704"/>
      <c r="O505" s="889">
        <f t="shared" si="139"/>
        <v>122.74777777777777</v>
      </c>
      <c r="P505" s="902"/>
      <c r="Q505" s="894" t="s">
        <v>1007</v>
      </c>
      <c r="R505" s="889">
        <f>H505*Tabellen!$K$2*Tabellen!$F$2</f>
        <v>122.74777777777777</v>
      </c>
      <c r="S505" s="895" t="s">
        <v>1089</v>
      </c>
      <c r="T505" s="889">
        <f>J505*Tabellen!$F$2</f>
        <v>0</v>
      </c>
      <c r="U505" s="889">
        <f>R505*Tabellen!$G$2</f>
        <v>11.047299999999998</v>
      </c>
      <c r="V505" s="889">
        <f>T505*Tabellen!$H$2</f>
        <v>0</v>
      </c>
      <c r="W505" s="889">
        <f t="shared" si="140"/>
        <v>11.047299999999998</v>
      </c>
      <c r="X505" s="889">
        <f t="shared" si="141"/>
        <v>133.79507777777778</v>
      </c>
      <c r="Y505" s="890"/>
      <c r="Z505" s="839"/>
      <c r="AA505" s="839"/>
      <c r="AB505" s="839"/>
      <c r="AC505" s="839"/>
      <c r="AD505" s="839"/>
      <c r="AE505" s="839"/>
      <c r="AF505" s="839"/>
      <c r="AG505" s="839"/>
      <c r="AH505" s="839"/>
      <c r="AI505" s="839"/>
      <c r="AJ505" s="839"/>
      <c r="AK505" s="839"/>
      <c r="AL505" s="839"/>
      <c r="AM505" s="839"/>
      <c r="AN505" s="839"/>
      <c r="AO505" s="839"/>
      <c r="AP505" s="839"/>
      <c r="AQ505" s="839"/>
      <c r="AR505" s="839"/>
      <c r="AS505" s="839"/>
      <c r="AT505" s="839"/>
      <c r="AU505" s="839"/>
      <c r="AV505" s="839"/>
      <c r="AW505" s="839"/>
      <c r="AX505" s="839"/>
      <c r="AY505" s="839"/>
      <c r="AZ505" s="839"/>
      <c r="BA505" s="839"/>
      <c r="BB505" s="839"/>
      <c r="BC505" s="839"/>
      <c r="BD505" s="839"/>
      <c r="BE505" s="839"/>
      <c r="BF505" s="839"/>
      <c r="BG505" s="839"/>
      <c r="BH505" s="839"/>
      <c r="BI505" s="839"/>
      <c r="BJ505" s="839"/>
      <c r="BK505" s="839"/>
      <c r="BL505" s="839"/>
      <c r="BM505" s="839"/>
      <c r="BN505" s="839"/>
      <c r="BO505" s="839"/>
      <c r="BP505" s="839"/>
      <c r="BQ505" s="839"/>
      <c r="BR505" s="839"/>
      <c r="BS505" s="839"/>
    </row>
    <row r="506" spans="1:71" s="575" customFormat="1" ht="15.6" customHeight="1" outlineLevel="2" x14ac:dyDescent="0.2">
      <c r="A506" s="811"/>
      <c r="B506" s="578"/>
      <c r="C506" s="694"/>
      <c r="D506" s="576" t="s">
        <v>1425</v>
      </c>
      <c r="E506" s="579">
        <f>E502*1.7</f>
        <v>155.20999999999998</v>
      </c>
      <c r="F506" s="576" t="s">
        <v>71</v>
      </c>
      <c r="G506" s="580">
        <v>0</v>
      </c>
      <c r="H506" s="580">
        <f t="shared" si="136"/>
        <v>0</v>
      </c>
      <c r="I506" s="768">
        <v>1.65</v>
      </c>
      <c r="J506" s="768">
        <f t="shared" si="137"/>
        <v>256.09649999999993</v>
      </c>
      <c r="K506" s="768"/>
      <c r="L506" s="768">
        <f t="shared" si="138"/>
        <v>0</v>
      </c>
      <c r="M506" s="768">
        <f>J506+H506*Tabellen!$K$2+L506</f>
        <v>256.09649999999993</v>
      </c>
      <c r="N506" s="704"/>
      <c r="O506" s="889">
        <f t="shared" si="139"/>
        <v>309.87676499999992</v>
      </c>
      <c r="P506" s="902"/>
      <c r="Q506" s="894" t="s">
        <v>1007</v>
      </c>
      <c r="R506" s="889">
        <f>H506*Tabellen!$K$2*Tabellen!$F$2</f>
        <v>0</v>
      </c>
      <c r="S506" s="895" t="s">
        <v>1089</v>
      </c>
      <c r="T506" s="889">
        <f>J506*Tabellen!$F$2</f>
        <v>309.87676499999992</v>
      </c>
      <c r="U506" s="889">
        <f>R506*Tabellen!$G$2</f>
        <v>0</v>
      </c>
      <c r="V506" s="889">
        <f>T506*Tabellen!$H$2</f>
        <v>65.074120649999983</v>
      </c>
      <c r="W506" s="889">
        <f t="shared" si="140"/>
        <v>65.074120649999983</v>
      </c>
      <c r="X506" s="889">
        <f t="shared" si="141"/>
        <v>374.95088564999992</v>
      </c>
      <c r="Y506" s="890"/>
      <c r="Z506" s="839"/>
      <c r="AA506" s="839"/>
      <c r="AB506" s="839"/>
      <c r="AC506" s="839"/>
      <c r="AD506" s="839"/>
      <c r="AE506" s="839"/>
      <c r="AF506" s="839"/>
      <c r="AG506" s="839"/>
      <c r="AH506" s="839"/>
      <c r="AI506" s="839"/>
      <c r="AJ506" s="839"/>
      <c r="AK506" s="839"/>
      <c r="AL506" s="839"/>
      <c r="AM506" s="839"/>
      <c r="AN506" s="839"/>
      <c r="AO506" s="839"/>
      <c r="AP506" s="839"/>
      <c r="AQ506" s="839"/>
      <c r="AR506" s="839"/>
      <c r="AS506" s="839"/>
      <c r="AT506" s="839"/>
      <c r="AU506" s="839"/>
      <c r="AV506" s="839"/>
      <c r="AW506" s="839"/>
      <c r="AX506" s="839"/>
      <c r="AY506" s="839"/>
      <c r="AZ506" s="839"/>
      <c r="BA506" s="839"/>
      <c r="BB506" s="839"/>
      <c r="BC506" s="839"/>
      <c r="BD506" s="839"/>
      <c r="BE506" s="839"/>
      <c r="BF506" s="839"/>
      <c r="BG506" s="839"/>
      <c r="BH506" s="839"/>
      <c r="BI506" s="839"/>
      <c r="BJ506" s="839"/>
      <c r="BK506" s="839"/>
      <c r="BL506" s="839"/>
      <c r="BM506" s="839"/>
      <c r="BN506" s="839"/>
      <c r="BO506" s="839"/>
      <c r="BP506" s="839"/>
      <c r="BQ506" s="839"/>
      <c r="BR506" s="839"/>
      <c r="BS506" s="839"/>
    </row>
    <row r="507" spans="1:71" s="575" customFormat="1" ht="15.6" customHeight="1" outlineLevel="2" x14ac:dyDescent="0.2">
      <c r="A507" s="811"/>
      <c r="B507" s="578"/>
      <c r="C507" s="694"/>
      <c r="D507" s="576" t="s">
        <v>1410</v>
      </c>
      <c r="E507" s="579">
        <f>E502*1.7*2</f>
        <v>310.41999999999996</v>
      </c>
      <c r="F507" s="576" t="s">
        <v>71</v>
      </c>
      <c r="G507" s="580">
        <v>0</v>
      </c>
      <c r="H507" s="580">
        <f t="shared" si="136"/>
        <v>0</v>
      </c>
      <c r="I507" s="768">
        <v>0.44</v>
      </c>
      <c r="J507" s="768">
        <f t="shared" si="137"/>
        <v>136.58479999999997</v>
      </c>
      <c r="K507" s="768"/>
      <c r="L507" s="768">
        <f t="shared" si="138"/>
        <v>0</v>
      </c>
      <c r="M507" s="768">
        <f>J507+H507*Tabellen!$K$2+L507</f>
        <v>136.58479999999997</v>
      </c>
      <c r="N507" s="704"/>
      <c r="O507" s="889">
        <f t="shared" si="139"/>
        <v>165.26760799999997</v>
      </c>
      <c r="P507" s="902"/>
      <c r="Q507" s="894" t="s">
        <v>1007</v>
      </c>
      <c r="R507" s="889">
        <f>H507*Tabellen!$K$2*Tabellen!$F$2</f>
        <v>0</v>
      </c>
      <c r="S507" s="895" t="s">
        <v>1089</v>
      </c>
      <c r="T507" s="889">
        <f>J507*Tabellen!$F$2</f>
        <v>165.26760799999997</v>
      </c>
      <c r="U507" s="889">
        <f>R507*Tabellen!$G$2</f>
        <v>0</v>
      </c>
      <c r="V507" s="889">
        <f>T507*Tabellen!$H$2</f>
        <v>34.706197679999988</v>
      </c>
      <c r="W507" s="889">
        <f t="shared" si="140"/>
        <v>34.706197679999988</v>
      </c>
      <c r="X507" s="889">
        <f t="shared" si="141"/>
        <v>199.97380567999994</v>
      </c>
      <c r="Y507" s="890"/>
      <c r="Z507" s="839"/>
      <c r="AA507" s="839"/>
      <c r="AB507" s="839"/>
      <c r="AC507" s="839"/>
      <c r="AD507" s="839"/>
      <c r="AE507" s="839"/>
      <c r="AF507" s="839"/>
      <c r="AG507" s="839"/>
      <c r="AH507" s="839"/>
      <c r="AI507" s="839"/>
      <c r="AJ507" s="839"/>
      <c r="AK507" s="839"/>
      <c r="AL507" s="839"/>
      <c r="AM507" s="839"/>
      <c r="AN507" s="839"/>
      <c r="AO507" s="839"/>
      <c r="AP507" s="839"/>
      <c r="AQ507" s="839"/>
      <c r="AR507" s="839"/>
      <c r="AS507" s="839"/>
      <c r="AT507" s="839"/>
      <c r="AU507" s="839"/>
      <c r="AV507" s="839"/>
      <c r="AW507" s="839"/>
      <c r="AX507" s="839"/>
      <c r="AY507" s="839"/>
      <c r="AZ507" s="839"/>
      <c r="BA507" s="839"/>
      <c r="BB507" s="839"/>
      <c r="BC507" s="839"/>
      <c r="BD507" s="839"/>
      <c r="BE507" s="839"/>
      <c r="BF507" s="839"/>
      <c r="BG507" s="839"/>
      <c r="BH507" s="839"/>
      <c r="BI507" s="839"/>
      <c r="BJ507" s="839"/>
      <c r="BK507" s="839"/>
      <c r="BL507" s="839"/>
      <c r="BM507" s="839"/>
      <c r="BN507" s="839"/>
      <c r="BO507" s="839"/>
      <c r="BP507" s="839"/>
      <c r="BQ507" s="839"/>
      <c r="BR507" s="839"/>
      <c r="BS507" s="839"/>
    </row>
    <row r="508" spans="1:71" s="575" customFormat="1" ht="15.6" customHeight="1" outlineLevel="2" x14ac:dyDescent="0.2">
      <c r="A508" s="811"/>
      <c r="B508" s="578"/>
      <c r="C508" s="694"/>
      <c r="D508" s="576" t="s">
        <v>1411</v>
      </c>
      <c r="E508" s="579">
        <f>E507+E506</f>
        <v>465.62999999999994</v>
      </c>
      <c r="F508" s="576" t="s">
        <v>71</v>
      </c>
      <c r="G508" s="580">
        <v>0.13</v>
      </c>
      <c r="H508" s="580">
        <f t="shared" si="136"/>
        <v>60.531899999999993</v>
      </c>
      <c r="I508" s="768">
        <v>0</v>
      </c>
      <c r="J508" s="768">
        <f t="shared" si="137"/>
        <v>0</v>
      </c>
      <c r="K508" s="768"/>
      <c r="L508" s="768">
        <f t="shared" si="138"/>
        <v>0</v>
      </c>
      <c r="M508" s="768">
        <f>J508+H508*Tabellen!$K$2+L508</f>
        <v>3631.9139999999998</v>
      </c>
      <c r="N508" s="704"/>
      <c r="O508" s="889">
        <f t="shared" si="139"/>
        <v>4394.6159399999997</v>
      </c>
      <c r="P508" s="902"/>
      <c r="Q508" s="894" t="s">
        <v>1007</v>
      </c>
      <c r="R508" s="889">
        <f>H508*Tabellen!$K$2*Tabellen!$F$2</f>
        <v>4394.6159399999997</v>
      </c>
      <c r="S508" s="895" t="s">
        <v>1089</v>
      </c>
      <c r="T508" s="889">
        <f>J508*Tabellen!$F$2</f>
        <v>0</v>
      </c>
      <c r="U508" s="889">
        <f>R508*Tabellen!$G$2</f>
        <v>395.51543459999994</v>
      </c>
      <c r="V508" s="889">
        <f>T508*Tabellen!$H$2</f>
        <v>0</v>
      </c>
      <c r="W508" s="889">
        <f t="shared" si="140"/>
        <v>395.51543459999994</v>
      </c>
      <c r="X508" s="889">
        <f t="shared" si="141"/>
        <v>4790.1313745999996</v>
      </c>
      <c r="Y508" s="904"/>
      <c r="Z508" s="839"/>
      <c r="AA508" s="839"/>
      <c r="AB508" s="839"/>
      <c r="AC508" s="839"/>
      <c r="AD508" s="839"/>
      <c r="AE508" s="839"/>
      <c r="AF508" s="839"/>
      <c r="AG508" s="839"/>
      <c r="AH508" s="839"/>
      <c r="AI508" s="839"/>
      <c r="AJ508" s="839"/>
      <c r="AK508" s="839"/>
      <c r="AL508" s="839"/>
      <c r="AM508" s="839"/>
      <c r="AN508" s="839"/>
      <c r="AO508" s="839"/>
      <c r="AP508" s="839"/>
      <c r="AQ508" s="839"/>
      <c r="AR508" s="839"/>
      <c r="AS508" s="839"/>
      <c r="AT508" s="839"/>
      <c r="AU508" s="839"/>
      <c r="AV508" s="839"/>
      <c r="AW508" s="839"/>
      <c r="AX508" s="839"/>
      <c r="AY508" s="839"/>
      <c r="AZ508" s="839"/>
      <c r="BA508" s="839"/>
      <c r="BB508" s="839"/>
      <c r="BC508" s="839"/>
      <c r="BD508" s="839"/>
      <c r="BE508" s="839"/>
      <c r="BF508" s="839"/>
      <c r="BG508" s="839"/>
      <c r="BH508" s="839"/>
      <c r="BI508" s="839"/>
      <c r="BJ508" s="839"/>
      <c r="BK508" s="839"/>
      <c r="BL508" s="839"/>
      <c r="BM508" s="839"/>
      <c r="BN508" s="839"/>
      <c r="BO508" s="839"/>
      <c r="BP508" s="839"/>
      <c r="BQ508" s="839"/>
      <c r="BR508" s="839"/>
      <c r="BS508" s="839"/>
    </row>
    <row r="509" spans="1:71" s="575" customFormat="1" ht="15.6" customHeight="1" outlineLevel="2" x14ac:dyDescent="0.2">
      <c r="A509" s="811"/>
      <c r="B509" s="578"/>
      <c r="C509" s="694"/>
      <c r="D509" s="576" t="s">
        <v>1426</v>
      </c>
      <c r="E509" s="579">
        <f>E502*1.05</f>
        <v>95.864999999999995</v>
      </c>
      <c r="F509" s="576" t="s">
        <v>74</v>
      </c>
      <c r="G509" s="580">
        <v>0</v>
      </c>
      <c r="H509" s="580">
        <f t="shared" si="136"/>
        <v>0</v>
      </c>
      <c r="I509" s="768">
        <v>7</v>
      </c>
      <c r="J509" s="768">
        <f t="shared" si="137"/>
        <v>671.05499999999995</v>
      </c>
      <c r="K509" s="768"/>
      <c r="L509" s="768">
        <f t="shared" si="138"/>
        <v>0</v>
      </c>
      <c r="M509" s="768">
        <f>J509+H509*Tabellen!$K$2+L509</f>
        <v>671.05499999999995</v>
      </c>
      <c r="N509" s="704"/>
      <c r="O509" s="889">
        <f t="shared" si="139"/>
        <v>811.97654999999986</v>
      </c>
      <c r="P509" s="902"/>
      <c r="Q509" s="894" t="s">
        <v>1007</v>
      </c>
      <c r="R509" s="889">
        <f>H509*Tabellen!$K$2*Tabellen!$F$2</f>
        <v>0</v>
      </c>
      <c r="S509" s="895" t="s">
        <v>1089</v>
      </c>
      <c r="T509" s="889">
        <f>J509*Tabellen!$F$2</f>
        <v>811.97654999999986</v>
      </c>
      <c r="U509" s="889">
        <f>R509*Tabellen!$G$2</f>
        <v>0</v>
      </c>
      <c r="V509" s="889">
        <f>T509*Tabellen!$H$2</f>
        <v>170.51507549999997</v>
      </c>
      <c r="W509" s="889">
        <f t="shared" si="140"/>
        <v>170.51507549999997</v>
      </c>
      <c r="X509" s="889">
        <f t="shared" si="141"/>
        <v>982.49162549999983</v>
      </c>
      <c r="Y509" s="888"/>
      <c r="Z509" s="839"/>
      <c r="AA509" s="839"/>
      <c r="AB509" s="839"/>
      <c r="AC509" s="839"/>
      <c r="AD509" s="839"/>
      <c r="AE509" s="839"/>
      <c r="AF509" s="839"/>
      <c r="AG509" s="839"/>
      <c r="AH509" s="839"/>
      <c r="AI509" s="839"/>
      <c r="AJ509" s="839"/>
      <c r="AK509" s="839"/>
      <c r="AL509" s="839"/>
      <c r="AM509" s="839"/>
      <c r="AN509" s="839"/>
      <c r="AO509" s="839"/>
      <c r="AP509" s="839"/>
      <c r="AQ509" s="839"/>
      <c r="AR509" s="839"/>
      <c r="AS509" s="839"/>
      <c r="AT509" s="839"/>
      <c r="AU509" s="839"/>
      <c r="AV509" s="839"/>
      <c r="AW509" s="839"/>
      <c r="AX509" s="839"/>
      <c r="AY509" s="839"/>
      <c r="AZ509" s="839"/>
      <c r="BA509" s="839"/>
      <c r="BB509" s="839"/>
      <c r="BC509" s="839"/>
      <c r="BD509" s="839"/>
      <c r="BE509" s="839"/>
      <c r="BF509" s="839"/>
      <c r="BG509" s="839"/>
      <c r="BH509" s="839"/>
      <c r="BI509" s="839"/>
      <c r="BJ509" s="839"/>
      <c r="BK509" s="839"/>
      <c r="BL509" s="839"/>
      <c r="BM509" s="839"/>
      <c r="BN509" s="839"/>
      <c r="BO509" s="839"/>
      <c r="BP509" s="839"/>
      <c r="BQ509" s="839"/>
      <c r="BR509" s="839"/>
      <c r="BS509" s="839"/>
    </row>
    <row r="510" spans="1:71" s="575" customFormat="1" ht="15.6" customHeight="1" outlineLevel="2" x14ac:dyDescent="0.2">
      <c r="A510" s="811"/>
      <c r="B510" s="578"/>
      <c r="C510" s="694"/>
      <c r="D510" s="576" t="str">
        <f>D509</f>
        <v xml:space="preserve">Isolatie in binnenwanden en voorzetwanden d=60 mm n.t.b. </v>
      </c>
      <c r="E510" s="579">
        <f>E502</f>
        <v>91.3</v>
      </c>
      <c r="F510" s="576" t="s">
        <v>74</v>
      </c>
      <c r="G510" s="580">
        <v>0.08</v>
      </c>
      <c r="H510" s="580">
        <f t="shared" si="136"/>
        <v>7.3040000000000003</v>
      </c>
      <c r="I510" s="768"/>
      <c r="J510" s="768">
        <f t="shared" si="137"/>
        <v>0</v>
      </c>
      <c r="K510" s="768"/>
      <c r="L510" s="768">
        <f t="shared" si="138"/>
        <v>0</v>
      </c>
      <c r="M510" s="768">
        <f>J510+H510*Tabellen!$K$2+L510</f>
        <v>438.24</v>
      </c>
      <c r="N510" s="704"/>
      <c r="O510" s="889">
        <f t="shared" si="139"/>
        <v>530.2704</v>
      </c>
      <c r="P510" s="902"/>
      <c r="Q510" s="894" t="s">
        <v>1007</v>
      </c>
      <c r="R510" s="889">
        <f>H510*Tabellen!$K$2*Tabellen!$F$2</f>
        <v>530.2704</v>
      </c>
      <c r="S510" s="895" t="s">
        <v>1089</v>
      </c>
      <c r="T510" s="889">
        <f>J510*Tabellen!$F$2</f>
        <v>0</v>
      </c>
      <c r="U510" s="889">
        <f>R510*Tabellen!$G$2</f>
        <v>47.724336000000001</v>
      </c>
      <c r="V510" s="889">
        <f>T510*Tabellen!$H$2</f>
        <v>0</v>
      </c>
      <c r="W510" s="889">
        <f t="shared" si="140"/>
        <v>47.724336000000001</v>
      </c>
      <c r="X510" s="889">
        <f t="shared" si="141"/>
        <v>577.99473599999999</v>
      </c>
      <c r="Y510" s="888"/>
      <c r="Z510" s="839"/>
      <c r="AA510" s="839"/>
      <c r="AB510" s="839"/>
      <c r="AC510" s="839"/>
      <c r="AD510" s="839"/>
      <c r="AE510" s="839"/>
      <c r="AF510" s="839"/>
      <c r="AG510" s="839"/>
      <c r="AH510" s="839"/>
      <c r="AI510" s="839"/>
      <c r="AJ510" s="839"/>
      <c r="AK510" s="839"/>
      <c r="AL510" s="839"/>
      <c r="AM510" s="839"/>
      <c r="AN510" s="839"/>
      <c r="AO510" s="839"/>
      <c r="AP510" s="839"/>
      <c r="AQ510" s="839"/>
      <c r="AR510" s="839"/>
      <c r="AS510" s="839"/>
      <c r="AT510" s="839"/>
      <c r="AU510" s="839"/>
      <c r="AV510" s="839"/>
      <c r="AW510" s="839"/>
      <c r="AX510" s="839"/>
      <c r="AY510" s="839"/>
      <c r="AZ510" s="839"/>
      <c r="BA510" s="839"/>
      <c r="BB510" s="839"/>
      <c r="BC510" s="839"/>
      <c r="BD510" s="839"/>
      <c r="BE510" s="839"/>
      <c r="BF510" s="839"/>
      <c r="BG510" s="839"/>
      <c r="BH510" s="839"/>
      <c r="BI510" s="839"/>
      <c r="BJ510" s="839"/>
      <c r="BK510" s="839"/>
      <c r="BL510" s="839"/>
      <c r="BM510" s="839"/>
      <c r="BN510" s="839"/>
      <c r="BO510" s="839"/>
      <c r="BP510" s="839"/>
      <c r="BQ510" s="839"/>
      <c r="BR510" s="839"/>
      <c r="BS510" s="839"/>
    </row>
    <row r="511" spans="1:71" s="575" customFormat="1" ht="15.6" customHeight="1" outlineLevel="2" x14ac:dyDescent="0.2">
      <c r="A511" s="811"/>
      <c r="B511" s="578"/>
      <c r="C511" s="694"/>
      <c r="D511" s="576" t="s">
        <v>1414</v>
      </c>
      <c r="E511" s="579">
        <f>E502*1.1</f>
        <v>100.43</v>
      </c>
      <c r="F511" s="578" t="s">
        <v>74</v>
      </c>
      <c r="G511" s="579">
        <v>0</v>
      </c>
      <c r="H511" s="580">
        <f t="shared" si="136"/>
        <v>0</v>
      </c>
      <c r="I511" s="781">
        <v>2.1754249999999997</v>
      </c>
      <c r="J511" s="768">
        <f t="shared" si="137"/>
        <v>218.47793274999998</v>
      </c>
      <c r="K511" s="768"/>
      <c r="L511" s="768">
        <f t="shared" si="138"/>
        <v>0</v>
      </c>
      <c r="M511" s="768">
        <f>J511+H511*Tabellen!$K$2+L511</f>
        <v>218.47793274999998</v>
      </c>
      <c r="N511" s="704"/>
      <c r="O511" s="889">
        <f t="shared" si="139"/>
        <v>264.35829862749995</v>
      </c>
      <c r="P511" s="902"/>
      <c r="Q511" s="894" t="s">
        <v>1007</v>
      </c>
      <c r="R511" s="889">
        <f>H511*Tabellen!$K$2*Tabellen!$F$2</f>
        <v>0</v>
      </c>
      <c r="S511" s="895" t="s">
        <v>1089</v>
      </c>
      <c r="T511" s="889">
        <f>J511*Tabellen!$F$2</f>
        <v>264.35829862749995</v>
      </c>
      <c r="U511" s="889">
        <f>R511*Tabellen!$G$2</f>
        <v>0</v>
      </c>
      <c r="V511" s="889">
        <f>T511*Tabellen!$H$2</f>
        <v>55.515242711774988</v>
      </c>
      <c r="W511" s="889">
        <f t="shared" si="140"/>
        <v>55.515242711774988</v>
      </c>
      <c r="X511" s="889">
        <f t="shared" si="141"/>
        <v>319.87354133927494</v>
      </c>
      <c r="Y511" s="897"/>
      <c r="Z511" s="839"/>
      <c r="AA511" s="839"/>
      <c r="AB511" s="839"/>
      <c r="AC511" s="839"/>
      <c r="AD511" s="839"/>
      <c r="AE511" s="839"/>
      <c r="AF511" s="839"/>
      <c r="AG511" s="839"/>
      <c r="AH511" s="839"/>
      <c r="AI511" s="839"/>
      <c r="AJ511" s="839"/>
      <c r="AK511" s="839"/>
      <c r="AL511" s="839"/>
      <c r="AM511" s="839"/>
      <c r="AN511" s="839"/>
      <c r="AO511" s="839"/>
      <c r="AP511" s="839"/>
      <c r="AQ511" s="839"/>
      <c r="AR511" s="839"/>
      <c r="AS511" s="839"/>
      <c r="AT511" s="839"/>
      <c r="AU511" s="839"/>
      <c r="AV511" s="839"/>
      <c r="AW511" s="839"/>
      <c r="AX511" s="839"/>
      <c r="AY511" s="839"/>
      <c r="AZ511" s="839"/>
      <c r="BA511" s="839"/>
      <c r="BB511" s="839"/>
      <c r="BC511" s="839"/>
      <c r="BD511" s="839"/>
      <c r="BE511" s="839"/>
      <c r="BF511" s="839"/>
      <c r="BG511" s="839"/>
      <c r="BH511" s="839"/>
      <c r="BI511" s="839"/>
      <c r="BJ511" s="839"/>
      <c r="BK511" s="839"/>
      <c r="BL511" s="839"/>
      <c r="BM511" s="839"/>
      <c r="BN511" s="839"/>
      <c r="BO511" s="839"/>
      <c r="BP511" s="839"/>
      <c r="BQ511" s="839"/>
      <c r="BR511" s="839"/>
      <c r="BS511" s="839"/>
    </row>
    <row r="512" spans="1:71" s="575" customFormat="1" ht="15.6" customHeight="1" outlineLevel="2" x14ac:dyDescent="0.2">
      <c r="A512" s="811"/>
      <c r="B512" s="578"/>
      <c r="C512" s="694"/>
      <c r="D512" s="576" t="s">
        <v>1414</v>
      </c>
      <c r="E512" s="579">
        <f>E502</f>
        <v>91.3</v>
      </c>
      <c r="F512" s="576" t="s">
        <v>74</v>
      </c>
      <c r="G512" s="580">
        <v>0.03</v>
      </c>
      <c r="H512" s="580">
        <f t="shared" si="136"/>
        <v>2.7389999999999999</v>
      </c>
      <c r="I512" s="768">
        <v>0</v>
      </c>
      <c r="J512" s="768">
        <f t="shared" si="137"/>
        <v>0</v>
      </c>
      <c r="K512" s="768"/>
      <c r="L512" s="768">
        <f t="shared" si="138"/>
        <v>0</v>
      </c>
      <c r="M512" s="768">
        <f>J512+H512*Tabellen!$K$2+L512</f>
        <v>164.34</v>
      </c>
      <c r="N512" s="704"/>
      <c r="O512" s="889">
        <f t="shared" si="139"/>
        <v>198.85140000000001</v>
      </c>
      <c r="P512" s="902"/>
      <c r="Q512" s="894" t="s">
        <v>1007</v>
      </c>
      <c r="R512" s="889">
        <f>H512*Tabellen!$K$2*Tabellen!$F$2</f>
        <v>198.85140000000001</v>
      </c>
      <c r="S512" s="895" t="s">
        <v>1089</v>
      </c>
      <c r="T512" s="889">
        <f>J512*Tabellen!$F$2</f>
        <v>0</v>
      </c>
      <c r="U512" s="889">
        <f>R512*Tabellen!$G$2</f>
        <v>17.896626000000001</v>
      </c>
      <c r="V512" s="889">
        <f>T512*Tabellen!$H$2</f>
        <v>0</v>
      </c>
      <c r="W512" s="889">
        <f t="shared" si="140"/>
        <v>17.896626000000001</v>
      </c>
      <c r="X512" s="889">
        <f t="shared" si="141"/>
        <v>216.74802600000001</v>
      </c>
      <c r="Y512" s="888"/>
      <c r="Z512" s="839"/>
      <c r="AA512" s="839"/>
      <c r="AB512" s="839"/>
      <c r="AC512" s="839"/>
      <c r="AD512" s="839"/>
      <c r="AE512" s="839"/>
      <c r="AF512" s="839"/>
      <c r="AG512" s="839"/>
      <c r="AH512" s="839"/>
      <c r="AI512" s="839"/>
      <c r="AJ512" s="839"/>
      <c r="AK512" s="839"/>
      <c r="AL512" s="839"/>
      <c r="AM512" s="839"/>
      <c r="AN512" s="839"/>
      <c r="AO512" s="839"/>
      <c r="AP512" s="839"/>
      <c r="AQ512" s="839"/>
      <c r="AR512" s="839"/>
      <c r="AS512" s="839"/>
      <c r="AT512" s="839"/>
      <c r="AU512" s="839"/>
      <c r="AV512" s="839"/>
      <c r="AW512" s="839"/>
      <c r="AX512" s="839"/>
      <c r="AY512" s="839"/>
      <c r="AZ512" s="839"/>
      <c r="BA512" s="839"/>
      <c r="BB512" s="839"/>
      <c r="BC512" s="839"/>
      <c r="BD512" s="839"/>
      <c r="BE512" s="839"/>
      <c r="BF512" s="839"/>
      <c r="BG512" s="839"/>
      <c r="BH512" s="839"/>
      <c r="BI512" s="839"/>
      <c r="BJ512" s="839"/>
      <c r="BK512" s="839"/>
      <c r="BL512" s="839"/>
      <c r="BM512" s="839"/>
      <c r="BN512" s="839"/>
      <c r="BO512" s="839"/>
      <c r="BP512" s="839"/>
      <c r="BQ512" s="839"/>
      <c r="BR512" s="839"/>
      <c r="BS512" s="839"/>
    </row>
    <row r="513" spans="1:71" s="575" customFormat="1" ht="15.6" customHeight="1" outlineLevel="2" x14ac:dyDescent="0.2">
      <c r="A513" s="811"/>
      <c r="B513" s="578"/>
      <c r="C513" s="694"/>
      <c r="D513" s="576" t="s">
        <v>1415</v>
      </c>
      <c r="E513" s="579">
        <f>E502*1.1</f>
        <v>100.43</v>
      </c>
      <c r="F513" s="578" t="s">
        <v>74</v>
      </c>
      <c r="G513" s="579">
        <v>0</v>
      </c>
      <c r="H513" s="580">
        <f t="shared" si="136"/>
        <v>0</v>
      </c>
      <c r="I513" s="781">
        <v>1.79</v>
      </c>
      <c r="J513" s="768">
        <f t="shared" si="137"/>
        <v>179.76970000000003</v>
      </c>
      <c r="K513" s="768"/>
      <c r="L513" s="768">
        <f t="shared" si="138"/>
        <v>0</v>
      </c>
      <c r="M513" s="768">
        <f>J513+H513*Tabellen!$K$2+L513</f>
        <v>179.76970000000003</v>
      </c>
      <c r="N513" s="704"/>
      <c r="O513" s="889">
        <f t="shared" si="139"/>
        <v>217.52133700000002</v>
      </c>
      <c r="P513" s="902"/>
      <c r="Q513" s="894" t="s">
        <v>1007</v>
      </c>
      <c r="R513" s="889">
        <f>H513*Tabellen!$K$2*Tabellen!$F$2</f>
        <v>0</v>
      </c>
      <c r="S513" s="895" t="s">
        <v>1089</v>
      </c>
      <c r="T513" s="889">
        <f>J513*Tabellen!$F$2</f>
        <v>217.52133700000002</v>
      </c>
      <c r="U513" s="889">
        <f>R513*Tabellen!$G$2</f>
        <v>0</v>
      </c>
      <c r="V513" s="889">
        <f>T513*Tabellen!$H$2</f>
        <v>45.679480770000005</v>
      </c>
      <c r="W513" s="889">
        <f t="shared" si="140"/>
        <v>45.679480770000005</v>
      </c>
      <c r="X513" s="889">
        <f t="shared" si="141"/>
        <v>263.20081777000001</v>
      </c>
      <c r="Y513" s="897"/>
      <c r="Z513" s="839"/>
      <c r="AA513" s="839"/>
      <c r="AB513" s="839"/>
      <c r="AC513" s="839"/>
      <c r="AD513" s="839"/>
      <c r="AE513" s="839"/>
      <c r="AF513" s="839"/>
      <c r="AG513" s="839"/>
      <c r="AH513" s="839"/>
      <c r="AI513" s="839"/>
      <c r="AJ513" s="839"/>
      <c r="AK513" s="839"/>
      <c r="AL513" s="839"/>
      <c r="AM513" s="839"/>
      <c r="AN513" s="839"/>
      <c r="AO513" s="839"/>
      <c r="AP513" s="839"/>
      <c r="AQ513" s="839"/>
      <c r="AR513" s="839"/>
      <c r="AS513" s="839"/>
      <c r="AT513" s="839"/>
      <c r="AU513" s="839"/>
      <c r="AV513" s="839"/>
      <c r="AW513" s="839"/>
      <c r="AX513" s="839"/>
      <c r="AY513" s="839"/>
      <c r="AZ513" s="839"/>
      <c r="BA513" s="839"/>
      <c r="BB513" s="839"/>
      <c r="BC513" s="839"/>
      <c r="BD513" s="839"/>
      <c r="BE513" s="839"/>
      <c r="BF513" s="839"/>
      <c r="BG513" s="839"/>
      <c r="BH513" s="839"/>
      <c r="BI513" s="839"/>
      <c r="BJ513" s="839"/>
      <c r="BK513" s="839"/>
      <c r="BL513" s="839"/>
      <c r="BM513" s="839"/>
      <c r="BN513" s="839"/>
      <c r="BO513" s="839"/>
      <c r="BP513" s="839"/>
      <c r="BQ513" s="839"/>
      <c r="BR513" s="839"/>
      <c r="BS513" s="839"/>
    </row>
    <row r="514" spans="1:71" s="575" customFormat="1" ht="15.6" customHeight="1" outlineLevel="2" x14ac:dyDescent="0.2">
      <c r="A514" s="811"/>
      <c r="B514" s="578"/>
      <c r="C514" s="694"/>
      <c r="D514" s="576" t="s">
        <v>1415</v>
      </c>
      <c r="E514" s="579">
        <f>E502</f>
        <v>91.3</v>
      </c>
      <c r="F514" s="576" t="s">
        <v>74</v>
      </c>
      <c r="G514" s="580">
        <v>0.03</v>
      </c>
      <c r="H514" s="580">
        <f t="shared" si="136"/>
        <v>2.7389999999999999</v>
      </c>
      <c r="I514" s="768">
        <v>0</v>
      </c>
      <c r="J514" s="768">
        <f t="shared" si="137"/>
        <v>0</v>
      </c>
      <c r="K514" s="768"/>
      <c r="L514" s="768">
        <f t="shared" si="138"/>
        <v>0</v>
      </c>
      <c r="M514" s="768">
        <f>J514+H514*Tabellen!$K$2+L514</f>
        <v>164.34</v>
      </c>
      <c r="N514" s="704"/>
      <c r="O514" s="889">
        <f t="shared" si="139"/>
        <v>198.85140000000001</v>
      </c>
      <c r="P514" s="902"/>
      <c r="Q514" s="894" t="s">
        <v>1007</v>
      </c>
      <c r="R514" s="889">
        <f>H514*Tabellen!$K$2*Tabellen!$F$2</f>
        <v>198.85140000000001</v>
      </c>
      <c r="S514" s="895" t="s">
        <v>1089</v>
      </c>
      <c r="T514" s="889">
        <f>J514*Tabellen!$F$2</f>
        <v>0</v>
      </c>
      <c r="U514" s="889">
        <f>R514*Tabellen!$G$2</f>
        <v>17.896626000000001</v>
      </c>
      <c r="V514" s="889">
        <f>T514*Tabellen!$H$2</f>
        <v>0</v>
      </c>
      <c r="W514" s="889">
        <f t="shared" si="140"/>
        <v>17.896626000000001</v>
      </c>
      <c r="X514" s="889">
        <f t="shared" si="141"/>
        <v>216.74802600000001</v>
      </c>
      <c r="Y514" s="888"/>
      <c r="Z514" s="839"/>
      <c r="AA514" s="839"/>
      <c r="AB514" s="839"/>
      <c r="AC514" s="839"/>
      <c r="AD514" s="839"/>
      <c r="AE514" s="839"/>
      <c r="AF514" s="839"/>
      <c r="AG514" s="839"/>
      <c r="AH514" s="839"/>
      <c r="AI514" s="839"/>
      <c r="AJ514" s="839"/>
      <c r="AK514" s="839"/>
      <c r="AL514" s="839"/>
      <c r="AM514" s="839"/>
      <c r="AN514" s="839"/>
      <c r="AO514" s="839"/>
      <c r="AP514" s="839"/>
      <c r="AQ514" s="839"/>
      <c r="AR514" s="839"/>
      <c r="AS514" s="839"/>
      <c r="AT514" s="839"/>
      <c r="AU514" s="839"/>
      <c r="AV514" s="839"/>
      <c r="AW514" s="839"/>
      <c r="AX514" s="839"/>
      <c r="AY514" s="839"/>
      <c r="AZ514" s="839"/>
      <c r="BA514" s="839"/>
      <c r="BB514" s="839"/>
      <c r="BC514" s="839"/>
      <c r="BD514" s="839"/>
      <c r="BE514" s="839"/>
      <c r="BF514" s="839"/>
      <c r="BG514" s="839"/>
      <c r="BH514" s="839"/>
      <c r="BI514" s="839"/>
      <c r="BJ514" s="839"/>
      <c r="BK514" s="839"/>
      <c r="BL514" s="839"/>
      <c r="BM514" s="839"/>
      <c r="BN514" s="839"/>
      <c r="BO514" s="839"/>
      <c r="BP514" s="839"/>
      <c r="BQ514" s="839"/>
      <c r="BR514" s="839"/>
      <c r="BS514" s="839"/>
    </row>
    <row r="515" spans="1:71" s="575" customFormat="1" ht="15.6" customHeight="1" outlineLevel="2" x14ac:dyDescent="0.2">
      <c r="A515" s="811"/>
      <c r="B515" s="578"/>
      <c r="C515" s="694"/>
      <c r="D515" s="576" t="s">
        <v>1900</v>
      </c>
      <c r="E515" s="579">
        <f>E502*1.1</f>
        <v>100.43</v>
      </c>
      <c r="F515" s="576" t="s">
        <v>74</v>
      </c>
      <c r="G515" s="580"/>
      <c r="H515" s="580">
        <f t="shared" si="136"/>
        <v>0</v>
      </c>
      <c r="I515" s="768">
        <v>9.8000000000000007</v>
      </c>
      <c r="J515" s="768">
        <f t="shared" si="137"/>
        <v>984.21400000000017</v>
      </c>
      <c r="K515" s="768"/>
      <c r="L515" s="768">
        <f t="shared" si="138"/>
        <v>0</v>
      </c>
      <c r="M515" s="768">
        <f>J515+H515*Tabellen!$K$2+L515</f>
        <v>984.21400000000017</v>
      </c>
      <c r="N515" s="704"/>
      <c r="O515" s="889">
        <f t="shared" si="139"/>
        <v>1190.8989400000003</v>
      </c>
      <c r="P515" s="902"/>
      <c r="Q515" s="894" t="s">
        <v>1007</v>
      </c>
      <c r="R515" s="889">
        <f>H515*Tabellen!$K$2*Tabellen!$F$2</f>
        <v>0</v>
      </c>
      <c r="S515" s="895" t="s">
        <v>1089</v>
      </c>
      <c r="T515" s="889">
        <f>J515*Tabellen!$F$2</f>
        <v>1190.8989400000003</v>
      </c>
      <c r="U515" s="889">
        <f>R515*Tabellen!$G$2</f>
        <v>0</v>
      </c>
      <c r="V515" s="889">
        <f>T515*Tabellen!$H$2</f>
        <v>250.08877740000005</v>
      </c>
      <c r="W515" s="889">
        <f t="shared" si="140"/>
        <v>250.08877740000005</v>
      </c>
      <c r="X515" s="889">
        <f t="shared" si="141"/>
        <v>1440.9877174000003</v>
      </c>
      <c r="Y515" s="905"/>
      <c r="Z515" s="839"/>
      <c r="AA515" s="839"/>
      <c r="AB515" s="839"/>
      <c r="AC515" s="839"/>
      <c r="AD515" s="839"/>
      <c r="AE515" s="839"/>
      <c r="AF515" s="839"/>
      <c r="AG515" s="839"/>
      <c r="AH515" s="839"/>
      <c r="AI515" s="839"/>
      <c r="AJ515" s="839"/>
      <c r="AK515" s="839"/>
      <c r="AL515" s="839"/>
      <c r="AM515" s="839"/>
      <c r="AN515" s="839"/>
      <c r="AO515" s="839"/>
      <c r="AP515" s="839"/>
      <c r="AQ515" s="839"/>
      <c r="AR515" s="839"/>
      <c r="AS515" s="839"/>
      <c r="AT515" s="839"/>
      <c r="AU515" s="839"/>
      <c r="AV515" s="839"/>
      <c r="AW515" s="839"/>
      <c r="AX515" s="839"/>
      <c r="AY515" s="839"/>
      <c r="AZ515" s="839"/>
      <c r="BA515" s="839"/>
      <c r="BB515" s="839"/>
      <c r="BC515" s="839"/>
      <c r="BD515" s="839"/>
      <c r="BE515" s="839"/>
      <c r="BF515" s="839"/>
      <c r="BG515" s="839"/>
      <c r="BH515" s="839"/>
      <c r="BI515" s="839"/>
      <c r="BJ515" s="839"/>
      <c r="BK515" s="839"/>
      <c r="BL515" s="839"/>
      <c r="BM515" s="839"/>
      <c r="BN515" s="839"/>
      <c r="BO515" s="839"/>
      <c r="BP515" s="839"/>
      <c r="BQ515" s="839"/>
      <c r="BR515" s="839"/>
      <c r="BS515" s="839"/>
    </row>
    <row r="516" spans="1:71" s="575" customFormat="1" ht="15.6" customHeight="1" outlineLevel="2" x14ac:dyDescent="0.2">
      <c r="A516" s="811"/>
      <c r="B516" s="578"/>
      <c r="C516" s="694"/>
      <c r="D516" s="576" t="s">
        <v>1900</v>
      </c>
      <c r="E516" s="579">
        <f>E502</f>
        <v>91.3</v>
      </c>
      <c r="F516" s="576" t="s">
        <v>74</v>
      </c>
      <c r="G516" s="580">
        <v>0.35</v>
      </c>
      <c r="H516" s="580">
        <f t="shared" si="136"/>
        <v>31.954999999999998</v>
      </c>
      <c r="I516" s="768"/>
      <c r="J516" s="768">
        <f t="shared" si="137"/>
        <v>0</v>
      </c>
      <c r="K516" s="768"/>
      <c r="L516" s="768">
        <f t="shared" si="138"/>
        <v>0</v>
      </c>
      <c r="M516" s="768">
        <f>J516+H516*Tabellen!$K$2+L516</f>
        <v>1917.3</v>
      </c>
      <c r="N516" s="704"/>
      <c r="O516" s="889">
        <f t="shared" si="139"/>
        <v>2319.933</v>
      </c>
      <c r="P516" s="902"/>
      <c r="Q516" s="894" t="s">
        <v>1007</v>
      </c>
      <c r="R516" s="889">
        <f>H516*Tabellen!$K$2*Tabellen!$F$2</f>
        <v>2319.933</v>
      </c>
      <c r="S516" s="895" t="s">
        <v>1089</v>
      </c>
      <c r="T516" s="889">
        <f>J516*Tabellen!$F$2</f>
        <v>0</v>
      </c>
      <c r="U516" s="889">
        <f>R516*Tabellen!$G$2</f>
        <v>208.79397</v>
      </c>
      <c r="V516" s="889">
        <f>T516*Tabellen!$H$2</f>
        <v>0</v>
      </c>
      <c r="W516" s="889">
        <f t="shared" si="140"/>
        <v>208.79397</v>
      </c>
      <c r="X516" s="889">
        <f t="shared" si="141"/>
        <v>2528.7269700000002</v>
      </c>
      <c r="Y516" s="888"/>
      <c r="Z516" s="839"/>
      <c r="AA516" s="839"/>
      <c r="AB516" s="839"/>
      <c r="AC516" s="839"/>
      <c r="AD516" s="839"/>
      <c r="AE516" s="839"/>
      <c r="AF516" s="839"/>
      <c r="AG516" s="839"/>
      <c r="AH516" s="839"/>
      <c r="AI516" s="839"/>
      <c r="AJ516" s="839"/>
      <c r="AK516" s="839"/>
      <c r="AL516" s="839"/>
      <c r="AM516" s="839"/>
      <c r="AN516" s="839"/>
      <c r="AO516" s="839"/>
      <c r="AP516" s="839"/>
      <c r="AQ516" s="839"/>
      <c r="AR516" s="839"/>
      <c r="AS516" s="839"/>
      <c r="AT516" s="839"/>
      <c r="AU516" s="839"/>
      <c r="AV516" s="839"/>
      <c r="AW516" s="839"/>
      <c r="AX516" s="839"/>
      <c r="AY516" s="839"/>
      <c r="AZ516" s="839"/>
      <c r="BA516" s="839"/>
      <c r="BB516" s="839"/>
      <c r="BC516" s="839"/>
      <c r="BD516" s="839"/>
      <c r="BE516" s="839"/>
      <c r="BF516" s="839"/>
      <c r="BG516" s="839"/>
      <c r="BH516" s="839"/>
      <c r="BI516" s="839"/>
      <c r="BJ516" s="839"/>
      <c r="BK516" s="839"/>
      <c r="BL516" s="839"/>
      <c r="BM516" s="839"/>
      <c r="BN516" s="839"/>
      <c r="BO516" s="839"/>
      <c r="BP516" s="839"/>
      <c r="BQ516" s="839"/>
      <c r="BR516" s="839"/>
      <c r="BS516" s="839"/>
    </row>
    <row r="517" spans="1:71" s="575" customFormat="1" ht="15.6" customHeight="1" outlineLevel="2" x14ac:dyDescent="0.2">
      <c r="A517" s="811"/>
      <c r="B517" s="578"/>
      <c r="C517" s="694"/>
      <c r="D517" s="578" t="s">
        <v>1416</v>
      </c>
      <c r="E517" s="579">
        <f>E502</f>
        <v>91.3</v>
      </c>
      <c r="F517" s="576" t="s">
        <v>74</v>
      </c>
      <c r="G517" s="579"/>
      <c r="H517" s="580">
        <f t="shared" si="136"/>
        <v>0</v>
      </c>
      <c r="I517" s="768">
        <v>5.5</v>
      </c>
      <c r="J517" s="768">
        <f t="shared" si="137"/>
        <v>502.15</v>
      </c>
      <c r="K517" s="768"/>
      <c r="L517" s="768">
        <f t="shared" si="138"/>
        <v>0</v>
      </c>
      <c r="M517" s="768">
        <f>J517+H517*Tabellen!$K$2+L517</f>
        <v>502.15</v>
      </c>
      <c r="N517" s="704"/>
      <c r="O517" s="889">
        <f t="shared" si="139"/>
        <v>607.60149999999999</v>
      </c>
      <c r="P517" s="902"/>
      <c r="Q517" s="894" t="s">
        <v>1007</v>
      </c>
      <c r="R517" s="889">
        <f>H517*Tabellen!$K$2*Tabellen!$F$2</f>
        <v>0</v>
      </c>
      <c r="S517" s="895" t="s">
        <v>1089</v>
      </c>
      <c r="T517" s="889">
        <f>J517*Tabellen!$F$2</f>
        <v>607.60149999999999</v>
      </c>
      <c r="U517" s="889">
        <f>R517*Tabellen!$G$2</f>
        <v>0</v>
      </c>
      <c r="V517" s="889">
        <f>T517*Tabellen!$H$2</f>
        <v>127.59631499999999</v>
      </c>
      <c r="W517" s="889">
        <f t="shared" si="140"/>
        <v>127.59631499999999</v>
      </c>
      <c r="X517" s="889">
        <f t="shared" si="141"/>
        <v>735.19781499999999</v>
      </c>
      <c r="Y517" s="888"/>
      <c r="Z517" s="839"/>
      <c r="AA517" s="839"/>
      <c r="AB517" s="839"/>
      <c r="AC517" s="839"/>
      <c r="AD517" s="839"/>
      <c r="AE517" s="839"/>
      <c r="AF517" s="839"/>
      <c r="AG517" s="839"/>
      <c r="AH517" s="839"/>
      <c r="AI517" s="839"/>
      <c r="AJ517" s="839"/>
      <c r="AK517" s="839"/>
      <c r="AL517" s="839"/>
      <c r="AM517" s="839"/>
      <c r="AN517" s="839"/>
      <c r="AO517" s="839"/>
      <c r="AP517" s="839"/>
      <c r="AQ517" s="839"/>
      <c r="AR517" s="839"/>
      <c r="AS517" s="839"/>
      <c r="AT517" s="839"/>
      <c r="AU517" s="839"/>
      <c r="AV517" s="839"/>
      <c r="AW517" s="839"/>
      <c r="AX517" s="839"/>
      <c r="AY517" s="839"/>
      <c r="AZ517" s="839"/>
      <c r="BA517" s="839"/>
      <c r="BB517" s="839"/>
      <c r="BC517" s="839"/>
      <c r="BD517" s="839"/>
      <c r="BE517" s="839"/>
      <c r="BF517" s="839"/>
      <c r="BG517" s="839"/>
      <c r="BH517" s="839"/>
      <c r="BI517" s="839"/>
      <c r="BJ517" s="839"/>
      <c r="BK517" s="839"/>
      <c r="BL517" s="839"/>
      <c r="BM517" s="839"/>
      <c r="BN517" s="839"/>
      <c r="BO517" s="839"/>
      <c r="BP517" s="839"/>
      <c r="BQ517" s="839"/>
      <c r="BR517" s="839"/>
      <c r="BS517" s="839"/>
    </row>
    <row r="518" spans="1:71" s="575" customFormat="1" ht="15.6" customHeight="1" outlineLevel="2" x14ac:dyDescent="0.2">
      <c r="A518" s="811"/>
      <c r="B518" s="578"/>
      <c r="C518" s="694"/>
      <c r="D518" s="578" t="s">
        <v>1407</v>
      </c>
      <c r="E518" s="579">
        <v>1</v>
      </c>
      <c r="F518" s="576" t="s">
        <v>844</v>
      </c>
      <c r="G518" s="579">
        <v>4</v>
      </c>
      <c r="H518" s="580">
        <f t="shared" si="136"/>
        <v>4</v>
      </c>
      <c r="I518" s="768"/>
      <c r="J518" s="768">
        <f t="shared" si="137"/>
        <v>0</v>
      </c>
      <c r="K518" s="768"/>
      <c r="L518" s="768">
        <f t="shared" si="138"/>
        <v>0</v>
      </c>
      <c r="M518" s="768">
        <f>J518+H518*Tabellen!$K$2+L518</f>
        <v>240</v>
      </c>
      <c r="N518" s="704"/>
      <c r="O518" s="889">
        <f t="shared" si="139"/>
        <v>290.39999999999998</v>
      </c>
      <c r="P518" s="902"/>
      <c r="Q518" s="894" t="s">
        <v>1007</v>
      </c>
      <c r="R518" s="889">
        <f>H518*Tabellen!$K$2*Tabellen!$F$2</f>
        <v>290.39999999999998</v>
      </c>
      <c r="S518" s="895" t="s">
        <v>1089</v>
      </c>
      <c r="T518" s="889">
        <f>J518*Tabellen!$F$2</f>
        <v>0</v>
      </c>
      <c r="U518" s="889">
        <f>R518*Tabellen!$G$2</f>
        <v>26.135999999999996</v>
      </c>
      <c r="V518" s="889">
        <f>T518*Tabellen!$H$2</f>
        <v>0</v>
      </c>
      <c r="W518" s="889">
        <f t="shared" si="140"/>
        <v>26.135999999999996</v>
      </c>
      <c r="X518" s="889">
        <f t="shared" si="141"/>
        <v>316.53599999999994</v>
      </c>
      <c r="Y518" s="888"/>
      <c r="Z518" s="839"/>
      <c r="AA518" s="839"/>
      <c r="AB518" s="839"/>
      <c r="AC518" s="839"/>
      <c r="AD518" s="839"/>
      <c r="AE518" s="839"/>
      <c r="AF518" s="839"/>
      <c r="AG518" s="839"/>
      <c r="AH518" s="839"/>
      <c r="AI518" s="839"/>
      <c r="AJ518" s="839"/>
      <c r="AK518" s="839"/>
      <c r="AL518" s="839"/>
      <c r="AM518" s="839"/>
      <c r="AN518" s="839"/>
      <c r="AO518" s="839"/>
      <c r="AP518" s="839"/>
      <c r="AQ518" s="839"/>
      <c r="AR518" s="839"/>
      <c r="AS518" s="839"/>
      <c r="AT518" s="839"/>
      <c r="AU518" s="839"/>
      <c r="AV518" s="839"/>
      <c r="AW518" s="839"/>
      <c r="AX518" s="839"/>
      <c r="AY518" s="839"/>
      <c r="AZ518" s="839"/>
      <c r="BA518" s="839"/>
      <c r="BB518" s="839"/>
      <c r="BC518" s="839"/>
      <c r="BD518" s="839"/>
      <c r="BE518" s="839"/>
      <c r="BF518" s="839"/>
      <c r="BG518" s="839"/>
      <c r="BH518" s="839"/>
      <c r="BI518" s="839"/>
      <c r="BJ518" s="839"/>
      <c r="BK518" s="839"/>
      <c r="BL518" s="839"/>
      <c r="BM518" s="839"/>
      <c r="BN518" s="839"/>
      <c r="BO518" s="839"/>
      <c r="BP518" s="839"/>
      <c r="BQ518" s="839"/>
      <c r="BR518" s="839"/>
      <c r="BS518" s="839"/>
    </row>
    <row r="519" spans="1:71" s="733" customFormat="1" ht="15.6" customHeight="1" outlineLevel="2" x14ac:dyDescent="0.2">
      <c r="A519" s="813"/>
      <c r="B519" s="578"/>
      <c r="C519" s="694"/>
      <c r="D519" s="576"/>
      <c r="E519" s="734"/>
      <c r="G519" s="735"/>
      <c r="H519" s="735"/>
      <c r="I519" s="782"/>
      <c r="J519" s="782"/>
      <c r="K519" s="782"/>
      <c r="L519" s="782"/>
      <c r="M519" s="782"/>
      <c r="N519" s="736"/>
      <c r="O519" s="888"/>
      <c r="P519" s="902"/>
      <c r="Q519" s="894"/>
      <c r="R519" s="889"/>
      <c r="S519" s="895"/>
      <c r="T519" s="889"/>
      <c r="U519" s="889"/>
      <c r="V519" s="889"/>
      <c r="W519" s="889"/>
      <c r="X519" s="889"/>
      <c r="Y519" s="905"/>
      <c r="Z519" s="842"/>
      <c r="AA519" s="842"/>
      <c r="AB519" s="842"/>
      <c r="AC519" s="842"/>
      <c r="AD519" s="842"/>
      <c r="AE519" s="842"/>
      <c r="AF519" s="842"/>
      <c r="AG519" s="842"/>
      <c r="AH519" s="842"/>
      <c r="AI519" s="842"/>
      <c r="AJ519" s="842"/>
      <c r="AK519" s="842"/>
      <c r="AL519" s="842"/>
      <c r="AM519" s="842"/>
      <c r="AN519" s="842"/>
      <c r="AO519" s="842"/>
      <c r="AP519" s="842"/>
      <c r="AQ519" s="842"/>
      <c r="AR519" s="842"/>
      <c r="AS519" s="842"/>
      <c r="AT519" s="842"/>
      <c r="AU519" s="842"/>
      <c r="AV519" s="842"/>
      <c r="AW519" s="842"/>
      <c r="AX519" s="842"/>
      <c r="AY519" s="842"/>
      <c r="AZ519" s="842"/>
      <c r="BA519" s="842"/>
      <c r="BB519" s="842"/>
      <c r="BC519" s="842"/>
      <c r="BD519" s="842"/>
      <c r="BE519" s="842"/>
      <c r="BF519" s="842"/>
      <c r="BG519" s="842"/>
      <c r="BH519" s="842"/>
      <c r="BI519" s="842"/>
      <c r="BJ519" s="842"/>
      <c r="BK519" s="842"/>
      <c r="BL519" s="842"/>
      <c r="BM519" s="842"/>
      <c r="BN519" s="842"/>
      <c r="BO519" s="842"/>
      <c r="BP519" s="842"/>
      <c r="BQ519" s="842"/>
      <c r="BR519" s="842"/>
      <c r="BS519" s="842"/>
    </row>
    <row r="520" spans="1:71" ht="15.6" customHeight="1" outlineLevel="2" x14ac:dyDescent="0.2">
      <c r="B520" s="578"/>
      <c r="E520" s="579"/>
      <c r="G520" s="580"/>
      <c r="H520" s="580"/>
      <c r="K520" s="783"/>
      <c r="N520" s="703"/>
      <c r="O520" s="888"/>
      <c r="P520" s="888"/>
      <c r="Q520" s="888"/>
    </row>
    <row r="521" spans="1:71" ht="9" customHeight="1" outlineLevel="1" x14ac:dyDescent="0.2">
      <c r="B521" s="582"/>
      <c r="D521" s="583"/>
      <c r="E521" s="585"/>
      <c r="F521" s="583"/>
      <c r="G521" s="584"/>
      <c r="H521" s="584"/>
      <c r="I521" s="769"/>
      <c r="J521" s="769"/>
      <c r="K521" s="769"/>
      <c r="L521" s="769"/>
      <c r="M521" s="769"/>
      <c r="N521" s="694"/>
      <c r="O521" s="892"/>
      <c r="P521" s="892"/>
      <c r="Q521" s="892"/>
      <c r="R521" s="893"/>
      <c r="S521" s="893"/>
      <c r="T521" s="893"/>
      <c r="U521" s="893"/>
      <c r="V521" s="893"/>
      <c r="W521" s="893"/>
      <c r="X521" s="893"/>
      <c r="Y521" s="892"/>
      <c r="Z521" s="837"/>
      <c r="AA521" s="838"/>
      <c r="AG521" s="835"/>
      <c r="AH521" s="835"/>
    </row>
    <row r="522" spans="1:71" s="789" customFormat="1" ht="15.6" customHeight="1" outlineLevel="1" x14ac:dyDescent="0.2">
      <c r="B522" s="569" t="s">
        <v>995</v>
      </c>
      <c r="C522" s="814"/>
      <c r="D522" s="570" t="s">
        <v>1572</v>
      </c>
      <c r="E522" s="577">
        <v>91.3</v>
      </c>
      <c r="F522" s="570" t="s">
        <v>74</v>
      </c>
      <c r="G522" s="571"/>
      <c r="H522" s="571">
        <f>SUM(H523:H540)/E522</f>
        <v>1.2372359336335239</v>
      </c>
      <c r="I522" s="767"/>
      <c r="J522" s="767">
        <f>SUM(J523:J540)/E522</f>
        <v>34.780967500000003</v>
      </c>
      <c r="K522" s="767"/>
      <c r="L522" s="767">
        <f>SUM(L523:L540)/E522</f>
        <v>0</v>
      </c>
      <c r="M522" s="767">
        <f>SUM(M523:M540)/E522</f>
        <v>109.01512351801144</v>
      </c>
      <c r="N522" s="814"/>
      <c r="O522" s="886">
        <f>SUM(O523:O540)/E522</f>
        <v>131.90829945679386</v>
      </c>
      <c r="P522" s="885" t="str">
        <f>B522</f>
        <v>V1-3-E2</v>
      </c>
      <c r="Q522" s="885"/>
      <c r="R522" s="886"/>
      <c r="S522" s="886"/>
      <c r="T522" s="886"/>
      <c r="U522" s="899"/>
      <c r="V522" s="886"/>
      <c r="W522" s="886"/>
      <c r="X522" s="886">
        <f>SUM(X523:X540)/E522</f>
        <v>148.83024288890527</v>
      </c>
      <c r="Y522" s="887"/>
      <c r="Z522" s="832"/>
      <c r="AA522" s="832"/>
      <c r="AB522" s="832"/>
      <c r="AC522" s="832"/>
      <c r="AD522" s="832"/>
      <c r="AE522" s="832"/>
      <c r="AF522" s="832"/>
      <c r="AG522" s="832"/>
      <c r="AH522" s="832"/>
      <c r="AI522" s="832"/>
      <c r="AJ522" s="832"/>
      <c r="AK522" s="832"/>
      <c r="AL522" s="832"/>
      <c r="AM522" s="832"/>
      <c r="AN522" s="832"/>
      <c r="AO522" s="832"/>
      <c r="AP522" s="832"/>
      <c r="AQ522" s="832"/>
      <c r="AR522" s="832"/>
      <c r="AS522" s="832"/>
      <c r="AT522" s="832"/>
      <c r="AU522" s="832"/>
      <c r="AV522" s="832"/>
      <c r="AW522" s="832"/>
      <c r="AX522" s="832"/>
      <c r="AY522" s="832"/>
      <c r="AZ522" s="832"/>
      <c r="BA522" s="832"/>
      <c r="BB522" s="832"/>
      <c r="BC522" s="832"/>
      <c r="BD522" s="832"/>
      <c r="BE522" s="832"/>
      <c r="BF522" s="832"/>
      <c r="BG522" s="832"/>
      <c r="BH522" s="832"/>
      <c r="BI522" s="832"/>
      <c r="BJ522" s="832"/>
      <c r="BK522" s="832"/>
      <c r="BL522" s="832"/>
      <c r="BM522" s="832"/>
      <c r="BN522" s="832"/>
      <c r="BO522" s="832"/>
      <c r="BP522" s="832"/>
      <c r="BQ522" s="832"/>
      <c r="BR522" s="832"/>
      <c r="BS522" s="832"/>
    </row>
    <row r="523" spans="1:71" ht="15.6" customHeight="1" outlineLevel="2" x14ac:dyDescent="0.2">
      <c r="B523" s="578"/>
      <c r="D523" s="587" t="s">
        <v>1248</v>
      </c>
      <c r="E523" s="579"/>
      <c r="G523" s="580"/>
      <c r="H523" s="580"/>
      <c r="K523" s="783"/>
      <c r="N523" s="703"/>
      <c r="O523" s="888" t="str">
        <f>R523</f>
        <v>incl. opslagen</v>
      </c>
      <c r="P523" s="888"/>
      <c r="Q523" s="894"/>
      <c r="R523" s="901" t="str">
        <f>Tabellen!$C$2</f>
        <v>incl. opslagen</v>
      </c>
      <c r="S523" s="895"/>
      <c r="T523" s="901" t="str">
        <f>Tabellen!$C$2</f>
        <v>incl. opslagen</v>
      </c>
    </row>
    <row r="524" spans="1:71" s="575" customFormat="1" ht="15.6" customHeight="1" outlineLevel="2" x14ac:dyDescent="0.2">
      <c r="A524" s="811"/>
      <c r="B524" s="578"/>
      <c r="C524" s="694"/>
      <c r="D524" s="576" t="s">
        <v>1378</v>
      </c>
      <c r="E524" s="579">
        <v>1</v>
      </c>
      <c r="F524" s="576" t="s">
        <v>844</v>
      </c>
      <c r="G524" s="580">
        <v>2</v>
      </c>
      <c r="H524" s="580">
        <f t="shared" ref="H524:H538" si="142">E524*G524</f>
        <v>2</v>
      </c>
      <c r="I524" s="768"/>
      <c r="J524" s="768">
        <f t="shared" ref="J524:J538" si="143">E524*I524</f>
        <v>0</v>
      </c>
      <c r="K524" s="768"/>
      <c r="L524" s="768">
        <f t="shared" ref="L524:L538" si="144">E524*K524</f>
        <v>0</v>
      </c>
      <c r="M524" s="768">
        <f>J524+H524*Tabellen!$K$2+L524</f>
        <v>120</v>
      </c>
      <c r="N524" s="704"/>
      <c r="O524" s="889">
        <f t="shared" ref="O524:O538" si="145">R524+T524</f>
        <v>145.19999999999999</v>
      </c>
      <c r="P524" s="902"/>
      <c r="Q524" s="894" t="s">
        <v>1007</v>
      </c>
      <c r="R524" s="889">
        <f>H524*Tabellen!$K$2*Tabellen!$F$2</f>
        <v>145.19999999999999</v>
      </c>
      <c r="S524" s="895" t="s">
        <v>1089</v>
      </c>
      <c r="T524" s="889">
        <f>J524*Tabellen!$F$2</f>
        <v>0</v>
      </c>
      <c r="U524" s="889">
        <f>R524*Tabellen!$G$2</f>
        <v>13.067999999999998</v>
      </c>
      <c r="V524" s="889">
        <f>T524*Tabellen!$H$2</f>
        <v>0</v>
      </c>
      <c r="W524" s="889">
        <f t="shared" ref="W524:W538" si="146">U524+V524</f>
        <v>13.067999999999998</v>
      </c>
      <c r="X524" s="889">
        <f t="shared" ref="X524:X538" si="147">O524+W524</f>
        <v>158.26799999999997</v>
      </c>
      <c r="Y524" s="890"/>
      <c r="Z524" s="839"/>
      <c r="AA524" s="839"/>
      <c r="AB524" s="839"/>
      <c r="AC524" s="839"/>
      <c r="AD524" s="839"/>
      <c r="AE524" s="839"/>
      <c r="AF524" s="839"/>
      <c r="AG524" s="839"/>
      <c r="AH524" s="839"/>
      <c r="AI524" s="839"/>
      <c r="AJ524" s="839"/>
      <c r="AK524" s="839"/>
      <c r="AL524" s="839"/>
      <c r="AM524" s="839"/>
      <c r="AN524" s="839"/>
      <c r="AO524" s="839"/>
      <c r="AP524" s="839"/>
      <c r="AQ524" s="839"/>
      <c r="AR524" s="839"/>
      <c r="AS524" s="839"/>
      <c r="AT524" s="839"/>
      <c r="AU524" s="839"/>
      <c r="AV524" s="839"/>
      <c r="AW524" s="839"/>
      <c r="AX524" s="839"/>
      <c r="AY524" s="839"/>
      <c r="AZ524" s="839"/>
      <c r="BA524" s="839"/>
      <c r="BB524" s="839"/>
      <c r="BC524" s="839"/>
      <c r="BD524" s="839"/>
      <c r="BE524" s="839"/>
      <c r="BF524" s="839"/>
      <c r="BG524" s="839"/>
      <c r="BH524" s="839"/>
      <c r="BI524" s="839"/>
      <c r="BJ524" s="839"/>
      <c r="BK524" s="839"/>
      <c r="BL524" s="839"/>
      <c r="BM524" s="839"/>
      <c r="BN524" s="839"/>
      <c r="BO524" s="839"/>
      <c r="BP524" s="839"/>
      <c r="BQ524" s="839"/>
      <c r="BR524" s="839"/>
      <c r="BS524" s="839"/>
    </row>
    <row r="525" spans="1:71" s="575" customFormat="1" ht="15.6" customHeight="1" outlineLevel="2" x14ac:dyDescent="0.2">
      <c r="A525" s="811"/>
      <c r="B525" s="578"/>
      <c r="C525" s="694"/>
      <c r="D525" s="576" t="s">
        <v>1408</v>
      </c>
      <c r="E525" s="579">
        <f>91.3/2.7</f>
        <v>33.81481481481481</v>
      </c>
      <c r="F525" s="576" t="s">
        <v>71</v>
      </c>
      <c r="G525" s="580">
        <v>0.05</v>
      </c>
      <c r="H525" s="580">
        <f t="shared" si="142"/>
        <v>1.6907407407407407</v>
      </c>
      <c r="I525" s="768"/>
      <c r="J525" s="768">
        <f t="shared" si="143"/>
        <v>0</v>
      </c>
      <c r="K525" s="768"/>
      <c r="L525" s="768">
        <f t="shared" si="144"/>
        <v>0</v>
      </c>
      <c r="M525" s="768">
        <f>J525+H525*Tabellen!$K$2+L525</f>
        <v>101.44444444444444</v>
      </c>
      <c r="N525" s="704"/>
      <c r="O525" s="889">
        <f t="shared" si="145"/>
        <v>122.74777777777777</v>
      </c>
      <c r="P525" s="902"/>
      <c r="Q525" s="894" t="s">
        <v>1007</v>
      </c>
      <c r="R525" s="889">
        <f>H525*Tabellen!$K$2*Tabellen!$F$2</f>
        <v>122.74777777777777</v>
      </c>
      <c r="S525" s="895" t="s">
        <v>1089</v>
      </c>
      <c r="T525" s="889">
        <f>J525*Tabellen!$F$2</f>
        <v>0</v>
      </c>
      <c r="U525" s="889">
        <f>R525*Tabellen!$G$2</f>
        <v>11.047299999999998</v>
      </c>
      <c r="V525" s="889">
        <f>T525*Tabellen!$H$2</f>
        <v>0</v>
      </c>
      <c r="W525" s="889">
        <f t="shared" si="146"/>
        <v>11.047299999999998</v>
      </c>
      <c r="X525" s="889">
        <f t="shared" si="147"/>
        <v>133.79507777777778</v>
      </c>
      <c r="Y525" s="890"/>
      <c r="Z525" s="839"/>
      <c r="AA525" s="839"/>
      <c r="AB525" s="839"/>
      <c r="AC525" s="839"/>
      <c r="AD525" s="839"/>
      <c r="AE525" s="839"/>
      <c r="AF525" s="839"/>
      <c r="AG525" s="839"/>
      <c r="AH525" s="839"/>
      <c r="AI525" s="839"/>
      <c r="AJ525" s="839"/>
      <c r="AK525" s="839"/>
      <c r="AL525" s="839"/>
      <c r="AM525" s="839"/>
      <c r="AN525" s="839"/>
      <c r="AO525" s="839"/>
      <c r="AP525" s="839"/>
      <c r="AQ525" s="839"/>
      <c r="AR525" s="839"/>
      <c r="AS525" s="839"/>
      <c r="AT525" s="839"/>
      <c r="AU525" s="839"/>
      <c r="AV525" s="839"/>
      <c r="AW525" s="839"/>
      <c r="AX525" s="839"/>
      <c r="AY525" s="839"/>
      <c r="AZ525" s="839"/>
      <c r="BA525" s="839"/>
      <c r="BB525" s="839"/>
      <c r="BC525" s="839"/>
      <c r="BD525" s="839"/>
      <c r="BE525" s="839"/>
      <c r="BF525" s="839"/>
      <c r="BG525" s="839"/>
      <c r="BH525" s="839"/>
      <c r="BI525" s="839"/>
      <c r="BJ525" s="839"/>
      <c r="BK525" s="839"/>
      <c r="BL525" s="839"/>
      <c r="BM525" s="839"/>
      <c r="BN525" s="839"/>
      <c r="BO525" s="839"/>
      <c r="BP525" s="839"/>
      <c r="BQ525" s="839"/>
      <c r="BR525" s="839"/>
      <c r="BS525" s="839"/>
    </row>
    <row r="526" spans="1:71" s="575" customFormat="1" ht="15.6" customHeight="1" outlineLevel="2" x14ac:dyDescent="0.2">
      <c r="A526" s="811"/>
      <c r="B526" s="578"/>
      <c r="C526" s="694"/>
      <c r="D526" s="576" t="s">
        <v>1185</v>
      </c>
      <c r="E526" s="579">
        <f>E522*1.7</f>
        <v>155.20999999999998</v>
      </c>
      <c r="F526" s="576" t="s">
        <v>71</v>
      </c>
      <c r="G526" s="580">
        <v>0</v>
      </c>
      <c r="H526" s="580">
        <f t="shared" si="142"/>
        <v>0</v>
      </c>
      <c r="I526" s="768">
        <v>1.73</v>
      </c>
      <c r="J526" s="768">
        <f t="shared" si="143"/>
        <v>268.51329999999996</v>
      </c>
      <c r="K526" s="768"/>
      <c r="L526" s="768">
        <f t="shared" si="144"/>
        <v>0</v>
      </c>
      <c r="M526" s="768">
        <f>J526+H526*Tabellen!$K$2+L526</f>
        <v>268.51329999999996</v>
      </c>
      <c r="N526" s="704"/>
      <c r="O526" s="889">
        <f t="shared" si="145"/>
        <v>324.90109299999995</v>
      </c>
      <c r="P526" s="902"/>
      <c r="Q526" s="894" t="s">
        <v>1007</v>
      </c>
      <c r="R526" s="889">
        <f>H526*Tabellen!$K$2*Tabellen!$F$2</f>
        <v>0</v>
      </c>
      <c r="S526" s="895" t="s">
        <v>1089</v>
      </c>
      <c r="T526" s="889">
        <f>J526*Tabellen!$F$2</f>
        <v>324.90109299999995</v>
      </c>
      <c r="U526" s="889">
        <f>R526*Tabellen!$G$2</f>
        <v>0</v>
      </c>
      <c r="V526" s="889">
        <f>T526*Tabellen!$H$2</f>
        <v>68.229229529999984</v>
      </c>
      <c r="W526" s="889">
        <f t="shared" si="146"/>
        <v>68.229229529999984</v>
      </c>
      <c r="X526" s="889">
        <f t="shared" si="147"/>
        <v>393.13032252999994</v>
      </c>
      <c r="Y526" s="890"/>
      <c r="Z526" s="839"/>
      <c r="AA526" s="839"/>
      <c r="AB526" s="839"/>
      <c r="AC526" s="839"/>
      <c r="AD526" s="839"/>
      <c r="AE526" s="839"/>
      <c r="AF526" s="839"/>
      <c r="AG526" s="839"/>
      <c r="AH526" s="839"/>
      <c r="AI526" s="839"/>
      <c r="AJ526" s="839"/>
      <c r="AK526" s="839"/>
      <c r="AL526" s="839"/>
      <c r="AM526" s="839"/>
      <c r="AN526" s="839"/>
      <c r="AO526" s="839"/>
      <c r="AP526" s="839"/>
      <c r="AQ526" s="839"/>
      <c r="AR526" s="839"/>
      <c r="AS526" s="839"/>
      <c r="AT526" s="839"/>
      <c r="AU526" s="839"/>
      <c r="AV526" s="839"/>
      <c r="AW526" s="839"/>
      <c r="AX526" s="839"/>
      <c r="AY526" s="839"/>
      <c r="AZ526" s="839"/>
      <c r="BA526" s="839"/>
      <c r="BB526" s="839"/>
      <c r="BC526" s="839"/>
      <c r="BD526" s="839"/>
      <c r="BE526" s="839"/>
      <c r="BF526" s="839"/>
      <c r="BG526" s="839"/>
      <c r="BH526" s="839"/>
      <c r="BI526" s="839"/>
      <c r="BJ526" s="839"/>
      <c r="BK526" s="839"/>
      <c r="BL526" s="839"/>
      <c r="BM526" s="839"/>
      <c r="BN526" s="839"/>
      <c r="BO526" s="839"/>
      <c r="BP526" s="839"/>
      <c r="BQ526" s="839"/>
      <c r="BR526" s="839"/>
      <c r="BS526" s="839"/>
    </row>
    <row r="527" spans="1:71" s="575" customFormat="1" ht="15.6" customHeight="1" outlineLevel="2" x14ac:dyDescent="0.2">
      <c r="A527" s="811"/>
      <c r="B527" s="578"/>
      <c r="C527" s="694"/>
      <c r="D527" s="576" t="s">
        <v>1410</v>
      </c>
      <c r="E527" s="579">
        <f>E522*1.7*2</f>
        <v>310.41999999999996</v>
      </c>
      <c r="F527" s="576" t="s">
        <v>71</v>
      </c>
      <c r="G527" s="580">
        <v>0</v>
      </c>
      <c r="H527" s="580">
        <f t="shared" si="142"/>
        <v>0</v>
      </c>
      <c r="I527" s="768">
        <v>0.44</v>
      </c>
      <c r="J527" s="768">
        <f t="shared" si="143"/>
        <v>136.58479999999997</v>
      </c>
      <c r="K527" s="768"/>
      <c r="L527" s="768">
        <f t="shared" si="144"/>
        <v>0</v>
      </c>
      <c r="M527" s="768">
        <f>J527+H527*Tabellen!$K$2+L527</f>
        <v>136.58479999999997</v>
      </c>
      <c r="N527" s="704"/>
      <c r="O527" s="889">
        <f t="shared" si="145"/>
        <v>165.26760799999997</v>
      </c>
      <c r="P527" s="902"/>
      <c r="Q527" s="894" t="s">
        <v>1007</v>
      </c>
      <c r="R527" s="889">
        <f>H527*Tabellen!$K$2*Tabellen!$F$2</f>
        <v>0</v>
      </c>
      <c r="S527" s="895" t="s">
        <v>1089</v>
      </c>
      <c r="T527" s="889">
        <f>J527*Tabellen!$F$2</f>
        <v>165.26760799999997</v>
      </c>
      <c r="U527" s="889">
        <f>R527*Tabellen!$G$2</f>
        <v>0</v>
      </c>
      <c r="V527" s="889">
        <f>T527*Tabellen!$H$2</f>
        <v>34.706197679999988</v>
      </c>
      <c r="W527" s="889">
        <f t="shared" si="146"/>
        <v>34.706197679999988</v>
      </c>
      <c r="X527" s="889">
        <f t="shared" si="147"/>
        <v>199.97380567999994</v>
      </c>
      <c r="Y527" s="890"/>
      <c r="Z527" s="839"/>
      <c r="AA527" s="839"/>
      <c r="AB527" s="839"/>
      <c r="AC527" s="839"/>
      <c r="AD527" s="839"/>
      <c r="AE527" s="839"/>
      <c r="AF527" s="839"/>
      <c r="AG527" s="839"/>
      <c r="AH527" s="839"/>
      <c r="AI527" s="839"/>
      <c r="AJ527" s="839"/>
      <c r="AK527" s="839"/>
      <c r="AL527" s="839"/>
      <c r="AM527" s="839"/>
      <c r="AN527" s="839"/>
      <c r="AO527" s="839"/>
      <c r="AP527" s="839"/>
      <c r="AQ527" s="839"/>
      <c r="AR527" s="839"/>
      <c r="AS527" s="839"/>
      <c r="AT527" s="839"/>
      <c r="AU527" s="839"/>
      <c r="AV527" s="839"/>
      <c r="AW527" s="839"/>
      <c r="AX527" s="839"/>
      <c r="AY527" s="839"/>
      <c r="AZ527" s="839"/>
      <c r="BA527" s="839"/>
      <c r="BB527" s="839"/>
      <c r="BC527" s="839"/>
      <c r="BD527" s="839"/>
      <c r="BE527" s="839"/>
      <c r="BF527" s="839"/>
      <c r="BG527" s="839"/>
      <c r="BH527" s="839"/>
      <c r="BI527" s="839"/>
      <c r="BJ527" s="839"/>
      <c r="BK527" s="839"/>
      <c r="BL527" s="839"/>
      <c r="BM527" s="839"/>
      <c r="BN527" s="839"/>
      <c r="BO527" s="839"/>
      <c r="BP527" s="839"/>
      <c r="BQ527" s="839"/>
      <c r="BR527" s="839"/>
      <c r="BS527" s="839"/>
    </row>
    <row r="528" spans="1:71" s="575" customFormat="1" ht="15.6" customHeight="1" outlineLevel="2" x14ac:dyDescent="0.2">
      <c r="A528" s="811"/>
      <c r="B528" s="578"/>
      <c r="C528" s="694"/>
      <c r="D528" s="576" t="s">
        <v>1411</v>
      </c>
      <c r="E528" s="579">
        <f>E527+E526</f>
        <v>465.62999999999994</v>
      </c>
      <c r="F528" s="576" t="s">
        <v>71</v>
      </c>
      <c r="G528" s="580">
        <v>0.13</v>
      </c>
      <c r="H528" s="580">
        <f t="shared" si="142"/>
        <v>60.531899999999993</v>
      </c>
      <c r="I528" s="768">
        <v>0</v>
      </c>
      <c r="J528" s="768">
        <f t="shared" si="143"/>
        <v>0</v>
      </c>
      <c r="K528" s="768"/>
      <c r="L528" s="768">
        <f t="shared" si="144"/>
        <v>0</v>
      </c>
      <c r="M528" s="768">
        <f>J528+H528*Tabellen!$K$2+L528</f>
        <v>3631.9139999999998</v>
      </c>
      <c r="N528" s="704"/>
      <c r="O528" s="889">
        <f t="shared" si="145"/>
        <v>4394.6159399999997</v>
      </c>
      <c r="P528" s="902"/>
      <c r="Q528" s="894" t="s">
        <v>1007</v>
      </c>
      <c r="R528" s="889">
        <f>H528*Tabellen!$K$2*Tabellen!$F$2</f>
        <v>4394.6159399999997</v>
      </c>
      <c r="S528" s="895" t="s">
        <v>1089</v>
      </c>
      <c r="T528" s="889">
        <f>J528*Tabellen!$F$2</f>
        <v>0</v>
      </c>
      <c r="U528" s="889">
        <f>R528*Tabellen!$G$2</f>
        <v>395.51543459999994</v>
      </c>
      <c r="V528" s="889">
        <f>T528*Tabellen!$H$2</f>
        <v>0</v>
      </c>
      <c r="W528" s="889">
        <f t="shared" si="146"/>
        <v>395.51543459999994</v>
      </c>
      <c r="X528" s="889">
        <f t="shared" si="147"/>
        <v>4790.1313745999996</v>
      </c>
      <c r="Y528" s="904"/>
      <c r="Z528" s="839"/>
      <c r="AA528" s="839"/>
      <c r="AB528" s="839"/>
      <c r="AC528" s="839"/>
      <c r="AD528" s="839"/>
      <c r="AE528" s="839"/>
      <c r="AF528" s="839"/>
      <c r="AG528" s="839"/>
      <c r="AH528" s="839"/>
      <c r="AI528" s="839"/>
      <c r="AJ528" s="839"/>
      <c r="AK528" s="839"/>
      <c r="AL528" s="839"/>
      <c r="AM528" s="839"/>
      <c r="AN528" s="839"/>
      <c r="AO528" s="839"/>
      <c r="AP528" s="839"/>
      <c r="AQ528" s="839"/>
      <c r="AR528" s="839"/>
      <c r="AS528" s="839"/>
      <c r="AT528" s="839"/>
      <c r="AU528" s="839"/>
      <c r="AV528" s="839"/>
      <c r="AW528" s="839"/>
      <c r="AX528" s="839"/>
      <c r="AY528" s="839"/>
      <c r="AZ528" s="839"/>
      <c r="BA528" s="839"/>
      <c r="BB528" s="839"/>
      <c r="BC528" s="839"/>
      <c r="BD528" s="839"/>
      <c r="BE528" s="839"/>
      <c r="BF528" s="839"/>
      <c r="BG528" s="839"/>
      <c r="BH528" s="839"/>
      <c r="BI528" s="839"/>
      <c r="BJ528" s="839"/>
      <c r="BK528" s="839"/>
      <c r="BL528" s="839"/>
      <c r="BM528" s="839"/>
      <c r="BN528" s="839"/>
      <c r="BO528" s="839"/>
      <c r="BP528" s="839"/>
      <c r="BQ528" s="839"/>
      <c r="BR528" s="839"/>
      <c r="BS528" s="839"/>
    </row>
    <row r="529" spans="1:71" s="575" customFormat="1" ht="15.6" customHeight="1" outlineLevel="2" x14ac:dyDescent="0.2">
      <c r="A529" s="811"/>
      <c r="B529" s="578"/>
      <c r="C529" s="694"/>
      <c r="D529" s="576" t="s">
        <v>1427</v>
      </c>
      <c r="E529" s="579">
        <f>E522*1.05</f>
        <v>95.864999999999995</v>
      </c>
      <c r="F529" s="576" t="s">
        <v>74</v>
      </c>
      <c r="G529" s="580">
        <v>0</v>
      </c>
      <c r="H529" s="580">
        <f t="shared" si="142"/>
        <v>0</v>
      </c>
      <c r="I529" s="768">
        <v>9.24</v>
      </c>
      <c r="J529" s="768">
        <f t="shared" si="143"/>
        <v>885.79259999999999</v>
      </c>
      <c r="K529" s="768"/>
      <c r="L529" s="768">
        <f t="shared" si="144"/>
        <v>0</v>
      </c>
      <c r="M529" s="768">
        <f>J529+H529*Tabellen!$K$2+L529</f>
        <v>885.79259999999999</v>
      </c>
      <c r="N529" s="704"/>
      <c r="O529" s="889">
        <f t="shared" si="145"/>
        <v>1071.8090459999999</v>
      </c>
      <c r="P529" s="902"/>
      <c r="Q529" s="894" t="s">
        <v>1007</v>
      </c>
      <c r="R529" s="889">
        <f>H529*Tabellen!$K$2*Tabellen!$F$2</f>
        <v>0</v>
      </c>
      <c r="S529" s="895" t="s">
        <v>1089</v>
      </c>
      <c r="T529" s="889">
        <f>J529*Tabellen!$F$2</f>
        <v>1071.8090459999999</v>
      </c>
      <c r="U529" s="889">
        <f>R529*Tabellen!$G$2</f>
        <v>0</v>
      </c>
      <c r="V529" s="889">
        <f>T529*Tabellen!$H$2</f>
        <v>225.07989965999997</v>
      </c>
      <c r="W529" s="889">
        <f t="shared" si="146"/>
        <v>225.07989965999997</v>
      </c>
      <c r="X529" s="889">
        <f t="shared" si="147"/>
        <v>1296.8889456599998</v>
      </c>
      <c r="Y529" s="888"/>
      <c r="Z529" s="839"/>
      <c r="AA529" s="839"/>
      <c r="AB529" s="839"/>
      <c r="AC529" s="839"/>
      <c r="AD529" s="839"/>
      <c r="AE529" s="839"/>
      <c r="AF529" s="839"/>
      <c r="AG529" s="839"/>
      <c r="AH529" s="839"/>
      <c r="AI529" s="839"/>
      <c r="AJ529" s="839"/>
      <c r="AK529" s="839"/>
      <c r="AL529" s="839"/>
      <c r="AM529" s="839"/>
      <c r="AN529" s="839"/>
      <c r="AO529" s="839"/>
      <c r="AP529" s="839"/>
      <c r="AQ529" s="839"/>
      <c r="AR529" s="839"/>
      <c r="AS529" s="839"/>
      <c r="AT529" s="839"/>
      <c r="AU529" s="839"/>
      <c r="AV529" s="839"/>
      <c r="AW529" s="839"/>
      <c r="AX529" s="839"/>
      <c r="AY529" s="839"/>
      <c r="AZ529" s="839"/>
      <c r="BA529" s="839"/>
      <c r="BB529" s="839"/>
      <c r="BC529" s="839"/>
      <c r="BD529" s="839"/>
      <c r="BE529" s="839"/>
      <c r="BF529" s="839"/>
      <c r="BG529" s="839"/>
      <c r="BH529" s="839"/>
      <c r="BI529" s="839"/>
      <c r="BJ529" s="839"/>
      <c r="BK529" s="839"/>
      <c r="BL529" s="839"/>
      <c r="BM529" s="839"/>
      <c r="BN529" s="839"/>
      <c r="BO529" s="839"/>
      <c r="BP529" s="839"/>
      <c r="BQ529" s="839"/>
      <c r="BR529" s="839"/>
      <c r="BS529" s="839"/>
    </row>
    <row r="530" spans="1:71" s="575" customFormat="1" ht="15.6" customHeight="1" outlineLevel="2" x14ac:dyDescent="0.2">
      <c r="A530" s="811"/>
      <c r="B530" s="578"/>
      <c r="C530" s="694"/>
      <c r="D530" s="576" t="str">
        <f>D529</f>
        <v xml:space="preserve">Isolatie in binnenwanden en voorzetwanden d=80 mm n.t.b. </v>
      </c>
      <c r="E530" s="579">
        <f>E522</f>
        <v>91.3</v>
      </c>
      <c r="F530" s="576" t="s">
        <v>74</v>
      </c>
      <c r="G530" s="580">
        <v>0.08</v>
      </c>
      <c r="H530" s="580">
        <f t="shared" si="142"/>
        <v>7.3040000000000003</v>
      </c>
      <c r="I530" s="768"/>
      <c r="J530" s="768">
        <f t="shared" si="143"/>
        <v>0</v>
      </c>
      <c r="K530" s="768"/>
      <c r="L530" s="768">
        <f t="shared" si="144"/>
        <v>0</v>
      </c>
      <c r="M530" s="768">
        <f>J530+H530*Tabellen!$K$2+L530</f>
        <v>438.24</v>
      </c>
      <c r="N530" s="704"/>
      <c r="O530" s="889">
        <f t="shared" si="145"/>
        <v>530.2704</v>
      </c>
      <c r="P530" s="902"/>
      <c r="Q530" s="894" t="s">
        <v>1007</v>
      </c>
      <c r="R530" s="889">
        <f>H530*Tabellen!$K$2*Tabellen!$F$2</f>
        <v>530.2704</v>
      </c>
      <c r="S530" s="895" t="s">
        <v>1089</v>
      </c>
      <c r="T530" s="889">
        <f>J530*Tabellen!$F$2</f>
        <v>0</v>
      </c>
      <c r="U530" s="889">
        <f>R530*Tabellen!$G$2</f>
        <v>47.724336000000001</v>
      </c>
      <c r="V530" s="889">
        <f>T530*Tabellen!$H$2</f>
        <v>0</v>
      </c>
      <c r="W530" s="889">
        <f t="shared" si="146"/>
        <v>47.724336000000001</v>
      </c>
      <c r="X530" s="889">
        <f t="shared" si="147"/>
        <v>577.99473599999999</v>
      </c>
      <c r="Y530" s="888"/>
      <c r="Z530" s="839"/>
      <c r="AA530" s="839"/>
      <c r="AB530" s="839"/>
      <c r="AC530" s="839"/>
      <c r="AD530" s="839"/>
      <c r="AE530" s="839"/>
      <c r="AF530" s="839"/>
      <c r="AG530" s="839"/>
      <c r="AH530" s="839"/>
      <c r="AI530" s="839"/>
      <c r="AJ530" s="839"/>
      <c r="AK530" s="839"/>
      <c r="AL530" s="839"/>
      <c r="AM530" s="839"/>
      <c r="AN530" s="839"/>
      <c r="AO530" s="839"/>
      <c r="AP530" s="839"/>
      <c r="AQ530" s="839"/>
      <c r="AR530" s="839"/>
      <c r="AS530" s="839"/>
      <c r="AT530" s="839"/>
      <c r="AU530" s="839"/>
      <c r="AV530" s="839"/>
      <c r="AW530" s="839"/>
      <c r="AX530" s="839"/>
      <c r="AY530" s="839"/>
      <c r="AZ530" s="839"/>
      <c r="BA530" s="839"/>
      <c r="BB530" s="839"/>
      <c r="BC530" s="839"/>
      <c r="BD530" s="839"/>
      <c r="BE530" s="839"/>
      <c r="BF530" s="839"/>
      <c r="BG530" s="839"/>
      <c r="BH530" s="839"/>
      <c r="BI530" s="839"/>
      <c r="BJ530" s="839"/>
      <c r="BK530" s="839"/>
      <c r="BL530" s="839"/>
      <c r="BM530" s="839"/>
      <c r="BN530" s="839"/>
      <c r="BO530" s="839"/>
      <c r="BP530" s="839"/>
      <c r="BQ530" s="839"/>
      <c r="BR530" s="839"/>
      <c r="BS530" s="839"/>
    </row>
    <row r="531" spans="1:71" s="575" customFormat="1" ht="15.6" customHeight="1" outlineLevel="2" x14ac:dyDescent="0.2">
      <c r="A531" s="811"/>
      <c r="B531" s="578"/>
      <c r="C531" s="694"/>
      <c r="D531" s="576" t="s">
        <v>1414</v>
      </c>
      <c r="E531" s="579">
        <f>E522*1.1</f>
        <v>100.43</v>
      </c>
      <c r="F531" s="578" t="s">
        <v>74</v>
      </c>
      <c r="G531" s="579">
        <v>0</v>
      </c>
      <c r="H531" s="580">
        <f t="shared" si="142"/>
        <v>0</v>
      </c>
      <c r="I531" s="781">
        <v>2.1754249999999997</v>
      </c>
      <c r="J531" s="768">
        <f t="shared" si="143"/>
        <v>218.47793274999998</v>
      </c>
      <c r="K531" s="768"/>
      <c r="L531" s="768">
        <f t="shared" si="144"/>
        <v>0</v>
      </c>
      <c r="M531" s="768">
        <f>J531+H531*Tabellen!$K$2+L531</f>
        <v>218.47793274999998</v>
      </c>
      <c r="N531" s="704"/>
      <c r="O531" s="889">
        <f t="shared" si="145"/>
        <v>264.35829862749995</v>
      </c>
      <c r="P531" s="902"/>
      <c r="Q531" s="894" t="s">
        <v>1007</v>
      </c>
      <c r="R531" s="889">
        <f>H531*Tabellen!$K$2*Tabellen!$F$2</f>
        <v>0</v>
      </c>
      <c r="S531" s="895" t="s">
        <v>1089</v>
      </c>
      <c r="T531" s="889">
        <f>J531*Tabellen!$F$2</f>
        <v>264.35829862749995</v>
      </c>
      <c r="U531" s="889">
        <f>R531*Tabellen!$G$2</f>
        <v>0</v>
      </c>
      <c r="V531" s="889">
        <f>T531*Tabellen!$H$2</f>
        <v>55.515242711774988</v>
      </c>
      <c r="W531" s="889">
        <f t="shared" si="146"/>
        <v>55.515242711774988</v>
      </c>
      <c r="X531" s="889">
        <f t="shared" si="147"/>
        <v>319.87354133927494</v>
      </c>
      <c r="Y531" s="897"/>
      <c r="Z531" s="839"/>
      <c r="AA531" s="839"/>
      <c r="AB531" s="839"/>
      <c r="AC531" s="839"/>
      <c r="AD531" s="839"/>
      <c r="AE531" s="839"/>
      <c r="AF531" s="839"/>
      <c r="AG531" s="839"/>
      <c r="AH531" s="839"/>
      <c r="AI531" s="839"/>
      <c r="AJ531" s="839"/>
      <c r="AK531" s="839"/>
      <c r="AL531" s="839"/>
      <c r="AM531" s="839"/>
      <c r="AN531" s="839"/>
      <c r="AO531" s="839"/>
      <c r="AP531" s="839"/>
      <c r="AQ531" s="839"/>
      <c r="AR531" s="839"/>
      <c r="AS531" s="839"/>
      <c r="AT531" s="839"/>
      <c r="AU531" s="839"/>
      <c r="AV531" s="839"/>
      <c r="AW531" s="839"/>
      <c r="AX531" s="839"/>
      <c r="AY531" s="839"/>
      <c r="AZ531" s="839"/>
      <c r="BA531" s="839"/>
      <c r="BB531" s="839"/>
      <c r="BC531" s="839"/>
      <c r="BD531" s="839"/>
      <c r="BE531" s="839"/>
      <c r="BF531" s="839"/>
      <c r="BG531" s="839"/>
      <c r="BH531" s="839"/>
      <c r="BI531" s="839"/>
      <c r="BJ531" s="839"/>
      <c r="BK531" s="839"/>
      <c r="BL531" s="839"/>
      <c r="BM531" s="839"/>
      <c r="BN531" s="839"/>
      <c r="BO531" s="839"/>
      <c r="BP531" s="839"/>
      <c r="BQ531" s="839"/>
      <c r="BR531" s="839"/>
      <c r="BS531" s="839"/>
    </row>
    <row r="532" spans="1:71" s="575" customFormat="1" ht="15.6" customHeight="1" outlineLevel="2" x14ac:dyDescent="0.2">
      <c r="A532" s="811"/>
      <c r="B532" s="578"/>
      <c r="C532" s="694"/>
      <c r="D532" s="576" t="s">
        <v>1414</v>
      </c>
      <c r="E532" s="579">
        <f>E522</f>
        <v>91.3</v>
      </c>
      <c r="F532" s="576" t="s">
        <v>74</v>
      </c>
      <c r="G532" s="580">
        <v>0.03</v>
      </c>
      <c r="H532" s="580">
        <f t="shared" si="142"/>
        <v>2.7389999999999999</v>
      </c>
      <c r="I532" s="768">
        <v>0</v>
      </c>
      <c r="J532" s="768">
        <f t="shared" si="143"/>
        <v>0</v>
      </c>
      <c r="K532" s="768"/>
      <c r="L532" s="768">
        <f t="shared" si="144"/>
        <v>0</v>
      </c>
      <c r="M532" s="768">
        <f>J532+H532*Tabellen!$K$2+L532</f>
        <v>164.34</v>
      </c>
      <c r="N532" s="704"/>
      <c r="O532" s="889">
        <f t="shared" si="145"/>
        <v>198.85140000000001</v>
      </c>
      <c r="P532" s="902"/>
      <c r="Q532" s="894" t="s">
        <v>1007</v>
      </c>
      <c r="R532" s="889">
        <f>H532*Tabellen!$K$2*Tabellen!$F$2</f>
        <v>198.85140000000001</v>
      </c>
      <c r="S532" s="895" t="s">
        <v>1089</v>
      </c>
      <c r="T532" s="889">
        <f>J532*Tabellen!$F$2</f>
        <v>0</v>
      </c>
      <c r="U532" s="889">
        <f>R532*Tabellen!$G$2</f>
        <v>17.896626000000001</v>
      </c>
      <c r="V532" s="889">
        <f>T532*Tabellen!$H$2</f>
        <v>0</v>
      </c>
      <c r="W532" s="889">
        <f t="shared" si="146"/>
        <v>17.896626000000001</v>
      </c>
      <c r="X532" s="889">
        <f t="shared" si="147"/>
        <v>216.74802600000001</v>
      </c>
      <c r="Y532" s="888"/>
      <c r="Z532" s="839"/>
      <c r="AA532" s="839"/>
      <c r="AB532" s="839"/>
      <c r="AC532" s="839"/>
      <c r="AD532" s="839"/>
      <c r="AE532" s="839"/>
      <c r="AF532" s="839"/>
      <c r="AG532" s="839"/>
      <c r="AH532" s="839"/>
      <c r="AI532" s="839"/>
      <c r="AJ532" s="839"/>
      <c r="AK532" s="839"/>
      <c r="AL532" s="839"/>
      <c r="AM532" s="839"/>
      <c r="AN532" s="839"/>
      <c r="AO532" s="839"/>
      <c r="AP532" s="839"/>
      <c r="AQ532" s="839"/>
      <c r="AR532" s="839"/>
      <c r="AS532" s="839"/>
      <c r="AT532" s="839"/>
      <c r="AU532" s="839"/>
      <c r="AV532" s="839"/>
      <c r="AW532" s="839"/>
      <c r="AX532" s="839"/>
      <c r="AY532" s="839"/>
      <c r="AZ532" s="839"/>
      <c r="BA532" s="839"/>
      <c r="BB532" s="839"/>
      <c r="BC532" s="839"/>
      <c r="BD532" s="839"/>
      <c r="BE532" s="839"/>
      <c r="BF532" s="839"/>
      <c r="BG532" s="839"/>
      <c r="BH532" s="839"/>
      <c r="BI532" s="839"/>
      <c r="BJ532" s="839"/>
      <c r="BK532" s="839"/>
      <c r="BL532" s="839"/>
      <c r="BM532" s="839"/>
      <c r="BN532" s="839"/>
      <c r="BO532" s="839"/>
      <c r="BP532" s="839"/>
      <c r="BQ532" s="839"/>
      <c r="BR532" s="839"/>
      <c r="BS532" s="839"/>
    </row>
    <row r="533" spans="1:71" s="575" customFormat="1" ht="15.6" customHeight="1" outlineLevel="2" x14ac:dyDescent="0.2">
      <c r="A533" s="811"/>
      <c r="B533" s="578"/>
      <c r="C533" s="694"/>
      <c r="D533" s="576" t="s">
        <v>1415</v>
      </c>
      <c r="E533" s="579">
        <f>E522*1.1</f>
        <v>100.43</v>
      </c>
      <c r="F533" s="578" t="s">
        <v>74</v>
      </c>
      <c r="G533" s="579">
        <v>0</v>
      </c>
      <c r="H533" s="580">
        <f t="shared" si="142"/>
        <v>0</v>
      </c>
      <c r="I533" s="781">
        <v>1.79</v>
      </c>
      <c r="J533" s="768">
        <f t="shared" si="143"/>
        <v>179.76970000000003</v>
      </c>
      <c r="K533" s="768"/>
      <c r="L533" s="768">
        <f t="shared" si="144"/>
        <v>0</v>
      </c>
      <c r="M533" s="768">
        <f>J533+H533*Tabellen!$K$2+L533</f>
        <v>179.76970000000003</v>
      </c>
      <c r="N533" s="704"/>
      <c r="O533" s="889">
        <f t="shared" si="145"/>
        <v>217.52133700000002</v>
      </c>
      <c r="P533" s="902"/>
      <c r="Q533" s="894" t="s">
        <v>1007</v>
      </c>
      <c r="R533" s="889">
        <f>H533*Tabellen!$K$2*Tabellen!$F$2</f>
        <v>0</v>
      </c>
      <c r="S533" s="895" t="s">
        <v>1089</v>
      </c>
      <c r="T533" s="889">
        <f>J533*Tabellen!$F$2</f>
        <v>217.52133700000002</v>
      </c>
      <c r="U533" s="889">
        <f>R533*Tabellen!$G$2</f>
        <v>0</v>
      </c>
      <c r="V533" s="889">
        <f>T533*Tabellen!$H$2</f>
        <v>45.679480770000005</v>
      </c>
      <c r="W533" s="889">
        <f t="shared" si="146"/>
        <v>45.679480770000005</v>
      </c>
      <c r="X533" s="889">
        <f t="shared" si="147"/>
        <v>263.20081777000001</v>
      </c>
      <c r="Y533" s="897"/>
      <c r="Z533" s="839"/>
      <c r="AA533" s="839"/>
      <c r="AB533" s="839"/>
      <c r="AC533" s="839"/>
      <c r="AD533" s="839"/>
      <c r="AE533" s="839"/>
      <c r="AF533" s="839"/>
      <c r="AG533" s="839"/>
      <c r="AH533" s="839"/>
      <c r="AI533" s="839"/>
      <c r="AJ533" s="839"/>
      <c r="AK533" s="839"/>
      <c r="AL533" s="839"/>
      <c r="AM533" s="839"/>
      <c r="AN533" s="839"/>
      <c r="AO533" s="839"/>
      <c r="AP533" s="839"/>
      <c r="AQ533" s="839"/>
      <c r="AR533" s="839"/>
      <c r="AS533" s="839"/>
      <c r="AT533" s="839"/>
      <c r="AU533" s="839"/>
      <c r="AV533" s="839"/>
      <c r="AW533" s="839"/>
      <c r="AX533" s="839"/>
      <c r="AY533" s="839"/>
      <c r="AZ533" s="839"/>
      <c r="BA533" s="839"/>
      <c r="BB533" s="839"/>
      <c r="BC533" s="839"/>
      <c r="BD533" s="839"/>
      <c r="BE533" s="839"/>
      <c r="BF533" s="839"/>
      <c r="BG533" s="839"/>
      <c r="BH533" s="839"/>
      <c r="BI533" s="839"/>
      <c r="BJ533" s="839"/>
      <c r="BK533" s="839"/>
      <c r="BL533" s="839"/>
      <c r="BM533" s="839"/>
      <c r="BN533" s="839"/>
      <c r="BO533" s="839"/>
      <c r="BP533" s="839"/>
      <c r="BQ533" s="839"/>
      <c r="BR533" s="839"/>
      <c r="BS533" s="839"/>
    </row>
    <row r="534" spans="1:71" s="575" customFormat="1" ht="15.6" customHeight="1" outlineLevel="2" x14ac:dyDescent="0.2">
      <c r="A534" s="811"/>
      <c r="B534" s="578"/>
      <c r="C534" s="694"/>
      <c r="D534" s="576" t="s">
        <v>1415</v>
      </c>
      <c r="E534" s="579">
        <f>E522</f>
        <v>91.3</v>
      </c>
      <c r="F534" s="576" t="s">
        <v>74</v>
      </c>
      <c r="G534" s="580">
        <v>0.03</v>
      </c>
      <c r="H534" s="580">
        <f t="shared" si="142"/>
        <v>2.7389999999999999</v>
      </c>
      <c r="I534" s="768">
        <v>0</v>
      </c>
      <c r="J534" s="768">
        <f t="shared" si="143"/>
        <v>0</v>
      </c>
      <c r="K534" s="768"/>
      <c r="L534" s="768">
        <f t="shared" si="144"/>
        <v>0</v>
      </c>
      <c r="M534" s="768">
        <f>J534+H534*Tabellen!$K$2+L534</f>
        <v>164.34</v>
      </c>
      <c r="N534" s="704"/>
      <c r="O534" s="889">
        <f t="shared" si="145"/>
        <v>198.85140000000001</v>
      </c>
      <c r="P534" s="902"/>
      <c r="Q534" s="894" t="s">
        <v>1007</v>
      </c>
      <c r="R534" s="889">
        <f>H534*Tabellen!$K$2*Tabellen!$F$2</f>
        <v>198.85140000000001</v>
      </c>
      <c r="S534" s="895" t="s">
        <v>1089</v>
      </c>
      <c r="T534" s="889">
        <f>J534*Tabellen!$F$2</f>
        <v>0</v>
      </c>
      <c r="U534" s="889">
        <f>R534*Tabellen!$G$2</f>
        <v>17.896626000000001</v>
      </c>
      <c r="V534" s="889">
        <f>T534*Tabellen!$H$2</f>
        <v>0</v>
      </c>
      <c r="W534" s="889">
        <f t="shared" si="146"/>
        <v>17.896626000000001</v>
      </c>
      <c r="X534" s="889">
        <f t="shared" si="147"/>
        <v>216.74802600000001</v>
      </c>
      <c r="Y534" s="888"/>
      <c r="Z534" s="839"/>
      <c r="AA534" s="839"/>
      <c r="AB534" s="839"/>
      <c r="AC534" s="839"/>
      <c r="AD534" s="839"/>
      <c r="AE534" s="839"/>
      <c r="AF534" s="839"/>
      <c r="AG534" s="839"/>
      <c r="AH534" s="839"/>
      <c r="AI534" s="839"/>
      <c r="AJ534" s="839"/>
      <c r="AK534" s="839"/>
      <c r="AL534" s="839"/>
      <c r="AM534" s="839"/>
      <c r="AN534" s="839"/>
      <c r="AO534" s="839"/>
      <c r="AP534" s="839"/>
      <c r="AQ534" s="839"/>
      <c r="AR534" s="839"/>
      <c r="AS534" s="839"/>
      <c r="AT534" s="839"/>
      <c r="AU534" s="839"/>
      <c r="AV534" s="839"/>
      <c r="AW534" s="839"/>
      <c r="AX534" s="839"/>
      <c r="AY534" s="839"/>
      <c r="AZ534" s="839"/>
      <c r="BA534" s="839"/>
      <c r="BB534" s="839"/>
      <c r="BC534" s="839"/>
      <c r="BD534" s="839"/>
      <c r="BE534" s="839"/>
      <c r="BF534" s="839"/>
      <c r="BG534" s="839"/>
      <c r="BH534" s="839"/>
      <c r="BI534" s="839"/>
      <c r="BJ534" s="839"/>
      <c r="BK534" s="839"/>
      <c r="BL534" s="839"/>
      <c r="BM534" s="839"/>
      <c r="BN534" s="839"/>
      <c r="BO534" s="839"/>
      <c r="BP534" s="839"/>
      <c r="BQ534" s="839"/>
      <c r="BR534" s="839"/>
      <c r="BS534" s="839"/>
    </row>
    <row r="535" spans="1:71" s="575" customFormat="1" ht="15.6" customHeight="1" outlineLevel="2" x14ac:dyDescent="0.2">
      <c r="A535" s="811"/>
      <c r="B535" s="578"/>
      <c r="C535" s="694"/>
      <c r="D535" s="576" t="s">
        <v>1900</v>
      </c>
      <c r="E535" s="579">
        <f>E522*1.1</f>
        <v>100.43</v>
      </c>
      <c r="F535" s="576" t="s">
        <v>74</v>
      </c>
      <c r="G535" s="580"/>
      <c r="H535" s="580">
        <f t="shared" si="142"/>
        <v>0</v>
      </c>
      <c r="I535" s="768">
        <v>9.8000000000000007</v>
      </c>
      <c r="J535" s="768">
        <f t="shared" si="143"/>
        <v>984.21400000000017</v>
      </c>
      <c r="K535" s="768"/>
      <c r="L535" s="768">
        <f t="shared" si="144"/>
        <v>0</v>
      </c>
      <c r="M535" s="768">
        <f>J535+H535*Tabellen!$K$2+L535</f>
        <v>984.21400000000017</v>
      </c>
      <c r="N535" s="704"/>
      <c r="O535" s="889">
        <f t="shared" si="145"/>
        <v>1190.8989400000003</v>
      </c>
      <c r="P535" s="902"/>
      <c r="Q535" s="894" t="s">
        <v>1007</v>
      </c>
      <c r="R535" s="889">
        <f>H535*Tabellen!$K$2*Tabellen!$F$2</f>
        <v>0</v>
      </c>
      <c r="S535" s="895" t="s">
        <v>1089</v>
      </c>
      <c r="T535" s="889">
        <f>J535*Tabellen!$F$2</f>
        <v>1190.8989400000003</v>
      </c>
      <c r="U535" s="889">
        <f>R535*Tabellen!$G$2</f>
        <v>0</v>
      </c>
      <c r="V535" s="889">
        <f>T535*Tabellen!$H$2</f>
        <v>250.08877740000005</v>
      </c>
      <c r="W535" s="889">
        <f t="shared" si="146"/>
        <v>250.08877740000005</v>
      </c>
      <c r="X535" s="889">
        <f t="shared" si="147"/>
        <v>1440.9877174000003</v>
      </c>
      <c r="Y535" s="905"/>
      <c r="Z535" s="839"/>
      <c r="AA535" s="839"/>
      <c r="AB535" s="839"/>
      <c r="AC535" s="839"/>
      <c r="AD535" s="839"/>
      <c r="AE535" s="839"/>
      <c r="AF535" s="839"/>
      <c r="AG535" s="839"/>
      <c r="AH535" s="839"/>
      <c r="AI535" s="839"/>
      <c r="AJ535" s="839"/>
      <c r="AK535" s="839"/>
      <c r="AL535" s="839"/>
      <c r="AM535" s="839"/>
      <c r="AN535" s="839"/>
      <c r="AO535" s="839"/>
      <c r="AP535" s="839"/>
      <c r="AQ535" s="839"/>
      <c r="AR535" s="839"/>
      <c r="AS535" s="839"/>
      <c r="AT535" s="839"/>
      <c r="AU535" s="839"/>
      <c r="AV535" s="839"/>
      <c r="AW535" s="839"/>
      <c r="AX535" s="839"/>
      <c r="AY535" s="839"/>
      <c r="AZ535" s="839"/>
      <c r="BA535" s="839"/>
      <c r="BB535" s="839"/>
      <c r="BC535" s="839"/>
      <c r="BD535" s="839"/>
      <c r="BE535" s="839"/>
      <c r="BF535" s="839"/>
      <c r="BG535" s="839"/>
      <c r="BH535" s="839"/>
      <c r="BI535" s="839"/>
      <c r="BJ535" s="839"/>
      <c r="BK535" s="839"/>
      <c r="BL535" s="839"/>
      <c r="BM535" s="839"/>
      <c r="BN535" s="839"/>
      <c r="BO535" s="839"/>
      <c r="BP535" s="839"/>
      <c r="BQ535" s="839"/>
      <c r="BR535" s="839"/>
      <c r="BS535" s="839"/>
    </row>
    <row r="536" spans="1:71" s="575" customFormat="1" ht="15.6" customHeight="1" outlineLevel="2" x14ac:dyDescent="0.2">
      <c r="A536" s="811"/>
      <c r="B536" s="578"/>
      <c r="C536" s="694"/>
      <c r="D536" s="576" t="s">
        <v>1900</v>
      </c>
      <c r="E536" s="579">
        <f>E522</f>
        <v>91.3</v>
      </c>
      <c r="F536" s="576" t="s">
        <v>74</v>
      </c>
      <c r="G536" s="580">
        <v>0.35</v>
      </c>
      <c r="H536" s="580">
        <f t="shared" si="142"/>
        <v>31.954999999999998</v>
      </c>
      <c r="I536" s="768"/>
      <c r="J536" s="768">
        <f t="shared" si="143"/>
        <v>0</v>
      </c>
      <c r="K536" s="768"/>
      <c r="L536" s="768">
        <f t="shared" si="144"/>
        <v>0</v>
      </c>
      <c r="M536" s="768">
        <f>J536+H536*Tabellen!$K$2+L536</f>
        <v>1917.3</v>
      </c>
      <c r="N536" s="704"/>
      <c r="O536" s="889">
        <f t="shared" si="145"/>
        <v>2319.933</v>
      </c>
      <c r="P536" s="902"/>
      <c r="Q536" s="894" t="s">
        <v>1007</v>
      </c>
      <c r="R536" s="889">
        <f>H536*Tabellen!$K$2*Tabellen!$F$2</f>
        <v>2319.933</v>
      </c>
      <c r="S536" s="895" t="s">
        <v>1089</v>
      </c>
      <c r="T536" s="889">
        <f>J536*Tabellen!$F$2</f>
        <v>0</v>
      </c>
      <c r="U536" s="889">
        <f>R536*Tabellen!$G$2</f>
        <v>208.79397</v>
      </c>
      <c r="V536" s="889">
        <f>T536*Tabellen!$H$2</f>
        <v>0</v>
      </c>
      <c r="W536" s="889">
        <f t="shared" si="146"/>
        <v>208.79397</v>
      </c>
      <c r="X536" s="889">
        <f t="shared" si="147"/>
        <v>2528.7269700000002</v>
      </c>
      <c r="Y536" s="888"/>
      <c r="Z536" s="839"/>
      <c r="AA536" s="839"/>
      <c r="AB536" s="839"/>
      <c r="AC536" s="839"/>
      <c r="AD536" s="839"/>
      <c r="AE536" s="839"/>
      <c r="AF536" s="839"/>
      <c r="AG536" s="839"/>
      <c r="AH536" s="839"/>
      <c r="AI536" s="839"/>
      <c r="AJ536" s="839"/>
      <c r="AK536" s="839"/>
      <c r="AL536" s="839"/>
      <c r="AM536" s="839"/>
      <c r="AN536" s="839"/>
      <c r="AO536" s="839"/>
      <c r="AP536" s="839"/>
      <c r="AQ536" s="839"/>
      <c r="AR536" s="839"/>
      <c r="AS536" s="839"/>
      <c r="AT536" s="839"/>
      <c r="AU536" s="839"/>
      <c r="AV536" s="839"/>
      <c r="AW536" s="839"/>
      <c r="AX536" s="839"/>
      <c r="AY536" s="839"/>
      <c r="AZ536" s="839"/>
      <c r="BA536" s="839"/>
      <c r="BB536" s="839"/>
      <c r="BC536" s="839"/>
      <c r="BD536" s="839"/>
      <c r="BE536" s="839"/>
      <c r="BF536" s="839"/>
      <c r="BG536" s="839"/>
      <c r="BH536" s="839"/>
      <c r="BI536" s="839"/>
      <c r="BJ536" s="839"/>
      <c r="BK536" s="839"/>
      <c r="BL536" s="839"/>
      <c r="BM536" s="839"/>
      <c r="BN536" s="839"/>
      <c r="BO536" s="839"/>
      <c r="BP536" s="839"/>
      <c r="BQ536" s="839"/>
      <c r="BR536" s="839"/>
      <c r="BS536" s="839"/>
    </row>
    <row r="537" spans="1:71" s="575" customFormat="1" ht="15.6" customHeight="1" outlineLevel="2" x14ac:dyDescent="0.2">
      <c r="A537" s="811"/>
      <c r="B537" s="578"/>
      <c r="C537" s="694"/>
      <c r="D537" s="578" t="s">
        <v>1416</v>
      </c>
      <c r="E537" s="579">
        <f>E522</f>
        <v>91.3</v>
      </c>
      <c r="F537" s="576" t="s">
        <v>74</v>
      </c>
      <c r="G537" s="579"/>
      <c r="H537" s="580">
        <f t="shared" si="142"/>
        <v>0</v>
      </c>
      <c r="I537" s="768">
        <v>5.5</v>
      </c>
      <c r="J537" s="768">
        <f t="shared" si="143"/>
        <v>502.15</v>
      </c>
      <c r="K537" s="768"/>
      <c r="L537" s="768">
        <f t="shared" si="144"/>
        <v>0</v>
      </c>
      <c r="M537" s="768">
        <f>J537+H537*Tabellen!$K$2+L537</f>
        <v>502.15</v>
      </c>
      <c r="N537" s="704"/>
      <c r="O537" s="889">
        <f t="shared" si="145"/>
        <v>607.60149999999999</v>
      </c>
      <c r="P537" s="902"/>
      <c r="Q537" s="894" t="s">
        <v>1007</v>
      </c>
      <c r="R537" s="889">
        <f>H537*Tabellen!$K$2*Tabellen!$F$2</f>
        <v>0</v>
      </c>
      <c r="S537" s="895" t="s">
        <v>1089</v>
      </c>
      <c r="T537" s="889">
        <f>J537*Tabellen!$F$2</f>
        <v>607.60149999999999</v>
      </c>
      <c r="U537" s="889">
        <f>R537*Tabellen!$G$2</f>
        <v>0</v>
      </c>
      <c r="V537" s="889">
        <f>T537*Tabellen!$H$2</f>
        <v>127.59631499999999</v>
      </c>
      <c r="W537" s="889">
        <f t="shared" si="146"/>
        <v>127.59631499999999</v>
      </c>
      <c r="X537" s="889">
        <f t="shared" si="147"/>
        <v>735.19781499999999</v>
      </c>
      <c r="Y537" s="888"/>
      <c r="Z537" s="839"/>
      <c r="AA537" s="839"/>
      <c r="AB537" s="839"/>
      <c r="AC537" s="839"/>
      <c r="AD537" s="839"/>
      <c r="AE537" s="839"/>
      <c r="AF537" s="839"/>
      <c r="AG537" s="839"/>
      <c r="AH537" s="839"/>
      <c r="AI537" s="839"/>
      <c r="AJ537" s="839"/>
      <c r="AK537" s="839"/>
      <c r="AL537" s="839"/>
      <c r="AM537" s="839"/>
      <c r="AN537" s="839"/>
      <c r="AO537" s="839"/>
      <c r="AP537" s="839"/>
      <c r="AQ537" s="839"/>
      <c r="AR537" s="839"/>
      <c r="AS537" s="839"/>
      <c r="AT537" s="839"/>
      <c r="AU537" s="839"/>
      <c r="AV537" s="839"/>
      <c r="AW537" s="839"/>
      <c r="AX537" s="839"/>
      <c r="AY537" s="839"/>
      <c r="AZ537" s="839"/>
      <c r="BA537" s="839"/>
      <c r="BB537" s="839"/>
      <c r="BC537" s="839"/>
      <c r="BD537" s="839"/>
      <c r="BE537" s="839"/>
      <c r="BF537" s="839"/>
      <c r="BG537" s="839"/>
      <c r="BH537" s="839"/>
      <c r="BI537" s="839"/>
      <c r="BJ537" s="839"/>
      <c r="BK537" s="839"/>
      <c r="BL537" s="839"/>
      <c r="BM537" s="839"/>
      <c r="BN537" s="839"/>
      <c r="BO537" s="839"/>
      <c r="BP537" s="839"/>
      <c r="BQ537" s="839"/>
      <c r="BR537" s="839"/>
      <c r="BS537" s="839"/>
    </row>
    <row r="538" spans="1:71" s="575" customFormat="1" ht="15.6" customHeight="1" outlineLevel="2" x14ac:dyDescent="0.2">
      <c r="A538" s="811"/>
      <c r="B538" s="578"/>
      <c r="C538" s="694"/>
      <c r="D538" s="578" t="s">
        <v>1407</v>
      </c>
      <c r="E538" s="579">
        <v>1</v>
      </c>
      <c r="F538" s="576" t="s">
        <v>844</v>
      </c>
      <c r="G538" s="579">
        <v>4</v>
      </c>
      <c r="H538" s="580">
        <f t="shared" si="142"/>
        <v>4</v>
      </c>
      <c r="I538" s="768"/>
      <c r="J538" s="768">
        <f t="shared" si="143"/>
        <v>0</v>
      </c>
      <c r="K538" s="768"/>
      <c r="L538" s="768">
        <f t="shared" si="144"/>
        <v>0</v>
      </c>
      <c r="M538" s="768">
        <f>J538+H538*Tabellen!$K$2+L538</f>
        <v>240</v>
      </c>
      <c r="N538" s="704"/>
      <c r="O538" s="889">
        <f t="shared" si="145"/>
        <v>290.39999999999998</v>
      </c>
      <c r="P538" s="902"/>
      <c r="Q538" s="894" t="s">
        <v>1007</v>
      </c>
      <c r="R538" s="889">
        <f>H538*Tabellen!$K$2*Tabellen!$F$2</f>
        <v>290.39999999999998</v>
      </c>
      <c r="S538" s="895" t="s">
        <v>1089</v>
      </c>
      <c r="T538" s="889">
        <f>J538*Tabellen!$F$2</f>
        <v>0</v>
      </c>
      <c r="U538" s="889">
        <f>R538*Tabellen!$G$2</f>
        <v>26.135999999999996</v>
      </c>
      <c r="V538" s="889">
        <f>T538*Tabellen!$H$2</f>
        <v>0</v>
      </c>
      <c r="W538" s="889">
        <f t="shared" si="146"/>
        <v>26.135999999999996</v>
      </c>
      <c r="X538" s="889">
        <f t="shared" si="147"/>
        <v>316.53599999999994</v>
      </c>
      <c r="Y538" s="888"/>
      <c r="Z538" s="839"/>
      <c r="AA538" s="839"/>
      <c r="AB538" s="839"/>
      <c r="AC538" s="839"/>
      <c r="AD538" s="839"/>
      <c r="AE538" s="839"/>
      <c r="AF538" s="839"/>
      <c r="AG538" s="839"/>
      <c r="AH538" s="839"/>
      <c r="AI538" s="839"/>
      <c r="AJ538" s="839"/>
      <c r="AK538" s="839"/>
      <c r="AL538" s="839"/>
      <c r="AM538" s="839"/>
      <c r="AN538" s="839"/>
      <c r="AO538" s="839"/>
      <c r="AP538" s="839"/>
      <c r="AQ538" s="839"/>
      <c r="AR538" s="839"/>
      <c r="AS538" s="839"/>
      <c r="AT538" s="839"/>
      <c r="AU538" s="839"/>
      <c r="AV538" s="839"/>
      <c r="AW538" s="839"/>
      <c r="AX538" s="839"/>
      <c r="AY538" s="839"/>
      <c r="AZ538" s="839"/>
      <c r="BA538" s="839"/>
      <c r="BB538" s="839"/>
      <c r="BC538" s="839"/>
      <c r="BD538" s="839"/>
      <c r="BE538" s="839"/>
      <c r="BF538" s="839"/>
      <c r="BG538" s="839"/>
      <c r="BH538" s="839"/>
      <c r="BI538" s="839"/>
      <c r="BJ538" s="839"/>
      <c r="BK538" s="839"/>
      <c r="BL538" s="839"/>
      <c r="BM538" s="839"/>
      <c r="BN538" s="839"/>
      <c r="BO538" s="839"/>
      <c r="BP538" s="839"/>
      <c r="BQ538" s="839"/>
      <c r="BR538" s="839"/>
      <c r="BS538" s="839"/>
    </row>
    <row r="539" spans="1:71" s="733" customFormat="1" ht="15.6" customHeight="1" outlineLevel="2" x14ac:dyDescent="0.2">
      <c r="A539" s="813"/>
      <c r="B539" s="578"/>
      <c r="C539" s="694"/>
      <c r="D539" s="576"/>
      <c r="E539" s="734"/>
      <c r="G539" s="735"/>
      <c r="H539" s="735"/>
      <c r="I539" s="782"/>
      <c r="J539" s="782"/>
      <c r="K539" s="782"/>
      <c r="L539" s="782"/>
      <c r="M539" s="782"/>
      <c r="N539" s="736"/>
      <c r="O539" s="888"/>
      <c r="P539" s="902"/>
      <c r="Q539" s="894"/>
      <c r="R539" s="889"/>
      <c r="S539" s="895"/>
      <c r="T539" s="889"/>
      <c r="U539" s="889"/>
      <c r="V539" s="889"/>
      <c r="W539" s="889"/>
      <c r="X539" s="889"/>
      <c r="Y539" s="905"/>
      <c r="Z539" s="842"/>
      <c r="AA539" s="842"/>
      <c r="AB539" s="842"/>
      <c r="AC539" s="842"/>
      <c r="AD539" s="842"/>
      <c r="AE539" s="842"/>
      <c r="AF539" s="842"/>
      <c r="AG539" s="842"/>
      <c r="AH539" s="842"/>
      <c r="AI539" s="842"/>
      <c r="AJ539" s="842"/>
      <c r="AK539" s="842"/>
      <c r="AL539" s="842"/>
      <c r="AM539" s="842"/>
      <c r="AN539" s="842"/>
      <c r="AO539" s="842"/>
      <c r="AP539" s="842"/>
      <c r="AQ539" s="842"/>
      <c r="AR539" s="842"/>
      <c r="AS539" s="842"/>
      <c r="AT539" s="842"/>
      <c r="AU539" s="842"/>
      <c r="AV539" s="842"/>
      <c r="AW539" s="842"/>
      <c r="AX539" s="842"/>
      <c r="AY539" s="842"/>
      <c r="AZ539" s="842"/>
      <c r="BA539" s="842"/>
      <c r="BB539" s="842"/>
      <c r="BC539" s="842"/>
      <c r="BD539" s="842"/>
      <c r="BE539" s="842"/>
      <c r="BF539" s="842"/>
      <c r="BG539" s="842"/>
      <c r="BH539" s="842"/>
      <c r="BI539" s="842"/>
      <c r="BJ539" s="842"/>
      <c r="BK539" s="842"/>
      <c r="BL539" s="842"/>
      <c r="BM539" s="842"/>
      <c r="BN539" s="842"/>
      <c r="BO539" s="842"/>
      <c r="BP539" s="842"/>
      <c r="BQ539" s="842"/>
      <c r="BR539" s="842"/>
      <c r="BS539" s="842"/>
    </row>
    <row r="540" spans="1:71" ht="15.6" customHeight="1" outlineLevel="2" x14ac:dyDescent="0.2">
      <c r="B540" s="578"/>
      <c r="E540" s="579"/>
      <c r="G540" s="580"/>
      <c r="H540" s="580"/>
      <c r="K540" s="783"/>
      <c r="N540" s="703"/>
      <c r="O540" s="888"/>
      <c r="P540" s="888"/>
      <c r="Q540" s="888"/>
      <c r="Y540" s="888"/>
      <c r="Z540" s="836"/>
    </row>
    <row r="541" spans="1:71" ht="9" customHeight="1" outlineLevel="1" x14ac:dyDescent="0.2">
      <c r="B541" s="582"/>
      <c r="D541" s="583"/>
      <c r="E541" s="585"/>
      <c r="F541" s="583"/>
      <c r="G541" s="584"/>
      <c r="H541" s="584"/>
      <c r="I541" s="769"/>
      <c r="J541" s="769"/>
      <c r="K541" s="769"/>
      <c r="L541" s="769"/>
      <c r="M541" s="769"/>
      <c r="N541" s="694"/>
      <c r="O541" s="892"/>
      <c r="P541" s="892"/>
      <c r="Q541" s="892"/>
      <c r="R541" s="893"/>
      <c r="S541" s="893"/>
      <c r="T541" s="893"/>
      <c r="U541" s="893"/>
      <c r="V541" s="893"/>
      <c r="W541" s="893"/>
      <c r="X541" s="893"/>
      <c r="Y541" s="892"/>
      <c r="Z541" s="837"/>
      <c r="AA541" s="838"/>
      <c r="AG541" s="835"/>
      <c r="AH541" s="835"/>
    </row>
    <row r="542" spans="1:71" s="789" customFormat="1" ht="15.6" customHeight="1" outlineLevel="1" x14ac:dyDescent="0.2">
      <c r="B542" s="569" t="s">
        <v>996</v>
      </c>
      <c r="C542" s="814"/>
      <c r="D542" s="570" t="s">
        <v>1573</v>
      </c>
      <c r="E542" s="577">
        <v>91.3</v>
      </c>
      <c r="F542" s="570" t="s">
        <v>74</v>
      </c>
      <c r="G542" s="571"/>
      <c r="H542" s="571">
        <f>SUM(H543:H560)/E542</f>
        <v>1.2372359336335239</v>
      </c>
      <c r="I542" s="767"/>
      <c r="J542" s="767">
        <f>SUM(J543:J560)/E542</f>
        <v>40.365467500000001</v>
      </c>
      <c r="K542" s="767"/>
      <c r="L542" s="767">
        <f>SUM(L543:L560)/E542</f>
        <v>0</v>
      </c>
      <c r="M542" s="767">
        <f>SUM(M543:M560)/E542</f>
        <v>114.59962351801144</v>
      </c>
      <c r="N542" s="814"/>
      <c r="O542" s="886">
        <f>SUM(O543:O560)/E542</f>
        <v>138.66554445679387</v>
      </c>
      <c r="P542" s="885" t="str">
        <f>B542</f>
        <v>V1-3-E3</v>
      </c>
      <c r="Q542" s="885"/>
      <c r="R542" s="886"/>
      <c r="S542" s="886"/>
      <c r="T542" s="886"/>
      <c r="U542" s="899"/>
      <c r="V542" s="886"/>
      <c r="W542" s="886"/>
      <c r="X542" s="886">
        <f>SUM(X543:X560)/E542</f>
        <v>157.00650933890529</v>
      </c>
      <c r="Y542" s="887"/>
      <c r="Z542" s="832"/>
      <c r="AA542" s="832"/>
      <c r="AB542" s="832"/>
      <c r="AC542" s="832"/>
      <c r="AD542" s="832"/>
      <c r="AE542" s="832"/>
      <c r="AF542" s="832"/>
      <c r="AG542" s="832"/>
      <c r="AH542" s="832"/>
      <c r="AI542" s="832"/>
      <c r="AJ542" s="832"/>
      <c r="AK542" s="832"/>
      <c r="AL542" s="832"/>
      <c r="AM542" s="832"/>
      <c r="AN542" s="832"/>
      <c r="AO542" s="832"/>
      <c r="AP542" s="832"/>
      <c r="AQ542" s="832"/>
      <c r="AR542" s="832"/>
      <c r="AS542" s="832"/>
      <c r="AT542" s="832"/>
      <c r="AU542" s="832"/>
      <c r="AV542" s="832"/>
      <c r="AW542" s="832"/>
      <c r="AX542" s="832"/>
      <c r="AY542" s="832"/>
      <c r="AZ542" s="832"/>
      <c r="BA542" s="832"/>
      <c r="BB542" s="832"/>
      <c r="BC542" s="832"/>
      <c r="BD542" s="832"/>
      <c r="BE542" s="832"/>
      <c r="BF542" s="832"/>
      <c r="BG542" s="832"/>
      <c r="BH542" s="832"/>
      <c r="BI542" s="832"/>
      <c r="BJ542" s="832"/>
      <c r="BK542" s="832"/>
      <c r="BL542" s="832"/>
      <c r="BM542" s="832"/>
      <c r="BN542" s="832"/>
      <c r="BO542" s="832"/>
      <c r="BP542" s="832"/>
      <c r="BQ542" s="832"/>
      <c r="BR542" s="832"/>
      <c r="BS542" s="832"/>
    </row>
    <row r="543" spans="1:71" ht="15.6" customHeight="1" outlineLevel="2" x14ac:dyDescent="0.2">
      <c r="B543" s="578"/>
      <c r="D543" s="587" t="s">
        <v>1247</v>
      </c>
      <c r="E543" s="579"/>
      <c r="G543" s="580"/>
      <c r="H543" s="580"/>
      <c r="K543" s="783"/>
      <c r="N543" s="703"/>
      <c r="O543" s="888" t="str">
        <f>R543</f>
        <v>incl. opslagen</v>
      </c>
      <c r="P543" s="888"/>
      <c r="Q543" s="894"/>
      <c r="R543" s="901" t="str">
        <f>Tabellen!$C$2</f>
        <v>incl. opslagen</v>
      </c>
      <c r="S543" s="895"/>
      <c r="T543" s="901" t="str">
        <f>Tabellen!$C$2</f>
        <v>incl. opslagen</v>
      </c>
    </row>
    <row r="544" spans="1:71" s="575" customFormat="1" ht="15.6" customHeight="1" outlineLevel="2" x14ac:dyDescent="0.2">
      <c r="A544" s="811"/>
      <c r="B544" s="578"/>
      <c r="C544" s="694"/>
      <c r="D544" s="576" t="s">
        <v>1378</v>
      </c>
      <c r="E544" s="579">
        <v>1</v>
      </c>
      <c r="F544" s="576" t="s">
        <v>844</v>
      </c>
      <c r="G544" s="580">
        <v>2</v>
      </c>
      <c r="H544" s="580">
        <f t="shared" ref="H544:H558" si="148">E544*G544</f>
        <v>2</v>
      </c>
      <c r="I544" s="768"/>
      <c r="J544" s="768">
        <f t="shared" ref="J544:J558" si="149">E544*I544</f>
        <v>0</v>
      </c>
      <c r="K544" s="768"/>
      <c r="L544" s="768">
        <f t="shared" ref="L544:L558" si="150">E544*K544</f>
        <v>0</v>
      </c>
      <c r="M544" s="768">
        <f>J544+H544*Tabellen!$K$2+L544</f>
        <v>120</v>
      </c>
      <c r="N544" s="704"/>
      <c r="O544" s="889">
        <f t="shared" ref="O544:O558" si="151">R544+T544</f>
        <v>145.19999999999999</v>
      </c>
      <c r="P544" s="902"/>
      <c r="Q544" s="894" t="s">
        <v>1007</v>
      </c>
      <c r="R544" s="889">
        <f>H544*Tabellen!$K$2*Tabellen!$F$2</f>
        <v>145.19999999999999</v>
      </c>
      <c r="S544" s="895" t="s">
        <v>1089</v>
      </c>
      <c r="T544" s="889">
        <f>J544*Tabellen!$F$2</f>
        <v>0</v>
      </c>
      <c r="U544" s="889">
        <f>R544*Tabellen!$G$2</f>
        <v>13.067999999999998</v>
      </c>
      <c r="V544" s="889">
        <f>T544*Tabellen!$H$2</f>
        <v>0</v>
      </c>
      <c r="W544" s="889">
        <f t="shared" ref="W544:W558" si="152">U544+V544</f>
        <v>13.067999999999998</v>
      </c>
      <c r="X544" s="889">
        <f t="shared" ref="X544:X558" si="153">O544+W544</f>
        <v>158.26799999999997</v>
      </c>
      <c r="Y544" s="890"/>
      <c r="Z544" s="839"/>
      <c r="AA544" s="839"/>
      <c r="AB544" s="839"/>
      <c r="AC544" s="839"/>
      <c r="AD544" s="839"/>
      <c r="AE544" s="839"/>
      <c r="AF544" s="839"/>
      <c r="AG544" s="839"/>
      <c r="AH544" s="839"/>
      <c r="AI544" s="839"/>
      <c r="AJ544" s="839"/>
      <c r="AK544" s="839"/>
      <c r="AL544" s="839"/>
      <c r="AM544" s="839"/>
      <c r="AN544" s="839"/>
      <c r="AO544" s="839"/>
      <c r="AP544" s="839"/>
      <c r="AQ544" s="839"/>
      <c r="AR544" s="839"/>
      <c r="AS544" s="839"/>
      <c r="AT544" s="839"/>
      <c r="AU544" s="839"/>
      <c r="AV544" s="839"/>
      <c r="AW544" s="839"/>
      <c r="AX544" s="839"/>
      <c r="AY544" s="839"/>
      <c r="AZ544" s="839"/>
      <c r="BA544" s="839"/>
      <c r="BB544" s="839"/>
      <c r="BC544" s="839"/>
      <c r="BD544" s="839"/>
      <c r="BE544" s="839"/>
      <c r="BF544" s="839"/>
      <c r="BG544" s="839"/>
      <c r="BH544" s="839"/>
      <c r="BI544" s="839"/>
      <c r="BJ544" s="839"/>
      <c r="BK544" s="839"/>
      <c r="BL544" s="839"/>
      <c r="BM544" s="839"/>
      <c r="BN544" s="839"/>
      <c r="BO544" s="839"/>
      <c r="BP544" s="839"/>
      <c r="BQ544" s="839"/>
      <c r="BR544" s="839"/>
      <c r="BS544" s="839"/>
    </row>
    <row r="545" spans="1:71" s="575" customFormat="1" ht="15.6" customHeight="1" outlineLevel="2" x14ac:dyDescent="0.2">
      <c r="A545" s="811"/>
      <c r="B545" s="578"/>
      <c r="C545" s="694"/>
      <c r="D545" s="576" t="s">
        <v>1408</v>
      </c>
      <c r="E545" s="579">
        <f>91.3/2.7</f>
        <v>33.81481481481481</v>
      </c>
      <c r="F545" s="576" t="s">
        <v>71</v>
      </c>
      <c r="G545" s="580">
        <v>0.05</v>
      </c>
      <c r="H545" s="580">
        <f t="shared" si="148"/>
        <v>1.6907407407407407</v>
      </c>
      <c r="I545" s="768"/>
      <c r="J545" s="768">
        <f t="shared" si="149"/>
        <v>0</v>
      </c>
      <c r="K545" s="768"/>
      <c r="L545" s="768">
        <f t="shared" si="150"/>
        <v>0</v>
      </c>
      <c r="M545" s="768">
        <f>J545+H545*Tabellen!$K$2+L545</f>
        <v>101.44444444444444</v>
      </c>
      <c r="N545" s="704"/>
      <c r="O545" s="889">
        <f t="shared" si="151"/>
        <v>122.74777777777777</v>
      </c>
      <c r="P545" s="902"/>
      <c r="Q545" s="894" t="s">
        <v>1007</v>
      </c>
      <c r="R545" s="889">
        <f>H545*Tabellen!$K$2*Tabellen!$F$2</f>
        <v>122.74777777777777</v>
      </c>
      <c r="S545" s="895" t="s">
        <v>1089</v>
      </c>
      <c r="T545" s="889">
        <f>J545*Tabellen!$F$2</f>
        <v>0</v>
      </c>
      <c r="U545" s="889">
        <f>R545*Tabellen!$G$2</f>
        <v>11.047299999999998</v>
      </c>
      <c r="V545" s="889">
        <f>T545*Tabellen!$H$2</f>
        <v>0</v>
      </c>
      <c r="W545" s="889">
        <f t="shared" si="152"/>
        <v>11.047299999999998</v>
      </c>
      <c r="X545" s="889">
        <f t="shared" si="153"/>
        <v>133.79507777777778</v>
      </c>
      <c r="Y545" s="890"/>
      <c r="Z545" s="839"/>
      <c r="AA545" s="839"/>
      <c r="AB545" s="839"/>
      <c r="AC545" s="839"/>
      <c r="AD545" s="839"/>
      <c r="AE545" s="839"/>
      <c r="AF545" s="839"/>
      <c r="AG545" s="839"/>
      <c r="AH545" s="839"/>
      <c r="AI545" s="839"/>
      <c r="AJ545" s="839"/>
      <c r="AK545" s="839"/>
      <c r="AL545" s="839"/>
      <c r="AM545" s="839"/>
      <c r="AN545" s="839"/>
      <c r="AO545" s="839"/>
      <c r="AP545" s="839"/>
      <c r="AQ545" s="839"/>
      <c r="AR545" s="839"/>
      <c r="AS545" s="839"/>
      <c r="AT545" s="839"/>
      <c r="AU545" s="839"/>
      <c r="AV545" s="839"/>
      <c r="AW545" s="839"/>
      <c r="AX545" s="839"/>
      <c r="AY545" s="839"/>
      <c r="AZ545" s="839"/>
      <c r="BA545" s="839"/>
      <c r="BB545" s="839"/>
      <c r="BC545" s="839"/>
      <c r="BD545" s="839"/>
      <c r="BE545" s="839"/>
      <c r="BF545" s="839"/>
      <c r="BG545" s="839"/>
      <c r="BH545" s="839"/>
      <c r="BI545" s="839"/>
      <c r="BJ545" s="839"/>
      <c r="BK545" s="839"/>
      <c r="BL545" s="839"/>
      <c r="BM545" s="839"/>
      <c r="BN545" s="839"/>
      <c r="BO545" s="839"/>
      <c r="BP545" s="839"/>
      <c r="BQ545" s="839"/>
      <c r="BR545" s="839"/>
      <c r="BS545" s="839"/>
    </row>
    <row r="546" spans="1:71" s="575" customFormat="1" ht="15.6" customHeight="1" outlineLevel="2" x14ac:dyDescent="0.2">
      <c r="A546" s="811"/>
      <c r="B546" s="578"/>
      <c r="C546" s="694"/>
      <c r="D546" s="576" t="s">
        <v>1025</v>
      </c>
      <c r="E546" s="579">
        <f>E542*1.7</f>
        <v>155.20999999999998</v>
      </c>
      <c r="F546" s="576" t="s">
        <v>71</v>
      </c>
      <c r="G546" s="580">
        <v>0</v>
      </c>
      <c r="H546" s="580">
        <f t="shared" si="148"/>
        <v>0</v>
      </c>
      <c r="I546" s="768">
        <v>2.1800000000000002</v>
      </c>
      <c r="J546" s="768">
        <f t="shared" si="149"/>
        <v>338.3578</v>
      </c>
      <c r="K546" s="768"/>
      <c r="L546" s="768">
        <f t="shared" si="150"/>
        <v>0</v>
      </c>
      <c r="M546" s="768">
        <f>J546+H546*Tabellen!$K$2+L546</f>
        <v>338.3578</v>
      </c>
      <c r="N546" s="704"/>
      <c r="O546" s="889">
        <f t="shared" si="151"/>
        <v>409.412938</v>
      </c>
      <c r="P546" s="902"/>
      <c r="Q546" s="894" t="s">
        <v>1007</v>
      </c>
      <c r="R546" s="889">
        <f>H546*Tabellen!$K$2*Tabellen!$F$2</f>
        <v>0</v>
      </c>
      <c r="S546" s="895" t="s">
        <v>1089</v>
      </c>
      <c r="T546" s="889">
        <f>J546*Tabellen!$F$2</f>
        <v>409.412938</v>
      </c>
      <c r="U546" s="889">
        <f>R546*Tabellen!$G$2</f>
        <v>0</v>
      </c>
      <c r="V546" s="889">
        <f>T546*Tabellen!$H$2</f>
        <v>85.976716979999992</v>
      </c>
      <c r="W546" s="889">
        <f t="shared" si="152"/>
        <v>85.976716979999992</v>
      </c>
      <c r="X546" s="889">
        <f t="shared" si="153"/>
        <v>495.38965497999999</v>
      </c>
      <c r="Y546" s="890"/>
      <c r="Z546" s="839"/>
      <c r="AA546" s="839"/>
      <c r="AB546" s="839"/>
      <c r="AC546" s="839"/>
      <c r="AD546" s="839"/>
      <c r="AE546" s="839"/>
      <c r="AF546" s="839"/>
      <c r="AG546" s="839"/>
      <c r="AH546" s="839"/>
      <c r="AI546" s="839"/>
      <c r="AJ546" s="839"/>
      <c r="AK546" s="839"/>
      <c r="AL546" s="839"/>
      <c r="AM546" s="839"/>
      <c r="AN546" s="839"/>
      <c r="AO546" s="839"/>
      <c r="AP546" s="839"/>
      <c r="AQ546" s="839"/>
      <c r="AR546" s="839"/>
      <c r="AS546" s="839"/>
      <c r="AT546" s="839"/>
      <c r="AU546" s="839"/>
      <c r="AV546" s="839"/>
      <c r="AW546" s="839"/>
      <c r="AX546" s="839"/>
      <c r="AY546" s="839"/>
      <c r="AZ546" s="839"/>
      <c r="BA546" s="839"/>
      <c r="BB546" s="839"/>
      <c r="BC546" s="839"/>
      <c r="BD546" s="839"/>
      <c r="BE546" s="839"/>
      <c r="BF546" s="839"/>
      <c r="BG546" s="839"/>
      <c r="BH546" s="839"/>
      <c r="BI546" s="839"/>
      <c r="BJ546" s="839"/>
      <c r="BK546" s="839"/>
      <c r="BL546" s="839"/>
      <c r="BM546" s="839"/>
      <c r="BN546" s="839"/>
      <c r="BO546" s="839"/>
      <c r="BP546" s="839"/>
      <c r="BQ546" s="839"/>
      <c r="BR546" s="839"/>
      <c r="BS546" s="839"/>
    </row>
    <row r="547" spans="1:71" s="575" customFormat="1" ht="15.6" customHeight="1" outlineLevel="2" x14ac:dyDescent="0.2">
      <c r="A547" s="811"/>
      <c r="B547" s="578"/>
      <c r="C547" s="694"/>
      <c r="D547" s="576" t="s">
        <v>1410</v>
      </c>
      <c r="E547" s="579">
        <f>E542*1.7*2</f>
        <v>310.41999999999996</v>
      </c>
      <c r="F547" s="576" t="s">
        <v>71</v>
      </c>
      <c r="G547" s="580">
        <v>0</v>
      </c>
      <c r="H547" s="580">
        <f t="shared" si="148"/>
        <v>0</v>
      </c>
      <c r="I547" s="768">
        <v>0.44</v>
      </c>
      <c r="J547" s="768">
        <f t="shared" si="149"/>
        <v>136.58479999999997</v>
      </c>
      <c r="K547" s="768"/>
      <c r="L547" s="768">
        <f t="shared" si="150"/>
        <v>0</v>
      </c>
      <c r="M547" s="768">
        <f>J547+H547*Tabellen!$K$2+L547</f>
        <v>136.58479999999997</v>
      </c>
      <c r="N547" s="704"/>
      <c r="O547" s="889">
        <f t="shared" si="151"/>
        <v>165.26760799999997</v>
      </c>
      <c r="P547" s="902"/>
      <c r="Q547" s="894" t="s">
        <v>1007</v>
      </c>
      <c r="R547" s="889">
        <f>H547*Tabellen!$K$2*Tabellen!$F$2</f>
        <v>0</v>
      </c>
      <c r="S547" s="895" t="s">
        <v>1089</v>
      </c>
      <c r="T547" s="889">
        <f>J547*Tabellen!$F$2</f>
        <v>165.26760799999997</v>
      </c>
      <c r="U547" s="889">
        <f>R547*Tabellen!$G$2</f>
        <v>0</v>
      </c>
      <c r="V547" s="889">
        <f>T547*Tabellen!$H$2</f>
        <v>34.706197679999988</v>
      </c>
      <c r="W547" s="889">
        <f t="shared" si="152"/>
        <v>34.706197679999988</v>
      </c>
      <c r="X547" s="889">
        <f t="shared" si="153"/>
        <v>199.97380567999994</v>
      </c>
      <c r="Y547" s="890"/>
      <c r="Z547" s="839"/>
      <c r="AA547" s="839"/>
      <c r="AB547" s="839"/>
      <c r="AC547" s="839"/>
      <c r="AD547" s="839"/>
      <c r="AE547" s="839"/>
      <c r="AF547" s="839"/>
      <c r="AG547" s="839"/>
      <c r="AH547" s="839"/>
      <c r="AI547" s="839"/>
      <c r="AJ547" s="839"/>
      <c r="AK547" s="839"/>
      <c r="AL547" s="839"/>
      <c r="AM547" s="839"/>
      <c r="AN547" s="839"/>
      <c r="AO547" s="839"/>
      <c r="AP547" s="839"/>
      <c r="AQ547" s="839"/>
      <c r="AR547" s="839"/>
      <c r="AS547" s="839"/>
      <c r="AT547" s="839"/>
      <c r="AU547" s="839"/>
      <c r="AV547" s="839"/>
      <c r="AW547" s="839"/>
      <c r="AX547" s="839"/>
      <c r="AY547" s="839"/>
      <c r="AZ547" s="839"/>
      <c r="BA547" s="839"/>
      <c r="BB547" s="839"/>
      <c r="BC547" s="839"/>
      <c r="BD547" s="839"/>
      <c r="BE547" s="839"/>
      <c r="BF547" s="839"/>
      <c r="BG547" s="839"/>
      <c r="BH547" s="839"/>
      <c r="BI547" s="839"/>
      <c r="BJ547" s="839"/>
      <c r="BK547" s="839"/>
      <c r="BL547" s="839"/>
      <c r="BM547" s="839"/>
      <c r="BN547" s="839"/>
      <c r="BO547" s="839"/>
      <c r="BP547" s="839"/>
      <c r="BQ547" s="839"/>
      <c r="BR547" s="839"/>
      <c r="BS547" s="839"/>
    </row>
    <row r="548" spans="1:71" s="575" customFormat="1" ht="15.6" customHeight="1" outlineLevel="2" x14ac:dyDescent="0.2">
      <c r="A548" s="811"/>
      <c r="B548" s="578"/>
      <c r="C548" s="694"/>
      <c r="D548" s="576" t="s">
        <v>1411</v>
      </c>
      <c r="E548" s="579">
        <f>E547+E546</f>
        <v>465.62999999999994</v>
      </c>
      <c r="F548" s="576" t="s">
        <v>71</v>
      </c>
      <c r="G548" s="580">
        <v>0.13</v>
      </c>
      <c r="H548" s="580">
        <f t="shared" si="148"/>
        <v>60.531899999999993</v>
      </c>
      <c r="I548" s="768">
        <v>0</v>
      </c>
      <c r="J548" s="768">
        <f t="shared" si="149"/>
        <v>0</v>
      </c>
      <c r="K548" s="768"/>
      <c r="L548" s="768">
        <f t="shared" si="150"/>
        <v>0</v>
      </c>
      <c r="M548" s="768">
        <f>J548+H548*Tabellen!$K$2+L548</f>
        <v>3631.9139999999998</v>
      </c>
      <c r="N548" s="704"/>
      <c r="O548" s="889">
        <f t="shared" si="151"/>
        <v>4394.6159399999997</v>
      </c>
      <c r="P548" s="902"/>
      <c r="Q548" s="894" t="s">
        <v>1007</v>
      </c>
      <c r="R548" s="889">
        <f>H548*Tabellen!$K$2*Tabellen!$F$2</f>
        <v>4394.6159399999997</v>
      </c>
      <c r="S548" s="895" t="s">
        <v>1089</v>
      </c>
      <c r="T548" s="889">
        <f>J548*Tabellen!$F$2</f>
        <v>0</v>
      </c>
      <c r="U548" s="889">
        <f>R548*Tabellen!$G$2</f>
        <v>395.51543459999994</v>
      </c>
      <c r="V548" s="889">
        <f>T548*Tabellen!$H$2</f>
        <v>0</v>
      </c>
      <c r="W548" s="889">
        <f t="shared" si="152"/>
        <v>395.51543459999994</v>
      </c>
      <c r="X548" s="889">
        <f t="shared" si="153"/>
        <v>4790.1313745999996</v>
      </c>
      <c r="Y548" s="904"/>
      <c r="Z548" s="839"/>
      <c r="AA548" s="839"/>
      <c r="AB548" s="839"/>
      <c r="AC548" s="839"/>
      <c r="AD548" s="839"/>
      <c r="AE548" s="839"/>
      <c r="AF548" s="839"/>
      <c r="AG548" s="839"/>
      <c r="AH548" s="839"/>
      <c r="AI548" s="839"/>
      <c r="AJ548" s="839"/>
      <c r="AK548" s="839"/>
      <c r="AL548" s="839"/>
      <c r="AM548" s="839"/>
      <c r="AN548" s="839"/>
      <c r="AO548" s="839"/>
      <c r="AP548" s="839"/>
      <c r="AQ548" s="839"/>
      <c r="AR548" s="839"/>
      <c r="AS548" s="839"/>
      <c r="AT548" s="839"/>
      <c r="AU548" s="839"/>
      <c r="AV548" s="839"/>
      <c r="AW548" s="839"/>
      <c r="AX548" s="839"/>
      <c r="AY548" s="839"/>
      <c r="AZ548" s="839"/>
      <c r="BA548" s="839"/>
      <c r="BB548" s="839"/>
      <c r="BC548" s="839"/>
      <c r="BD548" s="839"/>
      <c r="BE548" s="839"/>
      <c r="BF548" s="839"/>
      <c r="BG548" s="839"/>
      <c r="BH548" s="839"/>
      <c r="BI548" s="839"/>
      <c r="BJ548" s="839"/>
      <c r="BK548" s="839"/>
      <c r="BL548" s="839"/>
      <c r="BM548" s="839"/>
      <c r="BN548" s="839"/>
      <c r="BO548" s="839"/>
      <c r="BP548" s="839"/>
      <c r="BQ548" s="839"/>
      <c r="BR548" s="839"/>
      <c r="BS548" s="839"/>
    </row>
    <row r="549" spans="1:71" s="575" customFormat="1" ht="15.6" customHeight="1" outlineLevel="2" x14ac:dyDescent="0.2">
      <c r="A549" s="811"/>
      <c r="B549" s="578"/>
      <c r="C549" s="694"/>
      <c r="D549" s="576" t="s">
        <v>1424</v>
      </c>
      <c r="E549" s="579">
        <f>E542*1.05</f>
        <v>95.864999999999995</v>
      </c>
      <c r="F549" s="576" t="s">
        <v>74</v>
      </c>
      <c r="G549" s="580">
        <v>0</v>
      </c>
      <c r="H549" s="580">
        <f t="shared" si="148"/>
        <v>0</v>
      </c>
      <c r="I549" s="768">
        <v>13.83</v>
      </c>
      <c r="J549" s="768">
        <f t="shared" si="149"/>
        <v>1325.81295</v>
      </c>
      <c r="K549" s="768"/>
      <c r="L549" s="768">
        <f t="shared" si="150"/>
        <v>0</v>
      </c>
      <c r="M549" s="768">
        <f>J549+H549*Tabellen!$K$2+L549</f>
        <v>1325.81295</v>
      </c>
      <c r="N549" s="704"/>
      <c r="O549" s="889">
        <f t="shared" si="151"/>
        <v>1604.2336694999999</v>
      </c>
      <c r="P549" s="902"/>
      <c r="Q549" s="894" t="s">
        <v>1007</v>
      </c>
      <c r="R549" s="889">
        <f>H549*Tabellen!$K$2*Tabellen!$F$2</f>
        <v>0</v>
      </c>
      <c r="S549" s="895" t="s">
        <v>1089</v>
      </c>
      <c r="T549" s="889">
        <f>J549*Tabellen!$F$2</f>
        <v>1604.2336694999999</v>
      </c>
      <c r="U549" s="889">
        <f>R549*Tabellen!$G$2</f>
        <v>0</v>
      </c>
      <c r="V549" s="889">
        <f>T549*Tabellen!$H$2</f>
        <v>336.88907059499996</v>
      </c>
      <c r="W549" s="889">
        <f t="shared" si="152"/>
        <v>336.88907059499996</v>
      </c>
      <c r="X549" s="889">
        <f t="shared" si="153"/>
        <v>1941.1227400949999</v>
      </c>
      <c r="Y549" s="888"/>
      <c r="Z549" s="839"/>
      <c r="AA549" s="839"/>
      <c r="AB549" s="839"/>
      <c r="AC549" s="839"/>
      <c r="AD549" s="839"/>
      <c r="AE549" s="839"/>
      <c r="AF549" s="839"/>
      <c r="AG549" s="839"/>
      <c r="AH549" s="839"/>
      <c r="AI549" s="839"/>
      <c r="AJ549" s="839"/>
      <c r="AK549" s="839"/>
      <c r="AL549" s="839"/>
      <c r="AM549" s="839"/>
      <c r="AN549" s="839"/>
      <c r="AO549" s="839"/>
      <c r="AP549" s="839"/>
      <c r="AQ549" s="839"/>
      <c r="AR549" s="839"/>
      <c r="AS549" s="839"/>
      <c r="AT549" s="839"/>
      <c r="AU549" s="839"/>
      <c r="AV549" s="839"/>
      <c r="AW549" s="839"/>
      <c r="AX549" s="839"/>
      <c r="AY549" s="839"/>
      <c r="AZ549" s="839"/>
      <c r="BA549" s="839"/>
      <c r="BB549" s="839"/>
      <c r="BC549" s="839"/>
      <c r="BD549" s="839"/>
      <c r="BE549" s="839"/>
      <c r="BF549" s="839"/>
      <c r="BG549" s="839"/>
      <c r="BH549" s="839"/>
      <c r="BI549" s="839"/>
      <c r="BJ549" s="839"/>
      <c r="BK549" s="839"/>
      <c r="BL549" s="839"/>
      <c r="BM549" s="839"/>
      <c r="BN549" s="839"/>
      <c r="BO549" s="839"/>
      <c r="BP549" s="839"/>
      <c r="BQ549" s="839"/>
      <c r="BR549" s="839"/>
      <c r="BS549" s="839"/>
    </row>
    <row r="550" spans="1:71" s="575" customFormat="1" ht="15.6" customHeight="1" outlineLevel="2" x14ac:dyDescent="0.2">
      <c r="A550" s="811"/>
      <c r="B550" s="578"/>
      <c r="C550" s="694"/>
      <c r="D550" s="576" t="str">
        <f>D549</f>
        <v xml:space="preserve">Isolatie in binnenwanden en voorzetwanden d=120 mm n.t.b. </v>
      </c>
      <c r="E550" s="579">
        <f>E542</f>
        <v>91.3</v>
      </c>
      <c r="F550" s="576" t="s">
        <v>74</v>
      </c>
      <c r="G550" s="580">
        <v>0.08</v>
      </c>
      <c r="H550" s="580">
        <f t="shared" si="148"/>
        <v>7.3040000000000003</v>
      </c>
      <c r="I550" s="768"/>
      <c r="J550" s="768">
        <f t="shared" si="149"/>
        <v>0</v>
      </c>
      <c r="K550" s="768"/>
      <c r="L550" s="768">
        <f t="shared" si="150"/>
        <v>0</v>
      </c>
      <c r="M550" s="768">
        <f>J550+H550*Tabellen!$K$2+L550</f>
        <v>438.24</v>
      </c>
      <c r="N550" s="704"/>
      <c r="O550" s="889">
        <f t="shared" si="151"/>
        <v>530.2704</v>
      </c>
      <c r="P550" s="902"/>
      <c r="Q550" s="894" t="s">
        <v>1007</v>
      </c>
      <c r="R550" s="889">
        <f>H550*Tabellen!$K$2*Tabellen!$F$2</f>
        <v>530.2704</v>
      </c>
      <c r="S550" s="895" t="s">
        <v>1089</v>
      </c>
      <c r="T550" s="889">
        <f>J550*Tabellen!$F$2</f>
        <v>0</v>
      </c>
      <c r="U550" s="889">
        <f>R550*Tabellen!$G$2</f>
        <v>47.724336000000001</v>
      </c>
      <c r="V550" s="889">
        <f>T550*Tabellen!$H$2</f>
        <v>0</v>
      </c>
      <c r="W550" s="889">
        <f t="shared" si="152"/>
        <v>47.724336000000001</v>
      </c>
      <c r="X550" s="889">
        <f t="shared" si="153"/>
        <v>577.99473599999999</v>
      </c>
      <c r="Y550" s="888"/>
      <c r="Z550" s="839"/>
      <c r="AA550" s="839"/>
      <c r="AB550" s="839"/>
      <c r="AC550" s="839"/>
      <c r="AD550" s="839"/>
      <c r="AE550" s="839"/>
      <c r="AF550" s="839"/>
      <c r="AG550" s="839"/>
      <c r="AH550" s="839"/>
      <c r="AI550" s="839"/>
      <c r="AJ550" s="839"/>
      <c r="AK550" s="839"/>
      <c r="AL550" s="839"/>
      <c r="AM550" s="839"/>
      <c r="AN550" s="839"/>
      <c r="AO550" s="839"/>
      <c r="AP550" s="839"/>
      <c r="AQ550" s="839"/>
      <c r="AR550" s="839"/>
      <c r="AS550" s="839"/>
      <c r="AT550" s="839"/>
      <c r="AU550" s="839"/>
      <c r="AV550" s="839"/>
      <c r="AW550" s="839"/>
      <c r="AX550" s="839"/>
      <c r="AY550" s="839"/>
      <c r="AZ550" s="839"/>
      <c r="BA550" s="839"/>
      <c r="BB550" s="839"/>
      <c r="BC550" s="839"/>
      <c r="BD550" s="839"/>
      <c r="BE550" s="839"/>
      <c r="BF550" s="839"/>
      <c r="BG550" s="839"/>
      <c r="BH550" s="839"/>
      <c r="BI550" s="839"/>
      <c r="BJ550" s="839"/>
      <c r="BK550" s="839"/>
      <c r="BL550" s="839"/>
      <c r="BM550" s="839"/>
      <c r="BN550" s="839"/>
      <c r="BO550" s="839"/>
      <c r="BP550" s="839"/>
      <c r="BQ550" s="839"/>
      <c r="BR550" s="839"/>
      <c r="BS550" s="839"/>
    </row>
    <row r="551" spans="1:71" s="575" customFormat="1" ht="15.6" customHeight="1" outlineLevel="2" x14ac:dyDescent="0.2">
      <c r="A551" s="811"/>
      <c r="B551" s="578"/>
      <c r="C551" s="694"/>
      <c r="D551" s="576" t="s">
        <v>1414</v>
      </c>
      <c r="E551" s="579">
        <f>E542*1.1</f>
        <v>100.43</v>
      </c>
      <c r="F551" s="578" t="s">
        <v>74</v>
      </c>
      <c r="G551" s="579">
        <v>0</v>
      </c>
      <c r="H551" s="580">
        <f t="shared" si="148"/>
        <v>0</v>
      </c>
      <c r="I551" s="781">
        <v>2.1754249999999997</v>
      </c>
      <c r="J551" s="768">
        <f t="shared" si="149"/>
        <v>218.47793274999998</v>
      </c>
      <c r="K551" s="768"/>
      <c r="L551" s="768">
        <f t="shared" si="150"/>
        <v>0</v>
      </c>
      <c r="M551" s="768">
        <f>J551+H551*Tabellen!$K$2+L551</f>
        <v>218.47793274999998</v>
      </c>
      <c r="N551" s="704"/>
      <c r="O551" s="889">
        <f t="shared" si="151"/>
        <v>264.35829862749995</v>
      </c>
      <c r="P551" s="902"/>
      <c r="Q551" s="894" t="s">
        <v>1007</v>
      </c>
      <c r="R551" s="889">
        <f>H551*Tabellen!$K$2*Tabellen!$F$2</f>
        <v>0</v>
      </c>
      <c r="S551" s="895" t="s">
        <v>1089</v>
      </c>
      <c r="T551" s="889">
        <f>J551*Tabellen!$F$2</f>
        <v>264.35829862749995</v>
      </c>
      <c r="U551" s="889">
        <f>R551*Tabellen!$G$2</f>
        <v>0</v>
      </c>
      <c r="V551" s="889">
        <f>T551*Tabellen!$H$2</f>
        <v>55.515242711774988</v>
      </c>
      <c r="W551" s="889">
        <f t="shared" si="152"/>
        <v>55.515242711774988</v>
      </c>
      <c r="X551" s="889">
        <f t="shared" si="153"/>
        <v>319.87354133927494</v>
      </c>
      <c r="Y551" s="897"/>
      <c r="Z551" s="839"/>
      <c r="AA551" s="839"/>
      <c r="AB551" s="839"/>
      <c r="AC551" s="839"/>
      <c r="AD551" s="839"/>
      <c r="AE551" s="839"/>
      <c r="AF551" s="839"/>
      <c r="AG551" s="839"/>
      <c r="AH551" s="839"/>
      <c r="AI551" s="839"/>
      <c r="AJ551" s="839"/>
      <c r="AK551" s="839"/>
      <c r="AL551" s="839"/>
      <c r="AM551" s="839"/>
      <c r="AN551" s="839"/>
      <c r="AO551" s="839"/>
      <c r="AP551" s="839"/>
      <c r="AQ551" s="839"/>
      <c r="AR551" s="839"/>
      <c r="AS551" s="839"/>
      <c r="AT551" s="839"/>
      <c r="AU551" s="839"/>
      <c r="AV551" s="839"/>
      <c r="AW551" s="839"/>
      <c r="AX551" s="839"/>
      <c r="AY551" s="839"/>
      <c r="AZ551" s="839"/>
      <c r="BA551" s="839"/>
      <c r="BB551" s="839"/>
      <c r="BC551" s="839"/>
      <c r="BD551" s="839"/>
      <c r="BE551" s="839"/>
      <c r="BF551" s="839"/>
      <c r="BG551" s="839"/>
      <c r="BH551" s="839"/>
      <c r="BI551" s="839"/>
      <c r="BJ551" s="839"/>
      <c r="BK551" s="839"/>
      <c r="BL551" s="839"/>
      <c r="BM551" s="839"/>
      <c r="BN551" s="839"/>
      <c r="BO551" s="839"/>
      <c r="BP551" s="839"/>
      <c r="BQ551" s="839"/>
      <c r="BR551" s="839"/>
      <c r="BS551" s="839"/>
    </row>
    <row r="552" spans="1:71" s="575" customFormat="1" ht="15.6" customHeight="1" outlineLevel="2" x14ac:dyDescent="0.2">
      <c r="A552" s="811"/>
      <c r="B552" s="578"/>
      <c r="C552" s="694"/>
      <c r="D552" s="576" t="s">
        <v>1414</v>
      </c>
      <c r="E552" s="579">
        <f>E542</f>
        <v>91.3</v>
      </c>
      <c r="F552" s="576" t="s">
        <v>74</v>
      </c>
      <c r="G552" s="580">
        <v>0.03</v>
      </c>
      <c r="H552" s="580">
        <f t="shared" si="148"/>
        <v>2.7389999999999999</v>
      </c>
      <c r="I552" s="768">
        <v>0</v>
      </c>
      <c r="J552" s="768">
        <f t="shared" si="149"/>
        <v>0</v>
      </c>
      <c r="K552" s="768"/>
      <c r="L552" s="768">
        <f t="shared" si="150"/>
        <v>0</v>
      </c>
      <c r="M552" s="768">
        <f>J552+H552*Tabellen!$K$2+L552</f>
        <v>164.34</v>
      </c>
      <c r="N552" s="704"/>
      <c r="O552" s="889">
        <f t="shared" si="151"/>
        <v>198.85140000000001</v>
      </c>
      <c r="P552" s="902"/>
      <c r="Q552" s="894" t="s">
        <v>1007</v>
      </c>
      <c r="R552" s="889">
        <f>H552*Tabellen!$K$2*Tabellen!$F$2</f>
        <v>198.85140000000001</v>
      </c>
      <c r="S552" s="895" t="s">
        <v>1089</v>
      </c>
      <c r="T552" s="889">
        <f>J552*Tabellen!$F$2</f>
        <v>0</v>
      </c>
      <c r="U552" s="889">
        <f>R552*Tabellen!$G$2</f>
        <v>17.896626000000001</v>
      </c>
      <c r="V552" s="889">
        <f>T552*Tabellen!$H$2</f>
        <v>0</v>
      </c>
      <c r="W552" s="889">
        <f t="shared" si="152"/>
        <v>17.896626000000001</v>
      </c>
      <c r="X552" s="889">
        <f t="shared" si="153"/>
        <v>216.74802600000001</v>
      </c>
      <c r="Y552" s="888"/>
      <c r="Z552" s="839"/>
      <c r="AA552" s="839"/>
      <c r="AB552" s="839"/>
      <c r="AC552" s="839"/>
      <c r="AD552" s="839"/>
      <c r="AE552" s="839"/>
      <c r="AF552" s="839"/>
      <c r="AG552" s="839"/>
      <c r="AH552" s="839"/>
      <c r="AI552" s="839"/>
      <c r="AJ552" s="839"/>
      <c r="AK552" s="839"/>
      <c r="AL552" s="839"/>
      <c r="AM552" s="839"/>
      <c r="AN552" s="839"/>
      <c r="AO552" s="839"/>
      <c r="AP552" s="839"/>
      <c r="AQ552" s="839"/>
      <c r="AR552" s="839"/>
      <c r="AS552" s="839"/>
      <c r="AT552" s="839"/>
      <c r="AU552" s="839"/>
      <c r="AV552" s="839"/>
      <c r="AW552" s="839"/>
      <c r="AX552" s="839"/>
      <c r="AY552" s="839"/>
      <c r="AZ552" s="839"/>
      <c r="BA552" s="839"/>
      <c r="BB552" s="839"/>
      <c r="BC552" s="839"/>
      <c r="BD552" s="839"/>
      <c r="BE552" s="839"/>
      <c r="BF552" s="839"/>
      <c r="BG552" s="839"/>
      <c r="BH552" s="839"/>
      <c r="BI552" s="839"/>
      <c r="BJ552" s="839"/>
      <c r="BK552" s="839"/>
      <c r="BL552" s="839"/>
      <c r="BM552" s="839"/>
      <c r="BN552" s="839"/>
      <c r="BO552" s="839"/>
      <c r="BP552" s="839"/>
      <c r="BQ552" s="839"/>
      <c r="BR552" s="839"/>
      <c r="BS552" s="839"/>
    </row>
    <row r="553" spans="1:71" s="575" customFormat="1" ht="15.6" customHeight="1" outlineLevel="2" x14ac:dyDescent="0.2">
      <c r="A553" s="811"/>
      <c r="B553" s="578"/>
      <c r="C553" s="694"/>
      <c r="D553" s="576" t="s">
        <v>1415</v>
      </c>
      <c r="E553" s="579">
        <f>E542*1.1</f>
        <v>100.43</v>
      </c>
      <c r="F553" s="578" t="s">
        <v>74</v>
      </c>
      <c r="G553" s="579">
        <v>0</v>
      </c>
      <c r="H553" s="580">
        <f t="shared" si="148"/>
        <v>0</v>
      </c>
      <c r="I553" s="781">
        <v>1.79</v>
      </c>
      <c r="J553" s="768">
        <f t="shared" si="149"/>
        <v>179.76970000000003</v>
      </c>
      <c r="K553" s="768"/>
      <c r="L553" s="768">
        <f t="shared" si="150"/>
        <v>0</v>
      </c>
      <c r="M553" s="768">
        <f>J553+H553*Tabellen!$K$2+L553</f>
        <v>179.76970000000003</v>
      </c>
      <c r="N553" s="704"/>
      <c r="O553" s="889">
        <f t="shared" si="151"/>
        <v>217.52133700000002</v>
      </c>
      <c r="P553" s="902"/>
      <c r="Q553" s="894" t="s">
        <v>1007</v>
      </c>
      <c r="R553" s="889">
        <f>H553*Tabellen!$K$2*Tabellen!$F$2</f>
        <v>0</v>
      </c>
      <c r="S553" s="895" t="s">
        <v>1089</v>
      </c>
      <c r="T553" s="889">
        <f>J553*Tabellen!$F$2</f>
        <v>217.52133700000002</v>
      </c>
      <c r="U553" s="889">
        <f>R553*Tabellen!$G$2</f>
        <v>0</v>
      </c>
      <c r="V553" s="889">
        <f>T553*Tabellen!$H$2</f>
        <v>45.679480770000005</v>
      </c>
      <c r="W553" s="889">
        <f t="shared" si="152"/>
        <v>45.679480770000005</v>
      </c>
      <c r="X553" s="889">
        <f t="shared" si="153"/>
        <v>263.20081777000001</v>
      </c>
      <c r="Y553" s="897"/>
      <c r="Z553" s="839"/>
      <c r="AA553" s="839"/>
      <c r="AB553" s="839"/>
      <c r="AC553" s="839"/>
      <c r="AD553" s="839"/>
      <c r="AE553" s="839"/>
      <c r="AF553" s="839"/>
      <c r="AG553" s="839"/>
      <c r="AH553" s="839"/>
      <c r="AI553" s="839"/>
      <c r="AJ553" s="839"/>
      <c r="AK553" s="839"/>
      <c r="AL553" s="839"/>
      <c r="AM553" s="839"/>
      <c r="AN553" s="839"/>
      <c r="AO553" s="839"/>
      <c r="AP553" s="839"/>
      <c r="AQ553" s="839"/>
      <c r="AR553" s="839"/>
      <c r="AS553" s="839"/>
      <c r="AT553" s="839"/>
      <c r="AU553" s="839"/>
      <c r="AV553" s="839"/>
      <c r="AW553" s="839"/>
      <c r="AX553" s="839"/>
      <c r="AY553" s="839"/>
      <c r="AZ553" s="839"/>
      <c r="BA553" s="839"/>
      <c r="BB553" s="839"/>
      <c r="BC553" s="839"/>
      <c r="BD553" s="839"/>
      <c r="BE553" s="839"/>
      <c r="BF553" s="839"/>
      <c r="BG553" s="839"/>
      <c r="BH553" s="839"/>
      <c r="BI553" s="839"/>
      <c r="BJ553" s="839"/>
      <c r="BK553" s="839"/>
      <c r="BL553" s="839"/>
      <c r="BM553" s="839"/>
      <c r="BN553" s="839"/>
      <c r="BO553" s="839"/>
      <c r="BP553" s="839"/>
      <c r="BQ553" s="839"/>
      <c r="BR553" s="839"/>
      <c r="BS553" s="839"/>
    </row>
    <row r="554" spans="1:71" s="575" customFormat="1" ht="15.6" customHeight="1" outlineLevel="2" x14ac:dyDescent="0.2">
      <c r="A554" s="811"/>
      <c r="B554" s="578"/>
      <c r="C554" s="694"/>
      <c r="D554" s="576" t="s">
        <v>1415</v>
      </c>
      <c r="E554" s="579">
        <f>E542</f>
        <v>91.3</v>
      </c>
      <c r="F554" s="576" t="s">
        <v>74</v>
      </c>
      <c r="G554" s="580">
        <v>0.03</v>
      </c>
      <c r="H554" s="580">
        <f t="shared" si="148"/>
        <v>2.7389999999999999</v>
      </c>
      <c r="I554" s="768">
        <v>0</v>
      </c>
      <c r="J554" s="768">
        <f t="shared" si="149"/>
        <v>0</v>
      </c>
      <c r="K554" s="768"/>
      <c r="L554" s="768">
        <f t="shared" si="150"/>
        <v>0</v>
      </c>
      <c r="M554" s="768">
        <f>J554+H554*Tabellen!$K$2+L554</f>
        <v>164.34</v>
      </c>
      <c r="N554" s="704"/>
      <c r="O554" s="889">
        <f t="shared" si="151"/>
        <v>198.85140000000001</v>
      </c>
      <c r="P554" s="902"/>
      <c r="Q554" s="894" t="s">
        <v>1007</v>
      </c>
      <c r="R554" s="889">
        <f>H554*Tabellen!$K$2*Tabellen!$F$2</f>
        <v>198.85140000000001</v>
      </c>
      <c r="S554" s="895" t="s">
        <v>1089</v>
      </c>
      <c r="T554" s="889">
        <f>J554*Tabellen!$F$2</f>
        <v>0</v>
      </c>
      <c r="U554" s="889">
        <f>R554*Tabellen!$G$2</f>
        <v>17.896626000000001</v>
      </c>
      <c r="V554" s="889">
        <f>T554*Tabellen!$H$2</f>
        <v>0</v>
      </c>
      <c r="W554" s="889">
        <f t="shared" si="152"/>
        <v>17.896626000000001</v>
      </c>
      <c r="X554" s="889">
        <f t="shared" si="153"/>
        <v>216.74802600000001</v>
      </c>
      <c r="Y554" s="888"/>
      <c r="Z554" s="839"/>
      <c r="AA554" s="839"/>
      <c r="AB554" s="839"/>
      <c r="AC554" s="839"/>
      <c r="AD554" s="839"/>
      <c r="AE554" s="839"/>
      <c r="AF554" s="839"/>
      <c r="AG554" s="839"/>
      <c r="AH554" s="839"/>
      <c r="AI554" s="839"/>
      <c r="AJ554" s="839"/>
      <c r="AK554" s="839"/>
      <c r="AL554" s="839"/>
      <c r="AM554" s="839"/>
      <c r="AN554" s="839"/>
      <c r="AO554" s="839"/>
      <c r="AP554" s="839"/>
      <c r="AQ554" s="839"/>
      <c r="AR554" s="839"/>
      <c r="AS554" s="839"/>
      <c r="AT554" s="839"/>
      <c r="AU554" s="839"/>
      <c r="AV554" s="839"/>
      <c r="AW554" s="839"/>
      <c r="AX554" s="839"/>
      <c r="AY554" s="839"/>
      <c r="AZ554" s="839"/>
      <c r="BA554" s="839"/>
      <c r="BB554" s="839"/>
      <c r="BC554" s="839"/>
      <c r="BD554" s="839"/>
      <c r="BE554" s="839"/>
      <c r="BF554" s="839"/>
      <c r="BG554" s="839"/>
      <c r="BH554" s="839"/>
      <c r="BI554" s="839"/>
      <c r="BJ554" s="839"/>
      <c r="BK554" s="839"/>
      <c r="BL554" s="839"/>
      <c r="BM554" s="839"/>
      <c r="BN554" s="839"/>
      <c r="BO554" s="839"/>
      <c r="BP554" s="839"/>
      <c r="BQ554" s="839"/>
      <c r="BR554" s="839"/>
      <c r="BS554" s="839"/>
    </row>
    <row r="555" spans="1:71" s="575" customFormat="1" ht="15.6" customHeight="1" outlineLevel="2" x14ac:dyDescent="0.2">
      <c r="A555" s="811"/>
      <c r="B555" s="578"/>
      <c r="C555" s="694"/>
      <c r="D555" s="576" t="s">
        <v>1900</v>
      </c>
      <c r="E555" s="579">
        <f>E542*1.1</f>
        <v>100.43</v>
      </c>
      <c r="F555" s="576" t="s">
        <v>74</v>
      </c>
      <c r="G555" s="580"/>
      <c r="H555" s="580">
        <f t="shared" si="148"/>
        <v>0</v>
      </c>
      <c r="I555" s="768">
        <v>9.8000000000000007</v>
      </c>
      <c r="J555" s="768">
        <f t="shared" si="149"/>
        <v>984.21400000000017</v>
      </c>
      <c r="K555" s="768"/>
      <c r="L555" s="768">
        <f t="shared" si="150"/>
        <v>0</v>
      </c>
      <c r="M555" s="768">
        <f>J555+H555*Tabellen!$K$2+L555</f>
        <v>984.21400000000017</v>
      </c>
      <c r="N555" s="704"/>
      <c r="O555" s="889">
        <f t="shared" si="151"/>
        <v>1190.8989400000003</v>
      </c>
      <c r="P555" s="902"/>
      <c r="Q555" s="894" t="s">
        <v>1007</v>
      </c>
      <c r="R555" s="889">
        <f>H555*Tabellen!$K$2*Tabellen!$F$2</f>
        <v>0</v>
      </c>
      <c r="S555" s="895" t="s">
        <v>1089</v>
      </c>
      <c r="T555" s="889">
        <f>J555*Tabellen!$F$2</f>
        <v>1190.8989400000003</v>
      </c>
      <c r="U555" s="889">
        <f>R555*Tabellen!$G$2</f>
        <v>0</v>
      </c>
      <c r="V555" s="889">
        <f>T555*Tabellen!$H$2</f>
        <v>250.08877740000005</v>
      </c>
      <c r="W555" s="889">
        <f t="shared" si="152"/>
        <v>250.08877740000005</v>
      </c>
      <c r="X555" s="889">
        <f t="shared" si="153"/>
        <v>1440.9877174000003</v>
      </c>
      <c r="Y555" s="905"/>
      <c r="Z555" s="839"/>
      <c r="AA555" s="839"/>
      <c r="AB555" s="839"/>
      <c r="AC555" s="839"/>
      <c r="AD555" s="839"/>
      <c r="AE555" s="839"/>
      <c r="AF555" s="839"/>
      <c r="AG555" s="839"/>
      <c r="AH555" s="839"/>
      <c r="AI555" s="839"/>
      <c r="AJ555" s="839"/>
      <c r="AK555" s="839"/>
      <c r="AL555" s="839"/>
      <c r="AM555" s="839"/>
      <c r="AN555" s="839"/>
      <c r="AO555" s="839"/>
      <c r="AP555" s="839"/>
      <c r="AQ555" s="839"/>
      <c r="AR555" s="839"/>
      <c r="AS555" s="839"/>
      <c r="AT555" s="839"/>
      <c r="AU555" s="839"/>
      <c r="AV555" s="839"/>
      <c r="AW555" s="839"/>
      <c r="AX555" s="839"/>
      <c r="AY555" s="839"/>
      <c r="AZ555" s="839"/>
      <c r="BA555" s="839"/>
      <c r="BB555" s="839"/>
      <c r="BC555" s="839"/>
      <c r="BD555" s="839"/>
      <c r="BE555" s="839"/>
      <c r="BF555" s="839"/>
      <c r="BG555" s="839"/>
      <c r="BH555" s="839"/>
      <c r="BI555" s="839"/>
      <c r="BJ555" s="839"/>
      <c r="BK555" s="839"/>
      <c r="BL555" s="839"/>
      <c r="BM555" s="839"/>
      <c r="BN555" s="839"/>
      <c r="BO555" s="839"/>
      <c r="BP555" s="839"/>
      <c r="BQ555" s="839"/>
      <c r="BR555" s="839"/>
      <c r="BS555" s="839"/>
    </row>
    <row r="556" spans="1:71" s="575" customFormat="1" ht="15.6" customHeight="1" outlineLevel="2" x14ac:dyDescent="0.2">
      <c r="A556" s="811"/>
      <c r="B556" s="578"/>
      <c r="C556" s="694"/>
      <c r="D556" s="576" t="s">
        <v>1900</v>
      </c>
      <c r="E556" s="579">
        <f>E542</f>
        <v>91.3</v>
      </c>
      <c r="F556" s="576" t="s">
        <v>74</v>
      </c>
      <c r="G556" s="580">
        <v>0.35</v>
      </c>
      <c r="H556" s="580">
        <f t="shared" si="148"/>
        <v>31.954999999999998</v>
      </c>
      <c r="I556" s="768"/>
      <c r="J556" s="768">
        <f t="shared" si="149"/>
        <v>0</v>
      </c>
      <c r="K556" s="768"/>
      <c r="L556" s="768">
        <f t="shared" si="150"/>
        <v>0</v>
      </c>
      <c r="M556" s="768">
        <f>J556+H556*Tabellen!$K$2+L556</f>
        <v>1917.3</v>
      </c>
      <c r="N556" s="704"/>
      <c r="O556" s="889">
        <f t="shared" si="151"/>
        <v>2319.933</v>
      </c>
      <c r="P556" s="902"/>
      <c r="Q556" s="894" t="s">
        <v>1007</v>
      </c>
      <c r="R556" s="889">
        <f>H556*Tabellen!$K$2*Tabellen!$F$2</f>
        <v>2319.933</v>
      </c>
      <c r="S556" s="895" t="s">
        <v>1089</v>
      </c>
      <c r="T556" s="889">
        <f>J556*Tabellen!$F$2</f>
        <v>0</v>
      </c>
      <c r="U556" s="889">
        <f>R556*Tabellen!$G$2</f>
        <v>208.79397</v>
      </c>
      <c r="V556" s="889">
        <f>T556*Tabellen!$H$2</f>
        <v>0</v>
      </c>
      <c r="W556" s="889">
        <f t="shared" si="152"/>
        <v>208.79397</v>
      </c>
      <c r="X556" s="889">
        <f t="shared" si="153"/>
        <v>2528.7269700000002</v>
      </c>
      <c r="Y556" s="888"/>
      <c r="Z556" s="839"/>
      <c r="AA556" s="839"/>
      <c r="AB556" s="839"/>
      <c r="AC556" s="839"/>
      <c r="AD556" s="839"/>
      <c r="AE556" s="839"/>
      <c r="AF556" s="839"/>
      <c r="AG556" s="839"/>
      <c r="AH556" s="839"/>
      <c r="AI556" s="839"/>
      <c r="AJ556" s="839"/>
      <c r="AK556" s="839"/>
      <c r="AL556" s="839"/>
      <c r="AM556" s="839"/>
      <c r="AN556" s="839"/>
      <c r="AO556" s="839"/>
      <c r="AP556" s="839"/>
      <c r="AQ556" s="839"/>
      <c r="AR556" s="839"/>
      <c r="AS556" s="839"/>
      <c r="AT556" s="839"/>
      <c r="AU556" s="839"/>
      <c r="AV556" s="839"/>
      <c r="AW556" s="839"/>
      <c r="AX556" s="839"/>
      <c r="AY556" s="839"/>
      <c r="AZ556" s="839"/>
      <c r="BA556" s="839"/>
      <c r="BB556" s="839"/>
      <c r="BC556" s="839"/>
      <c r="BD556" s="839"/>
      <c r="BE556" s="839"/>
      <c r="BF556" s="839"/>
      <c r="BG556" s="839"/>
      <c r="BH556" s="839"/>
      <c r="BI556" s="839"/>
      <c r="BJ556" s="839"/>
      <c r="BK556" s="839"/>
      <c r="BL556" s="839"/>
      <c r="BM556" s="839"/>
      <c r="BN556" s="839"/>
      <c r="BO556" s="839"/>
      <c r="BP556" s="839"/>
      <c r="BQ556" s="839"/>
      <c r="BR556" s="839"/>
      <c r="BS556" s="839"/>
    </row>
    <row r="557" spans="1:71" s="575" customFormat="1" ht="15.6" customHeight="1" outlineLevel="2" x14ac:dyDescent="0.2">
      <c r="A557" s="811"/>
      <c r="B557" s="578"/>
      <c r="C557" s="694"/>
      <c r="D557" s="578" t="s">
        <v>1416</v>
      </c>
      <c r="E557" s="579">
        <f>E542</f>
        <v>91.3</v>
      </c>
      <c r="F557" s="576" t="s">
        <v>74</v>
      </c>
      <c r="G557" s="579"/>
      <c r="H557" s="580">
        <f t="shared" si="148"/>
        <v>0</v>
      </c>
      <c r="I557" s="768">
        <v>5.5</v>
      </c>
      <c r="J557" s="768">
        <f t="shared" si="149"/>
        <v>502.15</v>
      </c>
      <c r="K557" s="768"/>
      <c r="L557" s="768">
        <f t="shared" si="150"/>
        <v>0</v>
      </c>
      <c r="M557" s="768">
        <f>J557+H557*Tabellen!$K$2+L557</f>
        <v>502.15</v>
      </c>
      <c r="N557" s="704"/>
      <c r="O557" s="889">
        <f t="shared" si="151"/>
        <v>607.60149999999999</v>
      </c>
      <c r="P557" s="902"/>
      <c r="Q557" s="894" t="s">
        <v>1007</v>
      </c>
      <c r="R557" s="889">
        <f>H557*Tabellen!$K$2*Tabellen!$F$2</f>
        <v>0</v>
      </c>
      <c r="S557" s="895" t="s">
        <v>1089</v>
      </c>
      <c r="T557" s="889">
        <f>J557*Tabellen!$F$2</f>
        <v>607.60149999999999</v>
      </c>
      <c r="U557" s="889">
        <f>R557*Tabellen!$G$2</f>
        <v>0</v>
      </c>
      <c r="V557" s="889">
        <f>T557*Tabellen!$H$2</f>
        <v>127.59631499999999</v>
      </c>
      <c r="W557" s="889">
        <f t="shared" si="152"/>
        <v>127.59631499999999</v>
      </c>
      <c r="X557" s="889">
        <f t="shared" si="153"/>
        <v>735.19781499999999</v>
      </c>
      <c r="Y557" s="888"/>
      <c r="Z557" s="839"/>
      <c r="AA557" s="839"/>
      <c r="AB557" s="839"/>
      <c r="AC557" s="839"/>
      <c r="AD557" s="839"/>
      <c r="AE557" s="839"/>
      <c r="AF557" s="839"/>
      <c r="AG557" s="839"/>
      <c r="AH557" s="839"/>
      <c r="AI557" s="839"/>
      <c r="AJ557" s="839"/>
      <c r="AK557" s="839"/>
      <c r="AL557" s="839"/>
      <c r="AM557" s="839"/>
      <c r="AN557" s="839"/>
      <c r="AO557" s="839"/>
      <c r="AP557" s="839"/>
      <c r="AQ557" s="839"/>
      <c r="AR557" s="839"/>
      <c r="AS557" s="839"/>
      <c r="AT557" s="839"/>
      <c r="AU557" s="839"/>
      <c r="AV557" s="839"/>
      <c r="AW557" s="839"/>
      <c r="AX557" s="839"/>
      <c r="AY557" s="839"/>
      <c r="AZ557" s="839"/>
      <c r="BA557" s="839"/>
      <c r="BB557" s="839"/>
      <c r="BC557" s="839"/>
      <c r="BD557" s="839"/>
      <c r="BE557" s="839"/>
      <c r="BF557" s="839"/>
      <c r="BG557" s="839"/>
      <c r="BH557" s="839"/>
      <c r="BI557" s="839"/>
      <c r="BJ557" s="839"/>
      <c r="BK557" s="839"/>
      <c r="BL557" s="839"/>
      <c r="BM557" s="839"/>
      <c r="BN557" s="839"/>
      <c r="BO557" s="839"/>
      <c r="BP557" s="839"/>
      <c r="BQ557" s="839"/>
      <c r="BR557" s="839"/>
      <c r="BS557" s="839"/>
    </row>
    <row r="558" spans="1:71" s="575" customFormat="1" ht="15.6" customHeight="1" outlineLevel="2" x14ac:dyDescent="0.2">
      <c r="A558" s="811"/>
      <c r="B558" s="578"/>
      <c r="C558" s="694"/>
      <c r="D558" s="578" t="s">
        <v>1407</v>
      </c>
      <c r="E558" s="579">
        <v>1</v>
      </c>
      <c r="F558" s="576" t="s">
        <v>844</v>
      </c>
      <c r="G558" s="579">
        <v>4</v>
      </c>
      <c r="H558" s="580">
        <f t="shared" si="148"/>
        <v>4</v>
      </c>
      <c r="I558" s="768"/>
      <c r="J558" s="768">
        <f t="shared" si="149"/>
        <v>0</v>
      </c>
      <c r="K558" s="768"/>
      <c r="L558" s="768">
        <f t="shared" si="150"/>
        <v>0</v>
      </c>
      <c r="M558" s="768">
        <f>J558+H558*Tabellen!$K$2+L558</f>
        <v>240</v>
      </c>
      <c r="N558" s="704"/>
      <c r="O558" s="889">
        <f t="shared" si="151"/>
        <v>290.39999999999998</v>
      </c>
      <c r="P558" s="902"/>
      <c r="Q558" s="894" t="s">
        <v>1007</v>
      </c>
      <c r="R558" s="889">
        <f>H558*Tabellen!$K$2*Tabellen!$F$2</f>
        <v>290.39999999999998</v>
      </c>
      <c r="S558" s="895" t="s">
        <v>1089</v>
      </c>
      <c r="T558" s="889">
        <f>J558*Tabellen!$F$2</f>
        <v>0</v>
      </c>
      <c r="U558" s="889">
        <f>R558*Tabellen!$G$2</f>
        <v>26.135999999999996</v>
      </c>
      <c r="V558" s="889">
        <f>T558*Tabellen!$H$2</f>
        <v>0</v>
      </c>
      <c r="W558" s="889">
        <f t="shared" si="152"/>
        <v>26.135999999999996</v>
      </c>
      <c r="X558" s="889">
        <f t="shared" si="153"/>
        <v>316.53599999999994</v>
      </c>
      <c r="Y558" s="888"/>
      <c r="Z558" s="839"/>
      <c r="AA558" s="839"/>
      <c r="AB558" s="839"/>
      <c r="AC558" s="839"/>
      <c r="AD558" s="839"/>
      <c r="AE558" s="839"/>
      <c r="AF558" s="839"/>
      <c r="AG558" s="839"/>
      <c r="AH558" s="839"/>
      <c r="AI558" s="839"/>
      <c r="AJ558" s="839"/>
      <c r="AK558" s="839"/>
      <c r="AL558" s="839"/>
      <c r="AM558" s="839"/>
      <c r="AN558" s="839"/>
      <c r="AO558" s="839"/>
      <c r="AP558" s="839"/>
      <c r="AQ558" s="839"/>
      <c r="AR558" s="839"/>
      <c r="AS558" s="839"/>
      <c r="AT558" s="839"/>
      <c r="AU558" s="839"/>
      <c r="AV558" s="839"/>
      <c r="AW558" s="839"/>
      <c r="AX558" s="839"/>
      <c r="AY558" s="839"/>
      <c r="AZ558" s="839"/>
      <c r="BA558" s="839"/>
      <c r="BB558" s="839"/>
      <c r="BC558" s="839"/>
      <c r="BD558" s="839"/>
      <c r="BE558" s="839"/>
      <c r="BF558" s="839"/>
      <c r="BG558" s="839"/>
      <c r="BH558" s="839"/>
      <c r="BI558" s="839"/>
      <c r="BJ558" s="839"/>
      <c r="BK558" s="839"/>
      <c r="BL558" s="839"/>
      <c r="BM558" s="839"/>
      <c r="BN558" s="839"/>
      <c r="BO558" s="839"/>
      <c r="BP558" s="839"/>
      <c r="BQ558" s="839"/>
      <c r="BR558" s="839"/>
      <c r="BS558" s="839"/>
    </row>
    <row r="559" spans="1:71" s="733" customFormat="1" ht="15.6" customHeight="1" outlineLevel="2" x14ac:dyDescent="0.2">
      <c r="A559" s="813"/>
      <c r="B559" s="578"/>
      <c r="C559" s="694"/>
      <c r="D559" s="576"/>
      <c r="E559" s="734"/>
      <c r="G559" s="735"/>
      <c r="H559" s="735"/>
      <c r="I559" s="782"/>
      <c r="J559" s="782"/>
      <c r="K559" s="782"/>
      <c r="L559" s="782"/>
      <c r="M559" s="782"/>
      <c r="N559" s="736"/>
      <c r="O559" s="888"/>
      <c r="P559" s="902"/>
      <c r="Q559" s="894"/>
      <c r="R559" s="889"/>
      <c r="S559" s="895"/>
      <c r="T559" s="889"/>
      <c r="U559" s="889"/>
      <c r="V559" s="889"/>
      <c r="W559" s="889"/>
      <c r="X559" s="889"/>
      <c r="Y559" s="905"/>
      <c r="Z559" s="842"/>
      <c r="AA559" s="842"/>
      <c r="AB559" s="842"/>
      <c r="AC559" s="842"/>
      <c r="AD559" s="842"/>
      <c r="AE559" s="842"/>
      <c r="AF559" s="842"/>
      <c r="AG559" s="842"/>
      <c r="AH559" s="842"/>
      <c r="AI559" s="842"/>
      <c r="AJ559" s="842"/>
      <c r="AK559" s="842"/>
      <c r="AL559" s="842"/>
      <c r="AM559" s="842"/>
      <c r="AN559" s="842"/>
      <c r="AO559" s="842"/>
      <c r="AP559" s="842"/>
      <c r="AQ559" s="842"/>
      <c r="AR559" s="842"/>
      <c r="AS559" s="842"/>
      <c r="AT559" s="842"/>
      <c r="AU559" s="842"/>
      <c r="AV559" s="842"/>
      <c r="AW559" s="842"/>
      <c r="AX559" s="842"/>
      <c r="AY559" s="842"/>
      <c r="AZ559" s="842"/>
      <c r="BA559" s="842"/>
      <c r="BB559" s="842"/>
      <c r="BC559" s="842"/>
      <c r="BD559" s="842"/>
      <c r="BE559" s="842"/>
      <c r="BF559" s="842"/>
      <c r="BG559" s="842"/>
      <c r="BH559" s="842"/>
      <c r="BI559" s="842"/>
      <c r="BJ559" s="842"/>
      <c r="BK559" s="842"/>
      <c r="BL559" s="842"/>
      <c r="BM559" s="842"/>
      <c r="BN559" s="842"/>
      <c r="BO559" s="842"/>
      <c r="BP559" s="842"/>
      <c r="BQ559" s="842"/>
      <c r="BR559" s="842"/>
      <c r="BS559" s="842"/>
    </row>
    <row r="560" spans="1:71" ht="15.6" customHeight="1" outlineLevel="2" x14ac:dyDescent="0.2">
      <c r="B560" s="578"/>
      <c r="E560" s="579"/>
      <c r="G560" s="580"/>
      <c r="H560" s="580"/>
      <c r="K560" s="783"/>
      <c r="N560" s="703"/>
      <c r="O560" s="888"/>
      <c r="P560" s="888"/>
      <c r="Q560" s="888"/>
      <c r="Y560" s="888"/>
      <c r="Z560" s="836"/>
    </row>
    <row r="561" spans="1:71" ht="9" customHeight="1" outlineLevel="1" x14ac:dyDescent="0.2">
      <c r="B561" s="582"/>
      <c r="D561" s="583"/>
      <c r="E561" s="585"/>
      <c r="F561" s="583"/>
      <c r="G561" s="584"/>
      <c r="H561" s="584"/>
      <c r="I561" s="769"/>
      <c r="J561" s="769"/>
      <c r="K561" s="769"/>
      <c r="L561" s="769"/>
      <c r="M561" s="769"/>
      <c r="N561" s="694"/>
      <c r="O561" s="892"/>
      <c r="P561" s="892"/>
      <c r="Q561" s="892"/>
      <c r="R561" s="893"/>
      <c r="S561" s="893"/>
      <c r="T561" s="893"/>
      <c r="U561" s="893"/>
      <c r="V561" s="893"/>
      <c r="W561" s="893"/>
      <c r="X561" s="893"/>
      <c r="Y561" s="892"/>
      <c r="Z561" s="837"/>
      <c r="AA561" s="838"/>
      <c r="AG561" s="835"/>
      <c r="AH561" s="835"/>
    </row>
    <row r="562" spans="1:71" s="789" customFormat="1" ht="15.6" customHeight="1" outlineLevel="1" x14ac:dyDescent="0.2">
      <c r="B562" s="569" t="s">
        <v>1243</v>
      </c>
      <c r="C562" s="814"/>
      <c r="D562" s="570" t="s">
        <v>1574</v>
      </c>
      <c r="E562" s="577">
        <v>91.3</v>
      </c>
      <c r="F562" s="570" t="s">
        <v>74</v>
      </c>
      <c r="G562" s="571"/>
      <c r="H562" s="571">
        <f>SUM(H563:H576)/E562</f>
        <v>1.1772359336335239</v>
      </c>
      <c r="I562" s="767"/>
      <c r="J562" s="767">
        <f>SUM(J563:J576)/E562</f>
        <v>32.089000000000006</v>
      </c>
      <c r="K562" s="767"/>
      <c r="L562" s="767">
        <f>SUM(L563:L580)/E562</f>
        <v>0</v>
      </c>
      <c r="M562" s="767">
        <f>SUM(M563:M576)/E562</f>
        <v>102.72315601801144</v>
      </c>
      <c r="N562" s="814"/>
      <c r="O562" s="886">
        <f>SUM(O563:O574)/E562</f>
        <v>124.29501878179384</v>
      </c>
      <c r="P562" s="885" t="str">
        <f>B562</f>
        <v>V1-3-F1</v>
      </c>
      <c r="Q562" s="885"/>
      <c r="R562" s="886"/>
      <c r="S562" s="886"/>
      <c r="T562" s="886"/>
      <c r="U562" s="899"/>
      <c r="V562" s="886"/>
      <c r="W562" s="886"/>
      <c r="X562" s="886">
        <f>SUM(X563:X574)/E562</f>
        <v>140.14089327215527</v>
      </c>
      <c r="Y562" s="887"/>
      <c r="Z562" s="832"/>
      <c r="AA562" s="832"/>
      <c r="AB562" s="832"/>
      <c r="AC562" s="832"/>
      <c r="AD562" s="832"/>
      <c r="AE562" s="832"/>
      <c r="AF562" s="832"/>
      <c r="AG562" s="832"/>
      <c r="AH562" s="832"/>
      <c r="AI562" s="832"/>
      <c r="AJ562" s="832"/>
      <c r="AK562" s="832"/>
      <c r="AL562" s="832"/>
      <c r="AM562" s="832"/>
      <c r="AN562" s="832"/>
      <c r="AO562" s="832"/>
      <c r="AP562" s="832"/>
      <c r="AQ562" s="832"/>
      <c r="AR562" s="832"/>
      <c r="AS562" s="832"/>
      <c r="AT562" s="832"/>
      <c r="AU562" s="832"/>
      <c r="AV562" s="832"/>
      <c r="AW562" s="832"/>
      <c r="AX562" s="832"/>
      <c r="AY562" s="832"/>
      <c r="AZ562" s="832"/>
      <c r="BA562" s="832"/>
      <c r="BB562" s="832"/>
      <c r="BC562" s="832"/>
      <c r="BD562" s="832"/>
      <c r="BE562" s="832"/>
      <c r="BF562" s="832"/>
      <c r="BG562" s="832"/>
      <c r="BH562" s="832"/>
      <c r="BI562" s="832"/>
      <c r="BJ562" s="832"/>
      <c r="BK562" s="832"/>
      <c r="BL562" s="832"/>
      <c r="BM562" s="832"/>
      <c r="BN562" s="832"/>
      <c r="BO562" s="832"/>
      <c r="BP562" s="832"/>
      <c r="BQ562" s="832"/>
      <c r="BR562" s="832"/>
      <c r="BS562" s="832"/>
    </row>
    <row r="563" spans="1:71" ht="15.6" customHeight="1" outlineLevel="2" x14ac:dyDescent="0.2">
      <c r="B563" s="578"/>
      <c r="D563" s="587" t="s">
        <v>1204</v>
      </c>
      <c r="E563" s="579"/>
      <c r="G563" s="580"/>
      <c r="H563" s="580"/>
      <c r="K563" s="783"/>
      <c r="N563" s="703"/>
      <c r="O563" s="888" t="str">
        <f>R563</f>
        <v>incl. opslagen</v>
      </c>
      <c r="P563" s="888"/>
      <c r="Q563" s="894"/>
      <c r="R563" s="901" t="str">
        <f>Tabellen!$C$2</f>
        <v>incl. opslagen</v>
      </c>
      <c r="S563" s="895"/>
      <c r="T563" s="901" t="str">
        <f>Tabellen!$C$2</f>
        <v>incl. opslagen</v>
      </c>
    </row>
    <row r="564" spans="1:71" s="575" customFormat="1" ht="15.6" customHeight="1" outlineLevel="2" x14ac:dyDescent="0.2">
      <c r="A564" s="811"/>
      <c r="B564" s="578"/>
      <c r="C564" s="694"/>
      <c r="D564" s="576" t="s">
        <v>1378</v>
      </c>
      <c r="E564" s="579">
        <v>1</v>
      </c>
      <c r="F564" s="576" t="s">
        <v>844</v>
      </c>
      <c r="G564" s="580">
        <v>2</v>
      </c>
      <c r="H564" s="580">
        <f t="shared" ref="H564:H574" si="154">E564*G564</f>
        <v>2</v>
      </c>
      <c r="I564" s="768"/>
      <c r="J564" s="768">
        <f t="shared" ref="J564:J574" si="155">E564*I564</f>
        <v>0</v>
      </c>
      <c r="K564" s="768"/>
      <c r="L564" s="768">
        <f t="shared" ref="L564:L574" si="156">E564*K564</f>
        <v>0</v>
      </c>
      <c r="M564" s="768">
        <f>J564+H564*Tabellen!$K$2+L564</f>
        <v>120</v>
      </c>
      <c r="N564" s="704"/>
      <c r="O564" s="889">
        <f t="shared" ref="O564:O574" si="157">R564+T564</f>
        <v>145.19999999999999</v>
      </c>
      <c r="P564" s="902"/>
      <c r="Q564" s="894" t="s">
        <v>1007</v>
      </c>
      <c r="R564" s="889">
        <f>H564*Tabellen!$K$2*Tabellen!$F$2</f>
        <v>145.19999999999999</v>
      </c>
      <c r="S564" s="895" t="s">
        <v>1089</v>
      </c>
      <c r="T564" s="889">
        <f>J564*Tabellen!$F$2</f>
        <v>0</v>
      </c>
      <c r="U564" s="889">
        <f>R564*Tabellen!$G$2</f>
        <v>13.067999999999998</v>
      </c>
      <c r="V564" s="889">
        <f>T564*Tabellen!$H$2</f>
        <v>0</v>
      </c>
      <c r="W564" s="889">
        <f t="shared" ref="W564:W574" si="158">U564+V564</f>
        <v>13.067999999999998</v>
      </c>
      <c r="X564" s="889">
        <f t="shared" ref="X564:X574" si="159">O564+W564</f>
        <v>158.26799999999997</v>
      </c>
      <c r="Y564" s="890"/>
      <c r="Z564" s="839"/>
      <c r="AA564" s="839"/>
      <c r="AB564" s="839"/>
      <c r="AC564" s="839"/>
      <c r="AD564" s="839"/>
      <c r="AE564" s="839"/>
      <c r="AF564" s="839"/>
      <c r="AG564" s="839"/>
      <c r="AH564" s="839"/>
      <c r="AI564" s="839"/>
      <c r="AJ564" s="839"/>
      <c r="AK564" s="839"/>
      <c r="AL564" s="839"/>
      <c r="AM564" s="839"/>
      <c r="AN564" s="839"/>
      <c r="AO564" s="839"/>
      <c r="AP564" s="839"/>
      <c r="AQ564" s="839"/>
      <c r="AR564" s="839"/>
      <c r="AS564" s="839"/>
      <c r="AT564" s="839"/>
      <c r="AU564" s="839"/>
      <c r="AV564" s="839"/>
      <c r="AW564" s="839"/>
      <c r="AX564" s="839"/>
      <c r="AY564" s="839"/>
      <c r="AZ564" s="839"/>
      <c r="BA564" s="839"/>
      <c r="BB564" s="839"/>
      <c r="BC564" s="839"/>
      <c r="BD564" s="839"/>
      <c r="BE564" s="839"/>
      <c r="BF564" s="839"/>
      <c r="BG564" s="839"/>
      <c r="BH564" s="839"/>
      <c r="BI564" s="839"/>
      <c r="BJ564" s="839"/>
      <c r="BK564" s="839"/>
      <c r="BL564" s="839"/>
      <c r="BM564" s="839"/>
      <c r="BN564" s="839"/>
      <c r="BO564" s="839"/>
      <c r="BP564" s="839"/>
      <c r="BQ564" s="839"/>
      <c r="BR564" s="839"/>
      <c r="BS564" s="839"/>
    </row>
    <row r="565" spans="1:71" s="575" customFormat="1" ht="15.6" customHeight="1" outlineLevel="2" x14ac:dyDescent="0.2">
      <c r="A565" s="811"/>
      <c r="B565" s="578"/>
      <c r="C565" s="694"/>
      <c r="D565" s="576" t="s">
        <v>1408</v>
      </c>
      <c r="E565" s="579">
        <f>91.3/2.7</f>
        <v>33.81481481481481</v>
      </c>
      <c r="F565" s="576" t="s">
        <v>71</v>
      </c>
      <c r="G565" s="580">
        <v>0.05</v>
      </c>
      <c r="H565" s="580">
        <f t="shared" si="154"/>
        <v>1.6907407407407407</v>
      </c>
      <c r="I565" s="768"/>
      <c r="J565" s="768">
        <f t="shared" si="155"/>
        <v>0</v>
      </c>
      <c r="K565" s="768"/>
      <c r="L565" s="768">
        <f t="shared" si="156"/>
        <v>0</v>
      </c>
      <c r="M565" s="768">
        <f>J565+H565*Tabellen!$K$2+L565</f>
        <v>101.44444444444444</v>
      </c>
      <c r="N565" s="704"/>
      <c r="O565" s="889">
        <f t="shared" si="157"/>
        <v>122.74777777777777</v>
      </c>
      <c r="P565" s="902"/>
      <c r="Q565" s="894" t="s">
        <v>1007</v>
      </c>
      <c r="R565" s="889">
        <f>H565*Tabellen!$K$2*Tabellen!$F$2</f>
        <v>122.74777777777777</v>
      </c>
      <c r="S565" s="895" t="s">
        <v>1089</v>
      </c>
      <c r="T565" s="889">
        <f>J565*Tabellen!$F$2</f>
        <v>0</v>
      </c>
      <c r="U565" s="889">
        <f>R565*Tabellen!$G$2</f>
        <v>11.047299999999998</v>
      </c>
      <c r="V565" s="889">
        <f>T565*Tabellen!$H$2</f>
        <v>0</v>
      </c>
      <c r="W565" s="889">
        <f t="shared" si="158"/>
        <v>11.047299999999998</v>
      </c>
      <c r="X565" s="889">
        <f t="shared" si="159"/>
        <v>133.79507777777778</v>
      </c>
      <c r="Y565" s="890"/>
      <c r="Z565" s="839"/>
      <c r="AA565" s="839"/>
      <c r="AB565" s="839"/>
      <c r="AC565" s="839"/>
      <c r="AD565" s="839"/>
      <c r="AE565" s="839"/>
      <c r="AF565" s="839"/>
      <c r="AG565" s="839"/>
      <c r="AH565" s="839"/>
      <c r="AI565" s="839"/>
      <c r="AJ565" s="839"/>
      <c r="AK565" s="839"/>
      <c r="AL565" s="839"/>
      <c r="AM565" s="839"/>
      <c r="AN565" s="839"/>
      <c r="AO565" s="839"/>
      <c r="AP565" s="839"/>
      <c r="AQ565" s="839"/>
      <c r="AR565" s="839"/>
      <c r="AS565" s="839"/>
      <c r="AT565" s="839"/>
      <c r="AU565" s="839"/>
      <c r="AV565" s="839"/>
      <c r="AW565" s="839"/>
      <c r="AX565" s="839"/>
      <c r="AY565" s="839"/>
      <c r="AZ565" s="839"/>
      <c r="BA565" s="839"/>
      <c r="BB565" s="839"/>
      <c r="BC565" s="839"/>
      <c r="BD565" s="839"/>
      <c r="BE565" s="839"/>
      <c r="BF565" s="839"/>
      <c r="BG565" s="839"/>
      <c r="BH565" s="839"/>
      <c r="BI565" s="839"/>
      <c r="BJ565" s="839"/>
      <c r="BK565" s="839"/>
      <c r="BL565" s="839"/>
      <c r="BM565" s="839"/>
      <c r="BN565" s="839"/>
      <c r="BO565" s="839"/>
      <c r="BP565" s="839"/>
      <c r="BQ565" s="839"/>
      <c r="BR565" s="839"/>
      <c r="BS565" s="839"/>
    </row>
    <row r="566" spans="1:71" s="575" customFormat="1" ht="15.6" customHeight="1" outlineLevel="2" x14ac:dyDescent="0.2">
      <c r="A566" s="811"/>
      <c r="B566" s="578"/>
      <c r="C566" s="694"/>
      <c r="D566" s="576" t="s">
        <v>1425</v>
      </c>
      <c r="E566" s="579">
        <f>E562*1.7</f>
        <v>155.20999999999998</v>
      </c>
      <c r="F566" s="576" t="s">
        <v>71</v>
      </c>
      <c r="G566" s="580">
        <v>0</v>
      </c>
      <c r="H566" s="580">
        <f t="shared" si="154"/>
        <v>0</v>
      </c>
      <c r="I566" s="768">
        <v>1.65</v>
      </c>
      <c r="J566" s="768">
        <f t="shared" si="155"/>
        <v>256.09649999999993</v>
      </c>
      <c r="K566" s="768"/>
      <c r="L566" s="768">
        <f t="shared" si="156"/>
        <v>0</v>
      </c>
      <c r="M566" s="768">
        <f>J566+H566*Tabellen!$K$2+L566</f>
        <v>256.09649999999993</v>
      </c>
      <c r="N566" s="704"/>
      <c r="O566" s="889">
        <f t="shared" si="157"/>
        <v>309.87676499999992</v>
      </c>
      <c r="P566" s="902"/>
      <c r="Q566" s="894" t="s">
        <v>1007</v>
      </c>
      <c r="R566" s="889">
        <f>H566*Tabellen!$K$2*Tabellen!$F$2</f>
        <v>0</v>
      </c>
      <c r="S566" s="895" t="s">
        <v>1089</v>
      </c>
      <c r="T566" s="889">
        <f>J566*Tabellen!$F$2</f>
        <v>309.87676499999992</v>
      </c>
      <c r="U566" s="889">
        <f>R566*Tabellen!$G$2</f>
        <v>0</v>
      </c>
      <c r="V566" s="889">
        <f>T566*Tabellen!$H$2</f>
        <v>65.074120649999983</v>
      </c>
      <c r="W566" s="889">
        <f t="shared" si="158"/>
        <v>65.074120649999983</v>
      </c>
      <c r="X566" s="889">
        <f t="shared" si="159"/>
        <v>374.95088564999992</v>
      </c>
      <c r="Y566" s="890"/>
      <c r="Z566" s="839"/>
      <c r="AA566" s="839"/>
      <c r="AB566" s="839"/>
      <c r="AC566" s="839"/>
      <c r="AD566" s="839"/>
      <c r="AE566" s="839"/>
      <c r="AF566" s="839"/>
      <c r="AG566" s="839"/>
      <c r="AH566" s="839"/>
      <c r="AI566" s="839"/>
      <c r="AJ566" s="839"/>
      <c r="AK566" s="839"/>
      <c r="AL566" s="839"/>
      <c r="AM566" s="839"/>
      <c r="AN566" s="839"/>
      <c r="AO566" s="839"/>
      <c r="AP566" s="839"/>
      <c r="AQ566" s="839"/>
      <c r="AR566" s="839"/>
      <c r="AS566" s="839"/>
      <c r="AT566" s="839"/>
      <c r="AU566" s="839"/>
      <c r="AV566" s="839"/>
      <c r="AW566" s="839"/>
      <c r="AX566" s="839"/>
      <c r="AY566" s="839"/>
      <c r="AZ566" s="839"/>
      <c r="BA566" s="839"/>
      <c r="BB566" s="839"/>
      <c r="BC566" s="839"/>
      <c r="BD566" s="839"/>
      <c r="BE566" s="839"/>
      <c r="BF566" s="839"/>
      <c r="BG566" s="839"/>
      <c r="BH566" s="839"/>
      <c r="BI566" s="839"/>
      <c r="BJ566" s="839"/>
      <c r="BK566" s="839"/>
      <c r="BL566" s="839"/>
      <c r="BM566" s="839"/>
      <c r="BN566" s="839"/>
      <c r="BO566" s="839"/>
      <c r="BP566" s="839"/>
      <c r="BQ566" s="839"/>
      <c r="BR566" s="839"/>
      <c r="BS566" s="839"/>
    </row>
    <row r="567" spans="1:71" s="575" customFormat="1" ht="15.6" customHeight="1" outlineLevel="2" x14ac:dyDescent="0.2">
      <c r="A567" s="811"/>
      <c r="B567" s="578"/>
      <c r="C567" s="694"/>
      <c r="D567" s="576" t="s">
        <v>1410</v>
      </c>
      <c r="E567" s="579">
        <f>E562*1.7*2</f>
        <v>310.41999999999996</v>
      </c>
      <c r="F567" s="576" t="s">
        <v>71</v>
      </c>
      <c r="G567" s="580">
        <v>0</v>
      </c>
      <c r="H567" s="580">
        <f t="shared" si="154"/>
        <v>0</v>
      </c>
      <c r="I567" s="768">
        <v>0.44</v>
      </c>
      <c r="J567" s="768">
        <f t="shared" si="155"/>
        <v>136.58479999999997</v>
      </c>
      <c r="K567" s="768"/>
      <c r="L567" s="768">
        <f t="shared" si="156"/>
        <v>0</v>
      </c>
      <c r="M567" s="768">
        <f>J567+H567*Tabellen!$K$2+L567</f>
        <v>136.58479999999997</v>
      </c>
      <c r="N567" s="704"/>
      <c r="O567" s="889">
        <f t="shared" si="157"/>
        <v>165.26760799999997</v>
      </c>
      <c r="P567" s="902"/>
      <c r="Q567" s="894" t="s">
        <v>1007</v>
      </c>
      <c r="R567" s="889">
        <f>H567*Tabellen!$K$2*Tabellen!$F$2</f>
        <v>0</v>
      </c>
      <c r="S567" s="895" t="s">
        <v>1089</v>
      </c>
      <c r="T567" s="889">
        <f>J567*Tabellen!$F$2</f>
        <v>165.26760799999997</v>
      </c>
      <c r="U567" s="889">
        <f>R567*Tabellen!$G$2</f>
        <v>0</v>
      </c>
      <c r="V567" s="889">
        <f>T567*Tabellen!$H$2</f>
        <v>34.706197679999988</v>
      </c>
      <c r="W567" s="889">
        <f t="shared" si="158"/>
        <v>34.706197679999988</v>
      </c>
      <c r="X567" s="889">
        <f t="shared" si="159"/>
        <v>199.97380567999994</v>
      </c>
      <c r="Y567" s="890"/>
      <c r="Z567" s="839"/>
      <c r="AA567" s="839"/>
      <c r="AB567" s="839"/>
      <c r="AC567" s="839"/>
      <c r="AD567" s="839"/>
      <c r="AE567" s="839"/>
      <c r="AF567" s="839"/>
      <c r="AG567" s="839"/>
      <c r="AH567" s="839"/>
      <c r="AI567" s="839"/>
      <c r="AJ567" s="839"/>
      <c r="AK567" s="839"/>
      <c r="AL567" s="839"/>
      <c r="AM567" s="839"/>
      <c r="AN567" s="839"/>
      <c r="AO567" s="839"/>
      <c r="AP567" s="839"/>
      <c r="AQ567" s="839"/>
      <c r="AR567" s="839"/>
      <c r="AS567" s="839"/>
      <c r="AT567" s="839"/>
      <c r="AU567" s="839"/>
      <c r="AV567" s="839"/>
      <c r="AW567" s="839"/>
      <c r="AX567" s="839"/>
      <c r="AY567" s="839"/>
      <c r="AZ567" s="839"/>
      <c r="BA567" s="839"/>
      <c r="BB567" s="839"/>
      <c r="BC567" s="839"/>
      <c r="BD567" s="839"/>
      <c r="BE567" s="839"/>
      <c r="BF567" s="839"/>
      <c r="BG567" s="839"/>
      <c r="BH567" s="839"/>
      <c r="BI567" s="839"/>
      <c r="BJ567" s="839"/>
      <c r="BK567" s="839"/>
      <c r="BL567" s="839"/>
      <c r="BM567" s="839"/>
      <c r="BN567" s="839"/>
      <c r="BO567" s="839"/>
      <c r="BP567" s="839"/>
      <c r="BQ567" s="839"/>
      <c r="BR567" s="839"/>
      <c r="BS567" s="839"/>
    </row>
    <row r="568" spans="1:71" s="575" customFormat="1" ht="15.6" customHeight="1" outlineLevel="2" x14ac:dyDescent="0.2">
      <c r="A568" s="811"/>
      <c r="B568" s="578"/>
      <c r="C568" s="694"/>
      <c r="D568" s="576" t="s">
        <v>1411</v>
      </c>
      <c r="E568" s="579">
        <f>E567+E566</f>
        <v>465.62999999999994</v>
      </c>
      <c r="F568" s="576" t="s">
        <v>71</v>
      </c>
      <c r="G568" s="580">
        <v>0.13</v>
      </c>
      <c r="H568" s="580">
        <f t="shared" si="154"/>
        <v>60.531899999999993</v>
      </c>
      <c r="I568" s="768">
        <v>0</v>
      </c>
      <c r="J568" s="768">
        <f t="shared" si="155"/>
        <v>0</v>
      </c>
      <c r="K568" s="768"/>
      <c r="L568" s="768">
        <f t="shared" si="156"/>
        <v>0</v>
      </c>
      <c r="M568" s="768">
        <f>J568+H568*Tabellen!$K$2+L568</f>
        <v>3631.9139999999998</v>
      </c>
      <c r="N568" s="704"/>
      <c r="O568" s="889">
        <f t="shared" si="157"/>
        <v>4394.6159399999997</v>
      </c>
      <c r="P568" s="902"/>
      <c r="Q568" s="894" t="s">
        <v>1007</v>
      </c>
      <c r="R568" s="889">
        <f>H568*Tabellen!$K$2*Tabellen!$F$2</f>
        <v>4394.6159399999997</v>
      </c>
      <c r="S568" s="895" t="s">
        <v>1089</v>
      </c>
      <c r="T568" s="889">
        <f>J568*Tabellen!$F$2</f>
        <v>0</v>
      </c>
      <c r="U568" s="889">
        <f>R568*Tabellen!$G$2</f>
        <v>395.51543459999994</v>
      </c>
      <c r="V568" s="889">
        <f>T568*Tabellen!$H$2</f>
        <v>0</v>
      </c>
      <c r="W568" s="889">
        <f t="shared" si="158"/>
        <v>395.51543459999994</v>
      </c>
      <c r="X568" s="889">
        <f t="shared" si="159"/>
        <v>4790.1313745999996</v>
      </c>
      <c r="Y568" s="904"/>
      <c r="Z568" s="839"/>
      <c r="AA568" s="839"/>
      <c r="AB568" s="839"/>
      <c r="AC568" s="839"/>
      <c r="AD568" s="839"/>
      <c r="AE568" s="839"/>
      <c r="AF568" s="839"/>
      <c r="AG568" s="839"/>
      <c r="AH568" s="839"/>
      <c r="AI568" s="839"/>
      <c r="AJ568" s="839"/>
      <c r="AK568" s="839"/>
      <c r="AL568" s="839"/>
      <c r="AM568" s="839"/>
      <c r="AN568" s="839"/>
      <c r="AO568" s="839"/>
      <c r="AP568" s="839"/>
      <c r="AQ568" s="839"/>
      <c r="AR568" s="839"/>
      <c r="AS568" s="839"/>
      <c r="AT568" s="839"/>
      <c r="AU568" s="839"/>
      <c r="AV568" s="839"/>
      <c r="AW568" s="839"/>
      <c r="AX568" s="839"/>
      <c r="AY568" s="839"/>
      <c r="AZ568" s="839"/>
      <c r="BA568" s="839"/>
      <c r="BB568" s="839"/>
      <c r="BC568" s="839"/>
      <c r="BD568" s="839"/>
      <c r="BE568" s="839"/>
      <c r="BF568" s="839"/>
      <c r="BG568" s="839"/>
      <c r="BH568" s="839"/>
      <c r="BI568" s="839"/>
      <c r="BJ568" s="839"/>
      <c r="BK568" s="839"/>
      <c r="BL568" s="839"/>
      <c r="BM568" s="839"/>
      <c r="BN568" s="839"/>
      <c r="BO568" s="839"/>
      <c r="BP568" s="839"/>
      <c r="BQ568" s="839"/>
      <c r="BR568" s="839"/>
      <c r="BS568" s="839"/>
    </row>
    <row r="569" spans="1:71" s="575" customFormat="1" ht="15.6" customHeight="1" outlineLevel="2" x14ac:dyDescent="0.2">
      <c r="A569" s="811"/>
      <c r="B569" s="578"/>
      <c r="C569" s="694"/>
      <c r="D569" s="576" t="s">
        <v>1413</v>
      </c>
      <c r="E569" s="579">
        <f>E562*1.05</f>
        <v>95.864999999999995</v>
      </c>
      <c r="F569" s="576" t="s">
        <v>74</v>
      </c>
      <c r="G569" s="580">
        <v>0</v>
      </c>
      <c r="H569" s="580">
        <f t="shared" si="154"/>
        <v>0</v>
      </c>
      <c r="I569" s="768">
        <v>10.96</v>
      </c>
      <c r="J569" s="768">
        <f t="shared" si="155"/>
        <v>1050.6804</v>
      </c>
      <c r="K569" s="768"/>
      <c r="L569" s="768">
        <f t="shared" si="156"/>
        <v>0</v>
      </c>
      <c r="M569" s="768">
        <f>J569+H569*Tabellen!$K$2+L569</f>
        <v>1050.6804</v>
      </c>
      <c r="N569" s="704"/>
      <c r="O569" s="889">
        <f t="shared" si="157"/>
        <v>1271.3232839999998</v>
      </c>
      <c r="P569" s="902"/>
      <c r="Q569" s="894" t="s">
        <v>1007</v>
      </c>
      <c r="R569" s="889">
        <f>H569*Tabellen!$K$2*Tabellen!$F$2</f>
        <v>0</v>
      </c>
      <c r="S569" s="895" t="s">
        <v>1089</v>
      </c>
      <c r="T569" s="889">
        <f>J569*Tabellen!$F$2</f>
        <v>1271.3232839999998</v>
      </c>
      <c r="U569" s="889">
        <f>R569*Tabellen!$G$2</f>
        <v>0</v>
      </c>
      <c r="V569" s="889">
        <f>T569*Tabellen!$H$2</f>
        <v>266.97788963999994</v>
      </c>
      <c r="W569" s="889">
        <f t="shared" si="158"/>
        <v>266.97788963999994</v>
      </c>
      <c r="X569" s="889">
        <f t="shared" si="159"/>
        <v>1538.3011736399999</v>
      </c>
      <c r="Y569" s="888"/>
      <c r="Z569" s="839"/>
      <c r="AA569" s="839"/>
      <c r="AB569" s="839"/>
      <c r="AC569" s="839"/>
      <c r="AD569" s="839"/>
      <c r="AE569" s="839"/>
      <c r="AF569" s="839"/>
      <c r="AG569" s="839"/>
      <c r="AH569" s="839"/>
      <c r="AI569" s="839"/>
      <c r="AJ569" s="839"/>
      <c r="AK569" s="839"/>
      <c r="AL569" s="839"/>
      <c r="AM569" s="839"/>
      <c r="AN569" s="839"/>
      <c r="AO569" s="839"/>
      <c r="AP569" s="839"/>
      <c r="AQ569" s="839"/>
      <c r="AR569" s="839"/>
      <c r="AS569" s="839"/>
      <c r="AT569" s="839"/>
      <c r="AU569" s="839"/>
      <c r="AV569" s="839"/>
      <c r="AW569" s="839"/>
      <c r="AX569" s="839"/>
      <c r="AY569" s="839"/>
      <c r="AZ569" s="839"/>
      <c r="BA569" s="839"/>
      <c r="BB569" s="839"/>
      <c r="BC569" s="839"/>
      <c r="BD569" s="839"/>
      <c r="BE569" s="839"/>
      <c r="BF569" s="839"/>
      <c r="BG569" s="839"/>
      <c r="BH569" s="839"/>
      <c r="BI569" s="839"/>
      <c r="BJ569" s="839"/>
      <c r="BK569" s="839"/>
      <c r="BL569" s="839"/>
      <c r="BM569" s="839"/>
      <c r="BN569" s="839"/>
      <c r="BO569" s="839"/>
      <c r="BP569" s="839"/>
      <c r="BQ569" s="839"/>
      <c r="BR569" s="839"/>
      <c r="BS569" s="839"/>
    </row>
    <row r="570" spans="1:71" s="575" customFormat="1" ht="15.6" customHeight="1" outlineLevel="2" x14ac:dyDescent="0.2">
      <c r="A570" s="811"/>
      <c r="B570" s="578"/>
      <c r="C570" s="694"/>
      <c r="D570" s="576" t="str">
        <f>D569</f>
        <v xml:space="preserve">Isolatie in binnenwanden en voorzetwanden d=70 mm n.t.b. </v>
      </c>
      <c r="E570" s="579">
        <f>E562</f>
        <v>91.3</v>
      </c>
      <c r="F570" s="576" t="s">
        <v>74</v>
      </c>
      <c r="G570" s="580">
        <v>0.08</v>
      </c>
      <c r="H570" s="580">
        <f t="shared" si="154"/>
        <v>7.3040000000000003</v>
      </c>
      <c r="I570" s="768"/>
      <c r="J570" s="768">
        <f t="shared" si="155"/>
        <v>0</v>
      </c>
      <c r="K570" s="768"/>
      <c r="L570" s="768">
        <f t="shared" si="156"/>
        <v>0</v>
      </c>
      <c r="M570" s="768">
        <f>J570+H570*Tabellen!$K$2+L570</f>
        <v>438.24</v>
      </c>
      <c r="N570" s="704"/>
      <c r="O570" s="889">
        <f t="shared" si="157"/>
        <v>530.2704</v>
      </c>
      <c r="P570" s="902"/>
      <c r="Q570" s="894" t="s">
        <v>1007</v>
      </c>
      <c r="R570" s="889">
        <f>H570*Tabellen!$K$2*Tabellen!$F$2</f>
        <v>530.2704</v>
      </c>
      <c r="S570" s="895" t="s">
        <v>1089</v>
      </c>
      <c r="T570" s="889">
        <f>J570*Tabellen!$F$2</f>
        <v>0</v>
      </c>
      <c r="U570" s="889">
        <f>R570*Tabellen!$G$2</f>
        <v>47.724336000000001</v>
      </c>
      <c r="V570" s="889">
        <f>T570*Tabellen!$H$2</f>
        <v>0</v>
      </c>
      <c r="W570" s="889">
        <f t="shared" si="158"/>
        <v>47.724336000000001</v>
      </c>
      <c r="X570" s="889">
        <f t="shared" si="159"/>
        <v>577.99473599999999</v>
      </c>
      <c r="Y570" s="888"/>
      <c r="Z570" s="839"/>
      <c r="AA570" s="839"/>
      <c r="AB570" s="839"/>
      <c r="AC570" s="839"/>
      <c r="AD570" s="839"/>
      <c r="AE570" s="839"/>
      <c r="AF570" s="839"/>
      <c r="AG570" s="839"/>
      <c r="AH570" s="839"/>
      <c r="AI570" s="839"/>
      <c r="AJ570" s="839"/>
      <c r="AK570" s="839"/>
      <c r="AL570" s="839"/>
      <c r="AM570" s="839"/>
      <c r="AN570" s="839"/>
      <c r="AO570" s="839"/>
      <c r="AP570" s="839"/>
      <c r="AQ570" s="839"/>
      <c r="AR570" s="839"/>
      <c r="AS570" s="839"/>
      <c r="AT570" s="839"/>
      <c r="AU570" s="839"/>
      <c r="AV570" s="839"/>
      <c r="AW570" s="839"/>
      <c r="AX570" s="839"/>
      <c r="AY570" s="839"/>
      <c r="AZ570" s="839"/>
      <c r="BA570" s="839"/>
      <c r="BB570" s="839"/>
      <c r="BC570" s="839"/>
      <c r="BD570" s="839"/>
      <c r="BE570" s="839"/>
      <c r="BF570" s="839"/>
      <c r="BG570" s="839"/>
      <c r="BH570" s="839"/>
      <c r="BI570" s="839"/>
      <c r="BJ570" s="839"/>
      <c r="BK570" s="839"/>
      <c r="BL570" s="839"/>
      <c r="BM570" s="839"/>
      <c r="BN570" s="839"/>
      <c r="BO570" s="839"/>
      <c r="BP570" s="839"/>
      <c r="BQ570" s="839"/>
      <c r="BR570" s="839"/>
      <c r="BS570" s="839"/>
    </row>
    <row r="571" spans="1:71" s="575" customFormat="1" ht="15.6" customHeight="1" outlineLevel="2" x14ac:dyDescent="0.2">
      <c r="A571" s="811"/>
      <c r="B571" s="578"/>
      <c r="C571" s="694"/>
      <c r="D571" s="576" t="s">
        <v>1900</v>
      </c>
      <c r="E571" s="579">
        <f>E562*1.1</f>
        <v>100.43</v>
      </c>
      <c r="F571" s="576" t="s">
        <v>74</v>
      </c>
      <c r="G571" s="580"/>
      <c r="H571" s="580">
        <f t="shared" si="154"/>
        <v>0</v>
      </c>
      <c r="I571" s="768">
        <v>9.8000000000000007</v>
      </c>
      <c r="J571" s="768">
        <f t="shared" si="155"/>
        <v>984.21400000000017</v>
      </c>
      <c r="K571" s="768"/>
      <c r="L571" s="768">
        <f t="shared" si="156"/>
        <v>0</v>
      </c>
      <c r="M571" s="768">
        <f>J571+H571*Tabellen!$K$2+L571</f>
        <v>984.21400000000017</v>
      </c>
      <c r="N571" s="704"/>
      <c r="O571" s="889">
        <f t="shared" si="157"/>
        <v>1190.8989400000003</v>
      </c>
      <c r="P571" s="902"/>
      <c r="Q571" s="894" t="s">
        <v>1007</v>
      </c>
      <c r="R571" s="889">
        <f>H571*Tabellen!$K$2*Tabellen!$F$2</f>
        <v>0</v>
      </c>
      <c r="S571" s="895" t="s">
        <v>1089</v>
      </c>
      <c r="T571" s="889">
        <f>J571*Tabellen!$F$2</f>
        <v>1190.8989400000003</v>
      </c>
      <c r="U571" s="889">
        <f>R571*Tabellen!$G$2</f>
        <v>0</v>
      </c>
      <c r="V571" s="889">
        <f>T571*Tabellen!$H$2</f>
        <v>250.08877740000005</v>
      </c>
      <c r="W571" s="889">
        <f t="shared" si="158"/>
        <v>250.08877740000005</v>
      </c>
      <c r="X571" s="889">
        <f t="shared" si="159"/>
        <v>1440.9877174000003</v>
      </c>
      <c r="Y571" s="905"/>
      <c r="Z571" s="839"/>
      <c r="AA571" s="839"/>
      <c r="AB571" s="839"/>
      <c r="AC571" s="839"/>
      <c r="AD571" s="839"/>
      <c r="AE571" s="839"/>
      <c r="AF571" s="839"/>
      <c r="AG571" s="839"/>
      <c r="AH571" s="839"/>
      <c r="AI571" s="839"/>
      <c r="AJ571" s="839"/>
      <c r="AK571" s="839"/>
      <c r="AL571" s="839"/>
      <c r="AM571" s="839"/>
      <c r="AN571" s="839"/>
      <c r="AO571" s="839"/>
      <c r="AP571" s="839"/>
      <c r="AQ571" s="839"/>
      <c r="AR571" s="839"/>
      <c r="AS571" s="839"/>
      <c r="AT571" s="839"/>
      <c r="AU571" s="839"/>
      <c r="AV571" s="839"/>
      <c r="AW571" s="839"/>
      <c r="AX571" s="839"/>
      <c r="AY571" s="839"/>
      <c r="AZ571" s="839"/>
      <c r="BA571" s="839"/>
      <c r="BB571" s="839"/>
      <c r="BC571" s="839"/>
      <c r="BD571" s="839"/>
      <c r="BE571" s="839"/>
      <c r="BF571" s="839"/>
      <c r="BG571" s="839"/>
      <c r="BH571" s="839"/>
      <c r="BI571" s="839"/>
      <c r="BJ571" s="839"/>
      <c r="BK571" s="839"/>
      <c r="BL571" s="839"/>
      <c r="BM571" s="839"/>
      <c r="BN571" s="839"/>
      <c r="BO571" s="839"/>
      <c r="BP571" s="839"/>
      <c r="BQ571" s="839"/>
      <c r="BR571" s="839"/>
      <c r="BS571" s="839"/>
    </row>
    <row r="572" spans="1:71" s="575" customFormat="1" ht="15.6" customHeight="1" outlineLevel="2" x14ac:dyDescent="0.2">
      <c r="A572" s="811"/>
      <c r="B572" s="578"/>
      <c r="C572" s="694"/>
      <c r="D572" s="576" t="s">
        <v>1900</v>
      </c>
      <c r="E572" s="579">
        <f>E562</f>
        <v>91.3</v>
      </c>
      <c r="F572" s="576" t="s">
        <v>74</v>
      </c>
      <c r="G572" s="580">
        <v>0.35</v>
      </c>
      <c r="H572" s="580">
        <f t="shared" si="154"/>
        <v>31.954999999999998</v>
      </c>
      <c r="I572" s="768"/>
      <c r="J572" s="768">
        <f t="shared" si="155"/>
        <v>0</v>
      </c>
      <c r="K572" s="768"/>
      <c r="L572" s="768">
        <f t="shared" si="156"/>
        <v>0</v>
      </c>
      <c r="M572" s="768">
        <f>J572+H572*Tabellen!$K$2+L572</f>
        <v>1917.3</v>
      </c>
      <c r="N572" s="704"/>
      <c r="O572" s="889">
        <f t="shared" si="157"/>
        <v>2319.933</v>
      </c>
      <c r="P572" s="902"/>
      <c r="Q572" s="894" t="s">
        <v>1007</v>
      </c>
      <c r="R572" s="889">
        <f>H572*Tabellen!$K$2*Tabellen!$F$2</f>
        <v>2319.933</v>
      </c>
      <c r="S572" s="895" t="s">
        <v>1089</v>
      </c>
      <c r="T572" s="889">
        <f>J572*Tabellen!$F$2</f>
        <v>0</v>
      </c>
      <c r="U572" s="889">
        <f>R572*Tabellen!$G$2</f>
        <v>208.79397</v>
      </c>
      <c r="V572" s="889">
        <f>T572*Tabellen!$H$2</f>
        <v>0</v>
      </c>
      <c r="W572" s="889">
        <f t="shared" si="158"/>
        <v>208.79397</v>
      </c>
      <c r="X572" s="889">
        <f t="shared" si="159"/>
        <v>2528.7269700000002</v>
      </c>
      <c r="Y572" s="888"/>
      <c r="Z572" s="839"/>
      <c r="AA572" s="839"/>
      <c r="AB572" s="839"/>
      <c r="AC572" s="839"/>
      <c r="AD572" s="839"/>
      <c r="AE572" s="839"/>
      <c r="AF572" s="839"/>
      <c r="AG572" s="839"/>
      <c r="AH572" s="839"/>
      <c r="AI572" s="839"/>
      <c r="AJ572" s="839"/>
      <c r="AK572" s="839"/>
      <c r="AL572" s="839"/>
      <c r="AM572" s="839"/>
      <c r="AN572" s="839"/>
      <c r="AO572" s="839"/>
      <c r="AP572" s="839"/>
      <c r="AQ572" s="839"/>
      <c r="AR572" s="839"/>
      <c r="AS572" s="839"/>
      <c r="AT572" s="839"/>
      <c r="AU572" s="839"/>
      <c r="AV572" s="839"/>
      <c r="AW572" s="839"/>
      <c r="AX572" s="839"/>
      <c r="AY572" s="839"/>
      <c r="AZ572" s="839"/>
      <c r="BA572" s="839"/>
      <c r="BB572" s="839"/>
      <c r="BC572" s="839"/>
      <c r="BD572" s="839"/>
      <c r="BE572" s="839"/>
      <c r="BF572" s="839"/>
      <c r="BG572" s="839"/>
      <c r="BH572" s="839"/>
      <c r="BI572" s="839"/>
      <c r="BJ572" s="839"/>
      <c r="BK572" s="839"/>
      <c r="BL572" s="839"/>
      <c r="BM572" s="839"/>
      <c r="BN572" s="839"/>
      <c r="BO572" s="839"/>
      <c r="BP572" s="839"/>
      <c r="BQ572" s="839"/>
      <c r="BR572" s="839"/>
      <c r="BS572" s="839"/>
    </row>
    <row r="573" spans="1:71" s="575" customFormat="1" ht="15.6" customHeight="1" outlineLevel="2" x14ac:dyDescent="0.2">
      <c r="A573" s="811"/>
      <c r="B573" s="578"/>
      <c r="C573" s="694"/>
      <c r="D573" s="578" t="s">
        <v>1416</v>
      </c>
      <c r="E573" s="579">
        <f>E562</f>
        <v>91.3</v>
      </c>
      <c r="F573" s="576" t="s">
        <v>74</v>
      </c>
      <c r="G573" s="579"/>
      <c r="H573" s="580">
        <f t="shared" si="154"/>
        <v>0</v>
      </c>
      <c r="I573" s="768">
        <v>5.5</v>
      </c>
      <c r="J573" s="768">
        <f t="shared" si="155"/>
        <v>502.15</v>
      </c>
      <c r="K573" s="768"/>
      <c r="L573" s="768">
        <f t="shared" si="156"/>
        <v>0</v>
      </c>
      <c r="M573" s="768">
        <f>J573+H573*Tabellen!$K$2+L573</f>
        <v>502.15</v>
      </c>
      <c r="N573" s="704"/>
      <c r="O573" s="889">
        <f t="shared" si="157"/>
        <v>607.60149999999999</v>
      </c>
      <c r="P573" s="902"/>
      <c r="Q573" s="894" t="s">
        <v>1007</v>
      </c>
      <c r="R573" s="889">
        <f>H573*Tabellen!$K$2*Tabellen!$F$2</f>
        <v>0</v>
      </c>
      <c r="S573" s="895" t="s">
        <v>1089</v>
      </c>
      <c r="T573" s="889">
        <f>J573*Tabellen!$F$2</f>
        <v>607.60149999999999</v>
      </c>
      <c r="U573" s="889">
        <f>R573*Tabellen!$G$2</f>
        <v>0</v>
      </c>
      <c r="V573" s="889">
        <f>T573*Tabellen!$H$2</f>
        <v>127.59631499999999</v>
      </c>
      <c r="W573" s="889">
        <f t="shared" si="158"/>
        <v>127.59631499999999</v>
      </c>
      <c r="X573" s="889">
        <f t="shared" si="159"/>
        <v>735.19781499999999</v>
      </c>
      <c r="Y573" s="888"/>
      <c r="Z573" s="839"/>
      <c r="AA573" s="839"/>
      <c r="AB573" s="839"/>
      <c r="AC573" s="839"/>
      <c r="AD573" s="839"/>
      <c r="AE573" s="839"/>
      <c r="AF573" s="839"/>
      <c r="AG573" s="839"/>
      <c r="AH573" s="839"/>
      <c r="AI573" s="839"/>
      <c r="AJ573" s="839"/>
      <c r="AK573" s="839"/>
      <c r="AL573" s="839"/>
      <c r="AM573" s="839"/>
      <c r="AN573" s="839"/>
      <c r="AO573" s="839"/>
      <c r="AP573" s="839"/>
      <c r="AQ573" s="839"/>
      <c r="AR573" s="839"/>
      <c r="AS573" s="839"/>
      <c r="AT573" s="839"/>
      <c r="AU573" s="839"/>
      <c r="AV573" s="839"/>
      <c r="AW573" s="839"/>
      <c r="AX573" s="839"/>
      <c r="AY573" s="839"/>
      <c r="AZ573" s="839"/>
      <c r="BA573" s="839"/>
      <c r="BB573" s="839"/>
      <c r="BC573" s="839"/>
      <c r="BD573" s="839"/>
      <c r="BE573" s="839"/>
      <c r="BF573" s="839"/>
      <c r="BG573" s="839"/>
      <c r="BH573" s="839"/>
      <c r="BI573" s="839"/>
      <c r="BJ573" s="839"/>
      <c r="BK573" s="839"/>
      <c r="BL573" s="839"/>
      <c r="BM573" s="839"/>
      <c r="BN573" s="839"/>
      <c r="BO573" s="839"/>
      <c r="BP573" s="839"/>
      <c r="BQ573" s="839"/>
      <c r="BR573" s="839"/>
      <c r="BS573" s="839"/>
    </row>
    <row r="574" spans="1:71" s="575" customFormat="1" ht="15.6" customHeight="1" outlineLevel="2" x14ac:dyDescent="0.2">
      <c r="A574" s="811"/>
      <c r="B574" s="578"/>
      <c r="C574" s="694"/>
      <c r="D574" s="578" t="s">
        <v>1407</v>
      </c>
      <c r="E574" s="579">
        <v>1</v>
      </c>
      <c r="F574" s="576" t="s">
        <v>844</v>
      </c>
      <c r="G574" s="579">
        <v>4</v>
      </c>
      <c r="H574" s="580">
        <f t="shared" si="154"/>
        <v>4</v>
      </c>
      <c r="I574" s="768"/>
      <c r="J574" s="768">
        <f t="shared" si="155"/>
        <v>0</v>
      </c>
      <c r="K574" s="768"/>
      <c r="L574" s="768">
        <f t="shared" si="156"/>
        <v>0</v>
      </c>
      <c r="M574" s="768">
        <f>J574+H574*Tabellen!$K$2+L574</f>
        <v>240</v>
      </c>
      <c r="N574" s="704"/>
      <c r="O574" s="889">
        <f t="shared" si="157"/>
        <v>290.39999999999998</v>
      </c>
      <c r="P574" s="902"/>
      <c r="Q574" s="894" t="s">
        <v>1007</v>
      </c>
      <c r="R574" s="889">
        <f>H574*Tabellen!$K$2*Tabellen!$F$2</f>
        <v>290.39999999999998</v>
      </c>
      <c r="S574" s="895" t="s">
        <v>1089</v>
      </c>
      <c r="T574" s="889">
        <f>J574*Tabellen!$F$2</f>
        <v>0</v>
      </c>
      <c r="U574" s="889">
        <f>R574*Tabellen!$G$2</f>
        <v>26.135999999999996</v>
      </c>
      <c r="V574" s="889">
        <f>T574*Tabellen!$H$2</f>
        <v>0</v>
      </c>
      <c r="W574" s="889">
        <f t="shared" si="158"/>
        <v>26.135999999999996</v>
      </c>
      <c r="X574" s="889">
        <f t="shared" si="159"/>
        <v>316.53599999999994</v>
      </c>
      <c r="Y574" s="888"/>
      <c r="Z574" s="839"/>
      <c r="AA574" s="839"/>
      <c r="AB574" s="839"/>
      <c r="AC574" s="839"/>
      <c r="AD574" s="839"/>
      <c r="AE574" s="839"/>
      <c r="AF574" s="839"/>
      <c r="AG574" s="839"/>
      <c r="AH574" s="839"/>
      <c r="AI574" s="839"/>
      <c r="AJ574" s="839"/>
      <c r="AK574" s="839"/>
      <c r="AL574" s="839"/>
      <c r="AM574" s="839"/>
      <c r="AN574" s="839"/>
      <c r="AO574" s="839"/>
      <c r="AP574" s="839"/>
      <c r="AQ574" s="839"/>
      <c r="AR574" s="839"/>
      <c r="AS574" s="839"/>
      <c r="AT574" s="839"/>
      <c r="AU574" s="839"/>
      <c r="AV574" s="839"/>
      <c r="AW574" s="839"/>
      <c r="AX574" s="839"/>
      <c r="AY574" s="839"/>
      <c r="AZ574" s="839"/>
      <c r="BA574" s="839"/>
      <c r="BB574" s="839"/>
      <c r="BC574" s="839"/>
      <c r="BD574" s="839"/>
      <c r="BE574" s="839"/>
      <c r="BF574" s="839"/>
      <c r="BG574" s="839"/>
      <c r="BH574" s="839"/>
      <c r="BI574" s="839"/>
      <c r="BJ574" s="839"/>
      <c r="BK574" s="839"/>
      <c r="BL574" s="839"/>
      <c r="BM574" s="839"/>
      <c r="BN574" s="839"/>
      <c r="BO574" s="839"/>
      <c r="BP574" s="839"/>
      <c r="BQ574" s="839"/>
      <c r="BR574" s="839"/>
      <c r="BS574" s="839"/>
    </row>
    <row r="575" spans="1:71" s="733" customFormat="1" ht="15.6" customHeight="1" outlineLevel="2" x14ac:dyDescent="0.2">
      <c r="A575" s="813"/>
      <c r="B575" s="578"/>
      <c r="C575" s="694"/>
      <c r="D575" s="576"/>
      <c r="E575" s="734"/>
      <c r="G575" s="735"/>
      <c r="H575" s="735"/>
      <c r="I575" s="782"/>
      <c r="J575" s="782"/>
      <c r="K575" s="782"/>
      <c r="L575" s="782"/>
      <c r="M575" s="782"/>
      <c r="N575" s="736"/>
      <c r="O575" s="888"/>
      <c r="P575" s="902"/>
      <c r="Q575" s="894"/>
      <c r="R575" s="889"/>
      <c r="S575" s="895"/>
      <c r="T575" s="889"/>
      <c r="U575" s="889"/>
      <c r="V575" s="889"/>
      <c r="W575" s="889"/>
      <c r="X575" s="889"/>
      <c r="Y575" s="905"/>
      <c r="Z575" s="842"/>
      <c r="AA575" s="842"/>
      <c r="AB575" s="842"/>
      <c r="AC575" s="842"/>
      <c r="AD575" s="842"/>
      <c r="AE575" s="842"/>
      <c r="AF575" s="842"/>
      <c r="AG575" s="842"/>
      <c r="AH575" s="842"/>
      <c r="AI575" s="842"/>
      <c r="AJ575" s="842"/>
      <c r="AK575" s="842"/>
      <c r="AL575" s="842"/>
      <c r="AM575" s="842"/>
      <c r="AN575" s="842"/>
      <c r="AO575" s="842"/>
      <c r="AP575" s="842"/>
      <c r="AQ575" s="842"/>
      <c r="AR575" s="842"/>
      <c r="AS575" s="842"/>
      <c r="AT575" s="842"/>
      <c r="AU575" s="842"/>
      <c r="AV575" s="842"/>
      <c r="AW575" s="842"/>
      <c r="AX575" s="842"/>
      <c r="AY575" s="842"/>
      <c r="AZ575" s="842"/>
      <c r="BA575" s="842"/>
      <c r="BB575" s="842"/>
      <c r="BC575" s="842"/>
      <c r="BD575" s="842"/>
      <c r="BE575" s="842"/>
      <c r="BF575" s="842"/>
      <c r="BG575" s="842"/>
      <c r="BH575" s="842"/>
      <c r="BI575" s="842"/>
      <c r="BJ575" s="842"/>
      <c r="BK575" s="842"/>
      <c r="BL575" s="842"/>
      <c r="BM575" s="842"/>
      <c r="BN575" s="842"/>
      <c r="BO575" s="842"/>
      <c r="BP575" s="842"/>
      <c r="BQ575" s="842"/>
      <c r="BR575" s="842"/>
      <c r="BS575" s="842"/>
    </row>
    <row r="576" spans="1:71" ht="15.6" customHeight="1" outlineLevel="2" x14ac:dyDescent="0.2">
      <c r="B576" s="578"/>
      <c r="E576" s="579"/>
      <c r="G576" s="580"/>
      <c r="H576" s="580"/>
      <c r="K576" s="783"/>
      <c r="N576" s="703"/>
      <c r="O576" s="888"/>
      <c r="P576" s="888"/>
      <c r="Q576" s="888"/>
    </row>
    <row r="577" spans="1:71" ht="9" customHeight="1" outlineLevel="1" x14ac:dyDescent="0.2">
      <c r="B577" s="582"/>
      <c r="D577" s="583"/>
      <c r="E577" s="585"/>
      <c r="F577" s="583"/>
      <c r="G577" s="584"/>
      <c r="H577" s="584"/>
      <c r="I577" s="769"/>
      <c r="J577" s="769"/>
      <c r="K577" s="769"/>
      <c r="L577" s="769"/>
      <c r="M577" s="769"/>
      <c r="N577" s="694"/>
      <c r="O577" s="892"/>
      <c r="P577" s="892"/>
      <c r="Q577" s="892"/>
      <c r="R577" s="893"/>
      <c r="S577" s="893"/>
      <c r="T577" s="893"/>
      <c r="U577" s="893"/>
      <c r="V577" s="893"/>
      <c r="W577" s="893"/>
      <c r="X577" s="893"/>
      <c r="Y577" s="892"/>
      <c r="Z577" s="837"/>
      <c r="AA577" s="838"/>
      <c r="AG577" s="835"/>
      <c r="AH577" s="835"/>
    </row>
    <row r="578" spans="1:71" s="789" customFormat="1" ht="15.6" customHeight="1" outlineLevel="1" x14ac:dyDescent="0.2">
      <c r="B578" s="569" t="s">
        <v>1244</v>
      </c>
      <c r="C578" s="814"/>
      <c r="D578" s="570" t="s">
        <v>1575</v>
      </c>
      <c r="E578" s="577">
        <v>91.3</v>
      </c>
      <c r="F578" s="570" t="s">
        <v>74</v>
      </c>
      <c r="G578" s="571"/>
      <c r="H578" s="571">
        <f>SUM(H579:H592)/E578</f>
        <v>1.1772359336335239</v>
      </c>
      <c r="I578" s="767"/>
      <c r="J578" s="767">
        <f>SUM(J579:J592)/E578</f>
        <v>34.587500000000006</v>
      </c>
      <c r="K578" s="767"/>
      <c r="L578" s="767">
        <f>SUM(L579:L596)/E578</f>
        <v>0</v>
      </c>
      <c r="M578" s="767">
        <f>SUM(M579:M592)/E578</f>
        <v>105.22165601801144</v>
      </c>
      <c r="N578" s="814"/>
      <c r="O578" s="886">
        <f>SUM(O579:O590)/E578</f>
        <v>127.31820378179387</v>
      </c>
      <c r="P578" s="885" t="str">
        <f>B578</f>
        <v>V1-3-F2</v>
      </c>
      <c r="Q578" s="885"/>
      <c r="R578" s="886"/>
      <c r="S578" s="886"/>
      <c r="T578" s="886"/>
      <c r="U578" s="899"/>
      <c r="V578" s="886"/>
      <c r="W578" s="886"/>
      <c r="X578" s="886">
        <f>SUM(X579:X590)/E578</f>
        <v>143.79894712215525</v>
      </c>
      <c r="Y578" s="887"/>
      <c r="Z578" s="832"/>
      <c r="AA578" s="832"/>
      <c r="AB578" s="832"/>
      <c r="AC578" s="832"/>
      <c r="AD578" s="832"/>
      <c r="AE578" s="832"/>
      <c r="AF578" s="832"/>
      <c r="AG578" s="832"/>
      <c r="AH578" s="832"/>
      <c r="AI578" s="832"/>
      <c r="AJ578" s="832"/>
      <c r="AK578" s="832"/>
      <c r="AL578" s="832"/>
      <c r="AM578" s="832"/>
      <c r="AN578" s="832"/>
      <c r="AO578" s="832"/>
      <c r="AP578" s="832"/>
      <c r="AQ578" s="832"/>
      <c r="AR578" s="832"/>
      <c r="AS578" s="832"/>
      <c r="AT578" s="832"/>
      <c r="AU578" s="832"/>
      <c r="AV578" s="832"/>
      <c r="AW578" s="832"/>
      <c r="AX578" s="832"/>
      <c r="AY578" s="832"/>
      <c r="AZ578" s="832"/>
      <c r="BA578" s="832"/>
      <c r="BB578" s="832"/>
      <c r="BC578" s="832"/>
      <c r="BD578" s="832"/>
      <c r="BE578" s="832"/>
      <c r="BF578" s="832"/>
      <c r="BG578" s="832"/>
      <c r="BH578" s="832"/>
      <c r="BI578" s="832"/>
      <c r="BJ578" s="832"/>
      <c r="BK578" s="832"/>
      <c r="BL578" s="832"/>
      <c r="BM578" s="832"/>
      <c r="BN578" s="832"/>
      <c r="BO578" s="832"/>
      <c r="BP578" s="832"/>
      <c r="BQ578" s="832"/>
      <c r="BR578" s="832"/>
      <c r="BS578" s="832"/>
    </row>
    <row r="579" spans="1:71" ht="15.6" customHeight="1" outlineLevel="2" x14ac:dyDescent="0.2">
      <c r="B579" s="578"/>
      <c r="D579" s="587" t="s">
        <v>1205</v>
      </c>
      <c r="E579" s="579"/>
      <c r="G579" s="580"/>
      <c r="H579" s="580"/>
      <c r="K579" s="783"/>
      <c r="N579" s="703"/>
      <c r="O579" s="888" t="str">
        <f>R579</f>
        <v>incl. opslagen</v>
      </c>
      <c r="P579" s="888"/>
      <c r="Q579" s="894"/>
      <c r="R579" s="901" t="str">
        <f>Tabellen!$C$2</f>
        <v>incl. opslagen</v>
      </c>
      <c r="S579" s="895"/>
      <c r="T579" s="901" t="str">
        <f>Tabellen!$C$2</f>
        <v>incl. opslagen</v>
      </c>
    </row>
    <row r="580" spans="1:71" s="575" customFormat="1" ht="15.6" customHeight="1" outlineLevel="2" x14ac:dyDescent="0.2">
      <c r="A580" s="811"/>
      <c r="B580" s="578"/>
      <c r="C580" s="694"/>
      <c r="D580" s="576" t="s">
        <v>1378</v>
      </c>
      <c r="E580" s="579">
        <v>1</v>
      </c>
      <c r="F580" s="576" t="s">
        <v>844</v>
      </c>
      <c r="G580" s="580">
        <v>2</v>
      </c>
      <c r="H580" s="580">
        <f t="shared" ref="H580:H590" si="160">E580*G580</f>
        <v>2</v>
      </c>
      <c r="I580" s="768"/>
      <c r="J580" s="768">
        <f t="shared" ref="J580:J590" si="161">E580*I580</f>
        <v>0</v>
      </c>
      <c r="K580" s="768"/>
      <c r="L580" s="768">
        <f t="shared" ref="L580:L590" si="162">E580*K580</f>
        <v>0</v>
      </c>
      <c r="M580" s="768">
        <f>J580+H580*Tabellen!$K$2+L580</f>
        <v>120</v>
      </c>
      <c r="N580" s="704"/>
      <c r="O580" s="889">
        <f t="shared" ref="O580:O590" si="163">R580+T580</f>
        <v>145.19999999999999</v>
      </c>
      <c r="P580" s="902"/>
      <c r="Q580" s="894" t="s">
        <v>1007</v>
      </c>
      <c r="R580" s="889">
        <f>H580*Tabellen!$K$2*Tabellen!$F$2</f>
        <v>145.19999999999999</v>
      </c>
      <c r="S580" s="895" t="s">
        <v>1089</v>
      </c>
      <c r="T580" s="889">
        <f>J580*Tabellen!$F$2</f>
        <v>0</v>
      </c>
      <c r="U580" s="889">
        <f>R580*Tabellen!$G$2</f>
        <v>13.067999999999998</v>
      </c>
      <c r="V580" s="889">
        <f>T580*Tabellen!$H$2</f>
        <v>0</v>
      </c>
      <c r="W580" s="889">
        <f t="shared" ref="W580:W590" si="164">U580+V580</f>
        <v>13.067999999999998</v>
      </c>
      <c r="X580" s="889">
        <f t="shared" ref="X580:X590" si="165">O580+W580</f>
        <v>158.26799999999997</v>
      </c>
      <c r="Y580" s="890"/>
      <c r="Z580" s="839"/>
      <c r="AA580" s="839"/>
      <c r="AB580" s="839"/>
      <c r="AC580" s="839"/>
      <c r="AD580" s="839"/>
      <c r="AE580" s="839"/>
      <c r="AF580" s="839"/>
      <c r="AG580" s="839"/>
      <c r="AH580" s="839"/>
      <c r="AI580" s="839"/>
      <c r="AJ580" s="839"/>
      <c r="AK580" s="839"/>
      <c r="AL580" s="839"/>
      <c r="AM580" s="839"/>
      <c r="AN580" s="839"/>
      <c r="AO580" s="839"/>
      <c r="AP580" s="839"/>
      <c r="AQ580" s="839"/>
      <c r="AR580" s="839"/>
      <c r="AS580" s="839"/>
      <c r="AT580" s="839"/>
      <c r="AU580" s="839"/>
      <c r="AV580" s="839"/>
      <c r="AW580" s="839"/>
      <c r="AX580" s="839"/>
      <c r="AY580" s="839"/>
      <c r="AZ580" s="839"/>
      <c r="BA580" s="839"/>
      <c r="BB580" s="839"/>
      <c r="BC580" s="839"/>
      <c r="BD580" s="839"/>
      <c r="BE580" s="839"/>
      <c r="BF580" s="839"/>
      <c r="BG580" s="839"/>
      <c r="BH580" s="839"/>
      <c r="BI580" s="839"/>
      <c r="BJ580" s="839"/>
      <c r="BK580" s="839"/>
      <c r="BL580" s="839"/>
      <c r="BM580" s="839"/>
      <c r="BN580" s="839"/>
      <c r="BO580" s="839"/>
      <c r="BP580" s="839"/>
      <c r="BQ580" s="839"/>
      <c r="BR580" s="839"/>
      <c r="BS580" s="839"/>
    </row>
    <row r="581" spans="1:71" s="575" customFormat="1" ht="15.6" customHeight="1" outlineLevel="2" x14ac:dyDescent="0.2">
      <c r="A581" s="811"/>
      <c r="B581" s="578"/>
      <c r="C581" s="694"/>
      <c r="D581" s="576" t="s">
        <v>1408</v>
      </c>
      <c r="E581" s="579">
        <f>91.3/2.7</f>
        <v>33.81481481481481</v>
      </c>
      <c r="F581" s="576" t="s">
        <v>71</v>
      </c>
      <c r="G581" s="580">
        <v>0.05</v>
      </c>
      <c r="H581" s="580">
        <f t="shared" si="160"/>
        <v>1.6907407407407407</v>
      </c>
      <c r="I581" s="768"/>
      <c r="J581" s="768">
        <f t="shared" si="161"/>
        <v>0</v>
      </c>
      <c r="K581" s="768"/>
      <c r="L581" s="768">
        <f t="shared" si="162"/>
        <v>0</v>
      </c>
      <c r="M581" s="768">
        <f>J581+H581*Tabellen!$K$2+L581</f>
        <v>101.44444444444444</v>
      </c>
      <c r="N581" s="704"/>
      <c r="O581" s="889">
        <f t="shared" si="163"/>
        <v>122.74777777777777</v>
      </c>
      <c r="P581" s="902"/>
      <c r="Q581" s="894" t="s">
        <v>1007</v>
      </c>
      <c r="R581" s="889">
        <f>H581*Tabellen!$K$2*Tabellen!$F$2</f>
        <v>122.74777777777777</v>
      </c>
      <c r="S581" s="895" t="s">
        <v>1089</v>
      </c>
      <c r="T581" s="889">
        <f>J581*Tabellen!$F$2</f>
        <v>0</v>
      </c>
      <c r="U581" s="889">
        <f>R581*Tabellen!$G$2</f>
        <v>11.047299999999998</v>
      </c>
      <c r="V581" s="889">
        <f>T581*Tabellen!$H$2</f>
        <v>0</v>
      </c>
      <c r="W581" s="889">
        <f t="shared" si="164"/>
        <v>11.047299999999998</v>
      </c>
      <c r="X581" s="889">
        <f t="shared" si="165"/>
        <v>133.79507777777778</v>
      </c>
      <c r="Y581" s="890"/>
      <c r="Z581" s="839"/>
      <c r="AA581" s="839"/>
      <c r="AB581" s="839"/>
      <c r="AC581" s="839"/>
      <c r="AD581" s="839"/>
      <c r="AE581" s="839"/>
      <c r="AF581" s="839"/>
      <c r="AG581" s="839"/>
      <c r="AH581" s="839"/>
      <c r="AI581" s="839"/>
      <c r="AJ581" s="839"/>
      <c r="AK581" s="839"/>
      <c r="AL581" s="839"/>
      <c r="AM581" s="839"/>
      <c r="AN581" s="839"/>
      <c r="AO581" s="839"/>
      <c r="AP581" s="839"/>
      <c r="AQ581" s="839"/>
      <c r="AR581" s="839"/>
      <c r="AS581" s="839"/>
      <c r="AT581" s="839"/>
      <c r="AU581" s="839"/>
      <c r="AV581" s="839"/>
      <c r="AW581" s="839"/>
      <c r="AX581" s="839"/>
      <c r="AY581" s="839"/>
      <c r="AZ581" s="839"/>
      <c r="BA581" s="839"/>
      <c r="BB581" s="839"/>
      <c r="BC581" s="839"/>
      <c r="BD581" s="839"/>
      <c r="BE581" s="839"/>
      <c r="BF581" s="839"/>
      <c r="BG581" s="839"/>
      <c r="BH581" s="839"/>
      <c r="BI581" s="839"/>
      <c r="BJ581" s="839"/>
      <c r="BK581" s="839"/>
      <c r="BL581" s="839"/>
      <c r="BM581" s="839"/>
      <c r="BN581" s="839"/>
      <c r="BO581" s="839"/>
      <c r="BP581" s="839"/>
      <c r="BQ581" s="839"/>
      <c r="BR581" s="839"/>
      <c r="BS581" s="839"/>
    </row>
    <row r="582" spans="1:71" s="575" customFormat="1" ht="15.6" customHeight="1" outlineLevel="2" x14ac:dyDescent="0.2">
      <c r="A582" s="811"/>
      <c r="B582" s="578"/>
      <c r="C582" s="694"/>
      <c r="D582" s="576" t="s">
        <v>1185</v>
      </c>
      <c r="E582" s="579">
        <f>E578*1.7</f>
        <v>155.20999999999998</v>
      </c>
      <c r="F582" s="576" t="s">
        <v>71</v>
      </c>
      <c r="G582" s="580">
        <v>0</v>
      </c>
      <c r="H582" s="580">
        <f t="shared" si="160"/>
        <v>0</v>
      </c>
      <c r="I582" s="768">
        <v>1.73</v>
      </c>
      <c r="J582" s="768">
        <f t="shared" si="161"/>
        <v>268.51329999999996</v>
      </c>
      <c r="K582" s="768"/>
      <c r="L582" s="768">
        <f t="shared" si="162"/>
        <v>0</v>
      </c>
      <c r="M582" s="768">
        <f>J582+H582*Tabellen!$K$2+L582</f>
        <v>268.51329999999996</v>
      </c>
      <c r="N582" s="704"/>
      <c r="O582" s="889">
        <f t="shared" si="163"/>
        <v>324.90109299999995</v>
      </c>
      <c r="P582" s="902"/>
      <c r="Q582" s="894" t="s">
        <v>1007</v>
      </c>
      <c r="R582" s="889">
        <f>H582*Tabellen!$K$2*Tabellen!$F$2</f>
        <v>0</v>
      </c>
      <c r="S582" s="895" t="s">
        <v>1089</v>
      </c>
      <c r="T582" s="889">
        <f>J582*Tabellen!$F$2</f>
        <v>324.90109299999995</v>
      </c>
      <c r="U582" s="889">
        <f>R582*Tabellen!$G$2</f>
        <v>0</v>
      </c>
      <c r="V582" s="889">
        <f>T582*Tabellen!$H$2</f>
        <v>68.229229529999984</v>
      </c>
      <c r="W582" s="889">
        <f t="shared" si="164"/>
        <v>68.229229529999984</v>
      </c>
      <c r="X582" s="889">
        <f t="shared" si="165"/>
        <v>393.13032252999994</v>
      </c>
      <c r="Y582" s="890"/>
      <c r="Z582" s="839"/>
      <c r="AA582" s="839"/>
      <c r="AB582" s="839"/>
      <c r="AC582" s="839"/>
      <c r="AD582" s="839"/>
      <c r="AE582" s="839"/>
      <c r="AF582" s="839"/>
      <c r="AG582" s="839"/>
      <c r="AH582" s="839"/>
      <c r="AI582" s="839"/>
      <c r="AJ582" s="839"/>
      <c r="AK582" s="839"/>
      <c r="AL582" s="839"/>
      <c r="AM582" s="839"/>
      <c r="AN582" s="839"/>
      <c r="AO582" s="839"/>
      <c r="AP582" s="839"/>
      <c r="AQ582" s="839"/>
      <c r="AR582" s="839"/>
      <c r="AS582" s="839"/>
      <c r="AT582" s="839"/>
      <c r="AU582" s="839"/>
      <c r="AV582" s="839"/>
      <c r="AW582" s="839"/>
      <c r="AX582" s="839"/>
      <c r="AY582" s="839"/>
      <c r="AZ582" s="839"/>
      <c r="BA582" s="839"/>
      <c r="BB582" s="839"/>
      <c r="BC582" s="839"/>
      <c r="BD582" s="839"/>
      <c r="BE582" s="839"/>
      <c r="BF582" s="839"/>
      <c r="BG582" s="839"/>
      <c r="BH582" s="839"/>
      <c r="BI582" s="839"/>
      <c r="BJ582" s="839"/>
      <c r="BK582" s="839"/>
      <c r="BL582" s="839"/>
      <c r="BM582" s="839"/>
      <c r="BN582" s="839"/>
      <c r="BO582" s="839"/>
      <c r="BP582" s="839"/>
      <c r="BQ582" s="839"/>
      <c r="BR582" s="839"/>
      <c r="BS582" s="839"/>
    </row>
    <row r="583" spans="1:71" s="575" customFormat="1" ht="15.6" customHeight="1" outlineLevel="2" x14ac:dyDescent="0.2">
      <c r="A583" s="811"/>
      <c r="B583" s="578"/>
      <c r="C583" s="694"/>
      <c r="D583" s="576" t="s">
        <v>1410</v>
      </c>
      <c r="E583" s="579">
        <f>E578*1.7*2</f>
        <v>310.41999999999996</v>
      </c>
      <c r="F583" s="576" t="s">
        <v>71</v>
      </c>
      <c r="G583" s="580">
        <v>0</v>
      </c>
      <c r="H583" s="580">
        <f t="shared" si="160"/>
        <v>0</v>
      </c>
      <c r="I583" s="768">
        <v>0.44</v>
      </c>
      <c r="J583" s="768">
        <f t="shared" si="161"/>
        <v>136.58479999999997</v>
      </c>
      <c r="K583" s="768"/>
      <c r="L583" s="768">
        <f t="shared" si="162"/>
        <v>0</v>
      </c>
      <c r="M583" s="768">
        <f>J583+H583*Tabellen!$K$2+L583</f>
        <v>136.58479999999997</v>
      </c>
      <c r="N583" s="704"/>
      <c r="O583" s="889">
        <f t="shared" si="163"/>
        <v>165.26760799999997</v>
      </c>
      <c r="P583" s="902"/>
      <c r="Q583" s="894" t="s">
        <v>1007</v>
      </c>
      <c r="R583" s="889">
        <f>H583*Tabellen!$K$2*Tabellen!$F$2</f>
        <v>0</v>
      </c>
      <c r="S583" s="895" t="s">
        <v>1089</v>
      </c>
      <c r="T583" s="889">
        <f>J583*Tabellen!$F$2</f>
        <v>165.26760799999997</v>
      </c>
      <c r="U583" s="889">
        <f>R583*Tabellen!$G$2</f>
        <v>0</v>
      </c>
      <c r="V583" s="889">
        <f>T583*Tabellen!$H$2</f>
        <v>34.706197679999988</v>
      </c>
      <c r="W583" s="889">
        <f t="shared" si="164"/>
        <v>34.706197679999988</v>
      </c>
      <c r="X583" s="889">
        <f t="shared" si="165"/>
        <v>199.97380567999994</v>
      </c>
      <c r="Y583" s="890"/>
      <c r="Z583" s="839"/>
      <c r="AA583" s="839"/>
      <c r="AB583" s="839"/>
      <c r="AC583" s="839"/>
      <c r="AD583" s="839"/>
      <c r="AE583" s="839"/>
      <c r="AF583" s="839"/>
      <c r="AG583" s="839"/>
      <c r="AH583" s="839"/>
      <c r="AI583" s="839"/>
      <c r="AJ583" s="839"/>
      <c r="AK583" s="839"/>
      <c r="AL583" s="839"/>
      <c r="AM583" s="839"/>
      <c r="AN583" s="839"/>
      <c r="AO583" s="839"/>
      <c r="AP583" s="839"/>
      <c r="AQ583" s="839"/>
      <c r="AR583" s="839"/>
      <c r="AS583" s="839"/>
      <c r="AT583" s="839"/>
      <c r="AU583" s="839"/>
      <c r="AV583" s="839"/>
      <c r="AW583" s="839"/>
      <c r="AX583" s="839"/>
      <c r="AY583" s="839"/>
      <c r="AZ583" s="839"/>
      <c r="BA583" s="839"/>
      <c r="BB583" s="839"/>
      <c r="BC583" s="839"/>
      <c r="BD583" s="839"/>
      <c r="BE583" s="839"/>
      <c r="BF583" s="839"/>
      <c r="BG583" s="839"/>
      <c r="BH583" s="839"/>
      <c r="BI583" s="839"/>
      <c r="BJ583" s="839"/>
      <c r="BK583" s="839"/>
      <c r="BL583" s="839"/>
      <c r="BM583" s="839"/>
      <c r="BN583" s="839"/>
      <c r="BO583" s="839"/>
      <c r="BP583" s="839"/>
      <c r="BQ583" s="839"/>
      <c r="BR583" s="839"/>
      <c r="BS583" s="839"/>
    </row>
    <row r="584" spans="1:71" s="575" customFormat="1" ht="15.6" customHeight="1" outlineLevel="2" x14ac:dyDescent="0.2">
      <c r="A584" s="811"/>
      <c r="B584" s="578"/>
      <c r="C584" s="694"/>
      <c r="D584" s="576" t="s">
        <v>1411</v>
      </c>
      <c r="E584" s="579">
        <f>E583+E582</f>
        <v>465.62999999999994</v>
      </c>
      <c r="F584" s="576" t="s">
        <v>71</v>
      </c>
      <c r="G584" s="580">
        <v>0.13</v>
      </c>
      <c r="H584" s="580">
        <f t="shared" si="160"/>
        <v>60.531899999999993</v>
      </c>
      <c r="I584" s="768">
        <v>0</v>
      </c>
      <c r="J584" s="768">
        <f t="shared" si="161"/>
        <v>0</v>
      </c>
      <c r="K584" s="768"/>
      <c r="L584" s="768">
        <f t="shared" si="162"/>
        <v>0</v>
      </c>
      <c r="M584" s="768">
        <f>J584+H584*Tabellen!$K$2+L584</f>
        <v>3631.9139999999998</v>
      </c>
      <c r="N584" s="704"/>
      <c r="O584" s="889">
        <f t="shared" si="163"/>
        <v>4394.6159399999997</v>
      </c>
      <c r="P584" s="902"/>
      <c r="Q584" s="894" t="s">
        <v>1007</v>
      </c>
      <c r="R584" s="889">
        <f>H584*Tabellen!$K$2*Tabellen!$F$2</f>
        <v>4394.6159399999997</v>
      </c>
      <c r="S584" s="895" t="s">
        <v>1089</v>
      </c>
      <c r="T584" s="889">
        <f>J584*Tabellen!$F$2</f>
        <v>0</v>
      </c>
      <c r="U584" s="889">
        <f>R584*Tabellen!$G$2</f>
        <v>395.51543459999994</v>
      </c>
      <c r="V584" s="889">
        <f>T584*Tabellen!$H$2</f>
        <v>0</v>
      </c>
      <c r="W584" s="889">
        <f t="shared" si="164"/>
        <v>395.51543459999994</v>
      </c>
      <c r="X584" s="889">
        <f t="shared" si="165"/>
        <v>4790.1313745999996</v>
      </c>
      <c r="Y584" s="904"/>
      <c r="Z584" s="839"/>
      <c r="AA584" s="839"/>
      <c r="AB584" s="839"/>
      <c r="AC584" s="839"/>
      <c r="AD584" s="839"/>
      <c r="AE584" s="839"/>
      <c r="AF584" s="839"/>
      <c r="AG584" s="839"/>
      <c r="AH584" s="839"/>
      <c r="AI584" s="839"/>
      <c r="AJ584" s="839"/>
      <c r="AK584" s="839"/>
      <c r="AL584" s="839"/>
      <c r="AM584" s="839"/>
      <c r="AN584" s="839"/>
      <c r="AO584" s="839"/>
      <c r="AP584" s="839"/>
      <c r="AQ584" s="839"/>
      <c r="AR584" s="839"/>
      <c r="AS584" s="839"/>
      <c r="AT584" s="839"/>
      <c r="AU584" s="839"/>
      <c r="AV584" s="839"/>
      <c r="AW584" s="839"/>
      <c r="AX584" s="839"/>
      <c r="AY584" s="839"/>
      <c r="AZ584" s="839"/>
      <c r="BA584" s="839"/>
      <c r="BB584" s="839"/>
      <c r="BC584" s="839"/>
      <c r="BD584" s="839"/>
      <c r="BE584" s="839"/>
      <c r="BF584" s="839"/>
      <c r="BG584" s="839"/>
      <c r="BH584" s="839"/>
      <c r="BI584" s="839"/>
      <c r="BJ584" s="839"/>
      <c r="BK584" s="839"/>
      <c r="BL584" s="839"/>
      <c r="BM584" s="839"/>
      <c r="BN584" s="839"/>
      <c r="BO584" s="839"/>
      <c r="BP584" s="839"/>
      <c r="BQ584" s="839"/>
      <c r="BR584" s="839"/>
      <c r="BS584" s="839"/>
    </row>
    <row r="585" spans="1:71" s="575" customFormat="1" ht="15.6" customHeight="1" outlineLevel="2" x14ac:dyDescent="0.2">
      <c r="A585" s="811"/>
      <c r="B585" s="578"/>
      <c r="C585" s="694"/>
      <c r="D585" s="576" t="s">
        <v>1423</v>
      </c>
      <c r="E585" s="579">
        <f>E578*1.05</f>
        <v>95.864999999999995</v>
      </c>
      <c r="F585" s="576" t="s">
        <v>74</v>
      </c>
      <c r="G585" s="580">
        <v>0</v>
      </c>
      <c r="H585" s="580">
        <f t="shared" si="160"/>
        <v>0</v>
      </c>
      <c r="I585" s="768">
        <v>13.21</v>
      </c>
      <c r="J585" s="768">
        <f t="shared" si="161"/>
        <v>1266.3766499999999</v>
      </c>
      <c r="K585" s="768"/>
      <c r="L585" s="768">
        <f t="shared" si="162"/>
        <v>0</v>
      </c>
      <c r="M585" s="768">
        <f>J585+H585*Tabellen!$K$2+L585</f>
        <v>1266.3766499999999</v>
      </c>
      <c r="N585" s="704"/>
      <c r="O585" s="889">
        <f t="shared" si="163"/>
        <v>1532.3157464999999</v>
      </c>
      <c r="P585" s="902"/>
      <c r="Q585" s="894" t="s">
        <v>1007</v>
      </c>
      <c r="R585" s="889">
        <f>H585*Tabellen!$K$2*Tabellen!$F$2</f>
        <v>0</v>
      </c>
      <c r="S585" s="895" t="s">
        <v>1089</v>
      </c>
      <c r="T585" s="889">
        <f>J585*Tabellen!$F$2</f>
        <v>1532.3157464999999</v>
      </c>
      <c r="U585" s="889">
        <f>R585*Tabellen!$G$2</f>
        <v>0</v>
      </c>
      <c r="V585" s="889">
        <f>T585*Tabellen!$H$2</f>
        <v>321.78630676499995</v>
      </c>
      <c r="W585" s="889">
        <f t="shared" si="164"/>
        <v>321.78630676499995</v>
      </c>
      <c r="X585" s="889">
        <f t="shared" si="165"/>
        <v>1854.102053265</v>
      </c>
      <c r="Y585" s="888"/>
      <c r="Z585" s="839"/>
      <c r="AA585" s="839"/>
      <c r="AB585" s="839"/>
      <c r="AC585" s="839"/>
      <c r="AD585" s="839"/>
      <c r="AE585" s="839"/>
      <c r="AF585" s="839"/>
      <c r="AG585" s="839"/>
      <c r="AH585" s="839"/>
      <c r="AI585" s="839"/>
      <c r="AJ585" s="839"/>
      <c r="AK585" s="839"/>
      <c r="AL585" s="839"/>
      <c r="AM585" s="839"/>
      <c r="AN585" s="839"/>
      <c r="AO585" s="839"/>
      <c r="AP585" s="839"/>
      <c r="AQ585" s="839"/>
      <c r="AR585" s="839"/>
      <c r="AS585" s="839"/>
      <c r="AT585" s="839"/>
      <c r="AU585" s="839"/>
      <c r="AV585" s="839"/>
      <c r="AW585" s="839"/>
      <c r="AX585" s="839"/>
      <c r="AY585" s="839"/>
      <c r="AZ585" s="839"/>
      <c r="BA585" s="839"/>
      <c r="BB585" s="839"/>
      <c r="BC585" s="839"/>
      <c r="BD585" s="839"/>
      <c r="BE585" s="839"/>
      <c r="BF585" s="839"/>
      <c r="BG585" s="839"/>
      <c r="BH585" s="839"/>
      <c r="BI585" s="839"/>
      <c r="BJ585" s="839"/>
      <c r="BK585" s="839"/>
      <c r="BL585" s="839"/>
      <c r="BM585" s="839"/>
      <c r="BN585" s="839"/>
      <c r="BO585" s="839"/>
      <c r="BP585" s="839"/>
      <c r="BQ585" s="839"/>
      <c r="BR585" s="839"/>
      <c r="BS585" s="839"/>
    </row>
    <row r="586" spans="1:71" s="575" customFormat="1" ht="15.6" customHeight="1" outlineLevel="2" x14ac:dyDescent="0.2">
      <c r="A586" s="811"/>
      <c r="B586" s="578"/>
      <c r="C586" s="694"/>
      <c r="D586" s="576" t="str">
        <f>D585</f>
        <v xml:space="preserve">Isolatie in binnenwanden en voorzetwanden d=90 mm n.t.b. </v>
      </c>
      <c r="E586" s="579">
        <f>E578</f>
        <v>91.3</v>
      </c>
      <c r="F586" s="576" t="s">
        <v>74</v>
      </c>
      <c r="G586" s="580">
        <v>0.08</v>
      </c>
      <c r="H586" s="580">
        <f t="shared" si="160"/>
        <v>7.3040000000000003</v>
      </c>
      <c r="I586" s="768"/>
      <c r="J586" s="768">
        <f t="shared" si="161"/>
        <v>0</v>
      </c>
      <c r="K586" s="768"/>
      <c r="L586" s="768">
        <f t="shared" si="162"/>
        <v>0</v>
      </c>
      <c r="M586" s="768">
        <f>J586+H586*Tabellen!$K$2+L586</f>
        <v>438.24</v>
      </c>
      <c r="N586" s="704"/>
      <c r="O586" s="889">
        <f t="shared" si="163"/>
        <v>530.2704</v>
      </c>
      <c r="P586" s="902"/>
      <c r="Q586" s="894" t="s">
        <v>1007</v>
      </c>
      <c r="R586" s="889">
        <f>H586*Tabellen!$K$2*Tabellen!$F$2</f>
        <v>530.2704</v>
      </c>
      <c r="S586" s="895" t="s">
        <v>1089</v>
      </c>
      <c r="T586" s="889">
        <f>J586*Tabellen!$F$2</f>
        <v>0</v>
      </c>
      <c r="U586" s="889">
        <f>R586*Tabellen!$G$2</f>
        <v>47.724336000000001</v>
      </c>
      <c r="V586" s="889">
        <f>T586*Tabellen!$H$2</f>
        <v>0</v>
      </c>
      <c r="W586" s="889">
        <f t="shared" si="164"/>
        <v>47.724336000000001</v>
      </c>
      <c r="X586" s="889">
        <f t="shared" si="165"/>
        <v>577.99473599999999</v>
      </c>
      <c r="Y586" s="888"/>
      <c r="Z586" s="839"/>
      <c r="AA586" s="839"/>
      <c r="AB586" s="839"/>
      <c r="AC586" s="839"/>
      <c r="AD586" s="839"/>
      <c r="AE586" s="839"/>
      <c r="AF586" s="839"/>
      <c r="AG586" s="839"/>
      <c r="AH586" s="839"/>
      <c r="AI586" s="839"/>
      <c r="AJ586" s="839"/>
      <c r="AK586" s="839"/>
      <c r="AL586" s="839"/>
      <c r="AM586" s="839"/>
      <c r="AN586" s="839"/>
      <c r="AO586" s="839"/>
      <c r="AP586" s="839"/>
      <c r="AQ586" s="839"/>
      <c r="AR586" s="839"/>
      <c r="AS586" s="839"/>
      <c r="AT586" s="839"/>
      <c r="AU586" s="839"/>
      <c r="AV586" s="839"/>
      <c r="AW586" s="839"/>
      <c r="AX586" s="839"/>
      <c r="AY586" s="839"/>
      <c r="AZ586" s="839"/>
      <c r="BA586" s="839"/>
      <c r="BB586" s="839"/>
      <c r="BC586" s="839"/>
      <c r="BD586" s="839"/>
      <c r="BE586" s="839"/>
      <c r="BF586" s="839"/>
      <c r="BG586" s="839"/>
      <c r="BH586" s="839"/>
      <c r="BI586" s="839"/>
      <c r="BJ586" s="839"/>
      <c r="BK586" s="839"/>
      <c r="BL586" s="839"/>
      <c r="BM586" s="839"/>
      <c r="BN586" s="839"/>
      <c r="BO586" s="839"/>
      <c r="BP586" s="839"/>
      <c r="BQ586" s="839"/>
      <c r="BR586" s="839"/>
      <c r="BS586" s="839"/>
    </row>
    <row r="587" spans="1:71" s="575" customFormat="1" ht="15.6" customHeight="1" outlineLevel="2" x14ac:dyDescent="0.2">
      <c r="A587" s="811"/>
      <c r="B587" s="578"/>
      <c r="C587" s="694"/>
      <c r="D587" s="576" t="s">
        <v>1900</v>
      </c>
      <c r="E587" s="579">
        <f>E578*1.1</f>
        <v>100.43</v>
      </c>
      <c r="F587" s="576" t="s">
        <v>74</v>
      </c>
      <c r="G587" s="580"/>
      <c r="H587" s="580">
        <f t="shared" si="160"/>
        <v>0</v>
      </c>
      <c r="I587" s="768">
        <v>9.8000000000000007</v>
      </c>
      <c r="J587" s="768">
        <f t="shared" si="161"/>
        <v>984.21400000000017</v>
      </c>
      <c r="K587" s="768"/>
      <c r="L587" s="768">
        <f t="shared" si="162"/>
        <v>0</v>
      </c>
      <c r="M587" s="768">
        <f>J587+H587*Tabellen!$K$2+L587</f>
        <v>984.21400000000017</v>
      </c>
      <c r="N587" s="704"/>
      <c r="O587" s="889">
        <f t="shared" si="163"/>
        <v>1190.8989400000003</v>
      </c>
      <c r="P587" s="902"/>
      <c r="Q587" s="894" t="s">
        <v>1007</v>
      </c>
      <c r="R587" s="889">
        <f>H587*Tabellen!$K$2*Tabellen!$F$2</f>
        <v>0</v>
      </c>
      <c r="S587" s="895" t="s">
        <v>1089</v>
      </c>
      <c r="T587" s="889">
        <f>J587*Tabellen!$F$2</f>
        <v>1190.8989400000003</v>
      </c>
      <c r="U587" s="889">
        <f>R587*Tabellen!$G$2</f>
        <v>0</v>
      </c>
      <c r="V587" s="889">
        <f>T587*Tabellen!$H$2</f>
        <v>250.08877740000005</v>
      </c>
      <c r="W587" s="889">
        <f t="shared" si="164"/>
        <v>250.08877740000005</v>
      </c>
      <c r="X587" s="889">
        <f t="shared" si="165"/>
        <v>1440.9877174000003</v>
      </c>
      <c r="Y587" s="905"/>
      <c r="Z587" s="839"/>
      <c r="AA587" s="839"/>
      <c r="AB587" s="839"/>
      <c r="AC587" s="839"/>
      <c r="AD587" s="839"/>
      <c r="AE587" s="839"/>
      <c r="AF587" s="839"/>
      <c r="AG587" s="839"/>
      <c r="AH587" s="839"/>
      <c r="AI587" s="839"/>
      <c r="AJ587" s="839"/>
      <c r="AK587" s="839"/>
      <c r="AL587" s="839"/>
      <c r="AM587" s="839"/>
      <c r="AN587" s="839"/>
      <c r="AO587" s="839"/>
      <c r="AP587" s="839"/>
      <c r="AQ587" s="839"/>
      <c r="AR587" s="839"/>
      <c r="AS587" s="839"/>
      <c r="AT587" s="839"/>
      <c r="AU587" s="839"/>
      <c r="AV587" s="839"/>
      <c r="AW587" s="839"/>
      <c r="AX587" s="839"/>
      <c r="AY587" s="839"/>
      <c r="AZ587" s="839"/>
      <c r="BA587" s="839"/>
      <c r="BB587" s="839"/>
      <c r="BC587" s="839"/>
      <c r="BD587" s="839"/>
      <c r="BE587" s="839"/>
      <c r="BF587" s="839"/>
      <c r="BG587" s="839"/>
      <c r="BH587" s="839"/>
      <c r="BI587" s="839"/>
      <c r="BJ587" s="839"/>
      <c r="BK587" s="839"/>
      <c r="BL587" s="839"/>
      <c r="BM587" s="839"/>
      <c r="BN587" s="839"/>
      <c r="BO587" s="839"/>
      <c r="BP587" s="839"/>
      <c r="BQ587" s="839"/>
      <c r="BR587" s="839"/>
      <c r="BS587" s="839"/>
    </row>
    <row r="588" spans="1:71" s="575" customFormat="1" ht="15.6" customHeight="1" outlineLevel="2" x14ac:dyDescent="0.2">
      <c r="A588" s="811"/>
      <c r="B588" s="578"/>
      <c r="C588" s="694"/>
      <c r="D588" s="576" t="s">
        <v>1900</v>
      </c>
      <c r="E588" s="579">
        <f>E578</f>
        <v>91.3</v>
      </c>
      <c r="F588" s="576" t="s">
        <v>74</v>
      </c>
      <c r="G588" s="580">
        <v>0.35</v>
      </c>
      <c r="H588" s="580">
        <f t="shared" si="160"/>
        <v>31.954999999999998</v>
      </c>
      <c r="I588" s="768"/>
      <c r="J588" s="768">
        <f t="shared" si="161"/>
        <v>0</v>
      </c>
      <c r="K588" s="768"/>
      <c r="L588" s="768">
        <f t="shared" si="162"/>
        <v>0</v>
      </c>
      <c r="M588" s="768">
        <f>J588+H588*Tabellen!$K$2+L588</f>
        <v>1917.3</v>
      </c>
      <c r="N588" s="704"/>
      <c r="O588" s="889">
        <f t="shared" si="163"/>
        <v>2319.933</v>
      </c>
      <c r="P588" s="902"/>
      <c r="Q588" s="894" t="s">
        <v>1007</v>
      </c>
      <c r="R588" s="889">
        <f>H588*Tabellen!$K$2*Tabellen!$F$2</f>
        <v>2319.933</v>
      </c>
      <c r="S588" s="895" t="s">
        <v>1089</v>
      </c>
      <c r="T588" s="889">
        <f>J588*Tabellen!$F$2</f>
        <v>0</v>
      </c>
      <c r="U588" s="889">
        <f>R588*Tabellen!$G$2</f>
        <v>208.79397</v>
      </c>
      <c r="V588" s="889">
        <f>T588*Tabellen!$H$2</f>
        <v>0</v>
      </c>
      <c r="W588" s="889">
        <f t="shared" si="164"/>
        <v>208.79397</v>
      </c>
      <c r="X588" s="889">
        <f t="shared" si="165"/>
        <v>2528.7269700000002</v>
      </c>
      <c r="Y588" s="888"/>
      <c r="Z588" s="839"/>
      <c r="AA588" s="839"/>
      <c r="AB588" s="839"/>
      <c r="AC588" s="839"/>
      <c r="AD588" s="839"/>
      <c r="AE588" s="839"/>
      <c r="AF588" s="839"/>
      <c r="AG588" s="839"/>
      <c r="AH588" s="839"/>
      <c r="AI588" s="839"/>
      <c r="AJ588" s="839"/>
      <c r="AK588" s="839"/>
      <c r="AL588" s="839"/>
      <c r="AM588" s="839"/>
      <c r="AN588" s="839"/>
      <c r="AO588" s="839"/>
      <c r="AP588" s="839"/>
      <c r="AQ588" s="839"/>
      <c r="AR588" s="839"/>
      <c r="AS588" s="839"/>
      <c r="AT588" s="839"/>
      <c r="AU588" s="839"/>
      <c r="AV588" s="839"/>
      <c r="AW588" s="839"/>
      <c r="AX588" s="839"/>
      <c r="AY588" s="839"/>
      <c r="AZ588" s="839"/>
      <c r="BA588" s="839"/>
      <c r="BB588" s="839"/>
      <c r="BC588" s="839"/>
      <c r="BD588" s="839"/>
      <c r="BE588" s="839"/>
      <c r="BF588" s="839"/>
      <c r="BG588" s="839"/>
      <c r="BH588" s="839"/>
      <c r="BI588" s="839"/>
      <c r="BJ588" s="839"/>
      <c r="BK588" s="839"/>
      <c r="BL588" s="839"/>
      <c r="BM588" s="839"/>
      <c r="BN588" s="839"/>
      <c r="BO588" s="839"/>
      <c r="BP588" s="839"/>
      <c r="BQ588" s="839"/>
      <c r="BR588" s="839"/>
      <c r="BS588" s="839"/>
    </row>
    <row r="589" spans="1:71" s="575" customFormat="1" ht="15.6" customHeight="1" outlineLevel="2" x14ac:dyDescent="0.2">
      <c r="A589" s="811"/>
      <c r="B589" s="578"/>
      <c r="C589" s="694"/>
      <c r="D589" s="578" t="s">
        <v>1416</v>
      </c>
      <c r="E589" s="579">
        <f>E578</f>
        <v>91.3</v>
      </c>
      <c r="F589" s="576" t="s">
        <v>74</v>
      </c>
      <c r="G589" s="579"/>
      <c r="H589" s="580">
        <f t="shared" si="160"/>
        <v>0</v>
      </c>
      <c r="I589" s="768">
        <v>5.5</v>
      </c>
      <c r="J589" s="768">
        <f t="shared" si="161"/>
        <v>502.15</v>
      </c>
      <c r="K589" s="768"/>
      <c r="L589" s="768">
        <f t="shared" si="162"/>
        <v>0</v>
      </c>
      <c r="M589" s="768">
        <f>J589+H589*Tabellen!$K$2+L589</f>
        <v>502.15</v>
      </c>
      <c r="N589" s="704"/>
      <c r="O589" s="889">
        <f t="shared" si="163"/>
        <v>607.60149999999999</v>
      </c>
      <c r="P589" s="902"/>
      <c r="Q589" s="894" t="s">
        <v>1007</v>
      </c>
      <c r="R589" s="889">
        <f>H589*Tabellen!$K$2*Tabellen!$F$2</f>
        <v>0</v>
      </c>
      <c r="S589" s="895" t="s">
        <v>1089</v>
      </c>
      <c r="T589" s="889">
        <f>J589*Tabellen!$F$2</f>
        <v>607.60149999999999</v>
      </c>
      <c r="U589" s="889">
        <f>R589*Tabellen!$G$2</f>
        <v>0</v>
      </c>
      <c r="V589" s="889">
        <f>T589*Tabellen!$H$2</f>
        <v>127.59631499999999</v>
      </c>
      <c r="W589" s="889">
        <f t="shared" si="164"/>
        <v>127.59631499999999</v>
      </c>
      <c r="X589" s="889">
        <f t="shared" si="165"/>
        <v>735.19781499999999</v>
      </c>
      <c r="Y589" s="888"/>
      <c r="Z589" s="839"/>
      <c r="AA589" s="839"/>
      <c r="AB589" s="839"/>
      <c r="AC589" s="839"/>
      <c r="AD589" s="839"/>
      <c r="AE589" s="839"/>
      <c r="AF589" s="839"/>
      <c r="AG589" s="839"/>
      <c r="AH589" s="839"/>
      <c r="AI589" s="839"/>
      <c r="AJ589" s="839"/>
      <c r="AK589" s="839"/>
      <c r="AL589" s="839"/>
      <c r="AM589" s="839"/>
      <c r="AN589" s="839"/>
      <c r="AO589" s="839"/>
      <c r="AP589" s="839"/>
      <c r="AQ589" s="839"/>
      <c r="AR589" s="839"/>
      <c r="AS589" s="839"/>
      <c r="AT589" s="839"/>
      <c r="AU589" s="839"/>
      <c r="AV589" s="839"/>
      <c r="AW589" s="839"/>
      <c r="AX589" s="839"/>
      <c r="AY589" s="839"/>
      <c r="AZ589" s="839"/>
      <c r="BA589" s="839"/>
      <c r="BB589" s="839"/>
      <c r="BC589" s="839"/>
      <c r="BD589" s="839"/>
      <c r="BE589" s="839"/>
      <c r="BF589" s="839"/>
      <c r="BG589" s="839"/>
      <c r="BH589" s="839"/>
      <c r="BI589" s="839"/>
      <c r="BJ589" s="839"/>
      <c r="BK589" s="839"/>
      <c r="BL589" s="839"/>
      <c r="BM589" s="839"/>
      <c r="BN589" s="839"/>
      <c r="BO589" s="839"/>
      <c r="BP589" s="839"/>
      <c r="BQ589" s="839"/>
      <c r="BR589" s="839"/>
      <c r="BS589" s="839"/>
    </row>
    <row r="590" spans="1:71" s="575" customFormat="1" ht="15.6" customHeight="1" outlineLevel="2" x14ac:dyDescent="0.2">
      <c r="A590" s="811"/>
      <c r="B590" s="578"/>
      <c r="C590" s="694"/>
      <c r="D590" s="578" t="s">
        <v>1407</v>
      </c>
      <c r="E590" s="579">
        <v>1</v>
      </c>
      <c r="F590" s="576" t="s">
        <v>844</v>
      </c>
      <c r="G590" s="579">
        <v>4</v>
      </c>
      <c r="H590" s="580">
        <f t="shared" si="160"/>
        <v>4</v>
      </c>
      <c r="I590" s="768"/>
      <c r="J590" s="768">
        <f t="shared" si="161"/>
        <v>0</v>
      </c>
      <c r="K590" s="768"/>
      <c r="L590" s="768">
        <f t="shared" si="162"/>
        <v>0</v>
      </c>
      <c r="M590" s="768">
        <f>J590+H590*Tabellen!$K$2+L590</f>
        <v>240</v>
      </c>
      <c r="N590" s="704"/>
      <c r="O590" s="889">
        <f t="shared" si="163"/>
        <v>290.39999999999998</v>
      </c>
      <c r="P590" s="902"/>
      <c r="Q590" s="894" t="s">
        <v>1007</v>
      </c>
      <c r="R590" s="889">
        <f>H590*Tabellen!$K$2*Tabellen!$F$2</f>
        <v>290.39999999999998</v>
      </c>
      <c r="S590" s="895" t="s">
        <v>1089</v>
      </c>
      <c r="T590" s="889">
        <f>J590*Tabellen!$F$2</f>
        <v>0</v>
      </c>
      <c r="U590" s="889">
        <f>R590*Tabellen!$G$2</f>
        <v>26.135999999999996</v>
      </c>
      <c r="V590" s="889">
        <f>T590*Tabellen!$H$2</f>
        <v>0</v>
      </c>
      <c r="W590" s="889">
        <f t="shared" si="164"/>
        <v>26.135999999999996</v>
      </c>
      <c r="X590" s="889">
        <f t="shared" si="165"/>
        <v>316.53599999999994</v>
      </c>
      <c r="Y590" s="888"/>
      <c r="Z590" s="839"/>
      <c r="AA590" s="839"/>
      <c r="AB590" s="839"/>
      <c r="AC590" s="839"/>
      <c r="AD590" s="839"/>
      <c r="AE590" s="839"/>
      <c r="AF590" s="839"/>
      <c r="AG590" s="839"/>
      <c r="AH590" s="839"/>
      <c r="AI590" s="839"/>
      <c r="AJ590" s="839"/>
      <c r="AK590" s="839"/>
      <c r="AL590" s="839"/>
      <c r="AM590" s="839"/>
      <c r="AN590" s="839"/>
      <c r="AO590" s="839"/>
      <c r="AP590" s="839"/>
      <c r="AQ590" s="839"/>
      <c r="AR590" s="839"/>
      <c r="AS590" s="839"/>
      <c r="AT590" s="839"/>
      <c r="AU590" s="839"/>
      <c r="AV590" s="839"/>
      <c r="AW590" s="839"/>
      <c r="AX590" s="839"/>
      <c r="AY590" s="839"/>
      <c r="AZ590" s="839"/>
      <c r="BA590" s="839"/>
      <c r="BB590" s="839"/>
      <c r="BC590" s="839"/>
      <c r="BD590" s="839"/>
      <c r="BE590" s="839"/>
      <c r="BF590" s="839"/>
      <c r="BG590" s="839"/>
      <c r="BH590" s="839"/>
      <c r="BI590" s="839"/>
      <c r="BJ590" s="839"/>
      <c r="BK590" s="839"/>
      <c r="BL590" s="839"/>
      <c r="BM590" s="839"/>
      <c r="BN590" s="839"/>
      <c r="BO590" s="839"/>
      <c r="BP590" s="839"/>
      <c r="BQ590" s="839"/>
      <c r="BR590" s="839"/>
      <c r="BS590" s="839"/>
    </row>
    <row r="591" spans="1:71" s="733" customFormat="1" ht="15.6" customHeight="1" outlineLevel="2" x14ac:dyDescent="0.2">
      <c r="A591" s="813"/>
      <c r="B591" s="578"/>
      <c r="C591" s="694"/>
      <c r="D591" s="576"/>
      <c r="E591" s="734"/>
      <c r="G591" s="735"/>
      <c r="H591" s="735"/>
      <c r="I591" s="782"/>
      <c r="J591" s="782"/>
      <c r="K591" s="782"/>
      <c r="L591" s="782"/>
      <c r="M591" s="782"/>
      <c r="N591" s="736"/>
      <c r="O591" s="888"/>
      <c r="P591" s="902"/>
      <c r="Q591" s="894"/>
      <c r="R591" s="889"/>
      <c r="S591" s="895"/>
      <c r="T591" s="889"/>
      <c r="U591" s="889"/>
      <c r="V591" s="889"/>
      <c r="W591" s="889"/>
      <c r="X591" s="889"/>
      <c r="Y591" s="905"/>
      <c r="Z591" s="842"/>
      <c r="AA591" s="842"/>
      <c r="AB591" s="842"/>
      <c r="AC591" s="842"/>
      <c r="AD591" s="842"/>
      <c r="AE591" s="842"/>
      <c r="AF591" s="842"/>
      <c r="AG591" s="842"/>
      <c r="AH591" s="842"/>
      <c r="AI591" s="842"/>
      <c r="AJ591" s="842"/>
      <c r="AK591" s="842"/>
      <c r="AL591" s="842"/>
      <c r="AM591" s="842"/>
      <c r="AN591" s="842"/>
      <c r="AO591" s="842"/>
      <c r="AP591" s="842"/>
      <c r="AQ591" s="842"/>
      <c r="AR591" s="842"/>
      <c r="AS591" s="842"/>
      <c r="AT591" s="842"/>
      <c r="AU591" s="842"/>
      <c r="AV591" s="842"/>
      <c r="AW591" s="842"/>
      <c r="AX591" s="842"/>
      <c r="AY591" s="842"/>
      <c r="AZ591" s="842"/>
      <c r="BA591" s="842"/>
      <c r="BB591" s="842"/>
      <c r="BC591" s="842"/>
      <c r="BD591" s="842"/>
      <c r="BE591" s="842"/>
      <c r="BF591" s="842"/>
      <c r="BG591" s="842"/>
      <c r="BH591" s="842"/>
      <c r="BI591" s="842"/>
      <c r="BJ591" s="842"/>
      <c r="BK591" s="842"/>
      <c r="BL591" s="842"/>
      <c r="BM591" s="842"/>
      <c r="BN591" s="842"/>
      <c r="BO591" s="842"/>
      <c r="BP591" s="842"/>
      <c r="BQ591" s="842"/>
      <c r="BR591" s="842"/>
      <c r="BS591" s="842"/>
    </row>
    <row r="592" spans="1:71" ht="15.6" customHeight="1" outlineLevel="2" x14ac:dyDescent="0.2">
      <c r="B592" s="578"/>
      <c r="E592" s="579"/>
      <c r="G592" s="580"/>
      <c r="H592" s="580"/>
      <c r="K592" s="783"/>
      <c r="N592" s="703"/>
      <c r="O592" s="888"/>
      <c r="P592" s="888"/>
      <c r="Q592" s="888"/>
      <c r="Y592" s="888"/>
      <c r="Z592" s="836"/>
    </row>
    <row r="593" spans="1:71" ht="9" customHeight="1" outlineLevel="1" x14ac:dyDescent="0.2">
      <c r="B593" s="582"/>
      <c r="D593" s="583"/>
      <c r="E593" s="585"/>
      <c r="F593" s="583"/>
      <c r="G593" s="584"/>
      <c r="H593" s="584"/>
      <c r="I593" s="769"/>
      <c r="J593" s="769"/>
      <c r="K593" s="769"/>
      <c r="L593" s="769"/>
      <c r="M593" s="769"/>
      <c r="N593" s="694"/>
      <c r="O593" s="892"/>
      <c r="P593" s="892"/>
      <c r="Q593" s="892"/>
      <c r="R593" s="893"/>
      <c r="S593" s="893"/>
      <c r="T593" s="893"/>
      <c r="U593" s="893"/>
      <c r="V593" s="893"/>
      <c r="W593" s="893"/>
      <c r="X593" s="893"/>
      <c r="Y593" s="892"/>
      <c r="Z593" s="837"/>
      <c r="AA593" s="838"/>
      <c r="AG593" s="835"/>
      <c r="AH593" s="835"/>
    </row>
    <row r="594" spans="1:71" s="789" customFormat="1" ht="15.6" customHeight="1" outlineLevel="1" x14ac:dyDescent="0.2">
      <c r="B594" s="569" t="s">
        <v>1245</v>
      </c>
      <c r="C594" s="814"/>
      <c r="D594" s="570" t="s">
        <v>1576</v>
      </c>
      <c r="E594" s="577">
        <v>91.3</v>
      </c>
      <c r="F594" s="570" t="s">
        <v>74</v>
      </c>
      <c r="G594" s="571"/>
      <c r="H594" s="571">
        <f>SUM(H595:H609)/E594</f>
        <v>1.1772359336335239</v>
      </c>
      <c r="I594" s="767"/>
      <c r="J594" s="767">
        <f>SUM(J595:J609)/E594</f>
        <v>38.901500000000006</v>
      </c>
      <c r="K594" s="767"/>
      <c r="L594" s="767">
        <f>SUM(L595:L609)/E594</f>
        <v>0</v>
      </c>
      <c r="M594" s="767">
        <f>SUM(M595:M609)/E594</f>
        <v>109.53565601801142</v>
      </c>
      <c r="N594" s="814"/>
      <c r="O594" s="886">
        <f>SUM(O595:O606)/E594</f>
        <v>132.53814378179388</v>
      </c>
      <c r="P594" s="885" t="str">
        <f>B594</f>
        <v>V1-3-F3</v>
      </c>
      <c r="Q594" s="885"/>
      <c r="R594" s="886"/>
      <c r="S594" s="886"/>
      <c r="T594" s="886"/>
      <c r="U594" s="899"/>
      <c r="V594" s="886"/>
      <c r="W594" s="886"/>
      <c r="X594" s="886">
        <f>SUM(X595:X606)/E594</f>
        <v>150.11507452215531</v>
      </c>
      <c r="Y594" s="887"/>
      <c r="Z594" s="832"/>
      <c r="AA594" s="832"/>
      <c r="AB594" s="832"/>
      <c r="AC594" s="832"/>
      <c r="AD594" s="832"/>
      <c r="AE594" s="832"/>
      <c r="AF594" s="832"/>
      <c r="AG594" s="832"/>
      <c r="AH594" s="832"/>
      <c r="AI594" s="832"/>
      <c r="AJ594" s="832"/>
      <c r="AK594" s="832"/>
      <c r="AL594" s="832"/>
      <c r="AM594" s="832"/>
      <c r="AN594" s="832"/>
      <c r="AO594" s="832"/>
      <c r="AP594" s="832"/>
      <c r="AQ594" s="832"/>
      <c r="AR594" s="832"/>
      <c r="AS594" s="832"/>
      <c r="AT594" s="832"/>
      <c r="AU594" s="832"/>
      <c r="AV594" s="832"/>
      <c r="AW594" s="832"/>
      <c r="AX594" s="832"/>
      <c r="AY594" s="832"/>
      <c r="AZ594" s="832"/>
      <c r="BA594" s="832"/>
      <c r="BB594" s="832"/>
      <c r="BC594" s="832"/>
      <c r="BD594" s="832"/>
      <c r="BE594" s="832"/>
      <c r="BF594" s="832"/>
      <c r="BG594" s="832"/>
      <c r="BH594" s="832"/>
      <c r="BI594" s="832"/>
      <c r="BJ594" s="832"/>
      <c r="BK594" s="832"/>
      <c r="BL594" s="832"/>
      <c r="BM594" s="832"/>
      <c r="BN594" s="832"/>
      <c r="BO594" s="832"/>
      <c r="BP594" s="832"/>
      <c r="BQ594" s="832"/>
      <c r="BR594" s="832"/>
      <c r="BS594" s="832"/>
    </row>
    <row r="595" spans="1:71" ht="15.6" customHeight="1" outlineLevel="2" x14ac:dyDescent="0.2">
      <c r="B595" s="578"/>
      <c r="D595" s="587" t="s">
        <v>1206</v>
      </c>
      <c r="E595" s="579"/>
      <c r="G595" s="580"/>
      <c r="H595" s="580"/>
      <c r="K595" s="783"/>
      <c r="N595" s="703"/>
      <c r="O595" s="888" t="str">
        <f>R595</f>
        <v>incl. opslagen</v>
      </c>
      <c r="P595" s="888"/>
      <c r="Q595" s="894"/>
      <c r="R595" s="901" t="str">
        <f>Tabellen!$C$2</f>
        <v>incl. opslagen</v>
      </c>
      <c r="S595" s="895"/>
      <c r="T595" s="901" t="str">
        <f>Tabellen!$C$2</f>
        <v>incl. opslagen</v>
      </c>
    </row>
    <row r="596" spans="1:71" s="575" customFormat="1" ht="15.6" customHeight="1" outlineLevel="2" x14ac:dyDescent="0.2">
      <c r="A596" s="811"/>
      <c r="B596" s="578"/>
      <c r="C596" s="694"/>
      <c r="D596" s="576" t="s">
        <v>1378</v>
      </c>
      <c r="E596" s="579">
        <v>1</v>
      </c>
      <c r="F596" s="576" t="s">
        <v>844</v>
      </c>
      <c r="G596" s="580">
        <v>2</v>
      </c>
      <c r="H596" s="580">
        <f t="shared" ref="H596:H606" si="166">E596*G596</f>
        <v>2</v>
      </c>
      <c r="I596" s="768"/>
      <c r="J596" s="768">
        <f t="shared" ref="J596:J606" si="167">E596*I596</f>
        <v>0</v>
      </c>
      <c r="K596" s="768"/>
      <c r="L596" s="768">
        <f t="shared" ref="L596:L606" si="168">E596*K596</f>
        <v>0</v>
      </c>
      <c r="M596" s="768">
        <f>J596+H596*Tabellen!$K$2+L596</f>
        <v>120</v>
      </c>
      <c r="N596" s="704"/>
      <c r="O596" s="889">
        <f t="shared" ref="O596:O606" si="169">R596+T596</f>
        <v>145.19999999999999</v>
      </c>
      <c r="P596" s="902"/>
      <c r="Q596" s="894" t="s">
        <v>1007</v>
      </c>
      <c r="R596" s="889">
        <f>H596*Tabellen!$K$2*Tabellen!$F$2</f>
        <v>145.19999999999999</v>
      </c>
      <c r="S596" s="895" t="s">
        <v>1089</v>
      </c>
      <c r="T596" s="889">
        <f>J596*Tabellen!$F$2</f>
        <v>0</v>
      </c>
      <c r="U596" s="889">
        <f>R596*Tabellen!$G$2</f>
        <v>13.067999999999998</v>
      </c>
      <c r="V596" s="889">
        <f>T596*Tabellen!$H$2</f>
        <v>0</v>
      </c>
      <c r="W596" s="889">
        <f t="shared" ref="W596:W606" si="170">U596+V596</f>
        <v>13.067999999999998</v>
      </c>
      <c r="X596" s="889">
        <f t="shared" ref="X596:X606" si="171">O596+W596</f>
        <v>158.26799999999997</v>
      </c>
      <c r="Y596" s="890"/>
      <c r="Z596" s="839"/>
      <c r="AA596" s="839"/>
      <c r="AB596" s="839"/>
      <c r="AC596" s="839"/>
      <c r="AD596" s="839"/>
      <c r="AE596" s="839"/>
      <c r="AF596" s="839"/>
      <c r="AG596" s="839"/>
      <c r="AH596" s="839"/>
      <c r="AI596" s="839"/>
      <c r="AJ596" s="839"/>
      <c r="AK596" s="839"/>
      <c r="AL596" s="839"/>
      <c r="AM596" s="839"/>
      <c r="AN596" s="839"/>
      <c r="AO596" s="839"/>
      <c r="AP596" s="839"/>
      <c r="AQ596" s="839"/>
      <c r="AR596" s="839"/>
      <c r="AS596" s="839"/>
      <c r="AT596" s="839"/>
      <c r="AU596" s="839"/>
      <c r="AV596" s="839"/>
      <c r="AW596" s="839"/>
      <c r="AX596" s="839"/>
      <c r="AY596" s="839"/>
      <c r="AZ596" s="839"/>
      <c r="BA596" s="839"/>
      <c r="BB596" s="839"/>
      <c r="BC596" s="839"/>
      <c r="BD596" s="839"/>
      <c r="BE596" s="839"/>
      <c r="BF596" s="839"/>
      <c r="BG596" s="839"/>
      <c r="BH596" s="839"/>
      <c r="BI596" s="839"/>
      <c r="BJ596" s="839"/>
      <c r="BK596" s="839"/>
      <c r="BL596" s="839"/>
      <c r="BM596" s="839"/>
      <c r="BN596" s="839"/>
      <c r="BO596" s="839"/>
      <c r="BP596" s="839"/>
      <c r="BQ596" s="839"/>
      <c r="BR596" s="839"/>
      <c r="BS596" s="839"/>
    </row>
    <row r="597" spans="1:71" s="575" customFormat="1" ht="15.6" customHeight="1" outlineLevel="2" x14ac:dyDescent="0.2">
      <c r="A597" s="811"/>
      <c r="B597" s="578"/>
      <c r="C597" s="694"/>
      <c r="D597" s="576" t="s">
        <v>1408</v>
      </c>
      <c r="E597" s="579">
        <f>91.3/2.7</f>
        <v>33.81481481481481</v>
      </c>
      <c r="F597" s="576" t="s">
        <v>71</v>
      </c>
      <c r="G597" s="580">
        <v>0.05</v>
      </c>
      <c r="H597" s="580">
        <f t="shared" si="166"/>
        <v>1.6907407407407407</v>
      </c>
      <c r="I597" s="768"/>
      <c r="J597" s="768">
        <f t="shared" si="167"/>
        <v>0</v>
      </c>
      <c r="K597" s="768"/>
      <c r="L597" s="768">
        <f t="shared" si="168"/>
        <v>0</v>
      </c>
      <c r="M597" s="768">
        <f>J597+H597*Tabellen!$K$2+L597</f>
        <v>101.44444444444444</v>
      </c>
      <c r="N597" s="704"/>
      <c r="O597" s="889">
        <f t="shared" si="169"/>
        <v>122.74777777777777</v>
      </c>
      <c r="P597" s="902"/>
      <c r="Q597" s="894" t="s">
        <v>1007</v>
      </c>
      <c r="R597" s="889">
        <f>H597*Tabellen!$K$2*Tabellen!$F$2</f>
        <v>122.74777777777777</v>
      </c>
      <c r="S597" s="895" t="s">
        <v>1089</v>
      </c>
      <c r="T597" s="889">
        <f>J597*Tabellen!$F$2</f>
        <v>0</v>
      </c>
      <c r="U597" s="889">
        <f>R597*Tabellen!$G$2</f>
        <v>11.047299999999998</v>
      </c>
      <c r="V597" s="889">
        <f>T597*Tabellen!$H$2</f>
        <v>0</v>
      </c>
      <c r="W597" s="889">
        <f t="shared" si="170"/>
        <v>11.047299999999998</v>
      </c>
      <c r="X597" s="889">
        <f t="shared" si="171"/>
        <v>133.79507777777778</v>
      </c>
      <c r="Y597" s="890"/>
      <c r="Z597" s="839"/>
      <c r="AA597" s="839"/>
      <c r="AB597" s="839"/>
      <c r="AC597" s="839"/>
      <c r="AD597" s="839"/>
      <c r="AE597" s="839"/>
      <c r="AF597" s="839"/>
      <c r="AG597" s="839"/>
      <c r="AH597" s="839"/>
      <c r="AI597" s="839"/>
      <c r="AJ597" s="839"/>
      <c r="AK597" s="839"/>
      <c r="AL597" s="839"/>
      <c r="AM597" s="839"/>
      <c r="AN597" s="839"/>
      <c r="AO597" s="839"/>
      <c r="AP597" s="839"/>
      <c r="AQ597" s="839"/>
      <c r="AR597" s="839"/>
      <c r="AS597" s="839"/>
      <c r="AT597" s="839"/>
      <c r="AU597" s="839"/>
      <c r="AV597" s="839"/>
      <c r="AW597" s="839"/>
      <c r="AX597" s="839"/>
      <c r="AY597" s="839"/>
      <c r="AZ597" s="839"/>
      <c r="BA597" s="839"/>
      <c r="BB597" s="839"/>
      <c r="BC597" s="839"/>
      <c r="BD597" s="839"/>
      <c r="BE597" s="839"/>
      <c r="BF597" s="839"/>
      <c r="BG597" s="839"/>
      <c r="BH597" s="839"/>
      <c r="BI597" s="839"/>
      <c r="BJ597" s="839"/>
      <c r="BK597" s="839"/>
      <c r="BL597" s="839"/>
      <c r="BM597" s="839"/>
      <c r="BN597" s="839"/>
      <c r="BO597" s="839"/>
      <c r="BP597" s="839"/>
      <c r="BQ597" s="839"/>
      <c r="BR597" s="839"/>
      <c r="BS597" s="839"/>
    </row>
    <row r="598" spans="1:71" s="575" customFormat="1" ht="15.6" customHeight="1" outlineLevel="2" x14ac:dyDescent="0.2">
      <c r="A598" s="811"/>
      <c r="B598" s="578"/>
      <c r="C598" s="694"/>
      <c r="D598" s="576" t="s">
        <v>1025</v>
      </c>
      <c r="E598" s="579">
        <f>E594*1.7</f>
        <v>155.20999999999998</v>
      </c>
      <c r="F598" s="576" t="s">
        <v>71</v>
      </c>
      <c r="G598" s="580">
        <v>0</v>
      </c>
      <c r="H598" s="580">
        <f t="shared" si="166"/>
        <v>0</v>
      </c>
      <c r="I598" s="768">
        <v>2.1800000000000002</v>
      </c>
      <c r="J598" s="768">
        <f t="shared" si="167"/>
        <v>338.3578</v>
      </c>
      <c r="K598" s="768"/>
      <c r="L598" s="768">
        <f t="shared" si="168"/>
        <v>0</v>
      </c>
      <c r="M598" s="768">
        <f>J598+H598*Tabellen!$K$2+L598</f>
        <v>338.3578</v>
      </c>
      <c r="N598" s="704"/>
      <c r="O598" s="889">
        <f t="shared" si="169"/>
        <v>409.412938</v>
      </c>
      <c r="P598" s="902"/>
      <c r="Q598" s="894" t="s">
        <v>1007</v>
      </c>
      <c r="R598" s="889">
        <f>H598*Tabellen!$K$2*Tabellen!$F$2</f>
        <v>0</v>
      </c>
      <c r="S598" s="895" t="s">
        <v>1089</v>
      </c>
      <c r="T598" s="889">
        <f>J598*Tabellen!$F$2</f>
        <v>409.412938</v>
      </c>
      <c r="U598" s="889">
        <f>R598*Tabellen!$G$2</f>
        <v>0</v>
      </c>
      <c r="V598" s="889">
        <f>T598*Tabellen!$H$2</f>
        <v>85.976716979999992</v>
      </c>
      <c r="W598" s="889">
        <f t="shared" si="170"/>
        <v>85.976716979999992</v>
      </c>
      <c r="X598" s="889">
        <f t="shared" si="171"/>
        <v>495.38965497999999</v>
      </c>
      <c r="Y598" s="890"/>
      <c r="Z598" s="839"/>
      <c r="AA598" s="839"/>
      <c r="AB598" s="839"/>
      <c r="AC598" s="839"/>
      <c r="AD598" s="839"/>
      <c r="AE598" s="839"/>
      <c r="AF598" s="839"/>
      <c r="AG598" s="839"/>
      <c r="AH598" s="839"/>
      <c r="AI598" s="839"/>
      <c r="AJ598" s="839"/>
      <c r="AK598" s="839"/>
      <c r="AL598" s="839"/>
      <c r="AM598" s="839"/>
      <c r="AN598" s="839"/>
      <c r="AO598" s="839"/>
      <c r="AP598" s="839"/>
      <c r="AQ598" s="839"/>
      <c r="AR598" s="839"/>
      <c r="AS598" s="839"/>
      <c r="AT598" s="839"/>
      <c r="AU598" s="839"/>
      <c r="AV598" s="839"/>
      <c r="AW598" s="839"/>
      <c r="AX598" s="839"/>
      <c r="AY598" s="839"/>
      <c r="AZ598" s="839"/>
      <c r="BA598" s="839"/>
      <c r="BB598" s="839"/>
      <c r="BC598" s="839"/>
      <c r="BD598" s="839"/>
      <c r="BE598" s="839"/>
      <c r="BF598" s="839"/>
      <c r="BG598" s="839"/>
      <c r="BH598" s="839"/>
      <c r="BI598" s="839"/>
      <c r="BJ598" s="839"/>
      <c r="BK598" s="839"/>
      <c r="BL598" s="839"/>
      <c r="BM598" s="839"/>
      <c r="BN598" s="839"/>
      <c r="BO598" s="839"/>
      <c r="BP598" s="839"/>
      <c r="BQ598" s="839"/>
      <c r="BR598" s="839"/>
      <c r="BS598" s="839"/>
    </row>
    <row r="599" spans="1:71" s="575" customFormat="1" ht="15.6" customHeight="1" outlineLevel="2" x14ac:dyDescent="0.2">
      <c r="A599" s="811"/>
      <c r="B599" s="578"/>
      <c r="C599" s="694"/>
      <c r="D599" s="576" t="s">
        <v>1410</v>
      </c>
      <c r="E599" s="579">
        <f>E594*1.7*2</f>
        <v>310.41999999999996</v>
      </c>
      <c r="F599" s="576" t="s">
        <v>71</v>
      </c>
      <c r="G599" s="580">
        <v>0</v>
      </c>
      <c r="H599" s="580">
        <f t="shared" si="166"/>
        <v>0</v>
      </c>
      <c r="I599" s="768">
        <v>0.44</v>
      </c>
      <c r="J599" s="768">
        <f t="shared" si="167"/>
        <v>136.58479999999997</v>
      </c>
      <c r="K599" s="768"/>
      <c r="L599" s="768">
        <f t="shared" si="168"/>
        <v>0</v>
      </c>
      <c r="M599" s="768">
        <f>J599+H599*Tabellen!$K$2+L599</f>
        <v>136.58479999999997</v>
      </c>
      <c r="N599" s="704"/>
      <c r="O599" s="889">
        <f t="shared" si="169"/>
        <v>165.26760799999997</v>
      </c>
      <c r="P599" s="902"/>
      <c r="Q599" s="894" t="s">
        <v>1007</v>
      </c>
      <c r="R599" s="889">
        <f>H599*Tabellen!$K$2*Tabellen!$F$2</f>
        <v>0</v>
      </c>
      <c r="S599" s="895" t="s">
        <v>1089</v>
      </c>
      <c r="T599" s="889">
        <f>J599*Tabellen!$F$2</f>
        <v>165.26760799999997</v>
      </c>
      <c r="U599" s="889">
        <f>R599*Tabellen!$G$2</f>
        <v>0</v>
      </c>
      <c r="V599" s="889">
        <f>T599*Tabellen!$H$2</f>
        <v>34.706197679999988</v>
      </c>
      <c r="W599" s="889">
        <f t="shared" si="170"/>
        <v>34.706197679999988</v>
      </c>
      <c r="X599" s="889">
        <f t="shared" si="171"/>
        <v>199.97380567999994</v>
      </c>
      <c r="Y599" s="890"/>
      <c r="Z599" s="839"/>
      <c r="AA599" s="839"/>
      <c r="AB599" s="839"/>
      <c r="AC599" s="839"/>
      <c r="AD599" s="839"/>
      <c r="AE599" s="839"/>
      <c r="AF599" s="839"/>
      <c r="AG599" s="839"/>
      <c r="AH599" s="839"/>
      <c r="AI599" s="839"/>
      <c r="AJ599" s="839"/>
      <c r="AK599" s="839"/>
      <c r="AL599" s="839"/>
      <c r="AM599" s="839"/>
      <c r="AN599" s="839"/>
      <c r="AO599" s="839"/>
      <c r="AP599" s="839"/>
      <c r="AQ599" s="839"/>
      <c r="AR599" s="839"/>
      <c r="AS599" s="839"/>
      <c r="AT599" s="839"/>
      <c r="AU599" s="839"/>
      <c r="AV599" s="839"/>
      <c r="AW599" s="839"/>
      <c r="AX599" s="839"/>
      <c r="AY599" s="839"/>
      <c r="AZ599" s="839"/>
      <c r="BA599" s="839"/>
      <c r="BB599" s="839"/>
      <c r="BC599" s="839"/>
      <c r="BD599" s="839"/>
      <c r="BE599" s="839"/>
      <c r="BF599" s="839"/>
      <c r="BG599" s="839"/>
      <c r="BH599" s="839"/>
      <c r="BI599" s="839"/>
      <c r="BJ599" s="839"/>
      <c r="BK599" s="839"/>
      <c r="BL599" s="839"/>
      <c r="BM599" s="839"/>
      <c r="BN599" s="839"/>
      <c r="BO599" s="839"/>
      <c r="BP599" s="839"/>
      <c r="BQ599" s="839"/>
      <c r="BR599" s="839"/>
      <c r="BS599" s="839"/>
    </row>
    <row r="600" spans="1:71" s="575" customFormat="1" ht="15.6" customHeight="1" outlineLevel="2" x14ac:dyDescent="0.2">
      <c r="A600" s="811"/>
      <c r="B600" s="578"/>
      <c r="C600" s="694"/>
      <c r="D600" s="576" t="s">
        <v>1411</v>
      </c>
      <c r="E600" s="579">
        <f>E599+E598</f>
        <v>465.62999999999994</v>
      </c>
      <c r="F600" s="576" t="s">
        <v>71</v>
      </c>
      <c r="G600" s="580">
        <v>0.13</v>
      </c>
      <c r="H600" s="580">
        <f t="shared" si="166"/>
        <v>60.531899999999993</v>
      </c>
      <c r="I600" s="768">
        <v>0</v>
      </c>
      <c r="J600" s="768">
        <f t="shared" si="167"/>
        <v>0</v>
      </c>
      <c r="K600" s="768"/>
      <c r="L600" s="768">
        <f t="shared" si="168"/>
        <v>0</v>
      </c>
      <c r="M600" s="768">
        <f>J600+H600*Tabellen!$K$2+L600</f>
        <v>3631.9139999999998</v>
      </c>
      <c r="N600" s="704"/>
      <c r="O600" s="889">
        <f t="shared" si="169"/>
        <v>4394.6159399999997</v>
      </c>
      <c r="P600" s="902"/>
      <c r="Q600" s="894" t="s">
        <v>1007</v>
      </c>
      <c r="R600" s="889">
        <f>H600*Tabellen!$K$2*Tabellen!$F$2</f>
        <v>4394.6159399999997</v>
      </c>
      <c r="S600" s="895" t="s">
        <v>1089</v>
      </c>
      <c r="T600" s="889">
        <f>J600*Tabellen!$F$2</f>
        <v>0</v>
      </c>
      <c r="U600" s="889">
        <f>R600*Tabellen!$G$2</f>
        <v>395.51543459999994</v>
      </c>
      <c r="V600" s="889">
        <f>T600*Tabellen!$H$2</f>
        <v>0</v>
      </c>
      <c r="W600" s="889">
        <f t="shared" si="170"/>
        <v>395.51543459999994</v>
      </c>
      <c r="X600" s="889">
        <f t="shared" si="171"/>
        <v>4790.1313745999996</v>
      </c>
      <c r="Y600" s="904"/>
      <c r="Z600" s="839"/>
      <c r="AA600" s="839"/>
      <c r="AB600" s="839"/>
      <c r="AC600" s="839"/>
      <c r="AD600" s="839"/>
      <c r="AE600" s="839"/>
      <c r="AF600" s="839"/>
      <c r="AG600" s="839"/>
      <c r="AH600" s="839"/>
      <c r="AI600" s="839"/>
      <c r="AJ600" s="839"/>
      <c r="AK600" s="839"/>
      <c r="AL600" s="839"/>
      <c r="AM600" s="839"/>
      <c r="AN600" s="839"/>
      <c r="AO600" s="839"/>
      <c r="AP600" s="839"/>
      <c r="AQ600" s="839"/>
      <c r="AR600" s="839"/>
      <c r="AS600" s="839"/>
      <c r="AT600" s="839"/>
      <c r="AU600" s="839"/>
      <c r="AV600" s="839"/>
      <c r="AW600" s="839"/>
      <c r="AX600" s="839"/>
      <c r="AY600" s="839"/>
      <c r="AZ600" s="839"/>
      <c r="BA600" s="839"/>
      <c r="BB600" s="839"/>
      <c r="BC600" s="839"/>
      <c r="BD600" s="839"/>
      <c r="BE600" s="839"/>
      <c r="BF600" s="839"/>
      <c r="BG600" s="839"/>
      <c r="BH600" s="839"/>
      <c r="BI600" s="839"/>
      <c r="BJ600" s="839"/>
      <c r="BK600" s="839"/>
      <c r="BL600" s="839"/>
      <c r="BM600" s="839"/>
      <c r="BN600" s="839"/>
      <c r="BO600" s="839"/>
      <c r="BP600" s="839"/>
      <c r="BQ600" s="839"/>
      <c r="BR600" s="839"/>
      <c r="BS600" s="839"/>
    </row>
    <row r="601" spans="1:71" s="575" customFormat="1" ht="15.6" customHeight="1" outlineLevel="2" x14ac:dyDescent="0.2">
      <c r="A601" s="811"/>
      <c r="B601" s="578"/>
      <c r="C601" s="694"/>
      <c r="D601" s="576" t="s">
        <v>1424</v>
      </c>
      <c r="E601" s="579">
        <f>E594*1.05</f>
        <v>95.864999999999995</v>
      </c>
      <c r="F601" s="576" t="s">
        <v>74</v>
      </c>
      <c r="G601" s="580">
        <v>0</v>
      </c>
      <c r="H601" s="580">
        <f t="shared" si="166"/>
        <v>0</v>
      </c>
      <c r="I601" s="768">
        <v>16.59</v>
      </c>
      <c r="J601" s="768">
        <f t="shared" si="167"/>
        <v>1590.4003499999999</v>
      </c>
      <c r="K601" s="768"/>
      <c r="L601" s="768">
        <f t="shared" si="168"/>
        <v>0</v>
      </c>
      <c r="M601" s="768">
        <f>J601+H601*Tabellen!$K$2+L601</f>
        <v>1590.4003499999999</v>
      </c>
      <c r="N601" s="704"/>
      <c r="O601" s="889">
        <f t="shared" si="169"/>
        <v>1924.3844234999999</v>
      </c>
      <c r="P601" s="902"/>
      <c r="Q601" s="894" t="s">
        <v>1007</v>
      </c>
      <c r="R601" s="889">
        <f>H601*Tabellen!$K$2*Tabellen!$F$2</f>
        <v>0</v>
      </c>
      <c r="S601" s="895" t="s">
        <v>1089</v>
      </c>
      <c r="T601" s="889">
        <f>J601*Tabellen!$F$2</f>
        <v>1924.3844234999999</v>
      </c>
      <c r="U601" s="889">
        <f>R601*Tabellen!$G$2</f>
        <v>0</v>
      </c>
      <c r="V601" s="889">
        <f>T601*Tabellen!$H$2</f>
        <v>404.12072893499999</v>
      </c>
      <c r="W601" s="889">
        <f t="shared" si="170"/>
        <v>404.12072893499999</v>
      </c>
      <c r="X601" s="889">
        <f t="shared" si="171"/>
        <v>2328.5051524350001</v>
      </c>
      <c r="Y601" s="888"/>
      <c r="Z601" s="839"/>
      <c r="AA601" s="839"/>
      <c r="AB601" s="839"/>
      <c r="AC601" s="839"/>
      <c r="AD601" s="839"/>
      <c r="AE601" s="839"/>
      <c r="AF601" s="839"/>
      <c r="AG601" s="839"/>
      <c r="AH601" s="839"/>
      <c r="AI601" s="839"/>
      <c r="AJ601" s="839"/>
      <c r="AK601" s="839"/>
      <c r="AL601" s="839"/>
      <c r="AM601" s="839"/>
      <c r="AN601" s="839"/>
      <c r="AO601" s="839"/>
      <c r="AP601" s="839"/>
      <c r="AQ601" s="839"/>
      <c r="AR601" s="839"/>
      <c r="AS601" s="839"/>
      <c r="AT601" s="839"/>
      <c r="AU601" s="839"/>
      <c r="AV601" s="839"/>
      <c r="AW601" s="839"/>
      <c r="AX601" s="839"/>
      <c r="AY601" s="839"/>
      <c r="AZ601" s="839"/>
      <c r="BA601" s="839"/>
      <c r="BB601" s="839"/>
      <c r="BC601" s="839"/>
      <c r="BD601" s="839"/>
      <c r="BE601" s="839"/>
      <c r="BF601" s="839"/>
      <c r="BG601" s="839"/>
      <c r="BH601" s="839"/>
      <c r="BI601" s="839"/>
      <c r="BJ601" s="839"/>
      <c r="BK601" s="839"/>
      <c r="BL601" s="839"/>
      <c r="BM601" s="839"/>
      <c r="BN601" s="839"/>
      <c r="BO601" s="839"/>
      <c r="BP601" s="839"/>
      <c r="BQ601" s="839"/>
      <c r="BR601" s="839"/>
      <c r="BS601" s="839"/>
    </row>
    <row r="602" spans="1:71" s="575" customFormat="1" ht="15.6" customHeight="1" outlineLevel="2" x14ac:dyDescent="0.2">
      <c r="A602" s="811"/>
      <c r="B602" s="578"/>
      <c r="C602" s="694"/>
      <c r="D602" s="576" t="str">
        <f>D601</f>
        <v xml:space="preserve">Isolatie in binnenwanden en voorzetwanden d=120 mm n.t.b. </v>
      </c>
      <c r="E602" s="579">
        <f>E594</f>
        <v>91.3</v>
      </c>
      <c r="F602" s="576" t="s">
        <v>74</v>
      </c>
      <c r="G602" s="580">
        <v>0.08</v>
      </c>
      <c r="H602" s="580">
        <f t="shared" si="166"/>
        <v>7.3040000000000003</v>
      </c>
      <c r="I602" s="768"/>
      <c r="J602" s="768">
        <f t="shared" si="167"/>
        <v>0</v>
      </c>
      <c r="K602" s="768"/>
      <c r="L602" s="768">
        <f t="shared" si="168"/>
        <v>0</v>
      </c>
      <c r="M602" s="768">
        <f>J602+H602*Tabellen!$K$2+L602</f>
        <v>438.24</v>
      </c>
      <c r="N602" s="704"/>
      <c r="O602" s="889">
        <f t="shared" si="169"/>
        <v>530.2704</v>
      </c>
      <c r="P602" s="902"/>
      <c r="Q602" s="894" t="s">
        <v>1007</v>
      </c>
      <c r="R602" s="889">
        <f>H602*Tabellen!$K$2*Tabellen!$F$2</f>
        <v>530.2704</v>
      </c>
      <c r="S602" s="895" t="s">
        <v>1089</v>
      </c>
      <c r="T602" s="889">
        <f>J602*Tabellen!$F$2</f>
        <v>0</v>
      </c>
      <c r="U602" s="889">
        <f>R602*Tabellen!$G$2</f>
        <v>47.724336000000001</v>
      </c>
      <c r="V602" s="889">
        <f>T602*Tabellen!$H$2</f>
        <v>0</v>
      </c>
      <c r="W602" s="889">
        <f t="shared" si="170"/>
        <v>47.724336000000001</v>
      </c>
      <c r="X602" s="889">
        <f t="shared" si="171"/>
        <v>577.99473599999999</v>
      </c>
      <c r="Y602" s="888"/>
      <c r="Z602" s="839"/>
      <c r="AA602" s="839"/>
      <c r="AB602" s="839"/>
      <c r="AC602" s="839"/>
      <c r="AD602" s="839"/>
      <c r="AE602" s="839"/>
      <c r="AF602" s="839"/>
      <c r="AG602" s="839"/>
      <c r="AH602" s="839"/>
      <c r="AI602" s="839"/>
      <c r="AJ602" s="839"/>
      <c r="AK602" s="839"/>
      <c r="AL602" s="839"/>
      <c r="AM602" s="839"/>
      <c r="AN602" s="839"/>
      <c r="AO602" s="839"/>
      <c r="AP602" s="839"/>
      <c r="AQ602" s="839"/>
      <c r="AR602" s="839"/>
      <c r="AS602" s="839"/>
      <c r="AT602" s="839"/>
      <c r="AU602" s="839"/>
      <c r="AV602" s="839"/>
      <c r="AW602" s="839"/>
      <c r="AX602" s="839"/>
      <c r="AY602" s="839"/>
      <c r="AZ602" s="839"/>
      <c r="BA602" s="839"/>
      <c r="BB602" s="839"/>
      <c r="BC602" s="839"/>
      <c r="BD602" s="839"/>
      <c r="BE602" s="839"/>
      <c r="BF602" s="839"/>
      <c r="BG602" s="839"/>
      <c r="BH602" s="839"/>
      <c r="BI602" s="839"/>
      <c r="BJ602" s="839"/>
      <c r="BK602" s="839"/>
      <c r="BL602" s="839"/>
      <c r="BM602" s="839"/>
      <c r="BN602" s="839"/>
      <c r="BO602" s="839"/>
      <c r="BP602" s="839"/>
      <c r="BQ602" s="839"/>
      <c r="BR602" s="839"/>
      <c r="BS602" s="839"/>
    </row>
    <row r="603" spans="1:71" s="575" customFormat="1" ht="15.6" customHeight="1" outlineLevel="2" x14ac:dyDescent="0.2">
      <c r="A603" s="811"/>
      <c r="B603" s="578"/>
      <c r="C603" s="694"/>
      <c r="D603" s="576" t="s">
        <v>1900</v>
      </c>
      <c r="E603" s="579">
        <f>E594*1.1</f>
        <v>100.43</v>
      </c>
      <c r="F603" s="576" t="s">
        <v>74</v>
      </c>
      <c r="G603" s="580"/>
      <c r="H603" s="580">
        <f t="shared" si="166"/>
        <v>0</v>
      </c>
      <c r="I603" s="768">
        <v>9.8000000000000007</v>
      </c>
      <c r="J603" s="768">
        <f t="shared" si="167"/>
        <v>984.21400000000017</v>
      </c>
      <c r="K603" s="768"/>
      <c r="L603" s="768">
        <f t="shared" si="168"/>
        <v>0</v>
      </c>
      <c r="M603" s="768">
        <f>J603+H603*Tabellen!$K$2+L603</f>
        <v>984.21400000000017</v>
      </c>
      <c r="N603" s="704"/>
      <c r="O603" s="889">
        <f t="shared" si="169"/>
        <v>1190.8989400000003</v>
      </c>
      <c r="P603" s="902"/>
      <c r="Q603" s="894" t="s">
        <v>1007</v>
      </c>
      <c r="R603" s="889">
        <f>H603*Tabellen!$K$2*Tabellen!$F$2</f>
        <v>0</v>
      </c>
      <c r="S603" s="895" t="s">
        <v>1089</v>
      </c>
      <c r="T603" s="889">
        <f>J603*Tabellen!$F$2</f>
        <v>1190.8989400000003</v>
      </c>
      <c r="U603" s="889">
        <f>R603*Tabellen!$G$2</f>
        <v>0</v>
      </c>
      <c r="V603" s="889">
        <f>T603*Tabellen!$H$2</f>
        <v>250.08877740000005</v>
      </c>
      <c r="W603" s="889">
        <f t="shared" si="170"/>
        <v>250.08877740000005</v>
      </c>
      <c r="X603" s="889">
        <f t="shared" si="171"/>
        <v>1440.9877174000003</v>
      </c>
      <c r="Y603" s="905"/>
      <c r="Z603" s="839"/>
      <c r="AA603" s="839"/>
      <c r="AB603" s="839"/>
      <c r="AC603" s="839"/>
      <c r="AD603" s="839"/>
      <c r="AE603" s="839"/>
      <c r="AF603" s="839"/>
      <c r="AG603" s="839"/>
      <c r="AH603" s="839"/>
      <c r="AI603" s="839"/>
      <c r="AJ603" s="839"/>
      <c r="AK603" s="839"/>
      <c r="AL603" s="839"/>
      <c r="AM603" s="839"/>
      <c r="AN603" s="839"/>
      <c r="AO603" s="839"/>
      <c r="AP603" s="839"/>
      <c r="AQ603" s="839"/>
      <c r="AR603" s="839"/>
      <c r="AS603" s="839"/>
      <c r="AT603" s="839"/>
      <c r="AU603" s="839"/>
      <c r="AV603" s="839"/>
      <c r="AW603" s="839"/>
      <c r="AX603" s="839"/>
      <c r="AY603" s="839"/>
      <c r="AZ603" s="839"/>
      <c r="BA603" s="839"/>
      <c r="BB603" s="839"/>
      <c r="BC603" s="839"/>
      <c r="BD603" s="839"/>
      <c r="BE603" s="839"/>
      <c r="BF603" s="839"/>
      <c r="BG603" s="839"/>
      <c r="BH603" s="839"/>
      <c r="BI603" s="839"/>
      <c r="BJ603" s="839"/>
      <c r="BK603" s="839"/>
      <c r="BL603" s="839"/>
      <c r="BM603" s="839"/>
      <c r="BN603" s="839"/>
      <c r="BO603" s="839"/>
      <c r="BP603" s="839"/>
      <c r="BQ603" s="839"/>
      <c r="BR603" s="839"/>
      <c r="BS603" s="839"/>
    </row>
    <row r="604" spans="1:71" s="575" customFormat="1" ht="15.6" customHeight="1" outlineLevel="2" x14ac:dyDescent="0.2">
      <c r="A604" s="811"/>
      <c r="B604" s="578"/>
      <c r="C604" s="694"/>
      <c r="D604" s="576" t="s">
        <v>1900</v>
      </c>
      <c r="E604" s="579">
        <f>E594</f>
        <v>91.3</v>
      </c>
      <c r="F604" s="576" t="s">
        <v>74</v>
      </c>
      <c r="G604" s="580">
        <v>0.35</v>
      </c>
      <c r="H604" s="580">
        <f t="shared" si="166"/>
        <v>31.954999999999998</v>
      </c>
      <c r="I604" s="768"/>
      <c r="J604" s="768">
        <f t="shared" si="167"/>
        <v>0</v>
      </c>
      <c r="K604" s="768"/>
      <c r="L604" s="768">
        <f t="shared" si="168"/>
        <v>0</v>
      </c>
      <c r="M604" s="768">
        <f>J604+H604*Tabellen!$K$2+L604</f>
        <v>1917.3</v>
      </c>
      <c r="N604" s="704"/>
      <c r="O604" s="889">
        <f t="shared" si="169"/>
        <v>2319.933</v>
      </c>
      <c r="P604" s="902"/>
      <c r="Q604" s="894" t="s">
        <v>1007</v>
      </c>
      <c r="R604" s="889">
        <f>H604*Tabellen!$K$2*Tabellen!$F$2</f>
        <v>2319.933</v>
      </c>
      <c r="S604" s="895" t="s">
        <v>1089</v>
      </c>
      <c r="T604" s="889">
        <f>J604*Tabellen!$F$2</f>
        <v>0</v>
      </c>
      <c r="U604" s="889">
        <f>R604*Tabellen!$G$2</f>
        <v>208.79397</v>
      </c>
      <c r="V604" s="889">
        <f>T604*Tabellen!$H$2</f>
        <v>0</v>
      </c>
      <c r="W604" s="889">
        <f t="shared" si="170"/>
        <v>208.79397</v>
      </c>
      <c r="X604" s="889">
        <f t="shared" si="171"/>
        <v>2528.7269700000002</v>
      </c>
      <c r="Y604" s="888"/>
      <c r="Z604" s="839"/>
      <c r="AA604" s="839"/>
      <c r="AB604" s="839"/>
      <c r="AC604" s="839"/>
      <c r="AD604" s="839"/>
      <c r="AE604" s="839"/>
      <c r="AF604" s="839"/>
      <c r="AG604" s="839"/>
      <c r="AH604" s="839"/>
      <c r="AI604" s="839"/>
      <c r="AJ604" s="839"/>
      <c r="AK604" s="839"/>
      <c r="AL604" s="839"/>
      <c r="AM604" s="839"/>
      <c r="AN604" s="839"/>
      <c r="AO604" s="839"/>
      <c r="AP604" s="839"/>
      <c r="AQ604" s="839"/>
      <c r="AR604" s="839"/>
      <c r="AS604" s="839"/>
      <c r="AT604" s="839"/>
      <c r="AU604" s="839"/>
      <c r="AV604" s="839"/>
      <c r="AW604" s="839"/>
      <c r="AX604" s="839"/>
      <c r="AY604" s="839"/>
      <c r="AZ604" s="839"/>
      <c r="BA604" s="839"/>
      <c r="BB604" s="839"/>
      <c r="BC604" s="839"/>
      <c r="BD604" s="839"/>
      <c r="BE604" s="839"/>
      <c r="BF604" s="839"/>
      <c r="BG604" s="839"/>
      <c r="BH604" s="839"/>
      <c r="BI604" s="839"/>
      <c r="BJ604" s="839"/>
      <c r="BK604" s="839"/>
      <c r="BL604" s="839"/>
      <c r="BM604" s="839"/>
      <c r="BN604" s="839"/>
      <c r="BO604" s="839"/>
      <c r="BP604" s="839"/>
      <c r="BQ604" s="839"/>
      <c r="BR604" s="839"/>
      <c r="BS604" s="839"/>
    </row>
    <row r="605" spans="1:71" s="575" customFormat="1" ht="15.6" customHeight="1" outlineLevel="2" x14ac:dyDescent="0.2">
      <c r="A605" s="811"/>
      <c r="B605" s="578"/>
      <c r="C605" s="694"/>
      <c r="D605" s="578" t="s">
        <v>1416</v>
      </c>
      <c r="E605" s="579">
        <f>E594</f>
        <v>91.3</v>
      </c>
      <c r="F605" s="576" t="s">
        <v>74</v>
      </c>
      <c r="G605" s="579"/>
      <c r="H605" s="580">
        <f t="shared" si="166"/>
        <v>0</v>
      </c>
      <c r="I605" s="768">
        <v>5.5</v>
      </c>
      <c r="J605" s="768">
        <f t="shared" si="167"/>
        <v>502.15</v>
      </c>
      <c r="K605" s="768"/>
      <c r="L605" s="768">
        <f t="shared" si="168"/>
        <v>0</v>
      </c>
      <c r="M605" s="768">
        <f>J605+H605*Tabellen!$K$2+L605</f>
        <v>502.15</v>
      </c>
      <c r="N605" s="704"/>
      <c r="O605" s="889">
        <f t="shared" si="169"/>
        <v>607.60149999999999</v>
      </c>
      <c r="P605" s="902"/>
      <c r="Q605" s="894" t="s">
        <v>1007</v>
      </c>
      <c r="R605" s="889">
        <f>H605*Tabellen!$K$2*Tabellen!$F$2</f>
        <v>0</v>
      </c>
      <c r="S605" s="895" t="s">
        <v>1089</v>
      </c>
      <c r="T605" s="889">
        <f>J605*Tabellen!$F$2</f>
        <v>607.60149999999999</v>
      </c>
      <c r="U605" s="889">
        <f>R605*Tabellen!$G$2</f>
        <v>0</v>
      </c>
      <c r="V605" s="889">
        <f>T605*Tabellen!$H$2</f>
        <v>127.59631499999999</v>
      </c>
      <c r="W605" s="889">
        <f t="shared" si="170"/>
        <v>127.59631499999999</v>
      </c>
      <c r="X605" s="889">
        <f t="shared" si="171"/>
        <v>735.19781499999999</v>
      </c>
      <c r="Y605" s="888"/>
      <c r="Z605" s="839"/>
      <c r="AA605" s="839"/>
      <c r="AB605" s="839"/>
      <c r="AC605" s="839"/>
      <c r="AD605" s="839"/>
      <c r="AE605" s="839"/>
      <c r="AF605" s="839"/>
      <c r="AG605" s="839"/>
      <c r="AH605" s="839"/>
      <c r="AI605" s="839"/>
      <c r="AJ605" s="839"/>
      <c r="AK605" s="839"/>
      <c r="AL605" s="839"/>
      <c r="AM605" s="839"/>
      <c r="AN605" s="839"/>
      <c r="AO605" s="839"/>
      <c r="AP605" s="839"/>
      <c r="AQ605" s="839"/>
      <c r="AR605" s="839"/>
      <c r="AS605" s="839"/>
      <c r="AT605" s="839"/>
      <c r="AU605" s="839"/>
      <c r="AV605" s="839"/>
      <c r="AW605" s="839"/>
      <c r="AX605" s="839"/>
      <c r="AY605" s="839"/>
      <c r="AZ605" s="839"/>
      <c r="BA605" s="839"/>
      <c r="BB605" s="839"/>
      <c r="BC605" s="839"/>
      <c r="BD605" s="839"/>
      <c r="BE605" s="839"/>
      <c r="BF605" s="839"/>
      <c r="BG605" s="839"/>
      <c r="BH605" s="839"/>
      <c r="BI605" s="839"/>
      <c r="BJ605" s="839"/>
      <c r="BK605" s="839"/>
      <c r="BL605" s="839"/>
      <c r="BM605" s="839"/>
      <c r="BN605" s="839"/>
      <c r="BO605" s="839"/>
      <c r="BP605" s="839"/>
      <c r="BQ605" s="839"/>
      <c r="BR605" s="839"/>
      <c r="BS605" s="839"/>
    </row>
    <row r="606" spans="1:71" s="575" customFormat="1" ht="15.6" customHeight="1" outlineLevel="2" x14ac:dyDescent="0.2">
      <c r="A606" s="811"/>
      <c r="B606" s="578"/>
      <c r="C606" s="694"/>
      <c r="D606" s="578" t="s">
        <v>1407</v>
      </c>
      <c r="E606" s="579">
        <v>1</v>
      </c>
      <c r="F606" s="576" t="s">
        <v>844</v>
      </c>
      <c r="G606" s="579">
        <v>4</v>
      </c>
      <c r="H606" s="580">
        <f t="shared" si="166"/>
        <v>4</v>
      </c>
      <c r="I606" s="768"/>
      <c r="J606" s="768">
        <f t="shared" si="167"/>
        <v>0</v>
      </c>
      <c r="K606" s="768"/>
      <c r="L606" s="768">
        <f t="shared" si="168"/>
        <v>0</v>
      </c>
      <c r="M606" s="768">
        <f>J606+H606*Tabellen!$K$2+L606</f>
        <v>240</v>
      </c>
      <c r="N606" s="704"/>
      <c r="O606" s="889">
        <f t="shared" si="169"/>
        <v>290.39999999999998</v>
      </c>
      <c r="P606" s="902"/>
      <c r="Q606" s="894" t="s">
        <v>1007</v>
      </c>
      <c r="R606" s="889">
        <f>H606*Tabellen!$K$2*Tabellen!$F$2</f>
        <v>290.39999999999998</v>
      </c>
      <c r="S606" s="895" t="s">
        <v>1089</v>
      </c>
      <c r="T606" s="889">
        <f>J606*Tabellen!$F$2</f>
        <v>0</v>
      </c>
      <c r="U606" s="889">
        <f>R606*Tabellen!$G$2</f>
        <v>26.135999999999996</v>
      </c>
      <c r="V606" s="889">
        <f>T606*Tabellen!$H$2</f>
        <v>0</v>
      </c>
      <c r="W606" s="889">
        <f t="shared" si="170"/>
        <v>26.135999999999996</v>
      </c>
      <c r="X606" s="889">
        <f t="shared" si="171"/>
        <v>316.53599999999994</v>
      </c>
      <c r="Y606" s="888"/>
      <c r="Z606" s="839"/>
      <c r="AA606" s="839"/>
      <c r="AB606" s="839"/>
      <c r="AC606" s="839"/>
      <c r="AD606" s="839"/>
      <c r="AE606" s="839"/>
      <c r="AF606" s="839"/>
      <c r="AG606" s="839"/>
      <c r="AH606" s="839"/>
      <c r="AI606" s="839"/>
      <c r="AJ606" s="839"/>
      <c r="AK606" s="839"/>
      <c r="AL606" s="839"/>
      <c r="AM606" s="839"/>
      <c r="AN606" s="839"/>
      <c r="AO606" s="839"/>
      <c r="AP606" s="839"/>
      <c r="AQ606" s="839"/>
      <c r="AR606" s="839"/>
      <c r="AS606" s="839"/>
      <c r="AT606" s="839"/>
      <c r="AU606" s="839"/>
      <c r="AV606" s="839"/>
      <c r="AW606" s="839"/>
      <c r="AX606" s="839"/>
      <c r="AY606" s="839"/>
      <c r="AZ606" s="839"/>
      <c r="BA606" s="839"/>
      <c r="BB606" s="839"/>
      <c r="BC606" s="839"/>
      <c r="BD606" s="839"/>
      <c r="BE606" s="839"/>
      <c r="BF606" s="839"/>
      <c r="BG606" s="839"/>
      <c r="BH606" s="839"/>
      <c r="BI606" s="839"/>
      <c r="BJ606" s="839"/>
      <c r="BK606" s="839"/>
      <c r="BL606" s="839"/>
      <c r="BM606" s="839"/>
      <c r="BN606" s="839"/>
      <c r="BO606" s="839"/>
      <c r="BP606" s="839"/>
      <c r="BQ606" s="839"/>
      <c r="BR606" s="839"/>
      <c r="BS606" s="839"/>
    </row>
    <row r="607" spans="1:71" s="733" customFormat="1" ht="15.6" customHeight="1" outlineLevel="2" x14ac:dyDescent="0.2">
      <c r="A607" s="813"/>
      <c r="B607" s="578"/>
      <c r="C607" s="694"/>
      <c r="D607" s="576"/>
      <c r="E607" s="734"/>
      <c r="G607" s="735"/>
      <c r="H607" s="735"/>
      <c r="I607" s="782"/>
      <c r="J607" s="782"/>
      <c r="K607" s="782"/>
      <c r="L607" s="782"/>
      <c r="M607" s="782"/>
      <c r="N607" s="736"/>
      <c r="O607" s="888"/>
      <c r="P607" s="902"/>
      <c r="Q607" s="894"/>
      <c r="R607" s="889"/>
      <c r="S607" s="895"/>
      <c r="T607" s="889"/>
      <c r="U607" s="889"/>
      <c r="V607" s="889"/>
      <c r="W607" s="889"/>
      <c r="X607" s="889"/>
      <c r="Y607" s="905"/>
      <c r="Z607" s="842"/>
      <c r="AA607" s="842"/>
      <c r="AB607" s="842"/>
      <c r="AC607" s="842"/>
      <c r="AD607" s="842"/>
      <c r="AE607" s="842"/>
      <c r="AF607" s="842"/>
      <c r="AG607" s="842"/>
      <c r="AH607" s="842"/>
      <c r="AI607" s="842"/>
      <c r="AJ607" s="842"/>
      <c r="AK607" s="842"/>
      <c r="AL607" s="842"/>
      <c r="AM607" s="842"/>
      <c r="AN607" s="842"/>
      <c r="AO607" s="842"/>
      <c r="AP607" s="842"/>
      <c r="AQ607" s="842"/>
      <c r="AR607" s="842"/>
      <c r="AS607" s="842"/>
      <c r="AT607" s="842"/>
      <c r="AU607" s="842"/>
      <c r="AV607" s="842"/>
      <c r="AW607" s="842"/>
      <c r="AX607" s="842"/>
      <c r="AY607" s="842"/>
      <c r="AZ607" s="842"/>
      <c r="BA607" s="842"/>
      <c r="BB607" s="842"/>
      <c r="BC607" s="842"/>
      <c r="BD607" s="842"/>
      <c r="BE607" s="842"/>
      <c r="BF607" s="842"/>
      <c r="BG607" s="842"/>
      <c r="BH607" s="842"/>
      <c r="BI607" s="842"/>
      <c r="BJ607" s="842"/>
      <c r="BK607" s="842"/>
      <c r="BL607" s="842"/>
      <c r="BM607" s="842"/>
      <c r="BN607" s="842"/>
      <c r="BO607" s="842"/>
      <c r="BP607" s="842"/>
      <c r="BQ607" s="842"/>
      <c r="BR607" s="842"/>
      <c r="BS607" s="842"/>
    </row>
    <row r="608" spans="1:71" s="733" customFormat="1" ht="15.6" customHeight="1" outlineLevel="2" x14ac:dyDescent="0.2">
      <c r="A608" s="813"/>
      <c r="B608" s="578"/>
      <c r="C608" s="694"/>
      <c r="D608" s="576"/>
      <c r="E608" s="734"/>
      <c r="G608" s="735"/>
      <c r="H608" s="735"/>
      <c r="I608" s="782"/>
      <c r="J608" s="782"/>
      <c r="K608" s="782"/>
      <c r="L608" s="782"/>
      <c r="M608" s="782"/>
      <c r="N608" s="736"/>
      <c r="O608" s="888"/>
      <c r="P608" s="902"/>
      <c r="Q608" s="894"/>
      <c r="R608" s="889"/>
      <c r="S608" s="895"/>
      <c r="T608" s="889"/>
      <c r="U608" s="889"/>
      <c r="V608" s="889"/>
      <c r="W608" s="889"/>
      <c r="X608" s="889"/>
      <c r="Y608" s="905"/>
      <c r="Z608" s="842"/>
      <c r="AA608" s="842"/>
      <c r="AB608" s="842"/>
      <c r="AC608" s="842"/>
      <c r="AD608" s="842"/>
      <c r="AE608" s="842"/>
      <c r="AF608" s="842"/>
      <c r="AG608" s="842"/>
      <c r="AH608" s="842"/>
      <c r="AI608" s="842"/>
      <c r="AJ608" s="842"/>
      <c r="AK608" s="842"/>
      <c r="AL608" s="842"/>
      <c r="AM608" s="842"/>
      <c r="AN608" s="842"/>
      <c r="AO608" s="842"/>
      <c r="AP608" s="842"/>
      <c r="AQ608" s="842"/>
      <c r="AR608" s="842"/>
      <c r="AS608" s="842"/>
      <c r="AT608" s="842"/>
      <c r="AU608" s="842"/>
      <c r="AV608" s="842"/>
      <c r="AW608" s="842"/>
      <c r="AX608" s="842"/>
      <c r="AY608" s="842"/>
      <c r="AZ608" s="842"/>
      <c r="BA608" s="842"/>
      <c r="BB608" s="842"/>
      <c r="BC608" s="842"/>
      <c r="BD608" s="842"/>
      <c r="BE608" s="842"/>
      <c r="BF608" s="842"/>
      <c r="BG608" s="842"/>
      <c r="BH608" s="842"/>
      <c r="BI608" s="842"/>
      <c r="BJ608" s="842"/>
      <c r="BK608" s="842"/>
      <c r="BL608" s="842"/>
      <c r="BM608" s="842"/>
      <c r="BN608" s="842"/>
      <c r="BO608" s="842"/>
      <c r="BP608" s="842"/>
      <c r="BQ608" s="842"/>
      <c r="BR608" s="842"/>
      <c r="BS608" s="842"/>
    </row>
    <row r="609" spans="1:71" ht="9" customHeight="1" outlineLevel="1" x14ac:dyDescent="0.2">
      <c r="B609" s="582"/>
      <c r="D609" s="583"/>
      <c r="E609" s="585"/>
      <c r="F609" s="583"/>
      <c r="G609" s="584"/>
      <c r="H609" s="584"/>
      <c r="I609" s="769"/>
      <c r="J609" s="769"/>
      <c r="K609" s="769"/>
      <c r="L609" s="769"/>
      <c r="M609" s="769"/>
      <c r="N609" s="694"/>
      <c r="O609" s="892"/>
      <c r="P609" s="892"/>
      <c r="Q609" s="892"/>
      <c r="R609" s="893"/>
      <c r="S609" s="893"/>
      <c r="T609" s="893"/>
      <c r="U609" s="893"/>
      <c r="V609" s="893"/>
      <c r="W609" s="893"/>
      <c r="X609" s="893"/>
      <c r="Y609" s="892"/>
      <c r="Z609" s="837"/>
      <c r="AA609" s="838"/>
      <c r="AG609" s="835"/>
      <c r="AH609" s="835"/>
    </row>
    <row r="610" spans="1:71" s="789" customFormat="1" ht="15.6" customHeight="1" outlineLevel="1" x14ac:dyDescent="0.2">
      <c r="B610" s="569" t="s">
        <v>1463</v>
      </c>
      <c r="C610" s="814"/>
      <c r="D610" s="570" t="s">
        <v>1668</v>
      </c>
      <c r="E610" s="577">
        <v>1</v>
      </c>
      <c r="F610" s="570" t="s">
        <v>74</v>
      </c>
      <c r="G610" s="571"/>
      <c r="H610" s="571">
        <f>SUM(H611:H625)/E610</f>
        <v>0</v>
      </c>
      <c r="I610" s="767"/>
      <c r="J610" s="767">
        <f>SUM(J611:J625)/E610</f>
        <v>0</v>
      </c>
      <c r="K610" s="767"/>
      <c r="L610" s="767">
        <f>SUM(L611:L625)/E610</f>
        <v>0</v>
      </c>
      <c r="M610" s="767">
        <f>SUM(M611:M625)/E610</f>
        <v>0</v>
      </c>
      <c r="N610" s="814"/>
      <c r="O610" s="886">
        <f>SUM(O611:O622)/E610</f>
        <v>0</v>
      </c>
      <c r="P610" s="885" t="str">
        <f>B610</f>
        <v>V1-3-G1</v>
      </c>
      <c r="Q610" s="885"/>
      <c r="R610" s="886"/>
      <c r="S610" s="886"/>
      <c r="T610" s="886"/>
      <c r="U610" s="899"/>
      <c r="V610" s="886"/>
      <c r="W610" s="886"/>
      <c r="X610" s="886">
        <f>SUM(X611:X622)/E610</f>
        <v>0</v>
      </c>
      <c r="Y610" s="887"/>
      <c r="Z610" s="832"/>
      <c r="AA610" s="832"/>
      <c r="AB610" s="832"/>
      <c r="AC610" s="832"/>
      <c r="AD610" s="832"/>
      <c r="AE610" s="832"/>
      <c r="AF610" s="832"/>
      <c r="AG610" s="832"/>
      <c r="AH610" s="832"/>
      <c r="AI610" s="832"/>
      <c r="AJ610" s="832"/>
      <c r="AK610" s="832"/>
      <c r="AL610" s="832"/>
      <c r="AM610" s="832"/>
      <c r="AN610" s="832"/>
      <c r="AO610" s="832"/>
      <c r="AP610" s="832"/>
      <c r="AQ610" s="832"/>
      <c r="AR610" s="832"/>
      <c r="AS610" s="832"/>
      <c r="AT610" s="832"/>
      <c r="AU610" s="832"/>
      <c r="AV610" s="832"/>
      <c r="AW610" s="832"/>
      <c r="AX610" s="832"/>
      <c r="AY610" s="832"/>
      <c r="AZ610" s="832"/>
      <c r="BA610" s="832"/>
      <c r="BB610" s="832"/>
      <c r="BC610" s="832"/>
      <c r="BD610" s="832"/>
      <c r="BE610" s="832"/>
      <c r="BF610" s="832"/>
      <c r="BG610" s="832"/>
      <c r="BH610" s="832"/>
      <c r="BI610" s="832"/>
      <c r="BJ610" s="832"/>
      <c r="BK610" s="832"/>
      <c r="BL610" s="832"/>
      <c r="BM610" s="832"/>
      <c r="BN610" s="832"/>
      <c r="BO610" s="832"/>
      <c r="BP610" s="832"/>
      <c r="BQ610" s="832"/>
      <c r="BR610" s="832"/>
      <c r="BS610" s="832"/>
    </row>
    <row r="611" spans="1:71" ht="15.6" customHeight="1" outlineLevel="2" x14ac:dyDescent="0.2">
      <c r="B611" s="578"/>
      <c r="D611" s="587" t="s">
        <v>1462</v>
      </c>
      <c r="E611" s="579"/>
      <c r="G611" s="580"/>
      <c r="H611" s="580"/>
      <c r="K611" s="783"/>
      <c r="N611" s="703"/>
      <c r="O611" s="888" t="str">
        <f>R611</f>
        <v>incl. opslagen</v>
      </c>
      <c r="P611" s="888"/>
      <c r="Q611" s="894"/>
      <c r="R611" s="901" t="str">
        <f>Tabellen!$C$2</f>
        <v>incl. opslagen</v>
      </c>
      <c r="S611" s="895"/>
      <c r="T611" s="901" t="str">
        <f>Tabellen!$C$2</f>
        <v>incl. opslagen</v>
      </c>
    </row>
    <row r="612" spans="1:71" s="575" customFormat="1" ht="15.6" customHeight="1" outlineLevel="2" x14ac:dyDescent="0.2">
      <c r="A612" s="811"/>
      <c r="B612" s="578"/>
      <c r="C612" s="694"/>
      <c r="D612" s="961" t="s">
        <v>1378</v>
      </c>
      <c r="E612" s="579">
        <v>0</v>
      </c>
      <c r="F612" s="576" t="s">
        <v>844</v>
      </c>
      <c r="G612" s="580"/>
      <c r="H612" s="580">
        <f t="shared" ref="H612:H622" si="172">E612*G612</f>
        <v>0</v>
      </c>
      <c r="I612" s="768"/>
      <c r="J612" s="768">
        <f t="shared" ref="J612:J622" si="173">E612*I612</f>
        <v>0</v>
      </c>
      <c r="K612" s="768"/>
      <c r="L612" s="768">
        <f t="shared" ref="L612:L622" si="174">E612*K612</f>
        <v>0</v>
      </c>
      <c r="M612" s="768">
        <f>J612+H612*Tabellen!$K$2+L612</f>
        <v>0</v>
      </c>
      <c r="N612" s="704"/>
      <c r="O612" s="889">
        <f t="shared" ref="O612:O622" si="175">R612+T612</f>
        <v>0</v>
      </c>
      <c r="P612" s="902"/>
      <c r="Q612" s="894" t="s">
        <v>1007</v>
      </c>
      <c r="R612" s="889">
        <f>H612*Tabellen!$K$2*Tabellen!$F$2</f>
        <v>0</v>
      </c>
      <c r="S612" s="895" t="s">
        <v>1089</v>
      </c>
      <c r="T612" s="889">
        <f>J612*Tabellen!$F$2</f>
        <v>0</v>
      </c>
      <c r="U612" s="889">
        <f>R612*Tabellen!$G$2</f>
        <v>0</v>
      </c>
      <c r="V612" s="889">
        <f>T612*Tabellen!$H$2</f>
        <v>0</v>
      </c>
      <c r="W612" s="889">
        <f t="shared" ref="W612:W622" si="176">U612+V612</f>
        <v>0</v>
      </c>
      <c r="X612" s="889">
        <f t="shared" ref="X612:X622" si="177">O612+W612</f>
        <v>0</v>
      </c>
      <c r="Y612" s="890"/>
      <c r="Z612" s="839"/>
      <c r="AA612" s="839"/>
      <c r="AB612" s="839"/>
      <c r="AC612" s="839"/>
      <c r="AD612" s="839"/>
      <c r="AE612" s="839"/>
      <c r="AF612" s="839"/>
      <c r="AG612" s="839"/>
      <c r="AH612" s="839"/>
      <c r="AI612" s="839"/>
      <c r="AJ612" s="839"/>
      <c r="AK612" s="839"/>
      <c r="AL612" s="839"/>
      <c r="AM612" s="839"/>
      <c r="AN612" s="839"/>
      <c r="AO612" s="839"/>
      <c r="AP612" s="839"/>
      <c r="AQ612" s="839"/>
      <c r="AR612" s="839"/>
      <c r="AS612" s="839"/>
      <c r="AT612" s="839"/>
      <c r="AU612" s="839"/>
      <c r="AV612" s="839"/>
      <c r="AW612" s="839"/>
      <c r="AX612" s="839"/>
      <c r="AY612" s="839"/>
      <c r="AZ612" s="839"/>
      <c r="BA612" s="839"/>
      <c r="BB612" s="839"/>
      <c r="BC612" s="839"/>
      <c r="BD612" s="839"/>
      <c r="BE612" s="839"/>
      <c r="BF612" s="839"/>
      <c r="BG612" s="839"/>
      <c r="BH612" s="839"/>
      <c r="BI612" s="839"/>
      <c r="BJ612" s="839"/>
      <c r="BK612" s="839"/>
      <c r="BL612" s="839"/>
      <c r="BM612" s="839"/>
      <c r="BN612" s="839"/>
      <c r="BO612" s="839"/>
      <c r="BP612" s="839"/>
      <c r="BQ612" s="839"/>
      <c r="BR612" s="839"/>
      <c r="BS612" s="839"/>
    </row>
    <row r="613" spans="1:71" s="575" customFormat="1" ht="15.6" customHeight="1" outlineLevel="2" x14ac:dyDescent="0.2">
      <c r="A613" s="811"/>
      <c r="B613" s="578"/>
      <c r="C613" s="694"/>
      <c r="D613" s="961" t="s">
        <v>1408</v>
      </c>
      <c r="E613" s="579"/>
      <c r="F613" s="576" t="s">
        <v>71</v>
      </c>
      <c r="G613" s="580"/>
      <c r="H613" s="580">
        <f t="shared" si="172"/>
        <v>0</v>
      </c>
      <c r="I613" s="768"/>
      <c r="J613" s="768">
        <f t="shared" si="173"/>
        <v>0</v>
      </c>
      <c r="K613" s="768"/>
      <c r="L613" s="768">
        <f t="shared" si="174"/>
        <v>0</v>
      </c>
      <c r="M613" s="768">
        <f>J613+H613*Tabellen!$K$2+L613</f>
        <v>0</v>
      </c>
      <c r="N613" s="704"/>
      <c r="O613" s="889">
        <f t="shared" si="175"/>
        <v>0</v>
      </c>
      <c r="P613" s="902"/>
      <c r="Q613" s="894" t="s">
        <v>1007</v>
      </c>
      <c r="R613" s="889">
        <f>H613*Tabellen!$K$2*Tabellen!$F$2</f>
        <v>0</v>
      </c>
      <c r="S613" s="895" t="s">
        <v>1089</v>
      </c>
      <c r="T613" s="889">
        <f>J613*Tabellen!$F$2</f>
        <v>0</v>
      </c>
      <c r="U613" s="889">
        <f>R613*Tabellen!$G$2</f>
        <v>0</v>
      </c>
      <c r="V613" s="889">
        <f>T613*Tabellen!$H$2</f>
        <v>0</v>
      </c>
      <c r="W613" s="889">
        <f t="shared" si="176"/>
        <v>0</v>
      </c>
      <c r="X613" s="889">
        <f t="shared" si="177"/>
        <v>0</v>
      </c>
      <c r="Y613" s="890"/>
      <c r="Z613" s="839"/>
      <c r="AA613" s="839"/>
      <c r="AB613" s="839"/>
      <c r="AC613" s="839"/>
      <c r="AD613" s="839"/>
      <c r="AE613" s="839"/>
      <c r="AF613" s="839"/>
      <c r="AG613" s="839"/>
      <c r="AH613" s="839"/>
      <c r="AI613" s="839"/>
      <c r="AJ613" s="839"/>
      <c r="AK613" s="839"/>
      <c r="AL613" s="839"/>
      <c r="AM613" s="839"/>
      <c r="AN613" s="839"/>
      <c r="AO613" s="839"/>
      <c r="AP613" s="839"/>
      <c r="AQ613" s="839"/>
      <c r="AR613" s="839"/>
      <c r="AS613" s="839"/>
      <c r="AT613" s="839"/>
      <c r="AU613" s="839"/>
      <c r="AV613" s="839"/>
      <c r="AW613" s="839"/>
      <c r="AX613" s="839"/>
      <c r="AY613" s="839"/>
      <c r="AZ613" s="839"/>
      <c r="BA613" s="839"/>
      <c r="BB613" s="839"/>
      <c r="BC613" s="839"/>
      <c r="BD613" s="839"/>
      <c r="BE613" s="839"/>
      <c r="BF613" s="839"/>
      <c r="BG613" s="839"/>
      <c r="BH613" s="839"/>
      <c r="BI613" s="839"/>
      <c r="BJ613" s="839"/>
      <c r="BK613" s="839"/>
      <c r="BL613" s="839"/>
      <c r="BM613" s="839"/>
      <c r="BN613" s="839"/>
      <c r="BO613" s="839"/>
      <c r="BP613" s="839"/>
      <c r="BQ613" s="839"/>
      <c r="BR613" s="839"/>
      <c r="BS613" s="839"/>
    </row>
    <row r="614" spans="1:71" s="575" customFormat="1" ht="15.6" customHeight="1" outlineLevel="2" x14ac:dyDescent="0.2">
      <c r="A614" s="811"/>
      <c r="B614" s="578"/>
      <c r="C614" s="694"/>
      <c r="D614" s="961" t="s">
        <v>1025</v>
      </c>
      <c r="E614" s="579"/>
      <c r="F614" s="576" t="s">
        <v>71</v>
      </c>
      <c r="G614" s="580"/>
      <c r="H614" s="580">
        <f t="shared" si="172"/>
        <v>0</v>
      </c>
      <c r="I614" s="768"/>
      <c r="J614" s="768">
        <f t="shared" si="173"/>
        <v>0</v>
      </c>
      <c r="K614" s="768"/>
      <c r="L614" s="768">
        <f t="shared" si="174"/>
        <v>0</v>
      </c>
      <c r="M614" s="768">
        <f>J614+H614*Tabellen!$K$2+L614</f>
        <v>0</v>
      </c>
      <c r="N614" s="704"/>
      <c r="O614" s="889">
        <f t="shared" si="175"/>
        <v>0</v>
      </c>
      <c r="P614" s="902"/>
      <c r="Q614" s="894" t="s">
        <v>1007</v>
      </c>
      <c r="R614" s="889">
        <f>H614*Tabellen!$K$2*Tabellen!$F$2</f>
        <v>0</v>
      </c>
      <c r="S614" s="895" t="s">
        <v>1089</v>
      </c>
      <c r="T614" s="889">
        <f>J614*Tabellen!$F$2</f>
        <v>0</v>
      </c>
      <c r="U614" s="889">
        <f>R614*Tabellen!$G$2</f>
        <v>0</v>
      </c>
      <c r="V614" s="889">
        <f>T614*Tabellen!$H$2</f>
        <v>0</v>
      </c>
      <c r="W614" s="889">
        <f t="shared" si="176"/>
        <v>0</v>
      </c>
      <c r="X614" s="889">
        <f t="shared" si="177"/>
        <v>0</v>
      </c>
      <c r="Y614" s="890"/>
      <c r="Z614" s="839"/>
      <c r="AA614" s="839"/>
      <c r="AB614" s="839"/>
      <c r="AC614" s="839"/>
      <c r="AD614" s="839"/>
      <c r="AE614" s="839"/>
      <c r="AF614" s="839"/>
      <c r="AG614" s="839"/>
      <c r="AH614" s="839"/>
      <c r="AI614" s="839"/>
      <c r="AJ614" s="839"/>
      <c r="AK614" s="839"/>
      <c r="AL614" s="839"/>
      <c r="AM614" s="839"/>
      <c r="AN614" s="839"/>
      <c r="AO614" s="839"/>
      <c r="AP614" s="839"/>
      <c r="AQ614" s="839"/>
      <c r="AR614" s="839"/>
      <c r="AS614" s="839"/>
      <c r="AT614" s="839"/>
      <c r="AU614" s="839"/>
      <c r="AV614" s="839"/>
      <c r="AW614" s="839"/>
      <c r="AX614" s="839"/>
      <c r="AY614" s="839"/>
      <c r="AZ614" s="839"/>
      <c r="BA614" s="839"/>
      <c r="BB614" s="839"/>
      <c r="BC614" s="839"/>
      <c r="BD614" s="839"/>
      <c r="BE614" s="839"/>
      <c r="BF614" s="839"/>
      <c r="BG614" s="839"/>
      <c r="BH614" s="839"/>
      <c r="BI614" s="839"/>
      <c r="BJ614" s="839"/>
      <c r="BK614" s="839"/>
      <c r="BL614" s="839"/>
      <c r="BM614" s="839"/>
      <c r="BN614" s="839"/>
      <c r="BO614" s="839"/>
      <c r="BP614" s="839"/>
      <c r="BQ614" s="839"/>
      <c r="BR614" s="839"/>
      <c r="BS614" s="839"/>
    </row>
    <row r="615" spans="1:71" s="575" customFormat="1" ht="15.6" customHeight="1" outlineLevel="2" x14ac:dyDescent="0.2">
      <c r="A615" s="811"/>
      <c r="B615" s="578"/>
      <c r="C615" s="694"/>
      <c r="D615" s="961" t="s">
        <v>1410</v>
      </c>
      <c r="E615" s="579"/>
      <c r="F615" s="576" t="s">
        <v>71</v>
      </c>
      <c r="G615" s="580"/>
      <c r="H615" s="580">
        <f t="shared" si="172"/>
        <v>0</v>
      </c>
      <c r="I615" s="768"/>
      <c r="J615" s="768">
        <f t="shared" si="173"/>
        <v>0</v>
      </c>
      <c r="K615" s="768"/>
      <c r="L615" s="768">
        <f t="shared" si="174"/>
        <v>0</v>
      </c>
      <c r="M615" s="768">
        <f>J615+H615*Tabellen!$K$2+L615</f>
        <v>0</v>
      </c>
      <c r="N615" s="704"/>
      <c r="O615" s="889">
        <f t="shared" si="175"/>
        <v>0</v>
      </c>
      <c r="P615" s="902"/>
      <c r="Q615" s="894" t="s">
        <v>1007</v>
      </c>
      <c r="R615" s="889">
        <f>H615*Tabellen!$K$2*Tabellen!$F$2</f>
        <v>0</v>
      </c>
      <c r="S615" s="895" t="s">
        <v>1089</v>
      </c>
      <c r="T615" s="889">
        <f>J615*Tabellen!$F$2</f>
        <v>0</v>
      </c>
      <c r="U615" s="889">
        <f>R615*Tabellen!$G$2</f>
        <v>0</v>
      </c>
      <c r="V615" s="889">
        <f>T615*Tabellen!$H$2</f>
        <v>0</v>
      </c>
      <c r="W615" s="889">
        <f t="shared" si="176"/>
        <v>0</v>
      </c>
      <c r="X615" s="889">
        <f t="shared" si="177"/>
        <v>0</v>
      </c>
      <c r="Y615" s="890"/>
      <c r="Z615" s="839"/>
      <c r="AA615" s="839"/>
      <c r="AB615" s="839"/>
      <c r="AC615" s="839"/>
      <c r="AD615" s="839"/>
      <c r="AE615" s="839"/>
      <c r="AF615" s="839"/>
      <c r="AG615" s="839"/>
      <c r="AH615" s="839"/>
      <c r="AI615" s="839"/>
      <c r="AJ615" s="839"/>
      <c r="AK615" s="839"/>
      <c r="AL615" s="839"/>
      <c r="AM615" s="839"/>
      <c r="AN615" s="839"/>
      <c r="AO615" s="839"/>
      <c r="AP615" s="839"/>
      <c r="AQ615" s="839"/>
      <c r="AR615" s="839"/>
      <c r="AS615" s="839"/>
      <c r="AT615" s="839"/>
      <c r="AU615" s="839"/>
      <c r="AV615" s="839"/>
      <c r="AW615" s="839"/>
      <c r="AX615" s="839"/>
      <c r="AY615" s="839"/>
      <c r="AZ615" s="839"/>
      <c r="BA615" s="839"/>
      <c r="BB615" s="839"/>
      <c r="BC615" s="839"/>
      <c r="BD615" s="839"/>
      <c r="BE615" s="839"/>
      <c r="BF615" s="839"/>
      <c r="BG615" s="839"/>
      <c r="BH615" s="839"/>
      <c r="BI615" s="839"/>
      <c r="BJ615" s="839"/>
      <c r="BK615" s="839"/>
      <c r="BL615" s="839"/>
      <c r="BM615" s="839"/>
      <c r="BN615" s="839"/>
      <c r="BO615" s="839"/>
      <c r="BP615" s="839"/>
      <c r="BQ615" s="839"/>
      <c r="BR615" s="839"/>
      <c r="BS615" s="839"/>
    </row>
    <row r="616" spans="1:71" s="575" customFormat="1" ht="15.6" customHeight="1" outlineLevel="2" x14ac:dyDescent="0.2">
      <c r="A616" s="811"/>
      <c r="B616" s="578"/>
      <c r="C616" s="694"/>
      <c r="D616" s="961" t="s">
        <v>1411</v>
      </c>
      <c r="E616" s="579"/>
      <c r="F616" s="576" t="s">
        <v>71</v>
      </c>
      <c r="G616" s="580"/>
      <c r="H616" s="580">
        <f t="shared" si="172"/>
        <v>0</v>
      </c>
      <c r="I616" s="768"/>
      <c r="J616" s="768">
        <f t="shared" si="173"/>
        <v>0</v>
      </c>
      <c r="K616" s="768"/>
      <c r="L616" s="768">
        <f t="shared" si="174"/>
        <v>0</v>
      </c>
      <c r="M616" s="768">
        <f>J616+H616*Tabellen!$K$2+L616</f>
        <v>0</v>
      </c>
      <c r="N616" s="704"/>
      <c r="O616" s="889">
        <f t="shared" si="175"/>
        <v>0</v>
      </c>
      <c r="P616" s="902"/>
      <c r="Q616" s="894" t="s">
        <v>1007</v>
      </c>
      <c r="R616" s="889">
        <f>H616*Tabellen!$K$2*Tabellen!$F$2</f>
        <v>0</v>
      </c>
      <c r="S616" s="895" t="s">
        <v>1089</v>
      </c>
      <c r="T616" s="889">
        <f>J616*Tabellen!$F$2</f>
        <v>0</v>
      </c>
      <c r="U616" s="889">
        <f>R616*Tabellen!$G$2</f>
        <v>0</v>
      </c>
      <c r="V616" s="889">
        <f>T616*Tabellen!$H$2</f>
        <v>0</v>
      </c>
      <c r="W616" s="889">
        <f t="shared" si="176"/>
        <v>0</v>
      </c>
      <c r="X616" s="889">
        <f t="shared" si="177"/>
        <v>0</v>
      </c>
      <c r="Y616" s="904"/>
      <c r="Z616" s="839"/>
      <c r="AA616" s="839"/>
      <c r="AB616" s="839"/>
      <c r="AC616" s="839"/>
      <c r="AD616" s="839"/>
      <c r="AE616" s="839"/>
      <c r="AF616" s="839"/>
      <c r="AG616" s="839"/>
      <c r="AH616" s="839"/>
      <c r="AI616" s="839"/>
      <c r="AJ616" s="839"/>
      <c r="AK616" s="839"/>
      <c r="AL616" s="839"/>
      <c r="AM616" s="839"/>
      <c r="AN616" s="839"/>
      <c r="AO616" s="839"/>
      <c r="AP616" s="839"/>
      <c r="AQ616" s="839"/>
      <c r="AR616" s="839"/>
      <c r="AS616" s="839"/>
      <c r="AT616" s="839"/>
      <c r="AU616" s="839"/>
      <c r="AV616" s="839"/>
      <c r="AW616" s="839"/>
      <c r="AX616" s="839"/>
      <c r="AY616" s="839"/>
      <c r="AZ616" s="839"/>
      <c r="BA616" s="839"/>
      <c r="BB616" s="839"/>
      <c r="BC616" s="839"/>
      <c r="BD616" s="839"/>
      <c r="BE616" s="839"/>
      <c r="BF616" s="839"/>
      <c r="BG616" s="839"/>
      <c r="BH616" s="839"/>
      <c r="BI616" s="839"/>
      <c r="BJ616" s="839"/>
      <c r="BK616" s="839"/>
      <c r="BL616" s="839"/>
      <c r="BM616" s="839"/>
      <c r="BN616" s="839"/>
      <c r="BO616" s="839"/>
      <c r="BP616" s="839"/>
      <c r="BQ616" s="839"/>
      <c r="BR616" s="839"/>
      <c r="BS616" s="839"/>
    </row>
    <row r="617" spans="1:71" s="575" customFormat="1" ht="15.6" customHeight="1" outlineLevel="2" x14ac:dyDescent="0.2">
      <c r="A617" s="811"/>
      <c r="B617" s="578"/>
      <c r="C617" s="694"/>
      <c r="D617" s="961" t="s">
        <v>1424</v>
      </c>
      <c r="E617" s="590"/>
      <c r="F617" s="575" t="s">
        <v>74</v>
      </c>
      <c r="G617" s="573"/>
      <c r="H617" s="573">
        <f t="shared" si="172"/>
        <v>0</v>
      </c>
      <c r="I617" s="770"/>
      <c r="J617" s="770">
        <f t="shared" si="173"/>
        <v>0</v>
      </c>
      <c r="K617" s="770"/>
      <c r="L617" s="770">
        <f t="shared" si="174"/>
        <v>0</v>
      </c>
      <c r="M617" s="770">
        <f>J617+H617*Tabellen!$K$2+L617</f>
        <v>0</v>
      </c>
      <c r="N617" s="704"/>
      <c r="O617" s="889">
        <f t="shared" si="175"/>
        <v>0</v>
      </c>
      <c r="P617" s="902"/>
      <c r="Q617" s="894" t="s">
        <v>1007</v>
      </c>
      <c r="R617" s="889">
        <f>H617*Tabellen!$K$2*Tabellen!$F$2</f>
        <v>0</v>
      </c>
      <c r="S617" s="895" t="s">
        <v>1089</v>
      </c>
      <c r="T617" s="889">
        <f>J617*Tabellen!$F$2</f>
        <v>0</v>
      </c>
      <c r="U617" s="889">
        <f>R617*Tabellen!$G$2</f>
        <v>0</v>
      </c>
      <c r="V617" s="889">
        <f>T617*Tabellen!$H$2</f>
        <v>0</v>
      </c>
      <c r="W617" s="889">
        <f t="shared" si="176"/>
        <v>0</v>
      </c>
      <c r="X617" s="889">
        <f t="shared" si="177"/>
        <v>0</v>
      </c>
      <c r="Y617" s="888"/>
      <c r="Z617" s="839"/>
      <c r="AA617" s="839"/>
      <c r="AB617" s="839"/>
      <c r="AC617" s="839"/>
      <c r="AD617" s="839"/>
      <c r="AE617" s="839"/>
      <c r="AF617" s="839"/>
      <c r="AG617" s="839"/>
      <c r="AH617" s="839"/>
      <c r="AI617" s="839"/>
      <c r="AJ617" s="839"/>
      <c r="AK617" s="839"/>
      <c r="AL617" s="839"/>
      <c r="AM617" s="839"/>
      <c r="AN617" s="839"/>
      <c r="AO617" s="839"/>
      <c r="AP617" s="839"/>
      <c r="AQ617" s="839"/>
      <c r="AR617" s="839"/>
      <c r="AS617" s="839"/>
      <c r="AT617" s="839"/>
      <c r="AU617" s="839"/>
      <c r="AV617" s="839"/>
      <c r="AW617" s="839"/>
      <c r="AX617" s="839"/>
      <c r="AY617" s="839"/>
      <c r="AZ617" s="839"/>
      <c r="BA617" s="839"/>
      <c r="BB617" s="839"/>
      <c r="BC617" s="839"/>
      <c r="BD617" s="839"/>
      <c r="BE617" s="839"/>
      <c r="BF617" s="839"/>
      <c r="BG617" s="839"/>
      <c r="BH617" s="839"/>
      <c r="BI617" s="839"/>
      <c r="BJ617" s="839"/>
      <c r="BK617" s="839"/>
      <c r="BL617" s="839"/>
      <c r="BM617" s="839"/>
      <c r="BN617" s="839"/>
      <c r="BO617" s="839"/>
      <c r="BP617" s="839"/>
      <c r="BQ617" s="839"/>
      <c r="BR617" s="839"/>
      <c r="BS617" s="839"/>
    </row>
    <row r="618" spans="1:71" s="575" customFormat="1" ht="15.6" customHeight="1" outlineLevel="2" x14ac:dyDescent="0.2">
      <c r="A618" s="811"/>
      <c r="B618" s="578"/>
      <c r="C618" s="694"/>
      <c r="D618" s="961" t="str">
        <f>D617</f>
        <v xml:space="preserve">Isolatie in binnenwanden en voorzetwanden d=120 mm n.t.b. </v>
      </c>
      <c r="E618" s="579"/>
      <c r="F618" s="576" t="s">
        <v>74</v>
      </c>
      <c r="G618" s="580"/>
      <c r="H618" s="580">
        <f t="shared" si="172"/>
        <v>0</v>
      </c>
      <c r="I618" s="768"/>
      <c r="J618" s="768">
        <f t="shared" si="173"/>
        <v>0</v>
      </c>
      <c r="K618" s="768"/>
      <c r="L618" s="768">
        <f t="shared" si="174"/>
        <v>0</v>
      </c>
      <c r="M618" s="768">
        <f>J618+H618*Tabellen!$K$2+L618</f>
        <v>0</v>
      </c>
      <c r="N618" s="704"/>
      <c r="O618" s="889">
        <f t="shared" si="175"/>
        <v>0</v>
      </c>
      <c r="P618" s="902"/>
      <c r="Q618" s="894" t="s">
        <v>1007</v>
      </c>
      <c r="R618" s="889">
        <f>H618*Tabellen!$K$2*Tabellen!$F$2</f>
        <v>0</v>
      </c>
      <c r="S618" s="895" t="s">
        <v>1089</v>
      </c>
      <c r="T618" s="889">
        <f>J618*Tabellen!$F$2</f>
        <v>0</v>
      </c>
      <c r="U618" s="889">
        <f>R618*Tabellen!$G$2</f>
        <v>0</v>
      </c>
      <c r="V618" s="889">
        <f>T618*Tabellen!$H$2</f>
        <v>0</v>
      </c>
      <c r="W618" s="889">
        <f t="shared" si="176"/>
        <v>0</v>
      </c>
      <c r="X618" s="889">
        <f t="shared" si="177"/>
        <v>0</v>
      </c>
      <c r="Y618" s="888"/>
      <c r="Z618" s="839"/>
      <c r="AA618" s="839"/>
      <c r="AB618" s="839"/>
      <c r="AC618" s="839"/>
      <c r="AD618" s="839"/>
      <c r="AE618" s="839"/>
      <c r="AF618" s="839"/>
      <c r="AG618" s="839"/>
      <c r="AH618" s="839"/>
      <c r="AI618" s="839"/>
      <c r="AJ618" s="839"/>
      <c r="AK618" s="839"/>
      <c r="AL618" s="839"/>
      <c r="AM618" s="839"/>
      <c r="AN618" s="839"/>
      <c r="AO618" s="839"/>
      <c r="AP618" s="839"/>
      <c r="AQ618" s="839"/>
      <c r="AR618" s="839"/>
      <c r="AS618" s="839"/>
      <c r="AT618" s="839"/>
      <c r="AU618" s="839"/>
      <c r="AV618" s="839"/>
      <c r="AW618" s="839"/>
      <c r="AX618" s="839"/>
      <c r="AY618" s="839"/>
      <c r="AZ618" s="839"/>
      <c r="BA618" s="839"/>
      <c r="BB618" s="839"/>
      <c r="BC618" s="839"/>
      <c r="BD618" s="839"/>
      <c r="BE618" s="839"/>
      <c r="BF618" s="839"/>
      <c r="BG618" s="839"/>
      <c r="BH618" s="839"/>
      <c r="BI618" s="839"/>
      <c r="BJ618" s="839"/>
      <c r="BK618" s="839"/>
      <c r="BL618" s="839"/>
      <c r="BM618" s="839"/>
      <c r="BN618" s="839"/>
      <c r="BO618" s="839"/>
      <c r="BP618" s="839"/>
      <c r="BQ618" s="839"/>
      <c r="BR618" s="839"/>
      <c r="BS618" s="839"/>
    </row>
    <row r="619" spans="1:71" s="575" customFormat="1" ht="15.6" customHeight="1" outlineLevel="2" x14ac:dyDescent="0.2">
      <c r="A619" s="811"/>
      <c r="B619" s="578"/>
      <c r="C619" s="694"/>
      <c r="D619" s="576" t="s">
        <v>1900</v>
      </c>
      <c r="E619" s="579"/>
      <c r="F619" s="576" t="s">
        <v>74</v>
      </c>
      <c r="G619" s="580"/>
      <c r="H619" s="580">
        <f t="shared" si="172"/>
        <v>0</v>
      </c>
      <c r="I619" s="768"/>
      <c r="J619" s="768">
        <f t="shared" si="173"/>
        <v>0</v>
      </c>
      <c r="K619" s="768"/>
      <c r="L619" s="768">
        <f t="shared" si="174"/>
        <v>0</v>
      </c>
      <c r="M619" s="768">
        <f>J619+H619*Tabellen!$K$2+L619</f>
        <v>0</v>
      </c>
      <c r="N619" s="704"/>
      <c r="O619" s="889">
        <f t="shared" si="175"/>
        <v>0</v>
      </c>
      <c r="P619" s="902"/>
      <c r="Q619" s="894" t="s">
        <v>1007</v>
      </c>
      <c r="R619" s="889">
        <f>H619*Tabellen!$K$2*Tabellen!$F$2</f>
        <v>0</v>
      </c>
      <c r="S619" s="895" t="s">
        <v>1089</v>
      </c>
      <c r="T619" s="889">
        <f>J619*Tabellen!$F$2</f>
        <v>0</v>
      </c>
      <c r="U619" s="889">
        <f>R619*Tabellen!$G$2</f>
        <v>0</v>
      </c>
      <c r="V619" s="889">
        <f>T619*Tabellen!$H$2</f>
        <v>0</v>
      </c>
      <c r="W619" s="889">
        <f t="shared" si="176"/>
        <v>0</v>
      </c>
      <c r="X619" s="889">
        <f t="shared" si="177"/>
        <v>0</v>
      </c>
      <c r="Y619" s="905"/>
      <c r="Z619" s="839"/>
      <c r="AA619" s="839"/>
      <c r="AB619" s="839"/>
      <c r="AC619" s="839"/>
      <c r="AD619" s="839"/>
      <c r="AE619" s="839"/>
      <c r="AF619" s="839"/>
      <c r="AG619" s="839"/>
      <c r="AH619" s="839"/>
      <c r="AI619" s="839"/>
      <c r="AJ619" s="839"/>
      <c r="AK619" s="839"/>
      <c r="AL619" s="839"/>
      <c r="AM619" s="839"/>
      <c r="AN619" s="839"/>
      <c r="AO619" s="839"/>
      <c r="AP619" s="839"/>
      <c r="AQ619" s="839"/>
      <c r="AR619" s="839"/>
      <c r="AS619" s="839"/>
      <c r="AT619" s="839"/>
      <c r="AU619" s="839"/>
      <c r="AV619" s="839"/>
      <c r="AW619" s="839"/>
      <c r="AX619" s="839"/>
      <c r="AY619" s="839"/>
      <c r="AZ619" s="839"/>
      <c r="BA619" s="839"/>
      <c r="BB619" s="839"/>
      <c r="BC619" s="839"/>
      <c r="BD619" s="839"/>
      <c r="BE619" s="839"/>
      <c r="BF619" s="839"/>
      <c r="BG619" s="839"/>
      <c r="BH619" s="839"/>
      <c r="BI619" s="839"/>
      <c r="BJ619" s="839"/>
      <c r="BK619" s="839"/>
      <c r="BL619" s="839"/>
      <c r="BM619" s="839"/>
      <c r="BN619" s="839"/>
      <c r="BO619" s="839"/>
      <c r="BP619" s="839"/>
      <c r="BQ619" s="839"/>
      <c r="BR619" s="839"/>
      <c r="BS619" s="839"/>
    </row>
    <row r="620" spans="1:71" s="575" customFormat="1" ht="15.6" customHeight="1" outlineLevel="2" x14ac:dyDescent="0.2">
      <c r="A620" s="811"/>
      <c r="B620" s="578"/>
      <c r="C620" s="694"/>
      <c r="D620" s="962" t="s">
        <v>1422</v>
      </c>
      <c r="E620" s="579"/>
      <c r="F620" s="576" t="s">
        <v>74</v>
      </c>
      <c r="G620" s="580"/>
      <c r="H620" s="580">
        <f t="shared" si="172"/>
        <v>0</v>
      </c>
      <c r="I620" s="768"/>
      <c r="J620" s="768">
        <f t="shared" si="173"/>
        <v>0</v>
      </c>
      <c r="K620" s="768"/>
      <c r="L620" s="768">
        <f t="shared" si="174"/>
        <v>0</v>
      </c>
      <c r="M620" s="768">
        <f>J620+H620*Tabellen!$K$2+L620</f>
        <v>0</v>
      </c>
      <c r="N620" s="704"/>
      <c r="O620" s="889">
        <f t="shared" si="175"/>
        <v>0</v>
      </c>
      <c r="P620" s="902"/>
      <c r="Q620" s="894" t="s">
        <v>1007</v>
      </c>
      <c r="R620" s="889">
        <f>H620*Tabellen!$K$2*Tabellen!$F$2</f>
        <v>0</v>
      </c>
      <c r="S620" s="895" t="s">
        <v>1089</v>
      </c>
      <c r="T620" s="889">
        <f>J620*Tabellen!$F$2</f>
        <v>0</v>
      </c>
      <c r="U620" s="889">
        <f>R620*Tabellen!$G$2</f>
        <v>0</v>
      </c>
      <c r="V620" s="889">
        <f>T620*Tabellen!$H$2</f>
        <v>0</v>
      </c>
      <c r="W620" s="889">
        <f t="shared" si="176"/>
        <v>0</v>
      </c>
      <c r="X620" s="889">
        <f t="shared" si="177"/>
        <v>0</v>
      </c>
      <c r="Y620" s="888"/>
      <c r="Z620" s="839"/>
      <c r="AA620" s="839"/>
      <c r="AB620" s="839"/>
      <c r="AC620" s="839"/>
      <c r="AD620" s="839"/>
      <c r="AE620" s="839"/>
      <c r="AF620" s="839"/>
      <c r="AG620" s="839"/>
      <c r="AH620" s="839"/>
      <c r="AI620" s="839"/>
      <c r="AJ620" s="839"/>
      <c r="AK620" s="839"/>
      <c r="AL620" s="839"/>
      <c r="AM620" s="839"/>
      <c r="AN620" s="839"/>
      <c r="AO620" s="839"/>
      <c r="AP620" s="839"/>
      <c r="AQ620" s="839"/>
      <c r="AR620" s="839"/>
      <c r="AS620" s="839"/>
      <c r="AT620" s="839"/>
      <c r="AU620" s="839"/>
      <c r="AV620" s="839"/>
      <c r="AW620" s="839"/>
      <c r="AX620" s="839"/>
      <c r="AY620" s="839"/>
      <c r="AZ620" s="839"/>
      <c r="BA620" s="839"/>
      <c r="BB620" s="839"/>
      <c r="BC620" s="839"/>
      <c r="BD620" s="839"/>
      <c r="BE620" s="839"/>
      <c r="BF620" s="839"/>
      <c r="BG620" s="839"/>
      <c r="BH620" s="839"/>
      <c r="BI620" s="839"/>
      <c r="BJ620" s="839"/>
      <c r="BK620" s="839"/>
      <c r="BL620" s="839"/>
      <c r="BM620" s="839"/>
      <c r="BN620" s="839"/>
      <c r="BO620" s="839"/>
      <c r="BP620" s="839"/>
      <c r="BQ620" s="839"/>
      <c r="BR620" s="839"/>
      <c r="BS620" s="839"/>
    </row>
    <row r="621" spans="1:71" s="575" customFormat="1" ht="15.6" customHeight="1" outlineLevel="2" x14ac:dyDescent="0.2">
      <c r="A621" s="811"/>
      <c r="B621" s="578"/>
      <c r="C621" s="694"/>
      <c r="D621" s="963" t="s">
        <v>1416</v>
      </c>
      <c r="E621" s="579"/>
      <c r="F621" s="576" t="s">
        <v>74</v>
      </c>
      <c r="G621" s="579"/>
      <c r="H621" s="580">
        <f t="shared" si="172"/>
        <v>0</v>
      </c>
      <c r="I621" s="768"/>
      <c r="J621" s="768">
        <f t="shared" si="173"/>
        <v>0</v>
      </c>
      <c r="K621" s="768"/>
      <c r="L621" s="768">
        <f t="shared" si="174"/>
        <v>0</v>
      </c>
      <c r="M621" s="768">
        <f>J621+H621*Tabellen!$K$2+L621</f>
        <v>0</v>
      </c>
      <c r="N621" s="704"/>
      <c r="O621" s="889">
        <f t="shared" si="175"/>
        <v>0</v>
      </c>
      <c r="P621" s="902"/>
      <c r="Q621" s="894" t="s">
        <v>1007</v>
      </c>
      <c r="R621" s="889">
        <f>H621*Tabellen!$K$2*Tabellen!$F$2</f>
        <v>0</v>
      </c>
      <c r="S621" s="895" t="s">
        <v>1089</v>
      </c>
      <c r="T621" s="889">
        <f>J621*Tabellen!$F$2</f>
        <v>0</v>
      </c>
      <c r="U621" s="889">
        <f>R621*Tabellen!$G$2</f>
        <v>0</v>
      </c>
      <c r="V621" s="889">
        <f>T621*Tabellen!$H$2</f>
        <v>0</v>
      </c>
      <c r="W621" s="889">
        <f t="shared" si="176"/>
        <v>0</v>
      </c>
      <c r="X621" s="889">
        <f t="shared" si="177"/>
        <v>0</v>
      </c>
      <c r="Y621" s="888"/>
      <c r="Z621" s="839"/>
      <c r="AA621" s="839"/>
      <c r="AB621" s="839"/>
      <c r="AC621" s="839"/>
      <c r="AD621" s="839"/>
      <c r="AE621" s="839"/>
      <c r="AF621" s="839"/>
      <c r="AG621" s="839"/>
      <c r="AH621" s="839"/>
      <c r="AI621" s="839"/>
      <c r="AJ621" s="839"/>
      <c r="AK621" s="839"/>
      <c r="AL621" s="839"/>
      <c r="AM621" s="839"/>
      <c r="AN621" s="839"/>
      <c r="AO621" s="839"/>
      <c r="AP621" s="839"/>
      <c r="AQ621" s="839"/>
      <c r="AR621" s="839"/>
      <c r="AS621" s="839"/>
      <c r="AT621" s="839"/>
      <c r="AU621" s="839"/>
      <c r="AV621" s="839"/>
      <c r="AW621" s="839"/>
      <c r="AX621" s="839"/>
      <c r="AY621" s="839"/>
      <c r="AZ621" s="839"/>
      <c r="BA621" s="839"/>
      <c r="BB621" s="839"/>
      <c r="BC621" s="839"/>
      <c r="BD621" s="839"/>
      <c r="BE621" s="839"/>
      <c r="BF621" s="839"/>
      <c r="BG621" s="839"/>
      <c r="BH621" s="839"/>
      <c r="BI621" s="839"/>
      <c r="BJ621" s="839"/>
      <c r="BK621" s="839"/>
      <c r="BL621" s="839"/>
      <c r="BM621" s="839"/>
      <c r="BN621" s="839"/>
      <c r="BO621" s="839"/>
      <c r="BP621" s="839"/>
      <c r="BQ621" s="839"/>
      <c r="BR621" s="839"/>
      <c r="BS621" s="839"/>
    </row>
    <row r="622" spans="1:71" s="575" customFormat="1" ht="15.6" customHeight="1" outlineLevel="2" x14ac:dyDescent="0.2">
      <c r="A622" s="811"/>
      <c r="B622" s="578"/>
      <c r="C622" s="694"/>
      <c r="D622" s="963" t="s">
        <v>1407</v>
      </c>
      <c r="E622" s="579"/>
      <c r="F622" s="576" t="s">
        <v>844</v>
      </c>
      <c r="G622" s="579"/>
      <c r="H622" s="580">
        <f t="shared" si="172"/>
        <v>0</v>
      </c>
      <c r="I622" s="768"/>
      <c r="J622" s="768">
        <f t="shared" si="173"/>
        <v>0</v>
      </c>
      <c r="K622" s="768"/>
      <c r="L622" s="768">
        <f t="shared" si="174"/>
        <v>0</v>
      </c>
      <c r="M622" s="768">
        <f>J622+H622*Tabellen!$K$2+L622</f>
        <v>0</v>
      </c>
      <c r="N622" s="704"/>
      <c r="O622" s="889">
        <f t="shared" si="175"/>
        <v>0</v>
      </c>
      <c r="P622" s="902"/>
      <c r="Q622" s="894" t="s">
        <v>1007</v>
      </c>
      <c r="R622" s="889">
        <f>H622*Tabellen!$K$2*Tabellen!$F$2</f>
        <v>0</v>
      </c>
      <c r="S622" s="895" t="s">
        <v>1089</v>
      </c>
      <c r="T622" s="889">
        <f>J622*Tabellen!$F$2</f>
        <v>0</v>
      </c>
      <c r="U622" s="889">
        <f>R622*Tabellen!$G$2</f>
        <v>0</v>
      </c>
      <c r="V622" s="889">
        <f>T622*Tabellen!$H$2</f>
        <v>0</v>
      </c>
      <c r="W622" s="889">
        <f t="shared" si="176"/>
        <v>0</v>
      </c>
      <c r="X622" s="889">
        <f t="shared" si="177"/>
        <v>0</v>
      </c>
      <c r="Y622" s="888"/>
      <c r="Z622" s="839"/>
      <c r="AA622" s="839"/>
      <c r="AB622" s="839"/>
      <c r="AC622" s="839"/>
      <c r="AD622" s="839"/>
      <c r="AE622" s="839"/>
      <c r="AF622" s="839"/>
      <c r="AG622" s="839"/>
      <c r="AH622" s="839"/>
      <c r="AI622" s="839"/>
      <c r="AJ622" s="839"/>
      <c r="AK622" s="839"/>
      <c r="AL622" s="839"/>
      <c r="AM622" s="839"/>
      <c r="AN622" s="839"/>
      <c r="AO622" s="839"/>
      <c r="AP622" s="839"/>
      <c r="AQ622" s="839"/>
      <c r="AR622" s="839"/>
      <c r="AS622" s="839"/>
      <c r="AT622" s="839"/>
      <c r="AU622" s="839"/>
      <c r="AV622" s="839"/>
      <c r="AW622" s="839"/>
      <c r="AX622" s="839"/>
      <c r="AY622" s="839"/>
      <c r="AZ622" s="839"/>
      <c r="BA622" s="839"/>
      <c r="BB622" s="839"/>
      <c r="BC622" s="839"/>
      <c r="BD622" s="839"/>
      <c r="BE622" s="839"/>
      <c r="BF622" s="839"/>
      <c r="BG622" s="839"/>
      <c r="BH622" s="839"/>
      <c r="BI622" s="839"/>
      <c r="BJ622" s="839"/>
      <c r="BK622" s="839"/>
      <c r="BL622" s="839"/>
      <c r="BM622" s="839"/>
      <c r="BN622" s="839"/>
      <c r="BO622" s="839"/>
      <c r="BP622" s="839"/>
      <c r="BQ622" s="839"/>
      <c r="BR622" s="839"/>
      <c r="BS622" s="839"/>
    </row>
    <row r="623" spans="1:71" s="733" customFormat="1" ht="15.6" customHeight="1" outlineLevel="2" x14ac:dyDescent="0.2">
      <c r="A623" s="813"/>
      <c r="B623" s="963"/>
      <c r="C623" s="694"/>
      <c r="D623" s="961"/>
      <c r="E623" s="734"/>
      <c r="G623" s="735"/>
      <c r="H623" s="735"/>
      <c r="I623" s="782"/>
      <c r="J623" s="782"/>
      <c r="K623" s="782"/>
      <c r="L623" s="782"/>
      <c r="M623" s="782"/>
      <c r="N623" s="736"/>
      <c r="O623" s="888"/>
      <c r="P623" s="902"/>
      <c r="Q623" s="894"/>
      <c r="R623" s="889"/>
      <c r="S623" s="895"/>
      <c r="T623" s="889"/>
      <c r="U623" s="889"/>
      <c r="V623" s="889"/>
      <c r="W623" s="889"/>
      <c r="X623" s="889"/>
      <c r="Y623" s="905"/>
      <c r="Z623" s="842"/>
      <c r="AA623" s="842"/>
      <c r="AB623" s="842"/>
      <c r="AC623" s="842"/>
      <c r="AD623" s="842"/>
      <c r="AE623" s="842"/>
      <c r="AF623" s="842"/>
      <c r="AG623" s="842"/>
      <c r="AH623" s="842"/>
      <c r="AI623" s="842"/>
      <c r="AJ623" s="842"/>
      <c r="AK623" s="842"/>
      <c r="AL623" s="842"/>
      <c r="AM623" s="842"/>
      <c r="AN623" s="842"/>
      <c r="AO623" s="842"/>
      <c r="AP623" s="842"/>
      <c r="AQ623" s="842"/>
      <c r="AR623" s="842"/>
      <c r="AS623" s="842"/>
      <c r="AT623" s="842"/>
      <c r="AU623" s="842"/>
      <c r="AV623" s="842"/>
      <c r="AW623" s="842"/>
      <c r="AX623" s="842"/>
      <c r="AY623" s="842"/>
      <c r="AZ623" s="842"/>
      <c r="BA623" s="842"/>
      <c r="BB623" s="842"/>
      <c r="BC623" s="842"/>
      <c r="BD623" s="842"/>
      <c r="BE623" s="842"/>
      <c r="BF623" s="842"/>
      <c r="BG623" s="842"/>
      <c r="BH623" s="842"/>
      <c r="BI623" s="842"/>
      <c r="BJ623" s="842"/>
      <c r="BK623" s="842"/>
      <c r="BL623" s="842"/>
      <c r="BM623" s="842"/>
      <c r="BN623" s="842"/>
      <c r="BO623" s="842"/>
      <c r="BP623" s="842"/>
      <c r="BQ623" s="842"/>
      <c r="BR623" s="842"/>
      <c r="BS623" s="842"/>
    </row>
    <row r="624" spans="1:71" s="733" customFormat="1" ht="15.6" customHeight="1" outlineLevel="2" x14ac:dyDescent="0.2">
      <c r="A624" s="813"/>
      <c r="B624" s="578"/>
      <c r="C624" s="694"/>
      <c r="D624" s="576"/>
      <c r="E624" s="734"/>
      <c r="G624" s="735"/>
      <c r="H624" s="735"/>
      <c r="I624" s="782"/>
      <c r="J624" s="782"/>
      <c r="K624" s="782"/>
      <c r="L624" s="782"/>
      <c r="M624" s="782"/>
      <c r="N624" s="736"/>
      <c r="O624" s="888"/>
      <c r="P624" s="902"/>
      <c r="Q624" s="894"/>
      <c r="R624" s="889"/>
      <c r="S624" s="895"/>
      <c r="T624" s="889"/>
      <c r="U624" s="889"/>
      <c r="V624" s="889"/>
      <c r="W624" s="889"/>
      <c r="X624" s="889"/>
      <c r="Y624" s="905"/>
      <c r="Z624" s="842"/>
      <c r="AA624" s="842"/>
      <c r="AB624" s="842"/>
      <c r="AC624" s="842"/>
      <c r="AD624" s="842"/>
      <c r="AE624" s="842"/>
      <c r="AF624" s="842"/>
      <c r="AG624" s="842"/>
      <c r="AH624" s="842"/>
      <c r="AI624" s="842"/>
      <c r="AJ624" s="842"/>
      <c r="AK624" s="842"/>
      <c r="AL624" s="842"/>
      <c r="AM624" s="842"/>
      <c r="AN624" s="842"/>
      <c r="AO624" s="842"/>
      <c r="AP624" s="842"/>
      <c r="AQ624" s="842"/>
      <c r="AR624" s="842"/>
      <c r="AS624" s="842"/>
      <c r="AT624" s="842"/>
      <c r="AU624" s="842"/>
      <c r="AV624" s="842"/>
      <c r="AW624" s="842"/>
      <c r="AX624" s="842"/>
      <c r="AY624" s="842"/>
      <c r="AZ624" s="842"/>
      <c r="BA624" s="842"/>
      <c r="BB624" s="842"/>
      <c r="BC624" s="842"/>
      <c r="BD624" s="842"/>
      <c r="BE624" s="842"/>
      <c r="BF624" s="842"/>
      <c r="BG624" s="842"/>
      <c r="BH624" s="842"/>
      <c r="BI624" s="842"/>
      <c r="BJ624" s="842"/>
      <c r="BK624" s="842"/>
      <c r="BL624" s="842"/>
      <c r="BM624" s="842"/>
      <c r="BN624" s="842"/>
      <c r="BO624" s="842"/>
      <c r="BP624" s="842"/>
      <c r="BQ624" s="842"/>
      <c r="BR624" s="842"/>
      <c r="BS624" s="842"/>
    </row>
    <row r="625" spans="1:71" ht="9" customHeight="1" outlineLevel="1" x14ac:dyDescent="0.2">
      <c r="B625" s="582"/>
      <c r="D625" s="583"/>
      <c r="E625" s="585"/>
      <c r="F625" s="583"/>
      <c r="G625" s="584"/>
      <c r="H625" s="584"/>
      <c r="I625" s="769"/>
      <c r="J625" s="769"/>
      <c r="K625" s="769"/>
      <c r="L625" s="769"/>
      <c r="M625" s="769"/>
      <c r="N625" s="694"/>
      <c r="O625" s="892"/>
      <c r="P625" s="892"/>
      <c r="Q625" s="892"/>
      <c r="R625" s="893"/>
      <c r="S625" s="893"/>
      <c r="T625" s="893"/>
      <c r="U625" s="893"/>
      <c r="V625" s="893"/>
      <c r="W625" s="893"/>
      <c r="X625" s="893"/>
      <c r="Y625" s="892"/>
      <c r="Z625" s="837"/>
      <c r="AA625" s="838"/>
      <c r="AG625" s="835"/>
      <c r="AH625" s="835"/>
    </row>
    <row r="626" spans="1:71" s="789" customFormat="1" ht="10.15" customHeight="1" outlineLevel="1" x14ac:dyDescent="0.2">
      <c r="B626" s="569" t="s">
        <v>1071</v>
      </c>
      <c r="C626" s="814"/>
      <c r="D626" s="570" t="s">
        <v>1577</v>
      </c>
      <c r="E626" s="577">
        <v>91.3</v>
      </c>
      <c r="F626" s="570" t="s">
        <v>74</v>
      </c>
      <c r="G626" s="571"/>
      <c r="H626" s="571">
        <f>SUM(H627:H642)/E626</f>
        <v>1.2342349336335239</v>
      </c>
      <c r="I626" s="767"/>
      <c r="J626" s="767">
        <f>SUM(J627:J642)/E626</f>
        <v>39.114419499999997</v>
      </c>
      <c r="K626" s="767"/>
      <c r="L626" s="767">
        <f>SUM(L627:L642)/E626</f>
        <v>0</v>
      </c>
      <c r="M626" s="767">
        <f>SUM(M627:M642)/E626</f>
        <v>113.16851551801145</v>
      </c>
      <c r="N626" s="814"/>
      <c r="O626" s="886">
        <f>SUM(O627:O642)/E626</f>
        <v>136.93390377679384</v>
      </c>
      <c r="P626" s="885" t="str">
        <f>B626</f>
        <v>V1-3-H1</v>
      </c>
      <c r="Q626" s="885"/>
      <c r="R626" s="886"/>
      <c r="S626" s="886"/>
      <c r="T626" s="886"/>
      <c r="U626" s="899"/>
      <c r="V626" s="886"/>
      <c r="W626" s="886"/>
      <c r="X626" s="886">
        <f>SUM(X627:X642)/E626</f>
        <v>154.93736882810526</v>
      </c>
      <c r="Y626" s="887"/>
      <c r="Z626" s="832"/>
      <c r="AA626" s="832"/>
      <c r="AB626" s="832"/>
      <c r="AC626" s="832"/>
      <c r="AD626" s="832"/>
      <c r="AE626" s="832"/>
      <c r="AF626" s="832"/>
      <c r="AG626" s="832"/>
      <c r="AH626" s="832"/>
      <c r="AI626" s="832"/>
      <c r="AJ626" s="832"/>
      <c r="AK626" s="832"/>
      <c r="AL626" s="832"/>
      <c r="AM626" s="832"/>
      <c r="AN626" s="832"/>
      <c r="AO626" s="832"/>
      <c r="AP626" s="832"/>
      <c r="AQ626" s="832"/>
      <c r="AR626" s="832"/>
      <c r="AS626" s="832"/>
      <c r="AT626" s="832"/>
      <c r="AU626" s="832"/>
      <c r="AV626" s="832"/>
      <c r="AW626" s="832"/>
      <c r="AX626" s="832"/>
      <c r="AY626" s="832"/>
      <c r="AZ626" s="832"/>
      <c r="BA626" s="832"/>
      <c r="BB626" s="832"/>
      <c r="BC626" s="832"/>
      <c r="BD626" s="832"/>
      <c r="BE626" s="832"/>
      <c r="BF626" s="832"/>
      <c r="BG626" s="832"/>
      <c r="BH626" s="832"/>
      <c r="BI626" s="832"/>
      <c r="BJ626" s="832"/>
      <c r="BK626" s="832"/>
      <c r="BL626" s="832"/>
      <c r="BM626" s="832"/>
      <c r="BN626" s="832"/>
      <c r="BO626" s="832"/>
      <c r="BP626" s="832"/>
      <c r="BQ626" s="832"/>
      <c r="BR626" s="832"/>
      <c r="BS626" s="832"/>
    </row>
    <row r="627" spans="1:71" ht="15.6" customHeight="1" outlineLevel="2" x14ac:dyDescent="0.15">
      <c r="B627" s="707"/>
      <c r="D627" s="587" t="s">
        <v>1194</v>
      </c>
      <c r="E627" s="579"/>
      <c r="G627" s="580"/>
      <c r="H627" s="580"/>
      <c r="N627" s="703"/>
      <c r="O627" s="888" t="str">
        <f>R627</f>
        <v>incl. opslagen</v>
      </c>
      <c r="P627" s="888"/>
      <c r="Q627" s="894"/>
      <c r="R627" s="901" t="str">
        <f>Tabellen!$C$2</f>
        <v>incl. opslagen</v>
      </c>
      <c r="S627" s="895"/>
      <c r="T627" s="901" t="str">
        <f>Tabellen!$C$2</f>
        <v>incl. opslagen</v>
      </c>
      <c r="Z627" s="838"/>
    </row>
    <row r="628" spans="1:71" s="575" customFormat="1" ht="15.6" customHeight="1" outlineLevel="2" x14ac:dyDescent="0.2">
      <c r="A628" s="811"/>
      <c r="B628" s="578"/>
      <c r="C628" s="694"/>
      <c r="D628" s="576" t="s">
        <v>1378</v>
      </c>
      <c r="E628" s="579">
        <v>1</v>
      </c>
      <c r="F628" s="576" t="s">
        <v>844</v>
      </c>
      <c r="G628" s="580">
        <v>2</v>
      </c>
      <c r="H628" s="580">
        <f t="shared" ref="H628:H640" si="178">E628*G628</f>
        <v>2</v>
      </c>
      <c r="I628" s="768"/>
      <c r="J628" s="768">
        <f t="shared" ref="J628:J640" si="179">E628*I628</f>
        <v>0</v>
      </c>
      <c r="K628" s="768"/>
      <c r="L628" s="768">
        <f>E628*K628</f>
        <v>0</v>
      </c>
      <c r="M628" s="768">
        <f>J628+H628*Tabellen!$K$2+L628</f>
        <v>120</v>
      </c>
      <c r="N628" s="704"/>
      <c r="O628" s="889">
        <f t="shared" ref="O628:O640" si="180">R628+T628</f>
        <v>145.19999999999999</v>
      </c>
      <c r="P628" s="902"/>
      <c r="Q628" s="894" t="s">
        <v>1007</v>
      </c>
      <c r="R628" s="889">
        <f>H628*Tabellen!$K$2*Tabellen!$F$2</f>
        <v>145.19999999999999</v>
      </c>
      <c r="S628" s="895" t="s">
        <v>1089</v>
      </c>
      <c r="T628" s="889">
        <f>J628*Tabellen!$F$2</f>
        <v>0</v>
      </c>
      <c r="U628" s="889">
        <f>R628*Tabellen!$G$2</f>
        <v>13.067999999999998</v>
      </c>
      <c r="V628" s="889">
        <f>T628*Tabellen!$H$2</f>
        <v>0</v>
      </c>
      <c r="W628" s="889">
        <f t="shared" ref="W628:W640" si="181">U628+V628</f>
        <v>13.067999999999998</v>
      </c>
      <c r="X628" s="889">
        <f t="shared" ref="X628:X640" si="182">O628+W628</f>
        <v>158.26799999999997</v>
      </c>
      <c r="Y628" s="890"/>
      <c r="Z628" s="839"/>
      <c r="AA628" s="839"/>
      <c r="AB628" s="839"/>
      <c r="AC628" s="839"/>
      <c r="AD628" s="839"/>
      <c r="AE628" s="839"/>
      <c r="AF628" s="839"/>
      <c r="AG628" s="839"/>
      <c r="AH628" s="839"/>
      <c r="AI628" s="839"/>
      <c r="AJ628" s="839"/>
      <c r="AK628" s="839"/>
      <c r="AL628" s="839"/>
      <c r="AM628" s="839"/>
      <c r="AN628" s="839"/>
      <c r="AO628" s="839"/>
      <c r="AP628" s="839"/>
      <c r="AQ628" s="839"/>
      <c r="AR628" s="839"/>
      <c r="AS628" s="839"/>
      <c r="AT628" s="839"/>
      <c r="AU628" s="839"/>
      <c r="AV628" s="839"/>
      <c r="AW628" s="839"/>
      <c r="AX628" s="839"/>
      <c r="AY628" s="839"/>
      <c r="AZ628" s="839"/>
      <c r="BA628" s="839"/>
      <c r="BB628" s="839"/>
      <c r="BC628" s="839"/>
      <c r="BD628" s="839"/>
      <c r="BE628" s="839"/>
      <c r="BF628" s="839"/>
      <c r="BG628" s="839"/>
      <c r="BH628" s="839"/>
      <c r="BI628" s="839"/>
      <c r="BJ628" s="839"/>
      <c r="BK628" s="839"/>
      <c r="BL628" s="839"/>
      <c r="BM628" s="839"/>
      <c r="BN628" s="839"/>
      <c r="BO628" s="839"/>
      <c r="BP628" s="839"/>
      <c r="BQ628" s="839"/>
      <c r="BR628" s="839"/>
      <c r="BS628" s="839"/>
    </row>
    <row r="629" spans="1:71" s="575" customFormat="1" ht="15.6" customHeight="1" outlineLevel="2" x14ac:dyDescent="0.2">
      <c r="A629" s="811"/>
      <c r="B629" s="578"/>
      <c r="C629" s="694"/>
      <c r="D629" s="576" t="s">
        <v>1408</v>
      </c>
      <c r="E629" s="579">
        <f>91.3/2.7</f>
        <v>33.81481481481481</v>
      </c>
      <c r="F629" s="576" t="s">
        <v>71</v>
      </c>
      <c r="G629" s="580">
        <v>0.05</v>
      </c>
      <c r="H629" s="580">
        <f t="shared" si="178"/>
        <v>1.6907407407407407</v>
      </c>
      <c r="I629" s="768"/>
      <c r="J629" s="768">
        <f t="shared" si="179"/>
        <v>0</v>
      </c>
      <c r="K629" s="768"/>
      <c r="L629" s="768">
        <f>E629*K629</f>
        <v>0</v>
      </c>
      <c r="M629" s="768">
        <f>J629+H629*Tabellen!$K$2+L629</f>
        <v>101.44444444444444</v>
      </c>
      <c r="N629" s="704"/>
      <c r="O629" s="889">
        <f t="shared" si="180"/>
        <v>122.74777777777777</v>
      </c>
      <c r="P629" s="902"/>
      <c r="Q629" s="894" t="s">
        <v>1007</v>
      </c>
      <c r="R629" s="889">
        <f>H629*Tabellen!$K$2*Tabellen!$F$2</f>
        <v>122.74777777777777</v>
      </c>
      <c r="S629" s="895" t="s">
        <v>1089</v>
      </c>
      <c r="T629" s="889">
        <f>J629*Tabellen!$F$2</f>
        <v>0</v>
      </c>
      <c r="U629" s="889">
        <f>R629*Tabellen!$G$2</f>
        <v>11.047299999999998</v>
      </c>
      <c r="V629" s="889">
        <f>T629*Tabellen!$H$2</f>
        <v>0</v>
      </c>
      <c r="W629" s="889">
        <f t="shared" si="181"/>
        <v>11.047299999999998</v>
      </c>
      <c r="X629" s="889">
        <f t="shared" si="182"/>
        <v>133.79507777777778</v>
      </c>
      <c r="Y629" s="890"/>
      <c r="Z629" s="839"/>
      <c r="AA629" s="839"/>
      <c r="AB629" s="839"/>
      <c r="AC629" s="839"/>
      <c r="AD629" s="839"/>
      <c r="AE629" s="839"/>
      <c r="AF629" s="839"/>
      <c r="AG629" s="839"/>
      <c r="AH629" s="839"/>
      <c r="AI629" s="839"/>
      <c r="AJ629" s="839"/>
      <c r="AK629" s="839"/>
      <c r="AL629" s="839"/>
      <c r="AM629" s="839"/>
      <c r="AN629" s="839"/>
      <c r="AO629" s="839"/>
      <c r="AP629" s="839"/>
      <c r="AQ629" s="839"/>
      <c r="AR629" s="839"/>
      <c r="AS629" s="839"/>
      <c r="AT629" s="839"/>
      <c r="AU629" s="839"/>
      <c r="AV629" s="839"/>
      <c r="AW629" s="839"/>
      <c r="AX629" s="839"/>
      <c r="AY629" s="839"/>
      <c r="AZ629" s="839"/>
      <c r="BA629" s="839"/>
      <c r="BB629" s="839"/>
      <c r="BC629" s="839"/>
      <c r="BD629" s="839"/>
      <c r="BE629" s="839"/>
      <c r="BF629" s="839"/>
      <c r="BG629" s="839"/>
      <c r="BH629" s="839"/>
      <c r="BI629" s="839"/>
      <c r="BJ629" s="839"/>
      <c r="BK629" s="839"/>
      <c r="BL629" s="839"/>
      <c r="BM629" s="839"/>
      <c r="BN629" s="839"/>
      <c r="BO629" s="839"/>
      <c r="BP629" s="839"/>
      <c r="BQ629" s="839"/>
      <c r="BR629" s="839"/>
      <c r="BS629" s="839"/>
    </row>
    <row r="630" spans="1:71" s="575" customFormat="1" ht="15.6" customHeight="1" outlineLevel="2" x14ac:dyDescent="0.2">
      <c r="A630" s="811"/>
      <c r="B630" s="578"/>
      <c r="C630" s="694"/>
      <c r="D630" s="576" t="s">
        <v>1420</v>
      </c>
      <c r="E630" s="579">
        <f>E626*3.3333</f>
        <v>304.33028999999999</v>
      </c>
      <c r="F630" s="576" t="s">
        <v>71</v>
      </c>
      <c r="G630" s="580">
        <v>0.03</v>
      </c>
      <c r="H630" s="580">
        <f t="shared" si="178"/>
        <v>9.1299086999999997</v>
      </c>
      <c r="I630" s="768">
        <v>0.44</v>
      </c>
      <c r="J630" s="768">
        <f t="shared" si="179"/>
        <v>133.90532759999999</v>
      </c>
      <c r="K630" s="768"/>
      <c r="L630" s="768">
        <f>E630*K630</f>
        <v>0</v>
      </c>
      <c r="M630" s="768">
        <f>J630+H630*Tabellen!$K$2+L630</f>
        <v>681.69984959999999</v>
      </c>
      <c r="N630" s="704"/>
      <c r="O630" s="889">
        <f t="shared" si="180"/>
        <v>824.85681801600003</v>
      </c>
      <c r="P630" s="902"/>
      <c r="Q630" s="894" t="s">
        <v>1007</v>
      </c>
      <c r="R630" s="889">
        <f>H630*Tabellen!$K$2*Tabellen!$F$2</f>
        <v>662.83137162000003</v>
      </c>
      <c r="S630" s="895" t="s">
        <v>1089</v>
      </c>
      <c r="T630" s="889">
        <f>J630*Tabellen!$F$2</f>
        <v>162.02544639599998</v>
      </c>
      <c r="U630" s="889">
        <f>R630*Tabellen!$G$2</f>
        <v>59.654823445799998</v>
      </c>
      <c r="V630" s="889">
        <f>T630*Tabellen!$H$2</f>
        <v>34.025343743159993</v>
      </c>
      <c r="W630" s="889">
        <f t="shared" si="181"/>
        <v>93.680167188959985</v>
      </c>
      <c r="X630" s="889">
        <f t="shared" si="182"/>
        <v>918.53698520496005</v>
      </c>
      <c r="Y630" s="890"/>
      <c r="Z630" s="839"/>
      <c r="AA630" s="839"/>
      <c r="AB630" s="839"/>
      <c r="AC630" s="839"/>
      <c r="AD630" s="839"/>
      <c r="AE630" s="839"/>
      <c r="AF630" s="839"/>
      <c r="AG630" s="839"/>
      <c r="AH630" s="839"/>
      <c r="AI630" s="839"/>
      <c r="AJ630" s="839"/>
      <c r="AK630" s="839"/>
      <c r="AL630" s="839"/>
      <c r="AM630" s="839"/>
      <c r="AN630" s="839"/>
      <c r="AO630" s="839"/>
      <c r="AP630" s="839"/>
      <c r="AQ630" s="839"/>
      <c r="AR630" s="839"/>
      <c r="AS630" s="839"/>
      <c r="AT630" s="839"/>
      <c r="AU630" s="839"/>
      <c r="AV630" s="839"/>
      <c r="AW630" s="839"/>
      <c r="AX630" s="839"/>
      <c r="AY630" s="839"/>
      <c r="AZ630" s="839"/>
      <c r="BA630" s="839"/>
      <c r="BB630" s="839"/>
      <c r="BC630" s="839"/>
      <c r="BD630" s="839"/>
      <c r="BE630" s="839"/>
      <c r="BF630" s="839"/>
      <c r="BG630" s="839"/>
      <c r="BH630" s="839"/>
      <c r="BI630" s="839"/>
      <c r="BJ630" s="839"/>
      <c r="BK630" s="839"/>
      <c r="BL630" s="839"/>
      <c r="BM630" s="839"/>
      <c r="BN630" s="839"/>
      <c r="BO630" s="839"/>
      <c r="BP630" s="839"/>
      <c r="BQ630" s="839"/>
      <c r="BR630" s="839"/>
      <c r="BS630" s="839"/>
    </row>
    <row r="631" spans="1:71" s="575" customFormat="1" ht="15.6" customHeight="1" outlineLevel="2" x14ac:dyDescent="0.2">
      <c r="A631" s="811"/>
      <c r="B631" s="686"/>
      <c r="C631" s="699"/>
      <c r="D631" s="692" t="s">
        <v>158</v>
      </c>
      <c r="E631" s="597">
        <f>E626*1.7*1.1</f>
        <v>170.73099999999999</v>
      </c>
      <c r="F631" s="598" t="s">
        <v>71</v>
      </c>
      <c r="G631" s="599">
        <v>0</v>
      </c>
      <c r="H631" s="599">
        <f t="shared" si="178"/>
        <v>0</v>
      </c>
      <c r="I631" s="776">
        <v>2.61</v>
      </c>
      <c r="J631" s="776">
        <f t="shared" si="179"/>
        <v>445.60790999999995</v>
      </c>
      <c r="K631" s="776"/>
      <c r="L631" s="776">
        <f>+K631*E631</f>
        <v>0</v>
      </c>
      <c r="M631" s="777">
        <f>J631+H631*Tabellen!$K$2+L631</f>
        <v>445.60790999999995</v>
      </c>
      <c r="N631" s="704"/>
      <c r="O631" s="889">
        <f t="shared" si="180"/>
        <v>539.18557109999995</v>
      </c>
      <c r="P631" s="902"/>
      <c r="Q631" s="894" t="s">
        <v>1007</v>
      </c>
      <c r="R631" s="889">
        <f>H631*Tabellen!$K$2*Tabellen!$F$2</f>
        <v>0</v>
      </c>
      <c r="S631" s="895" t="s">
        <v>1089</v>
      </c>
      <c r="T631" s="889">
        <f>J631*Tabellen!$F$2</f>
        <v>539.18557109999995</v>
      </c>
      <c r="U631" s="889">
        <f>R631*Tabellen!$G$2</f>
        <v>0</v>
      </c>
      <c r="V631" s="889">
        <f>T631*Tabellen!$H$2</f>
        <v>113.22896993099998</v>
      </c>
      <c r="W631" s="889">
        <f t="shared" si="181"/>
        <v>113.22896993099998</v>
      </c>
      <c r="X631" s="889">
        <f t="shared" si="182"/>
        <v>652.41454103099989</v>
      </c>
      <c r="Y631" s="890"/>
      <c r="Z631" s="841"/>
      <c r="AA631" s="839"/>
      <c r="AB631" s="839"/>
      <c r="AC631" s="839"/>
      <c r="AD631" s="839"/>
      <c r="AE631" s="839"/>
      <c r="AF631" s="839"/>
      <c r="AG631" s="839"/>
      <c r="AH631" s="839"/>
      <c r="AI631" s="839"/>
      <c r="AJ631" s="839"/>
      <c r="AK631" s="839"/>
      <c r="AL631" s="839"/>
      <c r="AM631" s="839"/>
      <c r="AN631" s="839"/>
      <c r="AO631" s="839"/>
      <c r="AP631" s="839"/>
      <c r="AQ631" s="839"/>
      <c r="AR631" s="839"/>
      <c r="AS631" s="839"/>
      <c r="AT631" s="839"/>
      <c r="AU631" s="839"/>
      <c r="AV631" s="839"/>
      <c r="AW631" s="839"/>
      <c r="AX631" s="839"/>
      <c r="AY631" s="839"/>
      <c r="AZ631" s="839"/>
      <c r="BA631" s="839"/>
      <c r="BB631" s="839"/>
      <c r="BC631" s="839"/>
      <c r="BD631" s="839"/>
      <c r="BE631" s="839"/>
      <c r="BF631" s="839"/>
      <c r="BG631" s="839"/>
      <c r="BH631" s="839"/>
      <c r="BI631" s="839"/>
      <c r="BJ631" s="839"/>
      <c r="BK631" s="839"/>
      <c r="BL631" s="839"/>
      <c r="BM631" s="839"/>
      <c r="BN631" s="839"/>
      <c r="BO631" s="839"/>
      <c r="BP631" s="839"/>
      <c r="BQ631" s="839"/>
      <c r="BR631" s="839"/>
      <c r="BS631" s="839"/>
    </row>
    <row r="632" spans="1:71" s="575" customFormat="1" ht="15.6" customHeight="1" outlineLevel="2" x14ac:dyDescent="0.2">
      <c r="A632" s="811"/>
      <c r="B632" s="686"/>
      <c r="C632" s="699"/>
      <c r="D632" s="692" t="s">
        <v>159</v>
      </c>
      <c r="E632" s="597">
        <f>E626/2.5*2.1</f>
        <v>76.691999999999993</v>
      </c>
      <c r="F632" s="598" t="s">
        <v>71</v>
      </c>
      <c r="G632" s="599">
        <v>0</v>
      </c>
      <c r="H632" s="599">
        <f t="shared" si="178"/>
        <v>0</v>
      </c>
      <c r="I632" s="776">
        <v>2.39</v>
      </c>
      <c r="J632" s="776">
        <f t="shared" si="179"/>
        <v>183.29388</v>
      </c>
      <c r="K632" s="776"/>
      <c r="L632" s="776">
        <f>+K632*E632</f>
        <v>0</v>
      </c>
      <c r="M632" s="777">
        <f>J632+H632*Tabellen!$K$2+L632</f>
        <v>183.29388</v>
      </c>
      <c r="N632" s="704"/>
      <c r="O632" s="889">
        <f t="shared" si="180"/>
        <v>221.78559479999998</v>
      </c>
      <c r="P632" s="902"/>
      <c r="Q632" s="894" t="s">
        <v>1007</v>
      </c>
      <c r="R632" s="889">
        <f>H632*Tabellen!$K$2*Tabellen!$F$2</f>
        <v>0</v>
      </c>
      <c r="S632" s="895" t="s">
        <v>1089</v>
      </c>
      <c r="T632" s="889">
        <f>J632*Tabellen!$F$2</f>
        <v>221.78559479999998</v>
      </c>
      <c r="U632" s="889">
        <f>R632*Tabellen!$G$2</f>
        <v>0</v>
      </c>
      <c r="V632" s="889">
        <f>T632*Tabellen!$H$2</f>
        <v>46.574974907999994</v>
      </c>
      <c r="W632" s="889">
        <f t="shared" si="181"/>
        <v>46.574974907999994</v>
      </c>
      <c r="X632" s="889">
        <f t="shared" si="182"/>
        <v>268.36056970799996</v>
      </c>
      <c r="Y632" s="890"/>
      <c r="Z632" s="841"/>
      <c r="AA632" s="839"/>
      <c r="AB632" s="839"/>
      <c r="AC632" s="839"/>
      <c r="AD632" s="839"/>
      <c r="AE632" s="839"/>
      <c r="AF632" s="839"/>
      <c r="AG632" s="839"/>
      <c r="AH632" s="839"/>
      <c r="AI632" s="839"/>
      <c r="AJ632" s="839"/>
      <c r="AK632" s="839"/>
      <c r="AL632" s="839"/>
      <c r="AM632" s="839"/>
      <c r="AN632" s="839"/>
      <c r="AO632" s="839"/>
      <c r="AP632" s="839"/>
      <c r="AQ632" s="839"/>
      <c r="AR632" s="839"/>
      <c r="AS632" s="839"/>
      <c r="AT632" s="839"/>
      <c r="AU632" s="839"/>
      <c r="AV632" s="839"/>
      <c r="AW632" s="839"/>
      <c r="AX632" s="839"/>
      <c r="AY632" s="839"/>
      <c r="AZ632" s="839"/>
      <c r="BA632" s="839"/>
      <c r="BB632" s="839"/>
      <c r="BC632" s="839"/>
      <c r="BD632" s="839"/>
      <c r="BE632" s="839"/>
      <c r="BF632" s="839"/>
      <c r="BG632" s="839"/>
      <c r="BH632" s="839"/>
      <c r="BI632" s="839"/>
      <c r="BJ632" s="839"/>
      <c r="BK632" s="839"/>
      <c r="BL632" s="839"/>
      <c r="BM632" s="839"/>
      <c r="BN632" s="839"/>
      <c r="BO632" s="839"/>
      <c r="BP632" s="839"/>
      <c r="BQ632" s="839"/>
      <c r="BR632" s="839"/>
      <c r="BS632" s="839"/>
    </row>
    <row r="633" spans="1:71" s="575" customFormat="1" ht="15.6" customHeight="1" outlineLevel="2" x14ac:dyDescent="0.2">
      <c r="A633" s="811"/>
      <c r="B633" s="578"/>
      <c r="C633" s="694"/>
      <c r="D633" s="576" t="s">
        <v>1413</v>
      </c>
      <c r="E633" s="579">
        <f>E626*1.05</f>
        <v>95.864999999999995</v>
      </c>
      <c r="F633" s="576" t="s">
        <v>74</v>
      </c>
      <c r="G633" s="580">
        <v>0</v>
      </c>
      <c r="H633" s="580">
        <f t="shared" si="178"/>
        <v>0</v>
      </c>
      <c r="I633" s="768">
        <v>3.5</v>
      </c>
      <c r="J633" s="768">
        <f t="shared" si="179"/>
        <v>335.52749999999997</v>
      </c>
      <c r="K633" s="768"/>
      <c r="L633" s="768">
        <f>E633*K633</f>
        <v>0</v>
      </c>
      <c r="M633" s="768">
        <f>J633+H633*Tabellen!$K$2+L633</f>
        <v>335.52749999999997</v>
      </c>
      <c r="N633" s="704"/>
      <c r="O633" s="889">
        <f t="shared" si="180"/>
        <v>405.98827499999993</v>
      </c>
      <c r="P633" s="902"/>
      <c r="Q633" s="894" t="s">
        <v>1007</v>
      </c>
      <c r="R633" s="889">
        <f>H633*Tabellen!$K$2*Tabellen!$F$2</f>
        <v>0</v>
      </c>
      <c r="S633" s="895" t="s">
        <v>1089</v>
      </c>
      <c r="T633" s="889">
        <f>J633*Tabellen!$F$2</f>
        <v>405.98827499999993</v>
      </c>
      <c r="U633" s="889">
        <f>R633*Tabellen!$G$2</f>
        <v>0</v>
      </c>
      <c r="V633" s="889">
        <f>T633*Tabellen!$H$2</f>
        <v>85.257537749999983</v>
      </c>
      <c r="W633" s="889">
        <f t="shared" si="181"/>
        <v>85.257537749999983</v>
      </c>
      <c r="X633" s="889">
        <f t="shared" si="182"/>
        <v>491.24581274999991</v>
      </c>
      <c r="Y633" s="888"/>
      <c r="Z633" s="839"/>
      <c r="AA633" s="839"/>
      <c r="AB633" s="839"/>
      <c r="AC633" s="839"/>
      <c r="AD633" s="839"/>
      <c r="AE633" s="839"/>
      <c r="AF633" s="839"/>
      <c r="AG633" s="839"/>
      <c r="AH633" s="839"/>
      <c r="AI633" s="839"/>
      <c r="AJ633" s="839"/>
      <c r="AK633" s="839"/>
      <c r="AL633" s="839"/>
      <c r="AM633" s="839"/>
      <c r="AN633" s="839"/>
      <c r="AO633" s="839"/>
      <c r="AP633" s="839"/>
      <c r="AQ633" s="839"/>
      <c r="AR633" s="839"/>
      <c r="AS633" s="839"/>
      <c r="AT633" s="839"/>
      <c r="AU633" s="839"/>
      <c r="AV633" s="839"/>
      <c r="AW633" s="839"/>
      <c r="AX633" s="839"/>
      <c r="AY633" s="839"/>
      <c r="AZ633" s="839"/>
      <c r="BA633" s="839"/>
      <c r="BB633" s="839"/>
      <c r="BC633" s="839"/>
      <c r="BD633" s="839"/>
      <c r="BE633" s="839"/>
      <c r="BF633" s="839"/>
      <c r="BG633" s="839"/>
      <c r="BH633" s="839"/>
      <c r="BI633" s="839"/>
      <c r="BJ633" s="839"/>
      <c r="BK633" s="839"/>
      <c r="BL633" s="839"/>
      <c r="BM633" s="839"/>
      <c r="BN633" s="839"/>
      <c r="BO633" s="839"/>
      <c r="BP633" s="839"/>
      <c r="BQ633" s="839"/>
      <c r="BR633" s="839"/>
      <c r="BS633" s="839"/>
    </row>
    <row r="634" spans="1:71" s="575" customFormat="1" ht="15.6" customHeight="1" outlineLevel="2" x14ac:dyDescent="0.2">
      <c r="A634" s="811"/>
      <c r="B634" s="578"/>
      <c r="C634" s="694"/>
      <c r="D634" s="576" t="s">
        <v>1514</v>
      </c>
      <c r="E634" s="579">
        <f>E626*1.05</f>
        <v>95.864999999999995</v>
      </c>
      <c r="F634" s="578" t="s">
        <v>74</v>
      </c>
      <c r="G634" s="579">
        <v>0</v>
      </c>
      <c r="H634" s="580">
        <f t="shared" si="178"/>
        <v>0</v>
      </c>
      <c r="I634" s="781">
        <v>1.85</v>
      </c>
      <c r="J634" s="768">
        <f t="shared" si="179"/>
        <v>177.35024999999999</v>
      </c>
      <c r="K634" s="768"/>
      <c r="L634" s="768">
        <f>E634*K634</f>
        <v>0</v>
      </c>
      <c r="M634" s="768">
        <f>J634+H634*Tabellen!$K$2+L634</f>
        <v>177.35024999999999</v>
      </c>
      <c r="N634" s="704"/>
      <c r="O634" s="889">
        <f t="shared" si="180"/>
        <v>214.59380249999998</v>
      </c>
      <c r="P634" s="902"/>
      <c r="Q634" s="894" t="s">
        <v>1007</v>
      </c>
      <c r="R634" s="889">
        <f>H634*Tabellen!$K$2*Tabellen!$F$2</f>
        <v>0</v>
      </c>
      <c r="S634" s="895" t="s">
        <v>1089</v>
      </c>
      <c r="T634" s="889">
        <f>J634*Tabellen!$F$2</f>
        <v>214.59380249999998</v>
      </c>
      <c r="U634" s="889">
        <f>R634*Tabellen!$G$2</f>
        <v>0</v>
      </c>
      <c r="V634" s="889">
        <f>T634*Tabellen!$H$2</f>
        <v>45.064698524999997</v>
      </c>
      <c r="W634" s="889">
        <f t="shared" si="181"/>
        <v>45.064698524999997</v>
      </c>
      <c r="X634" s="889">
        <f t="shared" si="182"/>
        <v>259.65850102499996</v>
      </c>
      <c r="Y634" s="897"/>
      <c r="Z634" s="839"/>
      <c r="AA634" s="839"/>
      <c r="AB634" s="839"/>
      <c r="AC634" s="839"/>
      <c r="AD634" s="839"/>
      <c r="AE634" s="839"/>
      <c r="AF634" s="839"/>
      <c r="AG634" s="839"/>
      <c r="AH634" s="839"/>
      <c r="AI634" s="839"/>
      <c r="AJ634" s="839"/>
      <c r="AK634" s="839"/>
      <c r="AL634" s="839"/>
      <c r="AM634" s="839"/>
      <c r="AN634" s="839"/>
      <c r="AO634" s="839"/>
      <c r="AP634" s="839"/>
      <c r="AQ634" s="839"/>
      <c r="AR634" s="839"/>
      <c r="AS634" s="839"/>
      <c r="AT634" s="839"/>
      <c r="AU634" s="839"/>
      <c r="AV634" s="839"/>
      <c r="AW634" s="839"/>
      <c r="AX634" s="839"/>
      <c r="AY634" s="839"/>
      <c r="AZ634" s="839"/>
      <c r="BA634" s="839"/>
      <c r="BB634" s="839"/>
      <c r="BC634" s="839"/>
      <c r="BD634" s="839"/>
      <c r="BE634" s="839"/>
      <c r="BF634" s="839"/>
      <c r="BG634" s="839"/>
      <c r="BH634" s="839"/>
      <c r="BI634" s="839"/>
      <c r="BJ634" s="839"/>
      <c r="BK634" s="839"/>
      <c r="BL634" s="839"/>
      <c r="BM634" s="839"/>
      <c r="BN634" s="839"/>
      <c r="BO634" s="839"/>
      <c r="BP634" s="839"/>
      <c r="BQ634" s="839"/>
      <c r="BR634" s="839"/>
      <c r="BS634" s="839"/>
    </row>
    <row r="635" spans="1:71" s="575" customFormat="1" ht="15.6" customHeight="1" outlineLevel="2" x14ac:dyDescent="0.2">
      <c r="A635" s="811"/>
      <c r="B635" s="578"/>
      <c r="C635" s="694"/>
      <c r="D635" s="576" t="s">
        <v>1414</v>
      </c>
      <c r="E635" s="579">
        <f>E626*1.1</f>
        <v>100.43</v>
      </c>
      <c r="F635" s="578" t="s">
        <v>74</v>
      </c>
      <c r="G635" s="579">
        <v>0</v>
      </c>
      <c r="H635" s="580">
        <f t="shared" si="178"/>
        <v>0</v>
      </c>
      <c r="I635" s="781">
        <v>2.1754249999999997</v>
      </c>
      <c r="J635" s="768">
        <f t="shared" si="179"/>
        <v>218.47793274999998</v>
      </c>
      <c r="K635" s="768"/>
      <c r="L635" s="768">
        <f>E635*K635</f>
        <v>0</v>
      </c>
      <c r="M635" s="768">
        <f>J635+H635*Tabellen!$K$2+L635</f>
        <v>218.47793274999998</v>
      </c>
      <c r="N635" s="704"/>
      <c r="O635" s="889">
        <f t="shared" si="180"/>
        <v>264.35829862749995</v>
      </c>
      <c r="P635" s="902"/>
      <c r="Q635" s="894" t="s">
        <v>1007</v>
      </c>
      <c r="R635" s="889">
        <f>H635*Tabellen!$K$2*Tabellen!$F$2</f>
        <v>0</v>
      </c>
      <c r="S635" s="895" t="s">
        <v>1089</v>
      </c>
      <c r="T635" s="889">
        <f>J635*Tabellen!$F$2</f>
        <v>264.35829862749995</v>
      </c>
      <c r="U635" s="889">
        <f>R635*Tabellen!$G$2</f>
        <v>0</v>
      </c>
      <c r="V635" s="889">
        <f>T635*Tabellen!$H$2</f>
        <v>55.515242711774988</v>
      </c>
      <c r="W635" s="889">
        <f t="shared" si="181"/>
        <v>55.515242711774988</v>
      </c>
      <c r="X635" s="889">
        <f t="shared" si="182"/>
        <v>319.87354133927494</v>
      </c>
      <c r="Y635" s="897"/>
      <c r="Z635" s="839"/>
      <c r="AA635" s="839"/>
      <c r="AB635" s="839"/>
      <c r="AC635" s="839"/>
      <c r="AD635" s="839"/>
      <c r="AE635" s="839"/>
      <c r="AF635" s="839"/>
      <c r="AG635" s="839"/>
      <c r="AH635" s="839"/>
      <c r="AI635" s="839"/>
      <c r="AJ635" s="839"/>
      <c r="AK635" s="839"/>
      <c r="AL635" s="839"/>
      <c r="AM635" s="839"/>
      <c r="AN635" s="839"/>
      <c r="AO635" s="839"/>
      <c r="AP635" s="839"/>
      <c r="AQ635" s="839"/>
      <c r="AR635" s="839"/>
      <c r="AS635" s="839"/>
      <c r="AT635" s="839"/>
      <c r="AU635" s="839"/>
      <c r="AV635" s="839"/>
      <c r="AW635" s="839"/>
      <c r="AX635" s="839"/>
      <c r="AY635" s="839"/>
      <c r="AZ635" s="839"/>
      <c r="BA635" s="839"/>
      <c r="BB635" s="839"/>
      <c r="BC635" s="839"/>
      <c r="BD635" s="839"/>
      <c r="BE635" s="839"/>
      <c r="BF635" s="839"/>
      <c r="BG635" s="839"/>
      <c r="BH635" s="839"/>
      <c r="BI635" s="839"/>
      <c r="BJ635" s="839"/>
      <c r="BK635" s="839"/>
      <c r="BL635" s="839"/>
      <c r="BM635" s="839"/>
      <c r="BN635" s="839"/>
      <c r="BO635" s="839"/>
      <c r="BP635" s="839"/>
      <c r="BQ635" s="839"/>
      <c r="BR635" s="839"/>
      <c r="BS635" s="839"/>
    </row>
    <row r="636" spans="1:71" s="575" customFormat="1" ht="15.6" customHeight="1" outlineLevel="2" x14ac:dyDescent="0.2">
      <c r="A636" s="811"/>
      <c r="B636" s="578"/>
      <c r="C636" s="694"/>
      <c r="D636" s="576" t="s">
        <v>1415</v>
      </c>
      <c r="E636" s="579">
        <f>E626*1.1</f>
        <v>100.43</v>
      </c>
      <c r="F636" s="578" t="s">
        <v>74</v>
      </c>
      <c r="G636" s="579">
        <v>0</v>
      </c>
      <c r="H636" s="580">
        <f t="shared" si="178"/>
        <v>0</v>
      </c>
      <c r="I636" s="781">
        <v>1.79</v>
      </c>
      <c r="J636" s="768">
        <f t="shared" si="179"/>
        <v>179.76970000000003</v>
      </c>
      <c r="K636" s="768"/>
      <c r="L636" s="768">
        <f>E636*K636</f>
        <v>0</v>
      </c>
      <c r="M636" s="768">
        <f>J636+H636*Tabellen!$K$2+L636</f>
        <v>179.76970000000003</v>
      </c>
      <c r="N636" s="704"/>
      <c r="O636" s="889">
        <f t="shared" si="180"/>
        <v>217.52133700000002</v>
      </c>
      <c r="P636" s="902"/>
      <c r="Q636" s="894" t="s">
        <v>1007</v>
      </c>
      <c r="R636" s="889">
        <f>H636*Tabellen!$K$2*Tabellen!$F$2</f>
        <v>0</v>
      </c>
      <c r="S636" s="895" t="s">
        <v>1089</v>
      </c>
      <c r="T636" s="889">
        <f>J636*Tabellen!$F$2</f>
        <v>217.52133700000002</v>
      </c>
      <c r="U636" s="889">
        <f>R636*Tabellen!$G$2</f>
        <v>0</v>
      </c>
      <c r="V636" s="889">
        <f>T636*Tabellen!$H$2</f>
        <v>45.679480770000005</v>
      </c>
      <c r="W636" s="889">
        <f t="shared" si="181"/>
        <v>45.679480770000005</v>
      </c>
      <c r="X636" s="889">
        <f t="shared" si="182"/>
        <v>263.20081777000001</v>
      </c>
      <c r="Y636" s="897"/>
      <c r="Z636" s="839"/>
      <c r="AA636" s="839"/>
      <c r="AB636" s="839"/>
      <c r="AC636" s="839"/>
      <c r="AD636" s="839"/>
      <c r="AE636" s="839"/>
      <c r="AF636" s="839"/>
      <c r="AG636" s="839"/>
      <c r="AH636" s="839"/>
      <c r="AI636" s="839"/>
      <c r="AJ636" s="839"/>
      <c r="AK636" s="839"/>
      <c r="AL636" s="839"/>
      <c r="AM636" s="839"/>
      <c r="AN636" s="839"/>
      <c r="AO636" s="839"/>
      <c r="AP636" s="839"/>
      <c r="AQ636" s="839"/>
      <c r="AR636" s="839"/>
      <c r="AS636" s="839"/>
      <c r="AT636" s="839"/>
      <c r="AU636" s="839"/>
      <c r="AV636" s="839"/>
      <c r="AW636" s="839"/>
      <c r="AX636" s="839"/>
      <c r="AY636" s="839"/>
      <c r="AZ636" s="839"/>
      <c r="BA636" s="839"/>
      <c r="BB636" s="839"/>
      <c r="BC636" s="839"/>
      <c r="BD636" s="839"/>
      <c r="BE636" s="839"/>
      <c r="BF636" s="839"/>
      <c r="BG636" s="839"/>
      <c r="BH636" s="839"/>
      <c r="BI636" s="839"/>
      <c r="BJ636" s="839"/>
      <c r="BK636" s="839"/>
      <c r="BL636" s="839"/>
      <c r="BM636" s="839"/>
      <c r="BN636" s="839"/>
      <c r="BO636" s="839"/>
      <c r="BP636" s="839"/>
      <c r="BQ636" s="839"/>
      <c r="BR636" s="839"/>
      <c r="BS636" s="839"/>
    </row>
    <row r="637" spans="1:71" s="575" customFormat="1" ht="15.6" customHeight="1" outlineLevel="2" x14ac:dyDescent="0.2">
      <c r="A637" s="811"/>
      <c r="B637" s="578"/>
      <c r="C637" s="694"/>
      <c r="D637" s="576" t="s">
        <v>1900</v>
      </c>
      <c r="E637" s="579">
        <f>E626*1.1</f>
        <v>100.43</v>
      </c>
      <c r="F637" s="576" t="s">
        <v>74</v>
      </c>
      <c r="G637" s="580"/>
      <c r="H637" s="580">
        <f t="shared" si="178"/>
        <v>0</v>
      </c>
      <c r="I637" s="768">
        <v>9.8000000000000007</v>
      </c>
      <c r="J637" s="768">
        <f t="shared" si="179"/>
        <v>984.21400000000017</v>
      </c>
      <c r="K637" s="768"/>
      <c r="L637" s="768">
        <f>E637*K637</f>
        <v>0</v>
      </c>
      <c r="M637" s="768">
        <f>J637+H637*Tabellen!$K$2+L637</f>
        <v>984.21400000000017</v>
      </c>
      <c r="N637" s="704"/>
      <c r="O637" s="889">
        <f t="shared" si="180"/>
        <v>1190.8989400000003</v>
      </c>
      <c r="P637" s="902"/>
      <c r="Q637" s="894" t="s">
        <v>1007</v>
      </c>
      <c r="R637" s="889">
        <f>H637*Tabellen!$K$2*Tabellen!$F$2</f>
        <v>0</v>
      </c>
      <c r="S637" s="895" t="s">
        <v>1089</v>
      </c>
      <c r="T637" s="889">
        <f>J637*Tabellen!$F$2</f>
        <v>1190.8989400000003</v>
      </c>
      <c r="U637" s="889">
        <f>R637*Tabellen!$G$2</f>
        <v>0</v>
      </c>
      <c r="V637" s="889">
        <f>T637*Tabellen!$H$2</f>
        <v>250.08877740000005</v>
      </c>
      <c r="W637" s="889">
        <f t="shared" si="181"/>
        <v>250.08877740000005</v>
      </c>
      <c r="X637" s="889">
        <f t="shared" si="182"/>
        <v>1440.9877174000003</v>
      </c>
      <c r="Y637" s="905"/>
      <c r="Z637" s="839"/>
      <c r="AA637" s="839"/>
      <c r="AB637" s="839"/>
      <c r="AC637" s="839"/>
      <c r="AD637" s="839"/>
      <c r="AE637" s="839"/>
      <c r="AF637" s="839"/>
      <c r="AG637" s="839"/>
      <c r="AH637" s="839"/>
      <c r="AI637" s="839"/>
      <c r="AJ637" s="839"/>
      <c r="AK637" s="839"/>
      <c r="AL637" s="839"/>
      <c r="AM637" s="839"/>
      <c r="AN637" s="839"/>
      <c r="AO637" s="839"/>
      <c r="AP637" s="839"/>
      <c r="AQ637" s="839"/>
      <c r="AR637" s="839"/>
      <c r="AS637" s="839"/>
      <c r="AT637" s="839"/>
      <c r="AU637" s="839"/>
      <c r="AV637" s="839"/>
      <c r="AW637" s="839"/>
      <c r="AX637" s="839"/>
      <c r="AY637" s="839"/>
      <c r="AZ637" s="839"/>
      <c r="BA637" s="839"/>
      <c r="BB637" s="839"/>
      <c r="BC637" s="839"/>
      <c r="BD637" s="839"/>
      <c r="BE637" s="839"/>
      <c r="BF637" s="839"/>
      <c r="BG637" s="839"/>
      <c r="BH637" s="839"/>
      <c r="BI637" s="839"/>
      <c r="BJ637" s="839"/>
      <c r="BK637" s="839"/>
      <c r="BL637" s="839"/>
      <c r="BM637" s="839"/>
      <c r="BN637" s="839"/>
      <c r="BO637" s="839"/>
      <c r="BP637" s="839"/>
      <c r="BQ637" s="839"/>
      <c r="BR637" s="839"/>
      <c r="BS637" s="839"/>
    </row>
    <row r="638" spans="1:71" s="575" customFormat="1" ht="15.6" customHeight="1" outlineLevel="2" x14ac:dyDescent="0.2">
      <c r="A638" s="811"/>
      <c r="B638" s="686"/>
      <c r="C638" s="699"/>
      <c r="D638" s="692" t="s">
        <v>1422</v>
      </c>
      <c r="E638" s="597">
        <f>E626</f>
        <v>91.3</v>
      </c>
      <c r="F638" s="598" t="s">
        <v>74</v>
      </c>
      <c r="G638" s="599">
        <v>1.05</v>
      </c>
      <c r="H638" s="599">
        <f t="shared" si="178"/>
        <v>95.864999999999995</v>
      </c>
      <c r="I638" s="776">
        <v>0</v>
      </c>
      <c r="J638" s="776">
        <f t="shared" si="179"/>
        <v>0</v>
      </c>
      <c r="K638" s="776"/>
      <c r="L638" s="776">
        <f>+K638*E638</f>
        <v>0</v>
      </c>
      <c r="M638" s="777">
        <f>J638+H638*Tabellen!$K$2+L638</f>
        <v>5751.9</v>
      </c>
      <c r="N638" s="704"/>
      <c r="O638" s="889">
        <f t="shared" si="180"/>
        <v>6959.7989999999991</v>
      </c>
      <c r="P638" s="902"/>
      <c r="Q638" s="894" t="s">
        <v>1007</v>
      </c>
      <c r="R638" s="889">
        <f>H638*Tabellen!$K$2*Tabellen!$F$2</f>
        <v>6959.7989999999991</v>
      </c>
      <c r="S638" s="895" t="s">
        <v>1089</v>
      </c>
      <c r="T638" s="889">
        <f>J638*Tabellen!$F$2</f>
        <v>0</v>
      </c>
      <c r="U638" s="889">
        <f>R638*Tabellen!$G$2</f>
        <v>626.38190999999995</v>
      </c>
      <c r="V638" s="889">
        <f>T638*Tabellen!$H$2</f>
        <v>0</v>
      </c>
      <c r="W638" s="889">
        <f t="shared" si="181"/>
        <v>626.38190999999995</v>
      </c>
      <c r="X638" s="889">
        <f t="shared" si="182"/>
        <v>7586.1809099999991</v>
      </c>
      <c r="Y638" s="890"/>
      <c r="Z638" s="841"/>
      <c r="AA638" s="839"/>
      <c r="AB638" s="839"/>
      <c r="AC638" s="839"/>
      <c r="AD638" s="839"/>
      <c r="AE638" s="839"/>
      <c r="AF638" s="839"/>
      <c r="AG638" s="839"/>
      <c r="AH638" s="839"/>
      <c r="AI638" s="839"/>
      <c r="AJ638" s="839"/>
      <c r="AK638" s="839"/>
      <c r="AL638" s="839"/>
      <c r="AM638" s="839"/>
      <c r="AN638" s="839"/>
      <c r="AO638" s="839"/>
      <c r="AP638" s="839"/>
      <c r="AQ638" s="839"/>
      <c r="AR638" s="839"/>
      <c r="AS638" s="839"/>
      <c r="AT638" s="839"/>
      <c r="AU638" s="839"/>
      <c r="AV638" s="839"/>
      <c r="AW638" s="839"/>
      <c r="AX638" s="839"/>
      <c r="AY638" s="839"/>
      <c r="AZ638" s="839"/>
      <c r="BA638" s="839"/>
      <c r="BB638" s="839"/>
      <c r="BC638" s="839"/>
      <c r="BD638" s="839"/>
      <c r="BE638" s="839"/>
      <c r="BF638" s="839"/>
      <c r="BG638" s="839"/>
      <c r="BH638" s="839"/>
      <c r="BI638" s="839"/>
      <c r="BJ638" s="839"/>
      <c r="BK638" s="839"/>
      <c r="BL638" s="839"/>
      <c r="BM638" s="839"/>
      <c r="BN638" s="839"/>
      <c r="BO638" s="839"/>
      <c r="BP638" s="839"/>
      <c r="BQ638" s="839"/>
      <c r="BR638" s="839"/>
      <c r="BS638" s="839"/>
    </row>
    <row r="639" spans="1:71" s="575" customFormat="1" ht="15.6" customHeight="1" outlineLevel="2" x14ac:dyDescent="0.2">
      <c r="A639" s="811"/>
      <c r="B639" s="578"/>
      <c r="C639" s="694"/>
      <c r="D639" s="578" t="s">
        <v>1416</v>
      </c>
      <c r="E639" s="579">
        <f>E626</f>
        <v>91.3</v>
      </c>
      <c r="F639" s="576" t="s">
        <v>74</v>
      </c>
      <c r="G639" s="579"/>
      <c r="H639" s="580">
        <f t="shared" si="178"/>
        <v>0</v>
      </c>
      <c r="I639" s="768">
        <v>10</v>
      </c>
      <c r="J639" s="768">
        <f t="shared" si="179"/>
        <v>913</v>
      </c>
      <c r="K639" s="768"/>
      <c r="L639" s="768">
        <f>E639*K639</f>
        <v>0</v>
      </c>
      <c r="M639" s="768">
        <f>J639+H639*Tabellen!$K$2+L639</f>
        <v>913</v>
      </c>
      <c r="N639" s="704"/>
      <c r="O639" s="889">
        <f t="shared" si="180"/>
        <v>1104.73</v>
      </c>
      <c r="P639" s="902"/>
      <c r="Q639" s="894" t="s">
        <v>1007</v>
      </c>
      <c r="R639" s="889">
        <f>H639*Tabellen!$K$2*Tabellen!$F$2</f>
        <v>0</v>
      </c>
      <c r="S639" s="895" t="s">
        <v>1089</v>
      </c>
      <c r="T639" s="889">
        <f>J639*Tabellen!$F$2</f>
        <v>1104.73</v>
      </c>
      <c r="U639" s="889">
        <f>R639*Tabellen!$G$2</f>
        <v>0</v>
      </c>
      <c r="V639" s="889">
        <f>T639*Tabellen!$H$2</f>
        <v>231.9933</v>
      </c>
      <c r="W639" s="889">
        <f t="shared" si="181"/>
        <v>231.9933</v>
      </c>
      <c r="X639" s="889">
        <f t="shared" si="182"/>
        <v>1336.7233000000001</v>
      </c>
      <c r="Y639" s="888"/>
      <c r="Z639" s="839"/>
      <c r="AA639" s="839"/>
      <c r="AB639" s="839"/>
      <c r="AC639" s="839"/>
      <c r="AD639" s="839"/>
      <c r="AE639" s="839"/>
      <c r="AF639" s="839"/>
      <c r="AG639" s="839"/>
      <c r="AH639" s="839"/>
      <c r="AI639" s="839"/>
      <c r="AJ639" s="839"/>
      <c r="AK639" s="839"/>
      <c r="AL639" s="839"/>
      <c r="AM639" s="839"/>
      <c r="AN639" s="839"/>
      <c r="AO639" s="839"/>
      <c r="AP639" s="839"/>
      <c r="AQ639" s="839"/>
      <c r="AR639" s="839"/>
      <c r="AS639" s="839"/>
      <c r="AT639" s="839"/>
      <c r="AU639" s="839"/>
      <c r="AV639" s="839"/>
      <c r="AW639" s="839"/>
      <c r="AX639" s="839"/>
      <c r="AY639" s="839"/>
      <c r="AZ639" s="839"/>
      <c r="BA639" s="839"/>
      <c r="BB639" s="839"/>
      <c r="BC639" s="839"/>
      <c r="BD639" s="839"/>
      <c r="BE639" s="839"/>
      <c r="BF639" s="839"/>
      <c r="BG639" s="839"/>
      <c r="BH639" s="839"/>
      <c r="BI639" s="839"/>
      <c r="BJ639" s="839"/>
      <c r="BK639" s="839"/>
      <c r="BL639" s="839"/>
      <c r="BM639" s="839"/>
      <c r="BN639" s="839"/>
      <c r="BO639" s="839"/>
      <c r="BP639" s="839"/>
      <c r="BQ639" s="839"/>
      <c r="BR639" s="839"/>
      <c r="BS639" s="839"/>
    </row>
    <row r="640" spans="1:71" s="575" customFormat="1" ht="15.6" customHeight="1" outlineLevel="2" x14ac:dyDescent="0.2">
      <c r="A640" s="811"/>
      <c r="B640" s="578"/>
      <c r="C640" s="694"/>
      <c r="D640" s="578" t="s">
        <v>1407</v>
      </c>
      <c r="E640" s="579">
        <v>1</v>
      </c>
      <c r="F640" s="576" t="s">
        <v>844</v>
      </c>
      <c r="G640" s="579">
        <v>4</v>
      </c>
      <c r="H640" s="580">
        <f t="shared" si="178"/>
        <v>4</v>
      </c>
      <c r="I640" s="768"/>
      <c r="J640" s="768">
        <f t="shared" si="179"/>
        <v>0</v>
      </c>
      <c r="K640" s="768"/>
      <c r="L640" s="768">
        <f>E640*K640</f>
        <v>0</v>
      </c>
      <c r="M640" s="768">
        <f>J640+H640*Tabellen!$K$2+L640</f>
        <v>240</v>
      </c>
      <c r="N640" s="704"/>
      <c r="O640" s="889">
        <f t="shared" si="180"/>
        <v>290.39999999999998</v>
      </c>
      <c r="P640" s="902"/>
      <c r="Q640" s="894" t="s">
        <v>1007</v>
      </c>
      <c r="R640" s="889">
        <f>H640*Tabellen!$K$2*Tabellen!$F$2</f>
        <v>290.39999999999998</v>
      </c>
      <c r="S640" s="895" t="s">
        <v>1089</v>
      </c>
      <c r="T640" s="889">
        <f>J640*Tabellen!$F$2</f>
        <v>0</v>
      </c>
      <c r="U640" s="889">
        <f>R640*Tabellen!$G$2</f>
        <v>26.135999999999996</v>
      </c>
      <c r="V640" s="889">
        <f>T640*Tabellen!$H$2</f>
        <v>0</v>
      </c>
      <c r="W640" s="889">
        <f t="shared" si="181"/>
        <v>26.135999999999996</v>
      </c>
      <c r="X640" s="889">
        <f t="shared" si="182"/>
        <v>316.53599999999994</v>
      </c>
      <c r="Y640" s="888"/>
      <c r="Z640" s="839"/>
      <c r="AA640" s="839"/>
      <c r="AB640" s="839"/>
      <c r="AC640" s="839"/>
      <c r="AD640" s="839"/>
      <c r="AE640" s="839"/>
      <c r="AF640" s="839"/>
      <c r="AG640" s="839"/>
      <c r="AH640" s="839"/>
      <c r="AI640" s="839"/>
      <c r="AJ640" s="839"/>
      <c r="AK640" s="839"/>
      <c r="AL640" s="839"/>
      <c r="AM640" s="839"/>
      <c r="AN640" s="839"/>
      <c r="AO640" s="839"/>
      <c r="AP640" s="839"/>
      <c r="AQ640" s="839"/>
      <c r="AR640" s="839"/>
      <c r="AS640" s="839"/>
      <c r="AT640" s="839"/>
      <c r="AU640" s="839"/>
      <c r="AV640" s="839"/>
      <c r="AW640" s="839"/>
      <c r="AX640" s="839"/>
      <c r="AY640" s="839"/>
      <c r="AZ640" s="839"/>
      <c r="BA640" s="839"/>
      <c r="BB640" s="839"/>
      <c r="BC640" s="839"/>
      <c r="BD640" s="839"/>
      <c r="BE640" s="839"/>
      <c r="BF640" s="839"/>
      <c r="BG640" s="839"/>
      <c r="BH640" s="839"/>
      <c r="BI640" s="839"/>
      <c r="BJ640" s="839"/>
      <c r="BK640" s="839"/>
      <c r="BL640" s="839"/>
      <c r="BM640" s="839"/>
      <c r="BN640" s="839"/>
      <c r="BO640" s="839"/>
      <c r="BP640" s="839"/>
      <c r="BQ640" s="839"/>
      <c r="BR640" s="839"/>
      <c r="BS640" s="839"/>
    </row>
    <row r="641" spans="1:71" s="733" customFormat="1" ht="15.6" customHeight="1" outlineLevel="2" x14ac:dyDescent="0.2">
      <c r="A641" s="813"/>
      <c r="B641" s="578"/>
      <c r="C641" s="694"/>
      <c r="D641" s="576"/>
      <c r="E641" s="579"/>
      <c r="F641" s="576"/>
      <c r="G641" s="580"/>
      <c r="H641" s="580"/>
      <c r="I641" s="768"/>
      <c r="J641" s="768"/>
      <c r="K641" s="768"/>
      <c r="L641" s="768"/>
      <c r="M641" s="768"/>
      <c r="N641" s="736"/>
      <c r="O641" s="888"/>
      <c r="P641" s="902"/>
      <c r="Q641" s="894"/>
      <c r="R641" s="889"/>
      <c r="S641" s="895"/>
      <c r="T641" s="889"/>
      <c r="U641" s="889"/>
      <c r="V641" s="889"/>
      <c r="W641" s="889"/>
      <c r="X641" s="889"/>
      <c r="Y641" s="905"/>
      <c r="Z641" s="842"/>
      <c r="AA641" s="842"/>
      <c r="AB641" s="842"/>
      <c r="AC641" s="842"/>
      <c r="AD641" s="842"/>
      <c r="AE641" s="842"/>
      <c r="AF641" s="842"/>
      <c r="AG641" s="842"/>
      <c r="AH641" s="842"/>
      <c r="AI641" s="842"/>
      <c r="AJ641" s="842"/>
      <c r="AK641" s="842"/>
      <c r="AL641" s="842"/>
      <c r="AM641" s="842"/>
      <c r="AN641" s="842"/>
      <c r="AO641" s="842"/>
      <c r="AP641" s="842"/>
      <c r="AQ641" s="842"/>
      <c r="AR641" s="842"/>
      <c r="AS641" s="842"/>
      <c r="AT641" s="842"/>
      <c r="AU641" s="842"/>
      <c r="AV641" s="842"/>
      <c r="AW641" s="842"/>
      <c r="AX641" s="842"/>
      <c r="AY641" s="842"/>
      <c r="AZ641" s="842"/>
      <c r="BA641" s="842"/>
      <c r="BB641" s="842"/>
      <c r="BC641" s="842"/>
      <c r="BD641" s="842"/>
      <c r="BE641" s="842"/>
      <c r="BF641" s="842"/>
      <c r="BG641" s="842"/>
      <c r="BH641" s="842"/>
      <c r="BI641" s="842"/>
      <c r="BJ641" s="842"/>
      <c r="BK641" s="842"/>
      <c r="BL641" s="842"/>
      <c r="BM641" s="842"/>
      <c r="BN641" s="842"/>
      <c r="BO641" s="842"/>
      <c r="BP641" s="842"/>
      <c r="BQ641" s="842"/>
      <c r="BR641" s="842"/>
      <c r="BS641" s="842"/>
    </row>
    <row r="642" spans="1:71" ht="10.5" outlineLevel="2" x14ac:dyDescent="0.2">
      <c r="B642" s="578"/>
      <c r="E642" s="579"/>
      <c r="G642" s="580"/>
      <c r="H642" s="580"/>
      <c r="N642" s="703"/>
      <c r="O642" s="888"/>
      <c r="P642" s="888"/>
      <c r="Q642" s="888"/>
    </row>
    <row r="643" spans="1:71" ht="10.5" outlineLevel="1" x14ac:dyDescent="0.2">
      <c r="B643" s="582"/>
      <c r="D643" s="583"/>
      <c r="E643" s="585"/>
      <c r="F643" s="583"/>
      <c r="G643" s="584"/>
      <c r="H643" s="584"/>
      <c r="I643" s="769"/>
      <c r="J643" s="769"/>
      <c r="K643" s="769"/>
      <c r="L643" s="769"/>
      <c r="M643" s="769"/>
      <c r="N643" s="694"/>
      <c r="O643" s="892"/>
      <c r="P643" s="892"/>
      <c r="Q643" s="892"/>
      <c r="R643" s="893"/>
      <c r="S643" s="893"/>
      <c r="T643" s="893"/>
      <c r="U643" s="893"/>
      <c r="V643" s="893"/>
      <c r="W643" s="893"/>
      <c r="X643" s="893"/>
      <c r="Y643" s="892"/>
      <c r="Z643" s="837"/>
      <c r="AA643" s="838"/>
      <c r="AG643" s="835"/>
      <c r="AH643" s="835"/>
    </row>
    <row r="644" spans="1:71" s="789" customFormat="1" ht="10.5" outlineLevel="1" x14ac:dyDescent="0.2">
      <c r="B644" s="569" t="s">
        <v>1072</v>
      </c>
      <c r="C644" s="814"/>
      <c r="D644" s="570" t="s">
        <v>1578</v>
      </c>
      <c r="E644" s="577">
        <v>91.3</v>
      </c>
      <c r="F644" s="570" t="s">
        <v>74</v>
      </c>
      <c r="G644" s="571"/>
      <c r="H644" s="571">
        <f>SUM(H645:H660)/E644</f>
        <v>1.2342349336335239</v>
      </c>
      <c r="I644" s="767"/>
      <c r="J644" s="767">
        <f>SUM(J645:J660)/E644</f>
        <v>39.912419500000006</v>
      </c>
      <c r="K644" s="767"/>
      <c r="L644" s="767">
        <f>SUM(L645:L660)/E644</f>
        <v>0</v>
      </c>
      <c r="M644" s="767">
        <f>SUM(M645:M660)/E644</f>
        <v>113.96651551801143</v>
      </c>
      <c r="N644" s="814"/>
      <c r="O644" s="886">
        <f>SUM(O645:O660)/E644</f>
        <v>137.89948377679383</v>
      </c>
      <c r="P644" s="885" t="str">
        <f>B644</f>
        <v>V1-3-H2</v>
      </c>
      <c r="Q644" s="885"/>
      <c r="R644" s="886"/>
      <c r="S644" s="886"/>
      <c r="T644" s="886"/>
      <c r="U644" s="899"/>
      <c r="V644" s="886"/>
      <c r="W644" s="886"/>
      <c r="X644" s="886">
        <f>SUM(X645:X660)/E644</f>
        <v>156.10572062810527</v>
      </c>
      <c r="Y644" s="887"/>
      <c r="Z644" s="832"/>
      <c r="AA644" s="832"/>
      <c r="AB644" s="832"/>
      <c r="AC644" s="832"/>
      <c r="AD644" s="832"/>
      <c r="AE644" s="832"/>
      <c r="AF644" s="832"/>
      <c r="AG644" s="832"/>
      <c r="AH644" s="832"/>
      <c r="AI644" s="832"/>
      <c r="AJ644" s="832"/>
      <c r="AK644" s="832"/>
      <c r="AL644" s="832"/>
      <c r="AM644" s="832"/>
      <c r="AN644" s="832"/>
      <c r="AO644" s="832"/>
      <c r="AP644" s="832"/>
      <c r="AQ644" s="832"/>
      <c r="AR644" s="832"/>
      <c r="AS644" s="832"/>
      <c r="AT644" s="832"/>
      <c r="AU644" s="832"/>
      <c r="AV644" s="832"/>
      <c r="AW644" s="832"/>
      <c r="AX644" s="832"/>
      <c r="AY644" s="832"/>
      <c r="AZ644" s="832"/>
      <c r="BA644" s="832"/>
      <c r="BB644" s="832"/>
      <c r="BC644" s="832"/>
      <c r="BD644" s="832"/>
      <c r="BE644" s="832"/>
      <c r="BF644" s="832"/>
      <c r="BG644" s="832"/>
      <c r="BH644" s="832"/>
      <c r="BI644" s="832"/>
      <c r="BJ644" s="832"/>
      <c r="BK644" s="832"/>
      <c r="BL644" s="832"/>
      <c r="BM644" s="832"/>
      <c r="BN644" s="832"/>
      <c r="BO644" s="832"/>
      <c r="BP644" s="832"/>
      <c r="BQ644" s="832"/>
      <c r="BR644" s="832"/>
      <c r="BS644" s="832"/>
    </row>
    <row r="645" spans="1:71" ht="15.6" customHeight="1" outlineLevel="2" x14ac:dyDescent="0.15">
      <c r="B645" s="707"/>
      <c r="D645" s="587" t="s">
        <v>1195</v>
      </c>
      <c r="E645" s="579"/>
      <c r="G645" s="580"/>
      <c r="H645" s="580"/>
      <c r="N645" s="703"/>
      <c r="O645" s="888" t="str">
        <f>R645</f>
        <v>incl. opslagen</v>
      </c>
      <c r="P645" s="888"/>
      <c r="Q645" s="894"/>
      <c r="R645" s="901" t="str">
        <f>Tabellen!$C$2</f>
        <v>incl. opslagen</v>
      </c>
      <c r="S645" s="895"/>
      <c r="T645" s="901" t="str">
        <f>Tabellen!$C$2</f>
        <v>incl. opslagen</v>
      </c>
      <c r="Z645" s="838"/>
    </row>
    <row r="646" spans="1:71" s="575" customFormat="1" ht="15.6" customHeight="1" outlineLevel="2" x14ac:dyDescent="0.2">
      <c r="A646" s="811"/>
      <c r="B646" s="578"/>
      <c r="C646" s="694"/>
      <c r="D646" s="576" t="s">
        <v>1378</v>
      </c>
      <c r="E646" s="579">
        <v>1</v>
      </c>
      <c r="F646" s="576" t="s">
        <v>844</v>
      </c>
      <c r="G646" s="580">
        <v>2</v>
      </c>
      <c r="H646" s="580">
        <f t="shared" ref="H646:H658" si="183">E646*G646</f>
        <v>2</v>
      </c>
      <c r="I646" s="768"/>
      <c r="J646" s="768">
        <f t="shared" ref="J646:J658" si="184">E646*I646</f>
        <v>0</v>
      </c>
      <c r="K646" s="768"/>
      <c r="L646" s="768">
        <f>E646*K646</f>
        <v>0</v>
      </c>
      <c r="M646" s="768">
        <f>J646+H646*Tabellen!$K$2+L646</f>
        <v>120</v>
      </c>
      <c r="N646" s="704"/>
      <c r="O646" s="889">
        <f t="shared" ref="O646:O658" si="185">R646+T646</f>
        <v>145.19999999999999</v>
      </c>
      <c r="P646" s="902"/>
      <c r="Q646" s="894" t="s">
        <v>1007</v>
      </c>
      <c r="R646" s="889">
        <f>H646*Tabellen!$K$2*Tabellen!$F$2</f>
        <v>145.19999999999999</v>
      </c>
      <c r="S646" s="895" t="s">
        <v>1089</v>
      </c>
      <c r="T646" s="889">
        <f>J646*Tabellen!$F$2</f>
        <v>0</v>
      </c>
      <c r="U646" s="889">
        <f>R646*Tabellen!$G$2</f>
        <v>13.067999999999998</v>
      </c>
      <c r="V646" s="889">
        <f>T646*Tabellen!$H$2</f>
        <v>0</v>
      </c>
      <c r="W646" s="889">
        <f t="shared" ref="W646:W658" si="186">U646+V646</f>
        <v>13.067999999999998</v>
      </c>
      <c r="X646" s="889">
        <f t="shared" ref="X646:X658" si="187">O646+W646</f>
        <v>158.26799999999997</v>
      </c>
      <c r="Y646" s="890"/>
      <c r="Z646" s="839"/>
      <c r="AA646" s="839"/>
      <c r="AB646" s="839"/>
      <c r="AC646" s="839"/>
      <c r="AD646" s="839"/>
      <c r="AE646" s="839"/>
      <c r="AF646" s="839"/>
      <c r="AG646" s="839"/>
      <c r="AH646" s="839"/>
      <c r="AI646" s="839"/>
      <c r="AJ646" s="839"/>
      <c r="AK646" s="839"/>
      <c r="AL646" s="839"/>
      <c r="AM646" s="839"/>
      <c r="AN646" s="839"/>
      <c r="AO646" s="839"/>
      <c r="AP646" s="839"/>
      <c r="AQ646" s="839"/>
      <c r="AR646" s="839"/>
      <c r="AS646" s="839"/>
      <c r="AT646" s="839"/>
      <c r="AU646" s="839"/>
      <c r="AV646" s="839"/>
      <c r="AW646" s="839"/>
      <c r="AX646" s="839"/>
      <c r="AY646" s="839"/>
      <c r="AZ646" s="839"/>
      <c r="BA646" s="839"/>
      <c r="BB646" s="839"/>
      <c r="BC646" s="839"/>
      <c r="BD646" s="839"/>
      <c r="BE646" s="839"/>
      <c r="BF646" s="839"/>
      <c r="BG646" s="839"/>
      <c r="BH646" s="839"/>
      <c r="BI646" s="839"/>
      <c r="BJ646" s="839"/>
      <c r="BK646" s="839"/>
      <c r="BL646" s="839"/>
      <c r="BM646" s="839"/>
      <c r="BN646" s="839"/>
      <c r="BO646" s="839"/>
      <c r="BP646" s="839"/>
      <c r="BQ646" s="839"/>
      <c r="BR646" s="839"/>
      <c r="BS646" s="839"/>
    </row>
    <row r="647" spans="1:71" s="575" customFormat="1" ht="15.6" customHeight="1" outlineLevel="2" x14ac:dyDescent="0.2">
      <c r="A647" s="811"/>
      <c r="B647" s="578"/>
      <c r="C647" s="694"/>
      <c r="D647" s="576" t="s">
        <v>1408</v>
      </c>
      <c r="E647" s="579">
        <f>91.3/2.7</f>
        <v>33.81481481481481</v>
      </c>
      <c r="F647" s="576" t="s">
        <v>71</v>
      </c>
      <c r="G647" s="580">
        <v>0.05</v>
      </c>
      <c r="H647" s="580">
        <f t="shared" si="183"/>
        <v>1.6907407407407407</v>
      </c>
      <c r="I647" s="768"/>
      <c r="J647" s="768">
        <f t="shared" si="184"/>
        <v>0</v>
      </c>
      <c r="K647" s="768"/>
      <c r="L647" s="768">
        <f>E647*K647</f>
        <v>0</v>
      </c>
      <c r="M647" s="768">
        <f>J647+H647*Tabellen!$K$2+L647</f>
        <v>101.44444444444444</v>
      </c>
      <c r="N647" s="704"/>
      <c r="O647" s="889">
        <f t="shared" si="185"/>
        <v>122.74777777777777</v>
      </c>
      <c r="P647" s="902"/>
      <c r="Q647" s="894" t="s">
        <v>1007</v>
      </c>
      <c r="R647" s="889">
        <f>H647*Tabellen!$K$2*Tabellen!$F$2</f>
        <v>122.74777777777777</v>
      </c>
      <c r="S647" s="895" t="s">
        <v>1089</v>
      </c>
      <c r="T647" s="889">
        <f>J647*Tabellen!$F$2</f>
        <v>0</v>
      </c>
      <c r="U647" s="889">
        <f>R647*Tabellen!$G$2</f>
        <v>11.047299999999998</v>
      </c>
      <c r="V647" s="889">
        <f>T647*Tabellen!$H$2</f>
        <v>0</v>
      </c>
      <c r="W647" s="889">
        <f t="shared" si="186"/>
        <v>11.047299999999998</v>
      </c>
      <c r="X647" s="889">
        <f t="shared" si="187"/>
        <v>133.79507777777778</v>
      </c>
      <c r="Y647" s="890"/>
      <c r="Z647" s="839"/>
      <c r="AA647" s="839"/>
      <c r="AB647" s="839"/>
      <c r="AC647" s="839"/>
      <c r="AD647" s="839"/>
      <c r="AE647" s="839"/>
      <c r="AF647" s="839"/>
      <c r="AG647" s="839"/>
      <c r="AH647" s="839"/>
      <c r="AI647" s="839"/>
      <c r="AJ647" s="839"/>
      <c r="AK647" s="839"/>
      <c r="AL647" s="839"/>
      <c r="AM647" s="839"/>
      <c r="AN647" s="839"/>
      <c r="AO647" s="839"/>
      <c r="AP647" s="839"/>
      <c r="AQ647" s="839"/>
      <c r="AR647" s="839"/>
      <c r="AS647" s="839"/>
      <c r="AT647" s="839"/>
      <c r="AU647" s="839"/>
      <c r="AV647" s="839"/>
      <c r="AW647" s="839"/>
      <c r="AX647" s="839"/>
      <c r="AY647" s="839"/>
      <c r="AZ647" s="839"/>
      <c r="BA647" s="839"/>
      <c r="BB647" s="839"/>
      <c r="BC647" s="839"/>
      <c r="BD647" s="839"/>
      <c r="BE647" s="839"/>
      <c r="BF647" s="839"/>
      <c r="BG647" s="839"/>
      <c r="BH647" s="839"/>
      <c r="BI647" s="839"/>
      <c r="BJ647" s="839"/>
      <c r="BK647" s="839"/>
      <c r="BL647" s="839"/>
      <c r="BM647" s="839"/>
      <c r="BN647" s="839"/>
      <c r="BO647" s="839"/>
      <c r="BP647" s="839"/>
      <c r="BQ647" s="839"/>
      <c r="BR647" s="839"/>
      <c r="BS647" s="839"/>
    </row>
    <row r="648" spans="1:71" s="575" customFormat="1" ht="15.6" customHeight="1" outlineLevel="2" x14ac:dyDescent="0.2">
      <c r="A648" s="811"/>
      <c r="B648" s="578"/>
      <c r="C648" s="694"/>
      <c r="D648" s="576" t="s">
        <v>1420</v>
      </c>
      <c r="E648" s="579">
        <f>E644*3.3333</f>
        <v>304.33028999999999</v>
      </c>
      <c r="F648" s="576" t="s">
        <v>71</v>
      </c>
      <c r="G648" s="580">
        <v>0.03</v>
      </c>
      <c r="H648" s="580">
        <f t="shared" si="183"/>
        <v>9.1299086999999997</v>
      </c>
      <c r="I648" s="768">
        <v>0.44</v>
      </c>
      <c r="J648" s="768">
        <f t="shared" si="184"/>
        <v>133.90532759999999</v>
      </c>
      <c r="K648" s="768"/>
      <c r="L648" s="768">
        <f>E648*K648</f>
        <v>0</v>
      </c>
      <c r="M648" s="768">
        <f>J648+H648*Tabellen!$K$2+L648</f>
        <v>681.69984959999999</v>
      </c>
      <c r="N648" s="704"/>
      <c r="O648" s="889">
        <f t="shared" si="185"/>
        <v>824.85681801600003</v>
      </c>
      <c r="P648" s="902"/>
      <c r="Q648" s="894" t="s">
        <v>1007</v>
      </c>
      <c r="R648" s="889">
        <f>H648*Tabellen!$K$2*Tabellen!$F$2</f>
        <v>662.83137162000003</v>
      </c>
      <c r="S648" s="895" t="s">
        <v>1089</v>
      </c>
      <c r="T648" s="889">
        <f>J648*Tabellen!$F$2</f>
        <v>162.02544639599998</v>
      </c>
      <c r="U648" s="889">
        <f>R648*Tabellen!$G$2</f>
        <v>59.654823445799998</v>
      </c>
      <c r="V648" s="889">
        <f>T648*Tabellen!$H$2</f>
        <v>34.025343743159993</v>
      </c>
      <c r="W648" s="889">
        <f t="shared" si="186"/>
        <v>93.680167188959985</v>
      </c>
      <c r="X648" s="889">
        <f t="shared" si="187"/>
        <v>918.53698520496005</v>
      </c>
      <c r="Y648" s="890"/>
      <c r="Z648" s="839"/>
      <c r="AA648" s="839"/>
      <c r="AB648" s="839"/>
      <c r="AC648" s="839"/>
      <c r="AD648" s="839"/>
      <c r="AE648" s="839"/>
      <c r="AF648" s="839"/>
      <c r="AG648" s="839"/>
      <c r="AH648" s="839"/>
      <c r="AI648" s="839"/>
      <c r="AJ648" s="839"/>
      <c r="AK648" s="839"/>
      <c r="AL648" s="839"/>
      <c r="AM648" s="839"/>
      <c r="AN648" s="839"/>
      <c r="AO648" s="839"/>
      <c r="AP648" s="839"/>
      <c r="AQ648" s="839"/>
      <c r="AR648" s="839"/>
      <c r="AS648" s="839"/>
      <c r="AT648" s="839"/>
      <c r="AU648" s="839"/>
      <c r="AV648" s="839"/>
      <c r="AW648" s="839"/>
      <c r="AX648" s="839"/>
      <c r="AY648" s="839"/>
      <c r="AZ648" s="839"/>
      <c r="BA648" s="839"/>
      <c r="BB648" s="839"/>
      <c r="BC648" s="839"/>
      <c r="BD648" s="839"/>
      <c r="BE648" s="839"/>
      <c r="BF648" s="839"/>
      <c r="BG648" s="839"/>
      <c r="BH648" s="839"/>
      <c r="BI648" s="839"/>
      <c r="BJ648" s="839"/>
      <c r="BK648" s="839"/>
      <c r="BL648" s="839"/>
      <c r="BM648" s="839"/>
      <c r="BN648" s="839"/>
      <c r="BO648" s="839"/>
      <c r="BP648" s="839"/>
      <c r="BQ648" s="839"/>
      <c r="BR648" s="839"/>
      <c r="BS648" s="839"/>
    </row>
    <row r="649" spans="1:71" s="575" customFormat="1" ht="15.6" customHeight="1" outlineLevel="2" x14ac:dyDescent="0.2">
      <c r="A649" s="811"/>
      <c r="B649" s="686"/>
      <c r="C649" s="699"/>
      <c r="D649" s="692" t="s">
        <v>158</v>
      </c>
      <c r="E649" s="597">
        <f>E644*1.7*1.1</f>
        <v>170.73099999999999</v>
      </c>
      <c r="F649" s="598" t="s">
        <v>71</v>
      </c>
      <c r="G649" s="599">
        <v>0</v>
      </c>
      <c r="H649" s="599">
        <f t="shared" si="183"/>
        <v>0</v>
      </c>
      <c r="I649" s="776">
        <v>2.61</v>
      </c>
      <c r="J649" s="776">
        <f t="shared" si="184"/>
        <v>445.60790999999995</v>
      </c>
      <c r="K649" s="776"/>
      <c r="L649" s="776">
        <f>+K649*E649</f>
        <v>0</v>
      </c>
      <c r="M649" s="777">
        <f>J649+H649*Tabellen!$K$2+L649</f>
        <v>445.60790999999995</v>
      </c>
      <c r="N649" s="704"/>
      <c r="O649" s="889">
        <f t="shared" si="185"/>
        <v>539.18557109999995</v>
      </c>
      <c r="P649" s="902"/>
      <c r="Q649" s="894" t="s">
        <v>1007</v>
      </c>
      <c r="R649" s="889">
        <f>H649*Tabellen!$K$2*Tabellen!$F$2</f>
        <v>0</v>
      </c>
      <c r="S649" s="895" t="s">
        <v>1089</v>
      </c>
      <c r="T649" s="889">
        <f>J649*Tabellen!$F$2</f>
        <v>539.18557109999995</v>
      </c>
      <c r="U649" s="889">
        <f>R649*Tabellen!$G$2</f>
        <v>0</v>
      </c>
      <c r="V649" s="889">
        <f>T649*Tabellen!$H$2</f>
        <v>113.22896993099998</v>
      </c>
      <c r="W649" s="889">
        <f t="shared" si="186"/>
        <v>113.22896993099998</v>
      </c>
      <c r="X649" s="889">
        <f t="shared" si="187"/>
        <v>652.41454103099989</v>
      </c>
      <c r="Y649" s="890"/>
      <c r="Z649" s="841"/>
      <c r="AA649" s="839"/>
      <c r="AB649" s="839"/>
      <c r="AC649" s="839"/>
      <c r="AD649" s="839"/>
      <c r="AE649" s="839"/>
      <c r="AF649" s="839"/>
      <c r="AG649" s="839"/>
      <c r="AH649" s="839"/>
      <c r="AI649" s="839"/>
      <c r="AJ649" s="839"/>
      <c r="AK649" s="839"/>
      <c r="AL649" s="839"/>
      <c r="AM649" s="839"/>
      <c r="AN649" s="839"/>
      <c r="AO649" s="839"/>
      <c r="AP649" s="839"/>
      <c r="AQ649" s="839"/>
      <c r="AR649" s="839"/>
      <c r="AS649" s="839"/>
      <c r="AT649" s="839"/>
      <c r="AU649" s="839"/>
      <c r="AV649" s="839"/>
      <c r="AW649" s="839"/>
      <c r="AX649" s="839"/>
      <c r="AY649" s="839"/>
      <c r="AZ649" s="839"/>
      <c r="BA649" s="839"/>
      <c r="BB649" s="839"/>
      <c r="BC649" s="839"/>
      <c r="BD649" s="839"/>
      <c r="BE649" s="839"/>
      <c r="BF649" s="839"/>
      <c r="BG649" s="839"/>
      <c r="BH649" s="839"/>
      <c r="BI649" s="839"/>
      <c r="BJ649" s="839"/>
      <c r="BK649" s="839"/>
      <c r="BL649" s="839"/>
      <c r="BM649" s="839"/>
      <c r="BN649" s="839"/>
      <c r="BO649" s="839"/>
      <c r="BP649" s="839"/>
      <c r="BQ649" s="839"/>
      <c r="BR649" s="839"/>
      <c r="BS649" s="839"/>
    </row>
    <row r="650" spans="1:71" s="575" customFormat="1" ht="15.6" customHeight="1" outlineLevel="2" x14ac:dyDescent="0.2">
      <c r="A650" s="811"/>
      <c r="B650" s="686"/>
      <c r="C650" s="699"/>
      <c r="D650" s="692" t="s">
        <v>159</v>
      </c>
      <c r="E650" s="597">
        <f>E644/2.5*2.1</f>
        <v>76.691999999999993</v>
      </c>
      <c r="F650" s="598" t="s">
        <v>71</v>
      </c>
      <c r="G650" s="599"/>
      <c r="H650" s="599">
        <f t="shared" si="183"/>
        <v>0</v>
      </c>
      <c r="I650" s="776">
        <v>2.39</v>
      </c>
      <c r="J650" s="776">
        <f t="shared" si="184"/>
        <v>183.29388</v>
      </c>
      <c r="K650" s="776"/>
      <c r="L650" s="776">
        <f>+K650*E650</f>
        <v>0</v>
      </c>
      <c r="M650" s="777">
        <f>J650+H650*Tabellen!$K$2+L650</f>
        <v>183.29388</v>
      </c>
      <c r="N650" s="704"/>
      <c r="O650" s="889">
        <f t="shared" si="185"/>
        <v>221.78559479999998</v>
      </c>
      <c r="P650" s="902"/>
      <c r="Q650" s="894" t="s">
        <v>1007</v>
      </c>
      <c r="R650" s="889">
        <f>H650*Tabellen!$K$2*Tabellen!$F$2</f>
        <v>0</v>
      </c>
      <c r="S650" s="895" t="s">
        <v>1089</v>
      </c>
      <c r="T650" s="889">
        <f>J650*Tabellen!$F$2</f>
        <v>221.78559479999998</v>
      </c>
      <c r="U650" s="889">
        <f>R650*Tabellen!$G$2</f>
        <v>0</v>
      </c>
      <c r="V650" s="889">
        <f>T650*Tabellen!$H$2</f>
        <v>46.574974907999994</v>
      </c>
      <c r="W650" s="889">
        <f t="shared" si="186"/>
        <v>46.574974907999994</v>
      </c>
      <c r="X650" s="889">
        <f t="shared" si="187"/>
        <v>268.36056970799996</v>
      </c>
      <c r="Y650" s="890"/>
      <c r="Z650" s="841"/>
      <c r="AA650" s="839"/>
      <c r="AB650" s="839"/>
      <c r="AC650" s="839"/>
      <c r="AD650" s="839"/>
      <c r="AE650" s="839"/>
      <c r="AF650" s="839"/>
      <c r="AG650" s="839"/>
      <c r="AH650" s="839"/>
      <c r="AI650" s="839"/>
      <c r="AJ650" s="839"/>
      <c r="AK650" s="839"/>
      <c r="AL650" s="839"/>
      <c r="AM650" s="839"/>
      <c r="AN650" s="839"/>
      <c r="AO650" s="839"/>
      <c r="AP650" s="839"/>
      <c r="AQ650" s="839"/>
      <c r="AR650" s="839"/>
      <c r="AS650" s="839"/>
      <c r="AT650" s="839"/>
      <c r="AU650" s="839"/>
      <c r="AV650" s="839"/>
      <c r="AW650" s="839"/>
      <c r="AX650" s="839"/>
      <c r="AY650" s="839"/>
      <c r="AZ650" s="839"/>
      <c r="BA650" s="839"/>
      <c r="BB650" s="839"/>
      <c r="BC650" s="839"/>
      <c r="BD650" s="839"/>
      <c r="BE650" s="839"/>
      <c r="BF650" s="839"/>
      <c r="BG650" s="839"/>
      <c r="BH650" s="839"/>
      <c r="BI650" s="839"/>
      <c r="BJ650" s="839"/>
      <c r="BK650" s="839"/>
      <c r="BL650" s="839"/>
      <c r="BM650" s="839"/>
      <c r="BN650" s="839"/>
      <c r="BO650" s="839"/>
      <c r="BP650" s="839"/>
      <c r="BQ650" s="839"/>
      <c r="BR650" s="839"/>
      <c r="BS650" s="839"/>
    </row>
    <row r="651" spans="1:71" s="575" customFormat="1" ht="15.6" customHeight="1" outlineLevel="2" x14ac:dyDescent="0.2">
      <c r="A651" s="811"/>
      <c r="B651" s="578"/>
      <c r="C651" s="694"/>
      <c r="D651" s="576" t="s">
        <v>1423</v>
      </c>
      <c r="E651" s="579">
        <f>E644*1.05</f>
        <v>95.864999999999995</v>
      </c>
      <c r="F651" s="576" t="s">
        <v>74</v>
      </c>
      <c r="G651" s="580">
        <v>0</v>
      </c>
      <c r="H651" s="580">
        <f t="shared" si="183"/>
        <v>0</v>
      </c>
      <c r="I651" s="768">
        <v>4.26</v>
      </c>
      <c r="J651" s="768">
        <f t="shared" si="184"/>
        <v>408.38489999999996</v>
      </c>
      <c r="K651" s="768"/>
      <c r="L651" s="768">
        <f>E651*K651</f>
        <v>0</v>
      </c>
      <c r="M651" s="768">
        <f>J651+H651*Tabellen!$K$2+L651</f>
        <v>408.38489999999996</v>
      </c>
      <c r="N651" s="704"/>
      <c r="O651" s="889">
        <f t="shared" si="185"/>
        <v>494.14572899999996</v>
      </c>
      <c r="P651" s="902"/>
      <c r="Q651" s="894" t="s">
        <v>1007</v>
      </c>
      <c r="R651" s="889">
        <f>H651*Tabellen!$K$2*Tabellen!$F$2</f>
        <v>0</v>
      </c>
      <c r="S651" s="895" t="s">
        <v>1089</v>
      </c>
      <c r="T651" s="889">
        <f>J651*Tabellen!$F$2</f>
        <v>494.14572899999996</v>
      </c>
      <c r="U651" s="889">
        <f>R651*Tabellen!$G$2</f>
        <v>0</v>
      </c>
      <c r="V651" s="889">
        <f>T651*Tabellen!$H$2</f>
        <v>103.77060308999999</v>
      </c>
      <c r="W651" s="889">
        <f t="shared" si="186"/>
        <v>103.77060308999999</v>
      </c>
      <c r="X651" s="889">
        <f t="shared" si="187"/>
        <v>597.91633208999997</v>
      </c>
      <c r="Y651" s="888"/>
      <c r="Z651" s="839"/>
      <c r="AA651" s="839"/>
      <c r="AB651" s="839"/>
      <c r="AC651" s="839"/>
      <c r="AD651" s="839"/>
      <c r="AE651" s="839"/>
      <c r="AF651" s="839"/>
      <c r="AG651" s="839"/>
      <c r="AH651" s="839"/>
      <c r="AI651" s="839"/>
      <c r="AJ651" s="839"/>
      <c r="AK651" s="839"/>
      <c r="AL651" s="839"/>
      <c r="AM651" s="839"/>
      <c r="AN651" s="839"/>
      <c r="AO651" s="839"/>
      <c r="AP651" s="839"/>
      <c r="AQ651" s="839"/>
      <c r="AR651" s="839"/>
      <c r="AS651" s="839"/>
      <c r="AT651" s="839"/>
      <c r="AU651" s="839"/>
      <c r="AV651" s="839"/>
      <c r="AW651" s="839"/>
      <c r="AX651" s="839"/>
      <c r="AY651" s="839"/>
      <c r="AZ651" s="839"/>
      <c r="BA651" s="839"/>
      <c r="BB651" s="839"/>
      <c r="BC651" s="839"/>
      <c r="BD651" s="839"/>
      <c r="BE651" s="839"/>
      <c r="BF651" s="839"/>
      <c r="BG651" s="839"/>
      <c r="BH651" s="839"/>
      <c r="BI651" s="839"/>
      <c r="BJ651" s="839"/>
      <c r="BK651" s="839"/>
      <c r="BL651" s="839"/>
      <c r="BM651" s="839"/>
      <c r="BN651" s="839"/>
      <c r="BO651" s="839"/>
      <c r="BP651" s="839"/>
      <c r="BQ651" s="839"/>
      <c r="BR651" s="839"/>
      <c r="BS651" s="839"/>
    </row>
    <row r="652" spans="1:71" s="575" customFormat="1" ht="15.6" customHeight="1" outlineLevel="2" x14ac:dyDescent="0.2">
      <c r="A652" s="811"/>
      <c r="B652" s="578"/>
      <c r="C652" s="694"/>
      <c r="D652" s="576" t="s">
        <v>1514</v>
      </c>
      <c r="E652" s="579">
        <f>E644*1.05</f>
        <v>95.864999999999995</v>
      </c>
      <c r="F652" s="578" t="s">
        <v>74</v>
      </c>
      <c r="G652" s="579">
        <v>0</v>
      </c>
      <c r="H652" s="580">
        <f t="shared" ref="H652" si="188">E652*G652</f>
        <v>0</v>
      </c>
      <c r="I652" s="781">
        <v>1.85</v>
      </c>
      <c r="J652" s="768">
        <f t="shared" si="184"/>
        <v>177.35024999999999</v>
      </c>
      <c r="K652" s="768"/>
      <c r="L652" s="768">
        <f>E652*K652</f>
        <v>0</v>
      </c>
      <c r="M652" s="768">
        <f>J652+H652*Tabellen!$K$2+L652</f>
        <v>177.35024999999999</v>
      </c>
      <c r="N652" s="704"/>
      <c r="O652" s="889">
        <f t="shared" ref="O652" si="189">R652+T652</f>
        <v>214.59380249999998</v>
      </c>
      <c r="P652" s="902"/>
      <c r="Q652" s="894" t="s">
        <v>1007</v>
      </c>
      <c r="R652" s="889">
        <f>H652*Tabellen!$K$2*Tabellen!$F$2</f>
        <v>0</v>
      </c>
      <c r="S652" s="895" t="s">
        <v>1089</v>
      </c>
      <c r="T652" s="889">
        <f>J652*Tabellen!$F$2</f>
        <v>214.59380249999998</v>
      </c>
      <c r="U652" s="889">
        <f>R652*Tabellen!$G$2</f>
        <v>0</v>
      </c>
      <c r="V652" s="889">
        <f>T652*Tabellen!$H$2</f>
        <v>45.064698524999997</v>
      </c>
      <c r="W652" s="889">
        <f t="shared" ref="W652" si="190">U652+V652</f>
        <v>45.064698524999997</v>
      </c>
      <c r="X652" s="889">
        <f t="shared" ref="X652" si="191">O652+W652</f>
        <v>259.65850102499996</v>
      </c>
      <c r="Y652" s="897"/>
      <c r="Z652" s="839"/>
      <c r="AA652" s="839"/>
      <c r="AB652" s="839"/>
      <c r="AC652" s="839"/>
      <c r="AD652" s="839"/>
      <c r="AE652" s="839"/>
      <c r="AF652" s="839"/>
      <c r="AG652" s="839"/>
      <c r="AH652" s="839"/>
      <c r="AI652" s="839"/>
      <c r="AJ652" s="839"/>
      <c r="AK652" s="839"/>
      <c r="AL652" s="839"/>
      <c r="AM652" s="839"/>
      <c r="AN652" s="839"/>
      <c r="AO652" s="839"/>
      <c r="AP652" s="839"/>
      <c r="AQ652" s="839"/>
      <c r="AR652" s="839"/>
      <c r="AS652" s="839"/>
      <c r="AT652" s="839"/>
      <c r="AU652" s="839"/>
      <c r="AV652" s="839"/>
      <c r="AW652" s="839"/>
      <c r="AX652" s="839"/>
      <c r="AY652" s="839"/>
      <c r="AZ652" s="839"/>
      <c r="BA652" s="839"/>
      <c r="BB652" s="839"/>
      <c r="BC652" s="839"/>
      <c r="BD652" s="839"/>
      <c r="BE652" s="839"/>
      <c r="BF652" s="839"/>
      <c r="BG652" s="839"/>
      <c r="BH652" s="839"/>
      <c r="BI652" s="839"/>
      <c r="BJ652" s="839"/>
      <c r="BK652" s="839"/>
      <c r="BL652" s="839"/>
      <c r="BM652" s="839"/>
      <c r="BN652" s="839"/>
      <c r="BO652" s="839"/>
      <c r="BP652" s="839"/>
      <c r="BQ652" s="839"/>
      <c r="BR652" s="839"/>
      <c r="BS652" s="839"/>
    </row>
    <row r="653" spans="1:71" s="575" customFormat="1" ht="15.6" customHeight="1" outlineLevel="2" x14ac:dyDescent="0.2">
      <c r="A653" s="811"/>
      <c r="B653" s="578"/>
      <c r="C653" s="694"/>
      <c r="D653" s="576" t="s">
        <v>1414</v>
      </c>
      <c r="E653" s="579">
        <f>E644*1.1</f>
        <v>100.43</v>
      </c>
      <c r="F653" s="578" t="s">
        <v>74</v>
      </c>
      <c r="G653" s="579">
        <v>0</v>
      </c>
      <c r="H653" s="580">
        <f t="shared" si="183"/>
        <v>0</v>
      </c>
      <c r="I653" s="781">
        <v>2.1754249999999997</v>
      </c>
      <c r="J653" s="768">
        <f t="shared" si="184"/>
        <v>218.47793274999998</v>
      </c>
      <c r="K653" s="768"/>
      <c r="L653" s="768">
        <f>E653*K653</f>
        <v>0</v>
      </c>
      <c r="M653" s="768">
        <f>J653+H653*Tabellen!$K$2+L653</f>
        <v>218.47793274999998</v>
      </c>
      <c r="N653" s="704"/>
      <c r="O653" s="889">
        <f t="shared" si="185"/>
        <v>264.35829862749995</v>
      </c>
      <c r="P653" s="902"/>
      <c r="Q653" s="894" t="s">
        <v>1007</v>
      </c>
      <c r="R653" s="889">
        <f>H653*Tabellen!$K$2*Tabellen!$F$2</f>
        <v>0</v>
      </c>
      <c r="S653" s="895" t="s">
        <v>1089</v>
      </c>
      <c r="T653" s="889">
        <f>J653*Tabellen!$F$2</f>
        <v>264.35829862749995</v>
      </c>
      <c r="U653" s="889">
        <f>R653*Tabellen!$G$2</f>
        <v>0</v>
      </c>
      <c r="V653" s="889">
        <f>T653*Tabellen!$H$2</f>
        <v>55.515242711774988</v>
      </c>
      <c r="W653" s="889">
        <f t="shared" si="186"/>
        <v>55.515242711774988</v>
      </c>
      <c r="X653" s="889">
        <f t="shared" si="187"/>
        <v>319.87354133927494</v>
      </c>
      <c r="Y653" s="897"/>
      <c r="Z653" s="839"/>
      <c r="AA653" s="839"/>
      <c r="AB653" s="839"/>
      <c r="AC653" s="839"/>
      <c r="AD653" s="839"/>
      <c r="AE653" s="839"/>
      <c r="AF653" s="839"/>
      <c r="AG653" s="839"/>
      <c r="AH653" s="839"/>
      <c r="AI653" s="839"/>
      <c r="AJ653" s="839"/>
      <c r="AK653" s="839"/>
      <c r="AL653" s="839"/>
      <c r="AM653" s="839"/>
      <c r="AN653" s="839"/>
      <c r="AO653" s="839"/>
      <c r="AP653" s="839"/>
      <c r="AQ653" s="839"/>
      <c r="AR653" s="839"/>
      <c r="AS653" s="839"/>
      <c r="AT653" s="839"/>
      <c r="AU653" s="839"/>
      <c r="AV653" s="839"/>
      <c r="AW653" s="839"/>
      <c r="AX653" s="839"/>
      <c r="AY653" s="839"/>
      <c r="AZ653" s="839"/>
      <c r="BA653" s="839"/>
      <c r="BB653" s="839"/>
      <c r="BC653" s="839"/>
      <c r="BD653" s="839"/>
      <c r="BE653" s="839"/>
      <c r="BF653" s="839"/>
      <c r="BG653" s="839"/>
      <c r="BH653" s="839"/>
      <c r="BI653" s="839"/>
      <c r="BJ653" s="839"/>
      <c r="BK653" s="839"/>
      <c r="BL653" s="839"/>
      <c r="BM653" s="839"/>
      <c r="BN653" s="839"/>
      <c r="BO653" s="839"/>
      <c r="BP653" s="839"/>
      <c r="BQ653" s="839"/>
      <c r="BR653" s="839"/>
      <c r="BS653" s="839"/>
    </row>
    <row r="654" spans="1:71" s="575" customFormat="1" ht="15.6" customHeight="1" outlineLevel="2" x14ac:dyDescent="0.2">
      <c r="A654" s="811"/>
      <c r="B654" s="578"/>
      <c r="C654" s="694"/>
      <c r="D654" s="576" t="s">
        <v>1415</v>
      </c>
      <c r="E654" s="579">
        <f>E644*1.1</f>
        <v>100.43</v>
      </c>
      <c r="F654" s="578" t="s">
        <v>74</v>
      </c>
      <c r="G654" s="579">
        <v>0</v>
      </c>
      <c r="H654" s="580">
        <f t="shared" si="183"/>
        <v>0</v>
      </c>
      <c r="I654" s="781">
        <v>1.79</v>
      </c>
      <c r="J654" s="768">
        <f t="shared" si="184"/>
        <v>179.76970000000003</v>
      </c>
      <c r="K654" s="768"/>
      <c r="L654" s="768">
        <f>E654*K654</f>
        <v>0</v>
      </c>
      <c r="M654" s="768">
        <f>J654+H654*Tabellen!$K$2+L654</f>
        <v>179.76970000000003</v>
      </c>
      <c r="N654" s="704"/>
      <c r="O654" s="889">
        <f t="shared" si="185"/>
        <v>217.52133700000002</v>
      </c>
      <c r="P654" s="902"/>
      <c r="Q654" s="894" t="s">
        <v>1007</v>
      </c>
      <c r="R654" s="889">
        <f>H654*Tabellen!$K$2*Tabellen!$F$2</f>
        <v>0</v>
      </c>
      <c r="S654" s="895" t="s">
        <v>1089</v>
      </c>
      <c r="T654" s="889">
        <f>J654*Tabellen!$F$2</f>
        <v>217.52133700000002</v>
      </c>
      <c r="U654" s="889">
        <f>R654*Tabellen!$G$2</f>
        <v>0</v>
      </c>
      <c r="V654" s="889">
        <f>T654*Tabellen!$H$2</f>
        <v>45.679480770000005</v>
      </c>
      <c r="W654" s="889">
        <f t="shared" si="186"/>
        <v>45.679480770000005</v>
      </c>
      <c r="X654" s="889">
        <f t="shared" si="187"/>
        <v>263.20081777000001</v>
      </c>
      <c r="Y654" s="897"/>
      <c r="Z654" s="839"/>
      <c r="AA654" s="839"/>
      <c r="AB654" s="839"/>
      <c r="AC654" s="839"/>
      <c r="AD654" s="839"/>
      <c r="AE654" s="839"/>
      <c r="AF654" s="839"/>
      <c r="AG654" s="839"/>
      <c r="AH654" s="839"/>
      <c r="AI654" s="839"/>
      <c r="AJ654" s="839"/>
      <c r="AK654" s="839"/>
      <c r="AL654" s="839"/>
      <c r="AM654" s="839"/>
      <c r="AN654" s="839"/>
      <c r="AO654" s="839"/>
      <c r="AP654" s="839"/>
      <c r="AQ654" s="839"/>
      <c r="AR654" s="839"/>
      <c r="AS654" s="839"/>
      <c r="AT654" s="839"/>
      <c r="AU654" s="839"/>
      <c r="AV654" s="839"/>
      <c r="AW654" s="839"/>
      <c r="AX654" s="839"/>
      <c r="AY654" s="839"/>
      <c r="AZ654" s="839"/>
      <c r="BA654" s="839"/>
      <c r="BB654" s="839"/>
      <c r="BC654" s="839"/>
      <c r="BD654" s="839"/>
      <c r="BE654" s="839"/>
      <c r="BF654" s="839"/>
      <c r="BG654" s="839"/>
      <c r="BH654" s="839"/>
      <c r="BI654" s="839"/>
      <c r="BJ654" s="839"/>
      <c r="BK654" s="839"/>
      <c r="BL654" s="839"/>
      <c r="BM654" s="839"/>
      <c r="BN654" s="839"/>
      <c r="BO654" s="839"/>
      <c r="BP654" s="839"/>
      <c r="BQ654" s="839"/>
      <c r="BR654" s="839"/>
      <c r="BS654" s="839"/>
    </row>
    <row r="655" spans="1:71" s="575" customFormat="1" ht="15.6" customHeight="1" outlineLevel="2" x14ac:dyDescent="0.2">
      <c r="A655" s="811"/>
      <c r="B655" s="578"/>
      <c r="C655" s="694"/>
      <c r="D655" s="576" t="s">
        <v>1900</v>
      </c>
      <c r="E655" s="579">
        <f>E644*1.1</f>
        <v>100.43</v>
      </c>
      <c r="F655" s="576" t="s">
        <v>74</v>
      </c>
      <c r="G655" s="580"/>
      <c r="H655" s="580">
        <f t="shared" si="183"/>
        <v>0</v>
      </c>
      <c r="I655" s="768">
        <v>9.8000000000000007</v>
      </c>
      <c r="J655" s="768">
        <f t="shared" si="184"/>
        <v>984.21400000000017</v>
      </c>
      <c r="K655" s="768"/>
      <c r="L655" s="768">
        <f>E655*K655</f>
        <v>0</v>
      </c>
      <c r="M655" s="768">
        <f>J655+H655*Tabellen!$K$2+L655</f>
        <v>984.21400000000017</v>
      </c>
      <c r="N655" s="704"/>
      <c r="O655" s="889">
        <f t="shared" si="185"/>
        <v>1190.8989400000003</v>
      </c>
      <c r="P655" s="902"/>
      <c r="Q655" s="894" t="s">
        <v>1007</v>
      </c>
      <c r="R655" s="889">
        <f>H655*Tabellen!$K$2*Tabellen!$F$2</f>
        <v>0</v>
      </c>
      <c r="S655" s="895" t="s">
        <v>1089</v>
      </c>
      <c r="T655" s="889">
        <f>J655*Tabellen!$F$2</f>
        <v>1190.8989400000003</v>
      </c>
      <c r="U655" s="889">
        <f>R655*Tabellen!$G$2</f>
        <v>0</v>
      </c>
      <c r="V655" s="889">
        <f>T655*Tabellen!$H$2</f>
        <v>250.08877740000005</v>
      </c>
      <c r="W655" s="889">
        <f t="shared" si="186"/>
        <v>250.08877740000005</v>
      </c>
      <c r="X655" s="889">
        <f t="shared" si="187"/>
        <v>1440.9877174000003</v>
      </c>
      <c r="Y655" s="905"/>
      <c r="Z655" s="839"/>
      <c r="AA655" s="839"/>
      <c r="AB655" s="839"/>
      <c r="AC655" s="839"/>
      <c r="AD655" s="839"/>
      <c r="AE655" s="839"/>
      <c r="AF655" s="839"/>
      <c r="AG655" s="839"/>
      <c r="AH655" s="839"/>
      <c r="AI655" s="839"/>
      <c r="AJ655" s="839"/>
      <c r="AK655" s="839"/>
      <c r="AL655" s="839"/>
      <c r="AM655" s="839"/>
      <c r="AN655" s="839"/>
      <c r="AO655" s="839"/>
      <c r="AP655" s="839"/>
      <c r="AQ655" s="839"/>
      <c r="AR655" s="839"/>
      <c r="AS655" s="839"/>
      <c r="AT655" s="839"/>
      <c r="AU655" s="839"/>
      <c r="AV655" s="839"/>
      <c r="AW655" s="839"/>
      <c r="AX655" s="839"/>
      <c r="AY655" s="839"/>
      <c r="AZ655" s="839"/>
      <c r="BA655" s="839"/>
      <c r="BB655" s="839"/>
      <c r="BC655" s="839"/>
      <c r="BD655" s="839"/>
      <c r="BE655" s="839"/>
      <c r="BF655" s="839"/>
      <c r="BG655" s="839"/>
      <c r="BH655" s="839"/>
      <c r="BI655" s="839"/>
      <c r="BJ655" s="839"/>
      <c r="BK655" s="839"/>
      <c r="BL655" s="839"/>
      <c r="BM655" s="839"/>
      <c r="BN655" s="839"/>
      <c r="BO655" s="839"/>
      <c r="BP655" s="839"/>
      <c r="BQ655" s="839"/>
      <c r="BR655" s="839"/>
      <c r="BS655" s="839"/>
    </row>
    <row r="656" spans="1:71" s="575" customFormat="1" ht="15.6" customHeight="1" outlineLevel="2" x14ac:dyDescent="0.2">
      <c r="A656" s="811"/>
      <c r="B656" s="686"/>
      <c r="C656" s="699"/>
      <c r="D656" s="692" t="s">
        <v>1422</v>
      </c>
      <c r="E656" s="597">
        <f>E644</f>
        <v>91.3</v>
      </c>
      <c r="F656" s="598" t="s">
        <v>74</v>
      </c>
      <c r="G656" s="599">
        <v>1.05</v>
      </c>
      <c r="H656" s="599">
        <f t="shared" si="183"/>
        <v>95.864999999999995</v>
      </c>
      <c r="I656" s="776">
        <v>0</v>
      </c>
      <c r="J656" s="776">
        <f t="shared" si="184"/>
        <v>0</v>
      </c>
      <c r="K656" s="776"/>
      <c r="L656" s="776">
        <f>+K656*E656</f>
        <v>0</v>
      </c>
      <c r="M656" s="777">
        <f>J656+H656*Tabellen!$K$2+L656</f>
        <v>5751.9</v>
      </c>
      <c r="N656" s="704"/>
      <c r="O656" s="889">
        <f t="shared" si="185"/>
        <v>6959.7989999999991</v>
      </c>
      <c r="P656" s="902"/>
      <c r="Q656" s="894" t="s">
        <v>1007</v>
      </c>
      <c r="R656" s="889">
        <f>H656*Tabellen!$K$2*Tabellen!$F$2</f>
        <v>6959.7989999999991</v>
      </c>
      <c r="S656" s="895" t="s">
        <v>1089</v>
      </c>
      <c r="T656" s="889">
        <f>J656*Tabellen!$F$2</f>
        <v>0</v>
      </c>
      <c r="U656" s="889">
        <f>R656*Tabellen!$G$2</f>
        <v>626.38190999999995</v>
      </c>
      <c r="V656" s="889">
        <f>T656*Tabellen!$H$2</f>
        <v>0</v>
      </c>
      <c r="W656" s="889">
        <f t="shared" si="186"/>
        <v>626.38190999999995</v>
      </c>
      <c r="X656" s="889">
        <f t="shared" si="187"/>
        <v>7586.1809099999991</v>
      </c>
      <c r="Y656" s="890"/>
      <c r="Z656" s="841"/>
      <c r="AA656" s="839"/>
      <c r="AB656" s="839"/>
      <c r="AC656" s="839"/>
      <c r="AD656" s="839"/>
      <c r="AE656" s="839"/>
      <c r="AF656" s="839"/>
      <c r="AG656" s="839"/>
      <c r="AH656" s="839"/>
      <c r="AI656" s="839"/>
      <c r="AJ656" s="839"/>
      <c r="AK656" s="839"/>
      <c r="AL656" s="839"/>
      <c r="AM656" s="839"/>
      <c r="AN656" s="839"/>
      <c r="AO656" s="839"/>
      <c r="AP656" s="839"/>
      <c r="AQ656" s="839"/>
      <c r="AR656" s="839"/>
      <c r="AS656" s="839"/>
      <c r="AT656" s="839"/>
      <c r="AU656" s="839"/>
      <c r="AV656" s="839"/>
      <c r="AW656" s="839"/>
      <c r="AX656" s="839"/>
      <c r="AY656" s="839"/>
      <c r="AZ656" s="839"/>
      <c r="BA656" s="839"/>
      <c r="BB656" s="839"/>
      <c r="BC656" s="839"/>
      <c r="BD656" s="839"/>
      <c r="BE656" s="839"/>
      <c r="BF656" s="839"/>
      <c r="BG656" s="839"/>
      <c r="BH656" s="839"/>
      <c r="BI656" s="839"/>
      <c r="BJ656" s="839"/>
      <c r="BK656" s="839"/>
      <c r="BL656" s="839"/>
      <c r="BM656" s="839"/>
      <c r="BN656" s="839"/>
      <c r="BO656" s="839"/>
      <c r="BP656" s="839"/>
      <c r="BQ656" s="839"/>
      <c r="BR656" s="839"/>
      <c r="BS656" s="839"/>
    </row>
    <row r="657" spans="1:71" s="575" customFormat="1" ht="15.6" customHeight="1" outlineLevel="2" x14ac:dyDescent="0.2">
      <c r="A657" s="811"/>
      <c r="B657" s="578"/>
      <c r="C657" s="694"/>
      <c r="D657" s="578" t="s">
        <v>1416</v>
      </c>
      <c r="E657" s="579">
        <f>E644</f>
        <v>91.3</v>
      </c>
      <c r="F657" s="576" t="s">
        <v>74</v>
      </c>
      <c r="G657" s="579"/>
      <c r="H657" s="580">
        <f t="shared" si="183"/>
        <v>0</v>
      </c>
      <c r="I657" s="768">
        <v>10</v>
      </c>
      <c r="J657" s="768">
        <f t="shared" si="184"/>
        <v>913</v>
      </c>
      <c r="K657" s="768"/>
      <c r="L657" s="768">
        <f>E657*K657</f>
        <v>0</v>
      </c>
      <c r="M657" s="768">
        <f>J657+H657*Tabellen!$K$2+L657</f>
        <v>913</v>
      </c>
      <c r="N657" s="704"/>
      <c r="O657" s="889">
        <f t="shared" si="185"/>
        <v>1104.73</v>
      </c>
      <c r="P657" s="902"/>
      <c r="Q657" s="894" t="s">
        <v>1007</v>
      </c>
      <c r="R657" s="889">
        <f>H657*Tabellen!$K$2*Tabellen!$F$2</f>
        <v>0</v>
      </c>
      <c r="S657" s="895" t="s">
        <v>1089</v>
      </c>
      <c r="T657" s="889">
        <f>J657*Tabellen!$F$2</f>
        <v>1104.73</v>
      </c>
      <c r="U657" s="889">
        <f>R657*Tabellen!$G$2</f>
        <v>0</v>
      </c>
      <c r="V657" s="889">
        <f>T657*Tabellen!$H$2</f>
        <v>231.9933</v>
      </c>
      <c r="W657" s="889">
        <f t="shared" si="186"/>
        <v>231.9933</v>
      </c>
      <c r="X657" s="889">
        <f t="shared" si="187"/>
        <v>1336.7233000000001</v>
      </c>
      <c r="Y657" s="888"/>
      <c r="Z657" s="839"/>
      <c r="AA657" s="839"/>
      <c r="AB657" s="839"/>
      <c r="AC657" s="839"/>
      <c r="AD657" s="839"/>
      <c r="AE657" s="839"/>
      <c r="AF657" s="839"/>
      <c r="AG657" s="839"/>
      <c r="AH657" s="839"/>
      <c r="AI657" s="839"/>
      <c r="AJ657" s="839"/>
      <c r="AK657" s="839"/>
      <c r="AL657" s="839"/>
      <c r="AM657" s="839"/>
      <c r="AN657" s="839"/>
      <c r="AO657" s="839"/>
      <c r="AP657" s="839"/>
      <c r="AQ657" s="839"/>
      <c r="AR657" s="839"/>
      <c r="AS657" s="839"/>
      <c r="AT657" s="839"/>
      <c r="AU657" s="839"/>
      <c r="AV657" s="839"/>
      <c r="AW657" s="839"/>
      <c r="AX657" s="839"/>
      <c r="AY657" s="839"/>
      <c r="AZ657" s="839"/>
      <c r="BA657" s="839"/>
      <c r="BB657" s="839"/>
      <c r="BC657" s="839"/>
      <c r="BD657" s="839"/>
      <c r="BE657" s="839"/>
      <c r="BF657" s="839"/>
      <c r="BG657" s="839"/>
      <c r="BH657" s="839"/>
      <c r="BI657" s="839"/>
      <c r="BJ657" s="839"/>
      <c r="BK657" s="839"/>
      <c r="BL657" s="839"/>
      <c r="BM657" s="839"/>
      <c r="BN657" s="839"/>
      <c r="BO657" s="839"/>
      <c r="BP657" s="839"/>
      <c r="BQ657" s="839"/>
      <c r="BR657" s="839"/>
      <c r="BS657" s="839"/>
    </row>
    <row r="658" spans="1:71" s="575" customFormat="1" ht="15.6" customHeight="1" outlineLevel="2" x14ac:dyDescent="0.2">
      <c r="A658" s="811"/>
      <c r="B658" s="578"/>
      <c r="C658" s="694"/>
      <c r="D658" s="578" t="s">
        <v>1407</v>
      </c>
      <c r="E658" s="579">
        <v>1</v>
      </c>
      <c r="F658" s="576" t="s">
        <v>844</v>
      </c>
      <c r="G658" s="579">
        <v>4</v>
      </c>
      <c r="H658" s="580">
        <f t="shared" si="183"/>
        <v>4</v>
      </c>
      <c r="I658" s="768"/>
      <c r="J658" s="768">
        <f t="shared" si="184"/>
        <v>0</v>
      </c>
      <c r="K658" s="768"/>
      <c r="L658" s="768">
        <f>E658*K658</f>
        <v>0</v>
      </c>
      <c r="M658" s="768">
        <f>J658+H658*Tabellen!$K$2+L658</f>
        <v>240</v>
      </c>
      <c r="N658" s="704"/>
      <c r="O658" s="889">
        <f t="shared" si="185"/>
        <v>290.39999999999998</v>
      </c>
      <c r="P658" s="902"/>
      <c r="Q658" s="894" t="s">
        <v>1007</v>
      </c>
      <c r="R658" s="889">
        <f>H658*Tabellen!$K$2*Tabellen!$F$2</f>
        <v>290.39999999999998</v>
      </c>
      <c r="S658" s="895" t="s">
        <v>1089</v>
      </c>
      <c r="T658" s="889">
        <f>J658*Tabellen!$F$2</f>
        <v>0</v>
      </c>
      <c r="U658" s="889">
        <f>R658*Tabellen!$G$2</f>
        <v>26.135999999999996</v>
      </c>
      <c r="V658" s="889">
        <f>T658*Tabellen!$H$2</f>
        <v>0</v>
      </c>
      <c r="W658" s="889">
        <f t="shared" si="186"/>
        <v>26.135999999999996</v>
      </c>
      <c r="X658" s="889">
        <f t="shared" si="187"/>
        <v>316.53599999999994</v>
      </c>
      <c r="Y658" s="888"/>
      <c r="Z658" s="839"/>
      <c r="AA658" s="839"/>
      <c r="AB658" s="839"/>
      <c r="AC658" s="839"/>
      <c r="AD658" s="839"/>
      <c r="AE658" s="839"/>
      <c r="AF658" s="839"/>
      <c r="AG658" s="839"/>
      <c r="AH658" s="839"/>
      <c r="AI658" s="839"/>
      <c r="AJ658" s="839"/>
      <c r="AK658" s="839"/>
      <c r="AL658" s="839"/>
      <c r="AM658" s="839"/>
      <c r="AN658" s="839"/>
      <c r="AO658" s="839"/>
      <c r="AP658" s="839"/>
      <c r="AQ658" s="839"/>
      <c r="AR658" s="839"/>
      <c r="AS658" s="839"/>
      <c r="AT658" s="839"/>
      <c r="AU658" s="839"/>
      <c r="AV658" s="839"/>
      <c r="AW658" s="839"/>
      <c r="AX658" s="839"/>
      <c r="AY658" s="839"/>
      <c r="AZ658" s="839"/>
      <c r="BA658" s="839"/>
      <c r="BB658" s="839"/>
      <c r="BC658" s="839"/>
      <c r="BD658" s="839"/>
      <c r="BE658" s="839"/>
      <c r="BF658" s="839"/>
      <c r="BG658" s="839"/>
      <c r="BH658" s="839"/>
      <c r="BI658" s="839"/>
      <c r="BJ658" s="839"/>
      <c r="BK658" s="839"/>
      <c r="BL658" s="839"/>
      <c r="BM658" s="839"/>
      <c r="BN658" s="839"/>
      <c r="BO658" s="839"/>
      <c r="BP658" s="839"/>
      <c r="BQ658" s="839"/>
      <c r="BR658" s="839"/>
      <c r="BS658" s="839"/>
    </row>
    <row r="659" spans="1:71" s="733" customFormat="1" ht="15.6" customHeight="1" outlineLevel="2" x14ac:dyDescent="0.2">
      <c r="A659" s="813"/>
      <c r="B659" s="578"/>
      <c r="C659" s="694"/>
      <c r="D659" s="576"/>
      <c r="E659" s="579"/>
      <c r="F659" s="576"/>
      <c r="G659" s="580"/>
      <c r="H659" s="580"/>
      <c r="I659" s="768"/>
      <c r="J659" s="768"/>
      <c r="K659" s="768"/>
      <c r="L659" s="768"/>
      <c r="M659" s="768"/>
      <c r="N659" s="736"/>
      <c r="O659" s="888"/>
      <c r="P659" s="902"/>
      <c r="Q659" s="894"/>
      <c r="R659" s="889"/>
      <c r="S659" s="895"/>
      <c r="T659" s="889"/>
      <c r="U659" s="889"/>
      <c r="V659" s="889"/>
      <c r="W659" s="889"/>
      <c r="X659" s="889"/>
      <c r="Y659" s="905"/>
      <c r="Z659" s="842"/>
      <c r="AA659" s="842"/>
      <c r="AB659" s="842"/>
      <c r="AC659" s="842"/>
      <c r="AD659" s="842"/>
      <c r="AE659" s="842"/>
      <c r="AF659" s="842"/>
      <c r="AG659" s="842"/>
      <c r="AH659" s="842"/>
      <c r="AI659" s="842"/>
      <c r="AJ659" s="842"/>
      <c r="AK659" s="842"/>
      <c r="AL659" s="842"/>
      <c r="AM659" s="842"/>
      <c r="AN659" s="842"/>
      <c r="AO659" s="842"/>
      <c r="AP659" s="842"/>
      <c r="AQ659" s="842"/>
      <c r="AR659" s="842"/>
      <c r="AS659" s="842"/>
      <c r="AT659" s="842"/>
      <c r="AU659" s="842"/>
      <c r="AV659" s="842"/>
      <c r="AW659" s="842"/>
      <c r="AX659" s="842"/>
      <c r="AY659" s="842"/>
      <c r="AZ659" s="842"/>
      <c r="BA659" s="842"/>
      <c r="BB659" s="842"/>
      <c r="BC659" s="842"/>
      <c r="BD659" s="842"/>
      <c r="BE659" s="842"/>
      <c r="BF659" s="842"/>
      <c r="BG659" s="842"/>
      <c r="BH659" s="842"/>
      <c r="BI659" s="842"/>
      <c r="BJ659" s="842"/>
      <c r="BK659" s="842"/>
      <c r="BL659" s="842"/>
      <c r="BM659" s="842"/>
      <c r="BN659" s="842"/>
      <c r="BO659" s="842"/>
      <c r="BP659" s="842"/>
      <c r="BQ659" s="842"/>
      <c r="BR659" s="842"/>
      <c r="BS659" s="842"/>
    </row>
    <row r="660" spans="1:71" ht="15.6" customHeight="1" outlineLevel="2" x14ac:dyDescent="0.2">
      <c r="B660" s="578"/>
      <c r="D660" s="587"/>
      <c r="E660" s="579"/>
      <c r="G660" s="580"/>
      <c r="H660" s="580"/>
      <c r="N660" s="703"/>
      <c r="O660" s="888"/>
      <c r="P660" s="888"/>
      <c r="Q660" s="888"/>
    </row>
    <row r="661" spans="1:71" ht="9" customHeight="1" outlineLevel="1" x14ac:dyDescent="0.2">
      <c r="B661" s="582"/>
      <c r="D661" s="583"/>
      <c r="E661" s="585"/>
      <c r="F661" s="583"/>
      <c r="G661" s="584"/>
      <c r="H661" s="584"/>
      <c r="I661" s="769"/>
      <c r="J661" s="769"/>
      <c r="K661" s="769"/>
      <c r="L661" s="769"/>
      <c r="M661" s="769"/>
      <c r="N661" s="694"/>
      <c r="O661" s="892"/>
      <c r="P661" s="892"/>
      <c r="Q661" s="892"/>
      <c r="R661" s="893"/>
      <c r="S661" s="893"/>
      <c r="T661" s="893"/>
      <c r="U661" s="893"/>
      <c r="V661" s="893"/>
      <c r="W661" s="893"/>
      <c r="X661" s="893"/>
      <c r="Y661" s="892"/>
      <c r="Z661" s="837"/>
      <c r="AA661" s="838"/>
      <c r="AG661" s="835"/>
      <c r="AH661" s="835"/>
    </row>
    <row r="662" spans="1:71" s="789" customFormat="1" ht="15.6" customHeight="1" outlineLevel="1" x14ac:dyDescent="0.2">
      <c r="B662" s="569" t="s">
        <v>1078</v>
      </c>
      <c r="C662" s="814"/>
      <c r="D662" s="570" t="s">
        <v>1579</v>
      </c>
      <c r="E662" s="577">
        <v>91.3</v>
      </c>
      <c r="F662" s="570" t="s">
        <v>74</v>
      </c>
      <c r="G662" s="571"/>
      <c r="H662" s="571">
        <f>SUM(H663:H678)/E662</f>
        <v>1.334234933633524</v>
      </c>
      <c r="I662" s="767"/>
      <c r="J662" s="767">
        <f>SUM(J663:J678)/E662</f>
        <v>41.014919500000005</v>
      </c>
      <c r="K662" s="767"/>
      <c r="L662" s="767">
        <f>SUM(L663:L678)/E662</f>
        <v>0</v>
      </c>
      <c r="M662" s="767">
        <f>SUM(M663:M678)/E662</f>
        <v>121.06901551801145</v>
      </c>
      <c r="N662" s="814"/>
      <c r="O662" s="886">
        <f>SUM(O663:O678)/E662</f>
        <v>146.49350877679385</v>
      </c>
      <c r="P662" s="885" t="str">
        <f>B662</f>
        <v>V1-3-H3</v>
      </c>
      <c r="Q662" s="885"/>
      <c r="R662" s="886"/>
      <c r="S662" s="886"/>
      <c r="T662" s="886"/>
      <c r="U662" s="899"/>
      <c r="V662" s="886"/>
      <c r="W662" s="886"/>
      <c r="X662" s="886">
        <f>SUM(X663:X678)/E662</f>
        <v>165.63329087810527</v>
      </c>
      <c r="Y662" s="887"/>
      <c r="Z662" s="832"/>
      <c r="AA662" s="832"/>
      <c r="AB662" s="832"/>
      <c r="AC662" s="832"/>
      <c r="AD662" s="832"/>
      <c r="AE662" s="832"/>
      <c r="AF662" s="832"/>
      <c r="AG662" s="832"/>
      <c r="AH662" s="832"/>
      <c r="AI662" s="832"/>
      <c r="AJ662" s="832"/>
      <c r="AK662" s="832"/>
      <c r="AL662" s="832"/>
      <c r="AM662" s="832"/>
      <c r="AN662" s="832"/>
      <c r="AO662" s="832"/>
      <c r="AP662" s="832"/>
      <c r="AQ662" s="832"/>
      <c r="AR662" s="832"/>
      <c r="AS662" s="832"/>
      <c r="AT662" s="832"/>
      <c r="AU662" s="832"/>
      <c r="AV662" s="832"/>
      <c r="AW662" s="832"/>
      <c r="AX662" s="832"/>
      <c r="AY662" s="832"/>
      <c r="AZ662" s="832"/>
      <c r="BA662" s="832"/>
      <c r="BB662" s="832"/>
      <c r="BC662" s="832"/>
      <c r="BD662" s="832"/>
      <c r="BE662" s="832"/>
      <c r="BF662" s="832"/>
      <c r="BG662" s="832"/>
      <c r="BH662" s="832"/>
      <c r="BI662" s="832"/>
      <c r="BJ662" s="832"/>
      <c r="BK662" s="832"/>
      <c r="BL662" s="832"/>
      <c r="BM662" s="832"/>
      <c r="BN662" s="832"/>
      <c r="BO662" s="832"/>
      <c r="BP662" s="832"/>
      <c r="BQ662" s="832"/>
      <c r="BR662" s="832"/>
      <c r="BS662" s="832"/>
    </row>
    <row r="663" spans="1:71" ht="15.6" customHeight="1" outlineLevel="2" x14ac:dyDescent="0.15">
      <c r="B663" s="707"/>
      <c r="D663" s="587" t="s">
        <v>1207</v>
      </c>
      <c r="E663" s="579"/>
      <c r="G663" s="580"/>
      <c r="H663" s="580"/>
      <c r="N663" s="703"/>
      <c r="O663" s="888" t="str">
        <f>R663</f>
        <v>incl. opslagen</v>
      </c>
      <c r="P663" s="888"/>
      <c r="Q663" s="894"/>
      <c r="R663" s="901" t="str">
        <f>Tabellen!$C$2</f>
        <v>incl. opslagen</v>
      </c>
      <c r="S663" s="895"/>
      <c r="T663" s="901" t="str">
        <f>Tabellen!$C$2</f>
        <v>incl. opslagen</v>
      </c>
      <c r="Z663" s="838"/>
    </row>
    <row r="664" spans="1:71" s="575" customFormat="1" ht="15.6" customHeight="1" outlineLevel="2" x14ac:dyDescent="0.2">
      <c r="A664" s="811"/>
      <c r="B664" s="578"/>
      <c r="C664" s="694"/>
      <c r="D664" s="576" t="s">
        <v>1378</v>
      </c>
      <c r="E664" s="579">
        <v>1</v>
      </c>
      <c r="F664" s="576" t="s">
        <v>844</v>
      </c>
      <c r="G664" s="580">
        <v>2</v>
      </c>
      <c r="H664" s="580">
        <f t="shared" ref="H664:H676" si="192">E664*G664</f>
        <v>2</v>
      </c>
      <c r="I664" s="768"/>
      <c r="J664" s="768">
        <f t="shared" ref="J664:J676" si="193">E664*I664</f>
        <v>0</v>
      </c>
      <c r="K664" s="768"/>
      <c r="L664" s="768">
        <f>E664*K664</f>
        <v>0</v>
      </c>
      <c r="M664" s="768">
        <f>J664+H664*Tabellen!$K$2+L664</f>
        <v>120</v>
      </c>
      <c r="N664" s="704"/>
      <c r="O664" s="889">
        <f t="shared" ref="O664:O676" si="194">R664+T664</f>
        <v>145.19999999999999</v>
      </c>
      <c r="P664" s="902"/>
      <c r="Q664" s="894" t="s">
        <v>1007</v>
      </c>
      <c r="R664" s="889">
        <f>H664*Tabellen!$K$2*Tabellen!$F$2</f>
        <v>145.19999999999999</v>
      </c>
      <c r="S664" s="895" t="s">
        <v>1089</v>
      </c>
      <c r="T664" s="889">
        <f>J664*Tabellen!$F$2</f>
        <v>0</v>
      </c>
      <c r="U664" s="889">
        <f>R664*Tabellen!$G$2</f>
        <v>13.067999999999998</v>
      </c>
      <c r="V664" s="889">
        <f>T664*Tabellen!$H$2</f>
        <v>0</v>
      </c>
      <c r="W664" s="889">
        <f t="shared" ref="W664:W676" si="195">U664+V664</f>
        <v>13.067999999999998</v>
      </c>
      <c r="X664" s="889">
        <f t="shared" ref="X664:X676" si="196">O664+W664</f>
        <v>158.26799999999997</v>
      </c>
      <c r="Y664" s="890"/>
      <c r="Z664" s="839"/>
      <c r="AA664" s="839"/>
      <c r="AB664" s="839"/>
      <c r="AC664" s="839"/>
      <c r="AD664" s="839"/>
      <c r="AE664" s="839"/>
      <c r="AF664" s="839"/>
      <c r="AG664" s="839"/>
      <c r="AH664" s="839"/>
      <c r="AI664" s="839"/>
      <c r="AJ664" s="839"/>
      <c r="AK664" s="839"/>
      <c r="AL664" s="839"/>
      <c r="AM664" s="839"/>
      <c r="AN664" s="839"/>
      <c r="AO664" s="839"/>
      <c r="AP664" s="839"/>
      <c r="AQ664" s="839"/>
      <c r="AR664" s="839"/>
      <c r="AS664" s="839"/>
      <c r="AT664" s="839"/>
      <c r="AU664" s="839"/>
      <c r="AV664" s="839"/>
      <c r="AW664" s="839"/>
      <c r="AX664" s="839"/>
      <c r="AY664" s="839"/>
      <c r="AZ664" s="839"/>
      <c r="BA664" s="839"/>
      <c r="BB664" s="839"/>
      <c r="BC664" s="839"/>
      <c r="BD664" s="839"/>
      <c r="BE664" s="839"/>
      <c r="BF664" s="839"/>
      <c r="BG664" s="839"/>
      <c r="BH664" s="839"/>
      <c r="BI664" s="839"/>
      <c r="BJ664" s="839"/>
      <c r="BK664" s="839"/>
      <c r="BL664" s="839"/>
      <c r="BM664" s="839"/>
      <c r="BN664" s="839"/>
      <c r="BO664" s="839"/>
      <c r="BP664" s="839"/>
      <c r="BQ664" s="839"/>
      <c r="BR664" s="839"/>
      <c r="BS664" s="839"/>
    </row>
    <row r="665" spans="1:71" s="575" customFormat="1" ht="15.6" customHeight="1" outlineLevel="2" x14ac:dyDescent="0.2">
      <c r="A665" s="811"/>
      <c r="B665" s="578"/>
      <c r="C665" s="694"/>
      <c r="D665" s="576" t="s">
        <v>1408</v>
      </c>
      <c r="E665" s="579">
        <f>91.3/2.7</f>
        <v>33.81481481481481</v>
      </c>
      <c r="F665" s="576" t="s">
        <v>71</v>
      </c>
      <c r="G665" s="580">
        <v>0.05</v>
      </c>
      <c r="H665" s="580">
        <f t="shared" si="192"/>
        <v>1.6907407407407407</v>
      </c>
      <c r="I665" s="768"/>
      <c r="J665" s="768">
        <f t="shared" si="193"/>
        <v>0</v>
      </c>
      <c r="K665" s="768"/>
      <c r="L665" s="768">
        <f>E665*K665</f>
        <v>0</v>
      </c>
      <c r="M665" s="768">
        <f>J665+H665*Tabellen!$K$2+L665</f>
        <v>101.44444444444444</v>
      </c>
      <c r="N665" s="704"/>
      <c r="O665" s="889">
        <f t="shared" si="194"/>
        <v>122.74777777777777</v>
      </c>
      <c r="P665" s="902"/>
      <c r="Q665" s="894" t="s">
        <v>1007</v>
      </c>
      <c r="R665" s="889">
        <f>H665*Tabellen!$K$2*Tabellen!$F$2</f>
        <v>122.74777777777777</v>
      </c>
      <c r="S665" s="895" t="s">
        <v>1089</v>
      </c>
      <c r="T665" s="889">
        <f>J665*Tabellen!$F$2</f>
        <v>0</v>
      </c>
      <c r="U665" s="889">
        <f>R665*Tabellen!$G$2</f>
        <v>11.047299999999998</v>
      </c>
      <c r="V665" s="889">
        <f>T665*Tabellen!$H$2</f>
        <v>0</v>
      </c>
      <c r="W665" s="889">
        <f t="shared" si="195"/>
        <v>11.047299999999998</v>
      </c>
      <c r="X665" s="889">
        <f t="shared" si="196"/>
        <v>133.79507777777778</v>
      </c>
      <c r="Y665" s="890"/>
      <c r="Z665" s="839"/>
      <c r="AA665" s="839"/>
      <c r="AB665" s="839"/>
      <c r="AC665" s="839"/>
      <c r="AD665" s="839"/>
      <c r="AE665" s="839"/>
      <c r="AF665" s="839"/>
      <c r="AG665" s="839"/>
      <c r="AH665" s="839"/>
      <c r="AI665" s="839"/>
      <c r="AJ665" s="839"/>
      <c r="AK665" s="839"/>
      <c r="AL665" s="839"/>
      <c r="AM665" s="839"/>
      <c r="AN665" s="839"/>
      <c r="AO665" s="839"/>
      <c r="AP665" s="839"/>
      <c r="AQ665" s="839"/>
      <c r="AR665" s="839"/>
      <c r="AS665" s="839"/>
      <c r="AT665" s="839"/>
      <c r="AU665" s="839"/>
      <c r="AV665" s="839"/>
      <c r="AW665" s="839"/>
      <c r="AX665" s="839"/>
      <c r="AY665" s="839"/>
      <c r="AZ665" s="839"/>
      <c r="BA665" s="839"/>
      <c r="BB665" s="839"/>
      <c r="BC665" s="839"/>
      <c r="BD665" s="839"/>
      <c r="BE665" s="839"/>
      <c r="BF665" s="839"/>
      <c r="BG665" s="839"/>
      <c r="BH665" s="839"/>
      <c r="BI665" s="839"/>
      <c r="BJ665" s="839"/>
      <c r="BK665" s="839"/>
      <c r="BL665" s="839"/>
      <c r="BM665" s="839"/>
      <c r="BN665" s="839"/>
      <c r="BO665" s="839"/>
      <c r="BP665" s="839"/>
      <c r="BQ665" s="839"/>
      <c r="BR665" s="839"/>
      <c r="BS665" s="839"/>
    </row>
    <row r="666" spans="1:71" s="575" customFormat="1" ht="15.6" customHeight="1" outlineLevel="2" x14ac:dyDescent="0.2">
      <c r="A666" s="811"/>
      <c r="B666" s="578"/>
      <c r="C666" s="694"/>
      <c r="D666" s="576" t="s">
        <v>1420</v>
      </c>
      <c r="E666" s="579">
        <f>E662*3.3333</f>
        <v>304.33028999999999</v>
      </c>
      <c r="F666" s="576" t="s">
        <v>71</v>
      </c>
      <c r="G666" s="580">
        <v>0.03</v>
      </c>
      <c r="H666" s="580">
        <f t="shared" si="192"/>
        <v>9.1299086999999997</v>
      </c>
      <c r="I666" s="768">
        <v>0.44</v>
      </c>
      <c r="J666" s="768">
        <f t="shared" si="193"/>
        <v>133.90532759999999</v>
      </c>
      <c r="K666" s="768"/>
      <c r="L666" s="768">
        <f>E666*K666</f>
        <v>0</v>
      </c>
      <c r="M666" s="768">
        <f>J666+H666*Tabellen!$K$2+L666</f>
        <v>681.69984959999999</v>
      </c>
      <c r="N666" s="704"/>
      <c r="O666" s="889">
        <f t="shared" si="194"/>
        <v>824.85681801600003</v>
      </c>
      <c r="P666" s="902"/>
      <c r="Q666" s="894" t="s">
        <v>1007</v>
      </c>
      <c r="R666" s="889">
        <f>H666*Tabellen!$K$2*Tabellen!$F$2</f>
        <v>662.83137162000003</v>
      </c>
      <c r="S666" s="895" t="s">
        <v>1089</v>
      </c>
      <c r="T666" s="889">
        <f>J666*Tabellen!$F$2</f>
        <v>162.02544639599998</v>
      </c>
      <c r="U666" s="889">
        <f>R666*Tabellen!$G$2</f>
        <v>59.654823445799998</v>
      </c>
      <c r="V666" s="889">
        <f>T666*Tabellen!$H$2</f>
        <v>34.025343743159993</v>
      </c>
      <c r="W666" s="889">
        <f t="shared" si="195"/>
        <v>93.680167188959985</v>
      </c>
      <c r="X666" s="889">
        <f t="shared" si="196"/>
        <v>918.53698520496005</v>
      </c>
      <c r="Y666" s="890"/>
      <c r="Z666" s="839"/>
      <c r="AA666" s="839"/>
      <c r="AB666" s="839"/>
      <c r="AC666" s="839"/>
      <c r="AD666" s="839"/>
      <c r="AE666" s="839"/>
      <c r="AF666" s="839"/>
      <c r="AG666" s="839"/>
      <c r="AH666" s="839"/>
      <c r="AI666" s="839"/>
      <c r="AJ666" s="839"/>
      <c r="AK666" s="839"/>
      <c r="AL666" s="839"/>
      <c r="AM666" s="839"/>
      <c r="AN666" s="839"/>
      <c r="AO666" s="839"/>
      <c r="AP666" s="839"/>
      <c r="AQ666" s="839"/>
      <c r="AR666" s="839"/>
      <c r="AS666" s="839"/>
      <c r="AT666" s="839"/>
      <c r="AU666" s="839"/>
      <c r="AV666" s="839"/>
      <c r="AW666" s="839"/>
      <c r="AX666" s="839"/>
      <c r="AY666" s="839"/>
      <c r="AZ666" s="839"/>
      <c r="BA666" s="839"/>
      <c r="BB666" s="839"/>
      <c r="BC666" s="839"/>
      <c r="BD666" s="839"/>
      <c r="BE666" s="839"/>
      <c r="BF666" s="839"/>
      <c r="BG666" s="839"/>
      <c r="BH666" s="839"/>
      <c r="BI666" s="839"/>
      <c r="BJ666" s="839"/>
      <c r="BK666" s="839"/>
      <c r="BL666" s="839"/>
      <c r="BM666" s="839"/>
      <c r="BN666" s="839"/>
      <c r="BO666" s="839"/>
      <c r="BP666" s="839"/>
      <c r="BQ666" s="839"/>
      <c r="BR666" s="839"/>
      <c r="BS666" s="839"/>
    </row>
    <row r="667" spans="1:71" s="575" customFormat="1" ht="15.6" customHeight="1" outlineLevel="2" x14ac:dyDescent="0.2">
      <c r="A667" s="811"/>
      <c r="B667" s="686"/>
      <c r="C667" s="699"/>
      <c r="D667" s="692" t="s">
        <v>158</v>
      </c>
      <c r="E667" s="597">
        <f>E662*1.7*1.1</f>
        <v>170.73099999999999</v>
      </c>
      <c r="F667" s="598" t="s">
        <v>71</v>
      </c>
      <c r="G667" s="599">
        <v>0</v>
      </c>
      <c r="H667" s="599">
        <f t="shared" si="192"/>
        <v>0</v>
      </c>
      <c r="I667" s="776">
        <v>2.61</v>
      </c>
      <c r="J667" s="776">
        <f t="shared" si="193"/>
        <v>445.60790999999995</v>
      </c>
      <c r="K667" s="776"/>
      <c r="L667" s="776">
        <f>+K667*E667</f>
        <v>0</v>
      </c>
      <c r="M667" s="777">
        <f>J667+H667*Tabellen!$K$2+L667</f>
        <v>445.60790999999995</v>
      </c>
      <c r="N667" s="704"/>
      <c r="O667" s="889">
        <f t="shared" si="194"/>
        <v>539.18557109999995</v>
      </c>
      <c r="P667" s="902"/>
      <c r="Q667" s="894" t="s">
        <v>1007</v>
      </c>
      <c r="R667" s="889">
        <f>H667*Tabellen!$K$2*Tabellen!$F$2</f>
        <v>0</v>
      </c>
      <c r="S667" s="895" t="s">
        <v>1089</v>
      </c>
      <c r="T667" s="889">
        <f>J667*Tabellen!$F$2</f>
        <v>539.18557109999995</v>
      </c>
      <c r="U667" s="889">
        <f>R667*Tabellen!$G$2</f>
        <v>0</v>
      </c>
      <c r="V667" s="889">
        <f>T667*Tabellen!$H$2</f>
        <v>113.22896993099998</v>
      </c>
      <c r="W667" s="889">
        <f t="shared" si="195"/>
        <v>113.22896993099998</v>
      </c>
      <c r="X667" s="889">
        <f t="shared" si="196"/>
        <v>652.41454103099989</v>
      </c>
      <c r="Y667" s="890"/>
      <c r="Z667" s="841"/>
      <c r="AA667" s="839"/>
      <c r="AB667" s="839"/>
      <c r="AC667" s="839"/>
      <c r="AD667" s="839"/>
      <c r="AE667" s="839"/>
      <c r="AF667" s="839"/>
      <c r="AG667" s="839"/>
      <c r="AH667" s="839"/>
      <c r="AI667" s="839"/>
      <c r="AJ667" s="839"/>
      <c r="AK667" s="839"/>
      <c r="AL667" s="839"/>
      <c r="AM667" s="839"/>
      <c r="AN667" s="839"/>
      <c r="AO667" s="839"/>
      <c r="AP667" s="839"/>
      <c r="AQ667" s="839"/>
      <c r="AR667" s="839"/>
      <c r="AS667" s="839"/>
      <c r="AT667" s="839"/>
      <c r="AU667" s="839"/>
      <c r="AV667" s="839"/>
      <c r="AW667" s="839"/>
      <c r="AX667" s="839"/>
      <c r="AY667" s="839"/>
      <c r="AZ667" s="839"/>
      <c r="BA667" s="839"/>
      <c r="BB667" s="839"/>
      <c r="BC667" s="839"/>
      <c r="BD667" s="839"/>
      <c r="BE667" s="839"/>
      <c r="BF667" s="839"/>
      <c r="BG667" s="839"/>
      <c r="BH667" s="839"/>
      <c r="BI667" s="839"/>
      <c r="BJ667" s="839"/>
      <c r="BK667" s="839"/>
      <c r="BL667" s="839"/>
      <c r="BM667" s="839"/>
      <c r="BN667" s="839"/>
      <c r="BO667" s="839"/>
      <c r="BP667" s="839"/>
      <c r="BQ667" s="839"/>
      <c r="BR667" s="839"/>
      <c r="BS667" s="839"/>
    </row>
    <row r="668" spans="1:71" s="575" customFormat="1" ht="15.6" customHeight="1" outlineLevel="2" x14ac:dyDescent="0.2">
      <c r="A668" s="811"/>
      <c r="B668" s="686"/>
      <c r="C668" s="699"/>
      <c r="D668" s="692" t="s">
        <v>159</v>
      </c>
      <c r="E668" s="597">
        <f>E662/2.5*2.1</f>
        <v>76.691999999999993</v>
      </c>
      <c r="F668" s="598" t="s">
        <v>71</v>
      </c>
      <c r="G668" s="599">
        <v>0</v>
      </c>
      <c r="H668" s="599">
        <f t="shared" si="192"/>
        <v>0</v>
      </c>
      <c r="I668" s="776">
        <v>2.39</v>
      </c>
      <c r="J668" s="776">
        <f t="shared" si="193"/>
        <v>183.29388</v>
      </c>
      <c r="K668" s="776"/>
      <c r="L668" s="776">
        <f>+K668*E668</f>
        <v>0</v>
      </c>
      <c r="M668" s="777">
        <f>J668+H668*Tabellen!$K$2+L668</f>
        <v>183.29388</v>
      </c>
      <c r="N668" s="704"/>
      <c r="O668" s="889">
        <f t="shared" si="194"/>
        <v>221.78559479999998</v>
      </c>
      <c r="P668" s="902"/>
      <c r="Q668" s="894" t="s">
        <v>1007</v>
      </c>
      <c r="R668" s="889">
        <f>H668*Tabellen!$K$2*Tabellen!$F$2</f>
        <v>0</v>
      </c>
      <c r="S668" s="895" t="s">
        <v>1089</v>
      </c>
      <c r="T668" s="889">
        <f>J668*Tabellen!$F$2</f>
        <v>221.78559479999998</v>
      </c>
      <c r="U668" s="889">
        <f>R668*Tabellen!$G$2</f>
        <v>0</v>
      </c>
      <c r="V668" s="889">
        <f>T668*Tabellen!$H$2</f>
        <v>46.574974907999994</v>
      </c>
      <c r="W668" s="889">
        <f t="shared" si="195"/>
        <v>46.574974907999994</v>
      </c>
      <c r="X668" s="889">
        <f t="shared" si="196"/>
        <v>268.36056970799996</v>
      </c>
      <c r="Y668" s="890"/>
      <c r="Z668" s="841"/>
      <c r="AA668" s="839"/>
      <c r="AB668" s="839"/>
      <c r="AC668" s="839"/>
      <c r="AD668" s="839"/>
      <c r="AE668" s="839"/>
      <c r="AF668" s="839"/>
      <c r="AG668" s="839"/>
      <c r="AH668" s="839"/>
      <c r="AI668" s="839"/>
      <c r="AJ668" s="839"/>
      <c r="AK668" s="839"/>
      <c r="AL668" s="839"/>
      <c r="AM668" s="839"/>
      <c r="AN668" s="839"/>
      <c r="AO668" s="839"/>
      <c r="AP668" s="839"/>
      <c r="AQ668" s="839"/>
      <c r="AR668" s="839"/>
      <c r="AS668" s="839"/>
      <c r="AT668" s="839"/>
      <c r="AU668" s="839"/>
      <c r="AV668" s="839"/>
      <c r="AW668" s="839"/>
      <c r="AX668" s="839"/>
      <c r="AY668" s="839"/>
      <c r="AZ668" s="839"/>
      <c r="BA668" s="839"/>
      <c r="BB668" s="839"/>
      <c r="BC668" s="839"/>
      <c r="BD668" s="839"/>
      <c r="BE668" s="839"/>
      <c r="BF668" s="839"/>
      <c r="BG668" s="839"/>
      <c r="BH668" s="839"/>
      <c r="BI668" s="839"/>
      <c r="BJ668" s="839"/>
      <c r="BK668" s="839"/>
      <c r="BL668" s="839"/>
      <c r="BM668" s="839"/>
      <c r="BN668" s="839"/>
      <c r="BO668" s="839"/>
      <c r="BP668" s="839"/>
      <c r="BQ668" s="839"/>
      <c r="BR668" s="839"/>
      <c r="BS668" s="839"/>
    </row>
    <row r="669" spans="1:71" s="575" customFormat="1" ht="15.6" customHeight="1" outlineLevel="2" x14ac:dyDescent="0.2">
      <c r="A669" s="811"/>
      <c r="B669" s="578"/>
      <c r="C669" s="694"/>
      <c r="D669" s="576" t="s">
        <v>1428</v>
      </c>
      <c r="E669" s="579">
        <f>E662*1.05</f>
        <v>95.864999999999995</v>
      </c>
      <c r="F669" s="576" t="s">
        <v>74</v>
      </c>
      <c r="G669" s="580">
        <v>0</v>
      </c>
      <c r="H669" s="580">
        <f t="shared" si="192"/>
        <v>0</v>
      </c>
      <c r="I669" s="768">
        <v>5.31</v>
      </c>
      <c r="J669" s="768">
        <f t="shared" si="193"/>
        <v>509.04314999999991</v>
      </c>
      <c r="K669" s="768"/>
      <c r="L669" s="768">
        <f>E669*K669</f>
        <v>0</v>
      </c>
      <c r="M669" s="768">
        <f>J669+H669*Tabellen!$K$2+L669</f>
        <v>509.04314999999991</v>
      </c>
      <c r="N669" s="704"/>
      <c r="O669" s="889">
        <f t="shared" si="194"/>
        <v>615.94221149999987</v>
      </c>
      <c r="P669" s="902"/>
      <c r="Q669" s="894" t="s">
        <v>1007</v>
      </c>
      <c r="R669" s="889">
        <f>H669*Tabellen!$K$2*Tabellen!$F$2</f>
        <v>0</v>
      </c>
      <c r="S669" s="895" t="s">
        <v>1089</v>
      </c>
      <c r="T669" s="889">
        <f>J669*Tabellen!$F$2</f>
        <v>615.94221149999987</v>
      </c>
      <c r="U669" s="889">
        <f>R669*Tabellen!$G$2</f>
        <v>0</v>
      </c>
      <c r="V669" s="889">
        <f>T669*Tabellen!$H$2</f>
        <v>129.34786441499998</v>
      </c>
      <c r="W669" s="889">
        <f t="shared" si="195"/>
        <v>129.34786441499998</v>
      </c>
      <c r="X669" s="889">
        <f t="shared" si="196"/>
        <v>745.29007591499987</v>
      </c>
      <c r="Y669" s="888"/>
      <c r="Z669" s="839"/>
      <c r="AA669" s="839"/>
      <c r="AB669" s="839"/>
      <c r="AC669" s="839"/>
      <c r="AD669" s="839"/>
      <c r="AE669" s="839"/>
      <c r="AF669" s="839"/>
      <c r="AG669" s="839"/>
      <c r="AH669" s="839"/>
      <c r="AI669" s="839"/>
      <c r="AJ669" s="839"/>
      <c r="AK669" s="839"/>
      <c r="AL669" s="839"/>
      <c r="AM669" s="839"/>
      <c r="AN669" s="839"/>
      <c r="AO669" s="839"/>
      <c r="AP669" s="839"/>
      <c r="AQ669" s="839"/>
      <c r="AR669" s="839"/>
      <c r="AS669" s="839"/>
      <c r="AT669" s="839"/>
      <c r="AU669" s="839"/>
      <c r="AV669" s="839"/>
      <c r="AW669" s="839"/>
      <c r="AX669" s="839"/>
      <c r="AY669" s="839"/>
      <c r="AZ669" s="839"/>
      <c r="BA669" s="839"/>
      <c r="BB669" s="839"/>
      <c r="BC669" s="839"/>
      <c r="BD669" s="839"/>
      <c r="BE669" s="839"/>
      <c r="BF669" s="839"/>
      <c r="BG669" s="839"/>
      <c r="BH669" s="839"/>
      <c r="BI669" s="839"/>
      <c r="BJ669" s="839"/>
      <c r="BK669" s="839"/>
      <c r="BL669" s="839"/>
      <c r="BM669" s="839"/>
      <c r="BN669" s="839"/>
      <c r="BO669" s="839"/>
      <c r="BP669" s="839"/>
      <c r="BQ669" s="839"/>
      <c r="BR669" s="839"/>
      <c r="BS669" s="839"/>
    </row>
    <row r="670" spans="1:71" s="575" customFormat="1" ht="15.6" customHeight="1" outlineLevel="2" x14ac:dyDescent="0.2">
      <c r="A670" s="811"/>
      <c r="B670" s="578"/>
      <c r="C670" s="694"/>
      <c r="D670" s="576" t="s">
        <v>1514</v>
      </c>
      <c r="E670" s="579">
        <f>E662*1.05</f>
        <v>95.864999999999995</v>
      </c>
      <c r="F670" s="578" t="s">
        <v>74</v>
      </c>
      <c r="G670" s="579">
        <v>0</v>
      </c>
      <c r="H670" s="580">
        <f t="shared" si="192"/>
        <v>0</v>
      </c>
      <c r="I670" s="781">
        <v>1.85</v>
      </c>
      <c r="J670" s="768">
        <f t="shared" si="193"/>
        <v>177.35024999999999</v>
      </c>
      <c r="K670" s="768"/>
      <c r="L670" s="768">
        <f>E670*K670</f>
        <v>0</v>
      </c>
      <c r="M670" s="768">
        <f>J670+H670*Tabellen!$K$2+L670</f>
        <v>177.35024999999999</v>
      </c>
      <c r="N670" s="704"/>
      <c r="O670" s="889">
        <f t="shared" si="194"/>
        <v>214.59380249999998</v>
      </c>
      <c r="P670" s="902"/>
      <c r="Q670" s="894" t="s">
        <v>1007</v>
      </c>
      <c r="R670" s="889">
        <f>H670*Tabellen!$K$2*Tabellen!$F$2</f>
        <v>0</v>
      </c>
      <c r="S670" s="895" t="s">
        <v>1089</v>
      </c>
      <c r="T670" s="889">
        <f>J670*Tabellen!$F$2</f>
        <v>214.59380249999998</v>
      </c>
      <c r="U670" s="889">
        <f>R670*Tabellen!$G$2</f>
        <v>0</v>
      </c>
      <c r="V670" s="889">
        <f>T670*Tabellen!$H$2</f>
        <v>45.064698524999997</v>
      </c>
      <c r="W670" s="889">
        <f t="shared" si="195"/>
        <v>45.064698524999997</v>
      </c>
      <c r="X670" s="889">
        <f t="shared" si="196"/>
        <v>259.65850102499996</v>
      </c>
      <c r="Y670" s="897"/>
      <c r="Z670" s="839"/>
      <c r="AA670" s="839"/>
      <c r="AB670" s="839"/>
      <c r="AC670" s="839"/>
      <c r="AD670" s="839"/>
      <c r="AE670" s="839"/>
      <c r="AF670" s="839"/>
      <c r="AG670" s="839"/>
      <c r="AH670" s="839"/>
      <c r="AI670" s="839"/>
      <c r="AJ670" s="839"/>
      <c r="AK670" s="839"/>
      <c r="AL670" s="839"/>
      <c r="AM670" s="839"/>
      <c r="AN670" s="839"/>
      <c r="AO670" s="839"/>
      <c r="AP670" s="839"/>
      <c r="AQ670" s="839"/>
      <c r="AR670" s="839"/>
      <c r="AS670" s="839"/>
      <c r="AT670" s="839"/>
      <c r="AU670" s="839"/>
      <c r="AV670" s="839"/>
      <c r="AW670" s="839"/>
      <c r="AX670" s="839"/>
      <c r="AY670" s="839"/>
      <c r="AZ670" s="839"/>
      <c r="BA670" s="839"/>
      <c r="BB670" s="839"/>
      <c r="BC670" s="839"/>
      <c r="BD670" s="839"/>
      <c r="BE670" s="839"/>
      <c r="BF670" s="839"/>
      <c r="BG670" s="839"/>
      <c r="BH670" s="839"/>
      <c r="BI670" s="839"/>
      <c r="BJ670" s="839"/>
      <c r="BK670" s="839"/>
      <c r="BL670" s="839"/>
      <c r="BM670" s="839"/>
      <c r="BN670" s="839"/>
      <c r="BO670" s="839"/>
      <c r="BP670" s="839"/>
      <c r="BQ670" s="839"/>
      <c r="BR670" s="839"/>
      <c r="BS670" s="839"/>
    </row>
    <row r="671" spans="1:71" s="575" customFormat="1" ht="15.6" customHeight="1" outlineLevel="2" x14ac:dyDescent="0.2">
      <c r="A671" s="811"/>
      <c r="B671" s="578"/>
      <c r="C671" s="694"/>
      <c r="D671" s="576" t="s">
        <v>1414</v>
      </c>
      <c r="E671" s="579">
        <f>E662*1.1</f>
        <v>100.43</v>
      </c>
      <c r="F671" s="578" t="s">
        <v>74</v>
      </c>
      <c r="G671" s="579">
        <v>0</v>
      </c>
      <c r="H671" s="580">
        <f t="shared" si="192"/>
        <v>0</v>
      </c>
      <c r="I671" s="781">
        <v>2.1754249999999997</v>
      </c>
      <c r="J671" s="768">
        <f t="shared" si="193"/>
        <v>218.47793274999998</v>
      </c>
      <c r="K671" s="768"/>
      <c r="L671" s="768">
        <f>E671*K671</f>
        <v>0</v>
      </c>
      <c r="M671" s="768">
        <f>J671+H671*Tabellen!$K$2+L671</f>
        <v>218.47793274999998</v>
      </c>
      <c r="N671" s="704"/>
      <c r="O671" s="889">
        <f t="shared" si="194"/>
        <v>264.35829862749995</v>
      </c>
      <c r="P671" s="902"/>
      <c r="Q671" s="894" t="s">
        <v>1007</v>
      </c>
      <c r="R671" s="889">
        <f>H671*Tabellen!$K$2*Tabellen!$F$2</f>
        <v>0</v>
      </c>
      <c r="S671" s="895" t="s">
        <v>1089</v>
      </c>
      <c r="T671" s="889">
        <f>J671*Tabellen!$F$2</f>
        <v>264.35829862749995</v>
      </c>
      <c r="U671" s="889">
        <f>R671*Tabellen!$G$2</f>
        <v>0</v>
      </c>
      <c r="V671" s="889">
        <f>T671*Tabellen!$H$2</f>
        <v>55.515242711774988</v>
      </c>
      <c r="W671" s="889">
        <f t="shared" si="195"/>
        <v>55.515242711774988</v>
      </c>
      <c r="X671" s="889">
        <f t="shared" si="196"/>
        <v>319.87354133927494</v>
      </c>
      <c r="Y671" s="897"/>
      <c r="Z671" s="839"/>
      <c r="AA671" s="839"/>
      <c r="AB671" s="839"/>
      <c r="AC671" s="839"/>
      <c r="AD671" s="839"/>
      <c r="AE671" s="839"/>
      <c r="AF671" s="839"/>
      <c r="AG671" s="839"/>
      <c r="AH671" s="839"/>
      <c r="AI671" s="839"/>
      <c r="AJ671" s="839"/>
      <c r="AK671" s="839"/>
      <c r="AL671" s="839"/>
      <c r="AM671" s="839"/>
      <c r="AN671" s="839"/>
      <c r="AO671" s="839"/>
      <c r="AP671" s="839"/>
      <c r="AQ671" s="839"/>
      <c r="AR671" s="839"/>
      <c r="AS671" s="839"/>
      <c r="AT671" s="839"/>
      <c r="AU671" s="839"/>
      <c r="AV671" s="839"/>
      <c r="AW671" s="839"/>
      <c r="AX671" s="839"/>
      <c r="AY671" s="839"/>
      <c r="AZ671" s="839"/>
      <c r="BA671" s="839"/>
      <c r="BB671" s="839"/>
      <c r="BC671" s="839"/>
      <c r="BD671" s="839"/>
      <c r="BE671" s="839"/>
      <c r="BF671" s="839"/>
      <c r="BG671" s="839"/>
      <c r="BH671" s="839"/>
      <c r="BI671" s="839"/>
      <c r="BJ671" s="839"/>
      <c r="BK671" s="839"/>
      <c r="BL671" s="839"/>
      <c r="BM671" s="839"/>
      <c r="BN671" s="839"/>
      <c r="BO671" s="839"/>
      <c r="BP671" s="839"/>
      <c r="BQ671" s="839"/>
      <c r="BR671" s="839"/>
      <c r="BS671" s="839"/>
    </row>
    <row r="672" spans="1:71" s="575" customFormat="1" ht="15.6" customHeight="1" outlineLevel="2" x14ac:dyDescent="0.2">
      <c r="A672" s="811"/>
      <c r="B672" s="578"/>
      <c r="C672" s="694"/>
      <c r="D672" s="576" t="s">
        <v>1415</v>
      </c>
      <c r="E672" s="579">
        <f>E662*1.1</f>
        <v>100.43</v>
      </c>
      <c r="F672" s="578" t="s">
        <v>74</v>
      </c>
      <c r="G672" s="579">
        <v>0</v>
      </c>
      <c r="H672" s="580">
        <f t="shared" si="192"/>
        <v>0</v>
      </c>
      <c r="I672" s="781">
        <v>1.79</v>
      </c>
      <c r="J672" s="768">
        <f t="shared" si="193"/>
        <v>179.76970000000003</v>
      </c>
      <c r="K672" s="768"/>
      <c r="L672" s="768">
        <f>E672*K672</f>
        <v>0</v>
      </c>
      <c r="M672" s="768">
        <f>J672+H672*Tabellen!$K$2+L672</f>
        <v>179.76970000000003</v>
      </c>
      <c r="N672" s="704"/>
      <c r="O672" s="889">
        <f t="shared" si="194"/>
        <v>217.52133700000002</v>
      </c>
      <c r="P672" s="902"/>
      <c r="Q672" s="894" t="s">
        <v>1007</v>
      </c>
      <c r="R672" s="889">
        <f>H672*Tabellen!$K$2*Tabellen!$F$2</f>
        <v>0</v>
      </c>
      <c r="S672" s="895" t="s">
        <v>1089</v>
      </c>
      <c r="T672" s="889">
        <f>J672*Tabellen!$F$2</f>
        <v>217.52133700000002</v>
      </c>
      <c r="U672" s="889">
        <f>R672*Tabellen!$G$2</f>
        <v>0</v>
      </c>
      <c r="V672" s="889">
        <f>T672*Tabellen!$H$2</f>
        <v>45.679480770000005</v>
      </c>
      <c r="W672" s="889">
        <f t="shared" si="195"/>
        <v>45.679480770000005</v>
      </c>
      <c r="X672" s="889">
        <f t="shared" si="196"/>
        <v>263.20081777000001</v>
      </c>
      <c r="Y672" s="897"/>
      <c r="Z672" s="839"/>
      <c r="AA672" s="839"/>
      <c r="AB672" s="839"/>
      <c r="AC672" s="839"/>
      <c r="AD672" s="839"/>
      <c r="AE672" s="839"/>
      <c r="AF672" s="839"/>
      <c r="AG672" s="839"/>
      <c r="AH672" s="839"/>
      <c r="AI672" s="839"/>
      <c r="AJ672" s="839"/>
      <c r="AK672" s="839"/>
      <c r="AL672" s="839"/>
      <c r="AM672" s="839"/>
      <c r="AN672" s="839"/>
      <c r="AO672" s="839"/>
      <c r="AP672" s="839"/>
      <c r="AQ672" s="839"/>
      <c r="AR672" s="839"/>
      <c r="AS672" s="839"/>
      <c r="AT672" s="839"/>
      <c r="AU672" s="839"/>
      <c r="AV672" s="839"/>
      <c r="AW672" s="839"/>
      <c r="AX672" s="839"/>
      <c r="AY672" s="839"/>
      <c r="AZ672" s="839"/>
      <c r="BA672" s="839"/>
      <c r="BB672" s="839"/>
      <c r="BC672" s="839"/>
      <c r="BD672" s="839"/>
      <c r="BE672" s="839"/>
      <c r="BF672" s="839"/>
      <c r="BG672" s="839"/>
      <c r="BH672" s="839"/>
      <c r="BI672" s="839"/>
      <c r="BJ672" s="839"/>
      <c r="BK672" s="839"/>
      <c r="BL672" s="839"/>
      <c r="BM672" s="839"/>
      <c r="BN672" s="839"/>
      <c r="BO672" s="839"/>
      <c r="BP672" s="839"/>
      <c r="BQ672" s="839"/>
      <c r="BR672" s="839"/>
      <c r="BS672" s="839"/>
    </row>
    <row r="673" spans="1:71" s="575" customFormat="1" ht="15.6" customHeight="1" outlineLevel="2" x14ac:dyDescent="0.2">
      <c r="A673" s="811"/>
      <c r="B673" s="578"/>
      <c r="C673" s="694"/>
      <c r="D673" s="576" t="s">
        <v>1900</v>
      </c>
      <c r="E673" s="579">
        <f>E662*1.1</f>
        <v>100.43</v>
      </c>
      <c r="F673" s="576" t="s">
        <v>74</v>
      </c>
      <c r="G673" s="580"/>
      <c r="H673" s="580">
        <f t="shared" si="192"/>
        <v>0</v>
      </c>
      <c r="I673" s="768">
        <v>9.8000000000000007</v>
      </c>
      <c r="J673" s="768">
        <f t="shared" si="193"/>
        <v>984.21400000000017</v>
      </c>
      <c r="K673" s="768"/>
      <c r="L673" s="768">
        <f>E673*K673</f>
        <v>0</v>
      </c>
      <c r="M673" s="768">
        <f>J673+H673*Tabellen!$K$2+L673</f>
        <v>984.21400000000017</v>
      </c>
      <c r="N673" s="704"/>
      <c r="O673" s="889">
        <f t="shared" si="194"/>
        <v>1190.8989400000003</v>
      </c>
      <c r="P673" s="902"/>
      <c r="Q673" s="894" t="s">
        <v>1007</v>
      </c>
      <c r="R673" s="889">
        <f>H673*Tabellen!$K$2*Tabellen!$F$2</f>
        <v>0</v>
      </c>
      <c r="S673" s="895" t="s">
        <v>1089</v>
      </c>
      <c r="T673" s="889">
        <f>J673*Tabellen!$F$2</f>
        <v>1190.8989400000003</v>
      </c>
      <c r="U673" s="889">
        <f>R673*Tabellen!$G$2</f>
        <v>0</v>
      </c>
      <c r="V673" s="889">
        <f>T673*Tabellen!$H$2</f>
        <v>250.08877740000005</v>
      </c>
      <c r="W673" s="889">
        <f t="shared" si="195"/>
        <v>250.08877740000005</v>
      </c>
      <c r="X673" s="889">
        <f t="shared" si="196"/>
        <v>1440.9877174000003</v>
      </c>
      <c r="Y673" s="905"/>
      <c r="Z673" s="839"/>
      <c r="AA673" s="839"/>
      <c r="AB673" s="839"/>
      <c r="AC673" s="839"/>
      <c r="AD673" s="839"/>
      <c r="AE673" s="839"/>
      <c r="AF673" s="839"/>
      <c r="AG673" s="839"/>
      <c r="AH673" s="839"/>
      <c r="AI673" s="839"/>
      <c r="AJ673" s="839"/>
      <c r="AK673" s="839"/>
      <c r="AL673" s="839"/>
      <c r="AM673" s="839"/>
      <c r="AN673" s="839"/>
      <c r="AO673" s="839"/>
      <c r="AP673" s="839"/>
      <c r="AQ673" s="839"/>
      <c r="AR673" s="839"/>
      <c r="AS673" s="839"/>
      <c r="AT673" s="839"/>
      <c r="AU673" s="839"/>
      <c r="AV673" s="839"/>
      <c r="AW673" s="839"/>
      <c r="AX673" s="839"/>
      <c r="AY673" s="839"/>
      <c r="AZ673" s="839"/>
      <c r="BA673" s="839"/>
      <c r="BB673" s="839"/>
      <c r="BC673" s="839"/>
      <c r="BD673" s="839"/>
      <c r="BE673" s="839"/>
      <c r="BF673" s="839"/>
      <c r="BG673" s="839"/>
      <c r="BH673" s="839"/>
      <c r="BI673" s="839"/>
      <c r="BJ673" s="839"/>
      <c r="BK673" s="839"/>
      <c r="BL673" s="839"/>
      <c r="BM673" s="839"/>
      <c r="BN673" s="839"/>
      <c r="BO673" s="839"/>
      <c r="BP673" s="839"/>
      <c r="BQ673" s="839"/>
      <c r="BR673" s="839"/>
      <c r="BS673" s="839"/>
    </row>
    <row r="674" spans="1:71" s="575" customFormat="1" ht="15.6" customHeight="1" outlineLevel="2" x14ac:dyDescent="0.2">
      <c r="A674" s="811"/>
      <c r="B674" s="686"/>
      <c r="C674" s="699"/>
      <c r="D674" s="692" t="s">
        <v>1422</v>
      </c>
      <c r="E674" s="597">
        <f>E662</f>
        <v>91.3</v>
      </c>
      <c r="F674" s="598" t="s">
        <v>74</v>
      </c>
      <c r="G674" s="599">
        <v>1.1499999999999999</v>
      </c>
      <c r="H674" s="599">
        <f t="shared" si="192"/>
        <v>104.99499999999999</v>
      </c>
      <c r="I674" s="776">
        <v>0</v>
      </c>
      <c r="J674" s="776">
        <f t="shared" si="193"/>
        <v>0</v>
      </c>
      <c r="K674" s="776"/>
      <c r="L674" s="776">
        <f>+K674*E674</f>
        <v>0</v>
      </c>
      <c r="M674" s="777">
        <f>J674+H674*Tabellen!$K$2+L674</f>
        <v>6299.7</v>
      </c>
      <c r="N674" s="704"/>
      <c r="O674" s="889">
        <f t="shared" si="194"/>
        <v>7622.6369999999997</v>
      </c>
      <c r="P674" s="902"/>
      <c r="Q674" s="894" t="s">
        <v>1007</v>
      </c>
      <c r="R674" s="889">
        <f>H674*Tabellen!$K$2*Tabellen!$F$2</f>
        <v>7622.6369999999997</v>
      </c>
      <c r="S674" s="895" t="s">
        <v>1089</v>
      </c>
      <c r="T674" s="889">
        <f>J674*Tabellen!$F$2</f>
        <v>0</v>
      </c>
      <c r="U674" s="889">
        <f>R674*Tabellen!$G$2</f>
        <v>686.03733</v>
      </c>
      <c r="V674" s="889">
        <f>T674*Tabellen!$H$2</f>
        <v>0</v>
      </c>
      <c r="W674" s="889">
        <f t="shared" si="195"/>
        <v>686.03733</v>
      </c>
      <c r="X674" s="889">
        <f t="shared" si="196"/>
        <v>8308.6743299999998</v>
      </c>
      <c r="Y674" s="890"/>
      <c r="Z674" s="841"/>
      <c r="AA674" s="839"/>
      <c r="AB674" s="839"/>
      <c r="AC674" s="839"/>
      <c r="AD674" s="839"/>
      <c r="AE674" s="839"/>
      <c r="AF674" s="839"/>
      <c r="AG674" s="839"/>
      <c r="AH674" s="839"/>
      <c r="AI674" s="839"/>
      <c r="AJ674" s="839"/>
      <c r="AK674" s="839"/>
      <c r="AL674" s="839"/>
      <c r="AM674" s="839"/>
      <c r="AN674" s="839"/>
      <c r="AO674" s="839"/>
      <c r="AP674" s="839"/>
      <c r="AQ674" s="839"/>
      <c r="AR674" s="839"/>
      <c r="AS674" s="839"/>
      <c r="AT674" s="839"/>
      <c r="AU674" s="839"/>
      <c r="AV674" s="839"/>
      <c r="AW674" s="839"/>
      <c r="AX674" s="839"/>
      <c r="AY674" s="839"/>
      <c r="AZ674" s="839"/>
      <c r="BA674" s="839"/>
      <c r="BB674" s="839"/>
      <c r="BC674" s="839"/>
      <c r="BD674" s="839"/>
      <c r="BE674" s="839"/>
      <c r="BF674" s="839"/>
      <c r="BG674" s="839"/>
      <c r="BH674" s="839"/>
      <c r="BI674" s="839"/>
      <c r="BJ674" s="839"/>
      <c r="BK674" s="839"/>
      <c r="BL674" s="839"/>
      <c r="BM674" s="839"/>
      <c r="BN674" s="839"/>
      <c r="BO674" s="839"/>
      <c r="BP674" s="839"/>
      <c r="BQ674" s="839"/>
      <c r="BR674" s="839"/>
      <c r="BS674" s="839"/>
    </row>
    <row r="675" spans="1:71" s="575" customFormat="1" ht="15.6" customHeight="1" outlineLevel="2" x14ac:dyDescent="0.2">
      <c r="A675" s="811"/>
      <c r="B675" s="578"/>
      <c r="C675" s="694"/>
      <c r="D675" s="578" t="s">
        <v>1416</v>
      </c>
      <c r="E675" s="579">
        <f>E662</f>
        <v>91.3</v>
      </c>
      <c r="F675" s="576" t="s">
        <v>74</v>
      </c>
      <c r="G675" s="579"/>
      <c r="H675" s="580">
        <f t="shared" si="192"/>
        <v>0</v>
      </c>
      <c r="I675" s="768">
        <v>10</v>
      </c>
      <c r="J675" s="768">
        <f t="shared" si="193"/>
        <v>913</v>
      </c>
      <c r="K675" s="768"/>
      <c r="L675" s="768">
        <f>E675*K675</f>
        <v>0</v>
      </c>
      <c r="M675" s="768">
        <f>J675+H675*Tabellen!$K$2+L675</f>
        <v>913</v>
      </c>
      <c r="N675" s="704"/>
      <c r="O675" s="889">
        <f t="shared" si="194"/>
        <v>1104.73</v>
      </c>
      <c r="P675" s="902"/>
      <c r="Q675" s="894" t="s">
        <v>1007</v>
      </c>
      <c r="R675" s="889">
        <f>H675*Tabellen!$K$2*Tabellen!$F$2</f>
        <v>0</v>
      </c>
      <c r="S675" s="895" t="s">
        <v>1089</v>
      </c>
      <c r="T675" s="889">
        <f>J675*Tabellen!$F$2</f>
        <v>1104.73</v>
      </c>
      <c r="U675" s="889">
        <f>R675*Tabellen!$G$2</f>
        <v>0</v>
      </c>
      <c r="V675" s="889">
        <f>T675*Tabellen!$H$2</f>
        <v>231.9933</v>
      </c>
      <c r="W675" s="889">
        <f t="shared" si="195"/>
        <v>231.9933</v>
      </c>
      <c r="X675" s="889">
        <f t="shared" si="196"/>
        <v>1336.7233000000001</v>
      </c>
      <c r="Y675" s="888"/>
      <c r="Z675" s="839"/>
      <c r="AA675" s="839"/>
      <c r="AB675" s="839"/>
      <c r="AC675" s="839"/>
      <c r="AD675" s="839"/>
      <c r="AE675" s="839"/>
      <c r="AF675" s="839"/>
      <c r="AG675" s="839"/>
      <c r="AH675" s="839"/>
      <c r="AI675" s="839"/>
      <c r="AJ675" s="839"/>
      <c r="AK675" s="839"/>
      <c r="AL675" s="839"/>
      <c r="AM675" s="839"/>
      <c r="AN675" s="839"/>
      <c r="AO675" s="839"/>
      <c r="AP675" s="839"/>
      <c r="AQ675" s="839"/>
      <c r="AR675" s="839"/>
      <c r="AS675" s="839"/>
      <c r="AT675" s="839"/>
      <c r="AU675" s="839"/>
      <c r="AV675" s="839"/>
      <c r="AW675" s="839"/>
      <c r="AX675" s="839"/>
      <c r="AY675" s="839"/>
      <c r="AZ675" s="839"/>
      <c r="BA675" s="839"/>
      <c r="BB675" s="839"/>
      <c r="BC675" s="839"/>
      <c r="BD675" s="839"/>
      <c r="BE675" s="839"/>
      <c r="BF675" s="839"/>
      <c r="BG675" s="839"/>
      <c r="BH675" s="839"/>
      <c r="BI675" s="839"/>
      <c r="BJ675" s="839"/>
      <c r="BK675" s="839"/>
      <c r="BL675" s="839"/>
      <c r="BM675" s="839"/>
      <c r="BN675" s="839"/>
      <c r="BO675" s="839"/>
      <c r="BP675" s="839"/>
      <c r="BQ675" s="839"/>
      <c r="BR675" s="839"/>
      <c r="BS675" s="839"/>
    </row>
    <row r="676" spans="1:71" s="575" customFormat="1" ht="15.6" customHeight="1" outlineLevel="2" x14ac:dyDescent="0.2">
      <c r="A676" s="811"/>
      <c r="B676" s="578"/>
      <c r="C676" s="694"/>
      <c r="D676" s="578" t="s">
        <v>1407</v>
      </c>
      <c r="E676" s="579">
        <v>1</v>
      </c>
      <c r="F676" s="576" t="s">
        <v>844</v>
      </c>
      <c r="G676" s="579">
        <v>4</v>
      </c>
      <c r="H676" s="580">
        <f t="shared" si="192"/>
        <v>4</v>
      </c>
      <c r="I676" s="768"/>
      <c r="J676" s="768">
        <f t="shared" si="193"/>
        <v>0</v>
      </c>
      <c r="K676" s="768"/>
      <c r="L676" s="768">
        <f>E676*K676</f>
        <v>0</v>
      </c>
      <c r="M676" s="768">
        <f>J676+H676*Tabellen!$K$2+L676</f>
        <v>240</v>
      </c>
      <c r="N676" s="704"/>
      <c r="O676" s="889">
        <f t="shared" si="194"/>
        <v>290.39999999999998</v>
      </c>
      <c r="P676" s="902"/>
      <c r="Q676" s="894" t="s">
        <v>1007</v>
      </c>
      <c r="R676" s="889">
        <f>H676*Tabellen!$K$2*Tabellen!$F$2</f>
        <v>290.39999999999998</v>
      </c>
      <c r="S676" s="895" t="s">
        <v>1089</v>
      </c>
      <c r="T676" s="889">
        <f>J676*Tabellen!$F$2</f>
        <v>0</v>
      </c>
      <c r="U676" s="889">
        <f>R676*Tabellen!$G$2</f>
        <v>26.135999999999996</v>
      </c>
      <c r="V676" s="889">
        <f>T676*Tabellen!$H$2</f>
        <v>0</v>
      </c>
      <c r="W676" s="889">
        <f t="shared" si="195"/>
        <v>26.135999999999996</v>
      </c>
      <c r="X676" s="889">
        <f t="shared" si="196"/>
        <v>316.53599999999994</v>
      </c>
      <c r="Y676" s="888"/>
      <c r="Z676" s="839"/>
      <c r="AA676" s="839"/>
      <c r="AB676" s="839"/>
      <c r="AC676" s="839"/>
      <c r="AD676" s="839"/>
      <c r="AE676" s="839"/>
      <c r="AF676" s="839"/>
      <c r="AG676" s="839"/>
      <c r="AH676" s="839"/>
      <c r="AI676" s="839"/>
      <c r="AJ676" s="839"/>
      <c r="AK676" s="839"/>
      <c r="AL676" s="839"/>
      <c r="AM676" s="839"/>
      <c r="AN676" s="839"/>
      <c r="AO676" s="839"/>
      <c r="AP676" s="839"/>
      <c r="AQ676" s="839"/>
      <c r="AR676" s="839"/>
      <c r="AS676" s="839"/>
      <c r="AT676" s="839"/>
      <c r="AU676" s="839"/>
      <c r="AV676" s="839"/>
      <c r="AW676" s="839"/>
      <c r="AX676" s="839"/>
      <c r="AY676" s="839"/>
      <c r="AZ676" s="839"/>
      <c r="BA676" s="839"/>
      <c r="BB676" s="839"/>
      <c r="BC676" s="839"/>
      <c r="BD676" s="839"/>
      <c r="BE676" s="839"/>
      <c r="BF676" s="839"/>
      <c r="BG676" s="839"/>
      <c r="BH676" s="839"/>
      <c r="BI676" s="839"/>
      <c r="BJ676" s="839"/>
      <c r="BK676" s="839"/>
      <c r="BL676" s="839"/>
      <c r="BM676" s="839"/>
      <c r="BN676" s="839"/>
      <c r="BO676" s="839"/>
      <c r="BP676" s="839"/>
      <c r="BQ676" s="839"/>
      <c r="BR676" s="839"/>
      <c r="BS676" s="839"/>
    </row>
    <row r="677" spans="1:71" s="733" customFormat="1" ht="15.6" customHeight="1" outlineLevel="2" x14ac:dyDescent="0.2">
      <c r="A677" s="813"/>
      <c r="B677" s="578"/>
      <c r="C677" s="694"/>
      <c r="D677" s="576"/>
      <c r="E677" s="734"/>
      <c r="G677" s="735"/>
      <c r="H677" s="735"/>
      <c r="I677" s="782"/>
      <c r="J677" s="782"/>
      <c r="K677" s="782"/>
      <c r="L677" s="782"/>
      <c r="M677" s="782"/>
      <c r="N677" s="736"/>
      <c r="O677" s="888"/>
      <c r="P677" s="902"/>
      <c r="Q677" s="894"/>
      <c r="R677" s="889"/>
      <c r="S677" s="895"/>
      <c r="T677" s="889"/>
      <c r="U677" s="889"/>
      <c r="V677" s="889"/>
      <c r="W677" s="889"/>
      <c r="X677" s="889"/>
      <c r="Y677" s="905"/>
      <c r="Z677" s="842"/>
      <c r="AA677" s="842"/>
      <c r="AB677" s="842"/>
      <c r="AC677" s="842"/>
      <c r="AD677" s="842"/>
      <c r="AE677" s="842"/>
      <c r="AF677" s="842"/>
      <c r="AG677" s="842"/>
      <c r="AH677" s="842"/>
      <c r="AI677" s="842"/>
      <c r="AJ677" s="842"/>
      <c r="AK677" s="842"/>
      <c r="AL677" s="842"/>
      <c r="AM677" s="842"/>
      <c r="AN677" s="842"/>
      <c r="AO677" s="842"/>
      <c r="AP677" s="842"/>
      <c r="AQ677" s="842"/>
      <c r="AR677" s="842"/>
      <c r="AS677" s="842"/>
      <c r="AT677" s="842"/>
      <c r="AU677" s="842"/>
      <c r="AV677" s="842"/>
      <c r="AW677" s="842"/>
      <c r="AX677" s="842"/>
      <c r="AY677" s="842"/>
      <c r="AZ677" s="842"/>
      <c r="BA677" s="842"/>
      <c r="BB677" s="842"/>
      <c r="BC677" s="842"/>
      <c r="BD677" s="842"/>
      <c r="BE677" s="842"/>
      <c r="BF677" s="842"/>
      <c r="BG677" s="842"/>
      <c r="BH677" s="842"/>
      <c r="BI677" s="842"/>
      <c r="BJ677" s="842"/>
      <c r="BK677" s="842"/>
      <c r="BL677" s="842"/>
      <c r="BM677" s="842"/>
      <c r="BN677" s="842"/>
      <c r="BO677" s="842"/>
      <c r="BP677" s="842"/>
      <c r="BQ677" s="842"/>
      <c r="BR677" s="842"/>
      <c r="BS677" s="842"/>
    </row>
    <row r="678" spans="1:71" ht="15.6" customHeight="1" outlineLevel="2" x14ac:dyDescent="0.2">
      <c r="B678" s="578"/>
      <c r="E678" s="579"/>
      <c r="G678" s="580"/>
      <c r="H678" s="580"/>
      <c r="N678" s="703"/>
      <c r="O678" s="888"/>
      <c r="P678" s="888"/>
      <c r="Q678" s="888"/>
    </row>
    <row r="679" spans="1:71" ht="9" customHeight="1" outlineLevel="1" x14ac:dyDescent="0.2">
      <c r="B679" s="582"/>
      <c r="D679" s="583"/>
      <c r="E679" s="585"/>
      <c r="F679" s="583"/>
      <c r="G679" s="584"/>
      <c r="H679" s="584"/>
      <c r="I679" s="769"/>
      <c r="J679" s="769"/>
      <c r="K679" s="769"/>
      <c r="L679" s="769"/>
      <c r="M679" s="769"/>
      <c r="N679" s="694"/>
      <c r="O679" s="892"/>
      <c r="P679" s="892"/>
      <c r="Q679" s="892"/>
      <c r="R679" s="893"/>
      <c r="S679" s="893"/>
      <c r="T679" s="893"/>
      <c r="U679" s="893"/>
      <c r="V679" s="893"/>
      <c r="W679" s="893"/>
      <c r="X679" s="893"/>
      <c r="Y679" s="892"/>
      <c r="Z679" s="837"/>
      <c r="AA679" s="838"/>
      <c r="AG679" s="835"/>
      <c r="AH679" s="835"/>
    </row>
    <row r="680" spans="1:71" s="789" customFormat="1" ht="15.6" customHeight="1" outlineLevel="1" x14ac:dyDescent="0.2">
      <c r="B680" s="569" t="s">
        <v>1079</v>
      </c>
      <c r="C680" s="814"/>
      <c r="D680" s="570" t="s">
        <v>1580</v>
      </c>
      <c r="E680" s="577">
        <v>91.3</v>
      </c>
      <c r="F680" s="570" t="s">
        <v>74</v>
      </c>
      <c r="G680" s="571"/>
      <c r="H680" s="571">
        <f>SUM(H681:H695)/E680</f>
        <v>1.2342349336335239</v>
      </c>
      <c r="I680" s="767"/>
      <c r="J680" s="767">
        <f>SUM(J681:J695)/E680</f>
        <v>46.600919500000003</v>
      </c>
      <c r="K680" s="767"/>
      <c r="L680" s="767">
        <f>SUM(L681:L695)/E680</f>
        <v>0</v>
      </c>
      <c r="M680" s="767">
        <f>SUM(M681:M695)/E680</f>
        <v>120.65501551801144</v>
      </c>
      <c r="N680" s="814"/>
      <c r="O680" s="886">
        <f>SUM(O681:O695)/E680</f>
        <v>145.99256877679383</v>
      </c>
      <c r="P680" s="885" t="str">
        <f>B680</f>
        <v>V1-3-I1</v>
      </c>
      <c r="Q680" s="885"/>
      <c r="R680" s="886"/>
      <c r="S680" s="886"/>
      <c r="T680" s="886"/>
      <c r="U680" s="899"/>
      <c r="V680" s="886"/>
      <c r="W680" s="886"/>
      <c r="X680" s="886">
        <f>SUM(X681:X695)/E680</f>
        <v>165.89835347810529</v>
      </c>
      <c r="Y680" s="887"/>
      <c r="Z680" s="832"/>
      <c r="AA680" s="832"/>
      <c r="AB680" s="832"/>
      <c r="AC680" s="832"/>
      <c r="AD680" s="832"/>
      <c r="AE680" s="832"/>
      <c r="AF680" s="832"/>
      <c r="AG680" s="832"/>
      <c r="AH680" s="832"/>
      <c r="AI680" s="832"/>
      <c r="AJ680" s="832"/>
      <c r="AK680" s="832"/>
      <c r="AL680" s="832"/>
      <c r="AM680" s="832"/>
      <c r="AN680" s="832"/>
      <c r="AO680" s="832"/>
      <c r="AP680" s="832"/>
      <c r="AQ680" s="832"/>
      <c r="AR680" s="832"/>
      <c r="AS680" s="832"/>
      <c r="AT680" s="832"/>
      <c r="AU680" s="832"/>
      <c r="AV680" s="832"/>
      <c r="AW680" s="832"/>
      <c r="AX680" s="832"/>
      <c r="AY680" s="832"/>
      <c r="AZ680" s="832"/>
      <c r="BA680" s="832"/>
      <c r="BB680" s="832"/>
      <c r="BC680" s="832"/>
      <c r="BD680" s="832"/>
      <c r="BE680" s="832"/>
      <c r="BF680" s="832"/>
      <c r="BG680" s="832"/>
      <c r="BH680" s="832"/>
      <c r="BI680" s="832"/>
      <c r="BJ680" s="832"/>
      <c r="BK680" s="832"/>
      <c r="BL680" s="832"/>
      <c r="BM680" s="832"/>
      <c r="BN680" s="832"/>
      <c r="BO680" s="832"/>
      <c r="BP680" s="832"/>
      <c r="BQ680" s="832"/>
      <c r="BR680" s="832"/>
      <c r="BS680" s="832"/>
    </row>
    <row r="681" spans="1:71" ht="15.6" customHeight="1" outlineLevel="2" x14ac:dyDescent="0.2">
      <c r="B681" s="578"/>
      <c r="D681" s="587" t="s">
        <v>1197</v>
      </c>
      <c r="E681" s="579"/>
      <c r="G681" s="580"/>
      <c r="H681" s="580"/>
      <c r="K681" s="783"/>
      <c r="N681" s="703"/>
      <c r="O681" s="888" t="str">
        <f>R681</f>
        <v>incl. opslagen</v>
      </c>
      <c r="P681" s="888"/>
      <c r="Q681" s="894"/>
      <c r="R681" s="901" t="str">
        <f>Tabellen!$C$2</f>
        <v>incl. opslagen</v>
      </c>
      <c r="S681" s="895"/>
      <c r="T681" s="901" t="str">
        <f>Tabellen!$C$2</f>
        <v>incl. opslagen</v>
      </c>
    </row>
    <row r="682" spans="1:71" s="575" customFormat="1" ht="15.6" customHeight="1" outlineLevel="2" x14ac:dyDescent="0.2">
      <c r="A682" s="811"/>
      <c r="B682" s="578"/>
      <c r="C682" s="694"/>
      <c r="D682" s="576" t="s">
        <v>1378</v>
      </c>
      <c r="E682" s="579">
        <v>1</v>
      </c>
      <c r="F682" s="576" t="s">
        <v>844</v>
      </c>
      <c r="G682" s="580">
        <v>2</v>
      </c>
      <c r="H682" s="580">
        <f t="shared" ref="H682:H694" si="197">E682*G682</f>
        <v>2</v>
      </c>
      <c r="I682" s="768"/>
      <c r="J682" s="768">
        <f t="shared" ref="J682:J694" si="198">E682*I682</f>
        <v>0</v>
      </c>
      <c r="K682" s="768"/>
      <c r="L682" s="768">
        <f>E682*K682</f>
        <v>0</v>
      </c>
      <c r="M682" s="768">
        <f>J682+H682*Tabellen!$K$2+L682</f>
        <v>120</v>
      </c>
      <c r="N682" s="704"/>
      <c r="O682" s="889">
        <f t="shared" ref="O682:O694" si="199">R682+T682</f>
        <v>145.19999999999999</v>
      </c>
      <c r="P682" s="902"/>
      <c r="Q682" s="894" t="s">
        <v>1007</v>
      </c>
      <c r="R682" s="889">
        <f>H682*Tabellen!$K$2*Tabellen!$F$2</f>
        <v>145.19999999999999</v>
      </c>
      <c r="S682" s="895" t="s">
        <v>1089</v>
      </c>
      <c r="T682" s="889">
        <f>J682*Tabellen!$F$2</f>
        <v>0</v>
      </c>
      <c r="U682" s="889">
        <f>R682*Tabellen!$G$2</f>
        <v>13.067999999999998</v>
      </c>
      <c r="V682" s="889">
        <f>T682*Tabellen!$H$2</f>
        <v>0</v>
      </c>
      <c r="W682" s="889">
        <f t="shared" ref="W682:W694" si="200">U682+V682</f>
        <v>13.067999999999998</v>
      </c>
      <c r="X682" s="889">
        <f t="shared" ref="X682:X694" si="201">O682+W682</f>
        <v>158.26799999999997</v>
      </c>
      <c r="Y682" s="890"/>
      <c r="Z682" s="839"/>
      <c r="AA682" s="839"/>
      <c r="AB682" s="839"/>
      <c r="AC682" s="839"/>
      <c r="AD682" s="839"/>
      <c r="AE682" s="839"/>
      <c r="AF682" s="839"/>
      <c r="AG682" s="839"/>
      <c r="AH682" s="839"/>
      <c r="AI682" s="839"/>
      <c r="AJ682" s="839"/>
      <c r="AK682" s="839"/>
      <c r="AL682" s="839"/>
      <c r="AM682" s="839"/>
      <c r="AN682" s="839"/>
      <c r="AO682" s="839"/>
      <c r="AP682" s="839"/>
      <c r="AQ682" s="839"/>
      <c r="AR682" s="839"/>
      <c r="AS682" s="839"/>
      <c r="AT682" s="839"/>
      <c r="AU682" s="839"/>
      <c r="AV682" s="839"/>
      <c r="AW682" s="839"/>
      <c r="AX682" s="839"/>
      <c r="AY682" s="839"/>
      <c r="AZ682" s="839"/>
      <c r="BA682" s="839"/>
      <c r="BB682" s="839"/>
      <c r="BC682" s="839"/>
      <c r="BD682" s="839"/>
      <c r="BE682" s="839"/>
      <c r="BF682" s="839"/>
      <c r="BG682" s="839"/>
      <c r="BH682" s="839"/>
      <c r="BI682" s="839"/>
      <c r="BJ682" s="839"/>
      <c r="BK682" s="839"/>
      <c r="BL682" s="839"/>
      <c r="BM682" s="839"/>
      <c r="BN682" s="839"/>
      <c r="BO682" s="839"/>
      <c r="BP682" s="839"/>
      <c r="BQ682" s="839"/>
      <c r="BR682" s="839"/>
      <c r="BS682" s="839"/>
    </row>
    <row r="683" spans="1:71" s="575" customFormat="1" ht="15.6" customHeight="1" outlineLevel="2" x14ac:dyDescent="0.2">
      <c r="A683" s="811"/>
      <c r="B683" s="578"/>
      <c r="C683" s="694"/>
      <c r="D683" s="576" t="s">
        <v>1408</v>
      </c>
      <c r="E683" s="579">
        <f>91.3/2.7</f>
        <v>33.81481481481481</v>
      </c>
      <c r="F683" s="576" t="s">
        <v>71</v>
      </c>
      <c r="G683" s="580">
        <v>0.05</v>
      </c>
      <c r="H683" s="580">
        <f t="shared" si="197"/>
        <v>1.6907407407407407</v>
      </c>
      <c r="I683" s="768"/>
      <c r="J683" s="768">
        <f t="shared" si="198"/>
        <v>0</v>
      </c>
      <c r="K683" s="768"/>
      <c r="L683" s="768">
        <f>E683*K683</f>
        <v>0</v>
      </c>
      <c r="M683" s="768">
        <f>J683+H683*Tabellen!$K$2+L683</f>
        <v>101.44444444444444</v>
      </c>
      <c r="N683" s="704"/>
      <c r="O683" s="889">
        <f t="shared" si="199"/>
        <v>122.74777777777777</v>
      </c>
      <c r="P683" s="902"/>
      <c r="Q683" s="894" t="s">
        <v>1007</v>
      </c>
      <c r="R683" s="889">
        <f>H683*Tabellen!$K$2*Tabellen!$F$2</f>
        <v>122.74777777777777</v>
      </c>
      <c r="S683" s="895" t="s">
        <v>1089</v>
      </c>
      <c r="T683" s="889">
        <f>J683*Tabellen!$F$2</f>
        <v>0</v>
      </c>
      <c r="U683" s="889">
        <f>R683*Tabellen!$G$2</f>
        <v>11.047299999999998</v>
      </c>
      <c r="V683" s="889">
        <f>T683*Tabellen!$H$2</f>
        <v>0</v>
      </c>
      <c r="W683" s="889">
        <f t="shared" si="200"/>
        <v>11.047299999999998</v>
      </c>
      <c r="X683" s="889">
        <f t="shared" si="201"/>
        <v>133.79507777777778</v>
      </c>
      <c r="Y683" s="890"/>
      <c r="Z683" s="839"/>
      <c r="AA683" s="839"/>
      <c r="AB683" s="839"/>
      <c r="AC683" s="839"/>
      <c r="AD683" s="839"/>
      <c r="AE683" s="839"/>
      <c r="AF683" s="839"/>
      <c r="AG683" s="839"/>
      <c r="AH683" s="839"/>
      <c r="AI683" s="839"/>
      <c r="AJ683" s="839"/>
      <c r="AK683" s="839"/>
      <c r="AL683" s="839"/>
      <c r="AM683" s="839"/>
      <c r="AN683" s="839"/>
      <c r="AO683" s="839"/>
      <c r="AP683" s="839"/>
      <c r="AQ683" s="839"/>
      <c r="AR683" s="839"/>
      <c r="AS683" s="839"/>
      <c r="AT683" s="839"/>
      <c r="AU683" s="839"/>
      <c r="AV683" s="839"/>
      <c r="AW683" s="839"/>
      <c r="AX683" s="839"/>
      <c r="AY683" s="839"/>
      <c r="AZ683" s="839"/>
      <c r="BA683" s="839"/>
      <c r="BB683" s="839"/>
      <c r="BC683" s="839"/>
      <c r="BD683" s="839"/>
      <c r="BE683" s="839"/>
      <c r="BF683" s="839"/>
      <c r="BG683" s="839"/>
      <c r="BH683" s="839"/>
      <c r="BI683" s="839"/>
      <c r="BJ683" s="839"/>
      <c r="BK683" s="839"/>
      <c r="BL683" s="839"/>
      <c r="BM683" s="839"/>
      <c r="BN683" s="839"/>
      <c r="BO683" s="839"/>
      <c r="BP683" s="839"/>
      <c r="BQ683" s="839"/>
      <c r="BR683" s="839"/>
      <c r="BS683" s="839"/>
    </row>
    <row r="684" spans="1:71" s="575" customFormat="1" ht="15.6" customHeight="1" outlineLevel="2" x14ac:dyDescent="0.2">
      <c r="A684" s="811"/>
      <c r="B684" s="578"/>
      <c r="C684" s="694"/>
      <c r="D684" s="576" t="s">
        <v>1420</v>
      </c>
      <c r="E684" s="579">
        <f>E680*3.3333</f>
        <v>304.33028999999999</v>
      </c>
      <c r="F684" s="576" t="s">
        <v>71</v>
      </c>
      <c r="G684" s="580">
        <v>0.03</v>
      </c>
      <c r="H684" s="580">
        <f t="shared" si="197"/>
        <v>9.1299086999999997</v>
      </c>
      <c r="I684" s="768">
        <v>0.44</v>
      </c>
      <c r="J684" s="768">
        <f t="shared" si="198"/>
        <v>133.90532759999999</v>
      </c>
      <c r="K684" s="768"/>
      <c r="L684" s="768">
        <f>E684*K684</f>
        <v>0</v>
      </c>
      <c r="M684" s="768">
        <f>J684+H684*Tabellen!$K$2+L684</f>
        <v>681.69984959999999</v>
      </c>
      <c r="N684" s="704"/>
      <c r="O684" s="889">
        <f t="shared" si="199"/>
        <v>824.85681801600003</v>
      </c>
      <c r="P684" s="902"/>
      <c r="Q684" s="894" t="s">
        <v>1007</v>
      </c>
      <c r="R684" s="889">
        <f>H684*Tabellen!$K$2*Tabellen!$F$2</f>
        <v>662.83137162000003</v>
      </c>
      <c r="S684" s="895" t="s">
        <v>1089</v>
      </c>
      <c r="T684" s="889">
        <f>J684*Tabellen!$F$2</f>
        <v>162.02544639599998</v>
      </c>
      <c r="U684" s="889">
        <f>R684*Tabellen!$G$2</f>
        <v>59.654823445799998</v>
      </c>
      <c r="V684" s="889">
        <f>T684*Tabellen!$H$2</f>
        <v>34.025343743159993</v>
      </c>
      <c r="W684" s="889">
        <f t="shared" si="200"/>
        <v>93.680167188959985</v>
      </c>
      <c r="X684" s="889">
        <f t="shared" si="201"/>
        <v>918.53698520496005</v>
      </c>
      <c r="Y684" s="890"/>
      <c r="Z684" s="839"/>
      <c r="AA684" s="839"/>
      <c r="AB684" s="839"/>
      <c r="AC684" s="839"/>
      <c r="AD684" s="839"/>
      <c r="AE684" s="839"/>
      <c r="AF684" s="839"/>
      <c r="AG684" s="839"/>
      <c r="AH684" s="839"/>
      <c r="AI684" s="839"/>
      <c r="AJ684" s="839"/>
      <c r="AK684" s="839"/>
      <c r="AL684" s="839"/>
      <c r="AM684" s="839"/>
      <c r="AN684" s="839"/>
      <c r="AO684" s="839"/>
      <c r="AP684" s="839"/>
      <c r="AQ684" s="839"/>
      <c r="AR684" s="839"/>
      <c r="AS684" s="839"/>
      <c r="AT684" s="839"/>
      <c r="AU684" s="839"/>
      <c r="AV684" s="839"/>
      <c r="AW684" s="839"/>
      <c r="AX684" s="839"/>
      <c r="AY684" s="839"/>
      <c r="AZ684" s="839"/>
      <c r="BA684" s="839"/>
      <c r="BB684" s="839"/>
      <c r="BC684" s="839"/>
      <c r="BD684" s="839"/>
      <c r="BE684" s="839"/>
      <c r="BF684" s="839"/>
      <c r="BG684" s="839"/>
      <c r="BH684" s="839"/>
      <c r="BI684" s="839"/>
      <c r="BJ684" s="839"/>
      <c r="BK684" s="839"/>
      <c r="BL684" s="839"/>
      <c r="BM684" s="839"/>
      <c r="BN684" s="839"/>
      <c r="BO684" s="839"/>
      <c r="BP684" s="839"/>
      <c r="BQ684" s="839"/>
      <c r="BR684" s="839"/>
      <c r="BS684" s="839"/>
    </row>
    <row r="685" spans="1:71" s="575" customFormat="1" ht="15.6" customHeight="1" outlineLevel="2" x14ac:dyDescent="0.2">
      <c r="A685" s="811"/>
      <c r="B685" s="686"/>
      <c r="C685" s="699"/>
      <c r="D685" s="692" t="s">
        <v>158</v>
      </c>
      <c r="E685" s="597">
        <f>E680*1.7*1.1</f>
        <v>170.73099999999999</v>
      </c>
      <c r="F685" s="598" t="s">
        <v>71</v>
      </c>
      <c r="G685" s="599">
        <v>0</v>
      </c>
      <c r="H685" s="599">
        <f t="shared" si="197"/>
        <v>0</v>
      </c>
      <c r="I685" s="776">
        <v>2.61</v>
      </c>
      <c r="J685" s="776">
        <f t="shared" si="198"/>
        <v>445.60790999999995</v>
      </c>
      <c r="K685" s="776"/>
      <c r="L685" s="776">
        <f>+K685*E685</f>
        <v>0</v>
      </c>
      <c r="M685" s="777">
        <f>J685+H685*Tabellen!$K$2+L685</f>
        <v>445.60790999999995</v>
      </c>
      <c r="N685" s="704"/>
      <c r="O685" s="889">
        <f t="shared" si="199"/>
        <v>539.18557109999995</v>
      </c>
      <c r="P685" s="902"/>
      <c r="Q685" s="894" t="s">
        <v>1007</v>
      </c>
      <c r="R685" s="889">
        <f>H685*Tabellen!$K$2*Tabellen!$F$2</f>
        <v>0</v>
      </c>
      <c r="S685" s="895" t="s">
        <v>1089</v>
      </c>
      <c r="T685" s="889">
        <f>J685*Tabellen!$F$2</f>
        <v>539.18557109999995</v>
      </c>
      <c r="U685" s="889">
        <f>R685*Tabellen!$G$2</f>
        <v>0</v>
      </c>
      <c r="V685" s="889">
        <f>T685*Tabellen!$H$2</f>
        <v>113.22896993099998</v>
      </c>
      <c r="W685" s="889">
        <f t="shared" si="200"/>
        <v>113.22896993099998</v>
      </c>
      <c r="X685" s="889">
        <f t="shared" si="201"/>
        <v>652.41454103099989</v>
      </c>
      <c r="Y685" s="890"/>
      <c r="Z685" s="841"/>
      <c r="AA685" s="839"/>
      <c r="AB685" s="839"/>
      <c r="AC685" s="839"/>
      <c r="AD685" s="839"/>
      <c r="AE685" s="839"/>
      <c r="AF685" s="839"/>
      <c r="AG685" s="839"/>
      <c r="AH685" s="839"/>
      <c r="AI685" s="839"/>
      <c r="AJ685" s="839"/>
      <c r="AK685" s="839"/>
      <c r="AL685" s="839"/>
      <c r="AM685" s="839"/>
      <c r="AN685" s="839"/>
      <c r="AO685" s="839"/>
      <c r="AP685" s="839"/>
      <c r="AQ685" s="839"/>
      <c r="AR685" s="839"/>
      <c r="AS685" s="839"/>
      <c r="AT685" s="839"/>
      <c r="AU685" s="839"/>
      <c r="AV685" s="839"/>
      <c r="AW685" s="839"/>
      <c r="AX685" s="839"/>
      <c r="AY685" s="839"/>
      <c r="AZ685" s="839"/>
      <c r="BA685" s="839"/>
      <c r="BB685" s="839"/>
      <c r="BC685" s="839"/>
      <c r="BD685" s="839"/>
      <c r="BE685" s="839"/>
      <c r="BF685" s="839"/>
      <c r="BG685" s="839"/>
      <c r="BH685" s="839"/>
      <c r="BI685" s="839"/>
      <c r="BJ685" s="839"/>
      <c r="BK685" s="839"/>
      <c r="BL685" s="839"/>
      <c r="BM685" s="839"/>
      <c r="BN685" s="839"/>
      <c r="BO685" s="839"/>
      <c r="BP685" s="839"/>
      <c r="BQ685" s="839"/>
      <c r="BR685" s="839"/>
      <c r="BS685" s="839"/>
    </row>
    <row r="686" spans="1:71" s="575" customFormat="1" ht="15.6" customHeight="1" outlineLevel="2" x14ac:dyDescent="0.2">
      <c r="A686" s="811"/>
      <c r="B686" s="686"/>
      <c r="C686" s="699"/>
      <c r="D686" s="692" t="s">
        <v>159</v>
      </c>
      <c r="E686" s="597">
        <f>E680/2.5*2.1</f>
        <v>76.691999999999993</v>
      </c>
      <c r="F686" s="598" t="s">
        <v>71</v>
      </c>
      <c r="G686" s="599">
        <v>0</v>
      </c>
      <c r="H686" s="599">
        <f t="shared" si="197"/>
        <v>0</v>
      </c>
      <c r="I686" s="776">
        <v>2.39</v>
      </c>
      <c r="J686" s="776">
        <f t="shared" si="198"/>
        <v>183.29388</v>
      </c>
      <c r="K686" s="776"/>
      <c r="L686" s="776">
        <f>+K686*E686</f>
        <v>0</v>
      </c>
      <c r="M686" s="777">
        <f>J686+H686*Tabellen!$K$2+L686</f>
        <v>183.29388</v>
      </c>
      <c r="N686" s="704"/>
      <c r="O686" s="889">
        <f t="shared" si="199"/>
        <v>221.78559479999998</v>
      </c>
      <c r="P686" s="902"/>
      <c r="Q686" s="894" t="s">
        <v>1007</v>
      </c>
      <c r="R686" s="889">
        <f>H686*Tabellen!$K$2*Tabellen!$F$2</f>
        <v>0</v>
      </c>
      <c r="S686" s="895" t="s">
        <v>1089</v>
      </c>
      <c r="T686" s="889">
        <f>J686*Tabellen!$F$2</f>
        <v>221.78559479999998</v>
      </c>
      <c r="U686" s="889">
        <f>R686*Tabellen!$G$2</f>
        <v>0</v>
      </c>
      <c r="V686" s="889">
        <f>T686*Tabellen!$H$2</f>
        <v>46.574974907999994</v>
      </c>
      <c r="W686" s="889">
        <f t="shared" si="200"/>
        <v>46.574974907999994</v>
      </c>
      <c r="X686" s="889">
        <f t="shared" si="201"/>
        <v>268.36056970799996</v>
      </c>
      <c r="Y686" s="890"/>
      <c r="Z686" s="841"/>
      <c r="AA686" s="839"/>
      <c r="AB686" s="839"/>
      <c r="AC686" s="839"/>
      <c r="AD686" s="839"/>
      <c r="AE686" s="839"/>
      <c r="AF686" s="839"/>
      <c r="AG686" s="839"/>
      <c r="AH686" s="839"/>
      <c r="AI686" s="839"/>
      <c r="AJ686" s="839"/>
      <c r="AK686" s="839"/>
      <c r="AL686" s="839"/>
      <c r="AM686" s="839"/>
      <c r="AN686" s="839"/>
      <c r="AO686" s="839"/>
      <c r="AP686" s="839"/>
      <c r="AQ686" s="839"/>
      <c r="AR686" s="839"/>
      <c r="AS686" s="839"/>
      <c r="AT686" s="839"/>
      <c r="AU686" s="839"/>
      <c r="AV686" s="839"/>
      <c r="AW686" s="839"/>
      <c r="AX686" s="839"/>
      <c r="AY686" s="839"/>
      <c r="AZ686" s="839"/>
      <c r="BA686" s="839"/>
      <c r="BB686" s="839"/>
      <c r="BC686" s="839"/>
      <c r="BD686" s="839"/>
      <c r="BE686" s="839"/>
      <c r="BF686" s="839"/>
      <c r="BG686" s="839"/>
      <c r="BH686" s="839"/>
      <c r="BI686" s="839"/>
      <c r="BJ686" s="839"/>
      <c r="BK686" s="839"/>
      <c r="BL686" s="839"/>
      <c r="BM686" s="839"/>
      <c r="BN686" s="839"/>
      <c r="BO686" s="839"/>
      <c r="BP686" s="839"/>
      <c r="BQ686" s="839"/>
      <c r="BR686" s="839"/>
      <c r="BS686" s="839"/>
    </row>
    <row r="687" spans="1:71" s="575" customFormat="1" ht="15.6" customHeight="1" outlineLevel="2" x14ac:dyDescent="0.2">
      <c r="A687" s="811"/>
      <c r="B687" s="578"/>
      <c r="C687" s="694"/>
      <c r="D687" s="576" t="s">
        <v>1413</v>
      </c>
      <c r="E687" s="579">
        <f>E680*1.05</f>
        <v>95.864999999999995</v>
      </c>
      <c r="F687" s="576" t="s">
        <v>74</v>
      </c>
      <c r="G687" s="580">
        <v>0</v>
      </c>
      <c r="H687" s="580">
        <f t="shared" si="197"/>
        <v>0</v>
      </c>
      <c r="I687" s="768">
        <v>10.63</v>
      </c>
      <c r="J687" s="768">
        <f t="shared" si="198"/>
        <v>1019.04495</v>
      </c>
      <c r="K687" s="768"/>
      <c r="L687" s="768">
        <f>E687*K687</f>
        <v>0</v>
      </c>
      <c r="M687" s="768">
        <f>J687+H687*Tabellen!$K$2+L687</f>
        <v>1019.04495</v>
      </c>
      <c r="N687" s="704"/>
      <c r="O687" s="889">
        <f t="shared" si="199"/>
        <v>1233.0443894999999</v>
      </c>
      <c r="P687" s="902"/>
      <c r="Q687" s="894" t="s">
        <v>1007</v>
      </c>
      <c r="R687" s="889">
        <f>H687*Tabellen!$K$2*Tabellen!$F$2</f>
        <v>0</v>
      </c>
      <c r="S687" s="895" t="s">
        <v>1089</v>
      </c>
      <c r="T687" s="889">
        <f>J687*Tabellen!$F$2</f>
        <v>1233.0443894999999</v>
      </c>
      <c r="U687" s="889">
        <f>R687*Tabellen!$G$2</f>
        <v>0</v>
      </c>
      <c r="V687" s="889">
        <f>T687*Tabellen!$H$2</f>
        <v>258.93932179499996</v>
      </c>
      <c r="W687" s="889">
        <f t="shared" si="200"/>
        <v>258.93932179499996</v>
      </c>
      <c r="X687" s="889">
        <f t="shared" si="201"/>
        <v>1491.9837112949999</v>
      </c>
      <c r="Y687" s="888"/>
      <c r="Z687" s="839"/>
      <c r="AA687" s="839"/>
      <c r="AB687" s="839"/>
      <c r="AC687" s="839"/>
      <c r="AD687" s="839"/>
      <c r="AE687" s="839"/>
      <c r="AF687" s="839"/>
      <c r="AG687" s="839"/>
      <c r="AH687" s="839"/>
      <c r="AI687" s="839"/>
      <c r="AJ687" s="839"/>
      <c r="AK687" s="839"/>
      <c r="AL687" s="839"/>
      <c r="AM687" s="839"/>
      <c r="AN687" s="839"/>
      <c r="AO687" s="839"/>
      <c r="AP687" s="839"/>
      <c r="AQ687" s="839"/>
      <c r="AR687" s="839"/>
      <c r="AS687" s="839"/>
      <c r="AT687" s="839"/>
      <c r="AU687" s="839"/>
      <c r="AV687" s="839"/>
      <c r="AW687" s="839"/>
      <c r="AX687" s="839"/>
      <c r="AY687" s="839"/>
      <c r="AZ687" s="839"/>
      <c r="BA687" s="839"/>
      <c r="BB687" s="839"/>
      <c r="BC687" s="839"/>
      <c r="BD687" s="839"/>
      <c r="BE687" s="839"/>
      <c r="BF687" s="839"/>
      <c r="BG687" s="839"/>
      <c r="BH687" s="839"/>
      <c r="BI687" s="839"/>
      <c r="BJ687" s="839"/>
      <c r="BK687" s="839"/>
      <c r="BL687" s="839"/>
      <c r="BM687" s="839"/>
      <c r="BN687" s="839"/>
      <c r="BO687" s="839"/>
      <c r="BP687" s="839"/>
      <c r="BQ687" s="839"/>
      <c r="BR687" s="839"/>
      <c r="BS687" s="839"/>
    </row>
    <row r="688" spans="1:71" s="575" customFormat="1" ht="15.6" customHeight="1" outlineLevel="2" x14ac:dyDescent="0.2">
      <c r="A688" s="811"/>
      <c r="B688" s="578"/>
      <c r="C688" s="694"/>
      <c r="D688" s="576" t="s">
        <v>1514</v>
      </c>
      <c r="E688" s="579">
        <f>E680*1.05</f>
        <v>95.864999999999995</v>
      </c>
      <c r="F688" s="578" t="s">
        <v>74</v>
      </c>
      <c r="G688" s="579">
        <v>0</v>
      </c>
      <c r="H688" s="580">
        <f t="shared" si="197"/>
        <v>0</v>
      </c>
      <c r="I688" s="781">
        <v>1.85</v>
      </c>
      <c r="J688" s="768">
        <f t="shared" si="198"/>
        <v>177.35024999999999</v>
      </c>
      <c r="K688" s="768"/>
      <c r="L688" s="768">
        <f>E688*K688</f>
        <v>0</v>
      </c>
      <c r="M688" s="768">
        <f>J688+H688*Tabellen!$K$2+L688</f>
        <v>177.35024999999999</v>
      </c>
      <c r="N688" s="704"/>
      <c r="O688" s="889">
        <f t="shared" si="199"/>
        <v>214.59380249999998</v>
      </c>
      <c r="P688" s="902"/>
      <c r="Q688" s="894" t="s">
        <v>1007</v>
      </c>
      <c r="R688" s="889">
        <f>H688*Tabellen!$K$2*Tabellen!$F$2</f>
        <v>0</v>
      </c>
      <c r="S688" s="895" t="s">
        <v>1089</v>
      </c>
      <c r="T688" s="889">
        <f>J688*Tabellen!$F$2</f>
        <v>214.59380249999998</v>
      </c>
      <c r="U688" s="889">
        <f>R688*Tabellen!$G$2</f>
        <v>0</v>
      </c>
      <c r="V688" s="889">
        <f>T688*Tabellen!$H$2</f>
        <v>45.064698524999997</v>
      </c>
      <c r="W688" s="889">
        <f t="shared" si="200"/>
        <v>45.064698524999997</v>
      </c>
      <c r="X688" s="889">
        <f t="shared" si="201"/>
        <v>259.65850102499996</v>
      </c>
      <c r="Y688" s="897"/>
      <c r="Z688" s="839"/>
      <c r="AA688" s="839"/>
      <c r="AB688" s="839"/>
      <c r="AC688" s="839"/>
      <c r="AD688" s="839"/>
      <c r="AE688" s="839"/>
      <c r="AF688" s="839"/>
      <c r="AG688" s="839"/>
      <c r="AH688" s="839"/>
      <c r="AI688" s="839"/>
      <c r="AJ688" s="839"/>
      <c r="AK688" s="839"/>
      <c r="AL688" s="839"/>
      <c r="AM688" s="839"/>
      <c r="AN688" s="839"/>
      <c r="AO688" s="839"/>
      <c r="AP688" s="839"/>
      <c r="AQ688" s="839"/>
      <c r="AR688" s="839"/>
      <c r="AS688" s="839"/>
      <c r="AT688" s="839"/>
      <c r="AU688" s="839"/>
      <c r="AV688" s="839"/>
      <c r="AW688" s="839"/>
      <c r="AX688" s="839"/>
      <c r="AY688" s="839"/>
      <c r="AZ688" s="839"/>
      <c r="BA688" s="839"/>
      <c r="BB688" s="839"/>
      <c r="BC688" s="839"/>
      <c r="BD688" s="839"/>
      <c r="BE688" s="839"/>
      <c r="BF688" s="839"/>
      <c r="BG688" s="839"/>
      <c r="BH688" s="839"/>
      <c r="BI688" s="839"/>
      <c r="BJ688" s="839"/>
      <c r="BK688" s="839"/>
      <c r="BL688" s="839"/>
      <c r="BM688" s="839"/>
      <c r="BN688" s="839"/>
      <c r="BO688" s="839"/>
      <c r="BP688" s="839"/>
      <c r="BQ688" s="839"/>
      <c r="BR688" s="839"/>
      <c r="BS688" s="839"/>
    </row>
    <row r="689" spans="1:71" s="575" customFormat="1" ht="15.6" customHeight="1" outlineLevel="2" x14ac:dyDescent="0.2">
      <c r="A689" s="811"/>
      <c r="B689" s="578"/>
      <c r="C689" s="694"/>
      <c r="D689" s="576" t="s">
        <v>1414</v>
      </c>
      <c r="E689" s="579">
        <f>E680*1.1</f>
        <v>100.43</v>
      </c>
      <c r="F689" s="578" t="s">
        <v>74</v>
      </c>
      <c r="G689" s="579"/>
      <c r="H689" s="580">
        <f t="shared" si="197"/>
        <v>0</v>
      </c>
      <c r="I689" s="781">
        <v>2.1754249999999997</v>
      </c>
      <c r="J689" s="768">
        <f t="shared" si="198"/>
        <v>218.47793274999998</v>
      </c>
      <c r="K689" s="768"/>
      <c r="L689" s="768">
        <f>E689*K689</f>
        <v>0</v>
      </c>
      <c r="M689" s="768">
        <f>J689+H689*Tabellen!$K$2+L689</f>
        <v>218.47793274999998</v>
      </c>
      <c r="N689" s="704"/>
      <c r="O689" s="889">
        <f t="shared" si="199"/>
        <v>264.35829862749995</v>
      </c>
      <c r="P689" s="902"/>
      <c r="Q689" s="894" t="s">
        <v>1007</v>
      </c>
      <c r="R689" s="889">
        <f>H689*Tabellen!$K$2*Tabellen!$F$2</f>
        <v>0</v>
      </c>
      <c r="S689" s="895" t="s">
        <v>1089</v>
      </c>
      <c r="T689" s="889">
        <f>J689*Tabellen!$F$2</f>
        <v>264.35829862749995</v>
      </c>
      <c r="U689" s="889">
        <f>R689*Tabellen!$G$2</f>
        <v>0</v>
      </c>
      <c r="V689" s="889">
        <f>T689*Tabellen!$H$2</f>
        <v>55.515242711774988</v>
      </c>
      <c r="W689" s="889">
        <f t="shared" si="200"/>
        <v>55.515242711774988</v>
      </c>
      <c r="X689" s="889">
        <f t="shared" si="201"/>
        <v>319.87354133927494</v>
      </c>
      <c r="Y689" s="897"/>
      <c r="Z689" s="839"/>
      <c r="AA689" s="839"/>
      <c r="AB689" s="839"/>
      <c r="AC689" s="839"/>
      <c r="AD689" s="839"/>
      <c r="AE689" s="839"/>
      <c r="AF689" s="839"/>
      <c r="AG689" s="839"/>
      <c r="AH689" s="839"/>
      <c r="AI689" s="839"/>
      <c r="AJ689" s="839"/>
      <c r="AK689" s="839"/>
      <c r="AL689" s="839"/>
      <c r="AM689" s="839"/>
      <c r="AN689" s="839"/>
      <c r="AO689" s="839"/>
      <c r="AP689" s="839"/>
      <c r="AQ689" s="839"/>
      <c r="AR689" s="839"/>
      <c r="AS689" s="839"/>
      <c r="AT689" s="839"/>
      <c r="AU689" s="839"/>
      <c r="AV689" s="839"/>
      <c r="AW689" s="839"/>
      <c r="AX689" s="839"/>
      <c r="AY689" s="839"/>
      <c r="AZ689" s="839"/>
      <c r="BA689" s="839"/>
      <c r="BB689" s="839"/>
      <c r="BC689" s="839"/>
      <c r="BD689" s="839"/>
      <c r="BE689" s="839"/>
      <c r="BF689" s="839"/>
      <c r="BG689" s="839"/>
      <c r="BH689" s="839"/>
      <c r="BI689" s="839"/>
      <c r="BJ689" s="839"/>
      <c r="BK689" s="839"/>
      <c r="BL689" s="839"/>
      <c r="BM689" s="839"/>
      <c r="BN689" s="839"/>
      <c r="BO689" s="839"/>
      <c r="BP689" s="839"/>
      <c r="BQ689" s="839"/>
      <c r="BR689" s="839"/>
      <c r="BS689" s="839"/>
    </row>
    <row r="690" spans="1:71" s="575" customFormat="1" ht="15.6" customHeight="1" outlineLevel="2" x14ac:dyDescent="0.2">
      <c r="A690" s="811"/>
      <c r="B690" s="578"/>
      <c r="C690" s="694"/>
      <c r="D690" s="576" t="s">
        <v>1415</v>
      </c>
      <c r="E690" s="579">
        <f>E680*1.1</f>
        <v>100.43</v>
      </c>
      <c r="F690" s="578" t="s">
        <v>74</v>
      </c>
      <c r="G690" s="579"/>
      <c r="H690" s="580">
        <f t="shared" si="197"/>
        <v>0</v>
      </c>
      <c r="I690" s="781">
        <v>1.79</v>
      </c>
      <c r="J690" s="768">
        <f t="shared" si="198"/>
        <v>179.76970000000003</v>
      </c>
      <c r="K690" s="768"/>
      <c r="L690" s="768">
        <f>E690*K690</f>
        <v>0</v>
      </c>
      <c r="M690" s="768">
        <f>J690+H690*Tabellen!$K$2+L690</f>
        <v>179.76970000000003</v>
      </c>
      <c r="N690" s="704"/>
      <c r="O690" s="889">
        <f t="shared" si="199"/>
        <v>217.52133700000002</v>
      </c>
      <c r="P690" s="902"/>
      <c r="Q690" s="894" t="s">
        <v>1007</v>
      </c>
      <c r="R690" s="889">
        <f>H690*Tabellen!$K$2*Tabellen!$F$2</f>
        <v>0</v>
      </c>
      <c r="S690" s="895" t="s">
        <v>1089</v>
      </c>
      <c r="T690" s="889">
        <f>J690*Tabellen!$F$2</f>
        <v>217.52133700000002</v>
      </c>
      <c r="U690" s="889">
        <f>R690*Tabellen!$G$2</f>
        <v>0</v>
      </c>
      <c r="V690" s="889">
        <f>T690*Tabellen!$H$2</f>
        <v>45.679480770000005</v>
      </c>
      <c r="W690" s="889">
        <f t="shared" si="200"/>
        <v>45.679480770000005</v>
      </c>
      <c r="X690" s="889">
        <f t="shared" si="201"/>
        <v>263.20081777000001</v>
      </c>
      <c r="Y690" s="897"/>
      <c r="Z690" s="839"/>
      <c r="AA690" s="839"/>
      <c r="AB690" s="839"/>
      <c r="AC690" s="839"/>
      <c r="AD690" s="839"/>
      <c r="AE690" s="839"/>
      <c r="AF690" s="839"/>
      <c r="AG690" s="839"/>
      <c r="AH690" s="839"/>
      <c r="AI690" s="839"/>
      <c r="AJ690" s="839"/>
      <c r="AK690" s="839"/>
      <c r="AL690" s="839"/>
      <c r="AM690" s="839"/>
      <c r="AN690" s="839"/>
      <c r="AO690" s="839"/>
      <c r="AP690" s="839"/>
      <c r="AQ690" s="839"/>
      <c r="AR690" s="839"/>
      <c r="AS690" s="839"/>
      <c r="AT690" s="839"/>
      <c r="AU690" s="839"/>
      <c r="AV690" s="839"/>
      <c r="AW690" s="839"/>
      <c r="AX690" s="839"/>
      <c r="AY690" s="839"/>
      <c r="AZ690" s="839"/>
      <c r="BA690" s="839"/>
      <c r="BB690" s="839"/>
      <c r="BC690" s="839"/>
      <c r="BD690" s="839"/>
      <c r="BE690" s="839"/>
      <c r="BF690" s="839"/>
      <c r="BG690" s="839"/>
      <c r="BH690" s="839"/>
      <c r="BI690" s="839"/>
      <c r="BJ690" s="839"/>
      <c r="BK690" s="839"/>
      <c r="BL690" s="839"/>
      <c r="BM690" s="839"/>
      <c r="BN690" s="839"/>
      <c r="BO690" s="839"/>
      <c r="BP690" s="839"/>
      <c r="BQ690" s="839"/>
      <c r="BR690" s="839"/>
      <c r="BS690" s="839"/>
    </row>
    <row r="691" spans="1:71" s="575" customFormat="1" ht="15.6" customHeight="1" outlineLevel="2" x14ac:dyDescent="0.2">
      <c r="A691" s="811"/>
      <c r="B691" s="578"/>
      <c r="C691" s="694"/>
      <c r="D691" s="576" t="s">
        <v>1900</v>
      </c>
      <c r="E691" s="579">
        <f>E680*1.1</f>
        <v>100.43</v>
      </c>
      <c r="F691" s="576" t="s">
        <v>74</v>
      </c>
      <c r="G691" s="580"/>
      <c r="H691" s="580">
        <f t="shared" si="197"/>
        <v>0</v>
      </c>
      <c r="I691" s="768">
        <v>9.8000000000000007</v>
      </c>
      <c r="J691" s="768">
        <f t="shared" si="198"/>
        <v>984.21400000000017</v>
      </c>
      <c r="K691" s="768"/>
      <c r="L691" s="768">
        <f>E691*K691</f>
        <v>0</v>
      </c>
      <c r="M691" s="768">
        <f>J691+H691*Tabellen!$K$2+L691</f>
        <v>984.21400000000017</v>
      </c>
      <c r="N691" s="704"/>
      <c r="O691" s="889">
        <f t="shared" si="199"/>
        <v>1190.8989400000003</v>
      </c>
      <c r="P691" s="902"/>
      <c r="Q691" s="894" t="s">
        <v>1007</v>
      </c>
      <c r="R691" s="889">
        <f>H691*Tabellen!$K$2*Tabellen!$F$2</f>
        <v>0</v>
      </c>
      <c r="S691" s="895" t="s">
        <v>1089</v>
      </c>
      <c r="T691" s="889">
        <f>J691*Tabellen!$F$2</f>
        <v>1190.8989400000003</v>
      </c>
      <c r="U691" s="889">
        <f>R691*Tabellen!$G$2</f>
        <v>0</v>
      </c>
      <c r="V691" s="889">
        <f>T691*Tabellen!$H$2</f>
        <v>250.08877740000005</v>
      </c>
      <c r="W691" s="889">
        <f t="shared" si="200"/>
        <v>250.08877740000005</v>
      </c>
      <c r="X691" s="889">
        <f t="shared" si="201"/>
        <v>1440.9877174000003</v>
      </c>
      <c r="Y691" s="905"/>
      <c r="Z691" s="839"/>
      <c r="AA691" s="839"/>
      <c r="AB691" s="839"/>
      <c r="AC691" s="839"/>
      <c r="AD691" s="839"/>
      <c r="AE691" s="839"/>
      <c r="AF691" s="839"/>
      <c r="AG691" s="839"/>
      <c r="AH691" s="839"/>
      <c r="AI691" s="839"/>
      <c r="AJ691" s="839"/>
      <c r="AK691" s="839"/>
      <c r="AL691" s="839"/>
      <c r="AM691" s="839"/>
      <c r="AN691" s="839"/>
      <c r="AO691" s="839"/>
      <c r="AP691" s="839"/>
      <c r="AQ691" s="839"/>
      <c r="AR691" s="839"/>
      <c r="AS691" s="839"/>
      <c r="AT691" s="839"/>
      <c r="AU691" s="839"/>
      <c r="AV691" s="839"/>
      <c r="AW691" s="839"/>
      <c r="AX691" s="839"/>
      <c r="AY691" s="839"/>
      <c r="AZ691" s="839"/>
      <c r="BA691" s="839"/>
      <c r="BB691" s="839"/>
      <c r="BC691" s="839"/>
      <c r="BD691" s="839"/>
      <c r="BE691" s="839"/>
      <c r="BF691" s="839"/>
      <c r="BG691" s="839"/>
      <c r="BH691" s="839"/>
      <c r="BI691" s="839"/>
      <c r="BJ691" s="839"/>
      <c r="BK691" s="839"/>
      <c r="BL691" s="839"/>
      <c r="BM691" s="839"/>
      <c r="BN691" s="839"/>
      <c r="BO691" s="839"/>
      <c r="BP691" s="839"/>
      <c r="BQ691" s="839"/>
      <c r="BR691" s="839"/>
      <c r="BS691" s="839"/>
    </row>
    <row r="692" spans="1:71" s="575" customFormat="1" ht="15.6" customHeight="1" outlineLevel="2" x14ac:dyDescent="0.2">
      <c r="A692" s="811"/>
      <c r="B692" s="686"/>
      <c r="C692" s="699"/>
      <c r="D692" s="692" t="s">
        <v>1422</v>
      </c>
      <c r="E692" s="597">
        <f>E680</f>
        <v>91.3</v>
      </c>
      <c r="F692" s="598" t="s">
        <v>74</v>
      </c>
      <c r="G692" s="599">
        <v>1.05</v>
      </c>
      <c r="H692" s="599">
        <f t="shared" si="197"/>
        <v>95.864999999999995</v>
      </c>
      <c r="I692" s="776">
        <v>0</v>
      </c>
      <c r="J692" s="776">
        <f t="shared" si="198"/>
        <v>0</v>
      </c>
      <c r="K692" s="776"/>
      <c r="L692" s="776">
        <f>+K692*E692</f>
        <v>0</v>
      </c>
      <c r="M692" s="777">
        <f>J692+H692*Tabellen!$K$2+L692</f>
        <v>5751.9</v>
      </c>
      <c r="N692" s="704"/>
      <c r="O692" s="889">
        <f t="shared" si="199"/>
        <v>6959.7989999999991</v>
      </c>
      <c r="P692" s="902"/>
      <c r="Q692" s="894" t="s">
        <v>1007</v>
      </c>
      <c r="R692" s="889">
        <f>H692*Tabellen!$K$2*Tabellen!$F$2</f>
        <v>6959.7989999999991</v>
      </c>
      <c r="S692" s="895" t="s">
        <v>1089</v>
      </c>
      <c r="T692" s="889">
        <f>J692*Tabellen!$F$2</f>
        <v>0</v>
      </c>
      <c r="U692" s="889">
        <f>R692*Tabellen!$G$2</f>
        <v>626.38190999999995</v>
      </c>
      <c r="V692" s="889">
        <f>T692*Tabellen!$H$2</f>
        <v>0</v>
      </c>
      <c r="W692" s="889">
        <f t="shared" si="200"/>
        <v>626.38190999999995</v>
      </c>
      <c r="X692" s="889">
        <f t="shared" si="201"/>
        <v>7586.1809099999991</v>
      </c>
      <c r="Y692" s="890"/>
      <c r="Z692" s="841"/>
      <c r="AA692" s="839"/>
      <c r="AB692" s="839"/>
      <c r="AC692" s="839"/>
      <c r="AD692" s="839"/>
      <c r="AE692" s="839"/>
      <c r="AF692" s="839"/>
      <c r="AG692" s="839"/>
      <c r="AH692" s="839"/>
      <c r="AI692" s="839"/>
      <c r="AJ692" s="839"/>
      <c r="AK692" s="839"/>
      <c r="AL692" s="839"/>
      <c r="AM692" s="839"/>
      <c r="AN692" s="839"/>
      <c r="AO692" s="839"/>
      <c r="AP692" s="839"/>
      <c r="AQ692" s="839"/>
      <c r="AR692" s="839"/>
      <c r="AS692" s="839"/>
      <c r="AT692" s="839"/>
      <c r="AU692" s="839"/>
      <c r="AV692" s="839"/>
      <c r="AW692" s="839"/>
      <c r="AX692" s="839"/>
      <c r="AY692" s="839"/>
      <c r="AZ692" s="839"/>
      <c r="BA692" s="839"/>
      <c r="BB692" s="839"/>
      <c r="BC692" s="839"/>
      <c r="BD692" s="839"/>
      <c r="BE692" s="839"/>
      <c r="BF692" s="839"/>
      <c r="BG692" s="839"/>
      <c r="BH692" s="839"/>
      <c r="BI692" s="839"/>
      <c r="BJ692" s="839"/>
      <c r="BK692" s="839"/>
      <c r="BL692" s="839"/>
      <c r="BM692" s="839"/>
      <c r="BN692" s="839"/>
      <c r="BO692" s="839"/>
      <c r="BP692" s="839"/>
      <c r="BQ692" s="839"/>
      <c r="BR692" s="839"/>
      <c r="BS692" s="839"/>
    </row>
    <row r="693" spans="1:71" s="575" customFormat="1" ht="15.6" customHeight="1" outlineLevel="2" x14ac:dyDescent="0.2">
      <c r="A693" s="811"/>
      <c r="B693" s="578"/>
      <c r="C693" s="694"/>
      <c r="D693" s="578" t="s">
        <v>1416</v>
      </c>
      <c r="E693" s="579">
        <f>E680</f>
        <v>91.3</v>
      </c>
      <c r="F693" s="576" t="s">
        <v>74</v>
      </c>
      <c r="G693" s="579"/>
      <c r="H693" s="580">
        <f t="shared" si="197"/>
        <v>0</v>
      </c>
      <c r="I693" s="768">
        <v>10</v>
      </c>
      <c r="J693" s="768">
        <f t="shared" si="198"/>
        <v>913</v>
      </c>
      <c r="K693" s="768"/>
      <c r="L693" s="768">
        <f>E693*K693</f>
        <v>0</v>
      </c>
      <c r="M693" s="768">
        <f>J693+H693*Tabellen!$K$2+L693</f>
        <v>913</v>
      </c>
      <c r="N693" s="704"/>
      <c r="O693" s="889">
        <f t="shared" si="199"/>
        <v>1104.73</v>
      </c>
      <c r="P693" s="902"/>
      <c r="Q693" s="894" t="s">
        <v>1007</v>
      </c>
      <c r="R693" s="889">
        <f>H693*Tabellen!$K$2*Tabellen!$F$2</f>
        <v>0</v>
      </c>
      <c r="S693" s="895" t="s">
        <v>1089</v>
      </c>
      <c r="T693" s="889">
        <f>J693*Tabellen!$F$2</f>
        <v>1104.73</v>
      </c>
      <c r="U693" s="889">
        <f>R693*Tabellen!$G$2</f>
        <v>0</v>
      </c>
      <c r="V693" s="889">
        <f>T693*Tabellen!$H$2</f>
        <v>231.9933</v>
      </c>
      <c r="W693" s="889">
        <f t="shared" si="200"/>
        <v>231.9933</v>
      </c>
      <c r="X693" s="889">
        <f t="shared" si="201"/>
        <v>1336.7233000000001</v>
      </c>
      <c r="Y693" s="888"/>
      <c r="Z693" s="839"/>
      <c r="AA693" s="839"/>
      <c r="AB693" s="839"/>
      <c r="AC693" s="839"/>
      <c r="AD693" s="839"/>
      <c r="AE693" s="839"/>
      <c r="AF693" s="839"/>
      <c r="AG693" s="839"/>
      <c r="AH693" s="839"/>
      <c r="AI693" s="839"/>
      <c r="AJ693" s="839"/>
      <c r="AK693" s="839"/>
      <c r="AL693" s="839"/>
      <c r="AM693" s="839"/>
      <c r="AN693" s="839"/>
      <c r="AO693" s="839"/>
      <c r="AP693" s="839"/>
      <c r="AQ693" s="839"/>
      <c r="AR693" s="839"/>
      <c r="AS693" s="839"/>
      <c r="AT693" s="839"/>
      <c r="AU693" s="839"/>
      <c r="AV693" s="839"/>
      <c r="AW693" s="839"/>
      <c r="AX693" s="839"/>
      <c r="AY693" s="839"/>
      <c r="AZ693" s="839"/>
      <c r="BA693" s="839"/>
      <c r="BB693" s="839"/>
      <c r="BC693" s="839"/>
      <c r="BD693" s="839"/>
      <c r="BE693" s="839"/>
      <c r="BF693" s="839"/>
      <c r="BG693" s="839"/>
      <c r="BH693" s="839"/>
      <c r="BI693" s="839"/>
      <c r="BJ693" s="839"/>
      <c r="BK693" s="839"/>
      <c r="BL693" s="839"/>
      <c r="BM693" s="839"/>
      <c r="BN693" s="839"/>
      <c r="BO693" s="839"/>
      <c r="BP693" s="839"/>
      <c r="BQ693" s="839"/>
      <c r="BR693" s="839"/>
      <c r="BS693" s="839"/>
    </row>
    <row r="694" spans="1:71" s="575" customFormat="1" ht="15.6" customHeight="1" outlineLevel="2" x14ac:dyDescent="0.2">
      <c r="A694" s="811"/>
      <c r="B694" s="578"/>
      <c r="C694" s="694"/>
      <c r="D694" s="578" t="s">
        <v>1407</v>
      </c>
      <c r="E694" s="579">
        <v>1</v>
      </c>
      <c r="F694" s="576" t="s">
        <v>844</v>
      </c>
      <c r="G694" s="579">
        <v>4</v>
      </c>
      <c r="H694" s="580">
        <f t="shared" si="197"/>
        <v>4</v>
      </c>
      <c r="I694" s="768"/>
      <c r="J694" s="768">
        <f t="shared" si="198"/>
        <v>0</v>
      </c>
      <c r="K694" s="768"/>
      <c r="L694" s="768">
        <f>E694*K694</f>
        <v>0</v>
      </c>
      <c r="M694" s="768">
        <f>J694+H694*Tabellen!$K$2+L694</f>
        <v>240</v>
      </c>
      <c r="N694" s="704"/>
      <c r="O694" s="889">
        <f t="shared" si="199"/>
        <v>290.39999999999998</v>
      </c>
      <c r="P694" s="902"/>
      <c r="Q694" s="894" t="s">
        <v>1007</v>
      </c>
      <c r="R694" s="889">
        <f>H694*Tabellen!$K$2*Tabellen!$F$2</f>
        <v>290.39999999999998</v>
      </c>
      <c r="S694" s="895" t="s">
        <v>1089</v>
      </c>
      <c r="T694" s="889">
        <f>J694*Tabellen!$F$2</f>
        <v>0</v>
      </c>
      <c r="U694" s="889">
        <f>R694*Tabellen!$G$2</f>
        <v>26.135999999999996</v>
      </c>
      <c r="V694" s="889">
        <f>T694*Tabellen!$H$2</f>
        <v>0</v>
      </c>
      <c r="W694" s="889">
        <f t="shared" si="200"/>
        <v>26.135999999999996</v>
      </c>
      <c r="X694" s="889">
        <f t="shared" si="201"/>
        <v>316.53599999999994</v>
      </c>
      <c r="Y694" s="888"/>
      <c r="Z694" s="839"/>
      <c r="AA694" s="839"/>
      <c r="AB694" s="839"/>
      <c r="AC694" s="839"/>
      <c r="AD694" s="839"/>
      <c r="AE694" s="839"/>
      <c r="AF694" s="839"/>
      <c r="AG694" s="839"/>
      <c r="AH694" s="839"/>
      <c r="AI694" s="839"/>
      <c r="AJ694" s="839"/>
      <c r="AK694" s="839"/>
      <c r="AL694" s="839"/>
      <c r="AM694" s="839"/>
      <c r="AN694" s="839"/>
      <c r="AO694" s="839"/>
      <c r="AP694" s="839"/>
      <c r="AQ694" s="839"/>
      <c r="AR694" s="839"/>
      <c r="AS694" s="839"/>
      <c r="AT694" s="839"/>
      <c r="AU694" s="839"/>
      <c r="AV694" s="839"/>
      <c r="AW694" s="839"/>
      <c r="AX694" s="839"/>
      <c r="AY694" s="839"/>
      <c r="AZ694" s="839"/>
      <c r="BA694" s="839"/>
      <c r="BB694" s="839"/>
      <c r="BC694" s="839"/>
      <c r="BD694" s="839"/>
      <c r="BE694" s="839"/>
      <c r="BF694" s="839"/>
      <c r="BG694" s="839"/>
      <c r="BH694" s="839"/>
      <c r="BI694" s="839"/>
      <c r="BJ694" s="839"/>
      <c r="BK694" s="839"/>
      <c r="BL694" s="839"/>
      <c r="BM694" s="839"/>
      <c r="BN694" s="839"/>
      <c r="BO694" s="839"/>
      <c r="BP694" s="839"/>
      <c r="BQ694" s="839"/>
      <c r="BR694" s="839"/>
      <c r="BS694" s="839"/>
    </row>
    <row r="695" spans="1:71" s="733" customFormat="1" ht="15.6" customHeight="1" outlineLevel="2" x14ac:dyDescent="0.2">
      <c r="A695" s="813"/>
      <c r="B695" s="578"/>
      <c r="C695" s="694"/>
      <c r="D695" s="576"/>
      <c r="E695" s="734"/>
      <c r="G695" s="735"/>
      <c r="H695" s="735"/>
      <c r="I695" s="782"/>
      <c r="J695" s="782"/>
      <c r="K695" s="782"/>
      <c r="L695" s="782"/>
      <c r="M695" s="782"/>
      <c r="N695" s="736"/>
      <c r="O695" s="888"/>
      <c r="P695" s="902"/>
      <c r="Q695" s="894"/>
      <c r="R695" s="889"/>
      <c r="S695" s="895"/>
      <c r="T695" s="889"/>
      <c r="U695" s="889"/>
      <c r="V695" s="889"/>
      <c r="W695" s="889"/>
      <c r="X695" s="889"/>
      <c r="Y695" s="905"/>
      <c r="Z695" s="842"/>
      <c r="AA695" s="842"/>
      <c r="AB695" s="842"/>
      <c r="AC695" s="842"/>
      <c r="AD695" s="842"/>
      <c r="AE695" s="842"/>
      <c r="AF695" s="842"/>
      <c r="AG695" s="842"/>
      <c r="AH695" s="842"/>
      <c r="AI695" s="842"/>
      <c r="AJ695" s="842"/>
      <c r="AK695" s="842"/>
      <c r="AL695" s="842"/>
      <c r="AM695" s="842"/>
      <c r="AN695" s="842"/>
      <c r="AO695" s="842"/>
      <c r="AP695" s="842"/>
      <c r="AQ695" s="842"/>
      <c r="AR695" s="842"/>
      <c r="AS695" s="842"/>
      <c r="AT695" s="842"/>
      <c r="AU695" s="842"/>
      <c r="AV695" s="842"/>
      <c r="AW695" s="842"/>
      <c r="AX695" s="842"/>
      <c r="AY695" s="842"/>
      <c r="AZ695" s="842"/>
      <c r="BA695" s="842"/>
      <c r="BB695" s="842"/>
      <c r="BC695" s="842"/>
      <c r="BD695" s="842"/>
      <c r="BE695" s="842"/>
      <c r="BF695" s="842"/>
      <c r="BG695" s="842"/>
      <c r="BH695" s="842"/>
      <c r="BI695" s="842"/>
      <c r="BJ695" s="842"/>
      <c r="BK695" s="842"/>
      <c r="BL695" s="842"/>
      <c r="BM695" s="842"/>
      <c r="BN695" s="842"/>
      <c r="BO695" s="842"/>
      <c r="BP695" s="842"/>
      <c r="BQ695" s="842"/>
      <c r="BR695" s="842"/>
      <c r="BS695" s="842"/>
    </row>
    <row r="696" spans="1:71" ht="15.6" customHeight="1" outlineLevel="2" x14ac:dyDescent="0.2">
      <c r="B696" s="578"/>
      <c r="E696" s="579"/>
      <c r="G696" s="580"/>
      <c r="H696" s="580"/>
      <c r="K696" s="783"/>
      <c r="N696" s="703"/>
      <c r="O696" s="888"/>
      <c r="P696" s="888"/>
      <c r="Q696" s="888"/>
    </row>
    <row r="697" spans="1:71" ht="9" customHeight="1" outlineLevel="1" x14ac:dyDescent="0.2">
      <c r="B697" s="582"/>
      <c r="D697" s="583"/>
      <c r="E697" s="585"/>
      <c r="F697" s="583"/>
      <c r="G697" s="584"/>
      <c r="H697" s="584"/>
      <c r="I697" s="769"/>
      <c r="J697" s="769"/>
      <c r="K697" s="769"/>
      <c r="L697" s="769"/>
      <c r="M697" s="769"/>
      <c r="N697" s="694"/>
      <c r="O697" s="892"/>
      <c r="P697" s="892"/>
      <c r="Q697" s="892"/>
      <c r="R697" s="893"/>
      <c r="S697" s="893"/>
      <c r="T697" s="893"/>
      <c r="U697" s="893"/>
      <c r="V697" s="893"/>
      <c r="W697" s="893"/>
      <c r="X697" s="893"/>
      <c r="Y697" s="892"/>
      <c r="Z697" s="837"/>
      <c r="AA697" s="838"/>
      <c r="AG697" s="835"/>
      <c r="AH697" s="835"/>
    </row>
    <row r="698" spans="1:71" s="789" customFormat="1" ht="15.6" customHeight="1" outlineLevel="1" x14ac:dyDescent="0.2">
      <c r="B698" s="569" t="s">
        <v>1080</v>
      </c>
      <c r="C698" s="814"/>
      <c r="D698" s="570" t="s">
        <v>1581</v>
      </c>
      <c r="E698" s="577">
        <v>91.3</v>
      </c>
      <c r="F698" s="570" t="s">
        <v>74</v>
      </c>
      <c r="G698" s="571"/>
      <c r="H698" s="571">
        <f>SUM(H699:H713)/E698</f>
        <v>1.2342349336335239</v>
      </c>
      <c r="I698" s="767"/>
      <c r="J698" s="767">
        <f>SUM(J699:J713)/E698</f>
        <v>49.719419500000001</v>
      </c>
      <c r="K698" s="767"/>
      <c r="L698" s="767">
        <f>SUM(L699:L713)/E698</f>
        <v>0</v>
      </c>
      <c r="M698" s="767">
        <f>SUM(M699:M713)/E698</f>
        <v>123.77351551801144</v>
      </c>
      <c r="N698" s="814"/>
      <c r="O698" s="886">
        <f>SUM(O699:O713)/E698</f>
        <v>149.76595377679382</v>
      </c>
      <c r="P698" s="885" t="str">
        <f>B698</f>
        <v>V1-3-I2</v>
      </c>
      <c r="Q698" s="885"/>
      <c r="R698" s="886"/>
      <c r="S698" s="886"/>
      <c r="T698" s="886"/>
      <c r="U698" s="899"/>
      <c r="V698" s="886"/>
      <c r="W698" s="886"/>
      <c r="X698" s="886">
        <f>SUM(X699:X713)/E698</f>
        <v>170.46414932810529</v>
      </c>
      <c r="Y698" s="887"/>
      <c r="Z698" s="832"/>
      <c r="AA698" s="832"/>
      <c r="AB698" s="832"/>
      <c r="AC698" s="832"/>
      <c r="AD698" s="832"/>
      <c r="AE698" s="832"/>
      <c r="AF698" s="832"/>
      <c r="AG698" s="832"/>
      <c r="AH698" s="832"/>
      <c r="AI698" s="832"/>
      <c r="AJ698" s="832"/>
      <c r="AK698" s="832"/>
      <c r="AL698" s="832"/>
      <c r="AM698" s="832"/>
      <c r="AN698" s="832"/>
      <c r="AO698" s="832"/>
      <c r="AP698" s="832"/>
      <c r="AQ698" s="832"/>
      <c r="AR698" s="832"/>
      <c r="AS698" s="832"/>
      <c r="AT698" s="832"/>
      <c r="AU698" s="832"/>
      <c r="AV698" s="832"/>
      <c r="AW698" s="832"/>
      <c r="AX698" s="832"/>
      <c r="AY698" s="832"/>
      <c r="AZ698" s="832"/>
      <c r="BA698" s="832"/>
      <c r="BB698" s="832"/>
      <c r="BC698" s="832"/>
      <c r="BD698" s="832"/>
      <c r="BE698" s="832"/>
      <c r="BF698" s="832"/>
      <c r="BG698" s="832"/>
      <c r="BH698" s="832"/>
      <c r="BI698" s="832"/>
      <c r="BJ698" s="832"/>
      <c r="BK698" s="832"/>
      <c r="BL698" s="832"/>
      <c r="BM698" s="832"/>
      <c r="BN698" s="832"/>
      <c r="BO698" s="832"/>
      <c r="BP698" s="832"/>
      <c r="BQ698" s="832"/>
      <c r="BR698" s="832"/>
      <c r="BS698" s="832"/>
    </row>
    <row r="699" spans="1:71" ht="15.6" customHeight="1" outlineLevel="2" x14ac:dyDescent="0.2">
      <c r="B699" s="578"/>
      <c r="D699" s="587" t="s">
        <v>1198</v>
      </c>
      <c r="E699" s="579"/>
      <c r="G699" s="580"/>
      <c r="H699" s="580"/>
      <c r="K699" s="783"/>
      <c r="N699" s="703"/>
      <c r="O699" s="888" t="str">
        <f>R699</f>
        <v>incl. opslagen</v>
      </c>
      <c r="P699" s="888"/>
      <c r="Q699" s="894"/>
      <c r="R699" s="901" t="str">
        <f>Tabellen!$C$2</f>
        <v>incl. opslagen</v>
      </c>
      <c r="S699" s="895"/>
      <c r="T699" s="901" t="str">
        <f>Tabellen!$C$2</f>
        <v>incl. opslagen</v>
      </c>
    </row>
    <row r="700" spans="1:71" s="575" customFormat="1" ht="15.6" customHeight="1" outlineLevel="2" x14ac:dyDescent="0.2">
      <c r="A700" s="811"/>
      <c r="B700" s="578"/>
      <c r="C700" s="694"/>
      <c r="D700" s="576" t="s">
        <v>1378</v>
      </c>
      <c r="E700" s="579">
        <v>1</v>
      </c>
      <c r="F700" s="576" t="s">
        <v>844</v>
      </c>
      <c r="G700" s="580">
        <v>2</v>
      </c>
      <c r="H700" s="580">
        <f t="shared" ref="H700:H712" si="202">E700*G700</f>
        <v>2</v>
      </c>
      <c r="I700" s="768"/>
      <c r="J700" s="768">
        <f t="shared" ref="J700:J712" si="203">E700*I700</f>
        <v>0</v>
      </c>
      <c r="K700" s="768"/>
      <c r="L700" s="768">
        <f>E700*K700</f>
        <v>0</v>
      </c>
      <c r="M700" s="768">
        <f>J700+H700*Tabellen!$K$2+L700</f>
        <v>120</v>
      </c>
      <c r="N700" s="704"/>
      <c r="O700" s="889">
        <f t="shared" ref="O700:O712" si="204">R700+T700</f>
        <v>145.19999999999999</v>
      </c>
      <c r="P700" s="902"/>
      <c r="Q700" s="894" t="s">
        <v>1007</v>
      </c>
      <c r="R700" s="889">
        <f>H700*Tabellen!$K$2*Tabellen!$F$2</f>
        <v>145.19999999999999</v>
      </c>
      <c r="S700" s="895" t="s">
        <v>1089</v>
      </c>
      <c r="T700" s="889">
        <f>J700*Tabellen!$F$2</f>
        <v>0</v>
      </c>
      <c r="U700" s="889">
        <f>R700*Tabellen!$G$2</f>
        <v>13.067999999999998</v>
      </c>
      <c r="V700" s="889">
        <f>T700*Tabellen!$H$2</f>
        <v>0</v>
      </c>
      <c r="W700" s="889">
        <f t="shared" ref="W700:W712" si="205">U700+V700</f>
        <v>13.067999999999998</v>
      </c>
      <c r="X700" s="889">
        <f t="shared" ref="X700:X712" si="206">O700+W700</f>
        <v>158.26799999999997</v>
      </c>
      <c r="Y700" s="890"/>
      <c r="Z700" s="839"/>
      <c r="AA700" s="839"/>
      <c r="AB700" s="839"/>
      <c r="AC700" s="839"/>
      <c r="AD700" s="839"/>
      <c r="AE700" s="839"/>
      <c r="AF700" s="839"/>
      <c r="AG700" s="839"/>
      <c r="AH700" s="839"/>
      <c r="AI700" s="839"/>
      <c r="AJ700" s="839"/>
      <c r="AK700" s="839"/>
      <c r="AL700" s="839"/>
      <c r="AM700" s="839"/>
      <c r="AN700" s="839"/>
      <c r="AO700" s="839"/>
      <c r="AP700" s="839"/>
      <c r="AQ700" s="839"/>
      <c r="AR700" s="839"/>
      <c r="AS700" s="839"/>
      <c r="AT700" s="839"/>
      <c r="AU700" s="839"/>
      <c r="AV700" s="839"/>
      <c r="AW700" s="839"/>
      <c r="AX700" s="839"/>
      <c r="AY700" s="839"/>
      <c r="AZ700" s="839"/>
      <c r="BA700" s="839"/>
      <c r="BB700" s="839"/>
      <c r="BC700" s="839"/>
      <c r="BD700" s="839"/>
      <c r="BE700" s="839"/>
      <c r="BF700" s="839"/>
      <c r="BG700" s="839"/>
      <c r="BH700" s="839"/>
      <c r="BI700" s="839"/>
      <c r="BJ700" s="839"/>
      <c r="BK700" s="839"/>
      <c r="BL700" s="839"/>
      <c r="BM700" s="839"/>
      <c r="BN700" s="839"/>
      <c r="BO700" s="839"/>
      <c r="BP700" s="839"/>
      <c r="BQ700" s="839"/>
      <c r="BR700" s="839"/>
      <c r="BS700" s="839"/>
    </row>
    <row r="701" spans="1:71" s="575" customFormat="1" ht="15.6" customHeight="1" outlineLevel="2" x14ac:dyDescent="0.2">
      <c r="A701" s="811"/>
      <c r="B701" s="578"/>
      <c r="C701" s="694"/>
      <c r="D701" s="576" t="s">
        <v>1408</v>
      </c>
      <c r="E701" s="579">
        <f>91.3/2.7</f>
        <v>33.81481481481481</v>
      </c>
      <c r="F701" s="576" t="s">
        <v>71</v>
      </c>
      <c r="G701" s="580">
        <v>0.05</v>
      </c>
      <c r="H701" s="580">
        <f t="shared" si="202"/>
        <v>1.6907407407407407</v>
      </c>
      <c r="I701" s="768"/>
      <c r="J701" s="768">
        <f t="shared" si="203"/>
        <v>0</v>
      </c>
      <c r="K701" s="768"/>
      <c r="L701" s="768">
        <f>E701*K701</f>
        <v>0</v>
      </c>
      <c r="M701" s="768">
        <f>J701+H701*Tabellen!$K$2+L701</f>
        <v>101.44444444444444</v>
      </c>
      <c r="N701" s="704"/>
      <c r="O701" s="889">
        <f t="shared" si="204"/>
        <v>122.74777777777777</v>
      </c>
      <c r="P701" s="902"/>
      <c r="Q701" s="894" t="s">
        <v>1007</v>
      </c>
      <c r="R701" s="889">
        <f>H701*Tabellen!$K$2*Tabellen!$F$2</f>
        <v>122.74777777777777</v>
      </c>
      <c r="S701" s="895" t="s">
        <v>1089</v>
      </c>
      <c r="T701" s="889">
        <f>J701*Tabellen!$F$2</f>
        <v>0</v>
      </c>
      <c r="U701" s="889">
        <f>R701*Tabellen!$G$2</f>
        <v>11.047299999999998</v>
      </c>
      <c r="V701" s="889">
        <f>T701*Tabellen!$H$2</f>
        <v>0</v>
      </c>
      <c r="W701" s="889">
        <f t="shared" si="205"/>
        <v>11.047299999999998</v>
      </c>
      <c r="X701" s="889">
        <f t="shared" si="206"/>
        <v>133.79507777777778</v>
      </c>
      <c r="Y701" s="890"/>
      <c r="Z701" s="839"/>
      <c r="AA701" s="839"/>
      <c r="AB701" s="839"/>
      <c r="AC701" s="839"/>
      <c r="AD701" s="839"/>
      <c r="AE701" s="839"/>
      <c r="AF701" s="839"/>
      <c r="AG701" s="839"/>
      <c r="AH701" s="839"/>
      <c r="AI701" s="839"/>
      <c r="AJ701" s="839"/>
      <c r="AK701" s="839"/>
      <c r="AL701" s="839"/>
      <c r="AM701" s="839"/>
      <c r="AN701" s="839"/>
      <c r="AO701" s="839"/>
      <c r="AP701" s="839"/>
      <c r="AQ701" s="839"/>
      <c r="AR701" s="839"/>
      <c r="AS701" s="839"/>
      <c r="AT701" s="839"/>
      <c r="AU701" s="839"/>
      <c r="AV701" s="839"/>
      <c r="AW701" s="839"/>
      <c r="AX701" s="839"/>
      <c r="AY701" s="839"/>
      <c r="AZ701" s="839"/>
      <c r="BA701" s="839"/>
      <c r="BB701" s="839"/>
      <c r="BC701" s="839"/>
      <c r="BD701" s="839"/>
      <c r="BE701" s="839"/>
      <c r="BF701" s="839"/>
      <c r="BG701" s="839"/>
      <c r="BH701" s="839"/>
      <c r="BI701" s="839"/>
      <c r="BJ701" s="839"/>
      <c r="BK701" s="839"/>
      <c r="BL701" s="839"/>
      <c r="BM701" s="839"/>
      <c r="BN701" s="839"/>
      <c r="BO701" s="839"/>
      <c r="BP701" s="839"/>
      <c r="BQ701" s="839"/>
      <c r="BR701" s="839"/>
      <c r="BS701" s="839"/>
    </row>
    <row r="702" spans="1:71" s="575" customFormat="1" ht="15.6" customHeight="1" outlineLevel="2" x14ac:dyDescent="0.2">
      <c r="A702" s="811"/>
      <c r="B702" s="578"/>
      <c r="C702" s="694"/>
      <c r="D702" s="576" t="s">
        <v>1420</v>
      </c>
      <c r="E702" s="579">
        <f>E698*3.3333</f>
        <v>304.33028999999999</v>
      </c>
      <c r="F702" s="576" t="s">
        <v>71</v>
      </c>
      <c r="G702" s="580">
        <v>0.03</v>
      </c>
      <c r="H702" s="580">
        <f t="shared" si="202"/>
        <v>9.1299086999999997</v>
      </c>
      <c r="I702" s="768">
        <v>0.44</v>
      </c>
      <c r="J702" s="768">
        <f t="shared" si="203"/>
        <v>133.90532759999999</v>
      </c>
      <c r="K702" s="768"/>
      <c r="L702" s="768">
        <f>E702*K702</f>
        <v>0</v>
      </c>
      <c r="M702" s="768">
        <f>J702+H702*Tabellen!$K$2+L702</f>
        <v>681.69984959999999</v>
      </c>
      <c r="N702" s="704"/>
      <c r="O702" s="889">
        <f t="shared" si="204"/>
        <v>824.85681801600003</v>
      </c>
      <c r="P702" s="902"/>
      <c r="Q702" s="894" t="s">
        <v>1007</v>
      </c>
      <c r="R702" s="889">
        <f>H702*Tabellen!$K$2*Tabellen!$F$2</f>
        <v>662.83137162000003</v>
      </c>
      <c r="S702" s="895" t="s">
        <v>1089</v>
      </c>
      <c r="T702" s="889">
        <f>J702*Tabellen!$F$2</f>
        <v>162.02544639599998</v>
      </c>
      <c r="U702" s="889">
        <f>R702*Tabellen!$G$2</f>
        <v>59.654823445799998</v>
      </c>
      <c r="V702" s="889">
        <f>T702*Tabellen!$H$2</f>
        <v>34.025343743159993</v>
      </c>
      <c r="W702" s="889">
        <f t="shared" si="205"/>
        <v>93.680167188959985</v>
      </c>
      <c r="X702" s="889">
        <f t="shared" si="206"/>
        <v>918.53698520496005</v>
      </c>
      <c r="Y702" s="890"/>
      <c r="Z702" s="839"/>
      <c r="AA702" s="839"/>
      <c r="AB702" s="839"/>
      <c r="AC702" s="839"/>
      <c r="AD702" s="839"/>
      <c r="AE702" s="839"/>
      <c r="AF702" s="839"/>
      <c r="AG702" s="839"/>
      <c r="AH702" s="839"/>
      <c r="AI702" s="839"/>
      <c r="AJ702" s="839"/>
      <c r="AK702" s="839"/>
      <c r="AL702" s="839"/>
      <c r="AM702" s="839"/>
      <c r="AN702" s="839"/>
      <c r="AO702" s="839"/>
      <c r="AP702" s="839"/>
      <c r="AQ702" s="839"/>
      <c r="AR702" s="839"/>
      <c r="AS702" s="839"/>
      <c r="AT702" s="839"/>
      <c r="AU702" s="839"/>
      <c r="AV702" s="839"/>
      <c r="AW702" s="839"/>
      <c r="AX702" s="839"/>
      <c r="AY702" s="839"/>
      <c r="AZ702" s="839"/>
      <c r="BA702" s="839"/>
      <c r="BB702" s="839"/>
      <c r="BC702" s="839"/>
      <c r="BD702" s="839"/>
      <c r="BE702" s="839"/>
      <c r="BF702" s="839"/>
      <c r="BG702" s="839"/>
      <c r="BH702" s="839"/>
      <c r="BI702" s="839"/>
      <c r="BJ702" s="839"/>
      <c r="BK702" s="839"/>
      <c r="BL702" s="839"/>
      <c r="BM702" s="839"/>
      <c r="BN702" s="839"/>
      <c r="BO702" s="839"/>
      <c r="BP702" s="839"/>
      <c r="BQ702" s="839"/>
      <c r="BR702" s="839"/>
      <c r="BS702" s="839"/>
    </row>
    <row r="703" spans="1:71" s="575" customFormat="1" ht="15.6" customHeight="1" outlineLevel="2" x14ac:dyDescent="0.2">
      <c r="A703" s="811"/>
      <c r="B703" s="686"/>
      <c r="C703" s="699"/>
      <c r="D703" s="692" t="s">
        <v>158</v>
      </c>
      <c r="E703" s="597">
        <f>E698*1.7*1.1</f>
        <v>170.73099999999999</v>
      </c>
      <c r="F703" s="598" t="s">
        <v>71</v>
      </c>
      <c r="G703" s="599">
        <v>0</v>
      </c>
      <c r="H703" s="599">
        <f t="shared" si="202"/>
        <v>0</v>
      </c>
      <c r="I703" s="776">
        <v>2.61</v>
      </c>
      <c r="J703" s="776">
        <f t="shared" si="203"/>
        <v>445.60790999999995</v>
      </c>
      <c r="K703" s="776"/>
      <c r="L703" s="776">
        <f>+K703*E703</f>
        <v>0</v>
      </c>
      <c r="M703" s="777">
        <f>J703+H703*Tabellen!$K$2+L703</f>
        <v>445.60790999999995</v>
      </c>
      <c r="N703" s="704"/>
      <c r="O703" s="889">
        <f t="shared" si="204"/>
        <v>539.18557109999995</v>
      </c>
      <c r="P703" s="902"/>
      <c r="Q703" s="894" t="s">
        <v>1007</v>
      </c>
      <c r="R703" s="889">
        <f>H703*Tabellen!$K$2*Tabellen!$F$2</f>
        <v>0</v>
      </c>
      <c r="S703" s="895" t="s">
        <v>1089</v>
      </c>
      <c r="T703" s="889">
        <f>J703*Tabellen!$F$2</f>
        <v>539.18557109999995</v>
      </c>
      <c r="U703" s="889">
        <f>R703*Tabellen!$G$2</f>
        <v>0</v>
      </c>
      <c r="V703" s="889">
        <f>T703*Tabellen!$H$2</f>
        <v>113.22896993099998</v>
      </c>
      <c r="W703" s="889">
        <f t="shared" si="205"/>
        <v>113.22896993099998</v>
      </c>
      <c r="X703" s="889">
        <f t="shared" si="206"/>
        <v>652.41454103099989</v>
      </c>
      <c r="Y703" s="890"/>
      <c r="Z703" s="841"/>
      <c r="AA703" s="839"/>
      <c r="AB703" s="839"/>
      <c r="AC703" s="839"/>
      <c r="AD703" s="839"/>
      <c r="AE703" s="839"/>
      <c r="AF703" s="839"/>
      <c r="AG703" s="839"/>
      <c r="AH703" s="839"/>
      <c r="AI703" s="839"/>
      <c r="AJ703" s="839"/>
      <c r="AK703" s="839"/>
      <c r="AL703" s="839"/>
      <c r="AM703" s="839"/>
      <c r="AN703" s="839"/>
      <c r="AO703" s="839"/>
      <c r="AP703" s="839"/>
      <c r="AQ703" s="839"/>
      <c r="AR703" s="839"/>
      <c r="AS703" s="839"/>
      <c r="AT703" s="839"/>
      <c r="AU703" s="839"/>
      <c r="AV703" s="839"/>
      <c r="AW703" s="839"/>
      <c r="AX703" s="839"/>
      <c r="AY703" s="839"/>
      <c r="AZ703" s="839"/>
      <c r="BA703" s="839"/>
      <c r="BB703" s="839"/>
      <c r="BC703" s="839"/>
      <c r="BD703" s="839"/>
      <c r="BE703" s="839"/>
      <c r="BF703" s="839"/>
      <c r="BG703" s="839"/>
      <c r="BH703" s="839"/>
      <c r="BI703" s="839"/>
      <c r="BJ703" s="839"/>
      <c r="BK703" s="839"/>
      <c r="BL703" s="839"/>
      <c r="BM703" s="839"/>
      <c r="BN703" s="839"/>
      <c r="BO703" s="839"/>
      <c r="BP703" s="839"/>
      <c r="BQ703" s="839"/>
      <c r="BR703" s="839"/>
      <c r="BS703" s="839"/>
    </row>
    <row r="704" spans="1:71" s="575" customFormat="1" ht="15.6" customHeight="1" outlineLevel="2" x14ac:dyDescent="0.2">
      <c r="A704" s="811"/>
      <c r="B704" s="686"/>
      <c r="C704" s="699"/>
      <c r="D704" s="692" t="s">
        <v>159</v>
      </c>
      <c r="E704" s="597">
        <f>E698/2.5*2.1</f>
        <v>76.691999999999993</v>
      </c>
      <c r="F704" s="598" t="s">
        <v>71</v>
      </c>
      <c r="G704" s="599">
        <v>0</v>
      </c>
      <c r="H704" s="599">
        <f t="shared" si="202"/>
        <v>0</v>
      </c>
      <c r="I704" s="776">
        <v>2.39</v>
      </c>
      <c r="J704" s="776">
        <f t="shared" si="203"/>
        <v>183.29388</v>
      </c>
      <c r="K704" s="776"/>
      <c r="L704" s="776">
        <f>+K704*E704</f>
        <v>0</v>
      </c>
      <c r="M704" s="777">
        <f>J704+H704*Tabellen!$K$2+L704</f>
        <v>183.29388</v>
      </c>
      <c r="N704" s="704"/>
      <c r="O704" s="889">
        <f t="shared" si="204"/>
        <v>221.78559479999998</v>
      </c>
      <c r="P704" s="902"/>
      <c r="Q704" s="894" t="s">
        <v>1007</v>
      </c>
      <c r="R704" s="889">
        <f>H704*Tabellen!$K$2*Tabellen!$F$2</f>
        <v>0</v>
      </c>
      <c r="S704" s="895" t="s">
        <v>1089</v>
      </c>
      <c r="T704" s="889">
        <f>J704*Tabellen!$F$2</f>
        <v>221.78559479999998</v>
      </c>
      <c r="U704" s="889">
        <f>R704*Tabellen!$G$2</f>
        <v>0</v>
      </c>
      <c r="V704" s="889">
        <f>T704*Tabellen!$H$2</f>
        <v>46.574974907999994</v>
      </c>
      <c r="W704" s="889">
        <f t="shared" si="205"/>
        <v>46.574974907999994</v>
      </c>
      <c r="X704" s="889">
        <f t="shared" si="206"/>
        <v>268.36056970799996</v>
      </c>
      <c r="Y704" s="890"/>
      <c r="Z704" s="841"/>
      <c r="AA704" s="839"/>
      <c r="AB704" s="839"/>
      <c r="AC704" s="839"/>
      <c r="AD704" s="839"/>
      <c r="AE704" s="839"/>
      <c r="AF704" s="839"/>
      <c r="AG704" s="839"/>
      <c r="AH704" s="839"/>
      <c r="AI704" s="839"/>
      <c r="AJ704" s="839"/>
      <c r="AK704" s="839"/>
      <c r="AL704" s="839"/>
      <c r="AM704" s="839"/>
      <c r="AN704" s="839"/>
      <c r="AO704" s="839"/>
      <c r="AP704" s="839"/>
      <c r="AQ704" s="839"/>
      <c r="AR704" s="839"/>
      <c r="AS704" s="839"/>
      <c r="AT704" s="839"/>
      <c r="AU704" s="839"/>
      <c r="AV704" s="839"/>
      <c r="AW704" s="839"/>
      <c r="AX704" s="839"/>
      <c r="AY704" s="839"/>
      <c r="AZ704" s="839"/>
      <c r="BA704" s="839"/>
      <c r="BB704" s="839"/>
      <c r="BC704" s="839"/>
      <c r="BD704" s="839"/>
      <c r="BE704" s="839"/>
      <c r="BF704" s="839"/>
      <c r="BG704" s="839"/>
      <c r="BH704" s="839"/>
      <c r="BI704" s="839"/>
      <c r="BJ704" s="839"/>
      <c r="BK704" s="839"/>
      <c r="BL704" s="839"/>
      <c r="BM704" s="839"/>
      <c r="BN704" s="839"/>
      <c r="BO704" s="839"/>
      <c r="BP704" s="839"/>
      <c r="BQ704" s="839"/>
      <c r="BR704" s="839"/>
      <c r="BS704" s="839"/>
    </row>
    <row r="705" spans="1:71" s="575" customFormat="1" ht="15.6" customHeight="1" outlineLevel="2" x14ac:dyDescent="0.2">
      <c r="A705" s="811"/>
      <c r="B705" s="578"/>
      <c r="C705" s="699"/>
      <c r="D705" s="576" t="s">
        <v>1423</v>
      </c>
      <c r="E705" s="579">
        <f>E698*1.05</f>
        <v>95.864999999999995</v>
      </c>
      <c r="F705" s="576" t="s">
        <v>74</v>
      </c>
      <c r="G705" s="580">
        <v>0</v>
      </c>
      <c r="H705" s="580">
        <f t="shared" si="202"/>
        <v>0</v>
      </c>
      <c r="I705" s="768">
        <v>13.6</v>
      </c>
      <c r="J705" s="768">
        <f t="shared" si="203"/>
        <v>1303.7639999999999</v>
      </c>
      <c r="K705" s="768"/>
      <c r="L705" s="768">
        <f>E705*K705</f>
        <v>0</v>
      </c>
      <c r="M705" s="768">
        <f>J705+H705*Tabellen!$K$2+L705</f>
        <v>1303.7639999999999</v>
      </c>
      <c r="N705" s="704"/>
      <c r="O705" s="889">
        <f t="shared" si="204"/>
        <v>1577.5544399999999</v>
      </c>
      <c r="P705" s="902"/>
      <c r="Q705" s="894" t="s">
        <v>1007</v>
      </c>
      <c r="R705" s="889">
        <f>H705*Tabellen!$K$2*Tabellen!$F$2</f>
        <v>0</v>
      </c>
      <c r="S705" s="895" t="s">
        <v>1089</v>
      </c>
      <c r="T705" s="889">
        <f>J705*Tabellen!$F$2</f>
        <v>1577.5544399999999</v>
      </c>
      <c r="U705" s="889">
        <f>R705*Tabellen!$G$2</f>
        <v>0</v>
      </c>
      <c r="V705" s="889">
        <f>T705*Tabellen!$H$2</f>
        <v>331.28643239999997</v>
      </c>
      <c r="W705" s="889">
        <f t="shared" si="205"/>
        <v>331.28643239999997</v>
      </c>
      <c r="X705" s="889">
        <f t="shared" si="206"/>
        <v>1908.8408723999999</v>
      </c>
      <c r="Y705" s="888"/>
      <c r="Z705" s="839"/>
      <c r="AA705" s="839"/>
      <c r="AB705" s="839"/>
      <c r="AC705" s="839"/>
      <c r="AD705" s="839"/>
      <c r="AE705" s="839"/>
      <c r="AF705" s="839"/>
      <c r="AG705" s="839"/>
      <c r="AH705" s="839"/>
      <c r="AI705" s="839"/>
      <c r="AJ705" s="839"/>
      <c r="AK705" s="839"/>
      <c r="AL705" s="839"/>
      <c r="AM705" s="839"/>
      <c r="AN705" s="839"/>
      <c r="AO705" s="839"/>
      <c r="AP705" s="839"/>
      <c r="AQ705" s="839"/>
      <c r="AR705" s="839"/>
      <c r="AS705" s="839"/>
      <c r="AT705" s="839"/>
      <c r="AU705" s="839"/>
      <c r="AV705" s="839"/>
      <c r="AW705" s="839"/>
      <c r="AX705" s="839"/>
      <c r="AY705" s="839"/>
      <c r="AZ705" s="839"/>
      <c r="BA705" s="839"/>
      <c r="BB705" s="839"/>
      <c r="BC705" s="839"/>
      <c r="BD705" s="839"/>
      <c r="BE705" s="839"/>
      <c r="BF705" s="839"/>
      <c r="BG705" s="839"/>
      <c r="BH705" s="839"/>
      <c r="BI705" s="839"/>
      <c r="BJ705" s="839"/>
      <c r="BK705" s="839"/>
      <c r="BL705" s="839"/>
      <c r="BM705" s="839"/>
      <c r="BN705" s="839"/>
      <c r="BO705" s="839"/>
      <c r="BP705" s="839"/>
      <c r="BQ705" s="839"/>
      <c r="BR705" s="839"/>
      <c r="BS705" s="839"/>
    </row>
    <row r="706" spans="1:71" s="575" customFormat="1" ht="15.6" customHeight="1" outlineLevel="2" x14ac:dyDescent="0.2">
      <c r="A706" s="811"/>
      <c r="B706" s="578"/>
      <c r="C706" s="694"/>
      <c r="D706" s="576" t="s">
        <v>1514</v>
      </c>
      <c r="E706" s="579">
        <f>E698*1.05</f>
        <v>95.864999999999995</v>
      </c>
      <c r="F706" s="578" t="s">
        <v>74</v>
      </c>
      <c r="G706" s="579">
        <v>0</v>
      </c>
      <c r="H706" s="580">
        <f t="shared" si="202"/>
        <v>0</v>
      </c>
      <c r="I706" s="781">
        <v>1.85</v>
      </c>
      <c r="J706" s="768">
        <f t="shared" si="203"/>
        <v>177.35024999999999</v>
      </c>
      <c r="K706" s="768"/>
      <c r="L706" s="768">
        <f>E706*K706</f>
        <v>0</v>
      </c>
      <c r="M706" s="768">
        <f>J706+H706*Tabellen!$K$2+L706</f>
        <v>177.35024999999999</v>
      </c>
      <c r="N706" s="704"/>
      <c r="O706" s="889">
        <f t="shared" si="204"/>
        <v>214.59380249999998</v>
      </c>
      <c r="P706" s="902"/>
      <c r="Q706" s="894" t="s">
        <v>1007</v>
      </c>
      <c r="R706" s="889">
        <f>H706*Tabellen!$K$2*Tabellen!$F$2</f>
        <v>0</v>
      </c>
      <c r="S706" s="895" t="s">
        <v>1089</v>
      </c>
      <c r="T706" s="889">
        <f>J706*Tabellen!$F$2</f>
        <v>214.59380249999998</v>
      </c>
      <c r="U706" s="889">
        <f>R706*Tabellen!$G$2</f>
        <v>0</v>
      </c>
      <c r="V706" s="889">
        <f>T706*Tabellen!$H$2</f>
        <v>45.064698524999997</v>
      </c>
      <c r="W706" s="889">
        <f t="shared" si="205"/>
        <v>45.064698524999997</v>
      </c>
      <c r="X706" s="889">
        <f t="shared" si="206"/>
        <v>259.65850102499996</v>
      </c>
      <c r="Y706" s="897"/>
      <c r="Z706" s="839"/>
      <c r="AA706" s="839"/>
      <c r="AB706" s="839"/>
      <c r="AC706" s="839"/>
      <c r="AD706" s="839"/>
      <c r="AE706" s="839"/>
      <c r="AF706" s="839"/>
      <c r="AG706" s="839"/>
      <c r="AH706" s="839"/>
      <c r="AI706" s="839"/>
      <c r="AJ706" s="839"/>
      <c r="AK706" s="839"/>
      <c r="AL706" s="839"/>
      <c r="AM706" s="839"/>
      <c r="AN706" s="839"/>
      <c r="AO706" s="839"/>
      <c r="AP706" s="839"/>
      <c r="AQ706" s="839"/>
      <c r="AR706" s="839"/>
      <c r="AS706" s="839"/>
      <c r="AT706" s="839"/>
      <c r="AU706" s="839"/>
      <c r="AV706" s="839"/>
      <c r="AW706" s="839"/>
      <c r="AX706" s="839"/>
      <c r="AY706" s="839"/>
      <c r="AZ706" s="839"/>
      <c r="BA706" s="839"/>
      <c r="BB706" s="839"/>
      <c r="BC706" s="839"/>
      <c r="BD706" s="839"/>
      <c r="BE706" s="839"/>
      <c r="BF706" s="839"/>
      <c r="BG706" s="839"/>
      <c r="BH706" s="839"/>
      <c r="BI706" s="839"/>
      <c r="BJ706" s="839"/>
      <c r="BK706" s="839"/>
      <c r="BL706" s="839"/>
      <c r="BM706" s="839"/>
      <c r="BN706" s="839"/>
      <c r="BO706" s="839"/>
      <c r="BP706" s="839"/>
      <c r="BQ706" s="839"/>
      <c r="BR706" s="839"/>
      <c r="BS706" s="839"/>
    </row>
    <row r="707" spans="1:71" s="575" customFormat="1" ht="15.6" customHeight="1" outlineLevel="2" x14ac:dyDescent="0.2">
      <c r="A707" s="811"/>
      <c r="B707" s="578"/>
      <c r="C707" s="694"/>
      <c r="D707" s="576" t="s">
        <v>1414</v>
      </c>
      <c r="E707" s="579">
        <f>E698*1.1</f>
        <v>100.43</v>
      </c>
      <c r="F707" s="578" t="s">
        <v>74</v>
      </c>
      <c r="G707" s="579"/>
      <c r="H707" s="580">
        <f t="shared" si="202"/>
        <v>0</v>
      </c>
      <c r="I707" s="781">
        <v>2.1754249999999997</v>
      </c>
      <c r="J707" s="768">
        <f t="shared" si="203"/>
        <v>218.47793274999998</v>
      </c>
      <c r="K707" s="768"/>
      <c r="L707" s="768">
        <f>E707*K707</f>
        <v>0</v>
      </c>
      <c r="M707" s="768">
        <f>J707+H707*Tabellen!$K$2+L707</f>
        <v>218.47793274999998</v>
      </c>
      <c r="N707" s="704"/>
      <c r="O707" s="889">
        <f t="shared" si="204"/>
        <v>264.35829862749995</v>
      </c>
      <c r="P707" s="902"/>
      <c r="Q707" s="894" t="s">
        <v>1007</v>
      </c>
      <c r="R707" s="889">
        <f>H707*Tabellen!$K$2*Tabellen!$F$2</f>
        <v>0</v>
      </c>
      <c r="S707" s="895" t="s">
        <v>1089</v>
      </c>
      <c r="T707" s="889">
        <f>J707*Tabellen!$F$2</f>
        <v>264.35829862749995</v>
      </c>
      <c r="U707" s="889">
        <f>R707*Tabellen!$G$2</f>
        <v>0</v>
      </c>
      <c r="V707" s="889">
        <f>T707*Tabellen!$H$2</f>
        <v>55.515242711774988</v>
      </c>
      <c r="W707" s="889">
        <f t="shared" si="205"/>
        <v>55.515242711774988</v>
      </c>
      <c r="X707" s="889">
        <f t="shared" si="206"/>
        <v>319.87354133927494</v>
      </c>
      <c r="Y707" s="897"/>
      <c r="Z707" s="839"/>
      <c r="AA707" s="839"/>
      <c r="AB707" s="839"/>
      <c r="AC707" s="839"/>
      <c r="AD707" s="839"/>
      <c r="AE707" s="839"/>
      <c r="AF707" s="839"/>
      <c r="AG707" s="839"/>
      <c r="AH707" s="839"/>
      <c r="AI707" s="839"/>
      <c r="AJ707" s="839"/>
      <c r="AK707" s="839"/>
      <c r="AL707" s="839"/>
      <c r="AM707" s="839"/>
      <c r="AN707" s="839"/>
      <c r="AO707" s="839"/>
      <c r="AP707" s="839"/>
      <c r="AQ707" s="839"/>
      <c r="AR707" s="839"/>
      <c r="AS707" s="839"/>
      <c r="AT707" s="839"/>
      <c r="AU707" s="839"/>
      <c r="AV707" s="839"/>
      <c r="AW707" s="839"/>
      <c r="AX707" s="839"/>
      <c r="AY707" s="839"/>
      <c r="AZ707" s="839"/>
      <c r="BA707" s="839"/>
      <c r="BB707" s="839"/>
      <c r="BC707" s="839"/>
      <c r="BD707" s="839"/>
      <c r="BE707" s="839"/>
      <c r="BF707" s="839"/>
      <c r="BG707" s="839"/>
      <c r="BH707" s="839"/>
      <c r="BI707" s="839"/>
      <c r="BJ707" s="839"/>
      <c r="BK707" s="839"/>
      <c r="BL707" s="839"/>
      <c r="BM707" s="839"/>
      <c r="BN707" s="839"/>
      <c r="BO707" s="839"/>
      <c r="BP707" s="839"/>
      <c r="BQ707" s="839"/>
      <c r="BR707" s="839"/>
      <c r="BS707" s="839"/>
    </row>
    <row r="708" spans="1:71" s="575" customFormat="1" ht="15.6" customHeight="1" outlineLevel="2" x14ac:dyDescent="0.2">
      <c r="A708" s="811"/>
      <c r="B708" s="578"/>
      <c r="C708" s="694"/>
      <c r="D708" s="576" t="s">
        <v>1415</v>
      </c>
      <c r="E708" s="579">
        <f>E698*1.1</f>
        <v>100.43</v>
      </c>
      <c r="F708" s="578" t="s">
        <v>74</v>
      </c>
      <c r="G708" s="579"/>
      <c r="H708" s="580">
        <f t="shared" si="202"/>
        <v>0</v>
      </c>
      <c r="I708" s="781">
        <v>1.79</v>
      </c>
      <c r="J708" s="768">
        <f t="shared" si="203"/>
        <v>179.76970000000003</v>
      </c>
      <c r="K708" s="768"/>
      <c r="L708" s="768">
        <f>E708*K708</f>
        <v>0</v>
      </c>
      <c r="M708" s="768">
        <f>J708+H708*Tabellen!$K$2+L708</f>
        <v>179.76970000000003</v>
      </c>
      <c r="N708" s="704"/>
      <c r="O708" s="889">
        <f t="shared" si="204"/>
        <v>217.52133700000002</v>
      </c>
      <c r="P708" s="902"/>
      <c r="Q708" s="894" t="s">
        <v>1007</v>
      </c>
      <c r="R708" s="889">
        <f>H708*Tabellen!$K$2*Tabellen!$F$2</f>
        <v>0</v>
      </c>
      <c r="S708" s="895" t="s">
        <v>1089</v>
      </c>
      <c r="T708" s="889">
        <f>J708*Tabellen!$F$2</f>
        <v>217.52133700000002</v>
      </c>
      <c r="U708" s="889">
        <f>R708*Tabellen!$G$2</f>
        <v>0</v>
      </c>
      <c r="V708" s="889">
        <f>T708*Tabellen!$H$2</f>
        <v>45.679480770000005</v>
      </c>
      <c r="W708" s="889">
        <f t="shared" si="205"/>
        <v>45.679480770000005</v>
      </c>
      <c r="X708" s="889">
        <f t="shared" si="206"/>
        <v>263.20081777000001</v>
      </c>
      <c r="Y708" s="897"/>
      <c r="Z708" s="839"/>
      <c r="AA708" s="839"/>
      <c r="AB708" s="839"/>
      <c r="AC708" s="839"/>
      <c r="AD708" s="839"/>
      <c r="AE708" s="839"/>
      <c r="AF708" s="839"/>
      <c r="AG708" s="839"/>
      <c r="AH708" s="839"/>
      <c r="AI708" s="839"/>
      <c r="AJ708" s="839"/>
      <c r="AK708" s="839"/>
      <c r="AL708" s="839"/>
      <c r="AM708" s="839"/>
      <c r="AN708" s="839"/>
      <c r="AO708" s="839"/>
      <c r="AP708" s="839"/>
      <c r="AQ708" s="839"/>
      <c r="AR708" s="839"/>
      <c r="AS708" s="839"/>
      <c r="AT708" s="839"/>
      <c r="AU708" s="839"/>
      <c r="AV708" s="839"/>
      <c r="AW708" s="839"/>
      <c r="AX708" s="839"/>
      <c r="AY708" s="839"/>
      <c r="AZ708" s="839"/>
      <c r="BA708" s="839"/>
      <c r="BB708" s="839"/>
      <c r="BC708" s="839"/>
      <c r="BD708" s="839"/>
      <c r="BE708" s="839"/>
      <c r="BF708" s="839"/>
      <c r="BG708" s="839"/>
      <c r="BH708" s="839"/>
      <c r="BI708" s="839"/>
      <c r="BJ708" s="839"/>
      <c r="BK708" s="839"/>
      <c r="BL708" s="839"/>
      <c r="BM708" s="839"/>
      <c r="BN708" s="839"/>
      <c r="BO708" s="839"/>
      <c r="BP708" s="839"/>
      <c r="BQ708" s="839"/>
      <c r="BR708" s="839"/>
      <c r="BS708" s="839"/>
    </row>
    <row r="709" spans="1:71" s="575" customFormat="1" ht="15.6" customHeight="1" outlineLevel="2" x14ac:dyDescent="0.2">
      <c r="A709" s="811"/>
      <c r="B709" s="578"/>
      <c r="C709" s="694"/>
      <c r="D709" s="576" t="s">
        <v>1900</v>
      </c>
      <c r="E709" s="579">
        <f>E698*1.1</f>
        <v>100.43</v>
      </c>
      <c r="F709" s="576" t="s">
        <v>74</v>
      </c>
      <c r="G709" s="580"/>
      <c r="H709" s="580">
        <f t="shared" si="202"/>
        <v>0</v>
      </c>
      <c r="I709" s="768">
        <v>9.8000000000000007</v>
      </c>
      <c r="J709" s="768">
        <f t="shared" si="203"/>
        <v>984.21400000000017</v>
      </c>
      <c r="K709" s="768"/>
      <c r="L709" s="768">
        <f>E709*K709</f>
        <v>0</v>
      </c>
      <c r="M709" s="768">
        <f>J709+H709*Tabellen!$K$2+L709</f>
        <v>984.21400000000017</v>
      </c>
      <c r="N709" s="704"/>
      <c r="O709" s="889">
        <f t="shared" si="204"/>
        <v>1190.8989400000003</v>
      </c>
      <c r="P709" s="902"/>
      <c r="Q709" s="894" t="s">
        <v>1007</v>
      </c>
      <c r="R709" s="889">
        <f>H709*Tabellen!$K$2*Tabellen!$F$2</f>
        <v>0</v>
      </c>
      <c r="S709" s="895" t="s">
        <v>1089</v>
      </c>
      <c r="T709" s="889">
        <f>J709*Tabellen!$F$2</f>
        <v>1190.8989400000003</v>
      </c>
      <c r="U709" s="889">
        <f>R709*Tabellen!$G$2</f>
        <v>0</v>
      </c>
      <c r="V709" s="889">
        <f>T709*Tabellen!$H$2</f>
        <v>250.08877740000005</v>
      </c>
      <c r="W709" s="889">
        <f t="shared" si="205"/>
        <v>250.08877740000005</v>
      </c>
      <c r="X709" s="889">
        <f t="shared" si="206"/>
        <v>1440.9877174000003</v>
      </c>
      <c r="Y709" s="905"/>
      <c r="Z709" s="839"/>
      <c r="AA709" s="839"/>
      <c r="AB709" s="839"/>
      <c r="AC709" s="839"/>
      <c r="AD709" s="839"/>
      <c r="AE709" s="839"/>
      <c r="AF709" s="839"/>
      <c r="AG709" s="839"/>
      <c r="AH709" s="839"/>
      <c r="AI709" s="839"/>
      <c r="AJ709" s="839"/>
      <c r="AK709" s="839"/>
      <c r="AL709" s="839"/>
      <c r="AM709" s="839"/>
      <c r="AN709" s="839"/>
      <c r="AO709" s="839"/>
      <c r="AP709" s="839"/>
      <c r="AQ709" s="839"/>
      <c r="AR709" s="839"/>
      <c r="AS709" s="839"/>
      <c r="AT709" s="839"/>
      <c r="AU709" s="839"/>
      <c r="AV709" s="839"/>
      <c r="AW709" s="839"/>
      <c r="AX709" s="839"/>
      <c r="AY709" s="839"/>
      <c r="AZ709" s="839"/>
      <c r="BA709" s="839"/>
      <c r="BB709" s="839"/>
      <c r="BC709" s="839"/>
      <c r="BD709" s="839"/>
      <c r="BE709" s="839"/>
      <c r="BF709" s="839"/>
      <c r="BG709" s="839"/>
      <c r="BH709" s="839"/>
      <c r="BI709" s="839"/>
      <c r="BJ709" s="839"/>
      <c r="BK709" s="839"/>
      <c r="BL709" s="839"/>
      <c r="BM709" s="839"/>
      <c r="BN709" s="839"/>
      <c r="BO709" s="839"/>
      <c r="BP709" s="839"/>
      <c r="BQ709" s="839"/>
      <c r="BR709" s="839"/>
      <c r="BS709" s="839"/>
    </row>
    <row r="710" spans="1:71" s="575" customFormat="1" ht="15.6" customHeight="1" outlineLevel="2" x14ac:dyDescent="0.2">
      <c r="A710" s="811"/>
      <c r="B710" s="686"/>
      <c r="C710" s="699"/>
      <c r="D710" s="692" t="s">
        <v>1422</v>
      </c>
      <c r="E710" s="597">
        <f>E698</f>
        <v>91.3</v>
      </c>
      <c r="F710" s="598" t="s">
        <v>74</v>
      </c>
      <c r="G710" s="599">
        <v>1.05</v>
      </c>
      <c r="H710" s="599">
        <f t="shared" si="202"/>
        <v>95.864999999999995</v>
      </c>
      <c r="I710" s="776">
        <v>0</v>
      </c>
      <c r="J710" s="776">
        <f t="shared" si="203"/>
        <v>0</v>
      </c>
      <c r="K710" s="776"/>
      <c r="L710" s="776">
        <f>+K710*E710</f>
        <v>0</v>
      </c>
      <c r="M710" s="777">
        <f>J710+H710*Tabellen!$K$2+L710</f>
        <v>5751.9</v>
      </c>
      <c r="N710" s="704"/>
      <c r="O710" s="889">
        <f t="shared" si="204"/>
        <v>6959.7989999999991</v>
      </c>
      <c r="P710" s="902"/>
      <c r="Q710" s="894" t="s">
        <v>1007</v>
      </c>
      <c r="R710" s="889">
        <f>H710*Tabellen!$K$2*Tabellen!$F$2</f>
        <v>6959.7989999999991</v>
      </c>
      <c r="S710" s="895" t="s">
        <v>1089</v>
      </c>
      <c r="T710" s="889">
        <f>J710*Tabellen!$F$2</f>
        <v>0</v>
      </c>
      <c r="U710" s="889">
        <f>R710*Tabellen!$G$2</f>
        <v>626.38190999999995</v>
      </c>
      <c r="V710" s="889">
        <f>T710*Tabellen!$H$2</f>
        <v>0</v>
      </c>
      <c r="W710" s="889">
        <f t="shared" si="205"/>
        <v>626.38190999999995</v>
      </c>
      <c r="X710" s="889">
        <f t="shared" si="206"/>
        <v>7586.1809099999991</v>
      </c>
      <c r="Y710" s="890"/>
      <c r="Z710" s="841"/>
      <c r="AA710" s="839"/>
      <c r="AB710" s="839"/>
      <c r="AC710" s="839"/>
      <c r="AD710" s="839"/>
      <c r="AE710" s="839"/>
      <c r="AF710" s="839"/>
      <c r="AG710" s="839"/>
      <c r="AH710" s="839"/>
      <c r="AI710" s="839"/>
      <c r="AJ710" s="839"/>
      <c r="AK710" s="839"/>
      <c r="AL710" s="839"/>
      <c r="AM710" s="839"/>
      <c r="AN710" s="839"/>
      <c r="AO710" s="839"/>
      <c r="AP710" s="839"/>
      <c r="AQ710" s="839"/>
      <c r="AR710" s="839"/>
      <c r="AS710" s="839"/>
      <c r="AT710" s="839"/>
      <c r="AU710" s="839"/>
      <c r="AV710" s="839"/>
      <c r="AW710" s="839"/>
      <c r="AX710" s="839"/>
      <c r="AY710" s="839"/>
      <c r="AZ710" s="839"/>
      <c r="BA710" s="839"/>
      <c r="BB710" s="839"/>
      <c r="BC710" s="839"/>
      <c r="BD710" s="839"/>
      <c r="BE710" s="839"/>
      <c r="BF710" s="839"/>
      <c r="BG710" s="839"/>
      <c r="BH710" s="839"/>
      <c r="BI710" s="839"/>
      <c r="BJ710" s="839"/>
      <c r="BK710" s="839"/>
      <c r="BL710" s="839"/>
      <c r="BM710" s="839"/>
      <c r="BN710" s="839"/>
      <c r="BO710" s="839"/>
      <c r="BP710" s="839"/>
      <c r="BQ710" s="839"/>
      <c r="BR710" s="839"/>
      <c r="BS710" s="839"/>
    </row>
    <row r="711" spans="1:71" s="575" customFormat="1" ht="15.6" customHeight="1" outlineLevel="2" x14ac:dyDescent="0.2">
      <c r="A711" s="811"/>
      <c r="B711" s="578"/>
      <c r="C711" s="694"/>
      <c r="D711" s="578" t="s">
        <v>1416</v>
      </c>
      <c r="E711" s="579">
        <f>E698</f>
        <v>91.3</v>
      </c>
      <c r="F711" s="576" t="s">
        <v>74</v>
      </c>
      <c r="G711" s="579"/>
      <c r="H711" s="580">
        <f t="shared" si="202"/>
        <v>0</v>
      </c>
      <c r="I711" s="768">
        <v>10</v>
      </c>
      <c r="J711" s="768">
        <f t="shared" si="203"/>
        <v>913</v>
      </c>
      <c r="K711" s="768"/>
      <c r="L711" s="768">
        <f>E711*K711</f>
        <v>0</v>
      </c>
      <c r="M711" s="768">
        <f>J711+H711*Tabellen!$K$2+L711</f>
        <v>913</v>
      </c>
      <c r="N711" s="704"/>
      <c r="O711" s="889">
        <f t="shared" si="204"/>
        <v>1104.73</v>
      </c>
      <c r="P711" s="902"/>
      <c r="Q711" s="894" t="s">
        <v>1007</v>
      </c>
      <c r="R711" s="889">
        <f>H711*Tabellen!$K$2*Tabellen!$F$2</f>
        <v>0</v>
      </c>
      <c r="S711" s="895" t="s">
        <v>1089</v>
      </c>
      <c r="T711" s="889">
        <f>J711*Tabellen!$F$2</f>
        <v>1104.73</v>
      </c>
      <c r="U711" s="889">
        <f>R711*Tabellen!$G$2</f>
        <v>0</v>
      </c>
      <c r="V711" s="889">
        <f>T711*Tabellen!$H$2</f>
        <v>231.9933</v>
      </c>
      <c r="W711" s="889">
        <f t="shared" si="205"/>
        <v>231.9933</v>
      </c>
      <c r="X711" s="889">
        <f t="shared" si="206"/>
        <v>1336.7233000000001</v>
      </c>
      <c r="Y711" s="888"/>
      <c r="Z711" s="839"/>
      <c r="AA711" s="839"/>
      <c r="AB711" s="839"/>
      <c r="AC711" s="839"/>
      <c r="AD711" s="839"/>
      <c r="AE711" s="839"/>
      <c r="AF711" s="839"/>
      <c r="AG711" s="839"/>
      <c r="AH711" s="839"/>
      <c r="AI711" s="839"/>
      <c r="AJ711" s="839"/>
      <c r="AK711" s="839"/>
      <c r="AL711" s="839"/>
      <c r="AM711" s="839"/>
      <c r="AN711" s="839"/>
      <c r="AO711" s="839"/>
      <c r="AP711" s="839"/>
      <c r="AQ711" s="839"/>
      <c r="AR711" s="839"/>
      <c r="AS711" s="839"/>
      <c r="AT711" s="839"/>
      <c r="AU711" s="839"/>
      <c r="AV711" s="839"/>
      <c r="AW711" s="839"/>
      <c r="AX711" s="839"/>
      <c r="AY711" s="839"/>
      <c r="AZ711" s="839"/>
      <c r="BA711" s="839"/>
      <c r="BB711" s="839"/>
      <c r="BC711" s="839"/>
      <c r="BD711" s="839"/>
      <c r="BE711" s="839"/>
      <c r="BF711" s="839"/>
      <c r="BG711" s="839"/>
      <c r="BH711" s="839"/>
      <c r="BI711" s="839"/>
      <c r="BJ711" s="839"/>
      <c r="BK711" s="839"/>
      <c r="BL711" s="839"/>
      <c r="BM711" s="839"/>
      <c r="BN711" s="839"/>
      <c r="BO711" s="839"/>
      <c r="BP711" s="839"/>
      <c r="BQ711" s="839"/>
      <c r="BR711" s="839"/>
      <c r="BS711" s="839"/>
    </row>
    <row r="712" spans="1:71" s="575" customFormat="1" ht="15.6" customHeight="1" outlineLevel="2" x14ac:dyDescent="0.2">
      <c r="A712" s="811"/>
      <c r="B712" s="578"/>
      <c r="C712" s="694"/>
      <c r="D712" s="578" t="s">
        <v>1407</v>
      </c>
      <c r="E712" s="579">
        <v>1</v>
      </c>
      <c r="F712" s="576" t="s">
        <v>844</v>
      </c>
      <c r="G712" s="579">
        <v>4</v>
      </c>
      <c r="H712" s="580">
        <f t="shared" si="202"/>
        <v>4</v>
      </c>
      <c r="I712" s="768"/>
      <c r="J712" s="768">
        <f t="shared" si="203"/>
        <v>0</v>
      </c>
      <c r="K712" s="768"/>
      <c r="L712" s="768">
        <f>E712*K712</f>
        <v>0</v>
      </c>
      <c r="M712" s="768">
        <f>J712+H712*Tabellen!$K$2+L712</f>
        <v>240</v>
      </c>
      <c r="N712" s="704"/>
      <c r="O712" s="889">
        <f t="shared" si="204"/>
        <v>290.39999999999998</v>
      </c>
      <c r="P712" s="902"/>
      <c r="Q712" s="894" t="s">
        <v>1007</v>
      </c>
      <c r="R712" s="889">
        <f>H712*Tabellen!$K$2*Tabellen!$F$2</f>
        <v>290.39999999999998</v>
      </c>
      <c r="S712" s="895" t="s">
        <v>1089</v>
      </c>
      <c r="T712" s="889">
        <f>J712*Tabellen!$F$2</f>
        <v>0</v>
      </c>
      <c r="U712" s="889">
        <f>R712*Tabellen!$G$2</f>
        <v>26.135999999999996</v>
      </c>
      <c r="V712" s="889">
        <f>T712*Tabellen!$H$2</f>
        <v>0</v>
      </c>
      <c r="W712" s="889">
        <f t="shared" si="205"/>
        <v>26.135999999999996</v>
      </c>
      <c r="X712" s="889">
        <f t="shared" si="206"/>
        <v>316.53599999999994</v>
      </c>
      <c r="Y712" s="888"/>
      <c r="Z712" s="839"/>
      <c r="AA712" s="839"/>
      <c r="AB712" s="839"/>
      <c r="AC712" s="839"/>
      <c r="AD712" s="839"/>
      <c r="AE712" s="839"/>
      <c r="AF712" s="839"/>
      <c r="AG712" s="839"/>
      <c r="AH712" s="839"/>
      <c r="AI712" s="839"/>
      <c r="AJ712" s="839"/>
      <c r="AK712" s="839"/>
      <c r="AL712" s="839"/>
      <c r="AM712" s="839"/>
      <c r="AN712" s="839"/>
      <c r="AO712" s="839"/>
      <c r="AP712" s="839"/>
      <c r="AQ712" s="839"/>
      <c r="AR712" s="839"/>
      <c r="AS712" s="839"/>
      <c r="AT712" s="839"/>
      <c r="AU712" s="839"/>
      <c r="AV712" s="839"/>
      <c r="AW712" s="839"/>
      <c r="AX712" s="839"/>
      <c r="AY712" s="839"/>
      <c r="AZ712" s="839"/>
      <c r="BA712" s="839"/>
      <c r="BB712" s="839"/>
      <c r="BC712" s="839"/>
      <c r="BD712" s="839"/>
      <c r="BE712" s="839"/>
      <c r="BF712" s="839"/>
      <c r="BG712" s="839"/>
      <c r="BH712" s="839"/>
      <c r="BI712" s="839"/>
      <c r="BJ712" s="839"/>
      <c r="BK712" s="839"/>
      <c r="BL712" s="839"/>
      <c r="BM712" s="839"/>
      <c r="BN712" s="839"/>
      <c r="BO712" s="839"/>
      <c r="BP712" s="839"/>
      <c r="BQ712" s="839"/>
      <c r="BR712" s="839"/>
      <c r="BS712" s="839"/>
    </row>
    <row r="713" spans="1:71" s="733" customFormat="1" ht="15.6" customHeight="1" outlineLevel="2" x14ac:dyDescent="0.2">
      <c r="A713" s="813"/>
      <c r="B713" s="578"/>
      <c r="C713" s="694"/>
      <c r="D713" s="576"/>
      <c r="E713" s="734"/>
      <c r="G713" s="735"/>
      <c r="H713" s="735"/>
      <c r="I713" s="782"/>
      <c r="J713" s="782"/>
      <c r="K713" s="782"/>
      <c r="L713" s="782"/>
      <c r="M713" s="782"/>
      <c r="N713" s="736"/>
      <c r="O713" s="888"/>
      <c r="P713" s="902"/>
      <c r="Q713" s="894"/>
      <c r="R713" s="889"/>
      <c r="S713" s="895"/>
      <c r="T713" s="889"/>
      <c r="U713" s="889"/>
      <c r="V713" s="889"/>
      <c r="W713" s="889"/>
      <c r="X713" s="889"/>
      <c r="Y713" s="905"/>
      <c r="Z713" s="842"/>
      <c r="AA713" s="842"/>
      <c r="AB713" s="842"/>
      <c r="AC713" s="842"/>
      <c r="AD713" s="842"/>
      <c r="AE713" s="842"/>
      <c r="AF713" s="842"/>
      <c r="AG713" s="842"/>
      <c r="AH713" s="842"/>
      <c r="AI713" s="842"/>
      <c r="AJ713" s="842"/>
      <c r="AK713" s="842"/>
      <c r="AL713" s="842"/>
      <c r="AM713" s="842"/>
      <c r="AN713" s="842"/>
      <c r="AO713" s="842"/>
      <c r="AP713" s="842"/>
      <c r="AQ713" s="842"/>
      <c r="AR713" s="842"/>
      <c r="AS713" s="842"/>
      <c r="AT713" s="842"/>
      <c r="AU713" s="842"/>
      <c r="AV713" s="842"/>
      <c r="AW713" s="842"/>
      <c r="AX713" s="842"/>
      <c r="AY713" s="842"/>
      <c r="AZ713" s="842"/>
      <c r="BA713" s="842"/>
      <c r="BB713" s="842"/>
      <c r="BC713" s="842"/>
      <c r="BD713" s="842"/>
      <c r="BE713" s="842"/>
      <c r="BF713" s="842"/>
      <c r="BG713" s="842"/>
      <c r="BH713" s="842"/>
      <c r="BI713" s="842"/>
      <c r="BJ713" s="842"/>
      <c r="BK713" s="842"/>
      <c r="BL713" s="842"/>
      <c r="BM713" s="842"/>
      <c r="BN713" s="842"/>
      <c r="BO713" s="842"/>
      <c r="BP713" s="842"/>
      <c r="BQ713" s="842"/>
      <c r="BR713" s="842"/>
      <c r="BS713" s="842"/>
    </row>
    <row r="714" spans="1:71" ht="15.6" customHeight="1" outlineLevel="2" x14ac:dyDescent="0.2">
      <c r="B714" s="578"/>
      <c r="E714" s="579"/>
      <c r="G714" s="580"/>
      <c r="H714" s="580"/>
      <c r="K714" s="783"/>
      <c r="N714" s="703"/>
      <c r="O714" s="888"/>
      <c r="P714" s="888"/>
      <c r="Q714" s="888"/>
    </row>
    <row r="715" spans="1:71" ht="9" customHeight="1" outlineLevel="1" x14ac:dyDescent="0.2">
      <c r="B715" s="582"/>
      <c r="D715" s="583"/>
      <c r="E715" s="585"/>
      <c r="F715" s="583"/>
      <c r="G715" s="584"/>
      <c r="H715" s="584"/>
      <c r="I715" s="769"/>
      <c r="J715" s="769"/>
      <c r="K715" s="769"/>
      <c r="L715" s="769"/>
      <c r="M715" s="769"/>
      <c r="N715" s="694"/>
      <c r="O715" s="892"/>
      <c r="P715" s="892"/>
      <c r="Q715" s="892"/>
      <c r="R715" s="893"/>
      <c r="S715" s="893"/>
      <c r="T715" s="893"/>
      <c r="U715" s="893"/>
      <c r="V715" s="893"/>
      <c r="W715" s="893"/>
      <c r="X715" s="893"/>
      <c r="Y715" s="892"/>
      <c r="Z715" s="837"/>
      <c r="AA715" s="838"/>
      <c r="AG715" s="835"/>
      <c r="AH715" s="835"/>
    </row>
    <row r="716" spans="1:71" s="789" customFormat="1" ht="15.6" customHeight="1" outlineLevel="1" x14ac:dyDescent="0.2">
      <c r="B716" s="569" t="s">
        <v>1073</v>
      </c>
      <c r="C716" s="814"/>
      <c r="D716" s="570" t="s">
        <v>1996</v>
      </c>
      <c r="E716" s="577">
        <v>91.3</v>
      </c>
      <c r="F716" s="570" t="s">
        <v>74</v>
      </c>
      <c r="G716" s="571"/>
      <c r="H716" s="571">
        <f>SUM(H717:H731)/E716</f>
        <v>1.334234933633524</v>
      </c>
      <c r="I716" s="767"/>
      <c r="J716" s="767">
        <f>SUM(J717:J731)/E716</f>
        <v>57.552419499999999</v>
      </c>
      <c r="K716" s="767"/>
      <c r="L716" s="767">
        <f>SUM(L717:L731)/E716</f>
        <v>0</v>
      </c>
      <c r="M716" s="767">
        <f>SUM(M717:M731)/E716</f>
        <v>137.60651551801143</v>
      </c>
      <c r="N716" s="814"/>
      <c r="O716" s="886">
        <f>SUM(O717:O731)/E716</f>
        <v>166.5038837767938</v>
      </c>
      <c r="P716" s="885" t="str">
        <f>B716</f>
        <v>V1-3-I3</v>
      </c>
      <c r="Q716" s="885"/>
      <c r="R716" s="886"/>
      <c r="S716" s="886"/>
      <c r="T716" s="886"/>
      <c r="U716" s="899"/>
      <c r="V716" s="886"/>
      <c r="W716" s="886"/>
      <c r="X716" s="886">
        <f>SUM(X717:X731)/E716</f>
        <v>189.84584462810531</v>
      </c>
      <c r="Y716" s="887"/>
      <c r="Z716" s="832"/>
      <c r="AA716" s="832"/>
      <c r="AB716" s="832"/>
      <c r="AC716" s="832"/>
      <c r="AD716" s="832"/>
      <c r="AE716" s="832"/>
      <c r="AF716" s="832"/>
      <c r="AG716" s="832"/>
      <c r="AH716" s="832"/>
      <c r="AI716" s="832"/>
      <c r="AJ716" s="832"/>
      <c r="AK716" s="832"/>
      <c r="AL716" s="832"/>
      <c r="AM716" s="832"/>
      <c r="AN716" s="832"/>
      <c r="AO716" s="832"/>
      <c r="AP716" s="832"/>
      <c r="AQ716" s="832"/>
      <c r="AR716" s="832"/>
      <c r="AS716" s="832"/>
      <c r="AT716" s="832"/>
      <c r="AU716" s="832"/>
      <c r="AV716" s="832"/>
      <c r="AW716" s="832"/>
      <c r="AX716" s="832"/>
      <c r="AY716" s="832"/>
      <c r="AZ716" s="832"/>
      <c r="BA716" s="832"/>
      <c r="BB716" s="832"/>
      <c r="BC716" s="832"/>
      <c r="BD716" s="832"/>
      <c r="BE716" s="832"/>
      <c r="BF716" s="832"/>
      <c r="BG716" s="832"/>
      <c r="BH716" s="832"/>
      <c r="BI716" s="832"/>
      <c r="BJ716" s="832"/>
      <c r="BK716" s="832"/>
      <c r="BL716" s="832"/>
      <c r="BM716" s="832"/>
      <c r="BN716" s="832"/>
      <c r="BO716" s="832"/>
      <c r="BP716" s="832"/>
      <c r="BQ716" s="832"/>
      <c r="BR716" s="832"/>
      <c r="BS716" s="832"/>
    </row>
    <row r="717" spans="1:71" ht="15.6" customHeight="1" outlineLevel="2" x14ac:dyDescent="0.2">
      <c r="B717" s="578"/>
      <c r="D717" s="587" t="s">
        <v>1199</v>
      </c>
      <c r="E717" s="579"/>
      <c r="G717" s="580"/>
      <c r="H717" s="580"/>
      <c r="K717" s="783"/>
      <c r="N717" s="703"/>
      <c r="O717" s="888" t="str">
        <f>R717</f>
        <v>incl. opslagen</v>
      </c>
      <c r="P717" s="888"/>
      <c r="Q717" s="894"/>
      <c r="R717" s="901" t="str">
        <f>Tabellen!$C$2</f>
        <v>incl. opslagen</v>
      </c>
      <c r="S717" s="895"/>
      <c r="T717" s="901" t="str">
        <f>Tabellen!$C$2</f>
        <v>incl. opslagen</v>
      </c>
    </row>
    <row r="718" spans="1:71" s="575" customFormat="1" ht="15.6" customHeight="1" outlineLevel="2" x14ac:dyDescent="0.2">
      <c r="A718" s="811"/>
      <c r="B718" s="578"/>
      <c r="C718" s="694"/>
      <c r="D718" s="576" t="s">
        <v>1378</v>
      </c>
      <c r="E718" s="579">
        <v>1</v>
      </c>
      <c r="F718" s="576" t="s">
        <v>844</v>
      </c>
      <c r="G718" s="580">
        <v>2</v>
      </c>
      <c r="H718" s="580">
        <f t="shared" ref="H718:H730" si="207">E718*G718</f>
        <v>2</v>
      </c>
      <c r="I718" s="768"/>
      <c r="J718" s="768">
        <f t="shared" ref="J718:J730" si="208">E718*I718</f>
        <v>0</v>
      </c>
      <c r="K718" s="768"/>
      <c r="L718" s="768">
        <f>E718*K718</f>
        <v>0</v>
      </c>
      <c r="M718" s="768">
        <f>J718+H718*Tabellen!$K$2+L718</f>
        <v>120</v>
      </c>
      <c r="N718" s="704"/>
      <c r="O718" s="889">
        <f t="shared" ref="O718:O730" si="209">R718+T718</f>
        <v>145.19999999999999</v>
      </c>
      <c r="P718" s="902"/>
      <c r="Q718" s="894" t="s">
        <v>1007</v>
      </c>
      <c r="R718" s="889">
        <f>H718*Tabellen!$K$2*Tabellen!$F$2</f>
        <v>145.19999999999999</v>
      </c>
      <c r="S718" s="895" t="s">
        <v>1089</v>
      </c>
      <c r="T718" s="889">
        <f>J718*Tabellen!$F$2</f>
        <v>0</v>
      </c>
      <c r="U718" s="889">
        <f>R718*Tabellen!$G$2</f>
        <v>13.067999999999998</v>
      </c>
      <c r="V718" s="889">
        <f>T718*Tabellen!$H$2</f>
        <v>0</v>
      </c>
      <c r="W718" s="889">
        <f t="shared" ref="W718:W730" si="210">U718+V718</f>
        <v>13.067999999999998</v>
      </c>
      <c r="X718" s="889">
        <f t="shared" ref="X718:X730" si="211">O718+W718</f>
        <v>158.26799999999997</v>
      </c>
      <c r="Y718" s="890"/>
      <c r="Z718" s="839"/>
      <c r="AA718" s="839"/>
      <c r="AB718" s="839"/>
      <c r="AC718" s="839"/>
      <c r="AD718" s="839"/>
      <c r="AE718" s="839"/>
      <c r="AF718" s="839"/>
      <c r="AG718" s="839"/>
      <c r="AH718" s="839"/>
      <c r="AI718" s="839"/>
      <c r="AJ718" s="839"/>
      <c r="AK718" s="839"/>
      <c r="AL718" s="839"/>
      <c r="AM718" s="839"/>
      <c r="AN718" s="839"/>
      <c r="AO718" s="839"/>
      <c r="AP718" s="839"/>
      <c r="AQ718" s="839"/>
      <c r="AR718" s="839"/>
      <c r="AS718" s="839"/>
      <c r="AT718" s="839"/>
      <c r="AU718" s="839"/>
      <c r="AV718" s="839"/>
      <c r="AW718" s="839"/>
      <c r="AX718" s="839"/>
      <c r="AY718" s="839"/>
      <c r="AZ718" s="839"/>
      <c r="BA718" s="839"/>
      <c r="BB718" s="839"/>
      <c r="BC718" s="839"/>
      <c r="BD718" s="839"/>
      <c r="BE718" s="839"/>
      <c r="BF718" s="839"/>
      <c r="BG718" s="839"/>
      <c r="BH718" s="839"/>
      <c r="BI718" s="839"/>
      <c r="BJ718" s="839"/>
      <c r="BK718" s="839"/>
      <c r="BL718" s="839"/>
      <c r="BM718" s="839"/>
      <c r="BN718" s="839"/>
      <c r="BO718" s="839"/>
      <c r="BP718" s="839"/>
      <c r="BQ718" s="839"/>
      <c r="BR718" s="839"/>
      <c r="BS718" s="839"/>
    </row>
    <row r="719" spans="1:71" s="575" customFormat="1" ht="15.6" customHeight="1" outlineLevel="2" x14ac:dyDescent="0.2">
      <c r="A719" s="811"/>
      <c r="B719" s="578"/>
      <c r="C719" s="694"/>
      <c r="D719" s="576" t="s">
        <v>1408</v>
      </c>
      <c r="E719" s="579">
        <f>91.3/2.7</f>
        <v>33.81481481481481</v>
      </c>
      <c r="F719" s="576" t="s">
        <v>71</v>
      </c>
      <c r="G719" s="580">
        <v>0.05</v>
      </c>
      <c r="H719" s="580">
        <f t="shared" si="207"/>
        <v>1.6907407407407407</v>
      </c>
      <c r="I719" s="768"/>
      <c r="J719" s="768">
        <f t="shared" si="208"/>
        <v>0</v>
      </c>
      <c r="K719" s="768"/>
      <c r="L719" s="768">
        <f>E719*K719</f>
        <v>0</v>
      </c>
      <c r="M719" s="768">
        <f>J719+H719*Tabellen!$K$2+L719</f>
        <v>101.44444444444444</v>
      </c>
      <c r="N719" s="704"/>
      <c r="O719" s="889">
        <f t="shared" si="209"/>
        <v>122.74777777777777</v>
      </c>
      <c r="P719" s="902"/>
      <c r="Q719" s="894" t="s">
        <v>1007</v>
      </c>
      <c r="R719" s="889">
        <f>H719*Tabellen!$K$2*Tabellen!$F$2</f>
        <v>122.74777777777777</v>
      </c>
      <c r="S719" s="895" t="s">
        <v>1089</v>
      </c>
      <c r="T719" s="889">
        <f>J719*Tabellen!$F$2</f>
        <v>0</v>
      </c>
      <c r="U719" s="889">
        <f>R719*Tabellen!$G$2</f>
        <v>11.047299999999998</v>
      </c>
      <c r="V719" s="889">
        <f>T719*Tabellen!$H$2</f>
        <v>0</v>
      </c>
      <c r="W719" s="889">
        <f t="shared" si="210"/>
        <v>11.047299999999998</v>
      </c>
      <c r="X719" s="889">
        <f t="shared" si="211"/>
        <v>133.79507777777778</v>
      </c>
      <c r="Y719" s="890"/>
      <c r="Z719" s="839"/>
      <c r="AA719" s="839"/>
      <c r="AB719" s="839"/>
      <c r="AC719" s="839"/>
      <c r="AD719" s="839"/>
      <c r="AE719" s="839"/>
      <c r="AF719" s="839"/>
      <c r="AG719" s="839"/>
      <c r="AH719" s="839"/>
      <c r="AI719" s="839"/>
      <c r="AJ719" s="839"/>
      <c r="AK719" s="839"/>
      <c r="AL719" s="839"/>
      <c r="AM719" s="839"/>
      <c r="AN719" s="839"/>
      <c r="AO719" s="839"/>
      <c r="AP719" s="839"/>
      <c r="AQ719" s="839"/>
      <c r="AR719" s="839"/>
      <c r="AS719" s="839"/>
      <c r="AT719" s="839"/>
      <c r="AU719" s="839"/>
      <c r="AV719" s="839"/>
      <c r="AW719" s="839"/>
      <c r="AX719" s="839"/>
      <c r="AY719" s="839"/>
      <c r="AZ719" s="839"/>
      <c r="BA719" s="839"/>
      <c r="BB719" s="839"/>
      <c r="BC719" s="839"/>
      <c r="BD719" s="839"/>
      <c r="BE719" s="839"/>
      <c r="BF719" s="839"/>
      <c r="BG719" s="839"/>
      <c r="BH719" s="839"/>
      <c r="BI719" s="839"/>
      <c r="BJ719" s="839"/>
      <c r="BK719" s="839"/>
      <c r="BL719" s="839"/>
      <c r="BM719" s="839"/>
      <c r="BN719" s="839"/>
      <c r="BO719" s="839"/>
      <c r="BP719" s="839"/>
      <c r="BQ719" s="839"/>
      <c r="BR719" s="839"/>
      <c r="BS719" s="839"/>
    </row>
    <row r="720" spans="1:71" s="575" customFormat="1" ht="15.6" customHeight="1" outlineLevel="2" x14ac:dyDescent="0.2">
      <c r="A720" s="811"/>
      <c r="B720" s="578"/>
      <c r="C720" s="694"/>
      <c r="D720" s="576" t="s">
        <v>1420</v>
      </c>
      <c r="E720" s="579">
        <f>E716*3.3333</f>
        <v>304.33028999999999</v>
      </c>
      <c r="F720" s="576" t="s">
        <v>71</v>
      </c>
      <c r="G720" s="580">
        <v>0.03</v>
      </c>
      <c r="H720" s="580">
        <f t="shared" si="207"/>
        <v>9.1299086999999997</v>
      </c>
      <c r="I720" s="768">
        <v>0.44</v>
      </c>
      <c r="J720" s="768">
        <f t="shared" si="208"/>
        <v>133.90532759999999</v>
      </c>
      <c r="K720" s="768"/>
      <c r="L720" s="768">
        <f>E720*K720</f>
        <v>0</v>
      </c>
      <c r="M720" s="768">
        <f>J720+H720*Tabellen!$K$2+L720</f>
        <v>681.69984959999999</v>
      </c>
      <c r="N720" s="704"/>
      <c r="O720" s="889">
        <f t="shared" si="209"/>
        <v>824.85681801600003</v>
      </c>
      <c r="P720" s="902"/>
      <c r="Q720" s="894" t="s">
        <v>1007</v>
      </c>
      <c r="R720" s="889">
        <f>H720*Tabellen!$K$2*Tabellen!$F$2</f>
        <v>662.83137162000003</v>
      </c>
      <c r="S720" s="895" t="s">
        <v>1089</v>
      </c>
      <c r="T720" s="889">
        <f>J720*Tabellen!$F$2</f>
        <v>162.02544639599998</v>
      </c>
      <c r="U720" s="889">
        <f>R720*Tabellen!$G$2</f>
        <v>59.654823445799998</v>
      </c>
      <c r="V720" s="889">
        <f>T720*Tabellen!$H$2</f>
        <v>34.025343743159993</v>
      </c>
      <c r="W720" s="889">
        <f t="shared" si="210"/>
        <v>93.680167188959985</v>
      </c>
      <c r="X720" s="889">
        <f t="shared" si="211"/>
        <v>918.53698520496005</v>
      </c>
      <c r="Y720" s="890"/>
      <c r="Z720" s="839"/>
      <c r="AA720" s="839"/>
      <c r="AB720" s="839"/>
      <c r="AC720" s="839"/>
      <c r="AD720" s="839"/>
      <c r="AE720" s="839"/>
      <c r="AF720" s="839"/>
      <c r="AG720" s="839"/>
      <c r="AH720" s="839"/>
      <c r="AI720" s="839"/>
      <c r="AJ720" s="839"/>
      <c r="AK720" s="839"/>
      <c r="AL720" s="839"/>
      <c r="AM720" s="839"/>
      <c r="AN720" s="839"/>
      <c r="AO720" s="839"/>
      <c r="AP720" s="839"/>
      <c r="AQ720" s="839"/>
      <c r="AR720" s="839"/>
      <c r="AS720" s="839"/>
      <c r="AT720" s="839"/>
      <c r="AU720" s="839"/>
      <c r="AV720" s="839"/>
      <c r="AW720" s="839"/>
      <c r="AX720" s="839"/>
      <c r="AY720" s="839"/>
      <c r="AZ720" s="839"/>
      <c r="BA720" s="839"/>
      <c r="BB720" s="839"/>
      <c r="BC720" s="839"/>
      <c r="BD720" s="839"/>
      <c r="BE720" s="839"/>
      <c r="BF720" s="839"/>
      <c r="BG720" s="839"/>
      <c r="BH720" s="839"/>
      <c r="BI720" s="839"/>
      <c r="BJ720" s="839"/>
      <c r="BK720" s="839"/>
      <c r="BL720" s="839"/>
      <c r="BM720" s="839"/>
      <c r="BN720" s="839"/>
      <c r="BO720" s="839"/>
      <c r="BP720" s="839"/>
      <c r="BQ720" s="839"/>
      <c r="BR720" s="839"/>
      <c r="BS720" s="839"/>
    </row>
    <row r="721" spans="1:71" s="575" customFormat="1" ht="15.6" customHeight="1" outlineLevel="2" x14ac:dyDescent="0.2">
      <c r="A721" s="811"/>
      <c r="B721" s="686"/>
      <c r="C721" s="699"/>
      <c r="D721" s="692" t="s">
        <v>158</v>
      </c>
      <c r="E721" s="597">
        <f>E716*1.7*1.1</f>
        <v>170.73099999999999</v>
      </c>
      <c r="F721" s="598" t="s">
        <v>71</v>
      </c>
      <c r="G721" s="599">
        <v>0</v>
      </c>
      <c r="H721" s="599">
        <f t="shared" si="207"/>
        <v>0</v>
      </c>
      <c r="I721" s="776">
        <v>2.61</v>
      </c>
      <c r="J721" s="776">
        <f t="shared" si="208"/>
        <v>445.60790999999995</v>
      </c>
      <c r="K721" s="776"/>
      <c r="L721" s="776">
        <f>+K721*E721</f>
        <v>0</v>
      </c>
      <c r="M721" s="777">
        <f>J721+H721*Tabellen!$K$2+L721</f>
        <v>445.60790999999995</v>
      </c>
      <c r="N721" s="704"/>
      <c r="O721" s="889">
        <f t="shared" si="209"/>
        <v>539.18557109999995</v>
      </c>
      <c r="P721" s="902"/>
      <c r="Q721" s="894" t="s">
        <v>1007</v>
      </c>
      <c r="R721" s="889">
        <f>H721*Tabellen!$K$2*Tabellen!$F$2</f>
        <v>0</v>
      </c>
      <c r="S721" s="895" t="s">
        <v>1089</v>
      </c>
      <c r="T721" s="889">
        <f>J721*Tabellen!$F$2</f>
        <v>539.18557109999995</v>
      </c>
      <c r="U721" s="889">
        <f>R721*Tabellen!$G$2</f>
        <v>0</v>
      </c>
      <c r="V721" s="889">
        <f>T721*Tabellen!$H$2</f>
        <v>113.22896993099998</v>
      </c>
      <c r="W721" s="889">
        <f t="shared" si="210"/>
        <v>113.22896993099998</v>
      </c>
      <c r="X721" s="889">
        <f t="shared" si="211"/>
        <v>652.41454103099989</v>
      </c>
      <c r="Y721" s="890"/>
      <c r="Z721" s="841"/>
      <c r="AA721" s="839"/>
      <c r="AB721" s="839"/>
      <c r="AC721" s="839"/>
      <c r="AD721" s="839"/>
      <c r="AE721" s="839"/>
      <c r="AF721" s="839"/>
      <c r="AG721" s="839"/>
      <c r="AH721" s="839"/>
      <c r="AI721" s="839"/>
      <c r="AJ721" s="839"/>
      <c r="AK721" s="839"/>
      <c r="AL721" s="839"/>
      <c r="AM721" s="839"/>
      <c r="AN721" s="839"/>
      <c r="AO721" s="839"/>
      <c r="AP721" s="839"/>
      <c r="AQ721" s="839"/>
      <c r="AR721" s="839"/>
      <c r="AS721" s="839"/>
      <c r="AT721" s="839"/>
      <c r="AU721" s="839"/>
      <c r="AV721" s="839"/>
      <c r="AW721" s="839"/>
      <c r="AX721" s="839"/>
      <c r="AY721" s="839"/>
      <c r="AZ721" s="839"/>
      <c r="BA721" s="839"/>
      <c r="BB721" s="839"/>
      <c r="BC721" s="839"/>
      <c r="BD721" s="839"/>
      <c r="BE721" s="839"/>
      <c r="BF721" s="839"/>
      <c r="BG721" s="839"/>
      <c r="BH721" s="839"/>
      <c r="BI721" s="839"/>
      <c r="BJ721" s="839"/>
      <c r="BK721" s="839"/>
      <c r="BL721" s="839"/>
      <c r="BM721" s="839"/>
      <c r="BN721" s="839"/>
      <c r="BO721" s="839"/>
      <c r="BP721" s="839"/>
      <c r="BQ721" s="839"/>
      <c r="BR721" s="839"/>
      <c r="BS721" s="839"/>
    </row>
    <row r="722" spans="1:71" s="575" customFormat="1" ht="15.6" customHeight="1" outlineLevel="2" x14ac:dyDescent="0.2">
      <c r="A722" s="811"/>
      <c r="B722" s="686"/>
      <c r="C722" s="699"/>
      <c r="D722" s="692" t="s">
        <v>159</v>
      </c>
      <c r="E722" s="597">
        <f>E716/2.5*2.1</f>
        <v>76.691999999999993</v>
      </c>
      <c r="F722" s="598" t="s">
        <v>71</v>
      </c>
      <c r="G722" s="599">
        <v>0</v>
      </c>
      <c r="H722" s="599">
        <f t="shared" si="207"/>
        <v>0</v>
      </c>
      <c r="I722" s="776">
        <v>2.39</v>
      </c>
      <c r="J722" s="776">
        <f t="shared" si="208"/>
        <v>183.29388</v>
      </c>
      <c r="K722" s="776"/>
      <c r="L722" s="776">
        <f>+K722*E722</f>
        <v>0</v>
      </c>
      <c r="M722" s="777">
        <f>J722+H722*Tabellen!$K$2+L722</f>
        <v>183.29388</v>
      </c>
      <c r="N722" s="704"/>
      <c r="O722" s="889">
        <f t="shared" si="209"/>
        <v>221.78559479999998</v>
      </c>
      <c r="P722" s="902"/>
      <c r="Q722" s="894" t="s">
        <v>1007</v>
      </c>
      <c r="R722" s="889">
        <f>H722*Tabellen!$K$2*Tabellen!$F$2</f>
        <v>0</v>
      </c>
      <c r="S722" s="895" t="s">
        <v>1089</v>
      </c>
      <c r="T722" s="889">
        <f>J722*Tabellen!$F$2</f>
        <v>221.78559479999998</v>
      </c>
      <c r="U722" s="889">
        <f>R722*Tabellen!$G$2</f>
        <v>0</v>
      </c>
      <c r="V722" s="889">
        <f>T722*Tabellen!$H$2</f>
        <v>46.574974907999994</v>
      </c>
      <c r="W722" s="889">
        <f t="shared" si="210"/>
        <v>46.574974907999994</v>
      </c>
      <c r="X722" s="889">
        <f t="shared" si="211"/>
        <v>268.36056970799996</v>
      </c>
      <c r="Y722" s="890"/>
      <c r="Z722" s="841"/>
      <c r="AA722" s="839"/>
      <c r="AB722" s="839"/>
      <c r="AC722" s="839"/>
      <c r="AD722" s="839"/>
      <c r="AE722" s="839"/>
      <c r="AF722" s="839"/>
      <c r="AG722" s="839"/>
      <c r="AH722" s="839"/>
      <c r="AI722" s="839"/>
      <c r="AJ722" s="839"/>
      <c r="AK722" s="839"/>
      <c r="AL722" s="839"/>
      <c r="AM722" s="839"/>
      <c r="AN722" s="839"/>
      <c r="AO722" s="839"/>
      <c r="AP722" s="839"/>
      <c r="AQ722" s="839"/>
      <c r="AR722" s="839"/>
      <c r="AS722" s="839"/>
      <c r="AT722" s="839"/>
      <c r="AU722" s="839"/>
      <c r="AV722" s="839"/>
      <c r="AW722" s="839"/>
      <c r="AX722" s="839"/>
      <c r="AY722" s="839"/>
      <c r="AZ722" s="839"/>
      <c r="BA722" s="839"/>
      <c r="BB722" s="839"/>
      <c r="BC722" s="839"/>
      <c r="BD722" s="839"/>
      <c r="BE722" s="839"/>
      <c r="BF722" s="839"/>
      <c r="BG722" s="839"/>
      <c r="BH722" s="839"/>
      <c r="BI722" s="839"/>
      <c r="BJ722" s="839"/>
      <c r="BK722" s="839"/>
      <c r="BL722" s="839"/>
      <c r="BM722" s="839"/>
      <c r="BN722" s="839"/>
      <c r="BO722" s="839"/>
      <c r="BP722" s="839"/>
      <c r="BQ722" s="839"/>
      <c r="BR722" s="839"/>
      <c r="BS722" s="839"/>
    </row>
    <row r="723" spans="1:71" s="575" customFormat="1" ht="15.6" customHeight="1" outlineLevel="2" x14ac:dyDescent="0.2">
      <c r="A723" s="811"/>
      <c r="B723" s="578"/>
      <c r="C723" s="694"/>
      <c r="D723" s="576" t="s">
        <v>1429</v>
      </c>
      <c r="E723" s="579">
        <f>E716*1.05</f>
        <v>95.864999999999995</v>
      </c>
      <c r="F723" s="576" t="s">
        <v>74</v>
      </c>
      <c r="G723" s="580">
        <v>0</v>
      </c>
      <c r="H723" s="580">
        <f t="shared" si="207"/>
        <v>0</v>
      </c>
      <c r="I723" s="768">
        <v>21.06</v>
      </c>
      <c r="J723" s="768">
        <f t="shared" si="208"/>
        <v>2018.9168999999997</v>
      </c>
      <c r="K723" s="768"/>
      <c r="L723" s="768">
        <f>E723*K723</f>
        <v>0</v>
      </c>
      <c r="M723" s="768">
        <f>J723+H723*Tabellen!$K$2+L723</f>
        <v>2018.9168999999997</v>
      </c>
      <c r="N723" s="704"/>
      <c r="O723" s="889">
        <f t="shared" si="209"/>
        <v>2442.8894489999998</v>
      </c>
      <c r="P723" s="902"/>
      <c r="Q723" s="894" t="s">
        <v>1007</v>
      </c>
      <c r="R723" s="889">
        <f>H723*Tabellen!$K$2*Tabellen!$F$2</f>
        <v>0</v>
      </c>
      <c r="S723" s="895" t="s">
        <v>1089</v>
      </c>
      <c r="T723" s="889">
        <f>J723*Tabellen!$F$2</f>
        <v>2442.8894489999998</v>
      </c>
      <c r="U723" s="889">
        <f>R723*Tabellen!$G$2</f>
        <v>0</v>
      </c>
      <c r="V723" s="889">
        <f>T723*Tabellen!$H$2</f>
        <v>513.00678428999993</v>
      </c>
      <c r="W723" s="889">
        <f t="shared" si="210"/>
        <v>513.00678428999993</v>
      </c>
      <c r="X723" s="889">
        <f t="shared" si="211"/>
        <v>2955.8962332899996</v>
      </c>
      <c r="Y723" s="888"/>
      <c r="Z723" s="839"/>
      <c r="AA723" s="839"/>
      <c r="AB723" s="839"/>
      <c r="AC723" s="839"/>
      <c r="AD723" s="839"/>
      <c r="AE723" s="839"/>
      <c r="AF723" s="839"/>
      <c r="AG723" s="839"/>
      <c r="AH723" s="839"/>
      <c r="AI723" s="839"/>
      <c r="AJ723" s="839"/>
      <c r="AK723" s="839"/>
      <c r="AL723" s="839"/>
      <c r="AM723" s="839"/>
      <c r="AN723" s="839"/>
      <c r="AO723" s="839"/>
      <c r="AP723" s="839"/>
      <c r="AQ723" s="839"/>
      <c r="AR723" s="839"/>
      <c r="AS723" s="839"/>
      <c r="AT723" s="839"/>
      <c r="AU723" s="839"/>
      <c r="AV723" s="839"/>
      <c r="AW723" s="839"/>
      <c r="AX723" s="839"/>
      <c r="AY723" s="839"/>
      <c r="AZ723" s="839"/>
      <c r="BA723" s="839"/>
      <c r="BB723" s="839"/>
      <c r="BC723" s="839"/>
      <c r="BD723" s="839"/>
      <c r="BE723" s="839"/>
      <c r="BF723" s="839"/>
      <c r="BG723" s="839"/>
      <c r="BH723" s="839"/>
      <c r="BI723" s="839"/>
      <c r="BJ723" s="839"/>
      <c r="BK723" s="839"/>
      <c r="BL723" s="839"/>
      <c r="BM723" s="839"/>
      <c r="BN723" s="839"/>
      <c r="BO723" s="839"/>
      <c r="BP723" s="839"/>
      <c r="BQ723" s="839"/>
      <c r="BR723" s="839"/>
      <c r="BS723" s="839"/>
    </row>
    <row r="724" spans="1:71" s="575" customFormat="1" ht="15.6" customHeight="1" outlineLevel="2" x14ac:dyDescent="0.2">
      <c r="A724" s="811"/>
      <c r="B724" s="578"/>
      <c r="C724" s="694"/>
      <c r="D724" s="576" t="s">
        <v>1514</v>
      </c>
      <c r="E724" s="579">
        <f>E716*1.05</f>
        <v>95.864999999999995</v>
      </c>
      <c r="F724" s="578" t="s">
        <v>74</v>
      </c>
      <c r="G724" s="579">
        <v>0</v>
      </c>
      <c r="H724" s="580">
        <f t="shared" si="207"/>
        <v>0</v>
      </c>
      <c r="I724" s="781">
        <v>1.85</v>
      </c>
      <c r="J724" s="768">
        <f t="shared" si="208"/>
        <v>177.35024999999999</v>
      </c>
      <c r="K724" s="768"/>
      <c r="L724" s="768">
        <f>E724*K724</f>
        <v>0</v>
      </c>
      <c r="M724" s="768">
        <f>J724+H724*Tabellen!$K$2+L724</f>
        <v>177.35024999999999</v>
      </c>
      <c r="N724" s="704"/>
      <c r="O724" s="889">
        <f t="shared" si="209"/>
        <v>214.59380249999998</v>
      </c>
      <c r="P724" s="902"/>
      <c r="Q724" s="894" t="s">
        <v>1007</v>
      </c>
      <c r="R724" s="889">
        <f>H724*Tabellen!$K$2*Tabellen!$F$2</f>
        <v>0</v>
      </c>
      <c r="S724" s="895" t="s">
        <v>1089</v>
      </c>
      <c r="T724" s="889">
        <f>J724*Tabellen!$F$2</f>
        <v>214.59380249999998</v>
      </c>
      <c r="U724" s="889">
        <f>R724*Tabellen!$G$2</f>
        <v>0</v>
      </c>
      <c r="V724" s="889">
        <f>T724*Tabellen!$H$2</f>
        <v>45.064698524999997</v>
      </c>
      <c r="W724" s="889">
        <f t="shared" si="210"/>
        <v>45.064698524999997</v>
      </c>
      <c r="X724" s="889">
        <f t="shared" si="211"/>
        <v>259.65850102499996</v>
      </c>
      <c r="Y724" s="897"/>
      <c r="Z724" s="839"/>
      <c r="AA724" s="839"/>
      <c r="AB724" s="839"/>
      <c r="AC724" s="839"/>
      <c r="AD724" s="839"/>
      <c r="AE724" s="839"/>
      <c r="AF724" s="839"/>
      <c r="AG724" s="839"/>
      <c r="AH724" s="839"/>
      <c r="AI724" s="839"/>
      <c r="AJ724" s="839"/>
      <c r="AK724" s="839"/>
      <c r="AL724" s="839"/>
      <c r="AM724" s="839"/>
      <c r="AN724" s="839"/>
      <c r="AO724" s="839"/>
      <c r="AP724" s="839"/>
      <c r="AQ724" s="839"/>
      <c r="AR724" s="839"/>
      <c r="AS724" s="839"/>
      <c r="AT724" s="839"/>
      <c r="AU724" s="839"/>
      <c r="AV724" s="839"/>
      <c r="AW724" s="839"/>
      <c r="AX724" s="839"/>
      <c r="AY724" s="839"/>
      <c r="AZ724" s="839"/>
      <c r="BA724" s="839"/>
      <c r="BB724" s="839"/>
      <c r="BC724" s="839"/>
      <c r="BD724" s="839"/>
      <c r="BE724" s="839"/>
      <c r="BF724" s="839"/>
      <c r="BG724" s="839"/>
      <c r="BH724" s="839"/>
      <c r="BI724" s="839"/>
      <c r="BJ724" s="839"/>
      <c r="BK724" s="839"/>
      <c r="BL724" s="839"/>
      <c r="BM724" s="839"/>
      <c r="BN724" s="839"/>
      <c r="BO724" s="839"/>
      <c r="BP724" s="839"/>
      <c r="BQ724" s="839"/>
      <c r="BR724" s="839"/>
      <c r="BS724" s="839"/>
    </row>
    <row r="725" spans="1:71" s="575" customFormat="1" ht="15.6" customHeight="1" outlineLevel="2" x14ac:dyDescent="0.2">
      <c r="A725" s="811"/>
      <c r="B725" s="578"/>
      <c r="C725" s="694"/>
      <c r="D725" s="576" t="s">
        <v>1414</v>
      </c>
      <c r="E725" s="579">
        <f>E716*1.1</f>
        <v>100.43</v>
      </c>
      <c r="F725" s="578" t="s">
        <v>74</v>
      </c>
      <c r="G725" s="579"/>
      <c r="H725" s="580">
        <f t="shared" si="207"/>
        <v>0</v>
      </c>
      <c r="I725" s="781">
        <v>2.1754249999999997</v>
      </c>
      <c r="J725" s="768">
        <f t="shared" si="208"/>
        <v>218.47793274999998</v>
      </c>
      <c r="K725" s="768"/>
      <c r="L725" s="768">
        <f>E725*K725</f>
        <v>0</v>
      </c>
      <c r="M725" s="768">
        <f>J725+H725*Tabellen!$K$2+L725</f>
        <v>218.47793274999998</v>
      </c>
      <c r="N725" s="704"/>
      <c r="O725" s="889">
        <f t="shared" si="209"/>
        <v>264.35829862749995</v>
      </c>
      <c r="P725" s="902"/>
      <c r="Q725" s="894" t="s">
        <v>1007</v>
      </c>
      <c r="R725" s="889">
        <f>H725*Tabellen!$K$2*Tabellen!$F$2</f>
        <v>0</v>
      </c>
      <c r="S725" s="895" t="s">
        <v>1089</v>
      </c>
      <c r="T725" s="889">
        <f>J725*Tabellen!$F$2</f>
        <v>264.35829862749995</v>
      </c>
      <c r="U725" s="889">
        <f>R725*Tabellen!$G$2</f>
        <v>0</v>
      </c>
      <c r="V725" s="889">
        <f>T725*Tabellen!$H$2</f>
        <v>55.515242711774988</v>
      </c>
      <c r="W725" s="889">
        <f t="shared" si="210"/>
        <v>55.515242711774988</v>
      </c>
      <c r="X725" s="889">
        <f t="shared" si="211"/>
        <v>319.87354133927494</v>
      </c>
      <c r="Y725" s="897"/>
      <c r="Z725" s="839"/>
      <c r="AA725" s="839"/>
      <c r="AB725" s="839"/>
      <c r="AC725" s="839"/>
      <c r="AD725" s="839"/>
      <c r="AE725" s="839"/>
      <c r="AF725" s="839"/>
      <c r="AG725" s="839"/>
      <c r="AH725" s="839"/>
      <c r="AI725" s="839"/>
      <c r="AJ725" s="839"/>
      <c r="AK725" s="839"/>
      <c r="AL725" s="839"/>
      <c r="AM725" s="839"/>
      <c r="AN725" s="839"/>
      <c r="AO725" s="839"/>
      <c r="AP725" s="839"/>
      <c r="AQ725" s="839"/>
      <c r="AR725" s="839"/>
      <c r="AS725" s="839"/>
      <c r="AT725" s="839"/>
      <c r="AU725" s="839"/>
      <c r="AV725" s="839"/>
      <c r="AW725" s="839"/>
      <c r="AX725" s="839"/>
      <c r="AY725" s="839"/>
      <c r="AZ725" s="839"/>
      <c r="BA725" s="839"/>
      <c r="BB725" s="839"/>
      <c r="BC725" s="839"/>
      <c r="BD725" s="839"/>
      <c r="BE725" s="839"/>
      <c r="BF725" s="839"/>
      <c r="BG725" s="839"/>
      <c r="BH725" s="839"/>
      <c r="BI725" s="839"/>
      <c r="BJ725" s="839"/>
      <c r="BK725" s="839"/>
      <c r="BL725" s="839"/>
      <c r="BM725" s="839"/>
      <c r="BN725" s="839"/>
      <c r="BO725" s="839"/>
      <c r="BP725" s="839"/>
      <c r="BQ725" s="839"/>
      <c r="BR725" s="839"/>
      <c r="BS725" s="839"/>
    </row>
    <row r="726" spans="1:71" s="575" customFormat="1" ht="15.6" customHeight="1" outlineLevel="2" x14ac:dyDescent="0.2">
      <c r="A726" s="811"/>
      <c r="B726" s="578"/>
      <c r="C726" s="694"/>
      <c r="D726" s="576" t="s">
        <v>1415</v>
      </c>
      <c r="E726" s="579">
        <f>E716*1.1</f>
        <v>100.43</v>
      </c>
      <c r="F726" s="578" t="s">
        <v>74</v>
      </c>
      <c r="G726" s="579"/>
      <c r="H726" s="580">
        <f t="shared" si="207"/>
        <v>0</v>
      </c>
      <c r="I726" s="781">
        <v>1.79</v>
      </c>
      <c r="J726" s="768">
        <f t="shared" si="208"/>
        <v>179.76970000000003</v>
      </c>
      <c r="K726" s="768"/>
      <c r="L726" s="768">
        <f>E726*K726</f>
        <v>0</v>
      </c>
      <c r="M726" s="768">
        <f>J726+H726*Tabellen!$K$2+L726</f>
        <v>179.76970000000003</v>
      </c>
      <c r="N726" s="704"/>
      <c r="O726" s="889">
        <f t="shared" si="209"/>
        <v>217.52133700000002</v>
      </c>
      <c r="P726" s="902"/>
      <c r="Q726" s="894" t="s">
        <v>1007</v>
      </c>
      <c r="R726" s="889">
        <f>H726*Tabellen!$K$2*Tabellen!$F$2</f>
        <v>0</v>
      </c>
      <c r="S726" s="895" t="s">
        <v>1089</v>
      </c>
      <c r="T726" s="889">
        <f>J726*Tabellen!$F$2</f>
        <v>217.52133700000002</v>
      </c>
      <c r="U726" s="889">
        <f>R726*Tabellen!$G$2</f>
        <v>0</v>
      </c>
      <c r="V726" s="889">
        <f>T726*Tabellen!$H$2</f>
        <v>45.679480770000005</v>
      </c>
      <c r="W726" s="889">
        <f t="shared" si="210"/>
        <v>45.679480770000005</v>
      </c>
      <c r="X726" s="889">
        <f t="shared" si="211"/>
        <v>263.20081777000001</v>
      </c>
      <c r="Y726" s="897"/>
      <c r="Z726" s="839"/>
      <c r="AA726" s="839"/>
      <c r="AB726" s="839"/>
      <c r="AC726" s="839"/>
      <c r="AD726" s="839"/>
      <c r="AE726" s="839"/>
      <c r="AF726" s="839"/>
      <c r="AG726" s="839"/>
      <c r="AH726" s="839"/>
      <c r="AI726" s="839"/>
      <c r="AJ726" s="839"/>
      <c r="AK726" s="839"/>
      <c r="AL726" s="839"/>
      <c r="AM726" s="839"/>
      <c r="AN726" s="839"/>
      <c r="AO726" s="839"/>
      <c r="AP726" s="839"/>
      <c r="AQ726" s="839"/>
      <c r="AR726" s="839"/>
      <c r="AS726" s="839"/>
      <c r="AT726" s="839"/>
      <c r="AU726" s="839"/>
      <c r="AV726" s="839"/>
      <c r="AW726" s="839"/>
      <c r="AX726" s="839"/>
      <c r="AY726" s="839"/>
      <c r="AZ726" s="839"/>
      <c r="BA726" s="839"/>
      <c r="BB726" s="839"/>
      <c r="BC726" s="839"/>
      <c r="BD726" s="839"/>
      <c r="BE726" s="839"/>
      <c r="BF726" s="839"/>
      <c r="BG726" s="839"/>
      <c r="BH726" s="839"/>
      <c r="BI726" s="839"/>
      <c r="BJ726" s="839"/>
      <c r="BK726" s="839"/>
      <c r="BL726" s="839"/>
      <c r="BM726" s="839"/>
      <c r="BN726" s="839"/>
      <c r="BO726" s="839"/>
      <c r="BP726" s="839"/>
      <c r="BQ726" s="839"/>
      <c r="BR726" s="839"/>
      <c r="BS726" s="839"/>
    </row>
    <row r="727" spans="1:71" s="575" customFormat="1" ht="15.6" customHeight="1" outlineLevel="2" x14ac:dyDescent="0.2">
      <c r="A727" s="811"/>
      <c r="B727" s="578"/>
      <c r="C727" s="694"/>
      <c r="D727" s="576" t="s">
        <v>1900</v>
      </c>
      <c r="E727" s="579">
        <f>E716*1.1</f>
        <v>100.43</v>
      </c>
      <c r="F727" s="576" t="s">
        <v>74</v>
      </c>
      <c r="G727" s="580"/>
      <c r="H727" s="580">
        <f t="shared" si="207"/>
        <v>0</v>
      </c>
      <c r="I727" s="768">
        <v>9.8000000000000007</v>
      </c>
      <c r="J727" s="768">
        <f t="shared" si="208"/>
        <v>984.21400000000017</v>
      </c>
      <c r="K727" s="768"/>
      <c r="L727" s="768">
        <f>E727*K727</f>
        <v>0</v>
      </c>
      <c r="M727" s="768">
        <f>J727+H727*Tabellen!$K$2+L727</f>
        <v>984.21400000000017</v>
      </c>
      <c r="N727" s="704"/>
      <c r="O727" s="889">
        <f t="shared" si="209"/>
        <v>1190.8989400000003</v>
      </c>
      <c r="P727" s="902"/>
      <c r="Q727" s="894" t="s">
        <v>1007</v>
      </c>
      <c r="R727" s="889">
        <f>H727*Tabellen!$K$2*Tabellen!$F$2</f>
        <v>0</v>
      </c>
      <c r="S727" s="895" t="s">
        <v>1089</v>
      </c>
      <c r="T727" s="889">
        <f>J727*Tabellen!$F$2</f>
        <v>1190.8989400000003</v>
      </c>
      <c r="U727" s="889">
        <f>R727*Tabellen!$G$2</f>
        <v>0</v>
      </c>
      <c r="V727" s="889">
        <f>T727*Tabellen!$H$2</f>
        <v>250.08877740000005</v>
      </c>
      <c r="W727" s="889">
        <f t="shared" si="210"/>
        <v>250.08877740000005</v>
      </c>
      <c r="X727" s="889">
        <f t="shared" si="211"/>
        <v>1440.9877174000003</v>
      </c>
      <c r="Y727" s="905"/>
      <c r="Z727" s="839"/>
      <c r="AA727" s="839"/>
      <c r="AB727" s="839"/>
      <c r="AC727" s="839"/>
      <c r="AD727" s="839"/>
      <c r="AE727" s="839"/>
      <c r="AF727" s="839"/>
      <c r="AG727" s="839"/>
      <c r="AH727" s="839"/>
      <c r="AI727" s="839"/>
      <c r="AJ727" s="839"/>
      <c r="AK727" s="839"/>
      <c r="AL727" s="839"/>
      <c r="AM727" s="839"/>
      <c r="AN727" s="839"/>
      <c r="AO727" s="839"/>
      <c r="AP727" s="839"/>
      <c r="AQ727" s="839"/>
      <c r="AR727" s="839"/>
      <c r="AS727" s="839"/>
      <c r="AT727" s="839"/>
      <c r="AU727" s="839"/>
      <c r="AV727" s="839"/>
      <c r="AW727" s="839"/>
      <c r="AX727" s="839"/>
      <c r="AY727" s="839"/>
      <c r="AZ727" s="839"/>
      <c r="BA727" s="839"/>
      <c r="BB727" s="839"/>
      <c r="BC727" s="839"/>
      <c r="BD727" s="839"/>
      <c r="BE727" s="839"/>
      <c r="BF727" s="839"/>
      <c r="BG727" s="839"/>
      <c r="BH727" s="839"/>
      <c r="BI727" s="839"/>
      <c r="BJ727" s="839"/>
      <c r="BK727" s="839"/>
      <c r="BL727" s="839"/>
      <c r="BM727" s="839"/>
      <c r="BN727" s="839"/>
      <c r="BO727" s="839"/>
      <c r="BP727" s="839"/>
      <c r="BQ727" s="839"/>
      <c r="BR727" s="839"/>
      <c r="BS727" s="839"/>
    </row>
    <row r="728" spans="1:71" s="575" customFormat="1" ht="15.6" customHeight="1" outlineLevel="2" x14ac:dyDescent="0.2">
      <c r="A728" s="811"/>
      <c r="B728" s="686"/>
      <c r="C728" s="699"/>
      <c r="D728" s="692" t="s">
        <v>1422</v>
      </c>
      <c r="E728" s="597">
        <f>E716</f>
        <v>91.3</v>
      </c>
      <c r="F728" s="598" t="s">
        <v>74</v>
      </c>
      <c r="G728" s="599">
        <v>1.1499999999999999</v>
      </c>
      <c r="H728" s="599">
        <f t="shared" si="207"/>
        <v>104.99499999999999</v>
      </c>
      <c r="I728" s="776">
        <v>0</v>
      </c>
      <c r="J728" s="776">
        <f t="shared" si="208"/>
        <v>0</v>
      </c>
      <c r="K728" s="776"/>
      <c r="L728" s="776">
        <f>+K728*E728</f>
        <v>0</v>
      </c>
      <c r="M728" s="777">
        <f>J728+H728*Tabellen!$K$2+L728</f>
        <v>6299.7</v>
      </c>
      <c r="N728" s="704"/>
      <c r="O728" s="889">
        <f t="shared" si="209"/>
        <v>7622.6369999999997</v>
      </c>
      <c r="P728" s="902"/>
      <c r="Q728" s="894" t="s">
        <v>1007</v>
      </c>
      <c r="R728" s="889">
        <f>H728*Tabellen!$K$2*Tabellen!$F$2</f>
        <v>7622.6369999999997</v>
      </c>
      <c r="S728" s="895" t="s">
        <v>1089</v>
      </c>
      <c r="T728" s="889">
        <f>J728*Tabellen!$F$2</f>
        <v>0</v>
      </c>
      <c r="U728" s="889">
        <f>R728*Tabellen!$G$2</f>
        <v>686.03733</v>
      </c>
      <c r="V728" s="889">
        <f>T728*Tabellen!$H$2</f>
        <v>0</v>
      </c>
      <c r="W728" s="889">
        <f t="shared" si="210"/>
        <v>686.03733</v>
      </c>
      <c r="X728" s="889">
        <f t="shared" si="211"/>
        <v>8308.6743299999998</v>
      </c>
      <c r="Y728" s="890"/>
      <c r="Z728" s="841"/>
      <c r="AA728" s="839"/>
      <c r="AB728" s="839"/>
      <c r="AC728" s="839"/>
      <c r="AD728" s="839"/>
      <c r="AE728" s="839"/>
      <c r="AF728" s="839"/>
      <c r="AG728" s="839"/>
      <c r="AH728" s="839"/>
      <c r="AI728" s="839"/>
      <c r="AJ728" s="839"/>
      <c r="AK728" s="839"/>
      <c r="AL728" s="839"/>
      <c r="AM728" s="839"/>
      <c r="AN728" s="839"/>
      <c r="AO728" s="839"/>
      <c r="AP728" s="839"/>
      <c r="AQ728" s="839"/>
      <c r="AR728" s="839"/>
      <c r="AS728" s="839"/>
      <c r="AT728" s="839"/>
      <c r="AU728" s="839"/>
      <c r="AV728" s="839"/>
      <c r="AW728" s="839"/>
      <c r="AX728" s="839"/>
      <c r="AY728" s="839"/>
      <c r="AZ728" s="839"/>
      <c r="BA728" s="839"/>
      <c r="BB728" s="839"/>
      <c r="BC728" s="839"/>
      <c r="BD728" s="839"/>
      <c r="BE728" s="839"/>
      <c r="BF728" s="839"/>
      <c r="BG728" s="839"/>
      <c r="BH728" s="839"/>
      <c r="BI728" s="839"/>
      <c r="BJ728" s="839"/>
      <c r="BK728" s="839"/>
      <c r="BL728" s="839"/>
      <c r="BM728" s="839"/>
      <c r="BN728" s="839"/>
      <c r="BO728" s="839"/>
      <c r="BP728" s="839"/>
      <c r="BQ728" s="839"/>
      <c r="BR728" s="839"/>
      <c r="BS728" s="839"/>
    </row>
    <row r="729" spans="1:71" s="575" customFormat="1" ht="15.6" customHeight="1" outlineLevel="2" x14ac:dyDescent="0.2">
      <c r="A729" s="811"/>
      <c r="B729" s="578"/>
      <c r="C729" s="694"/>
      <c r="D729" s="578" t="s">
        <v>1416</v>
      </c>
      <c r="E729" s="579">
        <f>E716</f>
        <v>91.3</v>
      </c>
      <c r="F729" s="576" t="s">
        <v>74</v>
      </c>
      <c r="G729" s="579"/>
      <c r="H729" s="580">
        <f t="shared" si="207"/>
        <v>0</v>
      </c>
      <c r="I729" s="768">
        <v>10</v>
      </c>
      <c r="J729" s="768">
        <f t="shared" si="208"/>
        <v>913</v>
      </c>
      <c r="K729" s="768"/>
      <c r="L729" s="768">
        <f>E729*K729</f>
        <v>0</v>
      </c>
      <c r="M729" s="768">
        <f>J729+H729*Tabellen!$K$2+L729</f>
        <v>913</v>
      </c>
      <c r="N729" s="704"/>
      <c r="O729" s="889">
        <f t="shared" si="209"/>
        <v>1104.73</v>
      </c>
      <c r="P729" s="902"/>
      <c r="Q729" s="894" t="s">
        <v>1007</v>
      </c>
      <c r="R729" s="889">
        <f>H729*Tabellen!$K$2*Tabellen!$F$2</f>
        <v>0</v>
      </c>
      <c r="S729" s="895" t="s">
        <v>1089</v>
      </c>
      <c r="T729" s="889">
        <f>J729*Tabellen!$F$2</f>
        <v>1104.73</v>
      </c>
      <c r="U729" s="889">
        <f>R729*Tabellen!$G$2</f>
        <v>0</v>
      </c>
      <c r="V729" s="889">
        <f>T729*Tabellen!$H$2</f>
        <v>231.9933</v>
      </c>
      <c r="W729" s="889">
        <f t="shared" si="210"/>
        <v>231.9933</v>
      </c>
      <c r="X729" s="889">
        <f t="shared" si="211"/>
        <v>1336.7233000000001</v>
      </c>
      <c r="Y729" s="888"/>
      <c r="Z729" s="839"/>
      <c r="AA729" s="839"/>
      <c r="AB729" s="839"/>
      <c r="AC729" s="839"/>
      <c r="AD729" s="839"/>
      <c r="AE729" s="839"/>
      <c r="AF729" s="839"/>
      <c r="AG729" s="839"/>
      <c r="AH729" s="839"/>
      <c r="AI729" s="839"/>
      <c r="AJ729" s="839"/>
      <c r="AK729" s="839"/>
      <c r="AL729" s="839"/>
      <c r="AM729" s="839"/>
      <c r="AN729" s="839"/>
      <c r="AO729" s="839"/>
      <c r="AP729" s="839"/>
      <c r="AQ729" s="839"/>
      <c r="AR729" s="839"/>
      <c r="AS729" s="839"/>
      <c r="AT729" s="839"/>
      <c r="AU729" s="839"/>
      <c r="AV729" s="839"/>
      <c r="AW729" s="839"/>
      <c r="AX729" s="839"/>
      <c r="AY729" s="839"/>
      <c r="AZ729" s="839"/>
      <c r="BA729" s="839"/>
      <c r="BB729" s="839"/>
      <c r="BC729" s="839"/>
      <c r="BD729" s="839"/>
      <c r="BE729" s="839"/>
      <c r="BF729" s="839"/>
      <c r="BG729" s="839"/>
      <c r="BH729" s="839"/>
      <c r="BI729" s="839"/>
      <c r="BJ729" s="839"/>
      <c r="BK729" s="839"/>
      <c r="BL729" s="839"/>
      <c r="BM729" s="839"/>
      <c r="BN729" s="839"/>
      <c r="BO729" s="839"/>
      <c r="BP729" s="839"/>
      <c r="BQ729" s="839"/>
      <c r="BR729" s="839"/>
      <c r="BS729" s="839"/>
    </row>
    <row r="730" spans="1:71" s="575" customFormat="1" ht="15.6" customHeight="1" outlineLevel="2" x14ac:dyDescent="0.2">
      <c r="A730" s="811"/>
      <c r="B730" s="578"/>
      <c r="C730" s="694"/>
      <c r="D730" s="578" t="s">
        <v>1407</v>
      </c>
      <c r="E730" s="579">
        <v>1</v>
      </c>
      <c r="F730" s="576" t="s">
        <v>844</v>
      </c>
      <c r="G730" s="579">
        <v>4</v>
      </c>
      <c r="H730" s="580">
        <f t="shared" si="207"/>
        <v>4</v>
      </c>
      <c r="I730" s="768"/>
      <c r="J730" s="768">
        <f t="shared" si="208"/>
        <v>0</v>
      </c>
      <c r="K730" s="768"/>
      <c r="L730" s="768">
        <f>E730*K730</f>
        <v>0</v>
      </c>
      <c r="M730" s="768">
        <f>J730+H730*Tabellen!$K$2+L730</f>
        <v>240</v>
      </c>
      <c r="N730" s="704"/>
      <c r="O730" s="889">
        <f t="shared" si="209"/>
        <v>290.39999999999998</v>
      </c>
      <c r="P730" s="902"/>
      <c r="Q730" s="894" t="s">
        <v>1007</v>
      </c>
      <c r="R730" s="889">
        <f>H730*Tabellen!$K$2*Tabellen!$F$2</f>
        <v>290.39999999999998</v>
      </c>
      <c r="S730" s="895" t="s">
        <v>1089</v>
      </c>
      <c r="T730" s="889">
        <f>J730*Tabellen!$F$2</f>
        <v>0</v>
      </c>
      <c r="U730" s="889">
        <f>R730*Tabellen!$G$2</f>
        <v>26.135999999999996</v>
      </c>
      <c r="V730" s="889">
        <f>T730*Tabellen!$H$2</f>
        <v>0</v>
      </c>
      <c r="W730" s="889">
        <f t="shared" si="210"/>
        <v>26.135999999999996</v>
      </c>
      <c r="X730" s="889">
        <f t="shared" si="211"/>
        <v>316.53599999999994</v>
      </c>
      <c r="Y730" s="888"/>
      <c r="Z730" s="839"/>
      <c r="AA730" s="839"/>
      <c r="AB730" s="839"/>
      <c r="AC730" s="839"/>
      <c r="AD730" s="839"/>
      <c r="AE730" s="839"/>
      <c r="AF730" s="839"/>
      <c r="AG730" s="839"/>
      <c r="AH730" s="839"/>
      <c r="AI730" s="839"/>
      <c r="AJ730" s="839"/>
      <c r="AK730" s="839"/>
      <c r="AL730" s="839"/>
      <c r="AM730" s="839"/>
      <c r="AN730" s="839"/>
      <c r="AO730" s="839"/>
      <c r="AP730" s="839"/>
      <c r="AQ730" s="839"/>
      <c r="AR730" s="839"/>
      <c r="AS730" s="839"/>
      <c r="AT730" s="839"/>
      <c r="AU730" s="839"/>
      <c r="AV730" s="839"/>
      <c r="AW730" s="839"/>
      <c r="AX730" s="839"/>
      <c r="AY730" s="839"/>
      <c r="AZ730" s="839"/>
      <c r="BA730" s="839"/>
      <c r="BB730" s="839"/>
      <c r="BC730" s="839"/>
      <c r="BD730" s="839"/>
      <c r="BE730" s="839"/>
      <c r="BF730" s="839"/>
      <c r="BG730" s="839"/>
      <c r="BH730" s="839"/>
      <c r="BI730" s="839"/>
      <c r="BJ730" s="839"/>
      <c r="BK730" s="839"/>
      <c r="BL730" s="839"/>
      <c r="BM730" s="839"/>
      <c r="BN730" s="839"/>
      <c r="BO730" s="839"/>
      <c r="BP730" s="839"/>
      <c r="BQ730" s="839"/>
      <c r="BR730" s="839"/>
      <c r="BS730" s="839"/>
    </row>
    <row r="731" spans="1:71" s="733" customFormat="1" ht="15.6" customHeight="1" outlineLevel="2" x14ac:dyDescent="0.2">
      <c r="A731" s="813"/>
      <c r="B731" s="578"/>
      <c r="C731" s="694"/>
      <c r="D731" s="576"/>
      <c r="E731" s="734"/>
      <c r="G731" s="735"/>
      <c r="H731" s="735"/>
      <c r="I731" s="782"/>
      <c r="J731" s="782"/>
      <c r="K731" s="782"/>
      <c r="L731" s="782"/>
      <c r="M731" s="782"/>
      <c r="N731" s="736"/>
      <c r="O731" s="888"/>
      <c r="P731" s="902"/>
      <c r="Q731" s="894"/>
      <c r="R731" s="889"/>
      <c r="S731" s="895"/>
      <c r="T731" s="889"/>
      <c r="U731" s="889"/>
      <c r="V731" s="889"/>
      <c r="W731" s="889"/>
      <c r="X731" s="889"/>
      <c r="Y731" s="905"/>
      <c r="Z731" s="842"/>
      <c r="AA731" s="842"/>
      <c r="AB731" s="842"/>
      <c r="AC731" s="842"/>
      <c r="AD731" s="842"/>
      <c r="AE731" s="842"/>
      <c r="AF731" s="842"/>
      <c r="AG731" s="842"/>
      <c r="AH731" s="842"/>
      <c r="AI731" s="842"/>
      <c r="AJ731" s="842"/>
      <c r="AK731" s="842"/>
      <c r="AL731" s="842"/>
      <c r="AM731" s="842"/>
      <c r="AN731" s="842"/>
      <c r="AO731" s="842"/>
      <c r="AP731" s="842"/>
      <c r="AQ731" s="842"/>
      <c r="AR731" s="842"/>
      <c r="AS731" s="842"/>
      <c r="AT731" s="842"/>
      <c r="AU731" s="842"/>
      <c r="AV731" s="842"/>
      <c r="AW731" s="842"/>
      <c r="AX731" s="842"/>
      <c r="AY731" s="842"/>
      <c r="AZ731" s="842"/>
      <c r="BA731" s="842"/>
      <c r="BB731" s="842"/>
      <c r="BC731" s="842"/>
      <c r="BD731" s="842"/>
      <c r="BE731" s="842"/>
      <c r="BF731" s="842"/>
      <c r="BG731" s="842"/>
      <c r="BH731" s="842"/>
      <c r="BI731" s="842"/>
      <c r="BJ731" s="842"/>
      <c r="BK731" s="842"/>
      <c r="BL731" s="842"/>
      <c r="BM731" s="842"/>
      <c r="BN731" s="842"/>
      <c r="BO731" s="842"/>
      <c r="BP731" s="842"/>
      <c r="BQ731" s="842"/>
      <c r="BR731" s="842"/>
      <c r="BS731" s="842"/>
    </row>
    <row r="732" spans="1:71" ht="15.6" customHeight="1" outlineLevel="2" x14ac:dyDescent="0.2">
      <c r="B732" s="578"/>
      <c r="E732" s="579"/>
      <c r="G732" s="580"/>
      <c r="H732" s="580"/>
      <c r="K732" s="783"/>
      <c r="N732" s="703"/>
      <c r="O732" s="888"/>
      <c r="P732" s="888"/>
      <c r="Q732" s="888"/>
    </row>
    <row r="733" spans="1:71" ht="9" customHeight="1" outlineLevel="1" x14ac:dyDescent="0.2">
      <c r="B733" s="582"/>
      <c r="D733" s="583"/>
      <c r="E733" s="585"/>
      <c r="F733" s="583"/>
      <c r="G733" s="584"/>
      <c r="H733" s="584"/>
      <c r="I733" s="769"/>
      <c r="J733" s="769"/>
      <c r="K733" s="769"/>
      <c r="L733" s="769"/>
      <c r="M733" s="769"/>
      <c r="N733" s="694"/>
      <c r="O733" s="892"/>
      <c r="P733" s="892"/>
      <c r="Q733" s="892"/>
      <c r="R733" s="893"/>
      <c r="S733" s="893"/>
      <c r="T733" s="893"/>
      <c r="U733" s="893"/>
      <c r="V733" s="893"/>
      <c r="W733" s="893"/>
      <c r="X733" s="893"/>
      <c r="Y733" s="892"/>
      <c r="Z733" s="837"/>
      <c r="AA733" s="838"/>
      <c r="AG733" s="835"/>
      <c r="AH733" s="835"/>
    </row>
    <row r="734" spans="1:71" s="789" customFormat="1" ht="15.6" customHeight="1" outlineLevel="1" x14ac:dyDescent="0.2">
      <c r="B734" s="569" t="s">
        <v>1074</v>
      </c>
      <c r="C734" s="814"/>
      <c r="D734" s="570" t="s">
        <v>1582</v>
      </c>
      <c r="E734" s="577">
        <v>91.3</v>
      </c>
      <c r="F734" s="570" t="s">
        <v>74</v>
      </c>
      <c r="G734" s="571"/>
      <c r="H734" s="571">
        <f>SUM(H735:H750)/E734</f>
        <v>1.2342349336335239</v>
      </c>
      <c r="I734" s="767"/>
      <c r="J734" s="767">
        <f>SUM(J735:J750)/E734</f>
        <v>47.524919499999996</v>
      </c>
      <c r="K734" s="767"/>
      <c r="L734" s="767">
        <f>SUM(L735:L750)/E734</f>
        <v>0</v>
      </c>
      <c r="M734" s="767">
        <f>SUM(M735:M750)/E734</f>
        <v>121.57901551801143</v>
      </c>
      <c r="N734" s="814"/>
      <c r="O734" s="886">
        <f>SUM(O735:O750)/E734</f>
        <v>147.11060877679384</v>
      </c>
      <c r="P734" s="885" t="str">
        <f>B734</f>
        <v>V1-3-J1</v>
      </c>
      <c r="Q734" s="885"/>
      <c r="R734" s="886"/>
      <c r="S734" s="886"/>
      <c r="T734" s="886"/>
      <c r="U734" s="899"/>
      <c r="V734" s="886"/>
      <c r="W734" s="886"/>
      <c r="X734" s="886">
        <f>SUM(X735:X750)/E734</f>
        <v>167.25118187810529</v>
      </c>
      <c r="Y734" s="887"/>
      <c r="Z734" s="832"/>
      <c r="AA734" s="832"/>
      <c r="AB734" s="832"/>
      <c r="AC734" s="832"/>
      <c r="AD734" s="832"/>
      <c r="AE734" s="832"/>
      <c r="AF734" s="832"/>
      <c r="AG734" s="832"/>
      <c r="AH734" s="832"/>
      <c r="AI734" s="832"/>
      <c r="AJ734" s="832"/>
      <c r="AK734" s="832"/>
      <c r="AL734" s="832"/>
      <c r="AM734" s="832"/>
      <c r="AN734" s="832"/>
      <c r="AO734" s="832"/>
      <c r="AP734" s="832"/>
      <c r="AQ734" s="832"/>
      <c r="AR734" s="832"/>
      <c r="AS734" s="832"/>
      <c r="AT734" s="832"/>
      <c r="AU734" s="832"/>
      <c r="AV734" s="832"/>
      <c r="AW734" s="832"/>
      <c r="AX734" s="832"/>
      <c r="AY734" s="832"/>
      <c r="AZ734" s="832"/>
      <c r="BA734" s="832"/>
      <c r="BB734" s="832"/>
      <c r="BC734" s="832"/>
      <c r="BD734" s="832"/>
      <c r="BE734" s="832"/>
      <c r="BF734" s="832"/>
      <c r="BG734" s="832"/>
      <c r="BH734" s="832"/>
      <c r="BI734" s="832"/>
      <c r="BJ734" s="832"/>
      <c r="BK734" s="832"/>
      <c r="BL734" s="832"/>
      <c r="BM734" s="832"/>
      <c r="BN734" s="832"/>
      <c r="BO734" s="832"/>
      <c r="BP734" s="832"/>
      <c r="BQ734" s="832"/>
      <c r="BR734" s="832"/>
      <c r="BS734" s="832"/>
    </row>
    <row r="735" spans="1:71" ht="15.6" customHeight="1" outlineLevel="2" x14ac:dyDescent="0.2">
      <c r="B735" s="578"/>
      <c r="D735" s="587" t="s">
        <v>1200</v>
      </c>
      <c r="E735" s="579"/>
      <c r="G735" s="580"/>
      <c r="H735" s="580"/>
      <c r="K735" s="783"/>
      <c r="N735" s="703"/>
      <c r="O735" s="888" t="str">
        <f>R735</f>
        <v>incl. opslagen</v>
      </c>
      <c r="P735" s="888"/>
      <c r="Q735" s="894"/>
      <c r="R735" s="901" t="str">
        <f>Tabellen!$C$2</f>
        <v>incl. opslagen</v>
      </c>
      <c r="S735" s="895"/>
      <c r="T735" s="901" t="str">
        <f>Tabellen!$C$2</f>
        <v>incl. opslagen</v>
      </c>
    </row>
    <row r="736" spans="1:71" s="575" customFormat="1" ht="15.6" customHeight="1" outlineLevel="2" x14ac:dyDescent="0.2">
      <c r="A736" s="811"/>
      <c r="B736" s="578"/>
      <c r="C736" s="694"/>
      <c r="D736" s="576" t="s">
        <v>1378</v>
      </c>
      <c r="E736" s="579">
        <v>1</v>
      </c>
      <c r="F736" s="576" t="s">
        <v>844</v>
      </c>
      <c r="G736" s="580">
        <v>2</v>
      </c>
      <c r="H736" s="580">
        <f t="shared" ref="H736:H748" si="212">E736*G736</f>
        <v>2</v>
      </c>
      <c r="I736" s="768"/>
      <c r="J736" s="768">
        <f t="shared" ref="J736:J748" si="213">E736*I736</f>
        <v>0</v>
      </c>
      <c r="K736" s="768"/>
      <c r="L736" s="768">
        <f>E736*K736</f>
        <v>0</v>
      </c>
      <c r="M736" s="768">
        <f>J736+H736*Tabellen!$K$2+L736</f>
        <v>120</v>
      </c>
      <c r="N736" s="704"/>
      <c r="O736" s="889">
        <f t="shared" ref="O736:O748" si="214">R736+T736</f>
        <v>145.19999999999999</v>
      </c>
      <c r="P736" s="902"/>
      <c r="Q736" s="894" t="s">
        <v>1007</v>
      </c>
      <c r="R736" s="889">
        <f>H736*Tabellen!$K$2*Tabellen!$F$2</f>
        <v>145.19999999999999</v>
      </c>
      <c r="S736" s="895" t="s">
        <v>1089</v>
      </c>
      <c r="T736" s="889">
        <f>J736*Tabellen!$F$2</f>
        <v>0</v>
      </c>
      <c r="U736" s="889">
        <f>R736*Tabellen!$G$2</f>
        <v>13.067999999999998</v>
      </c>
      <c r="V736" s="889">
        <f>T736*Tabellen!$H$2</f>
        <v>0</v>
      </c>
      <c r="W736" s="889">
        <f t="shared" ref="W736:W748" si="215">U736+V736</f>
        <v>13.067999999999998</v>
      </c>
      <c r="X736" s="889">
        <f t="shared" ref="X736:X748" si="216">O736+W736</f>
        <v>158.26799999999997</v>
      </c>
      <c r="Y736" s="890"/>
      <c r="Z736" s="839"/>
      <c r="AA736" s="839"/>
      <c r="AB736" s="839"/>
      <c r="AC736" s="839"/>
      <c r="AD736" s="839"/>
      <c r="AE736" s="839"/>
      <c r="AF736" s="839"/>
      <c r="AG736" s="839"/>
      <c r="AH736" s="839"/>
      <c r="AI736" s="839"/>
      <c r="AJ736" s="839"/>
      <c r="AK736" s="839"/>
      <c r="AL736" s="839"/>
      <c r="AM736" s="839"/>
      <c r="AN736" s="839"/>
      <c r="AO736" s="839"/>
      <c r="AP736" s="839"/>
      <c r="AQ736" s="839"/>
      <c r="AR736" s="839"/>
      <c r="AS736" s="839"/>
      <c r="AT736" s="839"/>
      <c r="AU736" s="839"/>
      <c r="AV736" s="839"/>
      <c r="AW736" s="839"/>
      <c r="AX736" s="839"/>
      <c r="AY736" s="839"/>
      <c r="AZ736" s="839"/>
      <c r="BA736" s="839"/>
      <c r="BB736" s="839"/>
      <c r="BC736" s="839"/>
      <c r="BD736" s="839"/>
      <c r="BE736" s="839"/>
      <c r="BF736" s="839"/>
      <c r="BG736" s="839"/>
      <c r="BH736" s="839"/>
      <c r="BI736" s="839"/>
      <c r="BJ736" s="839"/>
      <c r="BK736" s="839"/>
      <c r="BL736" s="839"/>
      <c r="BM736" s="839"/>
      <c r="BN736" s="839"/>
      <c r="BO736" s="839"/>
      <c r="BP736" s="839"/>
      <c r="BQ736" s="839"/>
      <c r="BR736" s="839"/>
      <c r="BS736" s="839"/>
    </row>
    <row r="737" spans="1:71" s="575" customFormat="1" ht="15.6" customHeight="1" outlineLevel="2" x14ac:dyDescent="0.2">
      <c r="A737" s="811"/>
      <c r="B737" s="578"/>
      <c r="C737" s="694"/>
      <c r="D737" s="576" t="s">
        <v>1408</v>
      </c>
      <c r="E737" s="579">
        <f>91.3/2.7</f>
        <v>33.81481481481481</v>
      </c>
      <c r="F737" s="576" t="s">
        <v>71</v>
      </c>
      <c r="G737" s="580">
        <v>0.05</v>
      </c>
      <c r="H737" s="580">
        <f t="shared" si="212"/>
        <v>1.6907407407407407</v>
      </c>
      <c r="I737" s="768"/>
      <c r="J737" s="768">
        <f t="shared" si="213"/>
        <v>0</v>
      </c>
      <c r="K737" s="768"/>
      <c r="L737" s="768">
        <f>E737*K737</f>
        <v>0</v>
      </c>
      <c r="M737" s="768">
        <f>J737+H737*Tabellen!$K$2+L737</f>
        <v>101.44444444444444</v>
      </c>
      <c r="N737" s="704"/>
      <c r="O737" s="889">
        <f t="shared" si="214"/>
        <v>122.74777777777777</v>
      </c>
      <c r="P737" s="902"/>
      <c r="Q737" s="894" t="s">
        <v>1007</v>
      </c>
      <c r="R737" s="889">
        <f>H737*Tabellen!$K$2*Tabellen!$F$2</f>
        <v>122.74777777777777</v>
      </c>
      <c r="S737" s="895" t="s">
        <v>1089</v>
      </c>
      <c r="T737" s="889">
        <f>J737*Tabellen!$F$2</f>
        <v>0</v>
      </c>
      <c r="U737" s="889">
        <f>R737*Tabellen!$G$2</f>
        <v>11.047299999999998</v>
      </c>
      <c r="V737" s="889">
        <f>T737*Tabellen!$H$2</f>
        <v>0</v>
      </c>
      <c r="W737" s="889">
        <f t="shared" si="215"/>
        <v>11.047299999999998</v>
      </c>
      <c r="X737" s="889">
        <f t="shared" si="216"/>
        <v>133.79507777777778</v>
      </c>
      <c r="Y737" s="890"/>
      <c r="Z737" s="839"/>
      <c r="AA737" s="839"/>
      <c r="AB737" s="839"/>
      <c r="AC737" s="839"/>
      <c r="AD737" s="839"/>
      <c r="AE737" s="839"/>
      <c r="AF737" s="839"/>
      <c r="AG737" s="839"/>
      <c r="AH737" s="839"/>
      <c r="AI737" s="839"/>
      <c r="AJ737" s="839"/>
      <c r="AK737" s="839"/>
      <c r="AL737" s="839"/>
      <c r="AM737" s="839"/>
      <c r="AN737" s="839"/>
      <c r="AO737" s="839"/>
      <c r="AP737" s="839"/>
      <c r="AQ737" s="839"/>
      <c r="AR737" s="839"/>
      <c r="AS737" s="839"/>
      <c r="AT737" s="839"/>
      <c r="AU737" s="839"/>
      <c r="AV737" s="839"/>
      <c r="AW737" s="839"/>
      <c r="AX737" s="839"/>
      <c r="AY737" s="839"/>
      <c r="AZ737" s="839"/>
      <c r="BA737" s="839"/>
      <c r="BB737" s="839"/>
      <c r="BC737" s="839"/>
      <c r="BD737" s="839"/>
      <c r="BE737" s="839"/>
      <c r="BF737" s="839"/>
      <c r="BG737" s="839"/>
      <c r="BH737" s="839"/>
      <c r="BI737" s="839"/>
      <c r="BJ737" s="839"/>
      <c r="BK737" s="839"/>
      <c r="BL737" s="839"/>
      <c r="BM737" s="839"/>
      <c r="BN737" s="839"/>
      <c r="BO737" s="839"/>
      <c r="BP737" s="839"/>
      <c r="BQ737" s="839"/>
      <c r="BR737" s="839"/>
      <c r="BS737" s="839"/>
    </row>
    <row r="738" spans="1:71" s="575" customFormat="1" ht="15.6" customHeight="1" outlineLevel="2" x14ac:dyDescent="0.2">
      <c r="A738" s="811"/>
      <c r="B738" s="578"/>
      <c r="C738" s="694"/>
      <c r="D738" s="576" t="s">
        <v>1420</v>
      </c>
      <c r="E738" s="579">
        <f>E734*3.3333</f>
        <v>304.33028999999999</v>
      </c>
      <c r="F738" s="576" t="s">
        <v>71</v>
      </c>
      <c r="G738" s="580">
        <v>0.03</v>
      </c>
      <c r="H738" s="580">
        <f t="shared" si="212"/>
        <v>9.1299086999999997</v>
      </c>
      <c r="I738" s="768">
        <v>0.44</v>
      </c>
      <c r="J738" s="768">
        <f t="shared" si="213"/>
        <v>133.90532759999999</v>
      </c>
      <c r="K738" s="768"/>
      <c r="L738" s="768">
        <f>E738*K738</f>
        <v>0</v>
      </c>
      <c r="M738" s="768">
        <f>J738+H738*Tabellen!$K$2+L738</f>
        <v>681.69984959999999</v>
      </c>
      <c r="N738" s="704"/>
      <c r="O738" s="889">
        <f t="shared" si="214"/>
        <v>824.85681801600003</v>
      </c>
      <c r="P738" s="902"/>
      <c r="Q738" s="894" t="s">
        <v>1007</v>
      </c>
      <c r="R738" s="889">
        <f>H738*Tabellen!$K$2*Tabellen!$F$2</f>
        <v>662.83137162000003</v>
      </c>
      <c r="S738" s="895" t="s">
        <v>1089</v>
      </c>
      <c r="T738" s="889">
        <f>J738*Tabellen!$F$2</f>
        <v>162.02544639599998</v>
      </c>
      <c r="U738" s="889">
        <f>R738*Tabellen!$G$2</f>
        <v>59.654823445799998</v>
      </c>
      <c r="V738" s="889">
        <f>T738*Tabellen!$H$2</f>
        <v>34.025343743159993</v>
      </c>
      <c r="W738" s="889">
        <f t="shared" si="215"/>
        <v>93.680167188959985</v>
      </c>
      <c r="X738" s="889">
        <f t="shared" si="216"/>
        <v>918.53698520496005</v>
      </c>
      <c r="Y738" s="890"/>
      <c r="Z738" s="839"/>
      <c r="AA738" s="839"/>
      <c r="AB738" s="839"/>
      <c r="AC738" s="839"/>
      <c r="AD738" s="839"/>
      <c r="AE738" s="839"/>
      <c r="AF738" s="839"/>
      <c r="AG738" s="839"/>
      <c r="AH738" s="839"/>
      <c r="AI738" s="839"/>
      <c r="AJ738" s="839"/>
      <c r="AK738" s="839"/>
      <c r="AL738" s="839"/>
      <c r="AM738" s="839"/>
      <c r="AN738" s="839"/>
      <c r="AO738" s="839"/>
      <c r="AP738" s="839"/>
      <c r="AQ738" s="839"/>
      <c r="AR738" s="839"/>
      <c r="AS738" s="839"/>
      <c r="AT738" s="839"/>
      <c r="AU738" s="839"/>
      <c r="AV738" s="839"/>
      <c r="AW738" s="839"/>
      <c r="AX738" s="839"/>
      <c r="AY738" s="839"/>
      <c r="AZ738" s="839"/>
      <c r="BA738" s="839"/>
      <c r="BB738" s="839"/>
      <c r="BC738" s="839"/>
      <c r="BD738" s="839"/>
      <c r="BE738" s="839"/>
      <c r="BF738" s="839"/>
      <c r="BG738" s="839"/>
      <c r="BH738" s="839"/>
      <c r="BI738" s="839"/>
      <c r="BJ738" s="839"/>
      <c r="BK738" s="839"/>
      <c r="BL738" s="839"/>
      <c r="BM738" s="839"/>
      <c r="BN738" s="839"/>
      <c r="BO738" s="839"/>
      <c r="BP738" s="839"/>
      <c r="BQ738" s="839"/>
      <c r="BR738" s="839"/>
      <c r="BS738" s="839"/>
    </row>
    <row r="739" spans="1:71" s="575" customFormat="1" ht="15.6" customHeight="1" outlineLevel="2" x14ac:dyDescent="0.2">
      <c r="A739" s="811"/>
      <c r="B739" s="686"/>
      <c r="C739" s="699"/>
      <c r="D739" s="692" t="s">
        <v>158</v>
      </c>
      <c r="E739" s="597">
        <f>E734*1.7*1.1</f>
        <v>170.73099999999999</v>
      </c>
      <c r="F739" s="598" t="s">
        <v>71</v>
      </c>
      <c r="G739" s="599">
        <v>0</v>
      </c>
      <c r="H739" s="599">
        <f t="shared" si="212"/>
        <v>0</v>
      </c>
      <c r="I739" s="776">
        <v>2.61</v>
      </c>
      <c r="J739" s="776">
        <f t="shared" si="213"/>
        <v>445.60790999999995</v>
      </c>
      <c r="K739" s="776"/>
      <c r="L739" s="776">
        <f>+K739*E739</f>
        <v>0</v>
      </c>
      <c r="M739" s="777">
        <f>J739+H739*Tabellen!$K$2+L739</f>
        <v>445.60790999999995</v>
      </c>
      <c r="N739" s="704"/>
      <c r="O739" s="889">
        <f t="shared" si="214"/>
        <v>539.18557109999995</v>
      </c>
      <c r="P739" s="902"/>
      <c r="Q739" s="894" t="s">
        <v>1007</v>
      </c>
      <c r="R739" s="889">
        <f>H739*Tabellen!$K$2*Tabellen!$F$2</f>
        <v>0</v>
      </c>
      <c r="S739" s="895" t="s">
        <v>1089</v>
      </c>
      <c r="T739" s="889">
        <f>J739*Tabellen!$F$2</f>
        <v>539.18557109999995</v>
      </c>
      <c r="U739" s="889">
        <f>R739*Tabellen!$G$2</f>
        <v>0</v>
      </c>
      <c r="V739" s="889">
        <f>T739*Tabellen!$H$2</f>
        <v>113.22896993099998</v>
      </c>
      <c r="W739" s="889">
        <f t="shared" si="215"/>
        <v>113.22896993099998</v>
      </c>
      <c r="X739" s="889">
        <f t="shared" si="216"/>
        <v>652.41454103099989</v>
      </c>
      <c r="Y739" s="890"/>
      <c r="Z739" s="841"/>
      <c r="AA739" s="839"/>
      <c r="AB739" s="839"/>
      <c r="AC739" s="839"/>
      <c r="AD739" s="839"/>
      <c r="AE739" s="839"/>
      <c r="AF739" s="839"/>
      <c r="AG739" s="839"/>
      <c r="AH739" s="839"/>
      <c r="AI739" s="839"/>
      <c r="AJ739" s="839"/>
      <c r="AK739" s="839"/>
      <c r="AL739" s="839"/>
      <c r="AM739" s="839"/>
      <c r="AN739" s="839"/>
      <c r="AO739" s="839"/>
      <c r="AP739" s="839"/>
      <c r="AQ739" s="839"/>
      <c r="AR739" s="839"/>
      <c r="AS739" s="839"/>
      <c r="AT739" s="839"/>
      <c r="AU739" s="839"/>
      <c r="AV739" s="839"/>
      <c r="AW739" s="839"/>
      <c r="AX739" s="839"/>
      <c r="AY739" s="839"/>
      <c r="AZ739" s="839"/>
      <c r="BA739" s="839"/>
      <c r="BB739" s="839"/>
      <c r="BC739" s="839"/>
      <c r="BD739" s="839"/>
      <c r="BE739" s="839"/>
      <c r="BF739" s="839"/>
      <c r="BG739" s="839"/>
      <c r="BH739" s="839"/>
      <c r="BI739" s="839"/>
      <c r="BJ739" s="839"/>
      <c r="BK739" s="839"/>
      <c r="BL739" s="839"/>
      <c r="BM739" s="839"/>
      <c r="BN739" s="839"/>
      <c r="BO739" s="839"/>
      <c r="BP739" s="839"/>
      <c r="BQ739" s="839"/>
      <c r="BR739" s="839"/>
      <c r="BS739" s="839"/>
    </row>
    <row r="740" spans="1:71" s="575" customFormat="1" ht="15.6" customHeight="1" outlineLevel="2" x14ac:dyDescent="0.2">
      <c r="A740" s="811"/>
      <c r="B740" s="686"/>
      <c r="C740" s="699"/>
      <c r="D740" s="692" t="s">
        <v>159</v>
      </c>
      <c r="E740" s="597">
        <f>E734/2.5*2.1</f>
        <v>76.691999999999993</v>
      </c>
      <c r="F740" s="598" t="s">
        <v>71</v>
      </c>
      <c r="G740" s="599">
        <v>0</v>
      </c>
      <c r="H740" s="599">
        <f t="shared" si="212"/>
        <v>0</v>
      </c>
      <c r="I740" s="776">
        <v>2.39</v>
      </c>
      <c r="J740" s="776">
        <f t="shared" si="213"/>
        <v>183.29388</v>
      </c>
      <c r="K740" s="776"/>
      <c r="L740" s="776">
        <f>+K740*E740</f>
        <v>0</v>
      </c>
      <c r="M740" s="777">
        <f>J740+H740*Tabellen!$K$2+L740</f>
        <v>183.29388</v>
      </c>
      <c r="N740" s="704"/>
      <c r="O740" s="889">
        <f t="shared" si="214"/>
        <v>221.78559479999998</v>
      </c>
      <c r="P740" s="902"/>
      <c r="Q740" s="894" t="s">
        <v>1007</v>
      </c>
      <c r="R740" s="889">
        <f>H740*Tabellen!$K$2*Tabellen!$F$2</f>
        <v>0</v>
      </c>
      <c r="S740" s="895" t="s">
        <v>1089</v>
      </c>
      <c r="T740" s="889">
        <f>J740*Tabellen!$F$2</f>
        <v>221.78559479999998</v>
      </c>
      <c r="U740" s="889">
        <f>R740*Tabellen!$G$2</f>
        <v>0</v>
      </c>
      <c r="V740" s="889">
        <f>T740*Tabellen!$H$2</f>
        <v>46.574974907999994</v>
      </c>
      <c r="W740" s="889">
        <f t="shared" si="215"/>
        <v>46.574974907999994</v>
      </c>
      <c r="X740" s="889">
        <f t="shared" si="216"/>
        <v>268.36056970799996</v>
      </c>
      <c r="Y740" s="890"/>
      <c r="Z740" s="841"/>
      <c r="AA740" s="839"/>
      <c r="AB740" s="839"/>
      <c r="AC740" s="839"/>
      <c r="AD740" s="839"/>
      <c r="AE740" s="839"/>
      <c r="AF740" s="839"/>
      <c r="AG740" s="839"/>
      <c r="AH740" s="839"/>
      <c r="AI740" s="839"/>
      <c r="AJ740" s="839"/>
      <c r="AK740" s="839"/>
      <c r="AL740" s="839"/>
      <c r="AM740" s="839"/>
      <c r="AN740" s="839"/>
      <c r="AO740" s="839"/>
      <c r="AP740" s="839"/>
      <c r="AQ740" s="839"/>
      <c r="AR740" s="839"/>
      <c r="AS740" s="839"/>
      <c r="AT740" s="839"/>
      <c r="AU740" s="839"/>
      <c r="AV740" s="839"/>
      <c r="AW740" s="839"/>
      <c r="AX740" s="839"/>
      <c r="AY740" s="839"/>
      <c r="AZ740" s="839"/>
      <c r="BA740" s="839"/>
      <c r="BB740" s="839"/>
      <c r="BC740" s="839"/>
      <c r="BD740" s="839"/>
      <c r="BE740" s="839"/>
      <c r="BF740" s="839"/>
      <c r="BG740" s="839"/>
      <c r="BH740" s="839"/>
      <c r="BI740" s="839"/>
      <c r="BJ740" s="839"/>
      <c r="BK740" s="839"/>
      <c r="BL740" s="839"/>
      <c r="BM740" s="839"/>
      <c r="BN740" s="839"/>
      <c r="BO740" s="839"/>
      <c r="BP740" s="839"/>
      <c r="BQ740" s="839"/>
      <c r="BR740" s="839"/>
      <c r="BS740" s="839"/>
    </row>
    <row r="741" spans="1:71" s="575" customFormat="1" ht="15.6" customHeight="1" outlineLevel="2" x14ac:dyDescent="0.2">
      <c r="A741" s="811"/>
      <c r="B741" s="578"/>
      <c r="C741" s="694"/>
      <c r="D741" s="576" t="s">
        <v>1413</v>
      </c>
      <c r="E741" s="579">
        <f>E734*1.05</f>
        <v>95.864999999999995</v>
      </c>
      <c r="F741" s="576" t="s">
        <v>74</v>
      </c>
      <c r="G741" s="580">
        <v>0</v>
      </c>
      <c r="H741" s="580">
        <f t="shared" si="212"/>
        <v>0</v>
      </c>
      <c r="I741" s="768">
        <v>11.51</v>
      </c>
      <c r="J741" s="768">
        <f t="shared" si="213"/>
        <v>1103.40615</v>
      </c>
      <c r="K741" s="768"/>
      <c r="L741" s="768">
        <f>E741*K741</f>
        <v>0</v>
      </c>
      <c r="M741" s="768">
        <f>J741+H741*Tabellen!$K$2+L741</f>
        <v>1103.40615</v>
      </c>
      <c r="N741" s="704"/>
      <c r="O741" s="889">
        <f t="shared" si="214"/>
        <v>1335.1214414999999</v>
      </c>
      <c r="P741" s="902"/>
      <c r="Q741" s="894" t="s">
        <v>1007</v>
      </c>
      <c r="R741" s="889">
        <f>H741*Tabellen!$K$2*Tabellen!$F$2</f>
        <v>0</v>
      </c>
      <c r="S741" s="895" t="s">
        <v>1089</v>
      </c>
      <c r="T741" s="889">
        <f>J741*Tabellen!$F$2</f>
        <v>1335.1214414999999</v>
      </c>
      <c r="U741" s="889">
        <f>R741*Tabellen!$G$2</f>
        <v>0</v>
      </c>
      <c r="V741" s="889">
        <f>T741*Tabellen!$H$2</f>
        <v>280.37550271499998</v>
      </c>
      <c r="W741" s="889">
        <f t="shared" si="215"/>
        <v>280.37550271499998</v>
      </c>
      <c r="X741" s="889">
        <f t="shared" si="216"/>
        <v>1615.496944215</v>
      </c>
      <c r="Y741" s="888"/>
      <c r="Z741" s="839"/>
      <c r="AA741" s="839"/>
      <c r="AB741" s="839"/>
      <c r="AC741" s="839"/>
      <c r="AD741" s="839"/>
      <c r="AE741" s="839"/>
      <c r="AF741" s="839"/>
      <c r="AG741" s="839"/>
      <c r="AH741" s="839"/>
      <c r="AI741" s="839"/>
      <c r="AJ741" s="839"/>
      <c r="AK741" s="839"/>
      <c r="AL741" s="839"/>
      <c r="AM741" s="839"/>
      <c r="AN741" s="839"/>
      <c r="AO741" s="839"/>
      <c r="AP741" s="839"/>
      <c r="AQ741" s="839"/>
      <c r="AR741" s="839"/>
      <c r="AS741" s="839"/>
      <c r="AT741" s="839"/>
      <c r="AU741" s="839"/>
      <c r="AV741" s="839"/>
      <c r="AW741" s="839"/>
      <c r="AX741" s="839"/>
      <c r="AY741" s="839"/>
      <c r="AZ741" s="839"/>
      <c r="BA741" s="839"/>
      <c r="BB741" s="839"/>
      <c r="BC741" s="839"/>
      <c r="BD741" s="839"/>
      <c r="BE741" s="839"/>
      <c r="BF741" s="839"/>
      <c r="BG741" s="839"/>
      <c r="BH741" s="839"/>
      <c r="BI741" s="839"/>
      <c r="BJ741" s="839"/>
      <c r="BK741" s="839"/>
      <c r="BL741" s="839"/>
      <c r="BM741" s="839"/>
      <c r="BN741" s="839"/>
      <c r="BO741" s="839"/>
      <c r="BP741" s="839"/>
      <c r="BQ741" s="839"/>
      <c r="BR741" s="839"/>
      <c r="BS741" s="839"/>
    </row>
    <row r="742" spans="1:71" s="575" customFormat="1" ht="15.6" customHeight="1" outlineLevel="2" x14ac:dyDescent="0.2">
      <c r="A742" s="811"/>
      <c r="B742" s="578"/>
      <c r="C742" s="694"/>
      <c r="D742" s="576" t="s">
        <v>1514</v>
      </c>
      <c r="E742" s="579">
        <f>E734*1.05</f>
        <v>95.864999999999995</v>
      </c>
      <c r="F742" s="578" t="s">
        <v>74</v>
      </c>
      <c r="G742" s="579">
        <v>0</v>
      </c>
      <c r="H742" s="580">
        <f t="shared" si="212"/>
        <v>0</v>
      </c>
      <c r="I742" s="781">
        <v>1.85</v>
      </c>
      <c r="J742" s="768">
        <f t="shared" si="213"/>
        <v>177.35024999999999</v>
      </c>
      <c r="K742" s="768"/>
      <c r="L742" s="768">
        <f>E742*K742</f>
        <v>0</v>
      </c>
      <c r="M742" s="768">
        <f>J742+H742*Tabellen!$K$2+L742</f>
        <v>177.35024999999999</v>
      </c>
      <c r="N742" s="704"/>
      <c r="O742" s="889">
        <f t="shared" si="214"/>
        <v>214.59380249999998</v>
      </c>
      <c r="P742" s="902"/>
      <c r="Q742" s="894" t="s">
        <v>1007</v>
      </c>
      <c r="R742" s="889">
        <f>H742*Tabellen!$K$2*Tabellen!$F$2</f>
        <v>0</v>
      </c>
      <c r="S742" s="895" t="s">
        <v>1089</v>
      </c>
      <c r="T742" s="889">
        <f>J742*Tabellen!$F$2</f>
        <v>214.59380249999998</v>
      </c>
      <c r="U742" s="889">
        <f>R742*Tabellen!$G$2</f>
        <v>0</v>
      </c>
      <c r="V742" s="889">
        <f>T742*Tabellen!$H$2</f>
        <v>45.064698524999997</v>
      </c>
      <c r="W742" s="889">
        <f t="shared" si="215"/>
        <v>45.064698524999997</v>
      </c>
      <c r="X742" s="889">
        <f t="shared" si="216"/>
        <v>259.65850102499996</v>
      </c>
      <c r="Y742" s="897"/>
      <c r="Z742" s="839"/>
      <c r="AA742" s="839"/>
      <c r="AB742" s="839"/>
      <c r="AC742" s="839"/>
      <c r="AD742" s="839"/>
      <c r="AE742" s="839"/>
      <c r="AF742" s="839"/>
      <c r="AG742" s="839"/>
      <c r="AH742" s="839"/>
      <c r="AI742" s="839"/>
      <c r="AJ742" s="839"/>
      <c r="AK742" s="839"/>
      <c r="AL742" s="839"/>
      <c r="AM742" s="839"/>
      <c r="AN742" s="839"/>
      <c r="AO742" s="839"/>
      <c r="AP742" s="839"/>
      <c r="AQ742" s="839"/>
      <c r="AR742" s="839"/>
      <c r="AS742" s="839"/>
      <c r="AT742" s="839"/>
      <c r="AU742" s="839"/>
      <c r="AV742" s="839"/>
      <c r="AW742" s="839"/>
      <c r="AX742" s="839"/>
      <c r="AY742" s="839"/>
      <c r="AZ742" s="839"/>
      <c r="BA742" s="839"/>
      <c r="BB742" s="839"/>
      <c r="BC742" s="839"/>
      <c r="BD742" s="839"/>
      <c r="BE742" s="839"/>
      <c r="BF742" s="839"/>
      <c r="BG742" s="839"/>
      <c r="BH742" s="839"/>
      <c r="BI742" s="839"/>
      <c r="BJ742" s="839"/>
      <c r="BK742" s="839"/>
      <c r="BL742" s="839"/>
      <c r="BM742" s="839"/>
      <c r="BN742" s="839"/>
      <c r="BO742" s="839"/>
      <c r="BP742" s="839"/>
      <c r="BQ742" s="839"/>
      <c r="BR742" s="839"/>
      <c r="BS742" s="839"/>
    </row>
    <row r="743" spans="1:71" s="575" customFormat="1" ht="15.6" customHeight="1" outlineLevel="2" x14ac:dyDescent="0.2">
      <c r="A743" s="811"/>
      <c r="B743" s="578"/>
      <c r="C743" s="694"/>
      <c r="D743" s="576" t="s">
        <v>1414</v>
      </c>
      <c r="E743" s="579">
        <f>E734*1.1</f>
        <v>100.43</v>
      </c>
      <c r="F743" s="578" t="s">
        <v>74</v>
      </c>
      <c r="G743" s="579"/>
      <c r="H743" s="580">
        <f t="shared" si="212"/>
        <v>0</v>
      </c>
      <c r="I743" s="781">
        <v>2.1754249999999997</v>
      </c>
      <c r="J743" s="768">
        <f t="shared" si="213"/>
        <v>218.47793274999998</v>
      </c>
      <c r="K743" s="768"/>
      <c r="L743" s="768">
        <f>E743*K743</f>
        <v>0</v>
      </c>
      <c r="M743" s="768">
        <f>J743+H743*Tabellen!$K$2+L743</f>
        <v>218.47793274999998</v>
      </c>
      <c r="N743" s="704"/>
      <c r="O743" s="889">
        <f t="shared" si="214"/>
        <v>264.35829862749995</v>
      </c>
      <c r="P743" s="902"/>
      <c r="Q743" s="894" t="s">
        <v>1007</v>
      </c>
      <c r="R743" s="889">
        <f>H743*Tabellen!$K$2*Tabellen!$F$2</f>
        <v>0</v>
      </c>
      <c r="S743" s="895" t="s">
        <v>1089</v>
      </c>
      <c r="T743" s="889">
        <f>J743*Tabellen!$F$2</f>
        <v>264.35829862749995</v>
      </c>
      <c r="U743" s="889">
        <f>R743*Tabellen!$G$2</f>
        <v>0</v>
      </c>
      <c r="V743" s="889">
        <f>T743*Tabellen!$H$2</f>
        <v>55.515242711774988</v>
      </c>
      <c r="W743" s="889">
        <f t="shared" si="215"/>
        <v>55.515242711774988</v>
      </c>
      <c r="X743" s="889">
        <f t="shared" si="216"/>
        <v>319.87354133927494</v>
      </c>
      <c r="Y743" s="897"/>
      <c r="Z743" s="839"/>
      <c r="AA743" s="839"/>
      <c r="AB743" s="839"/>
      <c r="AC743" s="839"/>
      <c r="AD743" s="839"/>
      <c r="AE743" s="839"/>
      <c r="AF743" s="839"/>
      <c r="AG743" s="839"/>
      <c r="AH743" s="839"/>
      <c r="AI743" s="839"/>
      <c r="AJ743" s="839"/>
      <c r="AK743" s="839"/>
      <c r="AL743" s="839"/>
      <c r="AM743" s="839"/>
      <c r="AN743" s="839"/>
      <c r="AO743" s="839"/>
      <c r="AP743" s="839"/>
      <c r="AQ743" s="839"/>
      <c r="AR743" s="839"/>
      <c r="AS743" s="839"/>
      <c r="AT743" s="839"/>
      <c r="AU743" s="839"/>
      <c r="AV743" s="839"/>
      <c r="AW743" s="839"/>
      <c r="AX743" s="839"/>
      <c r="AY743" s="839"/>
      <c r="AZ743" s="839"/>
      <c r="BA743" s="839"/>
      <c r="BB743" s="839"/>
      <c r="BC743" s="839"/>
      <c r="BD743" s="839"/>
      <c r="BE743" s="839"/>
      <c r="BF743" s="839"/>
      <c r="BG743" s="839"/>
      <c r="BH743" s="839"/>
      <c r="BI743" s="839"/>
      <c r="BJ743" s="839"/>
      <c r="BK743" s="839"/>
      <c r="BL743" s="839"/>
      <c r="BM743" s="839"/>
      <c r="BN743" s="839"/>
      <c r="BO743" s="839"/>
      <c r="BP743" s="839"/>
      <c r="BQ743" s="839"/>
      <c r="BR743" s="839"/>
      <c r="BS743" s="839"/>
    </row>
    <row r="744" spans="1:71" s="575" customFormat="1" ht="15.6" customHeight="1" outlineLevel="2" x14ac:dyDescent="0.2">
      <c r="A744" s="811"/>
      <c r="B744" s="578"/>
      <c r="C744" s="694"/>
      <c r="D744" s="576" t="s">
        <v>1415</v>
      </c>
      <c r="E744" s="579">
        <f>E734*1.1</f>
        <v>100.43</v>
      </c>
      <c r="F744" s="578" t="s">
        <v>74</v>
      </c>
      <c r="G744" s="579"/>
      <c r="H744" s="580">
        <f t="shared" si="212"/>
        <v>0</v>
      </c>
      <c r="I744" s="781">
        <v>1.79</v>
      </c>
      <c r="J744" s="768">
        <f t="shared" si="213"/>
        <v>179.76970000000003</v>
      </c>
      <c r="K744" s="768"/>
      <c r="L744" s="768">
        <f>E744*K744</f>
        <v>0</v>
      </c>
      <c r="M744" s="768">
        <f>J744+H744*Tabellen!$K$2+L744</f>
        <v>179.76970000000003</v>
      </c>
      <c r="N744" s="704"/>
      <c r="O744" s="889">
        <f t="shared" si="214"/>
        <v>217.52133700000002</v>
      </c>
      <c r="P744" s="902"/>
      <c r="Q744" s="894" t="s">
        <v>1007</v>
      </c>
      <c r="R744" s="889">
        <f>H744*Tabellen!$K$2*Tabellen!$F$2</f>
        <v>0</v>
      </c>
      <c r="S744" s="895" t="s">
        <v>1089</v>
      </c>
      <c r="T744" s="889">
        <f>J744*Tabellen!$F$2</f>
        <v>217.52133700000002</v>
      </c>
      <c r="U744" s="889">
        <f>R744*Tabellen!$G$2</f>
        <v>0</v>
      </c>
      <c r="V744" s="889">
        <f>T744*Tabellen!$H$2</f>
        <v>45.679480770000005</v>
      </c>
      <c r="W744" s="889">
        <f t="shared" si="215"/>
        <v>45.679480770000005</v>
      </c>
      <c r="X744" s="889">
        <f t="shared" si="216"/>
        <v>263.20081777000001</v>
      </c>
      <c r="Y744" s="897"/>
      <c r="Z744" s="839"/>
      <c r="AA744" s="839"/>
      <c r="AB744" s="839"/>
      <c r="AC744" s="839"/>
      <c r="AD744" s="839"/>
      <c r="AE744" s="839"/>
      <c r="AF744" s="839"/>
      <c r="AG744" s="839"/>
      <c r="AH744" s="839"/>
      <c r="AI744" s="839"/>
      <c r="AJ744" s="839"/>
      <c r="AK744" s="839"/>
      <c r="AL744" s="839"/>
      <c r="AM744" s="839"/>
      <c r="AN744" s="839"/>
      <c r="AO744" s="839"/>
      <c r="AP744" s="839"/>
      <c r="AQ744" s="839"/>
      <c r="AR744" s="839"/>
      <c r="AS744" s="839"/>
      <c r="AT744" s="839"/>
      <c r="AU744" s="839"/>
      <c r="AV744" s="839"/>
      <c r="AW744" s="839"/>
      <c r="AX744" s="839"/>
      <c r="AY744" s="839"/>
      <c r="AZ744" s="839"/>
      <c r="BA744" s="839"/>
      <c r="BB744" s="839"/>
      <c r="BC744" s="839"/>
      <c r="BD744" s="839"/>
      <c r="BE744" s="839"/>
      <c r="BF744" s="839"/>
      <c r="BG744" s="839"/>
      <c r="BH744" s="839"/>
      <c r="BI744" s="839"/>
      <c r="BJ744" s="839"/>
      <c r="BK744" s="839"/>
      <c r="BL744" s="839"/>
      <c r="BM744" s="839"/>
      <c r="BN744" s="839"/>
      <c r="BO744" s="839"/>
      <c r="BP744" s="839"/>
      <c r="BQ744" s="839"/>
      <c r="BR744" s="839"/>
      <c r="BS744" s="839"/>
    </row>
    <row r="745" spans="1:71" s="575" customFormat="1" ht="15.6" customHeight="1" outlineLevel="2" x14ac:dyDescent="0.2">
      <c r="A745" s="811"/>
      <c r="B745" s="578"/>
      <c r="C745" s="694"/>
      <c r="D745" s="576" t="s">
        <v>1900</v>
      </c>
      <c r="E745" s="579">
        <f>E734*1.1</f>
        <v>100.43</v>
      </c>
      <c r="F745" s="576" t="s">
        <v>74</v>
      </c>
      <c r="G745" s="580"/>
      <c r="H745" s="580">
        <f t="shared" si="212"/>
        <v>0</v>
      </c>
      <c r="I745" s="768">
        <v>9.8000000000000007</v>
      </c>
      <c r="J745" s="768">
        <f t="shared" si="213"/>
        <v>984.21400000000017</v>
      </c>
      <c r="K745" s="768"/>
      <c r="L745" s="768">
        <f>E745*K745</f>
        <v>0</v>
      </c>
      <c r="M745" s="768">
        <f>J745+H745*Tabellen!$K$2+L745</f>
        <v>984.21400000000017</v>
      </c>
      <c r="N745" s="704"/>
      <c r="O745" s="889">
        <f t="shared" si="214"/>
        <v>1190.8989400000003</v>
      </c>
      <c r="P745" s="902"/>
      <c r="Q745" s="894" t="s">
        <v>1007</v>
      </c>
      <c r="R745" s="889">
        <f>H745*Tabellen!$K$2*Tabellen!$F$2</f>
        <v>0</v>
      </c>
      <c r="S745" s="895" t="s">
        <v>1089</v>
      </c>
      <c r="T745" s="889">
        <f>J745*Tabellen!$F$2</f>
        <v>1190.8989400000003</v>
      </c>
      <c r="U745" s="889">
        <f>R745*Tabellen!$G$2</f>
        <v>0</v>
      </c>
      <c r="V745" s="889">
        <f>T745*Tabellen!$H$2</f>
        <v>250.08877740000005</v>
      </c>
      <c r="W745" s="889">
        <f t="shared" si="215"/>
        <v>250.08877740000005</v>
      </c>
      <c r="X745" s="889">
        <f t="shared" si="216"/>
        <v>1440.9877174000003</v>
      </c>
      <c r="Y745" s="905"/>
      <c r="Z745" s="839"/>
      <c r="AA745" s="839"/>
      <c r="AB745" s="839"/>
      <c r="AC745" s="839"/>
      <c r="AD745" s="839"/>
      <c r="AE745" s="839"/>
      <c r="AF745" s="839"/>
      <c r="AG745" s="839"/>
      <c r="AH745" s="839"/>
      <c r="AI745" s="839"/>
      <c r="AJ745" s="839"/>
      <c r="AK745" s="839"/>
      <c r="AL745" s="839"/>
      <c r="AM745" s="839"/>
      <c r="AN745" s="839"/>
      <c r="AO745" s="839"/>
      <c r="AP745" s="839"/>
      <c r="AQ745" s="839"/>
      <c r="AR745" s="839"/>
      <c r="AS745" s="839"/>
      <c r="AT745" s="839"/>
      <c r="AU745" s="839"/>
      <c r="AV745" s="839"/>
      <c r="AW745" s="839"/>
      <c r="AX745" s="839"/>
      <c r="AY745" s="839"/>
      <c r="AZ745" s="839"/>
      <c r="BA745" s="839"/>
      <c r="BB745" s="839"/>
      <c r="BC745" s="839"/>
      <c r="BD745" s="839"/>
      <c r="BE745" s="839"/>
      <c r="BF745" s="839"/>
      <c r="BG745" s="839"/>
      <c r="BH745" s="839"/>
      <c r="BI745" s="839"/>
      <c r="BJ745" s="839"/>
      <c r="BK745" s="839"/>
      <c r="BL745" s="839"/>
      <c r="BM745" s="839"/>
      <c r="BN745" s="839"/>
      <c r="BO745" s="839"/>
      <c r="BP745" s="839"/>
      <c r="BQ745" s="839"/>
      <c r="BR745" s="839"/>
      <c r="BS745" s="839"/>
    </row>
    <row r="746" spans="1:71" s="575" customFormat="1" ht="15.6" customHeight="1" outlineLevel="2" x14ac:dyDescent="0.2">
      <c r="A746" s="811"/>
      <c r="B746" s="686"/>
      <c r="C746" s="699"/>
      <c r="D746" s="692" t="s">
        <v>1422</v>
      </c>
      <c r="E746" s="597">
        <f>E734</f>
        <v>91.3</v>
      </c>
      <c r="F746" s="598" t="s">
        <v>74</v>
      </c>
      <c r="G746" s="599">
        <v>1.05</v>
      </c>
      <c r="H746" s="599">
        <f t="shared" si="212"/>
        <v>95.864999999999995</v>
      </c>
      <c r="I746" s="776">
        <v>0</v>
      </c>
      <c r="J746" s="776">
        <f t="shared" si="213"/>
        <v>0</v>
      </c>
      <c r="K746" s="776"/>
      <c r="L746" s="776">
        <f>+K746*E746</f>
        <v>0</v>
      </c>
      <c r="M746" s="777">
        <f>J746+H746*Tabellen!$K$2+L746</f>
        <v>5751.9</v>
      </c>
      <c r="N746" s="704"/>
      <c r="O746" s="889">
        <f t="shared" si="214"/>
        <v>6959.7989999999991</v>
      </c>
      <c r="P746" s="902"/>
      <c r="Q746" s="894" t="s">
        <v>1007</v>
      </c>
      <c r="R746" s="889">
        <f>H746*Tabellen!$K$2*Tabellen!$F$2</f>
        <v>6959.7989999999991</v>
      </c>
      <c r="S746" s="895" t="s">
        <v>1089</v>
      </c>
      <c r="T746" s="889">
        <f>J746*Tabellen!$F$2</f>
        <v>0</v>
      </c>
      <c r="U746" s="889">
        <f>R746*Tabellen!$G$2</f>
        <v>626.38190999999995</v>
      </c>
      <c r="V746" s="889">
        <f>T746*Tabellen!$H$2</f>
        <v>0</v>
      </c>
      <c r="W746" s="889">
        <f t="shared" si="215"/>
        <v>626.38190999999995</v>
      </c>
      <c r="X746" s="889">
        <f t="shared" si="216"/>
        <v>7586.1809099999991</v>
      </c>
      <c r="Y746" s="890"/>
      <c r="Z746" s="841"/>
      <c r="AA746" s="839"/>
      <c r="AB746" s="839"/>
      <c r="AC746" s="839"/>
      <c r="AD746" s="839"/>
      <c r="AE746" s="839"/>
      <c r="AF746" s="839"/>
      <c r="AG746" s="839"/>
      <c r="AH746" s="839"/>
      <c r="AI746" s="839"/>
      <c r="AJ746" s="839"/>
      <c r="AK746" s="839"/>
      <c r="AL746" s="839"/>
      <c r="AM746" s="839"/>
      <c r="AN746" s="839"/>
      <c r="AO746" s="839"/>
      <c r="AP746" s="839"/>
      <c r="AQ746" s="839"/>
      <c r="AR746" s="839"/>
      <c r="AS746" s="839"/>
      <c r="AT746" s="839"/>
      <c r="AU746" s="839"/>
      <c r="AV746" s="839"/>
      <c r="AW746" s="839"/>
      <c r="AX746" s="839"/>
      <c r="AY746" s="839"/>
      <c r="AZ746" s="839"/>
      <c r="BA746" s="839"/>
      <c r="BB746" s="839"/>
      <c r="BC746" s="839"/>
      <c r="BD746" s="839"/>
      <c r="BE746" s="839"/>
      <c r="BF746" s="839"/>
      <c r="BG746" s="839"/>
      <c r="BH746" s="839"/>
      <c r="BI746" s="839"/>
      <c r="BJ746" s="839"/>
      <c r="BK746" s="839"/>
      <c r="BL746" s="839"/>
      <c r="BM746" s="839"/>
      <c r="BN746" s="839"/>
      <c r="BO746" s="839"/>
      <c r="BP746" s="839"/>
      <c r="BQ746" s="839"/>
      <c r="BR746" s="839"/>
      <c r="BS746" s="839"/>
    </row>
    <row r="747" spans="1:71" s="575" customFormat="1" ht="15.6" customHeight="1" outlineLevel="2" x14ac:dyDescent="0.2">
      <c r="A747" s="811"/>
      <c r="B747" s="578"/>
      <c r="C747" s="694"/>
      <c r="D747" s="578" t="s">
        <v>1416</v>
      </c>
      <c r="E747" s="579">
        <f>E734</f>
        <v>91.3</v>
      </c>
      <c r="F747" s="576" t="s">
        <v>74</v>
      </c>
      <c r="G747" s="579"/>
      <c r="H747" s="580">
        <f t="shared" si="212"/>
        <v>0</v>
      </c>
      <c r="I747" s="768">
        <v>10</v>
      </c>
      <c r="J747" s="768">
        <f t="shared" si="213"/>
        <v>913</v>
      </c>
      <c r="K747" s="768"/>
      <c r="L747" s="768">
        <f>E747*K747</f>
        <v>0</v>
      </c>
      <c r="M747" s="768">
        <f>J747+H747*Tabellen!$K$2+L747</f>
        <v>913</v>
      </c>
      <c r="N747" s="704"/>
      <c r="O747" s="889">
        <f t="shared" si="214"/>
        <v>1104.73</v>
      </c>
      <c r="P747" s="902"/>
      <c r="Q747" s="894" t="s">
        <v>1007</v>
      </c>
      <c r="R747" s="889">
        <f>H747*Tabellen!$K$2*Tabellen!$F$2</f>
        <v>0</v>
      </c>
      <c r="S747" s="895" t="s">
        <v>1089</v>
      </c>
      <c r="T747" s="889">
        <f>J747*Tabellen!$F$2</f>
        <v>1104.73</v>
      </c>
      <c r="U747" s="889">
        <f>R747*Tabellen!$G$2</f>
        <v>0</v>
      </c>
      <c r="V747" s="889">
        <f>T747*Tabellen!$H$2</f>
        <v>231.9933</v>
      </c>
      <c r="W747" s="889">
        <f t="shared" si="215"/>
        <v>231.9933</v>
      </c>
      <c r="X747" s="889">
        <f t="shared" si="216"/>
        <v>1336.7233000000001</v>
      </c>
      <c r="Y747" s="888"/>
      <c r="Z747" s="839"/>
      <c r="AA747" s="839"/>
      <c r="AB747" s="839"/>
      <c r="AC747" s="839"/>
      <c r="AD747" s="839"/>
      <c r="AE747" s="839"/>
      <c r="AF747" s="839"/>
      <c r="AG747" s="839"/>
      <c r="AH747" s="839"/>
      <c r="AI747" s="839"/>
      <c r="AJ747" s="839"/>
      <c r="AK747" s="839"/>
      <c r="AL747" s="839"/>
      <c r="AM747" s="839"/>
      <c r="AN747" s="839"/>
      <c r="AO747" s="839"/>
      <c r="AP747" s="839"/>
      <c r="AQ747" s="839"/>
      <c r="AR747" s="839"/>
      <c r="AS747" s="839"/>
      <c r="AT747" s="839"/>
      <c r="AU747" s="839"/>
      <c r="AV747" s="839"/>
      <c r="AW747" s="839"/>
      <c r="AX747" s="839"/>
      <c r="AY747" s="839"/>
      <c r="AZ747" s="839"/>
      <c r="BA747" s="839"/>
      <c r="BB747" s="839"/>
      <c r="BC747" s="839"/>
      <c r="BD747" s="839"/>
      <c r="BE747" s="839"/>
      <c r="BF747" s="839"/>
      <c r="BG747" s="839"/>
      <c r="BH747" s="839"/>
      <c r="BI747" s="839"/>
      <c r="BJ747" s="839"/>
      <c r="BK747" s="839"/>
      <c r="BL747" s="839"/>
      <c r="BM747" s="839"/>
      <c r="BN747" s="839"/>
      <c r="BO747" s="839"/>
      <c r="BP747" s="839"/>
      <c r="BQ747" s="839"/>
      <c r="BR747" s="839"/>
      <c r="BS747" s="839"/>
    </row>
    <row r="748" spans="1:71" s="575" customFormat="1" ht="15.6" customHeight="1" outlineLevel="2" x14ac:dyDescent="0.2">
      <c r="A748" s="811"/>
      <c r="B748" s="578"/>
      <c r="C748" s="694"/>
      <c r="D748" s="578" t="s">
        <v>1407</v>
      </c>
      <c r="E748" s="579">
        <v>1</v>
      </c>
      <c r="F748" s="576" t="s">
        <v>844</v>
      </c>
      <c r="G748" s="579">
        <v>4</v>
      </c>
      <c r="H748" s="580">
        <f t="shared" si="212"/>
        <v>4</v>
      </c>
      <c r="I748" s="768"/>
      <c r="J748" s="768">
        <f t="shared" si="213"/>
        <v>0</v>
      </c>
      <c r="K748" s="768"/>
      <c r="L748" s="768">
        <f>E748*K748</f>
        <v>0</v>
      </c>
      <c r="M748" s="768">
        <f>J748+H748*Tabellen!$K$2+L748</f>
        <v>240</v>
      </c>
      <c r="N748" s="704"/>
      <c r="O748" s="889">
        <f t="shared" si="214"/>
        <v>290.39999999999998</v>
      </c>
      <c r="P748" s="902"/>
      <c r="Q748" s="894" t="s">
        <v>1007</v>
      </c>
      <c r="R748" s="889">
        <f>H748*Tabellen!$K$2*Tabellen!$F$2</f>
        <v>290.39999999999998</v>
      </c>
      <c r="S748" s="895" t="s">
        <v>1089</v>
      </c>
      <c r="T748" s="889">
        <f>J748*Tabellen!$F$2</f>
        <v>0</v>
      </c>
      <c r="U748" s="889">
        <f>R748*Tabellen!$G$2</f>
        <v>26.135999999999996</v>
      </c>
      <c r="V748" s="889">
        <f>T748*Tabellen!$H$2</f>
        <v>0</v>
      </c>
      <c r="W748" s="889">
        <f t="shared" si="215"/>
        <v>26.135999999999996</v>
      </c>
      <c r="X748" s="889">
        <f t="shared" si="216"/>
        <v>316.53599999999994</v>
      </c>
      <c r="Y748" s="888"/>
      <c r="Z748" s="839"/>
      <c r="AA748" s="839"/>
      <c r="AB748" s="839"/>
      <c r="AC748" s="839"/>
      <c r="AD748" s="839"/>
      <c r="AE748" s="839"/>
      <c r="AF748" s="839"/>
      <c r="AG748" s="839"/>
      <c r="AH748" s="839"/>
      <c r="AI748" s="839"/>
      <c r="AJ748" s="839"/>
      <c r="AK748" s="839"/>
      <c r="AL748" s="839"/>
      <c r="AM748" s="839"/>
      <c r="AN748" s="839"/>
      <c r="AO748" s="839"/>
      <c r="AP748" s="839"/>
      <c r="AQ748" s="839"/>
      <c r="AR748" s="839"/>
      <c r="AS748" s="839"/>
      <c r="AT748" s="839"/>
      <c r="AU748" s="839"/>
      <c r="AV748" s="839"/>
      <c r="AW748" s="839"/>
      <c r="AX748" s="839"/>
      <c r="AY748" s="839"/>
      <c r="AZ748" s="839"/>
      <c r="BA748" s="839"/>
      <c r="BB748" s="839"/>
      <c r="BC748" s="839"/>
      <c r="BD748" s="839"/>
      <c r="BE748" s="839"/>
      <c r="BF748" s="839"/>
      <c r="BG748" s="839"/>
      <c r="BH748" s="839"/>
      <c r="BI748" s="839"/>
      <c r="BJ748" s="839"/>
      <c r="BK748" s="839"/>
      <c r="BL748" s="839"/>
      <c r="BM748" s="839"/>
      <c r="BN748" s="839"/>
      <c r="BO748" s="839"/>
      <c r="BP748" s="839"/>
      <c r="BQ748" s="839"/>
      <c r="BR748" s="839"/>
      <c r="BS748" s="839"/>
    </row>
    <row r="749" spans="1:71" s="733" customFormat="1" ht="15.6" customHeight="1" outlineLevel="2" x14ac:dyDescent="0.2">
      <c r="A749" s="813"/>
      <c r="B749" s="578"/>
      <c r="C749" s="694"/>
      <c r="D749" s="576"/>
      <c r="E749" s="734"/>
      <c r="G749" s="735"/>
      <c r="H749" s="735"/>
      <c r="I749" s="782"/>
      <c r="J749" s="782"/>
      <c r="K749" s="782"/>
      <c r="L749" s="782"/>
      <c r="M749" s="782"/>
      <c r="N749" s="736"/>
      <c r="O749" s="889"/>
      <c r="P749" s="902"/>
      <c r="Q749" s="894"/>
      <c r="R749" s="889"/>
      <c r="S749" s="895"/>
      <c r="T749" s="889"/>
      <c r="U749" s="889"/>
      <c r="V749" s="889"/>
      <c r="W749" s="889"/>
      <c r="X749" s="889"/>
      <c r="Y749" s="905"/>
      <c r="Z749" s="842"/>
      <c r="AA749" s="842"/>
      <c r="AB749" s="842"/>
      <c r="AC749" s="842"/>
      <c r="AD749" s="842"/>
      <c r="AE749" s="842"/>
      <c r="AF749" s="842"/>
      <c r="AG749" s="842"/>
      <c r="AH749" s="842"/>
      <c r="AI749" s="842"/>
      <c r="AJ749" s="842"/>
      <c r="AK749" s="842"/>
      <c r="AL749" s="842"/>
      <c r="AM749" s="842"/>
      <c r="AN749" s="842"/>
      <c r="AO749" s="842"/>
      <c r="AP749" s="842"/>
      <c r="AQ749" s="842"/>
      <c r="AR749" s="842"/>
      <c r="AS749" s="842"/>
      <c r="AT749" s="842"/>
      <c r="AU749" s="842"/>
      <c r="AV749" s="842"/>
      <c r="AW749" s="842"/>
      <c r="AX749" s="842"/>
      <c r="AY749" s="842"/>
      <c r="AZ749" s="842"/>
      <c r="BA749" s="842"/>
      <c r="BB749" s="842"/>
      <c r="BC749" s="842"/>
      <c r="BD749" s="842"/>
      <c r="BE749" s="842"/>
      <c r="BF749" s="842"/>
      <c r="BG749" s="842"/>
      <c r="BH749" s="842"/>
      <c r="BI749" s="842"/>
      <c r="BJ749" s="842"/>
      <c r="BK749" s="842"/>
      <c r="BL749" s="842"/>
      <c r="BM749" s="842"/>
      <c r="BN749" s="842"/>
      <c r="BO749" s="842"/>
      <c r="BP749" s="842"/>
      <c r="BQ749" s="842"/>
      <c r="BR749" s="842"/>
      <c r="BS749" s="842"/>
    </row>
    <row r="750" spans="1:71" ht="15.6" customHeight="1" outlineLevel="2" x14ac:dyDescent="0.2">
      <c r="B750" s="578"/>
      <c r="E750" s="579"/>
      <c r="G750" s="580"/>
      <c r="H750" s="580"/>
      <c r="K750" s="783"/>
      <c r="N750" s="703"/>
      <c r="O750" s="888"/>
      <c r="P750" s="902"/>
      <c r="Q750" s="894"/>
      <c r="S750" s="895"/>
    </row>
    <row r="751" spans="1:71" ht="9" customHeight="1" outlineLevel="1" x14ac:dyDescent="0.2">
      <c r="B751" s="582"/>
      <c r="D751" s="583"/>
      <c r="E751" s="585"/>
      <c r="F751" s="583"/>
      <c r="G751" s="584"/>
      <c r="H751" s="584"/>
      <c r="I751" s="769"/>
      <c r="J751" s="769"/>
      <c r="K751" s="769"/>
      <c r="L751" s="769"/>
      <c r="M751" s="769"/>
      <c r="N751" s="694"/>
      <c r="O751" s="892"/>
      <c r="P751" s="892"/>
      <c r="Q751" s="892"/>
      <c r="R751" s="893"/>
      <c r="S751" s="893"/>
      <c r="T751" s="893"/>
      <c r="U751" s="893"/>
      <c r="V751" s="893"/>
      <c r="W751" s="893"/>
      <c r="X751" s="893"/>
      <c r="Y751" s="892"/>
      <c r="Z751" s="837"/>
      <c r="AA751" s="838"/>
      <c r="AG751" s="835"/>
      <c r="AH751" s="835"/>
    </row>
    <row r="752" spans="1:71" s="789" customFormat="1" ht="15.6" customHeight="1" outlineLevel="1" x14ac:dyDescent="0.2">
      <c r="B752" s="569" t="s">
        <v>1075</v>
      </c>
      <c r="C752" s="814"/>
      <c r="D752" s="570" t="s">
        <v>1583</v>
      </c>
      <c r="E752" s="577">
        <v>91.3</v>
      </c>
      <c r="F752" s="570" t="s">
        <v>74</v>
      </c>
      <c r="G752" s="571"/>
      <c r="H752" s="571">
        <f>SUM(H753:H768)/E752</f>
        <v>1.2342349336335239</v>
      </c>
      <c r="I752" s="767"/>
      <c r="J752" s="767">
        <f>SUM(J753:J768)/E752</f>
        <v>50.097419500000001</v>
      </c>
      <c r="K752" s="767"/>
      <c r="L752" s="767">
        <f>SUM(L753:L768)/E752</f>
        <v>0</v>
      </c>
      <c r="M752" s="767">
        <f>SUM(M753:M768)/E752</f>
        <v>124.15151551801144</v>
      </c>
      <c r="N752" s="814"/>
      <c r="O752" s="886">
        <f>SUM(O753:O768)/E752</f>
        <v>150.22333377679382</v>
      </c>
      <c r="P752" s="885" t="str">
        <f>B752</f>
        <v>V1-3-J2</v>
      </c>
      <c r="Q752" s="885"/>
      <c r="R752" s="886"/>
      <c r="S752" s="886"/>
      <c r="T752" s="886"/>
      <c r="U752" s="899"/>
      <c r="V752" s="886"/>
      <c r="W752" s="886"/>
      <c r="X752" s="886">
        <f>SUM(X753:X768)/E752</f>
        <v>171.01757912810527</v>
      </c>
      <c r="Y752" s="887"/>
      <c r="Z752" s="832"/>
      <c r="AA752" s="832"/>
      <c r="AB752" s="832"/>
      <c r="AC752" s="832"/>
      <c r="AD752" s="832"/>
      <c r="AE752" s="832"/>
      <c r="AF752" s="832"/>
      <c r="AG752" s="832"/>
      <c r="AH752" s="832"/>
      <c r="AI752" s="832"/>
      <c r="AJ752" s="832"/>
      <c r="AK752" s="832"/>
      <c r="AL752" s="832"/>
      <c r="AM752" s="832"/>
      <c r="AN752" s="832"/>
      <c r="AO752" s="832"/>
      <c r="AP752" s="832"/>
      <c r="AQ752" s="832"/>
      <c r="AR752" s="832"/>
      <c r="AS752" s="832"/>
      <c r="AT752" s="832"/>
      <c r="AU752" s="832"/>
      <c r="AV752" s="832"/>
      <c r="AW752" s="832"/>
      <c r="AX752" s="832"/>
      <c r="AY752" s="832"/>
      <c r="AZ752" s="832"/>
      <c r="BA752" s="832"/>
      <c r="BB752" s="832"/>
      <c r="BC752" s="832"/>
      <c r="BD752" s="832"/>
      <c r="BE752" s="832"/>
      <c r="BF752" s="832"/>
      <c r="BG752" s="832"/>
      <c r="BH752" s="832"/>
      <c r="BI752" s="832"/>
      <c r="BJ752" s="832"/>
      <c r="BK752" s="832"/>
      <c r="BL752" s="832"/>
      <c r="BM752" s="832"/>
      <c r="BN752" s="832"/>
      <c r="BO752" s="832"/>
      <c r="BP752" s="832"/>
      <c r="BQ752" s="832"/>
      <c r="BR752" s="832"/>
      <c r="BS752" s="832"/>
    </row>
    <row r="753" spans="1:71" ht="15.6" customHeight="1" outlineLevel="2" x14ac:dyDescent="0.2">
      <c r="B753" s="578"/>
      <c r="D753" s="587" t="s">
        <v>1201</v>
      </c>
      <c r="E753" s="579"/>
      <c r="G753" s="580"/>
      <c r="H753" s="580"/>
      <c r="K753" s="783"/>
      <c r="N753" s="703"/>
      <c r="O753" s="888" t="str">
        <f>R753</f>
        <v>incl. opslagen</v>
      </c>
      <c r="P753" s="888"/>
      <c r="Q753" s="894"/>
      <c r="R753" s="901" t="str">
        <f>Tabellen!$C$2</f>
        <v>incl. opslagen</v>
      </c>
      <c r="S753" s="895"/>
      <c r="T753" s="901" t="str">
        <f>Tabellen!$C$2</f>
        <v>incl. opslagen</v>
      </c>
    </row>
    <row r="754" spans="1:71" s="575" customFormat="1" ht="15.6" customHeight="1" outlineLevel="2" x14ac:dyDescent="0.2">
      <c r="A754" s="811"/>
      <c r="B754" s="578"/>
      <c r="C754" s="694"/>
      <c r="D754" s="576" t="s">
        <v>1378</v>
      </c>
      <c r="E754" s="579">
        <v>1</v>
      </c>
      <c r="F754" s="576" t="s">
        <v>844</v>
      </c>
      <c r="G754" s="580">
        <v>2</v>
      </c>
      <c r="H754" s="580">
        <f t="shared" ref="H754:H766" si="217">E754*G754</f>
        <v>2</v>
      </c>
      <c r="I754" s="768"/>
      <c r="J754" s="768">
        <f t="shared" ref="J754:J766" si="218">E754*I754</f>
        <v>0</v>
      </c>
      <c r="K754" s="768"/>
      <c r="L754" s="768">
        <f>E754*K754</f>
        <v>0</v>
      </c>
      <c r="M754" s="768">
        <f>J754+H754*Tabellen!$K$2+L754</f>
        <v>120</v>
      </c>
      <c r="N754" s="704"/>
      <c r="O754" s="889">
        <f t="shared" ref="O754:O766" si="219">R754+T754</f>
        <v>145.19999999999999</v>
      </c>
      <c r="P754" s="902"/>
      <c r="Q754" s="894" t="s">
        <v>1007</v>
      </c>
      <c r="R754" s="889">
        <f>H754*Tabellen!$K$2*Tabellen!$F$2</f>
        <v>145.19999999999999</v>
      </c>
      <c r="S754" s="895" t="s">
        <v>1089</v>
      </c>
      <c r="T754" s="889">
        <f>J754*Tabellen!$F$2</f>
        <v>0</v>
      </c>
      <c r="U754" s="889">
        <f>R754*Tabellen!$G$2</f>
        <v>13.067999999999998</v>
      </c>
      <c r="V754" s="889">
        <f>T754*Tabellen!$H$2</f>
        <v>0</v>
      </c>
      <c r="W754" s="889">
        <f t="shared" ref="W754:W766" si="220">U754+V754</f>
        <v>13.067999999999998</v>
      </c>
      <c r="X754" s="889">
        <f t="shared" ref="X754:X766" si="221">O754+W754</f>
        <v>158.26799999999997</v>
      </c>
      <c r="Y754" s="890"/>
      <c r="Z754" s="839"/>
      <c r="AA754" s="839"/>
      <c r="AB754" s="839"/>
      <c r="AC754" s="839"/>
      <c r="AD754" s="839"/>
      <c r="AE754" s="839"/>
      <c r="AF754" s="839"/>
      <c r="AG754" s="839"/>
      <c r="AH754" s="839"/>
      <c r="AI754" s="839"/>
      <c r="AJ754" s="839"/>
      <c r="AK754" s="839"/>
      <c r="AL754" s="839"/>
      <c r="AM754" s="839"/>
      <c r="AN754" s="839"/>
      <c r="AO754" s="839"/>
      <c r="AP754" s="839"/>
      <c r="AQ754" s="839"/>
      <c r="AR754" s="839"/>
      <c r="AS754" s="839"/>
      <c r="AT754" s="839"/>
      <c r="AU754" s="839"/>
      <c r="AV754" s="839"/>
      <c r="AW754" s="839"/>
      <c r="AX754" s="839"/>
      <c r="AY754" s="839"/>
      <c r="AZ754" s="839"/>
      <c r="BA754" s="839"/>
      <c r="BB754" s="839"/>
      <c r="BC754" s="839"/>
      <c r="BD754" s="839"/>
      <c r="BE754" s="839"/>
      <c r="BF754" s="839"/>
      <c r="BG754" s="839"/>
      <c r="BH754" s="839"/>
      <c r="BI754" s="839"/>
      <c r="BJ754" s="839"/>
      <c r="BK754" s="839"/>
      <c r="BL754" s="839"/>
      <c r="BM754" s="839"/>
      <c r="BN754" s="839"/>
      <c r="BO754" s="839"/>
      <c r="BP754" s="839"/>
      <c r="BQ754" s="839"/>
      <c r="BR754" s="839"/>
      <c r="BS754" s="839"/>
    </row>
    <row r="755" spans="1:71" s="575" customFormat="1" ht="15.6" customHeight="1" outlineLevel="2" x14ac:dyDescent="0.2">
      <c r="A755" s="811"/>
      <c r="B755" s="578"/>
      <c r="C755" s="694"/>
      <c r="D755" s="576" t="s">
        <v>1408</v>
      </c>
      <c r="E755" s="579">
        <f>91.3/2.7</f>
        <v>33.81481481481481</v>
      </c>
      <c r="F755" s="576" t="s">
        <v>71</v>
      </c>
      <c r="G755" s="580">
        <v>0.05</v>
      </c>
      <c r="H755" s="580">
        <f t="shared" si="217"/>
        <v>1.6907407407407407</v>
      </c>
      <c r="I755" s="768"/>
      <c r="J755" s="768">
        <f t="shared" si="218"/>
        <v>0</v>
      </c>
      <c r="K755" s="768"/>
      <c r="L755" s="768">
        <f>E755*K755</f>
        <v>0</v>
      </c>
      <c r="M755" s="768">
        <f>J755+H755*Tabellen!$K$2+L755</f>
        <v>101.44444444444444</v>
      </c>
      <c r="N755" s="704"/>
      <c r="O755" s="889">
        <f t="shared" si="219"/>
        <v>122.74777777777777</v>
      </c>
      <c r="P755" s="902"/>
      <c r="Q755" s="894" t="s">
        <v>1007</v>
      </c>
      <c r="R755" s="889">
        <f>H755*Tabellen!$K$2*Tabellen!$F$2</f>
        <v>122.74777777777777</v>
      </c>
      <c r="S755" s="895" t="s">
        <v>1089</v>
      </c>
      <c r="T755" s="889">
        <f>J755*Tabellen!$F$2</f>
        <v>0</v>
      </c>
      <c r="U755" s="889">
        <f>R755*Tabellen!$G$2</f>
        <v>11.047299999999998</v>
      </c>
      <c r="V755" s="889">
        <f>T755*Tabellen!$H$2</f>
        <v>0</v>
      </c>
      <c r="W755" s="889">
        <f t="shared" si="220"/>
        <v>11.047299999999998</v>
      </c>
      <c r="X755" s="889">
        <f t="shared" si="221"/>
        <v>133.79507777777778</v>
      </c>
      <c r="Y755" s="890"/>
      <c r="Z755" s="839"/>
      <c r="AA755" s="839"/>
      <c r="AB755" s="839"/>
      <c r="AC755" s="839"/>
      <c r="AD755" s="839"/>
      <c r="AE755" s="839"/>
      <c r="AF755" s="839"/>
      <c r="AG755" s="839"/>
      <c r="AH755" s="839"/>
      <c r="AI755" s="839"/>
      <c r="AJ755" s="839"/>
      <c r="AK755" s="839"/>
      <c r="AL755" s="839"/>
      <c r="AM755" s="839"/>
      <c r="AN755" s="839"/>
      <c r="AO755" s="839"/>
      <c r="AP755" s="839"/>
      <c r="AQ755" s="839"/>
      <c r="AR755" s="839"/>
      <c r="AS755" s="839"/>
      <c r="AT755" s="839"/>
      <c r="AU755" s="839"/>
      <c r="AV755" s="839"/>
      <c r="AW755" s="839"/>
      <c r="AX755" s="839"/>
      <c r="AY755" s="839"/>
      <c r="AZ755" s="839"/>
      <c r="BA755" s="839"/>
      <c r="BB755" s="839"/>
      <c r="BC755" s="839"/>
      <c r="BD755" s="839"/>
      <c r="BE755" s="839"/>
      <c r="BF755" s="839"/>
      <c r="BG755" s="839"/>
      <c r="BH755" s="839"/>
      <c r="BI755" s="839"/>
      <c r="BJ755" s="839"/>
      <c r="BK755" s="839"/>
      <c r="BL755" s="839"/>
      <c r="BM755" s="839"/>
      <c r="BN755" s="839"/>
      <c r="BO755" s="839"/>
      <c r="BP755" s="839"/>
      <c r="BQ755" s="839"/>
      <c r="BR755" s="839"/>
      <c r="BS755" s="839"/>
    </row>
    <row r="756" spans="1:71" s="575" customFormat="1" ht="15.6" customHeight="1" outlineLevel="2" x14ac:dyDescent="0.2">
      <c r="A756" s="811"/>
      <c r="B756" s="578"/>
      <c r="C756" s="694"/>
      <c r="D756" s="576" t="s">
        <v>1420</v>
      </c>
      <c r="E756" s="579">
        <f>E752*3.3333</f>
        <v>304.33028999999999</v>
      </c>
      <c r="F756" s="576" t="s">
        <v>71</v>
      </c>
      <c r="G756" s="580">
        <v>0.03</v>
      </c>
      <c r="H756" s="580">
        <f t="shared" si="217"/>
        <v>9.1299086999999997</v>
      </c>
      <c r="I756" s="768">
        <v>0.44</v>
      </c>
      <c r="J756" s="768">
        <f t="shared" si="218"/>
        <v>133.90532759999999</v>
      </c>
      <c r="K756" s="768"/>
      <c r="L756" s="768">
        <f>E756*K756</f>
        <v>0</v>
      </c>
      <c r="M756" s="768">
        <f>J756+H756*Tabellen!$K$2+L756</f>
        <v>681.69984959999999</v>
      </c>
      <c r="N756" s="704"/>
      <c r="O756" s="889">
        <f t="shared" si="219"/>
        <v>824.85681801600003</v>
      </c>
      <c r="P756" s="902"/>
      <c r="Q756" s="894" t="s">
        <v>1007</v>
      </c>
      <c r="R756" s="889">
        <f>H756*Tabellen!$K$2*Tabellen!$F$2</f>
        <v>662.83137162000003</v>
      </c>
      <c r="S756" s="895" t="s">
        <v>1089</v>
      </c>
      <c r="T756" s="889">
        <f>J756*Tabellen!$F$2</f>
        <v>162.02544639599998</v>
      </c>
      <c r="U756" s="889">
        <f>R756*Tabellen!$G$2</f>
        <v>59.654823445799998</v>
      </c>
      <c r="V756" s="889">
        <f>T756*Tabellen!$H$2</f>
        <v>34.025343743159993</v>
      </c>
      <c r="W756" s="889">
        <f t="shared" si="220"/>
        <v>93.680167188959985</v>
      </c>
      <c r="X756" s="889">
        <f t="shared" si="221"/>
        <v>918.53698520496005</v>
      </c>
      <c r="Y756" s="890"/>
      <c r="Z756" s="839"/>
      <c r="AA756" s="839"/>
      <c r="AB756" s="839"/>
      <c r="AC756" s="839"/>
      <c r="AD756" s="839"/>
      <c r="AE756" s="839"/>
      <c r="AF756" s="839"/>
      <c r="AG756" s="839"/>
      <c r="AH756" s="839"/>
      <c r="AI756" s="839"/>
      <c r="AJ756" s="839"/>
      <c r="AK756" s="839"/>
      <c r="AL756" s="839"/>
      <c r="AM756" s="839"/>
      <c r="AN756" s="839"/>
      <c r="AO756" s="839"/>
      <c r="AP756" s="839"/>
      <c r="AQ756" s="839"/>
      <c r="AR756" s="839"/>
      <c r="AS756" s="839"/>
      <c r="AT756" s="839"/>
      <c r="AU756" s="839"/>
      <c r="AV756" s="839"/>
      <c r="AW756" s="839"/>
      <c r="AX756" s="839"/>
      <c r="AY756" s="839"/>
      <c r="AZ756" s="839"/>
      <c r="BA756" s="839"/>
      <c r="BB756" s="839"/>
      <c r="BC756" s="839"/>
      <c r="BD756" s="839"/>
      <c r="BE756" s="839"/>
      <c r="BF756" s="839"/>
      <c r="BG756" s="839"/>
      <c r="BH756" s="839"/>
      <c r="BI756" s="839"/>
      <c r="BJ756" s="839"/>
      <c r="BK756" s="839"/>
      <c r="BL756" s="839"/>
      <c r="BM756" s="839"/>
      <c r="BN756" s="839"/>
      <c r="BO756" s="839"/>
      <c r="BP756" s="839"/>
      <c r="BQ756" s="839"/>
      <c r="BR756" s="839"/>
      <c r="BS756" s="839"/>
    </row>
    <row r="757" spans="1:71" s="575" customFormat="1" ht="15.6" customHeight="1" outlineLevel="2" x14ac:dyDescent="0.2">
      <c r="A757" s="811"/>
      <c r="B757" s="686"/>
      <c r="C757" s="699"/>
      <c r="D757" s="692" t="s">
        <v>158</v>
      </c>
      <c r="E757" s="597">
        <f>E752*1.7*1.1</f>
        <v>170.73099999999999</v>
      </c>
      <c r="F757" s="598" t="s">
        <v>71</v>
      </c>
      <c r="G757" s="599">
        <v>0</v>
      </c>
      <c r="H757" s="599">
        <f t="shared" si="217"/>
        <v>0</v>
      </c>
      <c r="I757" s="776">
        <v>2.61</v>
      </c>
      <c r="J757" s="776">
        <f t="shared" si="218"/>
        <v>445.60790999999995</v>
      </c>
      <c r="K757" s="776"/>
      <c r="L757" s="776">
        <f>+K757*E757</f>
        <v>0</v>
      </c>
      <c r="M757" s="777">
        <f>J757+H757*Tabellen!$K$2+L757</f>
        <v>445.60790999999995</v>
      </c>
      <c r="N757" s="704"/>
      <c r="O757" s="889">
        <f t="shared" si="219"/>
        <v>539.18557109999995</v>
      </c>
      <c r="P757" s="902"/>
      <c r="Q757" s="894" t="s">
        <v>1007</v>
      </c>
      <c r="R757" s="889">
        <f>H757*Tabellen!$K$2*Tabellen!$F$2</f>
        <v>0</v>
      </c>
      <c r="S757" s="895" t="s">
        <v>1089</v>
      </c>
      <c r="T757" s="889">
        <f>J757*Tabellen!$F$2</f>
        <v>539.18557109999995</v>
      </c>
      <c r="U757" s="889">
        <f>R757*Tabellen!$G$2</f>
        <v>0</v>
      </c>
      <c r="V757" s="889">
        <f>T757*Tabellen!$H$2</f>
        <v>113.22896993099998</v>
      </c>
      <c r="W757" s="889">
        <f t="shared" si="220"/>
        <v>113.22896993099998</v>
      </c>
      <c r="X757" s="889">
        <f t="shared" si="221"/>
        <v>652.41454103099989</v>
      </c>
      <c r="Y757" s="890"/>
      <c r="Z757" s="841"/>
      <c r="AA757" s="839"/>
      <c r="AB757" s="839"/>
      <c r="AC757" s="839"/>
      <c r="AD757" s="839"/>
      <c r="AE757" s="839"/>
      <c r="AF757" s="839"/>
      <c r="AG757" s="839"/>
      <c r="AH757" s="839"/>
      <c r="AI757" s="839"/>
      <c r="AJ757" s="839"/>
      <c r="AK757" s="839"/>
      <c r="AL757" s="839"/>
      <c r="AM757" s="839"/>
      <c r="AN757" s="839"/>
      <c r="AO757" s="839"/>
      <c r="AP757" s="839"/>
      <c r="AQ757" s="839"/>
      <c r="AR757" s="839"/>
      <c r="AS757" s="839"/>
      <c r="AT757" s="839"/>
      <c r="AU757" s="839"/>
      <c r="AV757" s="839"/>
      <c r="AW757" s="839"/>
      <c r="AX757" s="839"/>
      <c r="AY757" s="839"/>
      <c r="AZ757" s="839"/>
      <c r="BA757" s="839"/>
      <c r="BB757" s="839"/>
      <c r="BC757" s="839"/>
      <c r="BD757" s="839"/>
      <c r="BE757" s="839"/>
      <c r="BF757" s="839"/>
      <c r="BG757" s="839"/>
      <c r="BH757" s="839"/>
      <c r="BI757" s="839"/>
      <c r="BJ757" s="839"/>
      <c r="BK757" s="839"/>
      <c r="BL757" s="839"/>
      <c r="BM757" s="839"/>
      <c r="BN757" s="839"/>
      <c r="BO757" s="839"/>
      <c r="BP757" s="839"/>
      <c r="BQ757" s="839"/>
      <c r="BR757" s="839"/>
      <c r="BS757" s="839"/>
    </row>
    <row r="758" spans="1:71" s="575" customFormat="1" ht="15.6" customHeight="1" outlineLevel="2" x14ac:dyDescent="0.2">
      <c r="A758" s="811"/>
      <c r="B758" s="686"/>
      <c r="C758" s="699"/>
      <c r="D758" s="692" t="s">
        <v>159</v>
      </c>
      <c r="E758" s="597">
        <f>E752/2.5*2.1</f>
        <v>76.691999999999993</v>
      </c>
      <c r="F758" s="598" t="s">
        <v>71</v>
      </c>
      <c r="G758" s="599">
        <v>0</v>
      </c>
      <c r="H758" s="599">
        <f t="shared" si="217"/>
        <v>0</v>
      </c>
      <c r="I758" s="776">
        <v>2.39</v>
      </c>
      <c r="J758" s="776">
        <f t="shared" si="218"/>
        <v>183.29388</v>
      </c>
      <c r="K758" s="776"/>
      <c r="L758" s="776">
        <f>+K758*E758</f>
        <v>0</v>
      </c>
      <c r="M758" s="777">
        <f>J758+H758*Tabellen!$K$2+L758</f>
        <v>183.29388</v>
      </c>
      <c r="N758" s="704"/>
      <c r="O758" s="889">
        <f t="shared" si="219"/>
        <v>221.78559479999998</v>
      </c>
      <c r="P758" s="902"/>
      <c r="Q758" s="894" t="s">
        <v>1007</v>
      </c>
      <c r="R758" s="889">
        <f>H758*Tabellen!$K$2*Tabellen!$F$2</f>
        <v>0</v>
      </c>
      <c r="S758" s="895" t="s">
        <v>1089</v>
      </c>
      <c r="T758" s="889">
        <f>J758*Tabellen!$F$2</f>
        <v>221.78559479999998</v>
      </c>
      <c r="U758" s="889">
        <f>R758*Tabellen!$G$2</f>
        <v>0</v>
      </c>
      <c r="V758" s="889">
        <f>T758*Tabellen!$H$2</f>
        <v>46.574974907999994</v>
      </c>
      <c r="W758" s="889">
        <f t="shared" si="220"/>
        <v>46.574974907999994</v>
      </c>
      <c r="X758" s="889">
        <f t="shared" si="221"/>
        <v>268.36056970799996</v>
      </c>
      <c r="Y758" s="890"/>
      <c r="Z758" s="841"/>
      <c r="AA758" s="839"/>
      <c r="AB758" s="839"/>
      <c r="AC758" s="839"/>
      <c r="AD758" s="839"/>
      <c r="AE758" s="839"/>
      <c r="AF758" s="839"/>
      <c r="AG758" s="839"/>
      <c r="AH758" s="839"/>
      <c r="AI758" s="839"/>
      <c r="AJ758" s="839"/>
      <c r="AK758" s="839"/>
      <c r="AL758" s="839"/>
      <c r="AM758" s="839"/>
      <c r="AN758" s="839"/>
      <c r="AO758" s="839"/>
      <c r="AP758" s="839"/>
      <c r="AQ758" s="839"/>
      <c r="AR758" s="839"/>
      <c r="AS758" s="839"/>
      <c r="AT758" s="839"/>
      <c r="AU758" s="839"/>
      <c r="AV758" s="839"/>
      <c r="AW758" s="839"/>
      <c r="AX758" s="839"/>
      <c r="AY758" s="839"/>
      <c r="AZ758" s="839"/>
      <c r="BA758" s="839"/>
      <c r="BB758" s="839"/>
      <c r="BC758" s="839"/>
      <c r="BD758" s="839"/>
      <c r="BE758" s="839"/>
      <c r="BF758" s="839"/>
      <c r="BG758" s="839"/>
      <c r="BH758" s="839"/>
      <c r="BI758" s="839"/>
      <c r="BJ758" s="839"/>
      <c r="BK758" s="839"/>
      <c r="BL758" s="839"/>
      <c r="BM758" s="839"/>
      <c r="BN758" s="839"/>
      <c r="BO758" s="839"/>
      <c r="BP758" s="839"/>
      <c r="BQ758" s="839"/>
      <c r="BR758" s="839"/>
      <c r="BS758" s="839"/>
    </row>
    <row r="759" spans="1:71" s="575" customFormat="1" ht="15.6" customHeight="1" outlineLevel="2" x14ac:dyDescent="0.2">
      <c r="A759" s="811"/>
      <c r="B759" s="578"/>
      <c r="C759" s="694"/>
      <c r="D759" s="576" t="s">
        <v>1423</v>
      </c>
      <c r="E759" s="579">
        <f>E752*1.05</f>
        <v>95.864999999999995</v>
      </c>
      <c r="F759" s="576" t="s">
        <v>74</v>
      </c>
      <c r="G759" s="580">
        <v>0</v>
      </c>
      <c r="H759" s="580">
        <f t="shared" si="217"/>
        <v>0</v>
      </c>
      <c r="I759" s="768">
        <v>13.96</v>
      </c>
      <c r="J759" s="768">
        <f t="shared" si="218"/>
        <v>1338.2754</v>
      </c>
      <c r="K759" s="768"/>
      <c r="L759" s="768">
        <f>E759*K759</f>
        <v>0</v>
      </c>
      <c r="M759" s="768">
        <f>J759+H759*Tabellen!$K$2+L759</f>
        <v>1338.2754</v>
      </c>
      <c r="N759" s="704"/>
      <c r="O759" s="889">
        <f t="shared" si="219"/>
        <v>1619.313234</v>
      </c>
      <c r="P759" s="902"/>
      <c r="Q759" s="894" t="s">
        <v>1007</v>
      </c>
      <c r="R759" s="889">
        <f>H759*Tabellen!$K$2*Tabellen!$F$2</f>
        <v>0</v>
      </c>
      <c r="S759" s="895" t="s">
        <v>1089</v>
      </c>
      <c r="T759" s="889">
        <f>J759*Tabellen!$F$2</f>
        <v>1619.313234</v>
      </c>
      <c r="U759" s="889">
        <f>R759*Tabellen!$G$2</f>
        <v>0</v>
      </c>
      <c r="V759" s="889">
        <f>T759*Tabellen!$H$2</f>
        <v>340.05577913999997</v>
      </c>
      <c r="W759" s="889">
        <f t="shared" si="220"/>
        <v>340.05577913999997</v>
      </c>
      <c r="X759" s="889">
        <f t="shared" si="221"/>
        <v>1959.3690131399999</v>
      </c>
      <c r="Y759" s="888"/>
      <c r="Z759" s="839"/>
      <c r="AA759" s="839"/>
      <c r="AB759" s="839"/>
      <c r="AC759" s="839"/>
      <c r="AD759" s="839"/>
      <c r="AE759" s="839"/>
      <c r="AF759" s="839"/>
      <c r="AG759" s="839"/>
      <c r="AH759" s="839"/>
      <c r="AI759" s="839"/>
      <c r="AJ759" s="839"/>
      <c r="AK759" s="839"/>
      <c r="AL759" s="839"/>
      <c r="AM759" s="839"/>
      <c r="AN759" s="839"/>
      <c r="AO759" s="839"/>
      <c r="AP759" s="839"/>
      <c r="AQ759" s="839"/>
      <c r="AR759" s="839"/>
      <c r="AS759" s="839"/>
      <c r="AT759" s="839"/>
      <c r="AU759" s="839"/>
      <c r="AV759" s="839"/>
      <c r="AW759" s="839"/>
      <c r="AX759" s="839"/>
      <c r="AY759" s="839"/>
      <c r="AZ759" s="839"/>
      <c r="BA759" s="839"/>
      <c r="BB759" s="839"/>
      <c r="BC759" s="839"/>
      <c r="BD759" s="839"/>
      <c r="BE759" s="839"/>
      <c r="BF759" s="839"/>
      <c r="BG759" s="839"/>
      <c r="BH759" s="839"/>
      <c r="BI759" s="839"/>
      <c r="BJ759" s="839"/>
      <c r="BK759" s="839"/>
      <c r="BL759" s="839"/>
      <c r="BM759" s="839"/>
      <c r="BN759" s="839"/>
      <c r="BO759" s="839"/>
      <c r="BP759" s="839"/>
      <c r="BQ759" s="839"/>
      <c r="BR759" s="839"/>
      <c r="BS759" s="839"/>
    </row>
    <row r="760" spans="1:71" s="575" customFormat="1" ht="15.6" customHeight="1" outlineLevel="2" x14ac:dyDescent="0.2">
      <c r="A760" s="811"/>
      <c r="B760" s="578"/>
      <c r="C760" s="694"/>
      <c r="D760" s="576" t="s">
        <v>1514</v>
      </c>
      <c r="E760" s="579">
        <f>E752*1.05</f>
        <v>95.864999999999995</v>
      </c>
      <c r="F760" s="578" t="s">
        <v>74</v>
      </c>
      <c r="G760" s="579">
        <v>0</v>
      </c>
      <c r="H760" s="580">
        <f t="shared" si="217"/>
        <v>0</v>
      </c>
      <c r="I760" s="781">
        <v>1.85</v>
      </c>
      <c r="J760" s="768">
        <f t="shared" si="218"/>
        <v>177.35024999999999</v>
      </c>
      <c r="K760" s="768"/>
      <c r="L760" s="768">
        <f>E760*K760</f>
        <v>0</v>
      </c>
      <c r="M760" s="768">
        <f>J760+H760*Tabellen!$K$2+L760</f>
        <v>177.35024999999999</v>
      </c>
      <c r="N760" s="704"/>
      <c r="O760" s="889">
        <f t="shared" si="219"/>
        <v>214.59380249999998</v>
      </c>
      <c r="P760" s="902"/>
      <c r="Q760" s="894" t="s">
        <v>1007</v>
      </c>
      <c r="R760" s="889">
        <f>H760*Tabellen!$K$2*Tabellen!$F$2</f>
        <v>0</v>
      </c>
      <c r="S760" s="895" t="s">
        <v>1089</v>
      </c>
      <c r="T760" s="889">
        <f>J760*Tabellen!$F$2</f>
        <v>214.59380249999998</v>
      </c>
      <c r="U760" s="889">
        <f>R760*Tabellen!$G$2</f>
        <v>0</v>
      </c>
      <c r="V760" s="889">
        <f>T760*Tabellen!$H$2</f>
        <v>45.064698524999997</v>
      </c>
      <c r="W760" s="889">
        <f t="shared" si="220"/>
        <v>45.064698524999997</v>
      </c>
      <c r="X760" s="889">
        <f t="shared" si="221"/>
        <v>259.65850102499996</v>
      </c>
      <c r="Y760" s="897"/>
      <c r="Z760" s="839"/>
      <c r="AA760" s="839"/>
      <c r="AB760" s="839"/>
      <c r="AC760" s="839"/>
      <c r="AD760" s="839"/>
      <c r="AE760" s="839"/>
      <c r="AF760" s="839"/>
      <c r="AG760" s="839"/>
      <c r="AH760" s="839"/>
      <c r="AI760" s="839"/>
      <c r="AJ760" s="839"/>
      <c r="AK760" s="839"/>
      <c r="AL760" s="839"/>
      <c r="AM760" s="839"/>
      <c r="AN760" s="839"/>
      <c r="AO760" s="839"/>
      <c r="AP760" s="839"/>
      <c r="AQ760" s="839"/>
      <c r="AR760" s="839"/>
      <c r="AS760" s="839"/>
      <c r="AT760" s="839"/>
      <c r="AU760" s="839"/>
      <c r="AV760" s="839"/>
      <c r="AW760" s="839"/>
      <c r="AX760" s="839"/>
      <c r="AY760" s="839"/>
      <c r="AZ760" s="839"/>
      <c r="BA760" s="839"/>
      <c r="BB760" s="839"/>
      <c r="BC760" s="839"/>
      <c r="BD760" s="839"/>
      <c r="BE760" s="839"/>
      <c r="BF760" s="839"/>
      <c r="BG760" s="839"/>
      <c r="BH760" s="839"/>
      <c r="BI760" s="839"/>
      <c r="BJ760" s="839"/>
      <c r="BK760" s="839"/>
      <c r="BL760" s="839"/>
      <c r="BM760" s="839"/>
      <c r="BN760" s="839"/>
      <c r="BO760" s="839"/>
      <c r="BP760" s="839"/>
      <c r="BQ760" s="839"/>
      <c r="BR760" s="839"/>
      <c r="BS760" s="839"/>
    </row>
    <row r="761" spans="1:71" s="575" customFormat="1" ht="15.6" customHeight="1" outlineLevel="2" x14ac:dyDescent="0.2">
      <c r="A761" s="811"/>
      <c r="B761" s="578"/>
      <c r="C761" s="694"/>
      <c r="D761" s="576" t="s">
        <v>1414</v>
      </c>
      <c r="E761" s="579">
        <f>E752*1.1</f>
        <v>100.43</v>
      </c>
      <c r="F761" s="578" t="s">
        <v>74</v>
      </c>
      <c r="G761" s="579"/>
      <c r="H761" s="580">
        <f t="shared" si="217"/>
        <v>0</v>
      </c>
      <c r="I761" s="781">
        <v>2.1754249999999997</v>
      </c>
      <c r="J761" s="768">
        <f t="shared" si="218"/>
        <v>218.47793274999998</v>
      </c>
      <c r="K761" s="768"/>
      <c r="L761" s="768">
        <f>E761*K761</f>
        <v>0</v>
      </c>
      <c r="M761" s="768">
        <f>J761+H761*Tabellen!$K$2+L761</f>
        <v>218.47793274999998</v>
      </c>
      <c r="N761" s="704"/>
      <c r="O761" s="889">
        <f t="shared" si="219"/>
        <v>264.35829862749995</v>
      </c>
      <c r="P761" s="902"/>
      <c r="Q761" s="894" t="s">
        <v>1007</v>
      </c>
      <c r="R761" s="889">
        <f>H761*Tabellen!$K$2*Tabellen!$F$2</f>
        <v>0</v>
      </c>
      <c r="S761" s="895" t="s">
        <v>1089</v>
      </c>
      <c r="T761" s="889">
        <f>J761*Tabellen!$F$2</f>
        <v>264.35829862749995</v>
      </c>
      <c r="U761" s="889">
        <f>R761*Tabellen!$G$2</f>
        <v>0</v>
      </c>
      <c r="V761" s="889">
        <f>T761*Tabellen!$H$2</f>
        <v>55.515242711774988</v>
      </c>
      <c r="W761" s="889">
        <f t="shared" si="220"/>
        <v>55.515242711774988</v>
      </c>
      <c r="X761" s="889">
        <f t="shared" si="221"/>
        <v>319.87354133927494</v>
      </c>
      <c r="Y761" s="897"/>
      <c r="Z761" s="839"/>
      <c r="AA761" s="839"/>
      <c r="AB761" s="839"/>
      <c r="AC761" s="839"/>
      <c r="AD761" s="839"/>
      <c r="AE761" s="839"/>
      <c r="AF761" s="839"/>
      <c r="AG761" s="839"/>
      <c r="AH761" s="839"/>
      <c r="AI761" s="839"/>
      <c r="AJ761" s="839"/>
      <c r="AK761" s="839"/>
      <c r="AL761" s="839"/>
      <c r="AM761" s="839"/>
      <c r="AN761" s="839"/>
      <c r="AO761" s="839"/>
      <c r="AP761" s="839"/>
      <c r="AQ761" s="839"/>
      <c r="AR761" s="839"/>
      <c r="AS761" s="839"/>
      <c r="AT761" s="839"/>
      <c r="AU761" s="839"/>
      <c r="AV761" s="839"/>
      <c r="AW761" s="839"/>
      <c r="AX761" s="839"/>
      <c r="AY761" s="839"/>
      <c r="AZ761" s="839"/>
      <c r="BA761" s="839"/>
      <c r="BB761" s="839"/>
      <c r="BC761" s="839"/>
      <c r="BD761" s="839"/>
      <c r="BE761" s="839"/>
      <c r="BF761" s="839"/>
      <c r="BG761" s="839"/>
      <c r="BH761" s="839"/>
      <c r="BI761" s="839"/>
      <c r="BJ761" s="839"/>
      <c r="BK761" s="839"/>
      <c r="BL761" s="839"/>
      <c r="BM761" s="839"/>
      <c r="BN761" s="839"/>
      <c r="BO761" s="839"/>
      <c r="BP761" s="839"/>
      <c r="BQ761" s="839"/>
      <c r="BR761" s="839"/>
      <c r="BS761" s="839"/>
    </row>
    <row r="762" spans="1:71" s="575" customFormat="1" ht="15.6" customHeight="1" outlineLevel="2" x14ac:dyDescent="0.2">
      <c r="A762" s="811"/>
      <c r="B762" s="578"/>
      <c r="C762" s="694"/>
      <c r="D762" s="576" t="s">
        <v>1415</v>
      </c>
      <c r="E762" s="579">
        <f>E752*1.1</f>
        <v>100.43</v>
      </c>
      <c r="F762" s="578" t="s">
        <v>74</v>
      </c>
      <c r="G762" s="579"/>
      <c r="H762" s="580">
        <f t="shared" si="217"/>
        <v>0</v>
      </c>
      <c r="I762" s="781">
        <v>1.79</v>
      </c>
      <c r="J762" s="768">
        <f t="shared" si="218"/>
        <v>179.76970000000003</v>
      </c>
      <c r="K762" s="768"/>
      <c r="L762" s="768">
        <f>E762*K762</f>
        <v>0</v>
      </c>
      <c r="M762" s="768">
        <f>J762+H762*Tabellen!$K$2+L762</f>
        <v>179.76970000000003</v>
      </c>
      <c r="N762" s="704"/>
      <c r="O762" s="889">
        <f t="shared" si="219"/>
        <v>217.52133700000002</v>
      </c>
      <c r="P762" s="902"/>
      <c r="Q762" s="894" t="s">
        <v>1007</v>
      </c>
      <c r="R762" s="889">
        <f>H762*Tabellen!$K$2*Tabellen!$F$2</f>
        <v>0</v>
      </c>
      <c r="S762" s="895" t="s">
        <v>1089</v>
      </c>
      <c r="T762" s="889">
        <f>J762*Tabellen!$F$2</f>
        <v>217.52133700000002</v>
      </c>
      <c r="U762" s="889">
        <f>R762*Tabellen!$G$2</f>
        <v>0</v>
      </c>
      <c r="V762" s="889">
        <f>T762*Tabellen!$H$2</f>
        <v>45.679480770000005</v>
      </c>
      <c r="W762" s="889">
        <f t="shared" si="220"/>
        <v>45.679480770000005</v>
      </c>
      <c r="X762" s="889">
        <f t="shared" si="221"/>
        <v>263.20081777000001</v>
      </c>
      <c r="Y762" s="897"/>
      <c r="Z762" s="839"/>
      <c r="AA762" s="839"/>
      <c r="AB762" s="839"/>
      <c r="AC762" s="839"/>
      <c r="AD762" s="839"/>
      <c r="AE762" s="839"/>
      <c r="AF762" s="839"/>
      <c r="AG762" s="839"/>
      <c r="AH762" s="839"/>
      <c r="AI762" s="839"/>
      <c r="AJ762" s="839"/>
      <c r="AK762" s="839"/>
      <c r="AL762" s="839"/>
      <c r="AM762" s="839"/>
      <c r="AN762" s="839"/>
      <c r="AO762" s="839"/>
      <c r="AP762" s="839"/>
      <c r="AQ762" s="839"/>
      <c r="AR762" s="839"/>
      <c r="AS762" s="839"/>
      <c r="AT762" s="839"/>
      <c r="AU762" s="839"/>
      <c r="AV762" s="839"/>
      <c r="AW762" s="839"/>
      <c r="AX762" s="839"/>
      <c r="AY762" s="839"/>
      <c r="AZ762" s="839"/>
      <c r="BA762" s="839"/>
      <c r="BB762" s="839"/>
      <c r="BC762" s="839"/>
      <c r="BD762" s="839"/>
      <c r="BE762" s="839"/>
      <c r="BF762" s="839"/>
      <c r="BG762" s="839"/>
      <c r="BH762" s="839"/>
      <c r="BI762" s="839"/>
      <c r="BJ762" s="839"/>
      <c r="BK762" s="839"/>
      <c r="BL762" s="839"/>
      <c r="BM762" s="839"/>
      <c r="BN762" s="839"/>
      <c r="BO762" s="839"/>
      <c r="BP762" s="839"/>
      <c r="BQ762" s="839"/>
      <c r="BR762" s="839"/>
      <c r="BS762" s="839"/>
    </row>
    <row r="763" spans="1:71" s="575" customFormat="1" ht="15.6" customHeight="1" outlineLevel="2" x14ac:dyDescent="0.2">
      <c r="A763" s="811"/>
      <c r="B763" s="578"/>
      <c r="C763" s="694"/>
      <c r="D763" s="576" t="s">
        <v>1900</v>
      </c>
      <c r="E763" s="579">
        <f>E752*1.1</f>
        <v>100.43</v>
      </c>
      <c r="F763" s="576" t="s">
        <v>74</v>
      </c>
      <c r="G763" s="580"/>
      <c r="H763" s="580">
        <f t="shared" si="217"/>
        <v>0</v>
      </c>
      <c r="I763" s="768">
        <v>9.8000000000000007</v>
      </c>
      <c r="J763" s="768">
        <f t="shared" si="218"/>
        <v>984.21400000000017</v>
      </c>
      <c r="K763" s="768"/>
      <c r="L763" s="768">
        <f>E763*K763</f>
        <v>0</v>
      </c>
      <c r="M763" s="768">
        <f>J763+H763*Tabellen!$K$2+L763</f>
        <v>984.21400000000017</v>
      </c>
      <c r="N763" s="704"/>
      <c r="O763" s="889">
        <f t="shared" si="219"/>
        <v>1190.8989400000003</v>
      </c>
      <c r="P763" s="902"/>
      <c r="Q763" s="894" t="s">
        <v>1007</v>
      </c>
      <c r="R763" s="889">
        <f>H763*Tabellen!$K$2*Tabellen!$F$2</f>
        <v>0</v>
      </c>
      <c r="S763" s="895" t="s">
        <v>1089</v>
      </c>
      <c r="T763" s="889">
        <f>J763*Tabellen!$F$2</f>
        <v>1190.8989400000003</v>
      </c>
      <c r="U763" s="889">
        <f>R763*Tabellen!$G$2</f>
        <v>0</v>
      </c>
      <c r="V763" s="889">
        <f>T763*Tabellen!$H$2</f>
        <v>250.08877740000005</v>
      </c>
      <c r="W763" s="889">
        <f t="shared" si="220"/>
        <v>250.08877740000005</v>
      </c>
      <c r="X763" s="889">
        <f t="shared" si="221"/>
        <v>1440.9877174000003</v>
      </c>
      <c r="Y763" s="905"/>
      <c r="Z763" s="839"/>
      <c r="AA763" s="839"/>
      <c r="AB763" s="839"/>
      <c r="AC763" s="839"/>
      <c r="AD763" s="839"/>
      <c r="AE763" s="839"/>
      <c r="AF763" s="839"/>
      <c r="AG763" s="839"/>
      <c r="AH763" s="839"/>
      <c r="AI763" s="839"/>
      <c r="AJ763" s="839"/>
      <c r="AK763" s="839"/>
      <c r="AL763" s="839"/>
      <c r="AM763" s="839"/>
      <c r="AN763" s="839"/>
      <c r="AO763" s="839"/>
      <c r="AP763" s="839"/>
      <c r="AQ763" s="839"/>
      <c r="AR763" s="839"/>
      <c r="AS763" s="839"/>
      <c r="AT763" s="839"/>
      <c r="AU763" s="839"/>
      <c r="AV763" s="839"/>
      <c r="AW763" s="839"/>
      <c r="AX763" s="839"/>
      <c r="AY763" s="839"/>
      <c r="AZ763" s="839"/>
      <c r="BA763" s="839"/>
      <c r="BB763" s="839"/>
      <c r="BC763" s="839"/>
      <c r="BD763" s="839"/>
      <c r="BE763" s="839"/>
      <c r="BF763" s="839"/>
      <c r="BG763" s="839"/>
      <c r="BH763" s="839"/>
      <c r="BI763" s="839"/>
      <c r="BJ763" s="839"/>
      <c r="BK763" s="839"/>
      <c r="BL763" s="839"/>
      <c r="BM763" s="839"/>
      <c r="BN763" s="839"/>
      <c r="BO763" s="839"/>
      <c r="BP763" s="839"/>
      <c r="BQ763" s="839"/>
      <c r="BR763" s="839"/>
      <c r="BS763" s="839"/>
    </row>
    <row r="764" spans="1:71" s="575" customFormat="1" ht="15.6" customHeight="1" outlineLevel="2" x14ac:dyDescent="0.2">
      <c r="A764" s="811"/>
      <c r="B764" s="686"/>
      <c r="C764" s="699"/>
      <c r="D764" s="692" t="s">
        <v>1422</v>
      </c>
      <c r="E764" s="597">
        <f>E752</f>
        <v>91.3</v>
      </c>
      <c r="F764" s="598" t="s">
        <v>74</v>
      </c>
      <c r="G764" s="599">
        <v>1.05</v>
      </c>
      <c r="H764" s="599">
        <f t="shared" si="217"/>
        <v>95.864999999999995</v>
      </c>
      <c r="I764" s="776">
        <v>0</v>
      </c>
      <c r="J764" s="776">
        <f t="shared" si="218"/>
        <v>0</v>
      </c>
      <c r="K764" s="776"/>
      <c r="L764" s="776">
        <f>+K764*E764</f>
        <v>0</v>
      </c>
      <c r="M764" s="777">
        <f>J764+H764*Tabellen!$K$2+L764</f>
        <v>5751.9</v>
      </c>
      <c r="N764" s="704"/>
      <c r="O764" s="889">
        <f t="shared" si="219"/>
        <v>6959.7989999999991</v>
      </c>
      <c r="P764" s="902"/>
      <c r="Q764" s="894" t="s">
        <v>1007</v>
      </c>
      <c r="R764" s="889">
        <f>H764*Tabellen!$K$2*Tabellen!$F$2</f>
        <v>6959.7989999999991</v>
      </c>
      <c r="S764" s="895" t="s">
        <v>1089</v>
      </c>
      <c r="T764" s="889">
        <f>J764*Tabellen!$F$2</f>
        <v>0</v>
      </c>
      <c r="U764" s="889">
        <f>R764*Tabellen!$G$2</f>
        <v>626.38190999999995</v>
      </c>
      <c r="V764" s="889">
        <f>T764*Tabellen!$H$2</f>
        <v>0</v>
      </c>
      <c r="W764" s="889">
        <f t="shared" si="220"/>
        <v>626.38190999999995</v>
      </c>
      <c r="X764" s="889">
        <f t="shared" si="221"/>
        <v>7586.1809099999991</v>
      </c>
      <c r="Y764" s="890"/>
      <c r="Z764" s="841"/>
      <c r="AA764" s="839"/>
      <c r="AB764" s="839"/>
      <c r="AC764" s="839"/>
      <c r="AD764" s="839"/>
      <c r="AE764" s="839"/>
      <c r="AF764" s="839"/>
      <c r="AG764" s="839"/>
      <c r="AH764" s="839"/>
      <c r="AI764" s="839"/>
      <c r="AJ764" s="839"/>
      <c r="AK764" s="839"/>
      <c r="AL764" s="839"/>
      <c r="AM764" s="839"/>
      <c r="AN764" s="839"/>
      <c r="AO764" s="839"/>
      <c r="AP764" s="839"/>
      <c r="AQ764" s="839"/>
      <c r="AR764" s="839"/>
      <c r="AS764" s="839"/>
      <c r="AT764" s="839"/>
      <c r="AU764" s="839"/>
      <c r="AV764" s="839"/>
      <c r="AW764" s="839"/>
      <c r="AX764" s="839"/>
      <c r="AY764" s="839"/>
      <c r="AZ764" s="839"/>
      <c r="BA764" s="839"/>
      <c r="BB764" s="839"/>
      <c r="BC764" s="839"/>
      <c r="BD764" s="839"/>
      <c r="BE764" s="839"/>
      <c r="BF764" s="839"/>
      <c r="BG764" s="839"/>
      <c r="BH764" s="839"/>
      <c r="BI764" s="839"/>
      <c r="BJ764" s="839"/>
      <c r="BK764" s="839"/>
      <c r="BL764" s="839"/>
      <c r="BM764" s="839"/>
      <c r="BN764" s="839"/>
      <c r="BO764" s="839"/>
      <c r="BP764" s="839"/>
      <c r="BQ764" s="839"/>
      <c r="BR764" s="839"/>
      <c r="BS764" s="839"/>
    </row>
    <row r="765" spans="1:71" s="575" customFormat="1" ht="15.6" customHeight="1" outlineLevel="2" x14ac:dyDescent="0.2">
      <c r="A765" s="811"/>
      <c r="B765" s="578"/>
      <c r="C765" s="694"/>
      <c r="D765" s="578" t="s">
        <v>1416</v>
      </c>
      <c r="E765" s="579">
        <f>E752</f>
        <v>91.3</v>
      </c>
      <c r="F765" s="576" t="s">
        <v>74</v>
      </c>
      <c r="G765" s="579"/>
      <c r="H765" s="580">
        <f t="shared" si="217"/>
        <v>0</v>
      </c>
      <c r="I765" s="768">
        <v>10</v>
      </c>
      <c r="J765" s="768">
        <f t="shared" si="218"/>
        <v>913</v>
      </c>
      <c r="K765" s="768"/>
      <c r="L765" s="768">
        <f>E765*K765</f>
        <v>0</v>
      </c>
      <c r="M765" s="768">
        <f>J765+H765*Tabellen!$K$2+L765</f>
        <v>913</v>
      </c>
      <c r="N765" s="704"/>
      <c r="O765" s="889">
        <f t="shared" si="219"/>
        <v>1104.73</v>
      </c>
      <c r="P765" s="902"/>
      <c r="Q765" s="894" t="s">
        <v>1007</v>
      </c>
      <c r="R765" s="889">
        <f>H765*Tabellen!$K$2*Tabellen!$F$2</f>
        <v>0</v>
      </c>
      <c r="S765" s="895" t="s">
        <v>1089</v>
      </c>
      <c r="T765" s="889">
        <f>J765*Tabellen!$F$2</f>
        <v>1104.73</v>
      </c>
      <c r="U765" s="889">
        <f>R765*Tabellen!$G$2</f>
        <v>0</v>
      </c>
      <c r="V765" s="889">
        <f>T765*Tabellen!$H$2</f>
        <v>231.9933</v>
      </c>
      <c r="W765" s="889">
        <f t="shared" si="220"/>
        <v>231.9933</v>
      </c>
      <c r="X765" s="889">
        <f t="shared" si="221"/>
        <v>1336.7233000000001</v>
      </c>
      <c r="Y765" s="888"/>
      <c r="Z765" s="839"/>
      <c r="AA765" s="839"/>
      <c r="AB765" s="839"/>
      <c r="AC765" s="839"/>
      <c r="AD765" s="839"/>
      <c r="AE765" s="839"/>
      <c r="AF765" s="839"/>
      <c r="AG765" s="839"/>
      <c r="AH765" s="839"/>
      <c r="AI765" s="839"/>
      <c r="AJ765" s="839"/>
      <c r="AK765" s="839"/>
      <c r="AL765" s="839"/>
      <c r="AM765" s="839"/>
      <c r="AN765" s="839"/>
      <c r="AO765" s="839"/>
      <c r="AP765" s="839"/>
      <c r="AQ765" s="839"/>
      <c r="AR765" s="839"/>
      <c r="AS765" s="839"/>
      <c r="AT765" s="839"/>
      <c r="AU765" s="839"/>
      <c r="AV765" s="839"/>
      <c r="AW765" s="839"/>
      <c r="AX765" s="839"/>
      <c r="AY765" s="839"/>
      <c r="AZ765" s="839"/>
      <c r="BA765" s="839"/>
      <c r="BB765" s="839"/>
      <c r="BC765" s="839"/>
      <c r="BD765" s="839"/>
      <c r="BE765" s="839"/>
      <c r="BF765" s="839"/>
      <c r="BG765" s="839"/>
      <c r="BH765" s="839"/>
      <c r="BI765" s="839"/>
      <c r="BJ765" s="839"/>
      <c r="BK765" s="839"/>
      <c r="BL765" s="839"/>
      <c r="BM765" s="839"/>
      <c r="BN765" s="839"/>
      <c r="BO765" s="839"/>
      <c r="BP765" s="839"/>
      <c r="BQ765" s="839"/>
      <c r="BR765" s="839"/>
      <c r="BS765" s="839"/>
    </row>
    <row r="766" spans="1:71" s="575" customFormat="1" ht="15.6" customHeight="1" outlineLevel="2" x14ac:dyDescent="0.2">
      <c r="A766" s="811"/>
      <c r="B766" s="578"/>
      <c r="C766" s="694"/>
      <c r="D766" s="578" t="s">
        <v>1407</v>
      </c>
      <c r="E766" s="579">
        <v>1</v>
      </c>
      <c r="F766" s="576" t="s">
        <v>844</v>
      </c>
      <c r="G766" s="579">
        <v>4</v>
      </c>
      <c r="H766" s="580">
        <f t="shared" si="217"/>
        <v>4</v>
      </c>
      <c r="I766" s="768"/>
      <c r="J766" s="768">
        <f t="shared" si="218"/>
        <v>0</v>
      </c>
      <c r="K766" s="768"/>
      <c r="L766" s="768">
        <f>E766*K766</f>
        <v>0</v>
      </c>
      <c r="M766" s="768">
        <f>J766+H766*Tabellen!$K$2+L766</f>
        <v>240</v>
      </c>
      <c r="N766" s="704"/>
      <c r="O766" s="889">
        <f t="shared" si="219"/>
        <v>290.39999999999998</v>
      </c>
      <c r="P766" s="902"/>
      <c r="Q766" s="894" t="s">
        <v>1007</v>
      </c>
      <c r="R766" s="889">
        <f>H766*Tabellen!$K$2*Tabellen!$F$2</f>
        <v>290.39999999999998</v>
      </c>
      <c r="S766" s="895" t="s">
        <v>1089</v>
      </c>
      <c r="T766" s="889">
        <f>J766*Tabellen!$F$2</f>
        <v>0</v>
      </c>
      <c r="U766" s="889">
        <f>R766*Tabellen!$G$2</f>
        <v>26.135999999999996</v>
      </c>
      <c r="V766" s="889">
        <f>T766*Tabellen!$H$2</f>
        <v>0</v>
      </c>
      <c r="W766" s="889">
        <f t="shared" si="220"/>
        <v>26.135999999999996</v>
      </c>
      <c r="X766" s="889">
        <f t="shared" si="221"/>
        <v>316.53599999999994</v>
      </c>
      <c r="Y766" s="888"/>
      <c r="Z766" s="839"/>
      <c r="AA766" s="839"/>
      <c r="AB766" s="839"/>
      <c r="AC766" s="839"/>
      <c r="AD766" s="839"/>
      <c r="AE766" s="839"/>
      <c r="AF766" s="839"/>
      <c r="AG766" s="839"/>
      <c r="AH766" s="839"/>
      <c r="AI766" s="839"/>
      <c r="AJ766" s="839"/>
      <c r="AK766" s="839"/>
      <c r="AL766" s="839"/>
      <c r="AM766" s="839"/>
      <c r="AN766" s="839"/>
      <c r="AO766" s="839"/>
      <c r="AP766" s="839"/>
      <c r="AQ766" s="839"/>
      <c r="AR766" s="839"/>
      <c r="AS766" s="839"/>
      <c r="AT766" s="839"/>
      <c r="AU766" s="839"/>
      <c r="AV766" s="839"/>
      <c r="AW766" s="839"/>
      <c r="AX766" s="839"/>
      <c r="AY766" s="839"/>
      <c r="AZ766" s="839"/>
      <c r="BA766" s="839"/>
      <c r="BB766" s="839"/>
      <c r="BC766" s="839"/>
      <c r="BD766" s="839"/>
      <c r="BE766" s="839"/>
      <c r="BF766" s="839"/>
      <c r="BG766" s="839"/>
      <c r="BH766" s="839"/>
      <c r="BI766" s="839"/>
      <c r="BJ766" s="839"/>
      <c r="BK766" s="839"/>
      <c r="BL766" s="839"/>
      <c r="BM766" s="839"/>
      <c r="BN766" s="839"/>
      <c r="BO766" s="839"/>
      <c r="BP766" s="839"/>
      <c r="BQ766" s="839"/>
      <c r="BR766" s="839"/>
      <c r="BS766" s="839"/>
    </row>
    <row r="767" spans="1:71" s="733" customFormat="1" ht="15.6" customHeight="1" outlineLevel="2" x14ac:dyDescent="0.2">
      <c r="A767" s="813"/>
      <c r="B767" s="578"/>
      <c r="C767" s="694"/>
      <c r="D767" s="576"/>
      <c r="E767" s="734"/>
      <c r="G767" s="735"/>
      <c r="H767" s="735"/>
      <c r="I767" s="782"/>
      <c r="J767" s="782"/>
      <c r="K767" s="782"/>
      <c r="L767" s="782"/>
      <c r="M767" s="782"/>
      <c r="N767" s="736"/>
      <c r="O767" s="889"/>
      <c r="P767" s="902"/>
      <c r="Q767" s="894"/>
      <c r="R767" s="889"/>
      <c r="S767" s="895"/>
      <c r="T767" s="889"/>
      <c r="U767" s="889"/>
      <c r="V767" s="889"/>
      <c r="W767" s="889"/>
      <c r="X767" s="889"/>
      <c r="Y767" s="905"/>
      <c r="Z767" s="842"/>
      <c r="AA767" s="842"/>
      <c r="AB767" s="842"/>
      <c r="AC767" s="842"/>
      <c r="AD767" s="842"/>
      <c r="AE767" s="842"/>
      <c r="AF767" s="842"/>
      <c r="AG767" s="842"/>
      <c r="AH767" s="842"/>
      <c r="AI767" s="842"/>
      <c r="AJ767" s="842"/>
      <c r="AK767" s="842"/>
      <c r="AL767" s="842"/>
      <c r="AM767" s="842"/>
      <c r="AN767" s="842"/>
      <c r="AO767" s="842"/>
      <c r="AP767" s="842"/>
      <c r="AQ767" s="842"/>
      <c r="AR767" s="842"/>
      <c r="AS767" s="842"/>
      <c r="AT767" s="842"/>
      <c r="AU767" s="842"/>
      <c r="AV767" s="842"/>
      <c r="AW767" s="842"/>
      <c r="AX767" s="842"/>
      <c r="AY767" s="842"/>
      <c r="AZ767" s="842"/>
      <c r="BA767" s="842"/>
      <c r="BB767" s="842"/>
      <c r="BC767" s="842"/>
      <c r="BD767" s="842"/>
      <c r="BE767" s="842"/>
      <c r="BF767" s="842"/>
      <c r="BG767" s="842"/>
      <c r="BH767" s="842"/>
      <c r="BI767" s="842"/>
      <c r="BJ767" s="842"/>
      <c r="BK767" s="842"/>
      <c r="BL767" s="842"/>
      <c r="BM767" s="842"/>
      <c r="BN767" s="842"/>
      <c r="BO767" s="842"/>
      <c r="BP767" s="842"/>
      <c r="BQ767" s="842"/>
      <c r="BR767" s="842"/>
      <c r="BS767" s="842"/>
    </row>
    <row r="768" spans="1:71" ht="15.6" customHeight="1" outlineLevel="2" x14ac:dyDescent="0.2">
      <c r="B768" s="578"/>
      <c r="E768" s="579"/>
      <c r="G768" s="580"/>
      <c r="H768" s="580"/>
      <c r="K768" s="783"/>
      <c r="N768" s="703"/>
      <c r="O768" s="888"/>
      <c r="P768" s="888"/>
      <c r="Q768" s="888"/>
      <c r="Y768" s="888"/>
      <c r="Z768" s="836"/>
    </row>
    <row r="769" spans="1:71" ht="9" customHeight="1" outlineLevel="1" x14ac:dyDescent="0.2">
      <c r="B769" s="582"/>
      <c r="D769" s="583"/>
      <c r="E769" s="585"/>
      <c r="F769" s="583"/>
      <c r="G769" s="584"/>
      <c r="H769" s="584"/>
      <c r="I769" s="769"/>
      <c r="J769" s="769"/>
      <c r="K769" s="769"/>
      <c r="L769" s="769"/>
      <c r="M769" s="769"/>
      <c r="N769" s="694"/>
      <c r="O769" s="892"/>
      <c r="P769" s="892"/>
      <c r="Q769" s="892"/>
      <c r="R769" s="893"/>
      <c r="S769" s="893"/>
      <c r="T769" s="893"/>
      <c r="U769" s="893"/>
      <c r="V769" s="893"/>
      <c r="W769" s="893"/>
      <c r="X769" s="893"/>
      <c r="Y769" s="892"/>
      <c r="Z769" s="837"/>
      <c r="AA769" s="838"/>
      <c r="AG769" s="835"/>
      <c r="AH769" s="835"/>
    </row>
    <row r="770" spans="1:71" s="789" customFormat="1" ht="15.6" customHeight="1" outlineLevel="1" x14ac:dyDescent="0.2">
      <c r="B770" s="569" t="s">
        <v>1076</v>
      </c>
      <c r="C770" s="814"/>
      <c r="D770" s="570" t="s">
        <v>1584</v>
      </c>
      <c r="E770" s="577">
        <v>91.3</v>
      </c>
      <c r="F770" s="570" t="s">
        <v>74</v>
      </c>
      <c r="G770" s="571"/>
      <c r="H770" s="571">
        <f>SUM(H771:H786)/E770</f>
        <v>1.334234933633524</v>
      </c>
      <c r="I770" s="767"/>
      <c r="J770" s="767">
        <f>SUM(J771:J786)/E770</f>
        <v>50.580419499999998</v>
      </c>
      <c r="K770" s="767"/>
      <c r="L770" s="767">
        <f>SUM(L771:L786)/E770</f>
        <v>0</v>
      </c>
      <c r="M770" s="767">
        <f>SUM(M771:M786)/E770</f>
        <v>130.63451551801143</v>
      </c>
      <c r="N770" s="814"/>
      <c r="O770" s="886">
        <f>SUM(O771:O786)/E770</f>
        <v>158.06776377679384</v>
      </c>
      <c r="P770" s="885" t="str">
        <f>B770</f>
        <v>V1-3-J3</v>
      </c>
      <c r="Q770" s="885"/>
      <c r="R770" s="886"/>
      <c r="S770" s="886"/>
      <c r="T770" s="886"/>
      <c r="U770" s="899"/>
      <c r="V770" s="886"/>
      <c r="W770" s="886"/>
      <c r="X770" s="886">
        <f>SUM(X771:X786)/E770</f>
        <v>179.63813942810526</v>
      </c>
      <c r="Y770" s="887"/>
      <c r="Z770" s="832"/>
      <c r="AA770" s="832"/>
      <c r="AB770" s="832"/>
      <c r="AC770" s="832"/>
      <c r="AD770" s="832"/>
      <c r="AE770" s="832"/>
      <c r="AF770" s="832"/>
      <c r="AG770" s="832"/>
      <c r="AH770" s="832"/>
      <c r="AI770" s="832"/>
      <c r="AJ770" s="832"/>
      <c r="AK770" s="832"/>
      <c r="AL770" s="832"/>
      <c r="AM770" s="832"/>
      <c r="AN770" s="832"/>
      <c r="AO770" s="832"/>
      <c r="AP770" s="832"/>
      <c r="AQ770" s="832"/>
      <c r="AR770" s="832"/>
      <c r="AS770" s="832"/>
      <c r="AT770" s="832"/>
      <c r="AU770" s="832"/>
      <c r="AV770" s="832"/>
      <c r="AW770" s="832"/>
      <c r="AX770" s="832"/>
      <c r="AY770" s="832"/>
      <c r="AZ770" s="832"/>
      <c r="BA770" s="832"/>
      <c r="BB770" s="832"/>
      <c r="BC770" s="832"/>
      <c r="BD770" s="832"/>
      <c r="BE770" s="832"/>
      <c r="BF770" s="832"/>
      <c r="BG770" s="832"/>
      <c r="BH770" s="832"/>
      <c r="BI770" s="832"/>
      <c r="BJ770" s="832"/>
      <c r="BK770" s="832"/>
      <c r="BL770" s="832"/>
      <c r="BM770" s="832"/>
      <c r="BN770" s="832"/>
      <c r="BO770" s="832"/>
      <c r="BP770" s="832"/>
      <c r="BQ770" s="832"/>
      <c r="BR770" s="832"/>
      <c r="BS770" s="832"/>
    </row>
    <row r="771" spans="1:71" ht="15.6" customHeight="1" outlineLevel="2" x14ac:dyDescent="0.2">
      <c r="B771" s="578"/>
      <c r="D771" s="587" t="s">
        <v>1186</v>
      </c>
      <c r="E771" s="579"/>
      <c r="G771" s="580"/>
      <c r="H771" s="580"/>
      <c r="K771" s="783"/>
      <c r="N771" s="703"/>
      <c r="O771" s="888" t="str">
        <f>R771</f>
        <v>incl. opslagen</v>
      </c>
      <c r="P771" s="888"/>
      <c r="Q771" s="894"/>
      <c r="R771" s="901" t="str">
        <f>Tabellen!$C$2</f>
        <v>incl. opslagen</v>
      </c>
      <c r="S771" s="895"/>
      <c r="T771" s="901" t="str">
        <f>Tabellen!$C$2</f>
        <v>incl. opslagen</v>
      </c>
    </row>
    <row r="772" spans="1:71" s="575" customFormat="1" ht="15.6" customHeight="1" outlineLevel="2" x14ac:dyDescent="0.2">
      <c r="A772" s="811"/>
      <c r="B772" s="578"/>
      <c r="C772" s="694"/>
      <c r="D772" s="576" t="s">
        <v>1378</v>
      </c>
      <c r="E772" s="579">
        <v>1</v>
      </c>
      <c r="F772" s="576" t="s">
        <v>844</v>
      </c>
      <c r="G772" s="580">
        <v>2</v>
      </c>
      <c r="H772" s="580">
        <f t="shared" ref="H772:H784" si="222">E772*G772</f>
        <v>2</v>
      </c>
      <c r="I772" s="768"/>
      <c r="J772" s="768">
        <f t="shared" ref="J772:J784" si="223">E772*I772</f>
        <v>0</v>
      </c>
      <c r="K772" s="768"/>
      <c r="L772" s="768">
        <f>E772*K772</f>
        <v>0</v>
      </c>
      <c r="M772" s="768">
        <f>J772+H772*Tabellen!$K$2+L772</f>
        <v>120</v>
      </c>
      <c r="N772" s="704"/>
      <c r="O772" s="889">
        <f t="shared" ref="O772:O784" si="224">R772+T772</f>
        <v>145.19999999999999</v>
      </c>
      <c r="P772" s="902"/>
      <c r="Q772" s="894" t="s">
        <v>1007</v>
      </c>
      <c r="R772" s="889">
        <f>H772*Tabellen!$K$2*Tabellen!$F$2</f>
        <v>145.19999999999999</v>
      </c>
      <c r="S772" s="895" t="s">
        <v>1089</v>
      </c>
      <c r="T772" s="889">
        <f>J772*Tabellen!$F$2</f>
        <v>0</v>
      </c>
      <c r="U772" s="889">
        <f>R772*Tabellen!$G$2</f>
        <v>13.067999999999998</v>
      </c>
      <c r="V772" s="889">
        <f>T772*Tabellen!$H$2</f>
        <v>0</v>
      </c>
      <c r="W772" s="889">
        <f t="shared" ref="W772:W784" si="225">U772+V772</f>
        <v>13.067999999999998</v>
      </c>
      <c r="X772" s="889">
        <f t="shared" ref="X772:X784" si="226">O772+W772</f>
        <v>158.26799999999997</v>
      </c>
      <c r="Y772" s="890"/>
      <c r="Z772" s="839"/>
      <c r="AA772" s="839"/>
      <c r="AB772" s="839"/>
      <c r="AC772" s="839"/>
      <c r="AD772" s="839"/>
      <c r="AE772" s="839"/>
      <c r="AF772" s="839"/>
      <c r="AG772" s="839"/>
      <c r="AH772" s="839"/>
      <c r="AI772" s="839"/>
      <c r="AJ772" s="839"/>
      <c r="AK772" s="839"/>
      <c r="AL772" s="839"/>
      <c r="AM772" s="839"/>
      <c r="AN772" s="839"/>
      <c r="AO772" s="839"/>
      <c r="AP772" s="839"/>
      <c r="AQ772" s="839"/>
      <c r="AR772" s="839"/>
      <c r="AS772" s="839"/>
      <c r="AT772" s="839"/>
      <c r="AU772" s="839"/>
      <c r="AV772" s="839"/>
      <c r="AW772" s="839"/>
      <c r="AX772" s="839"/>
      <c r="AY772" s="839"/>
      <c r="AZ772" s="839"/>
      <c r="BA772" s="839"/>
      <c r="BB772" s="839"/>
      <c r="BC772" s="839"/>
      <c r="BD772" s="839"/>
      <c r="BE772" s="839"/>
      <c r="BF772" s="839"/>
      <c r="BG772" s="839"/>
      <c r="BH772" s="839"/>
      <c r="BI772" s="839"/>
      <c r="BJ772" s="839"/>
      <c r="BK772" s="839"/>
      <c r="BL772" s="839"/>
      <c r="BM772" s="839"/>
      <c r="BN772" s="839"/>
      <c r="BO772" s="839"/>
      <c r="BP772" s="839"/>
      <c r="BQ772" s="839"/>
      <c r="BR772" s="839"/>
      <c r="BS772" s="839"/>
    </row>
    <row r="773" spans="1:71" s="575" customFormat="1" ht="15.6" customHeight="1" outlineLevel="2" x14ac:dyDescent="0.2">
      <c r="A773" s="811"/>
      <c r="B773" s="578"/>
      <c r="C773" s="694"/>
      <c r="D773" s="576" t="s">
        <v>1408</v>
      </c>
      <c r="E773" s="579">
        <f>91.3/2.7</f>
        <v>33.81481481481481</v>
      </c>
      <c r="F773" s="576" t="s">
        <v>71</v>
      </c>
      <c r="G773" s="580">
        <v>0.05</v>
      </c>
      <c r="H773" s="580">
        <f t="shared" si="222"/>
        <v>1.6907407407407407</v>
      </c>
      <c r="I773" s="768"/>
      <c r="J773" s="768">
        <f t="shared" si="223"/>
        <v>0</v>
      </c>
      <c r="K773" s="768"/>
      <c r="L773" s="768">
        <f>E773*K773</f>
        <v>0</v>
      </c>
      <c r="M773" s="768">
        <f>J773+H773*Tabellen!$K$2+L773</f>
        <v>101.44444444444444</v>
      </c>
      <c r="N773" s="704"/>
      <c r="O773" s="889">
        <f t="shared" si="224"/>
        <v>122.74777777777777</v>
      </c>
      <c r="P773" s="902"/>
      <c r="Q773" s="894" t="s">
        <v>1007</v>
      </c>
      <c r="R773" s="889">
        <f>H773*Tabellen!$K$2*Tabellen!$F$2</f>
        <v>122.74777777777777</v>
      </c>
      <c r="S773" s="895" t="s">
        <v>1089</v>
      </c>
      <c r="T773" s="889">
        <f>J773*Tabellen!$F$2</f>
        <v>0</v>
      </c>
      <c r="U773" s="889">
        <f>R773*Tabellen!$G$2</f>
        <v>11.047299999999998</v>
      </c>
      <c r="V773" s="889">
        <f>T773*Tabellen!$H$2</f>
        <v>0</v>
      </c>
      <c r="W773" s="889">
        <f t="shared" si="225"/>
        <v>11.047299999999998</v>
      </c>
      <c r="X773" s="889">
        <f t="shared" si="226"/>
        <v>133.79507777777778</v>
      </c>
      <c r="Y773" s="890"/>
      <c r="Z773" s="839"/>
      <c r="AA773" s="839"/>
      <c r="AB773" s="839"/>
      <c r="AC773" s="839"/>
      <c r="AD773" s="839"/>
      <c r="AE773" s="839"/>
      <c r="AF773" s="839"/>
      <c r="AG773" s="839"/>
      <c r="AH773" s="839"/>
      <c r="AI773" s="839"/>
      <c r="AJ773" s="839"/>
      <c r="AK773" s="839"/>
      <c r="AL773" s="839"/>
      <c r="AM773" s="839"/>
      <c r="AN773" s="839"/>
      <c r="AO773" s="839"/>
      <c r="AP773" s="839"/>
      <c r="AQ773" s="839"/>
      <c r="AR773" s="839"/>
      <c r="AS773" s="839"/>
      <c r="AT773" s="839"/>
      <c r="AU773" s="839"/>
      <c r="AV773" s="839"/>
      <c r="AW773" s="839"/>
      <c r="AX773" s="839"/>
      <c r="AY773" s="839"/>
      <c r="AZ773" s="839"/>
      <c r="BA773" s="839"/>
      <c r="BB773" s="839"/>
      <c r="BC773" s="839"/>
      <c r="BD773" s="839"/>
      <c r="BE773" s="839"/>
      <c r="BF773" s="839"/>
      <c r="BG773" s="839"/>
      <c r="BH773" s="839"/>
      <c r="BI773" s="839"/>
      <c r="BJ773" s="839"/>
      <c r="BK773" s="839"/>
      <c r="BL773" s="839"/>
      <c r="BM773" s="839"/>
      <c r="BN773" s="839"/>
      <c r="BO773" s="839"/>
      <c r="BP773" s="839"/>
      <c r="BQ773" s="839"/>
      <c r="BR773" s="839"/>
      <c r="BS773" s="839"/>
    </row>
    <row r="774" spans="1:71" s="575" customFormat="1" ht="15.6" customHeight="1" outlineLevel="2" x14ac:dyDescent="0.2">
      <c r="A774" s="811"/>
      <c r="B774" s="578"/>
      <c r="C774" s="694"/>
      <c r="D774" s="576" t="s">
        <v>1420</v>
      </c>
      <c r="E774" s="579">
        <f>E770*3.3333</f>
        <v>304.33028999999999</v>
      </c>
      <c r="F774" s="576" t="s">
        <v>71</v>
      </c>
      <c r="G774" s="580">
        <v>0.03</v>
      </c>
      <c r="H774" s="580">
        <f t="shared" si="222"/>
        <v>9.1299086999999997</v>
      </c>
      <c r="I774" s="768">
        <v>0.44</v>
      </c>
      <c r="J774" s="768">
        <f t="shared" si="223"/>
        <v>133.90532759999999</v>
      </c>
      <c r="K774" s="768"/>
      <c r="L774" s="768">
        <f>E774*K774</f>
        <v>0</v>
      </c>
      <c r="M774" s="768">
        <f>J774+H774*Tabellen!$K$2+L774</f>
        <v>681.69984959999999</v>
      </c>
      <c r="N774" s="704"/>
      <c r="O774" s="889">
        <f t="shared" si="224"/>
        <v>824.85681801600003</v>
      </c>
      <c r="P774" s="902"/>
      <c r="Q774" s="894" t="s">
        <v>1007</v>
      </c>
      <c r="R774" s="889">
        <f>H774*Tabellen!$K$2*Tabellen!$F$2</f>
        <v>662.83137162000003</v>
      </c>
      <c r="S774" s="895" t="s">
        <v>1089</v>
      </c>
      <c r="T774" s="889">
        <f>J774*Tabellen!$F$2</f>
        <v>162.02544639599998</v>
      </c>
      <c r="U774" s="889">
        <f>R774*Tabellen!$G$2</f>
        <v>59.654823445799998</v>
      </c>
      <c r="V774" s="889">
        <f>T774*Tabellen!$H$2</f>
        <v>34.025343743159993</v>
      </c>
      <c r="W774" s="889">
        <f t="shared" si="225"/>
        <v>93.680167188959985</v>
      </c>
      <c r="X774" s="889">
        <f t="shared" si="226"/>
        <v>918.53698520496005</v>
      </c>
      <c r="Y774" s="890"/>
      <c r="Z774" s="839"/>
      <c r="AA774" s="839"/>
      <c r="AB774" s="839"/>
      <c r="AC774" s="839"/>
      <c r="AD774" s="839"/>
      <c r="AE774" s="839"/>
      <c r="AF774" s="839"/>
      <c r="AG774" s="839"/>
      <c r="AH774" s="839"/>
      <c r="AI774" s="839"/>
      <c r="AJ774" s="839"/>
      <c r="AK774" s="839"/>
      <c r="AL774" s="839"/>
      <c r="AM774" s="839"/>
      <c r="AN774" s="839"/>
      <c r="AO774" s="839"/>
      <c r="AP774" s="839"/>
      <c r="AQ774" s="839"/>
      <c r="AR774" s="839"/>
      <c r="AS774" s="839"/>
      <c r="AT774" s="839"/>
      <c r="AU774" s="839"/>
      <c r="AV774" s="839"/>
      <c r="AW774" s="839"/>
      <c r="AX774" s="839"/>
      <c r="AY774" s="839"/>
      <c r="AZ774" s="839"/>
      <c r="BA774" s="839"/>
      <c r="BB774" s="839"/>
      <c r="BC774" s="839"/>
      <c r="BD774" s="839"/>
      <c r="BE774" s="839"/>
      <c r="BF774" s="839"/>
      <c r="BG774" s="839"/>
      <c r="BH774" s="839"/>
      <c r="BI774" s="839"/>
      <c r="BJ774" s="839"/>
      <c r="BK774" s="839"/>
      <c r="BL774" s="839"/>
      <c r="BM774" s="839"/>
      <c r="BN774" s="839"/>
      <c r="BO774" s="839"/>
      <c r="BP774" s="839"/>
      <c r="BQ774" s="839"/>
      <c r="BR774" s="839"/>
      <c r="BS774" s="839"/>
    </row>
    <row r="775" spans="1:71" s="575" customFormat="1" ht="15.6" customHeight="1" outlineLevel="2" x14ac:dyDescent="0.2">
      <c r="A775" s="811"/>
      <c r="B775" s="686"/>
      <c r="C775" s="699"/>
      <c r="D775" s="692" t="s">
        <v>158</v>
      </c>
      <c r="E775" s="597">
        <f>E770*1.7*1.1</f>
        <v>170.73099999999999</v>
      </c>
      <c r="F775" s="598" t="s">
        <v>71</v>
      </c>
      <c r="G775" s="599">
        <v>0</v>
      </c>
      <c r="H775" s="599">
        <f t="shared" si="222"/>
        <v>0</v>
      </c>
      <c r="I775" s="776">
        <v>2.61</v>
      </c>
      <c r="J775" s="776">
        <f t="shared" si="223"/>
        <v>445.60790999999995</v>
      </c>
      <c r="K775" s="776"/>
      <c r="L775" s="776">
        <f>+K775*E775</f>
        <v>0</v>
      </c>
      <c r="M775" s="777">
        <f>J775+H775*Tabellen!$K$2+L775</f>
        <v>445.60790999999995</v>
      </c>
      <c r="N775" s="704"/>
      <c r="O775" s="889">
        <f t="shared" si="224"/>
        <v>539.18557109999995</v>
      </c>
      <c r="P775" s="902"/>
      <c r="Q775" s="894" t="s">
        <v>1007</v>
      </c>
      <c r="R775" s="889">
        <f>H775*Tabellen!$K$2*Tabellen!$F$2</f>
        <v>0</v>
      </c>
      <c r="S775" s="895" t="s">
        <v>1089</v>
      </c>
      <c r="T775" s="889">
        <f>J775*Tabellen!$F$2</f>
        <v>539.18557109999995</v>
      </c>
      <c r="U775" s="889">
        <f>R775*Tabellen!$G$2</f>
        <v>0</v>
      </c>
      <c r="V775" s="889">
        <f>T775*Tabellen!$H$2</f>
        <v>113.22896993099998</v>
      </c>
      <c r="W775" s="889">
        <f t="shared" si="225"/>
        <v>113.22896993099998</v>
      </c>
      <c r="X775" s="889">
        <f t="shared" si="226"/>
        <v>652.41454103099989</v>
      </c>
      <c r="Y775" s="890"/>
      <c r="Z775" s="841"/>
      <c r="AA775" s="839"/>
      <c r="AB775" s="839"/>
      <c r="AC775" s="839"/>
      <c r="AD775" s="839"/>
      <c r="AE775" s="839"/>
      <c r="AF775" s="839"/>
      <c r="AG775" s="839"/>
      <c r="AH775" s="839"/>
      <c r="AI775" s="839"/>
      <c r="AJ775" s="839"/>
      <c r="AK775" s="839"/>
      <c r="AL775" s="839"/>
      <c r="AM775" s="839"/>
      <c r="AN775" s="839"/>
      <c r="AO775" s="839"/>
      <c r="AP775" s="839"/>
      <c r="AQ775" s="839"/>
      <c r="AR775" s="839"/>
      <c r="AS775" s="839"/>
      <c r="AT775" s="839"/>
      <c r="AU775" s="839"/>
      <c r="AV775" s="839"/>
      <c r="AW775" s="839"/>
      <c r="AX775" s="839"/>
      <c r="AY775" s="839"/>
      <c r="AZ775" s="839"/>
      <c r="BA775" s="839"/>
      <c r="BB775" s="839"/>
      <c r="BC775" s="839"/>
      <c r="BD775" s="839"/>
      <c r="BE775" s="839"/>
      <c r="BF775" s="839"/>
      <c r="BG775" s="839"/>
      <c r="BH775" s="839"/>
      <c r="BI775" s="839"/>
      <c r="BJ775" s="839"/>
      <c r="BK775" s="839"/>
      <c r="BL775" s="839"/>
      <c r="BM775" s="839"/>
      <c r="BN775" s="839"/>
      <c r="BO775" s="839"/>
      <c r="BP775" s="839"/>
      <c r="BQ775" s="839"/>
      <c r="BR775" s="839"/>
      <c r="BS775" s="839"/>
    </row>
    <row r="776" spans="1:71" s="575" customFormat="1" ht="15.6" customHeight="1" outlineLevel="2" x14ac:dyDescent="0.2">
      <c r="A776" s="811"/>
      <c r="B776" s="686"/>
      <c r="C776" s="699"/>
      <c r="D776" s="692" t="s">
        <v>159</v>
      </c>
      <c r="E776" s="597">
        <f>E770/2.5*2.1</f>
        <v>76.691999999999993</v>
      </c>
      <c r="F776" s="598" t="s">
        <v>71</v>
      </c>
      <c r="G776" s="599">
        <v>0</v>
      </c>
      <c r="H776" s="599">
        <f t="shared" si="222"/>
        <v>0</v>
      </c>
      <c r="I776" s="776">
        <v>2.39</v>
      </c>
      <c r="J776" s="776">
        <f t="shared" si="223"/>
        <v>183.29388</v>
      </c>
      <c r="K776" s="776"/>
      <c r="L776" s="776">
        <f>+K776*E776</f>
        <v>0</v>
      </c>
      <c r="M776" s="777">
        <f>J776+H776*Tabellen!$K$2+L776</f>
        <v>183.29388</v>
      </c>
      <c r="N776" s="704"/>
      <c r="O776" s="889">
        <f t="shared" si="224"/>
        <v>221.78559479999998</v>
      </c>
      <c r="P776" s="902"/>
      <c r="Q776" s="894" t="s">
        <v>1007</v>
      </c>
      <c r="R776" s="889">
        <f>H776*Tabellen!$K$2*Tabellen!$F$2</f>
        <v>0</v>
      </c>
      <c r="S776" s="895" t="s">
        <v>1089</v>
      </c>
      <c r="T776" s="889">
        <f>J776*Tabellen!$F$2</f>
        <v>221.78559479999998</v>
      </c>
      <c r="U776" s="889">
        <f>R776*Tabellen!$G$2</f>
        <v>0</v>
      </c>
      <c r="V776" s="889">
        <f>T776*Tabellen!$H$2</f>
        <v>46.574974907999994</v>
      </c>
      <c r="W776" s="889">
        <f t="shared" si="225"/>
        <v>46.574974907999994</v>
      </c>
      <c r="X776" s="889">
        <f t="shared" si="226"/>
        <v>268.36056970799996</v>
      </c>
      <c r="Y776" s="890"/>
      <c r="Z776" s="841"/>
      <c r="AA776" s="839"/>
      <c r="AB776" s="839"/>
      <c r="AC776" s="839"/>
      <c r="AD776" s="839"/>
      <c r="AE776" s="839"/>
      <c r="AF776" s="839"/>
      <c r="AG776" s="839"/>
      <c r="AH776" s="839"/>
      <c r="AI776" s="839"/>
      <c r="AJ776" s="839"/>
      <c r="AK776" s="839"/>
      <c r="AL776" s="839"/>
      <c r="AM776" s="839"/>
      <c r="AN776" s="839"/>
      <c r="AO776" s="839"/>
      <c r="AP776" s="839"/>
      <c r="AQ776" s="839"/>
      <c r="AR776" s="839"/>
      <c r="AS776" s="839"/>
      <c r="AT776" s="839"/>
      <c r="AU776" s="839"/>
      <c r="AV776" s="839"/>
      <c r="AW776" s="839"/>
      <c r="AX776" s="839"/>
      <c r="AY776" s="839"/>
      <c r="AZ776" s="839"/>
      <c r="BA776" s="839"/>
      <c r="BB776" s="839"/>
      <c r="BC776" s="839"/>
      <c r="BD776" s="839"/>
      <c r="BE776" s="839"/>
      <c r="BF776" s="839"/>
      <c r="BG776" s="839"/>
      <c r="BH776" s="839"/>
      <c r="BI776" s="839"/>
      <c r="BJ776" s="839"/>
      <c r="BK776" s="839"/>
      <c r="BL776" s="839"/>
      <c r="BM776" s="839"/>
      <c r="BN776" s="839"/>
      <c r="BO776" s="839"/>
      <c r="BP776" s="839"/>
      <c r="BQ776" s="839"/>
      <c r="BR776" s="839"/>
      <c r="BS776" s="839"/>
    </row>
    <row r="777" spans="1:71" s="575" customFormat="1" ht="15.6" customHeight="1" outlineLevel="2" x14ac:dyDescent="0.2">
      <c r="A777" s="811"/>
      <c r="B777" s="578"/>
      <c r="C777" s="694"/>
      <c r="D777" s="576" t="s">
        <v>1429</v>
      </c>
      <c r="E777" s="579">
        <f>E770*1.05</f>
        <v>95.864999999999995</v>
      </c>
      <c r="F777" s="576" t="s">
        <v>74</v>
      </c>
      <c r="G777" s="580">
        <v>0</v>
      </c>
      <c r="H777" s="580">
        <f t="shared" si="222"/>
        <v>0</v>
      </c>
      <c r="I777" s="768">
        <v>14.42</v>
      </c>
      <c r="J777" s="768">
        <f t="shared" si="223"/>
        <v>1382.3733</v>
      </c>
      <c r="K777" s="768"/>
      <c r="L777" s="768">
        <f>E777*K777</f>
        <v>0</v>
      </c>
      <c r="M777" s="768">
        <f>J777+H777*Tabellen!$K$2+L777</f>
        <v>1382.3733</v>
      </c>
      <c r="N777" s="704"/>
      <c r="O777" s="889">
        <f t="shared" si="224"/>
        <v>1672.671693</v>
      </c>
      <c r="P777" s="902"/>
      <c r="Q777" s="894" t="s">
        <v>1007</v>
      </c>
      <c r="R777" s="889">
        <f>H777*Tabellen!$K$2*Tabellen!$F$2</f>
        <v>0</v>
      </c>
      <c r="S777" s="895" t="s">
        <v>1089</v>
      </c>
      <c r="T777" s="889">
        <f>J777*Tabellen!$F$2</f>
        <v>1672.671693</v>
      </c>
      <c r="U777" s="889">
        <f>R777*Tabellen!$G$2</f>
        <v>0</v>
      </c>
      <c r="V777" s="889">
        <f>T777*Tabellen!$H$2</f>
        <v>351.26105552999996</v>
      </c>
      <c r="W777" s="889">
        <f t="shared" si="225"/>
        <v>351.26105552999996</v>
      </c>
      <c r="X777" s="889">
        <f t="shared" si="226"/>
        <v>2023.93274853</v>
      </c>
      <c r="Y777" s="888"/>
      <c r="Z777" s="839"/>
      <c r="AA777" s="839"/>
      <c r="AB777" s="839"/>
      <c r="AC777" s="839"/>
      <c r="AD777" s="839"/>
      <c r="AE777" s="839"/>
      <c r="AF777" s="839"/>
      <c r="AG777" s="839"/>
      <c r="AH777" s="839"/>
      <c r="AI777" s="839"/>
      <c r="AJ777" s="839"/>
      <c r="AK777" s="839"/>
      <c r="AL777" s="839"/>
      <c r="AM777" s="839"/>
      <c r="AN777" s="839"/>
      <c r="AO777" s="839"/>
      <c r="AP777" s="839"/>
      <c r="AQ777" s="839"/>
      <c r="AR777" s="839"/>
      <c r="AS777" s="839"/>
      <c r="AT777" s="839"/>
      <c r="AU777" s="839"/>
      <c r="AV777" s="839"/>
      <c r="AW777" s="839"/>
      <c r="AX777" s="839"/>
      <c r="AY777" s="839"/>
      <c r="AZ777" s="839"/>
      <c r="BA777" s="839"/>
      <c r="BB777" s="839"/>
      <c r="BC777" s="839"/>
      <c r="BD777" s="839"/>
      <c r="BE777" s="839"/>
      <c r="BF777" s="839"/>
      <c r="BG777" s="839"/>
      <c r="BH777" s="839"/>
      <c r="BI777" s="839"/>
      <c r="BJ777" s="839"/>
      <c r="BK777" s="839"/>
      <c r="BL777" s="839"/>
      <c r="BM777" s="839"/>
      <c r="BN777" s="839"/>
      <c r="BO777" s="839"/>
      <c r="BP777" s="839"/>
      <c r="BQ777" s="839"/>
      <c r="BR777" s="839"/>
      <c r="BS777" s="839"/>
    </row>
    <row r="778" spans="1:71" s="575" customFormat="1" ht="15.6" customHeight="1" outlineLevel="2" x14ac:dyDescent="0.2">
      <c r="A778" s="811"/>
      <c r="B778" s="578"/>
      <c r="C778" s="694"/>
      <c r="D778" s="576" t="s">
        <v>1514</v>
      </c>
      <c r="E778" s="579">
        <f>E770*1.05</f>
        <v>95.864999999999995</v>
      </c>
      <c r="F778" s="578" t="s">
        <v>74</v>
      </c>
      <c r="G778" s="579">
        <v>0</v>
      </c>
      <c r="H778" s="580">
        <f t="shared" si="222"/>
        <v>0</v>
      </c>
      <c r="I778" s="781">
        <v>1.85</v>
      </c>
      <c r="J778" s="768">
        <f t="shared" si="223"/>
        <v>177.35024999999999</v>
      </c>
      <c r="K778" s="768"/>
      <c r="L778" s="768">
        <f>E778*K778</f>
        <v>0</v>
      </c>
      <c r="M778" s="768">
        <f>J778+H778*Tabellen!$K$2+L778</f>
        <v>177.35024999999999</v>
      </c>
      <c r="N778" s="704"/>
      <c r="O778" s="889">
        <f t="shared" si="224"/>
        <v>214.59380249999998</v>
      </c>
      <c r="P778" s="902"/>
      <c r="Q778" s="894" t="s">
        <v>1007</v>
      </c>
      <c r="R778" s="889">
        <f>H778*Tabellen!$K$2*Tabellen!$F$2</f>
        <v>0</v>
      </c>
      <c r="S778" s="895" t="s">
        <v>1089</v>
      </c>
      <c r="T778" s="889">
        <f>J778*Tabellen!$F$2</f>
        <v>214.59380249999998</v>
      </c>
      <c r="U778" s="889">
        <f>R778*Tabellen!$G$2</f>
        <v>0</v>
      </c>
      <c r="V778" s="889">
        <f>T778*Tabellen!$H$2</f>
        <v>45.064698524999997</v>
      </c>
      <c r="W778" s="889">
        <f t="shared" si="225"/>
        <v>45.064698524999997</v>
      </c>
      <c r="X778" s="889">
        <f t="shared" si="226"/>
        <v>259.65850102499996</v>
      </c>
      <c r="Y778" s="897"/>
      <c r="Z778" s="839"/>
      <c r="AA778" s="839"/>
      <c r="AB778" s="839"/>
      <c r="AC778" s="839"/>
      <c r="AD778" s="839"/>
      <c r="AE778" s="839"/>
      <c r="AF778" s="839"/>
      <c r="AG778" s="839"/>
      <c r="AH778" s="839"/>
      <c r="AI778" s="839"/>
      <c r="AJ778" s="839"/>
      <c r="AK778" s="839"/>
      <c r="AL778" s="839"/>
      <c r="AM778" s="839"/>
      <c r="AN778" s="839"/>
      <c r="AO778" s="839"/>
      <c r="AP778" s="839"/>
      <c r="AQ778" s="839"/>
      <c r="AR778" s="839"/>
      <c r="AS778" s="839"/>
      <c r="AT778" s="839"/>
      <c r="AU778" s="839"/>
      <c r="AV778" s="839"/>
      <c r="AW778" s="839"/>
      <c r="AX778" s="839"/>
      <c r="AY778" s="839"/>
      <c r="AZ778" s="839"/>
      <c r="BA778" s="839"/>
      <c r="BB778" s="839"/>
      <c r="BC778" s="839"/>
      <c r="BD778" s="839"/>
      <c r="BE778" s="839"/>
      <c r="BF778" s="839"/>
      <c r="BG778" s="839"/>
      <c r="BH778" s="839"/>
      <c r="BI778" s="839"/>
      <c r="BJ778" s="839"/>
      <c r="BK778" s="839"/>
      <c r="BL778" s="839"/>
      <c r="BM778" s="839"/>
      <c r="BN778" s="839"/>
      <c r="BO778" s="839"/>
      <c r="BP778" s="839"/>
      <c r="BQ778" s="839"/>
      <c r="BR778" s="839"/>
      <c r="BS778" s="839"/>
    </row>
    <row r="779" spans="1:71" s="575" customFormat="1" ht="15.6" customHeight="1" outlineLevel="2" x14ac:dyDescent="0.2">
      <c r="A779" s="811"/>
      <c r="B779" s="578"/>
      <c r="C779" s="694"/>
      <c r="D779" s="576" t="s">
        <v>1414</v>
      </c>
      <c r="E779" s="579">
        <f>E770*1.1</f>
        <v>100.43</v>
      </c>
      <c r="F779" s="578" t="s">
        <v>74</v>
      </c>
      <c r="G779" s="579"/>
      <c r="H779" s="580">
        <f t="shared" si="222"/>
        <v>0</v>
      </c>
      <c r="I779" s="781">
        <v>2.1754249999999997</v>
      </c>
      <c r="J779" s="768">
        <f t="shared" si="223"/>
        <v>218.47793274999998</v>
      </c>
      <c r="K779" s="768"/>
      <c r="L779" s="768">
        <f>E779*K779</f>
        <v>0</v>
      </c>
      <c r="M779" s="768">
        <f>J779+H779*Tabellen!$K$2+L779</f>
        <v>218.47793274999998</v>
      </c>
      <c r="N779" s="704"/>
      <c r="O779" s="889">
        <f t="shared" si="224"/>
        <v>264.35829862749995</v>
      </c>
      <c r="P779" s="902"/>
      <c r="Q779" s="894" t="s">
        <v>1007</v>
      </c>
      <c r="R779" s="889">
        <f>H779*Tabellen!$K$2*Tabellen!$F$2</f>
        <v>0</v>
      </c>
      <c r="S779" s="895" t="s">
        <v>1089</v>
      </c>
      <c r="T779" s="889">
        <f>J779*Tabellen!$F$2</f>
        <v>264.35829862749995</v>
      </c>
      <c r="U779" s="889">
        <f>R779*Tabellen!$G$2</f>
        <v>0</v>
      </c>
      <c r="V779" s="889">
        <f>T779*Tabellen!$H$2</f>
        <v>55.515242711774988</v>
      </c>
      <c r="W779" s="889">
        <f t="shared" si="225"/>
        <v>55.515242711774988</v>
      </c>
      <c r="X779" s="889">
        <f t="shared" si="226"/>
        <v>319.87354133927494</v>
      </c>
      <c r="Y779" s="897"/>
      <c r="Z779" s="839"/>
      <c r="AA779" s="839"/>
      <c r="AB779" s="839"/>
      <c r="AC779" s="839"/>
      <c r="AD779" s="839"/>
      <c r="AE779" s="839"/>
      <c r="AF779" s="839"/>
      <c r="AG779" s="839"/>
      <c r="AH779" s="839"/>
      <c r="AI779" s="839"/>
      <c r="AJ779" s="839"/>
      <c r="AK779" s="839"/>
      <c r="AL779" s="839"/>
      <c r="AM779" s="839"/>
      <c r="AN779" s="839"/>
      <c r="AO779" s="839"/>
      <c r="AP779" s="839"/>
      <c r="AQ779" s="839"/>
      <c r="AR779" s="839"/>
      <c r="AS779" s="839"/>
      <c r="AT779" s="839"/>
      <c r="AU779" s="839"/>
      <c r="AV779" s="839"/>
      <c r="AW779" s="839"/>
      <c r="AX779" s="839"/>
      <c r="AY779" s="839"/>
      <c r="AZ779" s="839"/>
      <c r="BA779" s="839"/>
      <c r="BB779" s="839"/>
      <c r="BC779" s="839"/>
      <c r="BD779" s="839"/>
      <c r="BE779" s="839"/>
      <c r="BF779" s="839"/>
      <c r="BG779" s="839"/>
      <c r="BH779" s="839"/>
      <c r="BI779" s="839"/>
      <c r="BJ779" s="839"/>
      <c r="BK779" s="839"/>
      <c r="BL779" s="839"/>
      <c r="BM779" s="839"/>
      <c r="BN779" s="839"/>
      <c r="BO779" s="839"/>
      <c r="BP779" s="839"/>
      <c r="BQ779" s="839"/>
      <c r="BR779" s="839"/>
      <c r="BS779" s="839"/>
    </row>
    <row r="780" spans="1:71" s="575" customFormat="1" ht="15.6" customHeight="1" outlineLevel="2" x14ac:dyDescent="0.2">
      <c r="A780" s="811"/>
      <c r="B780" s="578"/>
      <c r="C780" s="694"/>
      <c r="D780" s="576" t="s">
        <v>1415</v>
      </c>
      <c r="E780" s="579">
        <f>E770*1.1</f>
        <v>100.43</v>
      </c>
      <c r="F780" s="578" t="s">
        <v>74</v>
      </c>
      <c r="G780" s="579"/>
      <c r="H780" s="580">
        <f t="shared" si="222"/>
        <v>0</v>
      </c>
      <c r="I780" s="781">
        <v>1.79</v>
      </c>
      <c r="J780" s="768">
        <f t="shared" si="223"/>
        <v>179.76970000000003</v>
      </c>
      <c r="K780" s="768"/>
      <c r="L780" s="768">
        <f>E780*K780</f>
        <v>0</v>
      </c>
      <c r="M780" s="768">
        <f>J780+H780*Tabellen!$K$2+L780</f>
        <v>179.76970000000003</v>
      </c>
      <c r="N780" s="704"/>
      <c r="O780" s="889">
        <f t="shared" si="224"/>
        <v>217.52133700000002</v>
      </c>
      <c r="P780" s="902"/>
      <c r="Q780" s="894" t="s">
        <v>1007</v>
      </c>
      <c r="R780" s="889">
        <f>H780*Tabellen!$K$2*Tabellen!$F$2</f>
        <v>0</v>
      </c>
      <c r="S780" s="895" t="s">
        <v>1089</v>
      </c>
      <c r="T780" s="889">
        <f>J780*Tabellen!$F$2</f>
        <v>217.52133700000002</v>
      </c>
      <c r="U780" s="889">
        <f>R780*Tabellen!$G$2</f>
        <v>0</v>
      </c>
      <c r="V780" s="889">
        <f>T780*Tabellen!$H$2</f>
        <v>45.679480770000005</v>
      </c>
      <c r="W780" s="889">
        <f t="shared" si="225"/>
        <v>45.679480770000005</v>
      </c>
      <c r="X780" s="889">
        <f t="shared" si="226"/>
        <v>263.20081777000001</v>
      </c>
      <c r="Y780" s="897"/>
      <c r="Z780" s="839"/>
      <c r="AA780" s="839"/>
      <c r="AB780" s="839"/>
      <c r="AC780" s="839"/>
      <c r="AD780" s="839"/>
      <c r="AE780" s="839"/>
      <c r="AF780" s="839"/>
      <c r="AG780" s="839"/>
      <c r="AH780" s="839"/>
      <c r="AI780" s="839"/>
      <c r="AJ780" s="839"/>
      <c r="AK780" s="839"/>
      <c r="AL780" s="839"/>
      <c r="AM780" s="839"/>
      <c r="AN780" s="839"/>
      <c r="AO780" s="839"/>
      <c r="AP780" s="839"/>
      <c r="AQ780" s="839"/>
      <c r="AR780" s="839"/>
      <c r="AS780" s="839"/>
      <c r="AT780" s="839"/>
      <c r="AU780" s="839"/>
      <c r="AV780" s="839"/>
      <c r="AW780" s="839"/>
      <c r="AX780" s="839"/>
      <c r="AY780" s="839"/>
      <c r="AZ780" s="839"/>
      <c r="BA780" s="839"/>
      <c r="BB780" s="839"/>
      <c r="BC780" s="839"/>
      <c r="BD780" s="839"/>
      <c r="BE780" s="839"/>
      <c r="BF780" s="839"/>
      <c r="BG780" s="839"/>
      <c r="BH780" s="839"/>
      <c r="BI780" s="839"/>
      <c r="BJ780" s="839"/>
      <c r="BK780" s="839"/>
      <c r="BL780" s="839"/>
      <c r="BM780" s="839"/>
      <c r="BN780" s="839"/>
      <c r="BO780" s="839"/>
      <c r="BP780" s="839"/>
      <c r="BQ780" s="839"/>
      <c r="BR780" s="839"/>
      <c r="BS780" s="839"/>
    </row>
    <row r="781" spans="1:71" s="575" customFormat="1" ht="15.6" customHeight="1" outlineLevel="2" x14ac:dyDescent="0.2">
      <c r="A781" s="811"/>
      <c r="B781" s="578"/>
      <c r="C781" s="694"/>
      <c r="D781" s="576" t="s">
        <v>1900</v>
      </c>
      <c r="E781" s="579">
        <f>E770*1.1</f>
        <v>100.43</v>
      </c>
      <c r="F781" s="576" t="s">
        <v>74</v>
      </c>
      <c r="G781" s="580"/>
      <c r="H781" s="580">
        <f t="shared" si="222"/>
        <v>0</v>
      </c>
      <c r="I781" s="768">
        <v>9.8000000000000007</v>
      </c>
      <c r="J781" s="768">
        <f t="shared" si="223"/>
        <v>984.21400000000017</v>
      </c>
      <c r="K781" s="768"/>
      <c r="L781" s="768">
        <f>E781*K781</f>
        <v>0</v>
      </c>
      <c r="M781" s="768">
        <f>J781+H781*Tabellen!$K$2+L781</f>
        <v>984.21400000000017</v>
      </c>
      <c r="N781" s="704"/>
      <c r="O781" s="889">
        <f t="shared" si="224"/>
        <v>1190.8989400000003</v>
      </c>
      <c r="P781" s="902"/>
      <c r="Q781" s="894" t="s">
        <v>1007</v>
      </c>
      <c r="R781" s="889">
        <f>H781*Tabellen!$K$2*Tabellen!$F$2</f>
        <v>0</v>
      </c>
      <c r="S781" s="895" t="s">
        <v>1089</v>
      </c>
      <c r="T781" s="889">
        <f>J781*Tabellen!$F$2</f>
        <v>1190.8989400000003</v>
      </c>
      <c r="U781" s="889">
        <f>R781*Tabellen!$G$2</f>
        <v>0</v>
      </c>
      <c r="V781" s="889">
        <f>T781*Tabellen!$H$2</f>
        <v>250.08877740000005</v>
      </c>
      <c r="W781" s="889">
        <f t="shared" si="225"/>
        <v>250.08877740000005</v>
      </c>
      <c r="X781" s="889">
        <f t="shared" si="226"/>
        <v>1440.9877174000003</v>
      </c>
      <c r="Y781" s="905"/>
      <c r="Z781" s="839"/>
      <c r="AA781" s="839"/>
      <c r="AB781" s="839"/>
      <c r="AC781" s="839"/>
      <c r="AD781" s="839"/>
      <c r="AE781" s="839"/>
      <c r="AF781" s="839"/>
      <c r="AG781" s="839"/>
      <c r="AH781" s="839"/>
      <c r="AI781" s="839"/>
      <c r="AJ781" s="839"/>
      <c r="AK781" s="839"/>
      <c r="AL781" s="839"/>
      <c r="AM781" s="839"/>
      <c r="AN781" s="839"/>
      <c r="AO781" s="839"/>
      <c r="AP781" s="839"/>
      <c r="AQ781" s="839"/>
      <c r="AR781" s="839"/>
      <c r="AS781" s="839"/>
      <c r="AT781" s="839"/>
      <c r="AU781" s="839"/>
      <c r="AV781" s="839"/>
      <c r="AW781" s="839"/>
      <c r="AX781" s="839"/>
      <c r="AY781" s="839"/>
      <c r="AZ781" s="839"/>
      <c r="BA781" s="839"/>
      <c r="BB781" s="839"/>
      <c r="BC781" s="839"/>
      <c r="BD781" s="839"/>
      <c r="BE781" s="839"/>
      <c r="BF781" s="839"/>
      <c r="BG781" s="839"/>
      <c r="BH781" s="839"/>
      <c r="BI781" s="839"/>
      <c r="BJ781" s="839"/>
      <c r="BK781" s="839"/>
      <c r="BL781" s="839"/>
      <c r="BM781" s="839"/>
      <c r="BN781" s="839"/>
      <c r="BO781" s="839"/>
      <c r="BP781" s="839"/>
      <c r="BQ781" s="839"/>
      <c r="BR781" s="839"/>
      <c r="BS781" s="839"/>
    </row>
    <row r="782" spans="1:71" s="575" customFormat="1" ht="15.6" customHeight="1" outlineLevel="2" x14ac:dyDescent="0.2">
      <c r="A782" s="811"/>
      <c r="B782" s="686"/>
      <c r="C782" s="699"/>
      <c r="D782" s="692" t="s">
        <v>1422</v>
      </c>
      <c r="E782" s="597">
        <f>E770</f>
        <v>91.3</v>
      </c>
      <c r="F782" s="598" t="s">
        <v>74</v>
      </c>
      <c r="G782" s="599">
        <v>1.1499999999999999</v>
      </c>
      <c r="H782" s="599">
        <f t="shared" si="222"/>
        <v>104.99499999999999</v>
      </c>
      <c r="I782" s="776">
        <v>0</v>
      </c>
      <c r="J782" s="776">
        <f t="shared" si="223"/>
        <v>0</v>
      </c>
      <c r="K782" s="776"/>
      <c r="L782" s="776">
        <f>+K782*E782</f>
        <v>0</v>
      </c>
      <c r="M782" s="777">
        <f>J782+H782*Tabellen!$K$2+L782</f>
        <v>6299.7</v>
      </c>
      <c r="N782" s="704"/>
      <c r="O782" s="889">
        <f t="shared" si="224"/>
        <v>7622.6369999999997</v>
      </c>
      <c r="P782" s="902"/>
      <c r="Q782" s="894" t="s">
        <v>1007</v>
      </c>
      <c r="R782" s="889">
        <f>H782*Tabellen!$K$2*Tabellen!$F$2</f>
        <v>7622.6369999999997</v>
      </c>
      <c r="S782" s="895" t="s">
        <v>1089</v>
      </c>
      <c r="T782" s="889">
        <f>J782*Tabellen!$F$2</f>
        <v>0</v>
      </c>
      <c r="U782" s="889">
        <f>R782*Tabellen!$G$2</f>
        <v>686.03733</v>
      </c>
      <c r="V782" s="889">
        <f>T782*Tabellen!$H$2</f>
        <v>0</v>
      </c>
      <c r="W782" s="889">
        <f t="shared" si="225"/>
        <v>686.03733</v>
      </c>
      <c r="X782" s="889">
        <f t="shared" si="226"/>
        <v>8308.6743299999998</v>
      </c>
      <c r="Y782" s="890"/>
      <c r="Z782" s="841"/>
      <c r="AA782" s="839"/>
      <c r="AB782" s="839"/>
      <c r="AC782" s="839"/>
      <c r="AD782" s="839"/>
      <c r="AE782" s="839"/>
      <c r="AF782" s="839"/>
      <c r="AG782" s="839"/>
      <c r="AH782" s="839"/>
      <c r="AI782" s="839"/>
      <c r="AJ782" s="839"/>
      <c r="AK782" s="839"/>
      <c r="AL782" s="839"/>
      <c r="AM782" s="839"/>
      <c r="AN782" s="839"/>
      <c r="AO782" s="839"/>
      <c r="AP782" s="839"/>
      <c r="AQ782" s="839"/>
      <c r="AR782" s="839"/>
      <c r="AS782" s="839"/>
      <c r="AT782" s="839"/>
      <c r="AU782" s="839"/>
      <c r="AV782" s="839"/>
      <c r="AW782" s="839"/>
      <c r="AX782" s="839"/>
      <c r="AY782" s="839"/>
      <c r="AZ782" s="839"/>
      <c r="BA782" s="839"/>
      <c r="BB782" s="839"/>
      <c r="BC782" s="839"/>
      <c r="BD782" s="839"/>
      <c r="BE782" s="839"/>
      <c r="BF782" s="839"/>
      <c r="BG782" s="839"/>
      <c r="BH782" s="839"/>
      <c r="BI782" s="839"/>
      <c r="BJ782" s="839"/>
      <c r="BK782" s="839"/>
      <c r="BL782" s="839"/>
      <c r="BM782" s="839"/>
      <c r="BN782" s="839"/>
      <c r="BO782" s="839"/>
      <c r="BP782" s="839"/>
      <c r="BQ782" s="839"/>
      <c r="BR782" s="839"/>
      <c r="BS782" s="839"/>
    </row>
    <row r="783" spans="1:71" s="575" customFormat="1" ht="15.6" customHeight="1" outlineLevel="2" x14ac:dyDescent="0.2">
      <c r="A783" s="811"/>
      <c r="B783" s="578"/>
      <c r="C783" s="694"/>
      <c r="D783" s="578" t="s">
        <v>1416</v>
      </c>
      <c r="E783" s="579">
        <f>E770</f>
        <v>91.3</v>
      </c>
      <c r="F783" s="576" t="s">
        <v>74</v>
      </c>
      <c r="G783" s="579"/>
      <c r="H783" s="580">
        <f t="shared" si="222"/>
        <v>0</v>
      </c>
      <c r="I783" s="768">
        <v>10</v>
      </c>
      <c r="J783" s="768">
        <f t="shared" si="223"/>
        <v>913</v>
      </c>
      <c r="K783" s="768"/>
      <c r="L783" s="768">
        <f>E783*K783</f>
        <v>0</v>
      </c>
      <c r="M783" s="768">
        <f>J783+H783*Tabellen!$K$2+L783</f>
        <v>913</v>
      </c>
      <c r="N783" s="704"/>
      <c r="O783" s="889">
        <f t="shared" si="224"/>
        <v>1104.73</v>
      </c>
      <c r="P783" s="902"/>
      <c r="Q783" s="894" t="s">
        <v>1007</v>
      </c>
      <c r="R783" s="889">
        <f>H783*Tabellen!$K$2*Tabellen!$F$2</f>
        <v>0</v>
      </c>
      <c r="S783" s="895" t="s">
        <v>1089</v>
      </c>
      <c r="T783" s="889">
        <f>J783*Tabellen!$F$2</f>
        <v>1104.73</v>
      </c>
      <c r="U783" s="889">
        <f>R783*Tabellen!$G$2</f>
        <v>0</v>
      </c>
      <c r="V783" s="889">
        <f>T783*Tabellen!$H$2</f>
        <v>231.9933</v>
      </c>
      <c r="W783" s="889">
        <f t="shared" si="225"/>
        <v>231.9933</v>
      </c>
      <c r="X783" s="889">
        <f t="shared" si="226"/>
        <v>1336.7233000000001</v>
      </c>
      <c r="Y783" s="888"/>
      <c r="Z783" s="839"/>
      <c r="AA783" s="839"/>
      <c r="AB783" s="839"/>
      <c r="AC783" s="839"/>
      <c r="AD783" s="839"/>
      <c r="AE783" s="839"/>
      <c r="AF783" s="839"/>
      <c r="AG783" s="839"/>
      <c r="AH783" s="839"/>
      <c r="AI783" s="839"/>
      <c r="AJ783" s="839"/>
      <c r="AK783" s="839"/>
      <c r="AL783" s="839"/>
      <c r="AM783" s="839"/>
      <c r="AN783" s="839"/>
      <c r="AO783" s="839"/>
      <c r="AP783" s="839"/>
      <c r="AQ783" s="839"/>
      <c r="AR783" s="839"/>
      <c r="AS783" s="839"/>
      <c r="AT783" s="839"/>
      <c r="AU783" s="839"/>
      <c r="AV783" s="839"/>
      <c r="AW783" s="839"/>
      <c r="AX783" s="839"/>
      <c r="AY783" s="839"/>
      <c r="AZ783" s="839"/>
      <c r="BA783" s="839"/>
      <c r="BB783" s="839"/>
      <c r="BC783" s="839"/>
      <c r="BD783" s="839"/>
      <c r="BE783" s="839"/>
      <c r="BF783" s="839"/>
      <c r="BG783" s="839"/>
      <c r="BH783" s="839"/>
      <c r="BI783" s="839"/>
      <c r="BJ783" s="839"/>
      <c r="BK783" s="839"/>
      <c r="BL783" s="839"/>
      <c r="BM783" s="839"/>
      <c r="BN783" s="839"/>
      <c r="BO783" s="839"/>
      <c r="BP783" s="839"/>
      <c r="BQ783" s="839"/>
      <c r="BR783" s="839"/>
      <c r="BS783" s="839"/>
    </row>
    <row r="784" spans="1:71" s="575" customFormat="1" ht="15.6" customHeight="1" outlineLevel="2" x14ac:dyDescent="0.2">
      <c r="A784" s="811"/>
      <c r="B784" s="578"/>
      <c r="C784" s="694"/>
      <c r="D784" s="578" t="s">
        <v>1407</v>
      </c>
      <c r="E784" s="579">
        <v>1</v>
      </c>
      <c r="F784" s="576" t="s">
        <v>844</v>
      </c>
      <c r="G784" s="579">
        <v>4</v>
      </c>
      <c r="H784" s="580">
        <f t="shared" si="222"/>
        <v>4</v>
      </c>
      <c r="I784" s="768"/>
      <c r="J784" s="768">
        <f t="shared" si="223"/>
        <v>0</v>
      </c>
      <c r="K784" s="768"/>
      <c r="L784" s="768">
        <f>E784*K784</f>
        <v>0</v>
      </c>
      <c r="M784" s="768">
        <f>J784+H784*Tabellen!$K$2+L784</f>
        <v>240</v>
      </c>
      <c r="N784" s="704"/>
      <c r="O784" s="889">
        <f t="shared" si="224"/>
        <v>290.39999999999998</v>
      </c>
      <c r="P784" s="902"/>
      <c r="Q784" s="894" t="s">
        <v>1007</v>
      </c>
      <c r="R784" s="889">
        <f>H784*Tabellen!$K$2*Tabellen!$F$2</f>
        <v>290.39999999999998</v>
      </c>
      <c r="S784" s="895" t="s">
        <v>1089</v>
      </c>
      <c r="T784" s="889">
        <f>J784*Tabellen!$F$2</f>
        <v>0</v>
      </c>
      <c r="U784" s="889">
        <f>R784*Tabellen!$G$2</f>
        <v>26.135999999999996</v>
      </c>
      <c r="V784" s="889">
        <f>T784*Tabellen!$H$2</f>
        <v>0</v>
      </c>
      <c r="W784" s="889">
        <f t="shared" si="225"/>
        <v>26.135999999999996</v>
      </c>
      <c r="X784" s="889">
        <f t="shared" si="226"/>
        <v>316.53599999999994</v>
      </c>
      <c r="Y784" s="888"/>
      <c r="Z784" s="839"/>
      <c r="AA784" s="839"/>
      <c r="AB784" s="839"/>
      <c r="AC784" s="839"/>
      <c r="AD784" s="839"/>
      <c r="AE784" s="839"/>
      <c r="AF784" s="839"/>
      <c r="AG784" s="839"/>
      <c r="AH784" s="839"/>
      <c r="AI784" s="839"/>
      <c r="AJ784" s="839"/>
      <c r="AK784" s="839"/>
      <c r="AL784" s="839"/>
      <c r="AM784" s="839"/>
      <c r="AN784" s="839"/>
      <c r="AO784" s="839"/>
      <c r="AP784" s="839"/>
      <c r="AQ784" s="839"/>
      <c r="AR784" s="839"/>
      <c r="AS784" s="839"/>
      <c r="AT784" s="839"/>
      <c r="AU784" s="839"/>
      <c r="AV784" s="839"/>
      <c r="AW784" s="839"/>
      <c r="AX784" s="839"/>
      <c r="AY784" s="839"/>
      <c r="AZ784" s="839"/>
      <c r="BA784" s="839"/>
      <c r="BB784" s="839"/>
      <c r="BC784" s="839"/>
      <c r="BD784" s="839"/>
      <c r="BE784" s="839"/>
      <c r="BF784" s="839"/>
      <c r="BG784" s="839"/>
      <c r="BH784" s="839"/>
      <c r="BI784" s="839"/>
      <c r="BJ784" s="839"/>
      <c r="BK784" s="839"/>
      <c r="BL784" s="839"/>
      <c r="BM784" s="839"/>
      <c r="BN784" s="839"/>
      <c r="BO784" s="839"/>
      <c r="BP784" s="839"/>
      <c r="BQ784" s="839"/>
      <c r="BR784" s="839"/>
      <c r="BS784" s="839"/>
    </row>
    <row r="785" spans="1:71" s="733" customFormat="1" ht="15.6" customHeight="1" outlineLevel="2" x14ac:dyDescent="0.2">
      <c r="A785" s="813"/>
      <c r="B785" s="578"/>
      <c r="C785" s="694"/>
      <c r="D785" s="576"/>
      <c r="E785" s="579"/>
      <c r="F785" s="576"/>
      <c r="G785" s="580"/>
      <c r="H785" s="580"/>
      <c r="I785" s="768"/>
      <c r="J785" s="768"/>
      <c r="K785" s="768"/>
      <c r="L785" s="768"/>
      <c r="M785" s="768"/>
      <c r="N785" s="736"/>
      <c r="O785" s="889"/>
      <c r="P785" s="902"/>
      <c r="Q785" s="894"/>
      <c r="R785" s="889"/>
      <c r="S785" s="895"/>
      <c r="T785" s="889"/>
      <c r="U785" s="889"/>
      <c r="V785" s="889"/>
      <c r="W785" s="889"/>
      <c r="X785" s="889"/>
      <c r="Y785" s="905"/>
      <c r="Z785" s="842"/>
      <c r="AA785" s="842"/>
      <c r="AB785" s="842"/>
      <c r="AC785" s="842"/>
      <c r="AD785" s="842"/>
      <c r="AE785" s="842"/>
      <c r="AF785" s="842"/>
      <c r="AG785" s="842"/>
      <c r="AH785" s="842"/>
      <c r="AI785" s="842"/>
      <c r="AJ785" s="842"/>
      <c r="AK785" s="842"/>
      <c r="AL785" s="842"/>
      <c r="AM785" s="842"/>
      <c r="AN785" s="842"/>
      <c r="AO785" s="842"/>
      <c r="AP785" s="842"/>
      <c r="AQ785" s="842"/>
      <c r="AR785" s="842"/>
      <c r="AS785" s="842"/>
      <c r="AT785" s="842"/>
      <c r="AU785" s="842"/>
      <c r="AV785" s="842"/>
      <c r="AW785" s="842"/>
      <c r="AX785" s="842"/>
      <c r="AY785" s="842"/>
      <c r="AZ785" s="842"/>
      <c r="BA785" s="842"/>
      <c r="BB785" s="842"/>
      <c r="BC785" s="842"/>
      <c r="BD785" s="842"/>
      <c r="BE785" s="842"/>
      <c r="BF785" s="842"/>
      <c r="BG785" s="842"/>
      <c r="BH785" s="842"/>
      <c r="BI785" s="842"/>
      <c r="BJ785" s="842"/>
      <c r="BK785" s="842"/>
      <c r="BL785" s="842"/>
      <c r="BM785" s="842"/>
      <c r="BN785" s="842"/>
      <c r="BO785" s="842"/>
      <c r="BP785" s="842"/>
      <c r="BQ785" s="842"/>
      <c r="BR785" s="842"/>
      <c r="BS785" s="842"/>
    </row>
    <row r="786" spans="1:71" ht="15.6" customHeight="1" outlineLevel="2" x14ac:dyDescent="0.2">
      <c r="B786" s="578"/>
      <c r="E786" s="579"/>
      <c r="G786" s="580"/>
      <c r="H786" s="580"/>
      <c r="K786" s="783"/>
      <c r="N786" s="703"/>
      <c r="O786" s="888"/>
      <c r="P786" s="888"/>
      <c r="Q786" s="888"/>
      <c r="Y786" s="888"/>
      <c r="Z786" s="836"/>
    </row>
    <row r="787" spans="1:71" ht="9" customHeight="1" outlineLevel="1" x14ac:dyDescent="0.2">
      <c r="B787" s="582"/>
      <c r="D787" s="583"/>
      <c r="E787" s="585"/>
      <c r="F787" s="583"/>
      <c r="G787" s="584"/>
      <c r="H787" s="584"/>
      <c r="I787" s="769"/>
      <c r="J787" s="769"/>
      <c r="K787" s="769"/>
      <c r="L787" s="769"/>
      <c r="M787" s="769"/>
      <c r="N787" s="694"/>
      <c r="O787" s="892"/>
      <c r="P787" s="892"/>
      <c r="Q787" s="892"/>
      <c r="R787" s="893"/>
      <c r="S787" s="893"/>
      <c r="T787" s="893"/>
      <c r="U787" s="893"/>
      <c r="V787" s="893"/>
      <c r="W787" s="893"/>
      <c r="X787" s="893"/>
      <c r="Y787" s="892"/>
      <c r="Z787" s="837"/>
      <c r="AA787" s="838"/>
      <c r="AG787" s="835"/>
      <c r="AH787" s="835"/>
    </row>
    <row r="788" spans="1:71" s="789" customFormat="1" ht="15.6" customHeight="1" outlineLevel="1" x14ac:dyDescent="0.2">
      <c r="B788" s="569" t="s">
        <v>999</v>
      </c>
      <c r="C788" s="814"/>
      <c r="D788" s="570" t="s">
        <v>1585</v>
      </c>
      <c r="E788" s="577">
        <v>91.3</v>
      </c>
      <c r="F788" s="570" t="s">
        <v>74</v>
      </c>
      <c r="G788" s="571"/>
      <c r="H788" s="571">
        <f>SUM(H789:H804)/E788</f>
        <v>1.2342349336335239</v>
      </c>
      <c r="I788" s="767"/>
      <c r="J788" s="767">
        <f>SUM(J789:J804)/E788</f>
        <v>45.466919500000003</v>
      </c>
      <c r="K788" s="767"/>
      <c r="L788" s="767">
        <f>SUM(L789:L804)/E788</f>
        <v>0</v>
      </c>
      <c r="M788" s="767">
        <f>SUM(M789:M804)/E788</f>
        <v>119.52101551801144</v>
      </c>
      <c r="N788" s="814"/>
      <c r="O788" s="886">
        <f>SUM(O789:O804)/E788</f>
        <v>144.62042877679383</v>
      </c>
      <c r="P788" s="885" t="str">
        <f>B788</f>
        <v>V1-3-K1</v>
      </c>
      <c r="Q788" s="885"/>
      <c r="R788" s="886"/>
      <c r="S788" s="886"/>
      <c r="T788" s="886"/>
      <c r="U788" s="899"/>
      <c r="V788" s="886"/>
      <c r="W788" s="886"/>
      <c r="X788" s="886">
        <f>SUM(X789:X804)/E788</f>
        <v>164.23806407810528</v>
      </c>
      <c r="Y788" s="887"/>
      <c r="Z788" s="832"/>
      <c r="AA788" s="832"/>
      <c r="AB788" s="832"/>
      <c r="AC788" s="832"/>
      <c r="AD788" s="832"/>
      <c r="AE788" s="832"/>
      <c r="AF788" s="832"/>
      <c r="AG788" s="832"/>
      <c r="AH788" s="832"/>
      <c r="AI788" s="832"/>
      <c r="AJ788" s="832"/>
      <c r="AK788" s="832"/>
      <c r="AL788" s="832"/>
      <c r="AM788" s="832"/>
      <c r="AN788" s="832"/>
      <c r="AO788" s="832"/>
      <c r="AP788" s="832"/>
      <c r="AQ788" s="832"/>
      <c r="AR788" s="832"/>
      <c r="AS788" s="832"/>
      <c r="AT788" s="832"/>
      <c r="AU788" s="832"/>
      <c r="AV788" s="832"/>
      <c r="AW788" s="832"/>
      <c r="AX788" s="832"/>
      <c r="AY788" s="832"/>
      <c r="AZ788" s="832"/>
      <c r="BA788" s="832"/>
      <c r="BB788" s="832"/>
      <c r="BC788" s="832"/>
      <c r="BD788" s="832"/>
      <c r="BE788" s="832"/>
      <c r="BF788" s="832"/>
      <c r="BG788" s="832"/>
      <c r="BH788" s="832"/>
      <c r="BI788" s="832"/>
      <c r="BJ788" s="832"/>
      <c r="BK788" s="832"/>
      <c r="BL788" s="832"/>
      <c r="BM788" s="832"/>
      <c r="BN788" s="832"/>
      <c r="BO788" s="832"/>
      <c r="BP788" s="832"/>
      <c r="BQ788" s="832"/>
      <c r="BR788" s="832"/>
      <c r="BS788" s="832"/>
    </row>
    <row r="789" spans="1:71" ht="15.6" customHeight="1" outlineLevel="2" x14ac:dyDescent="0.2">
      <c r="B789" s="578"/>
      <c r="D789" s="587" t="s">
        <v>1200</v>
      </c>
      <c r="E789" s="579"/>
      <c r="G789" s="580"/>
      <c r="H789" s="580"/>
      <c r="K789" s="783"/>
      <c r="N789" s="703"/>
      <c r="O789" s="888" t="str">
        <f>R789</f>
        <v>incl. opslagen</v>
      </c>
      <c r="P789" s="888"/>
      <c r="Q789" s="894"/>
      <c r="R789" s="901" t="str">
        <f>Tabellen!$C$2</f>
        <v>incl. opslagen</v>
      </c>
      <c r="S789" s="895"/>
      <c r="T789" s="901" t="str">
        <f>Tabellen!$C$2</f>
        <v>incl. opslagen</v>
      </c>
    </row>
    <row r="790" spans="1:71" s="575" customFormat="1" ht="15.6" customHeight="1" outlineLevel="2" x14ac:dyDescent="0.2">
      <c r="A790" s="811"/>
      <c r="B790" s="578"/>
      <c r="C790" s="694"/>
      <c r="D790" s="576" t="s">
        <v>1378</v>
      </c>
      <c r="E790" s="579">
        <v>1</v>
      </c>
      <c r="F790" s="576" t="s">
        <v>844</v>
      </c>
      <c r="G790" s="580">
        <v>2</v>
      </c>
      <c r="H790" s="580">
        <f t="shared" ref="H790:H802" si="227">E790*G790</f>
        <v>2</v>
      </c>
      <c r="I790" s="768"/>
      <c r="J790" s="768">
        <f t="shared" ref="J790:J802" si="228">E790*I790</f>
        <v>0</v>
      </c>
      <c r="K790" s="768"/>
      <c r="L790" s="768">
        <f>E790*K790</f>
        <v>0</v>
      </c>
      <c r="M790" s="768">
        <f>J790+H790*Tabellen!$K$2+L790</f>
        <v>120</v>
      </c>
      <c r="N790" s="704"/>
      <c r="O790" s="889">
        <f t="shared" ref="O790:O802" si="229">R790+T790</f>
        <v>145.19999999999999</v>
      </c>
      <c r="P790" s="902"/>
      <c r="Q790" s="894" t="s">
        <v>1007</v>
      </c>
      <c r="R790" s="889">
        <f>H790*Tabellen!$K$2*Tabellen!$F$2</f>
        <v>145.19999999999999</v>
      </c>
      <c r="S790" s="895" t="s">
        <v>1089</v>
      </c>
      <c r="T790" s="889">
        <f>J790*Tabellen!$F$2</f>
        <v>0</v>
      </c>
      <c r="U790" s="889">
        <f>R790*Tabellen!$G$2</f>
        <v>13.067999999999998</v>
      </c>
      <c r="V790" s="889">
        <f>T790*Tabellen!$H$2</f>
        <v>0</v>
      </c>
      <c r="W790" s="889">
        <f t="shared" ref="W790:W802" si="230">U790+V790</f>
        <v>13.067999999999998</v>
      </c>
      <c r="X790" s="889">
        <f t="shared" ref="X790:X802" si="231">O790+W790</f>
        <v>158.26799999999997</v>
      </c>
      <c r="Y790" s="890"/>
      <c r="Z790" s="839"/>
      <c r="AA790" s="839"/>
      <c r="AB790" s="839"/>
      <c r="AC790" s="839"/>
      <c r="AD790" s="839"/>
      <c r="AE790" s="839"/>
      <c r="AF790" s="839"/>
      <c r="AG790" s="839"/>
      <c r="AH790" s="839"/>
      <c r="AI790" s="839"/>
      <c r="AJ790" s="839"/>
      <c r="AK790" s="839"/>
      <c r="AL790" s="839"/>
      <c r="AM790" s="839"/>
      <c r="AN790" s="839"/>
      <c r="AO790" s="839"/>
      <c r="AP790" s="839"/>
      <c r="AQ790" s="839"/>
      <c r="AR790" s="839"/>
      <c r="AS790" s="839"/>
      <c r="AT790" s="839"/>
      <c r="AU790" s="839"/>
      <c r="AV790" s="839"/>
      <c r="AW790" s="839"/>
      <c r="AX790" s="839"/>
      <c r="AY790" s="839"/>
      <c r="AZ790" s="839"/>
      <c r="BA790" s="839"/>
      <c r="BB790" s="839"/>
      <c r="BC790" s="839"/>
      <c r="BD790" s="839"/>
      <c r="BE790" s="839"/>
      <c r="BF790" s="839"/>
      <c r="BG790" s="839"/>
      <c r="BH790" s="839"/>
      <c r="BI790" s="839"/>
      <c r="BJ790" s="839"/>
      <c r="BK790" s="839"/>
      <c r="BL790" s="839"/>
      <c r="BM790" s="839"/>
      <c r="BN790" s="839"/>
      <c r="BO790" s="839"/>
      <c r="BP790" s="839"/>
      <c r="BQ790" s="839"/>
      <c r="BR790" s="839"/>
      <c r="BS790" s="839"/>
    </row>
    <row r="791" spans="1:71" s="575" customFormat="1" ht="15.6" customHeight="1" outlineLevel="2" x14ac:dyDescent="0.2">
      <c r="A791" s="811"/>
      <c r="B791" s="578"/>
      <c r="C791" s="694"/>
      <c r="D791" s="576" t="s">
        <v>1408</v>
      </c>
      <c r="E791" s="579">
        <f>91.3/2.7</f>
        <v>33.81481481481481</v>
      </c>
      <c r="F791" s="576" t="s">
        <v>71</v>
      </c>
      <c r="G791" s="580">
        <v>0.05</v>
      </c>
      <c r="H791" s="580">
        <f t="shared" si="227"/>
        <v>1.6907407407407407</v>
      </c>
      <c r="I791" s="768"/>
      <c r="J791" s="768">
        <f t="shared" si="228"/>
        <v>0</v>
      </c>
      <c r="K791" s="768"/>
      <c r="L791" s="768">
        <f>E791*K791</f>
        <v>0</v>
      </c>
      <c r="M791" s="768">
        <f>J791+H791*Tabellen!$K$2+L791</f>
        <v>101.44444444444444</v>
      </c>
      <c r="N791" s="704"/>
      <c r="O791" s="889">
        <f t="shared" si="229"/>
        <v>122.74777777777777</v>
      </c>
      <c r="P791" s="902"/>
      <c r="Q791" s="894" t="s">
        <v>1007</v>
      </c>
      <c r="R791" s="889">
        <f>H791*Tabellen!$K$2*Tabellen!$F$2</f>
        <v>122.74777777777777</v>
      </c>
      <c r="S791" s="895" t="s">
        <v>1089</v>
      </c>
      <c r="T791" s="889">
        <f>J791*Tabellen!$F$2</f>
        <v>0</v>
      </c>
      <c r="U791" s="889">
        <f>R791*Tabellen!$G$2</f>
        <v>11.047299999999998</v>
      </c>
      <c r="V791" s="889">
        <f>T791*Tabellen!$H$2</f>
        <v>0</v>
      </c>
      <c r="W791" s="889">
        <f t="shared" si="230"/>
        <v>11.047299999999998</v>
      </c>
      <c r="X791" s="889">
        <f t="shared" si="231"/>
        <v>133.79507777777778</v>
      </c>
      <c r="Y791" s="890"/>
      <c r="Z791" s="839"/>
      <c r="AA791" s="839"/>
      <c r="AB791" s="839"/>
      <c r="AC791" s="839"/>
      <c r="AD791" s="839"/>
      <c r="AE791" s="839"/>
      <c r="AF791" s="839"/>
      <c r="AG791" s="839"/>
      <c r="AH791" s="839"/>
      <c r="AI791" s="839"/>
      <c r="AJ791" s="839"/>
      <c r="AK791" s="839"/>
      <c r="AL791" s="839"/>
      <c r="AM791" s="839"/>
      <c r="AN791" s="839"/>
      <c r="AO791" s="839"/>
      <c r="AP791" s="839"/>
      <c r="AQ791" s="839"/>
      <c r="AR791" s="839"/>
      <c r="AS791" s="839"/>
      <c r="AT791" s="839"/>
      <c r="AU791" s="839"/>
      <c r="AV791" s="839"/>
      <c r="AW791" s="839"/>
      <c r="AX791" s="839"/>
      <c r="AY791" s="839"/>
      <c r="AZ791" s="839"/>
      <c r="BA791" s="839"/>
      <c r="BB791" s="839"/>
      <c r="BC791" s="839"/>
      <c r="BD791" s="839"/>
      <c r="BE791" s="839"/>
      <c r="BF791" s="839"/>
      <c r="BG791" s="839"/>
      <c r="BH791" s="839"/>
      <c r="BI791" s="839"/>
      <c r="BJ791" s="839"/>
      <c r="BK791" s="839"/>
      <c r="BL791" s="839"/>
      <c r="BM791" s="839"/>
      <c r="BN791" s="839"/>
      <c r="BO791" s="839"/>
      <c r="BP791" s="839"/>
      <c r="BQ791" s="839"/>
      <c r="BR791" s="839"/>
      <c r="BS791" s="839"/>
    </row>
    <row r="792" spans="1:71" s="575" customFormat="1" ht="15.6" customHeight="1" outlineLevel="2" x14ac:dyDescent="0.2">
      <c r="A792" s="811"/>
      <c r="B792" s="578"/>
      <c r="C792" s="694"/>
      <c r="D792" s="576" t="s">
        <v>1420</v>
      </c>
      <c r="E792" s="579">
        <f>E788*3.3333</f>
        <v>304.33028999999999</v>
      </c>
      <c r="F792" s="576" t="s">
        <v>71</v>
      </c>
      <c r="G792" s="580">
        <v>0.03</v>
      </c>
      <c r="H792" s="580">
        <f t="shared" si="227"/>
        <v>9.1299086999999997</v>
      </c>
      <c r="I792" s="768">
        <v>0.44</v>
      </c>
      <c r="J792" s="768">
        <f t="shared" si="228"/>
        <v>133.90532759999999</v>
      </c>
      <c r="K792" s="768"/>
      <c r="L792" s="768">
        <f>E792*K792</f>
        <v>0</v>
      </c>
      <c r="M792" s="768">
        <f>J792+H792*Tabellen!$K$2+L792</f>
        <v>681.69984959999999</v>
      </c>
      <c r="N792" s="704"/>
      <c r="O792" s="889">
        <f t="shared" si="229"/>
        <v>824.85681801600003</v>
      </c>
      <c r="P792" s="902"/>
      <c r="Q792" s="894" t="s">
        <v>1007</v>
      </c>
      <c r="R792" s="889">
        <f>H792*Tabellen!$K$2*Tabellen!$F$2</f>
        <v>662.83137162000003</v>
      </c>
      <c r="S792" s="895" t="s">
        <v>1089</v>
      </c>
      <c r="T792" s="889">
        <f>J792*Tabellen!$F$2</f>
        <v>162.02544639599998</v>
      </c>
      <c r="U792" s="889">
        <f>R792*Tabellen!$G$2</f>
        <v>59.654823445799998</v>
      </c>
      <c r="V792" s="889">
        <f>T792*Tabellen!$H$2</f>
        <v>34.025343743159993</v>
      </c>
      <c r="W792" s="889">
        <f t="shared" si="230"/>
        <v>93.680167188959985</v>
      </c>
      <c r="X792" s="889">
        <f t="shared" si="231"/>
        <v>918.53698520496005</v>
      </c>
      <c r="Y792" s="890"/>
      <c r="Z792" s="839"/>
      <c r="AA792" s="839"/>
      <c r="AB792" s="839"/>
      <c r="AC792" s="839"/>
      <c r="AD792" s="839"/>
      <c r="AE792" s="839"/>
      <c r="AF792" s="839"/>
      <c r="AG792" s="839"/>
      <c r="AH792" s="839"/>
      <c r="AI792" s="839"/>
      <c r="AJ792" s="839"/>
      <c r="AK792" s="839"/>
      <c r="AL792" s="839"/>
      <c r="AM792" s="839"/>
      <c r="AN792" s="839"/>
      <c r="AO792" s="839"/>
      <c r="AP792" s="839"/>
      <c r="AQ792" s="839"/>
      <c r="AR792" s="839"/>
      <c r="AS792" s="839"/>
      <c r="AT792" s="839"/>
      <c r="AU792" s="839"/>
      <c r="AV792" s="839"/>
      <c r="AW792" s="839"/>
      <c r="AX792" s="839"/>
      <c r="AY792" s="839"/>
      <c r="AZ792" s="839"/>
      <c r="BA792" s="839"/>
      <c r="BB792" s="839"/>
      <c r="BC792" s="839"/>
      <c r="BD792" s="839"/>
      <c r="BE792" s="839"/>
      <c r="BF792" s="839"/>
      <c r="BG792" s="839"/>
      <c r="BH792" s="839"/>
      <c r="BI792" s="839"/>
      <c r="BJ792" s="839"/>
      <c r="BK792" s="839"/>
      <c r="BL792" s="839"/>
      <c r="BM792" s="839"/>
      <c r="BN792" s="839"/>
      <c r="BO792" s="839"/>
      <c r="BP792" s="839"/>
      <c r="BQ792" s="839"/>
      <c r="BR792" s="839"/>
      <c r="BS792" s="839"/>
    </row>
    <row r="793" spans="1:71" s="575" customFormat="1" ht="15.6" customHeight="1" outlineLevel="2" x14ac:dyDescent="0.2">
      <c r="A793" s="811"/>
      <c r="B793" s="686"/>
      <c r="C793" s="699"/>
      <c r="D793" s="692" t="s">
        <v>158</v>
      </c>
      <c r="E793" s="597">
        <f>E788*1.7*1.1</f>
        <v>170.73099999999999</v>
      </c>
      <c r="F793" s="598" t="s">
        <v>71</v>
      </c>
      <c r="G793" s="599">
        <v>0</v>
      </c>
      <c r="H793" s="599">
        <f t="shared" si="227"/>
        <v>0</v>
      </c>
      <c r="I793" s="776">
        <v>2.61</v>
      </c>
      <c r="J793" s="776">
        <f t="shared" si="228"/>
        <v>445.60790999999995</v>
      </c>
      <c r="K793" s="776"/>
      <c r="L793" s="776">
        <f>+K793*E793</f>
        <v>0</v>
      </c>
      <c r="M793" s="777">
        <f>J793+H793*Tabellen!$K$2+L793</f>
        <v>445.60790999999995</v>
      </c>
      <c r="N793" s="704"/>
      <c r="O793" s="889">
        <f t="shared" si="229"/>
        <v>539.18557109999995</v>
      </c>
      <c r="P793" s="902"/>
      <c r="Q793" s="894" t="s">
        <v>1007</v>
      </c>
      <c r="R793" s="889">
        <f>H793*Tabellen!$K$2*Tabellen!$F$2</f>
        <v>0</v>
      </c>
      <c r="S793" s="895" t="s">
        <v>1089</v>
      </c>
      <c r="T793" s="889">
        <f>J793*Tabellen!$F$2</f>
        <v>539.18557109999995</v>
      </c>
      <c r="U793" s="889">
        <f>R793*Tabellen!$G$2</f>
        <v>0</v>
      </c>
      <c r="V793" s="889">
        <f>T793*Tabellen!$H$2</f>
        <v>113.22896993099998</v>
      </c>
      <c r="W793" s="889">
        <f t="shared" si="230"/>
        <v>113.22896993099998</v>
      </c>
      <c r="X793" s="889">
        <f t="shared" si="231"/>
        <v>652.41454103099989</v>
      </c>
      <c r="Y793" s="890"/>
      <c r="Z793" s="841"/>
      <c r="AA793" s="839"/>
      <c r="AB793" s="839"/>
      <c r="AC793" s="839"/>
      <c r="AD793" s="839"/>
      <c r="AE793" s="839"/>
      <c r="AF793" s="839"/>
      <c r="AG793" s="839"/>
      <c r="AH793" s="839"/>
      <c r="AI793" s="839"/>
      <c r="AJ793" s="839"/>
      <c r="AK793" s="839"/>
      <c r="AL793" s="839"/>
      <c r="AM793" s="839"/>
      <c r="AN793" s="839"/>
      <c r="AO793" s="839"/>
      <c r="AP793" s="839"/>
      <c r="AQ793" s="839"/>
      <c r="AR793" s="839"/>
      <c r="AS793" s="839"/>
      <c r="AT793" s="839"/>
      <c r="AU793" s="839"/>
      <c r="AV793" s="839"/>
      <c r="AW793" s="839"/>
      <c r="AX793" s="839"/>
      <c r="AY793" s="839"/>
      <c r="AZ793" s="839"/>
      <c r="BA793" s="839"/>
      <c r="BB793" s="839"/>
      <c r="BC793" s="839"/>
      <c r="BD793" s="839"/>
      <c r="BE793" s="839"/>
      <c r="BF793" s="839"/>
      <c r="BG793" s="839"/>
      <c r="BH793" s="839"/>
      <c r="BI793" s="839"/>
      <c r="BJ793" s="839"/>
      <c r="BK793" s="839"/>
      <c r="BL793" s="839"/>
      <c r="BM793" s="839"/>
      <c r="BN793" s="839"/>
      <c r="BO793" s="839"/>
      <c r="BP793" s="839"/>
      <c r="BQ793" s="839"/>
      <c r="BR793" s="839"/>
      <c r="BS793" s="839"/>
    </row>
    <row r="794" spans="1:71" s="575" customFormat="1" ht="15.6" customHeight="1" outlineLevel="2" x14ac:dyDescent="0.2">
      <c r="A794" s="811"/>
      <c r="B794" s="686"/>
      <c r="C794" s="699"/>
      <c r="D794" s="692" t="s">
        <v>159</v>
      </c>
      <c r="E794" s="597">
        <f>E788/2.5*2.1</f>
        <v>76.691999999999993</v>
      </c>
      <c r="F794" s="598" t="s">
        <v>71</v>
      </c>
      <c r="G794" s="599">
        <v>0</v>
      </c>
      <c r="H794" s="599">
        <f t="shared" si="227"/>
        <v>0</v>
      </c>
      <c r="I794" s="776">
        <v>2.39</v>
      </c>
      <c r="J794" s="776">
        <f t="shared" si="228"/>
        <v>183.29388</v>
      </c>
      <c r="K794" s="776"/>
      <c r="L794" s="776">
        <f>+K794*E794</f>
        <v>0</v>
      </c>
      <c r="M794" s="777">
        <f>J794+H794*Tabellen!$K$2+L794</f>
        <v>183.29388</v>
      </c>
      <c r="N794" s="704"/>
      <c r="O794" s="889">
        <f t="shared" si="229"/>
        <v>221.78559479999998</v>
      </c>
      <c r="P794" s="902"/>
      <c r="Q794" s="894" t="s">
        <v>1007</v>
      </c>
      <c r="R794" s="889">
        <f>H794*Tabellen!$K$2*Tabellen!$F$2</f>
        <v>0</v>
      </c>
      <c r="S794" s="895" t="s">
        <v>1089</v>
      </c>
      <c r="T794" s="889">
        <f>J794*Tabellen!$F$2</f>
        <v>221.78559479999998</v>
      </c>
      <c r="U794" s="889">
        <f>R794*Tabellen!$G$2</f>
        <v>0</v>
      </c>
      <c r="V794" s="889">
        <f>T794*Tabellen!$H$2</f>
        <v>46.574974907999994</v>
      </c>
      <c r="W794" s="889">
        <f t="shared" si="230"/>
        <v>46.574974907999994</v>
      </c>
      <c r="X794" s="889">
        <f t="shared" si="231"/>
        <v>268.36056970799996</v>
      </c>
      <c r="Y794" s="890"/>
      <c r="Z794" s="841"/>
      <c r="AA794" s="839"/>
      <c r="AB794" s="839"/>
      <c r="AC794" s="839"/>
      <c r="AD794" s="839"/>
      <c r="AE794" s="839"/>
      <c r="AF794" s="839"/>
      <c r="AG794" s="839"/>
      <c r="AH794" s="839"/>
      <c r="AI794" s="839"/>
      <c r="AJ794" s="839"/>
      <c r="AK794" s="839"/>
      <c r="AL794" s="839"/>
      <c r="AM794" s="839"/>
      <c r="AN794" s="839"/>
      <c r="AO794" s="839"/>
      <c r="AP794" s="839"/>
      <c r="AQ794" s="839"/>
      <c r="AR794" s="839"/>
      <c r="AS794" s="839"/>
      <c r="AT794" s="839"/>
      <c r="AU794" s="839"/>
      <c r="AV794" s="839"/>
      <c r="AW794" s="839"/>
      <c r="AX794" s="839"/>
      <c r="AY794" s="839"/>
      <c r="AZ794" s="839"/>
      <c r="BA794" s="839"/>
      <c r="BB794" s="839"/>
      <c r="BC794" s="839"/>
      <c r="BD794" s="839"/>
      <c r="BE794" s="839"/>
      <c r="BF794" s="839"/>
      <c r="BG794" s="839"/>
      <c r="BH794" s="839"/>
      <c r="BI794" s="839"/>
      <c r="BJ794" s="839"/>
      <c r="BK794" s="839"/>
      <c r="BL794" s="839"/>
      <c r="BM794" s="839"/>
      <c r="BN794" s="839"/>
      <c r="BO794" s="839"/>
      <c r="BP794" s="839"/>
      <c r="BQ794" s="839"/>
      <c r="BR794" s="839"/>
      <c r="BS794" s="839"/>
    </row>
    <row r="795" spans="1:71" s="575" customFormat="1" ht="15.6" customHeight="1" outlineLevel="2" x14ac:dyDescent="0.2">
      <c r="A795" s="811"/>
      <c r="B795" s="578"/>
      <c r="C795" s="694"/>
      <c r="D795" s="576" t="s">
        <v>1426</v>
      </c>
      <c r="E795" s="579">
        <f>E788*1.05</f>
        <v>95.864999999999995</v>
      </c>
      <c r="F795" s="576" t="s">
        <v>74</v>
      </c>
      <c r="G795" s="580">
        <v>0</v>
      </c>
      <c r="H795" s="580">
        <f t="shared" si="227"/>
        <v>0</v>
      </c>
      <c r="I795" s="768">
        <v>9.5500000000000007</v>
      </c>
      <c r="J795" s="768">
        <f t="shared" si="228"/>
        <v>915.51075000000003</v>
      </c>
      <c r="K795" s="768"/>
      <c r="L795" s="768">
        <f>E795*K795</f>
        <v>0</v>
      </c>
      <c r="M795" s="768">
        <f>J795+H795*Tabellen!$K$2+L795</f>
        <v>915.51075000000003</v>
      </c>
      <c r="N795" s="704"/>
      <c r="O795" s="889">
        <f t="shared" si="229"/>
        <v>1107.7680075000001</v>
      </c>
      <c r="P795" s="902"/>
      <c r="Q795" s="894" t="s">
        <v>1007</v>
      </c>
      <c r="R795" s="889">
        <f>H795*Tabellen!$K$2*Tabellen!$F$2</f>
        <v>0</v>
      </c>
      <c r="S795" s="895" t="s">
        <v>1089</v>
      </c>
      <c r="T795" s="889">
        <f>J795*Tabellen!$F$2</f>
        <v>1107.7680075000001</v>
      </c>
      <c r="U795" s="889">
        <f>R795*Tabellen!$G$2</f>
        <v>0</v>
      </c>
      <c r="V795" s="889">
        <f>T795*Tabellen!$H$2</f>
        <v>232.631281575</v>
      </c>
      <c r="W795" s="889">
        <f t="shared" si="230"/>
        <v>232.631281575</v>
      </c>
      <c r="X795" s="889">
        <f t="shared" si="231"/>
        <v>1340.3992890750001</v>
      </c>
      <c r="Y795" s="888"/>
      <c r="Z795" s="839"/>
      <c r="AA795" s="839"/>
      <c r="AB795" s="839"/>
      <c r="AC795" s="839"/>
      <c r="AD795" s="839"/>
      <c r="AE795" s="839"/>
      <c r="AF795" s="839"/>
      <c r="AG795" s="839"/>
      <c r="AH795" s="839"/>
      <c r="AI795" s="839"/>
      <c r="AJ795" s="839"/>
      <c r="AK795" s="839"/>
      <c r="AL795" s="839"/>
      <c r="AM795" s="839"/>
      <c r="AN795" s="839"/>
      <c r="AO795" s="839"/>
      <c r="AP795" s="839"/>
      <c r="AQ795" s="839"/>
      <c r="AR795" s="839"/>
      <c r="AS795" s="839"/>
      <c r="AT795" s="839"/>
      <c r="AU795" s="839"/>
      <c r="AV795" s="839"/>
      <c r="AW795" s="839"/>
      <c r="AX795" s="839"/>
      <c r="AY795" s="839"/>
      <c r="AZ795" s="839"/>
      <c r="BA795" s="839"/>
      <c r="BB795" s="839"/>
      <c r="BC795" s="839"/>
      <c r="BD795" s="839"/>
      <c r="BE795" s="839"/>
      <c r="BF795" s="839"/>
      <c r="BG795" s="839"/>
      <c r="BH795" s="839"/>
      <c r="BI795" s="839"/>
      <c r="BJ795" s="839"/>
      <c r="BK795" s="839"/>
      <c r="BL795" s="839"/>
      <c r="BM795" s="839"/>
      <c r="BN795" s="839"/>
      <c r="BO795" s="839"/>
      <c r="BP795" s="839"/>
      <c r="BQ795" s="839"/>
      <c r="BR795" s="839"/>
      <c r="BS795" s="839"/>
    </row>
    <row r="796" spans="1:71" s="575" customFormat="1" ht="15.6" customHeight="1" outlineLevel="2" x14ac:dyDescent="0.2">
      <c r="A796" s="811"/>
      <c r="B796" s="578"/>
      <c r="C796" s="694"/>
      <c r="D796" s="576" t="s">
        <v>1514</v>
      </c>
      <c r="E796" s="579">
        <f>E788*1.05</f>
        <v>95.864999999999995</v>
      </c>
      <c r="F796" s="578" t="s">
        <v>74</v>
      </c>
      <c r="G796" s="579">
        <v>0</v>
      </c>
      <c r="H796" s="580">
        <f t="shared" si="227"/>
        <v>0</v>
      </c>
      <c r="I796" s="781">
        <v>1.85</v>
      </c>
      <c r="J796" s="768">
        <f t="shared" si="228"/>
        <v>177.35024999999999</v>
      </c>
      <c r="K796" s="768"/>
      <c r="L796" s="768">
        <f>E796*K796</f>
        <v>0</v>
      </c>
      <c r="M796" s="768">
        <f>J796+H796*Tabellen!$K$2+L796</f>
        <v>177.35024999999999</v>
      </c>
      <c r="N796" s="704"/>
      <c r="O796" s="889">
        <f t="shared" si="229"/>
        <v>214.59380249999998</v>
      </c>
      <c r="P796" s="902"/>
      <c r="Q796" s="894" t="s">
        <v>1007</v>
      </c>
      <c r="R796" s="889">
        <f>H796*Tabellen!$K$2*Tabellen!$F$2</f>
        <v>0</v>
      </c>
      <c r="S796" s="895" t="s">
        <v>1089</v>
      </c>
      <c r="T796" s="889">
        <f>J796*Tabellen!$F$2</f>
        <v>214.59380249999998</v>
      </c>
      <c r="U796" s="889">
        <f>R796*Tabellen!$G$2</f>
        <v>0</v>
      </c>
      <c r="V796" s="889">
        <f>T796*Tabellen!$H$2</f>
        <v>45.064698524999997</v>
      </c>
      <c r="W796" s="889">
        <f t="shared" si="230"/>
        <v>45.064698524999997</v>
      </c>
      <c r="X796" s="889">
        <f t="shared" si="231"/>
        <v>259.65850102499996</v>
      </c>
      <c r="Y796" s="897"/>
      <c r="Z796" s="839"/>
      <c r="AA796" s="839"/>
      <c r="AB796" s="839"/>
      <c r="AC796" s="839"/>
      <c r="AD796" s="839"/>
      <c r="AE796" s="839"/>
      <c r="AF796" s="839"/>
      <c r="AG796" s="839"/>
      <c r="AH796" s="839"/>
      <c r="AI796" s="839"/>
      <c r="AJ796" s="839"/>
      <c r="AK796" s="839"/>
      <c r="AL796" s="839"/>
      <c r="AM796" s="839"/>
      <c r="AN796" s="839"/>
      <c r="AO796" s="839"/>
      <c r="AP796" s="839"/>
      <c r="AQ796" s="839"/>
      <c r="AR796" s="839"/>
      <c r="AS796" s="839"/>
      <c r="AT796" s="839"/>
      <c r="AU796" s="839"/>
      <c r="AV796" s="839"/>
      <c r="AW796" s="839"/>
      <c r="AX796" s="839"/>
      <c r="AY796" s="839"/>
      <c r="AZ796" s="839"/>
      <c r="BA796" s="839"/>
      <c r="BB796" s="839"/>
      <c r="BC796" s="839"/>
      <c r="BD796" s="839"/>
      <c r="BE796" s="839"/>
      <c r="BF796" s="839"/>
      <c r="BG796" s="839"/>
      <c r="BH796" s="839"/>
      <c r="BI796" s="839"/>
      <c r="BJ796" s="839"/>
      <c r="BK796" s="839"/>
      <c r="BL796" s="839"/>
      <c r="BM796" s="839"/>
      <c r="BN796" s="839"/>
      <c r="BO796" s="839"/>
      <c r="BP796" s="839"/>
      <c r="BQ796" s="839"/>
      <c r="BR796" s="839"/>
      <c r="BS796" s="839"/>
    </row>
    <row r="797" spans="1:71" s="575" customFormat="1" ht="15.6" customHeight="1" outlineLevel="2" x14ac:dyDescent="0.2">
      <c r="A797" s="811"/>
      <c r="B797" s="578"/>
      <c r="C797" s="694"/>
      <c r="D797" s="576" t="s">
        <v>1414</v>
      </c>
      <c r="E797" s="579">
        <f>E788*1.1</f>
        <v>100.43</v>
      </c>
      <c r="F797" s="578" t="s">
        <v>74</v>
      </c>
      <c r="G797" s="579"/>
      <c r="H797" s="580">
        <f t="shared" si="227"/>
        <v>0</v>
      </c>
      <c r="I797" s="781">
        <v>2.1754249999999997</v>
      </c>
      <c r="J797" s="768">
        <f t="shared" si="228"/>
        <v>218.47793274999998</v>
      </c>
      <c r="K797" s="768"/>
      <c r="L797" s="768">
        <f>E797*K797</f>
        <v>0</v>
      </c>
      <c r="M797" s="768">
        <f>J797+H797*Tabellen!$K$2+L797</f>
        <v>218.47793274999998</v>
      </c>
      <c r="N797" s="704"/>
      <c r="O797" s="889">
        <f t="shared" si="229"/>
        <v>264.35829862749995</v>
      </c>
      <c r="P797" s="902"/>
      <c r="Q797" s="894" t="s">
        <v>1007</v>
      </c>
      <c r="R797" s="889">
        <f>H797*Tabellen!$K$2*Tabellen!$F$2</f>
        <v>0</v>
      </c>
      <c r="S797" s="895" t="s">
        <v>1089</v>
      </c>
      <c r="T797" s="889">
        <f>J797*Tabellen!$F$2</f>
        <v>264.35829862749995</v>
      </c>
      <c r="U797" s="889">
        <f>R797*Tabellen!$G$2</f>
        <v>0</v>
      </c>
      <c r="V797" s="889">
        <f>T797*Tabellen!$H$2</f>
        <v>55.515242711774988</v>
      </c>
      <c r="W797" s="889">
        <f t="shared" si="230"/>
        <v>55.515242711774988</v>
      </c>
      <c r="X797" s="889">
        <f t="shared" si="231"/>
        <v>319.87354133927494</v>
      </c>
      <c r="Y797" s="897"/>
      <c r="Z797" s="839"/>
      <c r="AA797" s="839"/>
      <c r="AB797" s="839"/>
      <c r="AC797" s="839"/>
      <c r="AD797" s="839"/>
      <c r="AE797" s="839"/>
      <c r="AF797" s="839"/>
      <c r="AG797" s="839"/>
      <c r="AH797" s="839"/>
      <c r="AI797" s="839"/>
      <c r="AJ797" s="839"/>
      <c r="AK797" s="839"/>
      <c r="AL797" s="839"/>
      <c r="AM797" s="839"/>
      <c r="AN797" s="839"/>
      <c r="AO797" s="839"/>
      <c r="AP797" s="839"/>
      <c r="AQ797" s="839"/>
      <c r="AR797" s="839"/>
      <c r="AS797" s="839"/>
      <c r="AT797" s="839"/>
      <c r="AU797" s="839"/>
      <c r="AV797" s="839"/>
      <c r="AW797" s="839"/>
      <c r="AX797" s="839"/>
      <c r="AY797" s="839"/>
      <c r="AZ797" s="839"/>
      <c r="BA797" s="839"/>
      <c r="BB797" s="839"/>
      <c r="BC797" s="839"/>
      <c r="BD797" s="839"/>
      <c r="BE797" s="839"/>
      <c r="BF797" s="839"/>
      <c r="BG797" s="839"/>
      <c r="BH797" s="839"/>
      <c r="BI797" s="839"/>
      <c r="BJ797" s="839"/>
      <c r="BK797" s="839"/>
      <c r="BL797" s="839"/>
      <c r="BM797" s="839"/>
      <c r="BN797" s="839"/>
      <c r="BO797" s="839"/>
      <c r="BP797" s="839"/>
      <c r="BQ797" s="839"/>
      <c r="BR797" s="839"/>
      <c r="BS797" s="839"/>
    </row>
    <row r="798" spans="1:71" s="575" customFormat="1" ht="15.6" customHeight="1" outlineLevel="2" x14ac:dyDescent="0.2">
      <c r="A798" s="811"/>
      <c r="B798" s="578"/>
      <c r="C798" s="694"/>
      <c r="D798" s="576" t="s">
        <v>1415</v>
      </c>
      <c r="E798" s="579">
        <f>E788*1.1</f>
        <v>100.43</v>
      </c>
      <c r="F798" s="578" t="s">
        <v>74</v>
      </c>
      <c r="G798" s="579"/>
      <c r="H798" s="580">
        <f t="shared" si="227"/>
        <v>0</v>
      </c>
      <c r="I798" s="781">
        <v>1.79</v>
      </c>
      <c r="J798" s="768">
        <f t="shared" si="228"/>
        <v>179.76970000000003</v>
      </c>
      <c r="K798" s="768"/>
      <c r="L798" s="768">
        <f>E798*K798</f>
        <v>0</v>
      </c>
      <c r="M798" s="768">
        <f>J798+H798*Tabellen!$K$2+L798</f>
        <v>179.76970000000003</v>
      </c>
      <c r="N798" s="704"/>
      <c r="O798" s="889">
        <f t="shared" si="229"/>
        <v>217.52133700000002</v>
      </c>
      <c r="P798" s="902"/>
      <c r="Q798" s="894" t="s">
        <v>1007</v>
      </c>
      <c r="R798" s="889">
        <f>H798*Tabellen!$K$2*Tabellen!$F$2</f>
        <v>0</v>
      </c>
      <c r="S798" s="895" t="s">
        <v>1089</v>
      </c>
      <c r="T798" s="889">
        <f>J798*Tabellen!$F$2</f>
        <v>217.52133700000002</v>
      </c>
      <c r="U798" s="889">
        <f>R798*Tabellen!$G$2</f>
        <v>0</v>
      </c>
      <c r="V798" s="889">
        <f>T798*Tabellen!$H$2</f>
        <v>45.679480770000005</v>
      </c>
      <c r="W798" s="889">
        <f t="shared" si="230"/>
        <v>45.679480770000005</v>
      </c>
      <c r="X798" s="889">
        <f t="shared" si="231"/>
        <v>263.20081777000001</v>
      </c>
      <c r="Y798" s="897"/>
      <c r="Z798" s="839"/>
      <c r="AA798" s="839"/>
      <c r="AB798" s="839"/>
      <c r="AC798" s="839"/>
      <c r="AD798" s="839"/>
      <c r="AE798" s="839"/>
      <c r="AF798" s="839"/>
      <c r="AG798" s="839"/>
      <c r="AH798" s="839"/>
      <c r="AI798" s="839"/>
      <c r="AJ798" s="839"/>
      <c r="AK798" s="839"/>
      <c r="AL798" s="839"/>
      <c r="AM798" s="839"/>
      <c r="AN798" s="839"/>
      <c r="AO798" s="839"/>
      <c r="AP798" s="839"/>
      <c r="AQ798" s="839"/>
      <c r="AR798" s="839"/>
      <c r="AS798" s="839"/>
      <c r="AT798" s="839"/>
      <c r="AU798" s="839"/>
      <c r="AV798" s="839"/>
      <c r="AW798" s="839"/>
      <c r="AX798" s="839"/>
      <c r="AY798" s="839"/>
      <c r="AZ798" s="839"/>
      <c r="BA798" s="839"/>
      <c r="BB798" s="839"/>
      <c r="BC798" s="839"/>
      <c r="BD798" s="839"/>
      <c r="BE798" s="839"/>
      <c r="BF798" s="839"/>
      <c r="BG798" s="839"/>
      <c r="BH798" s="839"/>
      <c r="BI798" s="839"/>
      <c r="BJ798" s="839"/>
      <c r="BK798" s="839"/>
      <c r="BL798" s="839"/>
      <c r="BM798" s="839"/>
      <c r="BN798" s="839"/>
      <c r="BO798" s="839"/>
      <c r="BP798" s="839"/>
      <c r="BQ798" s="839"/>
      <c r="BR798" s="839"/>
      <c r="BS798" s="839"/>
    </row>
    <row r="799" spans="1:71" s="575" customFormat="1" ht="15.6" customHeight="1" outlineLevel="2" x14ac:dyDescent="0.2">
      <c r="A799" s="811"/>
      <c r="B799" s="578"/>
      <c r="C799" s="694"/>
      <c r="D799" s="576" t="s">
        <v>1900</v>
      </c>
      <c r="E799" s="579">
        <f>E788*1.1</f>
        <v>100.43</v>
      </c>
      <c r="F799" s="576" t="s">
        <v>74</v>
      </c>
      <c r="G799" s="580"/>
      <c r="H799" s="580">
        <f t="shared" si="227"/>
        <v>0</v>
      </c>
      <c r="I799" s="768">
        <v>9.8000000000000007</v>
      </c>
      <c r="J799" s="768">
        <f t="shared" si="228"/>
        <v>984.21400000000017</v>
      </c>
      <c r="K799" s="768"/>
      <c r="L799" s="768">
        <f>E799*K799</f>
        <v>0</v>
      </c>
      <c r="M799" s="768">
        <f>J799+H799*Tabellen!$K$2+L799</f>
        <v>984.21400000000017</v>
      </c>
      <c r="N799" s="704"/>
      <c r="O799" s="889">
        <f t="shared" si="229"/>
        <v>1190.8989400000003</v>
      </c>
      <c r="P799" s="902"/>
      <c r="Q799" s="894" t="s">
        <v>1007</v>
      </c>
      <c r="R799" s="889">
        <f>H799*Tabellen!$K$2*Tabellen!$F$2</f>
        <v>0</v>
      </c>
      <c r="S799" s="895" t="s">
        <v>1089</v>
      </c>
      <c r="T799" s="889">
        <f>J799*Tabellen!$F$2</f>
        <v>1190.8989400000003</v>
      </c>
      <c r="U799" s="889">
        <f>R799*Tabellen!$G$2</f>
        <v>0</v>
      </c>
      <c r="V799" s="889">
        <f>T799*Tabellen!$H$2</f>
        <v>250.08877740000005</v>
      </c>
      <c r="W799" s="889">
        <f t="shared" si="230"/>
        <v>250.08877740000005</v>
      </c>
      <c r="X799" s="889">
        <f t="shared" si="231"/>
        <v>1440.9877174000003</v>
      </c>
      <c r="Y799" s="905"/>
      <c r="Z799" s="839"/>
      <c r="AA799" s="839"/>
      <c r="AB799" s="839"/>
      <c r="AC799" s="839"/>
      <c r="AD799" s="839"/>
      <c r="AE799" s="839"/>
      <c r="AF799" s="839"/>
      <c r="AG799" s="839"/>
      <c r="AH799" s="839"/>
      <c r="AI799" s="839"/>
      <c r="AJ799" s="839"/>
      <c r="AK799" s="839"/>
      <c r="AL799" s="839"/>
      <c r="AM799" s="839"/>
      <c r="AN799" s="839"/>
      <c r="AO799" s="839"/>
      <c r="AP799" s="839"/>
      <c r="AQ799" s="839"/>
      <c r="AR799" s="839"/>
      <c r="AS799" s="839"/>
      <c r="AT799" s="839"/>
      <c r="AU799" s="839"/>
      <c r="AV799" s="839"/>
      <c r="AW799" s="839"/>
      <c r="AX799" s="839"/>
      <c r="AY799" s="839"/>
      <c r="AZ799" s="839"/>
      <c r="BA799" s="839"/>
      <c r="BB799" s="839"/>
      <c r="BC799" s="839"/>
      <c r="BD799" s="839"/>
      <c r="BE799" s="839"/>
      <c r="BF799" s="839"/>
      <c r="BG799" s="839"/>
      <c r="BH799" s="839"/>
      <c r="BI799" s="839"/>
      <c r="BJ799" s="839"/>
      <c r="BK799" s="839"/>
      <c r="BL799" s="839"/>
      <c r="BM799" s="839"/>
      <c r="BN799" s="839"/>
      <c r="BO799" s="839"/>
      <c r="BP799" s="839"/>
      <c r="BQ799" s="839"/>
      <c r="BR799" s="839"/>
      <c r="BS799" s="839"/>
    </row>
    <row r="800" spans="1:71" s="575" customFormat="1" ht="15.6" customHeight="1" outlineLevel="2" x14ac:dyDescent="0.2">
      <c r="A800" s="811"/>
      <c r="B800" s="686"/>
      <c r="C800" s="699"/>
      <c r="D800" s="692" t="s">
        <v>1422</v>
      </c>
      <c r="E800" s="597">
        <f>E788</f>
        <v>91.3</v>
      </c>
      <c r="F800" s="598" t="s">
        <v>74</v>
      </c>
      <c r="G800" s="599">
        <v>1.05</v>
      </c>
      <c r="H800" s="599">
        <f t="shared" si="227"/>
        <v>95.864999999999995</v>
      </c>
      <c r="I800" s="776">
        <v>0</v>
      </c>
      <c r="J800" s="776">
        <f t="shared" si="228"/>
        <v>0</v>
      </c>
      <c r="K800" s="776"/>
      <c r="L800" s="776">
        <f>+K800*E800</f>
        <v>0</v>
      </c>
      <c r="M800" s="777">
        <f>J800+H800*Tabellen!$K$2+L800</f>
        <v>5751.9</v>
      </c>
      <c r="N800" s="704"/>
      <c r="O800" s="889">
        <f t="shared" si="229"/>
        <v>6959.7989999999991</v>
      </c>
      <c r="P800" s="902"/>
      <c r="Q800" s="894" t="s">
        <v>1007</v>
      </c>
      <c r="R800" s="889">
        <f>H800*Tabellen!$K$2*Tabellen!$F$2</f>
        <v>6959.7989999999991</v>
      </c>
      <c r="S800" s="895" t="s">
        <v>1089</v>
      </c>
      <c r="T800" s="889">
        <f>J800*Tabellen!$F$2</f>
        <v>0</v>
      </c>
      <c r="U800" s="889">
        <f>R800*Tabellen!$G$2</f>
        <v>626.38190999999995</v>
      </c>
      <c r="V800" s="889">
        <f>T800*Tabellen!$H$2</f>
        <v>0</v>
      </c>
      <c r="W800" s="889">
        <f t="shared" si="230"/>
        <v>626.38190999999995</v>
      </c>
      <c r="X800" s="889">
        <f t="shared" si="231"/>
        <v>7586.1809099999991</v>
      </c>
      <c r="Y800" s="890"/>
      <c r="Z800" s="841"/>
      <c r="AA800" s="839"/>
      <c r="AB800" s="839"/>
      <c r="AC800" s="839"/>
      <c r="AD800" s="839"/>
      <c r="AE800" s="839"/>
      <c r="AF800" s="839"/>
      <c r="AG800" s="839"/>
      <c r="AH800" s="839"/>
      <c r="AI800" s="839"/>
      <c r="AJ800" s="839"/>
      <c r="AK800" s="839"/>
      <c r="AL800" s="839"/>
      <c r="AM800" s="839"/>
      <c r="AN800" s="839"/>
      <c r="AO800" s="839"/>
      <c r="AP800" s="839"/>
      <c r="AQ800" s="839"/>
      <c r="AR800" s="839"/>
      <c r="AS800" s="839"/>
      <c r="AT800" s="839"/>
      <c r="AU800" s="839"/>
      <c r="AV800" s="839"/>
      <c r="AW800" s="839"/>
      <c r="AX800" s="839"/>
      <c r="AY800" s="839"/>
      <c r="AZ800" s="839"/>
      <c r="BA800" s="839"/>
      <c r="BB800" s="839"/>
      <c r="BC800" s="839"/>
      <c r="BD800" s="839"/>
      <c r="BE800" s="839"/>
      <c r="BF800" s="839"/>
      <c r="BG800" s="839"/>
      <c r="BH800" s="839"/>
      <c r="BI800" s="839"/>
      <c r="BJ800" s="839"/>
      <c r="BK800" s="839"/>
      <c r="BL800" s="839"/>
      <c r="BM800" s="839"/>
      <c r="BN800" s="839"/>
      <c r="BO800" s="839"/>
      <c r="BP800" s="839"/>
      <c r="BQ800" s="839"/>
      <c r="BR800" s="839"/>
      <c r="BS800" s="839"/>
    </row>
    <row r="801" spans="1:71" s="575" customFormat="1" ht="15.6" customHeight="1" outlineLevel="2" x14ac:dyDescent="0.2">
      <c r="A801" s="811"/>
      <c r="B801" s="578"/>
      <c r="C801" s="694"/>
      <c r="D801" s="578" t="s">
        <v>1416</v>
      </c>
      <c r="E801" s="579">
        <f>E788</f>
        <v>91.3</v>
      </c>
      <c r="F801" s="576" t="s">
        <v>74</v>
      </c>
      <c r="G801" s="579"/>
      <c r="H801" s="580">
        <f t="shared" si="227"/>
        <v>0</v>
      </c>
      <c r="I801" s="768">
        <v>10</v>
      </c>
      <c r="J801" s="768">
        <f t="shared" si="228"/>
        <v>913</v>
      </c>
      <c r="K801" s="768"/>
      <c r="L801" s="768">
        <f>E801*K801</f>
        <v>0</v>
      </c>
      <c r="M801" s="768">
        <f>J801+H801*Tabellen!$K$2+L801</f>
        <v>913</v>
      </c>
      <c r="N801" s="704"/>
      <c r="O801" s="889">
        <f t="shared" si="229"/>
        <v>1104.73</v>
      </c>
      <c r="P801" s="902"/>
      <c r="Q801" s="894" t="s">
        <v>1007</v>
      </c>
      <c r="R801" s="889">
        <f>H801*Tabellen!$K$2*Tabellen!$F$2</f>
        <v>0</v>
      </c>
      <c r="S801" s="895" t="s">
        <v>1089</v>
      </c>
      <c r="T801" s="889">
        <f>J801*Tabellen!$F$2</f>
        <v>1104.73</v>
      </c>
      <c r="U801" s="889">
        <f>R801*Tabellen!$G$2</f>
        <v>0</v>
      </c>
      <c r="V801" s="889">
        <f>T801*Tabellen!$H$2</f>
        <v>231.9933</v>
      </c>
      <c r="W801" s="889">
        <f t="shared" si="230"/>
        <v>231.9933</v>
      </c>
      <c r="X801" s="889">
        <f t="shared" si="231"/>
        <v>1336.7233000000001</v>
      </c>
      <c r="Y801" s="888"/>
      <c r="Z801" s="839"/>
      <c r="AA801" s="839"/>
      <c r="AB801" s="839"/>
      <c r="AC801" s="839"/>
      <c r="AD801" s="839"/>
      <c r="AE801" s="839"/>
      <c r="AF801" s="839"/>
      <c r="AG801" s="839"/>
      <c r="AH801" s="839"/>
      <c r="AI801" s="839"/>
      <c r="AJ801" s="839"/>
      <c r="AK801" s="839"/>
      <c r="AL801" s="839"/>
      <c r="AM801" s="839"/>
      <c r="AN801" s="839"/>
      <c r="AO801" s="839"/>
      <c r="AP801" s="839"/>
      <c r="AQ801" s="839"/>
      <c r="AR801" s="839"/>
      <c r="AS801" s="839"/>
      <c r="AT801" s="839"/>
      <c r="AU801" s="839"/>
      <c r="AV801" s="839"/>
      <c r="AW801" s="839"/>
      <c r="AX801" s="839"/>
      <c r="AY801" s="839"/>
      <c r="AZ801" s="839"/>
      <c r="BA801" s="839"/>
      <c r="BB801" s="839"/>
      <c r="BC801" s="839"/>
      <c r="BD801" s="839"/>
      <c r="BE801" s="839"/>
      <c r="BF801" s="839"/>
      <c r="BG801" s="839"/>
      <c r="BH801" s="839"/>
      <c r="BI801" s="839"/>
      <c r="BJ801" s="839"/>
      <c r="BK801" s="839"/>
      <c r="BL801" s="839"/>
      <c r="BM801" s="839"/>
      <c r="BN801" s="839"/>
      <c r="BO801" s="839"/>
      <c r="BP801" s="839"/>
      <c r="BQ801" s="839"/>
      <c r="BR801" s="839"/>
      <c r="BS801" s="839"/>
    </row>
    <row r="802" spans="1:71" s="575" customFormat="1" ht="15.6" customHeight="1" outlineLevel="2" x14ac:dyDescent="0.2">
      <c r="A802" s="811"/>
      <c r="B802" s="578"/>
      <c r="C802" s="694"/>
      <c r="D802" s="578" t="s">
        <v>1407</v>
      </c>
      <c r="E802" s="579">
        <v>1</v>
      </c>
      <c r="F802" s="576" t="s">
        <v>844</v>
      </c>
      <c r="G802" s="579">
        <v>4</v>
      </c>
      <c r="H802" s="580">
        <f t="shared" si="227"/>
        <v>4</v>
      </c>
      <c r="I802" s="768"/>
      <c r="J802" s="768">
        <f t="shared" si="228"/>
        <v>0</v>
      </c>
      <c r="K802" s="768"/>
      <c r="L802" s="768">
        <f>E802*K802</f>
        <v>0</v>
      </c>
      <c r="M802" s="768">
        <f>J802+H802*Tabellen!$K$2+L802</f>
        <v>240</v>
      </c>
      <c r="N802" s="704"/>
      <c r="O802" s="889">
        <f t="shared" si="229"/>
        <v>290.39999999999998</v>
      </c>
      <c r="P802" s="902"/>
      <c r="Q802" s="894" t="s">
        <v>1007</v>
      </c>
      <c r="R802" s="889">
        <f>H802*Tabellen!$K$2*Tabellen!$F$2</f>
        <v>290.39999999999998</v>
      </c>
      <c r="S802" s="895" t="s">
        <v>1089</v>
      </c>
      <c r="T802" s="889">
        <f>J802*Tabellen!$F$2</f>
        <v>0</v>
      </c>
      <c r="U802" s="889">
        <f>R802*Tabellen!$G$2</f>
        <v>26.135999999999996</v>
      </c>
      <c r="V802" s="889">
        <f>T802*Tabellen!$H$2</f>
        <v>0</v>
      </c>
      <c r="W802" s="889">
        <f t="shared" si="230"/>
        <v>26.135999999999996</v>
      </c>
      <c r="X802" s="889">
        <f t="shared" si="231"/>
        <v>316.53599999999994</v>
      </c>
      <c r="Y802" s="888"/>
      <c r="Z802" s="839"/>
      <c r="AA802" s="839"/>
      <c r="AB802" s="839"/>
      <c r="AC802" s="839"/>
      <c r="AD802" s="839"/>
      <c r="AE802" s="839"/>
      <c r="AF802" s="839"/>
      <c r="AG802" s="839"/>
      <c r="AH802" s="839"/>
      <c r="AI802" s="839"/>
      <c r="AJ802" s="839"/>
      <c r="AK802" s="839"/>
      <c r="AL802" s="839"/>
      <c r="AM802" s="839"/>
      <c r="AN802" s="839"/>
      <c r="AO802" s="839"/>
      <c r="AP802" s="839"/>
      <c r="AQ802" s="839"/>
      <c r="AR802" s="839"/>
      <c r="AS802" s="839"/>
      <c r="AT802" s="839"/>
      <c r="AU802" s="839"/>
      <c r="AV802" s="839"/>
      <c r="AW802" s="839"/>
      <c r="AX802" s="839"/>
      <c r="AY802" s="839"/>
      <c r="AZ802" s="839"/>
      <c r="BA802" s="839"/>
      <c r="BB802" s="839"/>
      <c r="BC802" s="839"/>
      <c r="BD802" s="839"/>
      <c r="BE802" s="839"/>
      <c r="BF802" s="839"/>
      <c r="BG802" s="839"/>
      <c r="BH802" s="839"/>
      <c r="BI802" s="839"/>
      <c r="BJ802" s="839"/>
      <c r="BK802" s="839"/>
      <c r="BL802" s="839"/>
      <c r="BM802" s="839"/>
      <c r="BN802" s="839"/>
      <c r="BO802" s="839"/>
      <c r="BP802" s="839"/>
      <c r="BQ802" s="839"/>
      <c r="BR802" s="839"/>
      <c r="BS802" s="839"/>
    </row>
    <row r="803" spans="1:71" s="733" customFormat="1" ht="15.6" customHeight="1" outlineLevel="2" x14ac:dyDescent="0.2">
      <c r="A803" s="813"/>
      <c r="B803" s="578"/>
      <c r="C803" s="694"/>
      <c r="D803" s="576"/>
      <c r="E803" s="579"/>
      <c r="F803" s="576"/>
      <c r="G803" s="580"/>
      <c r="H803" s="580"/>
      <c r="I803" s="768"/>
      <c r="J803" s="768"/>
      <c r="K803" s="768"/>
      <c r="L803" s="768"/>
      <c r="M803" s="768"/>
      <c r="N803" s="736"/>
      <c r="O803" s="889"/>
      <c r="P803" s="902"/>
      <c r="Q803" s="894"/>
      <c r="R803" s="889"/>
      <c r="S803" s="895"/>
      <c r="T803" s="889"/>
      <c r="U803" s="889"/>
      <c r="V803" s="889"/>
      <c r="W803" s="889"/>
      <c r="X803" s="889"/>
      <c r="Y803" s="905"/>
      <c r="Z803" s="842"/>
      <c r="AA803" s="842"/>
      <c r="AB803" s="842"/>
      <c r="AC803" s="842"/>
      <c r="AD803" s="842"/>
      <c r="AE803" s="842"/>
      <c r="AF803" s="842"/>
      <c r="AG803" s="842"/>
      <c r="AH803" s="842"/>
      <c r="AI803" s="842"/>
      <c r="AJ803" s="842"/>
      <c r="AK803" s="842"/>
      <c r="AL803" s="842"/>
      <c r="AM803" s="842"/>
      <c r="AN803" s="842"/>
      <c r="AO803" s="842"/>
      <c r="AP803" s="842"/>
      <c r="AQ803" s="842"/>
      <c r="AR803" s="842"/>
      <c r="AS803" s="842"/>
      <c r="AT803" s="842"/>
      <c r="AU803" s="842"/>
      <c r="AV803" s="842"/>
      <c r="AW803" s="842"/>
      <c r="AX803" s="842"/>
      <c r="AY803" s="842"/>
      <c r="AZ803" s="842"/>
      <c r="BA803" s="842"/>
      <c r="BB803" s="842"/>
      <c r="BC803" s="842"/>
      <c r="BD803" s="842"/>
      <c r="BE803" s="842"/>
      <c r="BF803" s="842"/>
      <c r="BG803" s="842"/>
      <c r="BH803" s="842"/>
      <c r="BI803" s="842"/>
      <c r="BJ803" s="842"/>
      <c r="BK803" s="842"/>
      <c r="BL803" s="842"/>
      <c r="BM803" s="842"/>
      <c r="BN803" s="842"/>
      <c r="BO803" s="842"/>
      <c r="BP803" s="842"/>
      <c r="BQ803" s="842"/>
      <c r="BR803" s="842"/>
      <c r="BS803" s="842"/>
    </row>
    <row r="804" spans="1:71" ht="15.6" customHeight="1" outlineLevel="2" x14ac:dyDescent="0.2">
      <c r="B804" s="578"/>
      <c r="E804" s="579"/>
      <c r="G804" s="580"/>
      <c r="H804" s="580"/>
      <c r="K804" s="783"/>
      <c r="N804" s="703"/>
      <c r="O804" s="888"/>
      <c r="P804" s="888"/>
      <c r="Q804" s="888"/>
    </row>
    <row r="805" spans="1:71" ht="9" customHeight="1" outlineLevel="1" x14ac:dyDescent="0.2">
      <c r="B805" s="582"/>
      <c r="D805" s="583"/>
      <c r="E805" s="585"/>
      <c r="F805" s="583"/>
      <c r="G805" s="584"/>
      <c r="H805" s="584"/>
      <c r="I805" s="769"/>
      <c r="J805" s="769"/>
      <c r="K805" s="769"/>
      <c r="L805" s="769"/>
      <c r="M805" s="769"/>
      <c r="N805" s="694"/>
      <c r="O805" s="892"/>
      <c r="P805" s="892"/>
      <c r="Q805" s="892"/>
      <c r="R805" s="893"/>
      <c r="S805" s="893"/>
      <c r="T805" s="893"/>
      <c r="U805" s="893"/>
      <c r="V805" s="893"/>
      <c r="W805" s="893"/>
      <c r="X805" s="893"/>
      <c r="Y805" s="892"/>
      <c r="Z805" s="837"/>
      <c r="AA805" s="838"/>
      <c r="AG805" s="835"/>
      <c r="AH805" s="835"/>
    </row>
    <row r="806" spans="1:71" s="789" customFormat="1" ht="15.6" customHeight="1" outlineLevel="1" x14ac:dyDescent="0.2">
      <c r="B806" s="569" t="s">
        <v>1000</v>
      </c>
      <c r="C806" s="814"/>
      <c r="D806" s="570" t="s">
        <v>1586</v>
      </c>
      <c r="E806" s="577">
        <v>91.3</v>
      </c>
      <c r="F806" s="570" t="s">
        <v>74</v>
      </c>
      <c r="G806" s="571"/>
      <c r="H806" s="571">
        <f>SUM(H807:H822)/E806</f>
        <v>1.2342349336335239</v>
      </c>
      <c r="I806" s="767"/>
      <c r="J806" s="767">
        <f>SUM(J807:J822)/E806</f>
        <v>48.165419500000006</v>
      </c>
      <c r="K806" s="767"/>
      <c r="L806" s="767">
        <f>SUM(L807:L822)/E806</f>
        <v>0</v>
      </c>
      <c r="M806" s="767">
        <f>SUM(M807:M822)/E806</f>
        <v>122.21951551801145</v>
      </c>
      <c r="N806" s="814"/>
      <c r="O806" s="886">
        <f>SUM(O807:O822)/E806</f>
        <v>147.88561377679383</v>
      </c>
      <c r="P806" s="885" t="str">
        <f>B806</f>
        <v>V1-3-K2</v>
      </c>
      <c r="Q806" s="885"/>
      <c r="R806" s="886"/>
      <c r="S806" s="886"/>
      <c r="T806" s="886"/>
      <c r="U806" s="899"/>
      <c r="V806" s="886"/>
      <c r="W806" s="886"/>
      <c r="X806" s="886">
        <f>SUM(X807:X822)/E806</f>
        <v>168.18893792810528</v>
      </c>
      <c r="Y806" s="887"/>
      <c r="Z806" s="832"/>
      <c r="AA806" s="832"/>
      <c r="AB806" s="832"/>
      <c r="AC806" s="832"/>
      <c r="AD806" s="832"/>
      <c r="AE806" s="832"/>
      <c r="AF806" s="832"/>
      <c r="AG806" s="832"/>
      <c r="AH806" s="832"/>
      <c r="AI806" s="832"/>
      <c r="AJ806" s="832"/>
      <c r="AK806" s="832"/>
      <c r="AL806" s="832"/>
      <c r="AM806" s="832"/>
      <c r="AN806" s="832"/>
      <c r="AO806" s="832"/>
      <c r="AP806" s="832"/>
      <c r="AQ806" s="832"/>
      <c r="AR806" s="832"/>
      <c r="AS806" s="832"/>
      <c r="AT806" s="832"/>
      <c r="AU806" s="832"/>
      <c r="AV806" s="832"/>
      <c r="AW806" s="832"/>
      <c r="AX806" s="832"/>
      <c r="AY806" s="832"/>
      <c r="AZ806" s="832"/>
      <c r="BA806" s="832"/>
      <c r="BB806" s="832"/>
      <c r="BC806" s="832"/>
      <c r="BD806" s="832"/>
      <c r="BE806" s="832"/>
      <c r="BF806" s="832"/>
      <c r="BG806" s="832"/>
      <c r="BH806" s="832"/>
      <c r="BI806" s="832"/>
      <c r="BJ806" s="832"/>
      <c r="BK806" s="832"/>
      <c r="BL806" s="832"/>
      <c r="BM806" s="832"/>
      <c r="BN806" s="832"/>
      <c r="BO806" s="832"/>
      <c r="BP806" s="832"/>
      <c r="BQ806" s="832"/>
      <c r="BR806" s="832"/>
      <c r="BS806" s="832"/>
    </row>
    <row r="807" spans="1:71" ht="15.6" customHeight="1" outlineLevel="2" x14ac:dyDescent="0.2">
      <c r="B807" s="578"/>
      <c r="D807" s="587" t="s">
        <v>1202</v>
      </c>
      <c r="E807" s="579"/>
      <c r="G807" s="580"/>
      <c r="H807" s="580"/>
      <c r="K807" s="783"/>
      <c r="N807" s="703"/>
      <c r="O807" s="888" t="str">
        <f>R807</f>
        <v>incl. opslagen</v>
      </c>
      <c r="P807" s="888"/>
      <c r="Q807" s="894"/>
      <c r="R807" s="901" t="str">
        <f>Tabellen!$C$2</f>
        <v>incl. opslagen</v>
      </c>
      <c r="S807" s="895"/>
      <c r="T807" s="901" t="str">
        <f>Tabellen!$C$2</f>
        <v>incl. opslagen</v>
      </c>
    </row>
    <row r="808" spans="1:71" s="575" customFormat="1" ht="15.6" customHeight="1" outlineLevel="2" x14ac:dyDescent="0.2">
      <c r="A808" s="811"/>
      <c r="B808" s="578"/>
      <c r="C808" s="694"/>
      <c r="D808" s="576" t="s">
        <v>1378</v>
      </c>
      <c r="E808" s="579">
        <v>1</v>
      </c>
      <c r="F808" s="576" t="s">
        <v>844</v>
      </c>
      <c r="G808" s="580">
        <v>2</v>
      </c>
      <c r="H808" s="580">
        <f t="shared" ref="H808:H820" si="232">E808*G808</f>
        <v>2</v>
      </c>
      <c r="I808" s="768"/>
      <c r="J808" s="768">
        <f t="shared" ref="J808:J820" si="233">E808*I808</f>
        <v>0</v>
      </c>
      <c r="K808" s="768"/>
      <c r="L808" s="768">
        <f>E808*K808</f>
        <v>0</v>
      </c>
      <c r="M808" s="768">
        <f>J808+H808*Tabellen!$K$2+L808</f>
        <v>120</v>
      </c>
      <c r="N808" s="704"/>
      <c r="O808" s="889">
        <f t="shared" ref="O808:O820" si="234">R808+T808</f>
        <v>145.19999999999999</v>
      </c>
      <c r="P808" s="902"/>
      <c r="Q808" s="894" t="s">
        <v>1007</v>
      </c>
      <c r="R808" s="889">
        <f>H808*Tabellen!$K$2*Tabellen!$F$2</f>
        <v>145.19999999999999</v>
      </c>
      <c r="S808" s="895" t="s">
        <v>1089</v>
      </c>
      <c r="T808" s="889">
        <f>J808*Tabellen!$F$2</f>
        <v>0</v>
      </c>
      <c r="U808" s="889">
        <f>R808*Tabellen!$G$2</f>
        <v>13.067999999999998</v>
      </c>
      <c r="V808" s="889">
        <f>T808*Tabellen!$H$2</f>
        <v>0</v>
      </c>
      <c r="W808" s="889">
        <f t="shared" ref="W808:W820" si="235">U808+V808</f>
        <v>13.067999999999998</v>
      </c>
      <c r="X808" s="889">
        <f t="shared" ref="X808:X820" si="236">O808+W808</f>
        <v>158.26799999999997</v>
      </c>
      <c r="Y808" s="890"/>
      <c r="Z808" s="839"/>
      <c r="AA808" s="839"/>
      <c r="AB808" s="839"/>
      <c r="AC808" s="839"/>
      <c r="AD808" s="839"/>
      <c r="AE808" s="839"/>
      <c r="AF808" s="839"/>
      <c r="AG808" s="839"/>
      <c r="AH808" s="839"/>
      <c r="AI808" s="839"/>
      <c r="AJ808" s="839"/>
      <c r="AK808" s="839"/>
      <c r="AL808" s="839"/>
      <c r="AM808" s="839"/>
      <c r="AN808" s="839"/>
      <c r="AO808" s="839"/>
      <c r="AP808" s="839"/>
      <c r="AQ808" s="839"/>
      <c r="AR808" s="839"/>
      <c r="AS808" s="839"/>
      <c r="AT808" s="839"/>
      <c r="AU808" s="839"/>
      <c r="AV808" s="839"/>
      <c r="AW808" s="839"/>
      <c r="AX808" s="839"/>
      <c r="AY808" s="839"/>
      <c r="AZ808" s="839"/>
      <c r="BA808" s="839"/>
      <c r="BB808" s="839"/>
      <c r="BC808" s="839"/>
      <c r="BD808" s="839"/>
      <c r="BE808" s="839"/>
      <c r="BF808" s="839"/>
      <c r="BG808" s="839"/>
      <c r="BH808" s="839"/>
      <c r="BI808" s="839"/>
      <c r="BJ808" s="839"/>
      <c r="BK808" s="839"/>
      <c r="BL808" s="839"/>
      <c r="BM808" s="839"/>
      <c r="BN808" s="839"/>
      <c r="BO808" s="839"/>
      <c r="BP808" s="839"/>
      <c r="BQ808" s="839"/>
      <c r="BR808" s="839"/>
      <c r="BS808" s="839"/>
    </row>
    <row r="809" spans="1:71" s="575" customFormat="1" ht="15.6" customHeight="1" outlineLevel="2" x14ac:dyDescent="0.2">
      <c r="A809" s="811"/>
      <c r="B809" s="578"/>
      <c r="C809" s="694"/>
      <c r="D809" s="576" t="s">
        <v>1408</v>
      </c>
      <c r="E809" s="579">
        <f>91.3/2.7</f>
        <v>33.81481481481481</v>
      </c>
      <c r="F809" s="576" t="s">
        <v>71</v>
      </c>
      <c r="G809" s="580">
        <v>0.05</v>
      </c>
      <c r="H809" s="580">
        <f t="shared" si="232"/>
        <v>1.6907407407407407</v>
      </c>
      <c r="I809" s="768"/>
      <c r="J809" s="768">
        <f t="shared" si="233"/>
        <v>0</v>
      </c>
      <c r="K809" s="768"/>
      <c r="L809" s="768">
        <f>E809*K809</f>
        <v>0</v>
      </c>
      <c r="M809" s="768">
        <f>J809+H809*Tabellen!$K$2+L809</f>
        <v>101.44444444444444</v>
      </c>
      <c r="N809" s="704"/>
      <c r="O809" s="889">
        <f t="shared" si="234"/>
        <v>122.74777777777777</v>
      </c>
      <c r="P809" s="902"/>
      <c r="Q809" s="894" t="s">
        <v>1007</v>
      </c>
      <c r="R809" s="889">
        <f>H809*Tabellen!$K$2*Tabellen!$F$2</f>
        <v>122.74777777777777</v>
      </c>
      <c r="S809" s="895" t="s">
        <v>1089</v>
      </c>
      <c r="T809" s="889">
        <f>J809*Tabellen!$F$2</f>
        <v>0</v>
      </c>
      <c r="U809" s="889">
        <f>R809*Tabellen!$G$2</f>
        <v>11.047299999999998</v>
      </c>
      <c r="V809" s="889">
        <f>T809*Tabellen!$H$2</f>
        <v>0</v>
      </c>
      <c r="W809" s="889">
        <f t="shared" si="235"/>
        <v>11.047299999999998</v>
      </c>
      <c r="X809" s="889">
        <f t="shared" si="236"/>
        <v>133.79507777777778</v>
      </c>
      <c r="Y809" s="890"/>
      <c r="Z809" s="839"/>
      <c r="AA809" s="839"/>
      <c r="AB809" s="839"/>
      <c r="AC809" s="839"/>
      <c r="AD809" s="839"/>
      <c r="AE809" s="839"/>
      <c r="AF809" s="839"/>
      <c r="AG809" s="839"/>
      <c r="AH809" s="839"/>
      <c r="AI809" s="839"/>
      <c r="AJ809" s="839"/>
      <c r="AK809" s="839"/>
      <c r="AL809" s="839"/>
      <c r="AM809" s="839"/>
      <c r="AN809" s="839"/>
      <c r="AO809" s="839"/>
      <c r="AP809" s="839"/>
      <c r="AQ809" s="839"/>
      <c r="AR809" s="839"/>
      <c r="AS809" s="839"/>
      <c r="AT809" s="839"/>
      <c r="AU809" s="839"/>
      <c r="AV809" s="839"/>
      <c r="AW809" s="839"/>
      <c r="AX809" s="839"/>
      <c r="AY809" s="839"/>
      <c r="AZ809" s="839"/>
      <c r="BA809" s="839"/>
      <c r="BB809" s="839"/>
      <c r="BC809" s="839"/>
      <c r="BD809" s="839"/>
      <c r="BE809" s="839"/>
      <c r="BF809" s="839"/>
      <c r="BG809" s="839"/>
      <c r="BH809" s="839"/>
      <c r="BI809" s="839"/>
      <c r="BJ809" s="839"/>
      <c r="BK809" s="839"/>
      <c r="BL809" s="839"/>
      <c r="BM809" s="839"/>
      <c r="BN809" s="839"/>
      <c r="BO809" s="839"/>
      <c r="BP809" s="839"/>
      <c r="BQ809" s="839"/>
      <c r="BR809" s="839"/>
      <c r="BS809" s="839"/>
    </row>
    <row r="810" spans="1:71" s="575" customFormat="1" ht="15.6" customHeight="1" outlineLevel="2" x14ac:dyDescent="0.2">
      <c r="A810" s="811"/>
      <c r="B810" s="578"/>
      <c r="C810" s="694"/>
      <c r="D810" s="576" t="s">
        <v>1420</v>
      </c>
      <c r="E810" s="579">
        <f>E806*3.3333</f>
        <v>304.33028999999999</v>
      </c>
      <c r="F810" s="576" t="s">
        <v>71</v>
      </c>
      <c r="G810" s="580">
        <v>0.03</v>
      </c>
      <c r="H810" s="580">
        <f t="shared" si="232"/>
        <v>9.1299086999999997</v>
      </c>
      <c r="I810" s="768">
        <v>0.44</v>
      </c>
      <c r="J810" s="768">
        <f t="shared" si="233"/>
        <v>133.90532759999999</v>
      </c>
      <c r="K810" s="768"/>
      <c r="L810" s="768">
        <f>E810*K810</f>
        <v>0</v>
      </c>
      <c r="M810" s="768">
        <f>J810+H810*Tabellen!$K$2+L810</f>
        <v>681.69984959999999</v>
      </c>
      <c r="N810" s="704"/>
      <c r="O810" s="889">
        <f t="shared" si="234"/>
        <v>824.85681801600003</v>
      </c>
      <c r="P810" s="902"/>
      <c r="Q810" s="894" t="s">
        <v>1007</v>
      </c>
      <c r="R810" s="889">
        <f>H810*Tabellen!$K$2*Tabellen!$F$2</f>
        <v>662.83137162000003</v>
      </c>
      <c r="S810" s="895" t="s">
        <v>1089</v>
      </c>
      <c r="T810" s="889">
        <f>J810*Tabellen!$F$2</f>
        <v>162.02544639599998</v>
      </c>
      <c r="U810" s="889">
        <f>R810*Tabellen!$G$2</f>
        <v>59.654823445799998</v>
      </c>
      <c r="V810" s="889">
        <f>T810*Tabellen!$H$2</f>
        <v>34.025343743159993</v>
      </c>
      <c r="W810" s="889">
        <f t="shared" si="235"/>
        <v>93.680167188959985</v>
      </c>
      <c r="X810" s="889">
        <f t="shared" si="236"/>
        <v>918.53698520496005</v>
      </c>
      <c r="Y810" s="890"/>
      <c r="Z810" s="839"/>
      <c r="AA810" s="839"/>
      <c r="AB810" s="839"/>
      <c r="AC810" s="839"/>
      <c r="AD810" s="839"/>
      <c r="AE810" s="839"/>
      <c r="AF810" s="839"/>
      <c r="AG810" s="839"/>
      <c r="AH810" s="839"/>
      <c r="AI810" s="839"/>
      <c r="AJ810" s="839"/>
      <c r="AK810" s="839"/>
      <c r="AL810" s="839"/>
      <c r="AM810" s="839"/>
      <c r="AN810" s="839"/>
      <c r="AO810" s="839"/>
      <c r="AP810" s="839"/>
      <c r="AQ810" s="839"/>
      <c r="AR810" s="839"/>
      <c r="AS810" s="839"/>
      <c r="AT810" s="839"/>
      <c r="AU810" s="839"/>
      <c r="AV810" s="839"/>
      <c r="AW810" s="839"/>
      <c r="AX810" s="839"/>
      <c r="AY810" s="839"/>
      <c r="AZ810" s="839"/>
      <c r="BA810" s="839"/>
      <c r="BB810" s="839"/>
      <c r="BC810" s="839"/>
      <c r="BD810" s="839"/>
      <c r="BE810" s="839"/>
      <c r="BF810" s="839"/>
      <c r="BG810" s="839"/>
      <c r="BH810" s="839"/>
      <c r="BI810" s="839"/>
      <c r="BJ810" s="839"/>
      <c r="BK810" s="839"/>
      <c r="BL810" s="839"/>
      <c r="BM810" s="839"/>
      <c r="BN810" s="839"/>
      <c r="BO810" s="839"/>
      <c r="BP810" s="839"/>
      <c r="BQ810" s="839"/>
      <c r="BR810" s="839"/>
      <c r="BS810" s="839"/>
    </row>
    <row r="811" spans="1:71" s="575" customFormat="1" ht="15.6" customHeight="1" outlineLevel="2" x14ac:dyDescent="0.2">
      <c r="A811" s="811"/>
      <c r="B811" s="686"/>
      <c r="C811" s="699"/>
      <c r="D811" s="692" t="s">
        <v>158</v>
      </c>
      <c r="E811" s="597">
        <f>E806*1.7*1.1</f>
        <v>170.73099999999999</v>
      </c>
      <c r="F811" s="598" t="s">
        <v>71</v>
      </c>
      <c r="G811" s="599">
        <v>0</v>
      </c>
      <c r="H811" s="599">
        <f t="shared" si="232"/>
        <v>0</v>
      </c>
      <c r="I811" s="776">
        <v>2.61</v>
      </c>
      <c r="J811" s="776">
        <f t="shared" si="233"/>
        <v>445.60790999999995</v>
      </c>
      <c r="K811" s="776"/>
      <c r="L811" s="776">
        <f>+K811*E811</f>
        <v>0</v>
      </c>
      <c r="M811" s="777">
        <f>J811+H811*Tabellen!$K$2+L811</f>
        <v>445.60790999999995</v>
      </c>
      <c r="N811" s="704"/>
      <c r="O811" s="889">
        <f t="shared" si="234"/>
        <v>539.18557109999995</v>
      </c>
      <c r="P811" s="902"/>
      <c r="Q811" s="894" t="s">
        <v>1007</v>
      </c>
      <c r="R811" s="889">
        <f>H811*Tabellen!$K$2*Tabellen!$F$2</f>
        <v>0</v>
      </c>
      <c r="S811" s="895" t="s">
        <v>1089</v>
      </c>
      <c r="T811" s="889">
        <f>J811*Tabellen!$F$2</f>
        <v>539.18557109999995</v>
      </c>
      <c r="U811" s="889">
        <f>R811*Tabellen!$G$2</f>
        <v>0</v>
      </c>
      <c r="V811" s="889">
        <f>T811*Tabellen!$H$2</f>
        <v>113.22896993099998</v>
      </c>
      <c r="W811" s="889">
        <f t="shared" si="235"/>
        <v>113.22896993099998</v>
      </c>
      <c r="X811" s="889">
        <f t="shared" si="236"/>
        <v>652.41454103099989</v>
      </c>
      <c r="Y811" s="890"/>
      <c r="Z811" s="841"/>
      <c r="AA811" s="839"/>
      <c r="AB811" s="839"/>
      <c r="AC811" s="839"/>
      <c r="AD811" s="839"/>
      <c r="AE811" s="839"/>
      <c r="AF811" s="839"/>
      <c r="AG811" s="839"/>
      <c r="AH811" s="839"/>
      <c r="AI811" s="839"/>
      <c r="AJ811" s="839"/>
      <c r="AK811" s="839"/>
      <c r="AL811" s="839"/>
      <c r="AM811" s="839"/>
      <c r="AN811" s="839"/>
      <c r="AO811" s="839"/>
      <c r="AP811" s="839"/>
      <c r="AQ811" s="839"/>
      <c r="AR811" s="839"/>
      <c r="AS811" s="839"/>
      <c r="AT811" s="839"/>
      <c r="AU811" s="839"/>
      <c r="AV811" s="839"/>
      <c r="AW811" s="839"/>
      <c r="AX811" s="839"/>
      <c r="AY811" s="839"/>
      <c r="AZ811" s="839"/>
      <c r="BA811" s="839"/>
      <c r="BB811" s="839"/>
      <c r="BC811" s="839"/>
      <c r="BD811" s="839"/>
      <c r="BE811" s="839"/>
      <c r="BF811" s="839"/>
      <c r="BG811" s="839"/>
      <c r="BH811" s="839"/>
      <c r="BI811" s="839"/>
      <c r="BJ811" s="839"/>
      <c r="BK811" s="839"/>
      <c r="BL811" s="839"/>
      <c r="BM811" s="839"/>
      <c r="BN811" s="839"/>
      <c r="BO811" s="839"/>
      <c r="BP811" s="839"/>
      <c r="BQ811" s="839"/>
      <c r="BR811" s="839"/>
      <c r="BS811" s="839"/>
    </row>
    <row r="812" spans="1:71" s="575" customFormat="1" ht="15.6" customHeight="1" outlineLevel="2" x14ac:dyDescent="0.2">
      <c r="A812" s="811"/>
      <c r="B812" s="686"/>
      <c r="C812" s="699"/>
      <c r="D812" s="692" t="s">
        <v>159</v>
      </c>
      <c r="E812" s="597">
        <f>E806/2.5*2.1</f>
        <v>76.691999999999993</v>
      </c>
      <c r="F812" s="598" t="s">
        <v>71</v>
      </c>
      <c r="G812" s="599">
        <v>0</v>
      </c>
      <c r="H812" s="599">
        <f t="shared" si="232"/>
        <v>0</v>
      </c>
      <c r="I812" s="776">
        <v>2.39</v>
      </c>
      <c r="J812" s="776">
        <f t="shared" si="233"/>
        <v>183.29388</v>
      </c>
      <c r="K812" s="776"/>
      <c r="L812" s="776">
        <f>+K812*E812</f>
        <v>0</v>
      </c>
      <c r="M812" s="777">
        <f>J812+H812*Tabellen!$K$2+L812</f>
        <v>183.29388</v>
      </c>
      <c r="N812" s="704"/>
      <c r="O812" s="889">
        <f t="shared" si="234"/>
        <v>221.78559479999998</v>
      </c>
      <c r="P812" s="902"/>
      <c r="Q812" s="894" t="s">
        <v>1007</v>
      </c>
      <c r="R812" s="889">
        <f>H812*Tabellen!$K$2*Tabellen!$F$2</f>
        <v>0</v>
      </c>
      <c r="S812" s="895" t="s">
        <v>1089</v>
      </c>
      <c r="T812" s="889">
        <f>J812*Tabellen!$F$2</f>
        <v>221.78559479999998</v>
      </c>
      <c r="U812" s="889">
        <f>R812*Tabellen!$G$2</f>
        <v>0</v>
      </c>
      <c r="V812" s="889">
        <f>T812*Tabellen!$H$2</f>
        <v>46.574974907999994</v>
      </c>
      <c r="W812" s="889">
        <f t="shared" si="235"/>
        <v>46.574974907999994</v>
      </c>
      <c r="X812" s="889">
        <f t="shared" si="236"/>
        <v>268.36056970799996</v>
      </c>
      <c r="Y812" s="890"/>
      <c r="Z812" s="841"/>
      <c r="AA812" s="839"/>
      <c r="AB812" s="839"/>
      <c r="AC812" s="839"/>
      <c r="AD812" s="839"/>
      <c r="AE812" s="839"/>
      <c r="AF812" s="839"/>
      <c r="AG812" s="839"/>
      <c r="AH812" s="839"/>
      <c r="AI812" s="839"/>
      <c r="AJ812" s="839"/>
      <c r="AK812" s="839"/>
      <c r="AL812" s="839"/>
      <c r="AM812" s="839"/>
      <c r="AN812" s="839"/>
      <c r="AO812" s="839"/>
      <c r="AP812" s="839"/>
      <c r="AQ812" s="839"/>
      <c r="AR812" s="839"/>
      <c r="AS812" s="839"/>
      <c r="AT812" s="839"/>
      <c r="AU812" s="839"/>
      <c r="AV812" s="839"/>
      <c r="AW812" s="839"/>
      <c r="AX812" s="839"/>
      <c r="AY812" s="839"/>
      <c r="AZ812" s="839"/>
      <c r="BA812" s="839"/>
      <c r="BB812" s="839"/>
      <c r="BC812" s="839"/>
      <c r="BD812" s="839"/>
      <c r="BE812" s="839"/>
      <c r="BF812" s="839"/>
      <c r="BG812" s="839"/>
      <c r="BH812" s="839"/>
      <c r="BI812" s="839"/>
      <c r="BJ812" s="839"/>
      <c r="BK812" s="839"/>
      <c r="BL812" s="839"/>
      <c r="BM812" s="839"/>
      <c r="BN812" s="839"/>
      <c r="BO812" s="839"/>
      <c r="BP812" s="839"/>
      <c r="BQ812" s="839"/>
      <c r="BR812" s="839"/>
      <c r="BS812" s="839"/>
    </row>
    <row r="813" spans="1:71" s="575" customFormat="1" ht="15.6" customHeight="1" outlineLevel="2" x14ac:dyDescent="0.2">
      <c r="A813" s="811"/>
      <c r="B813" s="578"/>
      <c r="C813" s="694"/>
      <c r="D813" s="576" t="s">
        <v>1427</v>
      </c>
      <c r="E813" s="579">
        <f>E806*1.05</f>
        <v>95.864999999999995</v>
      </c>
      <c r="F813" s="576" t="s">
        <v>74</v>
      </c>
      <c r="G813" s="580">
        <v>0</v>
      </c>
      <c r="H813" s="580">
        <f t="shared" si="232"/>
        <v>0</v>
      </c>
      <c r="I813" s="768">
        <v>12.12</v>
      </c>
      <c r="J813" s="768">
        <f t="shared" si="233"/>
        <v>1161.8837999999998</v>
      </c>
      <c r="K813" s="768"/>
      <c r="L813" s="768">
        <f>E813*K813</f>
        <v>0</v>
      </c>
      <c r="M813" s="768">
        <f>J813+H813*Tabellen!$K$2+L813</f>
        <v>1161.8837999999998</v>
      </c>
      <c r="N813" s="704"/>
      <c r="O813" s="889">
        <f t="shared" si="234"/>
        <v>1405.8793979999998</v>
      </c>
      <c r="P813" s="902"/>
      <c r="Q813" s="894" t="s">
        <v>1007</v>
      </c>
      <c r="R813" s="889">
        <f>H813*Tabellen!$K$2*Tabellen!$F$2</f>
        <v>0</v>
      </c>
      <c r="S813" s="895" t="s">
        <v>1089</v>
      </c>
      <c r="T813" s="889">
        <f>J813*Tabellen!$F$2</f>
        <v>1405.8793979999998</v>
      </c>
      <c r="U813" s="889">
        <f>R813*Tabellen!$G$2</f>
        <v>0</v>
      </c>
      <c r="V813" s="889">
        <f>T813*Tabellen!$H$2</f>
        <v>295.23467357999994</v>
      </c>
      <c r="W813" s="889">
        <f t="shared" si="235"/>
        <v>295.23467357999994</v>
      </c>
      <c r="X813" s="889">
        <f t="shared" si="236"/>
        <v>1701.1140715799997</v>
      </c>
      <c r="Y813" s="888"/>
      <c r="Z813" s="839"/>
      <c r="AA813" s="839"/>
      <c r="AB813" s="839"/>
      <c r="AC813" s="839"/>
      <c r="AD813" s="839"/>
      <c r="AE813" s="839"/>
      <c r="AF813" s="839"/>
      <c r="AG813" s="839"/>
      <c r="AH813" s="839"/>
      <c r="AI813" s="839"/>
      <c r="AJ813" s="839"/>
      <c r="AK813" s="839"/>
      <c r="AL813" s="839"/>
      <c r="AM813" s="839"/>
      <c r="AN813" s="839"/>
      <c r="AO813" s="839"/>
      <c r="AP813" s="839"/>
      <c r="AQ813" s="839"/>
      <c r="AR813" s="839"/>
      <c r="AS813" s="839"/>
      <c r="AT813" s="839"/>
      <c r="AU813" s="839"/>
      <c r="AV813" s="839"/>
      <c r="AW813" s="839"/>
      <c r="AX813" s="839"/>
      <c r="AY813" s="839"/>
      <c r="AZ813" s="839"/>
      <c r="BA813" s="839"/>
      <c r="BB813" s="839"/>
      <c r="BC813" s="839"/>
      <c r="BD813" s="839"/>
      <c r="BE813" s="839"/>
      <c r="BF813" s="839"/>
      <c r="BG813" s="839"/>
      <c r="BH813" s="839"/>
      <c r="BI813" s="839"/>
      <c r="BJ813" s="839"/>
      <c r="BK813" s="839"/>
      <c r="BL813" s="839"/>
      <c r="BM813" s="839"/>
      <c r="BN813" s="839"/>
      <c r="BO813" s="839"/>
      <c r="BP813" s="839"/>
      <c r="BQ813" s="839"/>
      <c r="BR813" s="839"/>
      <c r="BS813" s="839"/>
    </row>
    <row r="814" spans="1:71" s="575" customFormat="1" ht="15.6" customHeight="1" outlineLevel="2" x14ac:dyDescent="0.2">
      <c r="A814" s="811"/>
      <c r="B814" s="578"/>
      <c r="C814" s="694"/>
      <c r="D814" s="576" t="s">
        <v>1514</v>
      </c>
      <c r="E814" s="579">
        <f>E806*1.05</f>
        <v>95.864999999999995</v>
      </c>
      <c r="F814" s="578" t="s">
        <v>74</v>
      </c>
      <c r="G814" s="579">
        <v>0</v>
      </c>
      <c r="H814" s="580">
        <f t="shared" si="232"/>
        <v>0</v>
      </c>
      <c r="I814" s="781">
        <v>1.85</v>
      </c>
      <c r="J814" s="768">
        <f t="shared" si="233"/>
        <v>177.35024999999999</v>
      </c>
      <c r="K814" s="768"/>
      <c r="L814" s="768">
        <f>E814*K814</f>
        <v>0</v>
      </c>
      <c r="M814" s="768">
        <f>J814+H814*Tabellen!$K$2+L814</f>
        <v>177.35024999999999</v>
      </c>
      <c r="N814" s="704"/>
      <c r="O814" s="889">
        <f t="shared" si="234"/>
        <v>214.59380249999998</v>
      </c>
      <c r="P814" s="902"/>
      <c r="Q814" s="894" t="s">
        <v>1007</v>
      </c>
      <c r="R814" s="889">
        <f>H814*Tabellen!$K$2*Tabellen!$F$2</f>
        <v>0</v>
      </c>
      <c r="S814" s="895" t="s">
        <v>1089</v>
      </c>
      <c r="T814" s="889">
        <f>J814*Tabellen!$F$2</f>
        <v>214.59380249999998</v>
      </c>
      <c r="U814" s="889">
        <f>R814*Tabellen!$G$2</f>
        <v>0</v>
      </c>
      <c r="V814" s="889">
        <f>T814*Tabellen!$H$2</f>
        <v>45.064698524999997</v>
      </c>
      <c r="W814" s="889">
        <f t="shared" si="235"/>
        <v>45.064698524999997</v>
      </c>
      <c r="X814" s="889">
        <f t="shared" si="236"/>
        <v>259.65850102499996</v>
      </c>
      <c r="Y814" s="897"/>
      <c r="Z814" s="839"/>
      <c r="AA814" s="839"/>
      <c r="AB814" s="839"/>
      <c r="AC814" s="839"/>
      <c r="AD814" s="839"/>
      <c r="AE814" s="839"/>
      <c r="AF814" s="839"/>
      <c r="AG814" s="839"/>
      <c r="AH814" s="839"/>
      <c r="AI814" s="839"/>
      <c r="AJ814" s="839"/>
      <c r="AK814" s="839"/>
      <c r="AL814" s="839"/>
      <c r="AM814" s="839"/>
      <c r="AN814" s="839"/>
      <c r="AO814" s="839"/>
      <c r="AP814" s="839"/>
      <c r="AQ814" s="839"/>
      <c r="AR814" s="839"/>
      <c r="AS814" s="839"/>
      <c r="AT814" s="839"/>
      <c r="AU814" s="839"/>
      <c r="AV814" s="839"/>
      <c r="AW814" s="839"/>
      <c r="AX814" s="839"/>
      <c r="AY814" s="839"/>
      <c r="AZ814" s="839"/>
      <c r="BA814" s="839"/>
      <c r="BB814" s="839"/>
      <c r="BC814" s="839"/>
      <c r="BD814" s="839"/>
      <c r="BE814" s="839"/>
      <c r="BF814" s="839"/>
      <c r="BG814" s="839"/>
      <c r="BH814" s="839"/>
      <c r="BI814" s="839"/>
      <c r="BJ814" s="839"/>
      <c r="BK814" s="839"/>
      <c r="BL814" s="839"/>
      <c r="BM814" s="839"/>
      <c r="BN814" s="839"/>
      <c r="BO814" s="839"/>
      <c r="BP814" s="839"/>
      <c r="BQ814" s="839"/>
      <c r="BR814" s="839"/>
      <c r="BS814" s="839"/>
    </row>
    <row r="815" spans="1:71" s="575" customFormat="1" ht="15.6" customHeight="1" outlineLevel="2" x14ac:dyDescent="0.2">
      <c r="A815" s="811"/>
      <c r="B815" s="578"/>
      <c r="C815" s="694"/>
      <c r="D815" s="576" t="s">
        <v>1414</v>
      </c>
      <c r="E815" s="579">
        <f>E806*1.1</f>
        <v>100.43</v>
      </c>
      <c r="F815" s="578" t="s">
        <v>74</v>
      </c>
      <c r="G815" s="579"/>
      <c r="H815" s="580">
        <f t="shared" si="232"/>
        <v>0</v>
      </c>
      <c r="I815" s="781">
        <v>2.1754249999999997</v>
      </c>
      <c r="J815" s="768">
        <f t="shared" si="233"/>
        <v>218.47793274999998</v>
      </c>
      <c r="K815" s="768"/>
      <c r="L815" s="768">
        <f>E815*K815</f>
        <v>0</v>
      </c>
      <c r="M815" s="768">
        <f>J815+H815*Tabellen!$K$2+L815</f>
        <v>218.47793274999998</v>
      </c>
      <c r="N815" s="704"/>
      <c r="O815" s="889">
        <f t="shared" si="234"/>
        <v>264.35829862749995</v>
      </c>
      <c r="P815" s="902"/>
      <c r="Q815" s="894" t="s">
        <v>1007</v>
      </c>
      <c r="R815" s="889">
        <f>H815*Tabellen!$K$2*Tabellen!$F$2</f>
        <v>0</v>
      </c>
      <c r="S815" s="895" t="s">
        <v>1089</v>
      </c>
      <c r="T815" s="889">
        <f>J815*Tabellen!$F$2</f>
        <v>264.35829862749995</v>
      </c>
      <c r="U815" s="889">
        <f>R815*Tabellen!$G$2</f>
        <v>0</v>
      </c>
      <c r="V815" s="889">
        <f>T815*Tabellen!$H$2</f>
        <v>55.515242711774988</v>
      </c>
      <c r="W815" s="889">
        <f t="shared" si="235"/>
        <v>55.515242711774988</v>
      </c>
      <c r="X815" s="889">
        <f t="shared" si="236"/>
        <v>319.87354133927494</v>
      </c>
      <c r="Y815" s="897"/>
      <c r="Z815" s="839"/>
      <c r="AA815" s="839"/>
      <c r="AB815" s="839"/>
      <c r="AC815" s="839"/>
      <c r="AD815" s="839"/>
      <c r="AE815" s="839"/>
      <c r="AF815" s="839"/>
      <c r="AG815" s="839"/>
      <c r="AH815" s="839"/>
      <c r="AI815" s="839"/>
      <c r="AJ815" s="839"/>
      <c r="AK815" s="839"/>
      <c r="AL815" s="839"/>
      <c r="AM815" s="839"/>
      <c r="AN815" s="839"/>
      <c r="AO815" s="839"/>
      <c r="AP815" s="839"/>
      <c r="AQ815" s="839"/>
      <c r="AR815" s="839"/>
      <c r="AS815" s="839"/>
      <c r="AT815" s="839"/>
      <c r="AU815" s="839"/>
      <c r="AV815" s="839"/>
      <c r="AW815" s="839"/>
      <c r="AX815" s="839"/>
      <c r="AY815" s="839"/>
      <c r="AZ815" s="839"/>
      <c r="BA815" s="839"/>
      <c r="BB815" s="839"/>
      <c r="BC815" s="839"/>
      <c r="BD815" s="839"/>
      <c r="BE815" s="839"/>
      <c r="BF815" s="839"/>
      <c r="BG815" s="839"/>
      <c r="BH815" s="839"/>
      <c r="BI815" s="839"/>
      <c r="BJ815" s="839"/>
      <c r="BK815" s="839"/>
      <c r="BL815" s="839"/>
      <c r="BM815" s="839"/>
      <c r="BN815" s="839"/>
      <c r="BO815" s="839"/>
      <c r="BP815" s="839"/>
      <c r="BQ815" s="839"/>
      <c r="BR815" s="839"/>
      <c r="BS815" s="839"/>
    </row>
    <row r="816" spans="1:71" s="575" customFormat="1" ht="15.6" customHeight="1" outlineLevel="2" x14ac:dyDescent="0.2">
      <c r="A816" s="811"/>
      <c r="B816" s="578"/>
      <c r="C816" s="694"/>
      <c r="D816" s="576" t="s">
        <v>1415</v>
      </c>
      <c r="E816" s="579">
        <f>E806*1.1</f>
        <v>100.43</v>
      </c>
      <c r="F816" s="578" t="s">
        <v>74</v>
      </c>
      <c r="G816" s="579"/>
      <c r="H816" s="580">
        <f t="shared" si="232"/>
        <v>0</v>
      </c>
      <c r="I816" s="781">
        <v>1.79</v>
      </c>
      <c r="J816" s="768">
        <f t="shared" si="233"/>
        <v>179.76970000000003</v>
      </c>
      <c r="K816" s="768"/>
      <c r="L816" s="768">
        <f>E816*K816</f>
        <v>0</v>
      </c>
      <c r="M816" s="768">
        <f>J816+H816*Tabellen!$K$2+L816</f>
        <v>179.76970000000003</v>
      </c>
      <c r="N816" s="704"/>
      <c r="O816" s="889">
        <f t="shared" si="234"/>
        <v>217.52133700000002</v>
      </c>
      <c r="P816" s="902"/>
      <c r="Q816" s="894" t="s">
        <v>1007</v>
      </c>
      <c r="R816" s="889">
        <f>H816*Tabellen!$K$2*Tabellen!$F$2</f>
        <v>0</v>
      </c>
      <c r="S816" s="895" t="s">
        <v>1089</v>
      </c>
      <c r="T816" s="889">
        <f>J816*Tabellen!$F$2</f>
        <v>217.52133700000002</v>
      </c>
      <c r="U816" s="889">
        <f>R816*Tabellen!$G$2</f>
        <v>0</v>
      </c>
      <c r="V816" s="889">
        <f>T816*Tabellen!$H$2</f>
        <v>45.679480770000005</v>
      </c>
      <c r="W816" s="889">
        <f t="shared" si="235"/>
        <v>45.679480770000005</v>
      </c>
      <c r="X816" s="889">
        <f t="shared" si="236"/>
        <v>263.20081777000001</v>
      </c>
      <c r="Y816" s="897"/>
      <c r="Z816" s="839"/>
      <c r="AA816" s="839"/>
      <c r="AB816" s="839"/>
      <c r="AC816" s="839"/>
      <c r="AD816" s="839"/>
      <c r="AE816" s="839"/>
      <c r="AF816" s="839"/>
      <c r="AG816" s="839"/>
      <c r="AH816" s="839"/>
      <c r="AI816" s="839"/>
      <c r="AJ816" s="839"/>
      <c r="AK816" s="839"/>
      <c r="AL816" s="839"/>
      <c r="AM816" s="839"/>
      <c r="AN816" s="839"/>
      <c r="AO816" s="839"/>
      <c r="AP816" s="839"/>
      <c r="AQ816" s="839"/>
      <c r="AR816" s="839"/>
      <c r="AS816" s="839"/>
      <c r="AT816" s="839"/>
      <c r="AU816" s="839"/>
      <c r="AV816" s="839"/>
      <c r="AW816" s="839"/>
      <c r="AX816" s="839"/>
      <c r="AY816" s="839"/>
      <c r="AZ816" s="839"/>
      <c r="BA816" s="839"/>
      <c r="BB816" s="839"/>
      <c r="BC816" s="839"/>
      <c r="BD816" s="839"/>
      <c r="BE816" s="839"/>
      <c r="BF816" s="839"/>
      <c r="BG816" s="839"/>
      <c r="BH816" s="839"/>
      <c r="BI816" s="839"/>
      <c r="BJ816" s="839"/>
      <c r="BK816" s="839"/>
      <c r="BL816" s="839"/>
      <c r="BM816" s="839"/>
      <c r="BN816" s="839"/>
      <c r="BO816" s="839"/>
      <c r="BP816" s="839"/>
      <c r="BQ816" s="839"/>
      <c r="BR816" s="839"/>
      <c r="BS816" s="839"/>
    </row>
    <row r="817" spans="1:71" s="575" customFormat="1" ht="15.6" customHeight="1" outlineLevel="2" x14ac:dyDescent="0.2">
      <c r="A817" s="811"/>
      <c r="B817" s="578"/>
      <c r="C817" s="694"/>
      <c r="D817" s="576" t="s">
        <v>1900</v>
      </c>
      <c r="E817" s="579">
        <f>E806*1.1</f>
        <v>100.43</v>
      </c>
      <c r="F817" s="576" t="s">
        <v>74</v>
      </c>
      <c r="G817" s="580"/>
      <c r="H817" s="580">
        <f t="shared" si="232"/>
        <v>0</v>
      </c>
      <c r="I817" s="768">
        <v>9.8000000000000007</v>
      </c>
      <c r="J817" s="768">
        <f t="shared" si="233"/>
        <v>984.21400000000017</v>
      </c>
      <c r="K817" s="768"/>
      <c r="L817" s="768">
        <f>E817*K817</f>
        <v>0</v>
      </c>
      <c r="M817" s="768">
        <f>J817+H817*Tabellen!$K$2+L817</f>
        <v>984.21400000000017</v>
      </c>
      <c r="N817" s="704"/>
      <c r="O817" s="889">
        <f t="shared" si="234"/>
        <v>1190.8989400000003</v>
      </c>
      <c r="P817" s="902"/>
      <c r="Q817" s="894" t="s">
        <v>1007</v>
      </c>
      <c r="R817" s="889">
        <f>H817*Tabellen!$K$2*Tabellen!$F$2</f>
        <v>0</v>
      </c>
      <c r="S817" s="895" t="s">
        <v>1089</v>
      </c>
      <c r="T817" s="889">
        <f>J817*Tabellen!$F$2</f>
        <v>1190.8989400000003</v>
      </c>
      <c r="U817" s="889">
        <f>R817*Tabellen!$G$2</f>
        <v>0</v>
      </c>
      <c r="V817" s="889">
        <f>T817*Tabellen!$H$2</f>
        <v>250.08877740000005</v>
      </c>
      <c r="W817" s="889">
        <f t="shared" si="235"/>
        <v>250.08877740000005</v>
      </c>
      <c r="X817" s="889">
        <f t="shared" si="236"/>
        <v>1440.9877174000003</v>
      </c>
      <c r="Y817" s="905"/>
      <c r="Z817" s="839"/>
      <c r="AA817" s="839"/>
      <c r="AB817" s="839"/>
      <c r="AC817" s="839"/>
      <c r="AD817" s="839"/>
      <c r="AE817" s="839"/>
      <c r="AF817" s="839"/>
      <c r="AG817" s="839"/>
      <c r="AH817" s="839"/>
      <c r="AI817" s="839"/>
      <c r="AJ817" s="839"/>
      <c r="AK817" s="839"/>
      <c r="AL817" s="839"/>
      <c r="AM817" s="839"/>
      <c r="AN817" s="839"/>
      <c r="AO817" s="839"/>
      <c r="AP817" s="839"/>
      <c r="AQ817" s="839"/>
      <c r="AR817" s="839"/>
      <c r="AS817" s="839"/>
      <c r="AT817" s="839"/>
      <c r="AU817" s="839"/>
      <c r="AV817" s="839"/>
      <c r="AW817" s="839"/>
      <c r="AX817" s="839"/>
      <c r="AY817" s="839"/>
      <c r="AZ817" s="839"/>
      <c r="BA817" s="839"/>
      <c r="BB817" s="839"/>
      <c r="BC817" s="839"/>
      <c r="BD817" s="839"/>
      <c r="BE817" s="839"/>
      <c r="BF817" s="839"/>
      <c r="BG817" s="839"/>
      <c r="BH817" s="839"/>
      <c r="BI817" s="839"/>
      <c r="BJ817" s="839"/>
      <c r="BK817" s="839"/>
      <c r="BL817" s="839"/>
      <c r="BM817" s="839"/>
      <c r="BN817" s="839"/>
      <c r="BO817" s="839"/>
      <c r="BP817" s="839"/>
      <c r="BQ817" s="839"/>
      <c r="BR817" s="839"/>
      <c r="BS817" s="839"/>
    </row>
    <row r="818" spans="1:71" s="575" customFormat="1" ht="15.6" customHeight="1" outlineLevel="2" x14ac:dyDescent="0.2">
      <c r="A818" s="811"/>
      <c r="B818" s="686"/>
      <c r="C818" s="699"/>
      <c r="D818" s="692" t="s">
        <v>1422</v>
      </c>
      <c r="E818" s="597">
        <f>E806</f>
        <v>91.3</v>
      </c>
      <c r="F818" s="598" t="s">
        <v>74</v>
      </c>
      <c r="G818" s="599">
        <v>1.05</v>
      </c>
      <c r="H818" s="599">
        <f t="shared" si="232"/>
        <v>95.864999999999995</v>
      </c>
      <c r="I818" s="776">
        <v>0</v>
      </c>
      <c r="J818" s="776">
        <f t="shared" si="233"/>
        <v>0</v>
      </c>
      <c r="K818" s="776"/>
      <c r="L818" s="776">
        <f>+K818*E818</f>
        <v>0</v>
      </c>
      <c r="M818" s="777">
        <f>J818+H818*Tabellen!$K$2+L818</f>
        <v>5751.9</v>
      </c>
      <c r="N818" s="704"/>
      <c r="O818" s="889">
        <f t="shared" si="234"/>
        <v>6959.7989999999991</v>
      </c>
      <c r="P818" s="902"/>
      <c r="Q818" s="894" t="s">
        <v>1007</v>
      </c>
      <c r="R818" s="889">
        <f>H818*Tabellen!$K$2*Tabellen!$F$2</f>
        <v>6959.7989999999991</v>
      </c>
      <c r="S818" s="895" t="s">
        <v>1089</v>
      </c>
      <c r="T818" s="889">
        <f>J818*Tabellen!$F$2</f>
        <v>0</v>
      </c>
      <c r="U818" s="889">
        <f>R818*Tabellen!$G$2</f>
        <v>626.38190999999995</v>
      </c>
      <c r="V818" s="889">
        <f>T818*Tabellen!$H$2</f>
        <v>0</v>
      </c>
      <c r="W818" s="889">
        <f t="shared" si="235"/>
        <v>626.38190999999995</v>
      </c>
      <c r="X818" s="889">
        <f t="shared" si="236"/>
        <v>7586.1809099999991</v>
      </c>
      <c r="Y818" s="890"/>
      <c r="Z818" s="841"/>
      <c r="AA818" s="839"/>
      <c r="AB818" s="839"/>
      <c r="AC818" s="839"/>
      <c r="AD818" s="839"/>
      <c r="AE818" s="839"/>
      <c r="AF818" s="839"/>
      <c r="AG818" s="839"/>
      <c r="AH818" s="839"/>
      <c r="AI818" s="839"/>
      <c r="AJ818" s="839"/>
      <c r="AK818" s="839"/>
      <c r="AL818" s="839"/>
      <c r="AM818" s="839"/>
      <c r="AN818" s="839"/>
      <c r="AO818" s="839"/>
      <c r="AP818" s="839"/>
      <c r="AQ818" s="839"/>
      <c r="AR818" s="839"/>
      <c r="AS818" s="839"/>
      <c r="AT818" s="839"/>
      <c r="AU818" s="839"/>
      <c r="AV818" s="839"/>
      <c r="AW818" s="839"/>
      <c r="AX818" s="839"/>
      <c r="AY818" s="839"/>
      <c r="AZ818" s="839"/>
      <c r="BA818" s="839"/>
      <c r="BB818" s="839"/>
      <c r="BC818" s="839"/>
      <c r="BD818" s="839"/>
      <c r="BE818" s="839"/>
      <c r="BF818" s="839"/>
      <c r="BG818" s="839"/>
      <c r="BH818" s="839"/>
      <c r="BI818" s="839"/>
      <c r="BJ818" s="839"/>
      <c r="BK818" s="839"/>
      <c r="BL818" s="839"/>
      <c r="BM818" s="839"/>
      <c r="BN818" s="839"/>
      <c r="BO818" s="839"/>
      <c r="BP818" s="839"/>
      <c r="BQ818" s="839"/>
      <c r="BR818" s="839"/>
      <c r="BS818" s="839"/>
    </row>
    <row r="819" spans="1:71" s="575" customFormat="1" ht="15.6" customHeight="1" outlineLevel="2" x14ac:dyDescent="0.2">
      <c r="A819" s="811"/>
      <c r="B819" s="578"/>
      <c r="C819" s="694"/>
      <c r="D819" s="578" t="s">
        <v>1416</v>
      </c>
      <c r="E819" s="579">
        <f>E806</f>
        <v>91.3</v>
      </c>
      <c r="F819" s="576" t="s">
        <v>74</v>
      </c>
      <c r="G819" s="579"/>
      <c r="H819" s="580">
        <f t="shared" si="232"/>
        <v>0</v>
      </c>
      <c r="I819" s="768">
        <v>10</v>
      </c>
      <c r="J819" s="768">
        <f t="shared" si="233"/>
        <v>913</v>
      </c>
      <c r="K819" s="768"/>
      <c r="L819" s="768">
        <f>E819*K819</f>
        <v>0</v>
      </c>
      <c r="M819" s="768">
        <f>J819+H819*Tabellen!$K$2+L819</f>
        <v>913</v>
      </c>
      <c r="N819" s="704"/>
      <c r="O819" s="889">
        <f t="shared" si="234"/>
        <v>1104.73</v>
      </c>
      <c r="P819" s="902"/>
      <c r="Q819" s="894" t="s">
        <v>1007</v>
      </c>
      <c r="R819" s="889">
        <f>H819*Tabellen!$K$2*Tabellen!$F$2</f>
        <v>0</v>
      </c>
      <c r="S819" s="895" t="s">
        <v>1089</v>
      </c>
      <c r="T819" s="889">
        <f>J819*Tabellen!$F$2</f>
        <v>1104.73</v>
      </c>
      <c r="U819" s="889">
        <f>R819*Tabellen!$G$2</f>
        <v>0</v>
      </c>
      <c r="V819" s="889">
        <f>T819*Tabellen!$H$2</f>
        <v>231.9933</v>
      </c>
      <c r="W819" s="889">
        <f t="shared" si="235"/>
        <v>231.9933</v>
      </c>
      <c r="X819" s="889">
        <f t="shared" si="236"/>
        <v>1336.7233000000001</v>
      </c>
      <c r="Y819" s="888"/>
      <c r="Z819" s="839"/>
      <c r="AA819" s="839"/>
      <c r="AB819" s="839"/>
      <c r="AC819" s="839"/>
      <c r="AD819" s="839"/>
      <c r="AE819" s="839"/>
      <c r="AF819" s="839"/>
      <c r="AG819" s="839"/>
      <c r="AH819" s="839"/>
      <c r="AI819" s="839"/>
      <c r="AJ819" s="839"/>
      <c r="AK819" s="839"/>
      <c r="AL819" s="839"/>
      <c r="AM819" s="839"/>
      <c r="AN819" s="839"/>
      <c r="AO819" s="839"/>
      <c r="AP819" s="839"/>
      <c r="AQ819" s="839"/>
      <c r="AR819" s="839"/>
      <c r="AS819" s="839"/>
      <c r="AT819" s="839"/>
      <c r="AU819" s="839"/>
      <c r="AV819" s="839"/>
      <c r="AW819" s="839"/>
      <c r="AX819" s="839"/>
      <c r="AY819" s="839"/>
      <c r="AZ819" s="839"/>
      <c r="BA819" s="839"/>
      <c r="BB819" s="839"/>
      <c r="BC819" s="839"/>
      <c r="BD819" s="839"/>
      <c r="BE819" s="839"/>
      <c r="BF819" s="839"/>
      <c r="BG819" s="839"/>
      <c r="BH819" s="839"/>
      <c r="BI819" s="839"/>
      <c r="BJ819" s="839"/>
      <c r="BK819" s="839"/>
      <c r="BL819" s="839"/>
      <c r="BM819" s="839"/>
      <c r="BN819" s="839"/>
      <c r="BO819" s="839"/>
      <c r="BP819" s="839"/>
      <c r="BQ819" s="839"/>
      <c r="BR819" s="839"/>
      <c r="BS819" s="839"/>
    </row>
    <row r="820" spans="1:71" s="575" customFormat="1" ht="15.6" customHeight="1" outlineLevel="2" x14ac:dyDescent="0.2">
      <c r="A820" s="811"/>
      <c r="B820" s="578"/>
      <c r="C820" s="694"/>
      <c r="D820" s="578" t="s">
        <v>1407</v>
      </c>
      <c r="E820" s="579">
        <v>1</v>
      </c>
      <c r="F820" s="576" t="s">
        <v>844</v>
      </c>
      <c r="G820" s="579">
        <v>4</v>
      </c>
      <c r="H820" s="580">
        <f t="shared" si="232"/>
        <v>4</v>
      </c>
      <c r="I820" s="768"/>
      <c r="J820" s="768">
        <f t="shared" si="233"/>
        <v>0</v>
      </c>
      <c r="K820" s="768"/>
      <c r="L820" s="768">
        <f>E820*K820</f>
        <v>0</v>
      </c>
      <c r="M820" s="768">
        <f>J820+H820*Tabellen!$K$2+L820</f>
        <v>240</v>
      </c>
      <c r="N820" s="704"/>
      <c r="O820" s="889">
        <f t="shared" si="234"/>
        <v>290.39999999999998</v>
      </c>
      <c r="P820" s="902"/>
      <c r="Q820" s="894" t="s">
        <v>1007</v>
      </c>
      <c r="R820" s="889">
        <f>H820*Tabellen!$K$2*Tabellen!$F$2</f>
        <v>290.39999999999998</v>
      </c>
      <c r="S820" s="895" t="s">
        <v>1089</v>
      </c>
      <c r="T820" s="889">
        <f>J820*Tabellen!$F$2</f>
        <v>0</v>
      </c>
      <c r="U820" s="889">
        <f>R820*Tabellen!$G$2</f>
        <v>26.135999999999996</v>
      </c>
      <c r="V820" s="889">
        <f>T820*Tabellen!$H$2</f>
        <v>0</v>
      </c>
      <c r="W820" s="889">
        <f t="shared" si="235"/>
        <v>26.135999999999996</v>
      </c>
      <c r="X820" s="889">
        <f t="shared" si="236"/>
        <v>316.53599999999994</v>
      </c>
      <c r="Y820" s="888"/>
      <c r="Z820" s="839"/>
      <c r="AA820" s="839"/>
      <c r="AB820" s="839"/>
      <c r="AC820" s="839"/>
      <c r="AD820" s="839"/>
      <c r="AE820" s="839"/>
      <c r="AF820" s="839"/>
      <c r="AG820" s="839"/>
      <c r="AH820" s="839"/>
      <c r="AI820" s="839"/>
      <c r="AJ820" s="839"/>
      <c r="AK820" s="839"/>
      <c r="AL820" s="839"/>
      <c r="AM820" s="839"/>
      <c r="AN820" s="839"/>
      <c r="AO820" s="839"/>
      <c r="AP820" s="839"/>
      <c r="AQ820" s="839"/>
      <c r="AR820" s="839"/>
      <c r="AS820" s="839"/>
      <c r="AT820" s="839"/>
      <c r="AU820" s="839"/>
      <c r="AV820" s="839"/>
      <c r="AW820" s="839"/>
      <c r="AX820" s="839"/>
      <c r="AY820" s="839"/>
      <c r="AZ820" s="839"/>
      <c r="BA820" s="839"/>
      <c r="BB820" s="839"/>
      <c r="BC820" s="839"/>
      <c r="BD820" s="839"/>
      <c r="BE820" s="839"/>
      <c r="BF820" s="839"/>
      <c r="BG820" s="839"/>
      <c r="BH820" s="839"/>
      <c r="BI820" s="839"/>
      <c r="BJ820" s="839"/>
      <c r="BK820" s="839"/>
      <c r="BL820" s="839"/>
      <c r="BM820" s="839"/>
      <c r="BN820" s="839"/>
      <c r="BO820" s="839"/>
      <c r="BP820" s="839"/>
      <c r="BQ820" s="839"/>
      <c r="BR820" s="839"/>
      <c r="BS820" s="839"/>
    </row>
    <row r="821" spans="1:71" s="733" customFormat="1" ht="15.6" customHeight="1" outlineLevel="2" x14ac:dyDescent="0.2">
      <c r="A821" s="813"/>
      <c r="B821" s="578"/>
      <c r="C821" s="694"/>
      <c r="D821" s="576"/>
      <c r="E821" s="734"/>
      <c r="G821" s="735"/>
      <c r="H821" s="735"/>
      <c r="I821" s="782"/>
      <c r="J821" s="782"/>
      <c r="K821" s="782"/>
      <c r="L821" s="782"/>
      <c r="M821" s="782"/>
      <c r="N821" s="736"/>
      <c r="O821" s="889"/>
      <c r="P821" s="902"/>
      <c r="Q821" s="894"/>
      <c r="R821" s="889"/>
      <c r="S821" s="895"/>
      <c r="T821" s="889"/>
      <c r="U821" s="889"/>
      <c r="V821" s="889"/>
      <c r="W821" s="889"/>
      <c r="X821" s="889"/>
      <c r="Y821" s="905"/>
      <c r="Z821" s="842"/>
      <c r="AA821" s="842"/>
      <c r="AB821" s="842"/>
      <c r="AC821" s="842"/>
      <c r="AD821" s="842"/>
      <c r="AE821" s="842"/>
      <c r="AF821" s="842"/>
      <c r="AG821" s="842"/>
      <c r="AH821" s="842"/>
      <c r="AI821" s="842"/>
      <c r="AJ821" s="842"/>
      <c r="AK821" s="842"/>
      <c r="AL821" s="842"/>
      <c r="AM821" s="842"/>
      <c r="AN821" s="842"/>
      <c r="AO821" s="842"/>
      <c r="AP821" s="842"/>
      <c r="AQ821" s="842"/>
      <c r="AR821" s="842"/>
      <c r="AS821" s="842"/>
      <c r="AT821" s="842"/>
      <c r="AU821" s="842"/>
      <c r="AV821" s="842"/>
      <c r="AW821" s="842"/>
      <c r="AX821" s="842"/>
      <c r="AY821" s="842"/>
      <c r="AZ821" s="842"/>
      <c r="BA821" s="842"/>
      <c r="BB821" s="842"/>
      <c r="BC821" s="842"/>
      <c r="BD821" s="842"/>
      <c r="BE821" s="842"/>
      <c r="BF821" s="842"/>
      <c r="BG821" s="842"/>
      <c r="BH821" s="842"/>
      <c r="BI821" s="842"/>
      <c r="BJ821" s="842"/>
      <c r="BK821" s="842"/>
      <c r="BL821" s="842"/>
      <c r="BM821" s="842"/>
      <c r="BN821" s="842"/>
      <c r="BO821" s="842"/>
      <c r="BP821" s="842"/>
      <c r="BQ821" s="842"/>
      <c r="BR821" s="842"/>
      <c r="BS821" s="842"/>
    </row>
    <row r="822" spans="1:71" ht="15.6" customHeight="1" outlineLevel="2" x14ac:dyDescent="0.2">
      <c r="B822" s="578"/>
      <c r="E822" s="579"/>
      <c r="G822" s="580"/>
      <c r="H822" s="580"/>
      <c r="K822" s="783"/>
      <c r="N822" s="703"/>
      <c r="O822" s="888"/>
      <c r="P822" s="888"/>
      <c r="Q822" s="888"/>
      <c r="Y822" s="888"/>
      <c r="Z822" s="836"/>
    </row>
    <row r="823" spans="1:71" ht="9" customHeight="1" outlineLevel="1" x14ac:dyDescent="0.2">
      <c r="B823" s="582"/>
      <c r="D823" s="583"/>
      <c r="E823" s="585"/>
      <c r="F823" s="583"/>
      <c r="G823" s="584"/>
      <c r="H823" s="584"/>
      <c r="I823" s="769"/>
      <c r="J823" s="769"/>
      <c r="K823" s="769"/>
      <c r="L823" s="769"/>
      <c r="M823" s="769"/>
      <c r="N823" s="694"/>
      <c r="O823" s="892"/>
      <c r="P823" s="892"/>
      <c r="Q823" s="892"/>
      <c r="R823" s="893"/>
      <c r="S823" s="893"/>
      <c r="T823" s="893"/>
      <c r="U823" s="893"/>
      <c r="V823" s="893"/>
      <c r="W823" s="893"/>
      <c r="X823" s="893"/>
      <c r="Y823" s="892"/>
      <c r="Z823" s="837"/>
      <c r="AA823" s="838"/>
      <c r="AG823" s="835"/>
      <c r="AH823" s="835"/>
    </row>
    <row r="824" spans="1:71" s="789" customFormat="1" ht="15.6" customHeight="1" outlineLevel="1" x14ac:dyDescent="0.2">
      <c r="B824" s="569" t="s">
        <v>1001</v>
      </c>
      <c r="C824" s="814"/>
      <c r="D824" s="570" t="s">
        <v>1587</v>
      </c>
      <c r="E824" s="577">
        <v>91.3</v>
      </c>
      <c r="F824" s="570" t="s">
        <v>74</v>
      </c>
      <c r="G824" s="571"/>
      <c r="H824" s="571">
        <f>SUM(H825:H840)/E824</f>
        <v>1.334234933633524</v>
      </c>
      <c r="I824" s="767"/>
      <c r="J824" s="767">
        <f>SUM(J825:J840)/E824</f>
        <v>54.118919500000004</v>
      </c>
      <c r="K824" s="767"/>
      <c r="L824" s="767">
        <f>SUM(L825:L840)/E824</f>
        <v>0</v>
      </c>
      <c r="M824" s="767">
        <f>SUM(M825:M840)/E824</f>
        <v>134.17301551801145</v>
      </c>
      <c r="N824" s="814"/>
      <c r="O824" s="886">
        <f>SUM(O825:O840)/E824</f>
        <v>162.34934877679382</v>
      </c>
      <c r="P824" s="885" t="str">
        <f>B824</f>
        <v>V1-3-K3</v>
      </c>
      <c r="Q824" s="885"/>
      <c r="R824" s="886"/>
      <c r="S824" s="886"/>
      <c r="T824" s="886"/>
      <c r="U824" s="899"/>
      <c r="V824" s="886"/>
      <c r="W824" s="886"/>
      <c r="X824" s="886">
        <f>SUM(X825:X840)/E824</f>
        <v>184.81885727810533</v>
      </c>
      <c r="Y824" s="887"/>
      <c r="Z824" s="832"/>
      <c r="AA824" s="832"/>
      <c r="AB824" s="832"/>
      <c r="AC824" s="832"/>
      <c r="AD824" s="832"/>
      <c r="AE824" s="832"/>
      <c r="AF824" s="832"/>
      <c r="AG824" s="832"/>
      <c r="AH824" s="832"/>
      <c r="AI824" s="832"/>
      <c r="AJ824" s="832"/>
      <c r="AK824" s="832"/>
      <c r="AL824" s="832"/>
      <c r="AM824" s="832"/>
      <c r="AN824" s="832"/>
      <c r="AO824" s="832"/>
      <c r="AP824" s="832"/>
      <c r="AQ824" s="832"/>
      <c r="AR824" s="832"/>
      <c r="AS824" s="832"/>
      <c r="AT824" s="832"/>
      <c r="AU824" s="832"/>
      <c r="AV824" s="832"/>
      <c r="AW824" s="832"/>
      <c r="AX824" s="832"/>
      <c r="AY824" s="832"/>
      <c r="AZ824" s="832"/>
      <c r="BA824" s="832"/>
      <c r="BB824" s="832"/>
      <c r="BC824" s="832"/>
      <c r="BD824" s="832"/>
      <c r="BE824" s="832"/>
      <c r="BF824" s="832"/>
      <c r="BG824" s="832"/>
      <c r="BH824" s="832"/>
      <c r="BI824" s="832"/>
      <c r="BJ824" s="832"/>
      <c r="BK824" s="832"/>
      <c r="BL824" s="832"/>
      <c r="BM824" s="832"/>
      <c r="BN824" s="832"/>
      <c r="BO824" s="832"/>
      <c r="BP824" s="832"/>
      <c r="BQ824" s="832"/>
      <c r="BR824" s="832"/>
      <c r="BS824" s="832"/>
    </row>
    <row r="825" spans="1:71" ht="15.6" customHeight="1" outlineLevel="2" x14ac:dyDescent="0.2">
      <c r="B825" s="578"/>
      <c r="D825" s="587" t="s">
        <v>1203</v>
      </c>
      <c r="E825" s="579"/>
      <c r="G825" s="580"/>
      <c r="H825" s="580"/>
      <c r="K825" s="783"/>
      <c r="N825" s="703"/>
      <c r="O825" s="888" t="str">
        <f>R825</f>
        <v>incl. opslagen</v>
      </c>
      <c r="P825" s="888"/>
      <c r="Q825" s="894"/>
      <c r="R825" s="901" t="str">
        <f>Tabellen!$C$2</f>
        <v>incl. opslagen</v>
      </c>
      <c r="S825" s="895"/>
      <c r="T825" s="901" t="str">
        <f>Tabellen!$C$2</f>
        <v>incl. opslagen</v>
      </c>
    </row>
    <row r="826" spans="1:71" s="575" customFormat="1" ht="15.6" customHeight="1" outlineLevel="2" x14ac:dyDescent="0.2">
      <c r="A826" s="811"/>
      <c r="B826" s="578"/>
      <c r="C826" s="694"/>
      <c r="D826" s="576" t="s">
        <v>1378</v>
      </c>
      <c r="E826" s="579">
        <v>1</v>
      </c>
      <c r="F826" s="576" t="s">
        <v>844</v>
      </c>
      <c r="G826" s="580">
        <v>2</v>
      </c>
      <c r="H826" s="580">
        <f t="shared" ref="H826:H838" si="237">E826*G826</f>
        <v>2</v>
      </c>
      <c r="I826" s="768"/>
      <c r="J826" s="768">
        <f t="shared" ref="J826:J838" si="238">E826*I826</f>
        <v>0</v>
      </c>
      <c r="K826" s="768"/>
      <c r="L826" s="768">
        <f>E826*K826</f>
        <v>0</v>
      </c>
      <c r="M826" s="768">
        <f>J826+H826*Tabellen!$K$2+L826</f>
        <v>120</v>
      </c>
      <c r="N826" s="704"/>
      <c r="O826" s="889">
        <f t="shared" ref="O826:O838" si="239">R826+T826</f>
        <v>145.19999999999999</v>
      </c>
      <c r="P826" s="902"/>
      <c r="Q826" s="894" t="s">
        <v>1007</v>
      </c>
      <c r="R826" s="889">
        <f>H826*Tabellen!$K$2*Tabellen!$F$2</f>
        <v>145.19999999999999</v>
      </c>
      <c r="S826" s="895" t="s">
        <v>1089</v>
      </c>
      <c r="T826" s="889">
        <f>J826*Tabellen!$F$2</f>
        <v>0</v>
      </c>
      <c r="U826" s="889">
        <f>R826*Tabellen!$G$2</f>
        <v>13.067999999999998</v>
      </c>
      <c r="V826" s="889">
        <f>T826*Tabellen!$H$2</f>
        <v>0</v>
      </c>
      <c r="W826" s="889">
        <f t="shared" ref="W826:W838" si="240">U826+V826</f>
        <v>13.067999999999998</v>
      </c>
      <c r="X826" s="889">
        <f t="shared" ref="X826:X838" si="241">O826+W826</f>
        <v>158.26799999999997</v>
      </c>
      <c r="Y826" s="890"/>
      <c r="Z826" s="839"/>
      <c r="AA826" s="839"/>
      <c r="AB826" s="839"/>
      <c r="AC826" s="839"/>
      <c r="AD826" s="839"/>
      <c r="AE826" s="839"/>
      <c r="AF826" s="839"/>
      <c r="AG826" s="839"/>
      <c r="AH826" s="839"/>
      <c r="AI826" s="839"/>
      <c r="AJ826" s="839"/>
      <c r="AK826" s="839"/>
      <c r="AL826" s="839"/>
      <c r="AM826" s="839"/>
      <c r="AN826" s="839"/>
      <c r="AO826" s="839"/>
      <c r="AP826" s="839"/>
      <c r="AQ826" s="839"/>
      <c r="AR826" s="839"/>
      <c r="AS826" s="839"/>
      <c r="AT826" s="839"/>
      <c r="AU826" s="839"/>
      <c r="AV826" s="839"/>
      <c r="AW826" s="839"/>
      <c r="AX826" s="839"/>
      <c r="AY826" s="839"/>
      <c r="AZ826" s="839"/>
      <c r="BA826" s="839"/>
      <c r="BB826" s="839"/>
      <c r="BC826" s="839"/>
      <c r="BD826" s="839"/>
      <c r="BE826" s="839"/>
      <c r="BF826" s="839"/>
      <c r="BG826" s="839"/>
      <c r="BH826" s="839"/>
      <c r="BI826" s="839"/>
      <c r="BJ826" s="839"/>
      <c r="BK826" s="839"/>
      <c r="BL826" s="839"/>
      <c r="BM826" s="839"/>
      <c r="BN826" s="839"/>
      <c r="BO826" s="839"/>
      <c r="BP826" s="839"/>
      <c r="BQ826" s="839"/>
      <c r="BR826" s="839"/>
      <c r="BS826" s="839"/>
    </row>
    <row r="827" spans="1:71" s="575" customFormat="1" ht="15.6" customHeight="1" outlineLevel="2" x14ac:dyDescent="0.2">
      <c r="A827" s="811"/>
      <c r="B827" s="578"/>
      <c r="C827" s="694"/>
      <c r="D827" s="576" t="s">
        <v>1408</v>
      </c>
      <c r="E827" s="579">
        <f>91.3/2.7</f>
        <v>33.81481481481481</v>
      </c>
      <c r="F827" s="576" t="s">
        <v>71</v>
      </c>
      <c r="G827" s="580">
        <v>0.05</v>
      </c>
      <c r="H827" s="580">
        <f t="shared" si="237"/>
        <v>1.6907407407407407</v>
      </c>
      <c r="I827" s="768"/>
      <c r="J827" s="768">
        <f t="shared" si="238"/>
        <v>0</v>
      </c>
      <c r="K827" s="768"/>
      <c r="L827" s="768">
        <f>E827*K827</f>
        <v>0</v>
      </c>
      <c r="M827" s="768">
        <f>J827+H827*Tabellen!$K$2+L827</f>
        <v>101.44444444444444</v>
      </c>
      <c r="N827" s="704"/>
      <c r="O827" s="889">
        <f t="shared" si="239"/>
        <v>122.74777777777777</v>
      </c>
      <c r="P827" s="902"/>
      <c r="Q827" s="894" t="s">
        <v>1007</v>
      </c>
      <c r="R827" s="889">
        <f>H827*Tabellen!$K$2*Tabellen!$F$2</f>
        <v>122.74777777777777</v>
      </c>
      <c r="S827" s="895" t="s">
        <v>1089</v>
      </c>
      <c r="T827" s="889">
        <f>J827*Tabellen!$F$2</f>
        <v>0</v>
      </c>
      <c r="U827" s="889">
        <f>R827*Tabellen!$G$2</f>
        <v>11.047299999999998</v>
      </c>
      <c r="V827" s="889">
        <f>T827*Tabellen!$H$2</f>
        <v>0</v>
      </c>
      <c r="W827" s="889">
        <f t="shared" si="240"/>
        <v>11.047299999999998</v>
      </c>
      <c r="X827" s="889">
        <f t="shared" si="241"/>
        <v>133.79507777777778</v>
      </c>
      <c r="Y827" s="890"/>
      <c r="Z827" s="839"/>
      <c r="AA827" s="839"/>
      <c r="AB827" s="839"/>
      <c r="AC827" s="839"/>
      <c r="AD827" s="839"/>
      <c r="AE827" s="839"/>
      <c r="AF827" s="839"/>
      <c r="AG827" s="839"/>
      <c r="AH827" s="839"/>
      <c r="AI827" s="839"/>
      <c r="AJ827" s="839"/>
      <c r="AK827" s="839"/>
      <c r="AL827" s="839"/>
      <c r="AM827" s="839"/>
      <c r="AN827" s="839"/>
      <c r="AO827" s="839"/>
      <c r="AP827" s="839"/>
      <c r="AQ827" s="839"/>
      <c r="AR827" s="839"/>
      <c r="AS827" s="839"/>
      <c r="AT827" s="839"/>
      <c r="AU827" s="839"/>
      <c r="AV827" s="839"/>
      <c r="AW827" s="839"/>
      <c r="AX827" s="839"/>
      <c r="AY827" s="839"/>
      <c r="AZ827" s="839"/>
      <c r="BA827" s="839"/>
      <c r="BB827" s="839"/>
      <c r="BC827" s="839"/>
      <c r="BD827" s="839"/>
      <c r="BE827" s="839"/>
      <c r="BF827" s="839"/>
      <c r="BG827" s="839"/>
      <c r="BH827" s="839"/>
      <c r="BI827" s="839"/>
      <c r="BJ827" s="839"/>
      <c r="BK827" s="839"/>
      <c r="BL827" s="839"/>
      <c r="BM827" s="839"/>
      <c r="BN827" s="839"/>
      <c r="BO827" s="839"/>
      <c r="BP827" s="839"/>
      <c r="BQ827" s="839"/>
      <c r="BR827" s="839"/>
      <c r="BS827" s="839"/>
    </row>
    <row r="828" spans="1:71" s="575" customFormat="1" ht="15.6" customHeight="1" outlineLevel="2" x14ac:dyDescent="0.2">
      <c r="A828" s="811"/>
      <c r="B828" s="578"/>
      <c r="C828" s="694"/>
      <c r="D828" s="576" t="s">
        <v>1420</v>
      </c>
      <c r="E828" s="579">
        <f>E824*3.3333</f>
        <v>304.33028999999999</v>
      </c>
      <c r="F828" s="576" t="s">
        <v>71</v>
      </c>
      <c r="G828" s="580">
        <v>0.03</v>
      </c>
      <c r="H828" s="580">
        <f t="shared" si="237"/>
        <v>9.1299086999999997</v>
      </c>
      <c r="I828" s="768">
        <v>0.44</v>
      </c>
      <c r="J828" s="768">
        <f t="shared" si="238"/>
        <v>133.90532759999999</v>
      </c>
      <c r="K828" s="768"/>
      <c r="L828" s="768">
        <f>E828*K828</f>
        <v>0</v>
      </c>
      <c r="M828" s="768">
        <f>J828+H828*Tabellen!$K$2+L828</f>
        <v>681.69984959999999</v>
      </c>
      <c r="N828" s="704"/>
      <c r="O828" s="889">
        <f t="shared" si="239"/>
        <v>824.85681801600003</v>
      </c>
      <c r="P828" s="902"/>
      <c r="Q828" s="894" t="s">
        <v>1007</v>
      </c>
      <c r="R828" s="889">
        <f>H828*Tabellen!$K$2*Tabellen!$F$2</f>
        <v>662.83137162000003</v>
      </c>
      <c r="S828" s="895" t="s">
        <v>1089</v>
      </c>
      <c r="T828" s="889">
        <f>J828*Tabellen!$F$2</f>
        <v>162.02544639599998</v>
      </c>
      <c r="U828" s="889">
        <f>R828*Tabellen!$G$2</f>
        <v>59.654823445799998</v>
      </c>
      <c r="V828" s="889">
        <f>T828*Tabellen!$H$2</f>
        <v>34.025343743159993</v>
      </c>
      <c r="W828" s="889">
        <f t="shared" si="240"/>
        <v>93.680167188959985</v>
      </c>
      <c r="X828" s="889">
        <f t="shared" si="241"/>
        <v>918.53698520496005</v>
      </c>
      <c r="Y828" s="890"/>
      <c r="Z828" s="839"/>
      <c r="AA828" s="839"/>
      <c r="AB828" s="839"/>
      <c r="AC828" s="839"/>
      <c r="AD828" s="839"/>
      <c r="AE828" s="839"/>
      <c r="AF828" s="839"/>
      <c r="AG828" s="839"/>
      <c r="AH828" s="839"/>
      <c r="AI828" s="839"/>
      <c r="AJ828" s="839"/>
      <c r="AK828" s="839"/>
      <c r="AL828" s="839"/>
      <c r="AM828" s="839"/>
      <c r="AN828" s="839"/>
      <c r="AO828" s="839"/>
      <c r="AP828" s="839"/>
      <c r="AQ828" s="839"/>
      <c r="AR828" s="839"/>
      <c r="AS828" s="839"/>
      <c r="AT828" s="839"/>
      <c r="AU828" s="839"/>
      <c r="AV828" s="839"/>
      <c r="AW828" s="839"/>
      <c r="AX828" s="839"/>
      <c r="AY828" s="839"/>
      <c r="AZ828" s="839"/>
      <c r="BA828" s="839"/>
      <c r="BB828" s="839"/>
      <c r="BC828" s="839"/>
      <c r="BD828" s="839"/>
      <c r="BE828" s="839"/>
      <c r="BF828" s="839"/>
      <c r="BG828" s="839"/>
      <c r="BH828" s="839"/>
      <c r="BI828" s="839"/>
      <c r="BJ828" s="839"/>
      <c r="BK828" s="839"/>
      <c r="BL828" s="839"/>
      <c r="BM828" s="839"/>
      <c r="BN828" s="839"/>
      <c r="BO828" s="839"/>
      <c r="BP828" s="839"/>
      <c r="BQ828" s="839"/>
      <c r="BR828" s="839"/>
      <c r="BS828" s="839"/>
    </row>
    <row r="829" spans="1:71" s="575" customFormat="1" ht="15.6" customHeight="1" outlineLevel="2" x14ac:dyDescent="0.2">
      <c r="A829" s="811"/>
      <c r="B829" s="686"/>
      <c r="C829" s="699"/>
      <c r="D829" s="692" t="s">
        <v>158</v>
      </c>
      <c r="E829" s="597">
        <f>E824*1.7*1.1</f>
        <v>170.73099999999999</v>
      </c>
      <c r="F829" s="598" t="s">
        <v>71</v>
      </c>
      <c r="G829" s="599">
        <v>0</v>
      </c>
      <c r="H829" s="599">
        <f t="shared" si="237"/>
        <v>0</v>
      </c>
      <c r="I829" s="776">
        <v>2.61</v>
      </c>
      <c r="J829" s="776">
        <f t="shared" si="238"/>
        <v>445.60790999999995</v>
      </c>
      <c r="K829" s="776"/>
      <c r="L829" s="776">
        <f>+K829*E829</f>
        <v>0</v>
      </c>
      <c r="M829" s="777">
        <f>J829+H829*Tabellen!$K$2+L829</f>
        <v>445.60790999999995</v>
      </c>
      <c r="N829" s="704"/>
      <c r="O829" s="889">
        <f t="shared" si="239"/>
        <v>539.18557109999995</v>
      </c>
      <c r="P829" s="902"/>
      <c r="Q829" s="894" t="s">
        <v>1007</v>
      </c>
      <c r="R829" s="889">
        <f>H829*Tabellen!$K$2*Tabellen!$F$2</f>
        <v>0</v>
      </c>
      <c r="S829" s="895" t="s">
        <v>1089</v>
      </c>
      <c r="T829" s="889">
        <f>J829*Tabellen!$F$2</f>
        <v>539.18557109999995</v>
      </c>
      <c r="U829" s="889">
        <f>R829*Tabellen!$G$2</f>
        <v>0</v>
      </c>
      <c r="V829" s="889">
        <f>T829*Tabellen!$H$2</f>
        <v>113.22896993099998</v>
      </c>
      <c r="W829" s="889">
        <f t="shared" si="240"/>
        <v>113.22896993099998</v>
      </c>
      <c r="X829" s="889">
        <f t="shared" si="241"/>
        <v>652.41454103099989</v>
      </c>
      <c r="Y829" s="890"/>
      <c r="Z829" s="841"/>
      <c r="AA829" s="839"/>
      <c r="AB829" s="839"/>
      <c r="AC829" s="839"/>
      <c r="AD829" s="839"/>
      <c r="AE829" s="839"/>
      <c r="AF829" s="839"/>
      <c r="AG829" s="839"/>
      <c r="AH829" s="839"/>
      <c r="AI829" s="839"/>
      <c r="AJ829" s="839"/>
      <c r="AK829" s="839"/>
      <c r="AL829" s="839"/>
      <c r="AM829" s="839"/>
      <c r="AN829" s="839"/>
      <c r="AO829" s="839"/>
      <c r="AP829" s="839"/>
      <c r="AQ829" s="839"/>
      <c r="AR829" s="839"/>
      <c r="AS829" s="839"/>
      <c r="AT829" s="839"/>
      <c r="AU829" s="839"/>
      <c r="AV829" s="839"/>
      <c r="AW829" s="839"/>
      <c r="AX829" s="839"/>
      <c r="AY829" s="839"/>
      <c r="AZ829" s="839"/>
      <c r="BA829" s="839"/>
      <c r="BB829" s="839"/>
      <c r="BC829" s="839"/>
      <c r="BD829" s="839"/>
      <c r="BE829" s="839"/>
      <c r="BF829" s="839"/>
      <c r="BG829" s="839"/>
      <c r="BH829" s="839"/>
      <c r="BI829" s="839"/>
      <c r="BJ829" s="839"/>
      <c r="BK829" s="839"/>
      <c r="BL829" s="839"/>
      <c r="BM829" s="839"/>
      <c r="BN829" s="839"/>
      <c r="BO829" s="839"/>
      <c r="BP829" s="839"/>
      <c r="BQ829" s="839"/>
      <c r="BR829" s="839"/>
      <c r="BS829" s="839"/>
    </row>
    <row r="830" spans="1:71" s="575" customFormat="1" ht="15.6" customHeight="1" outlineLevel="2" x14ac:dyDescent="0.2">
      <c r="A830" s="811"/>
      <c r="B830" s="686"/>
      <c r="C830" s="699"/>
      <c r="D830" s="692" t="s">
        <v>159</v>
      </c>
      <c r="E830" s="597">
        <f>E824/2.5*2.1</f>
        <v>76.691999999999993</v>
      </c>
      <c r="F830" s="598" t="s">
        <v>71</v>
      </c>
      <c r="G830" s="599">
        <v>0</v>
      </c>
      <c r="H830" s="599">
        <f t="shared" si="237"/>
        <v>0</v>
      </c>
      <c r="I830" s="776">
        <v>2.39</v>
      </c>
      <c r="J830" s="776">
        <f t="shared" si="238"/>
        <v>183.29388</v>
      </c>
      <c r="K830" s="776"/>
      <c r="L830" s="776">
        <f>+K830*E830</f>
        <v>0</v>
      </c>
      <c r="M830" s="777">
        <f>J830+H830*Tabellen!$K$2+L830</f>
        <v>183.29388</v>
      </c>
      <c r="N830" s="704"/>
      <c r="O830" s="889">
        <f t="shared" si="239"/>
        <v>221.78559479999998</v>
      </c>
      <c r="P830" s="902"/>
      <c r="Q830" s="894" t="s">
        <v>1007</v>
      </c>
      <c r="R830" s="889">
        <f>H830*Tabellen!$K$2*Tabellen!$F$2</f>
        <v>0</v>
      </c>
      <c r="S830" s="895" t="s">
        <v>1089</v>
      </c>
      <c r="T830" s="889">
        <f>J830*Tabellen!$F$2</f>
        <v>221.78559479999998</v>
      </c>
      <c r="U830" s="889">
        <f>R830*Tabellen!$G$2</f>
        <v>0</v>
      </c>
      <c r="V830" s="889">
        <f>T830*Tabellen!$H$2</f>
        <v>46.574974907999994</v>
      </c>
      <c r="W830" s="889">
        <f t="shared" si="240"/>
        <v>46.574974907999994</v>
      </c>
      <c r="X830" s="889">
        <f t="shared" si="241"/>
        <v>268.36056970799996</v>
      </c>
      <c r="Y830" s="890"/>
      <c r="Z830" s="841"/>
      <c r="AA830" s="839"/>
      <c r="AB830" s="839"/>
      <c r="AC830" s="839"/>
      <c r="AD830" s="839"/>
      <c r="AE830" s="839"/>
      <c r="AF830" s="839"/>
      <c r="AG830" s="839"/>
      <c r="AH830" s="839"/>
      <c r="AI830" s="839"/>
      <c r="AJ830" s="839"/>
      <c r="AK830" s="839"/>
      <c r="AL830" s="839"/>
      <c r="AM830" s="839"/>
      <c r="AN830" s="839"/>
      <c r="AO830" s="839"/>
      <c r="AP830" s="839"/>
      <c r="AQ830" s="839"/>
      <c r="AR830" s="839"/>
      <c r="AS830" s="839"/>
      <c r="AT830" s="839"/>
      <c r="AU830" s="839"/>
      <c r="AV830" s="839"/>
      <c r="AW830" s="839"/>
      <c r="AX830" s="839"/>
      <c r="AY830" s="839"/>
      <c r="AZ830" s="839"/>
      <c r="BA830" s="839"/>
      <c r="BB830" s="839"/>
      <c r="BC830" s="839"/>
      <c r="BD830" s="839"/>
      <c r="BE830" s="839"/>
      <c r="BF830" s="839"/>
      <c r="BG830" s="839"/>
      <c r="BH830" s="839"/>
      <c r="BI830" s="839"/>
      <c r="BJ830" s="839"/>
      <c r="BK830" s="839"/>
      <c r="BL830" s="839"/>
      <c r="BM830" s="839"/>
      <c r="BN830" s="839"/>
      <c r="BO830" s="839"/>
      <c r="BP830" s="839"/>
      <c r="BQ830" s="839"/>
      <c r="BR830" s="839"/>
      <c r="BS830" s="839"/>
    </row>
    <row r="831" spans="1:71" s="575" customFormat="1" ht="15.6" customHeight="1" outlineLevel="2" x14ac:dyDescent="0.2">
      <c r="A831" s="811"/>
      <c r="B831" s="578"/>
      <c r="C831" s="694"/>
      <c r="D831" s="576" t="s">
        <v>1421</v>
      </c>
      <c r="E831" s="579">
        <f>E824*1.05</f>
        <v>95.864999999999995</v>
      </c>
      <c r="F831" s="576" t="s">
        <v>74</v>
      </c>
      <c r="G831" s="580">
        <v>0</v>
      </c>
      <c r="H831" s="580">
        <f t="shared" si="237"/>
        <v>0</v>
      </c>
      <c r="I831" s="768">
        <v>17.79</v>
      </c>
      <c r="J831" s="768">
        <f t="shared" si="238"/>
        <v>1705.4383499999999</v>
      </c>
      <c r="K831" s="768"/>
      <c r="L831" s="768">
        <f>E831*K831</f>
        <v>0</v>
      </c>
      <c r="M831" s="768">
        <f>J831+H831*Tabellen!$K$2+L831</f>
        <v>1705.4383499999999</v>
      </c>
      <c r="N831" s="704"/>
      <c r="O831" s="889">
        <f t="shared" si="239"/>
        <v>2063.5804034999996</v>
      </c>
      <c r="P831" s="902"/>
      <c r="Q831" s="894" t="s">
        <v>1007</v>
      </c>
      <c r="R831" s="889">
        <f>H831*Tabellen!$K$2*Tabellen!$F$2</f>
        <v>0</v>
      </c>
      <c r="S831" s="895" t="s">
        <v>1089</v>
      </c>
      <c r="T831" s="889">
        <f>J831*Tabellen!$F$2</f>
        <v>2063.5804034999996</v>
      </c>
      <c r="U831" s="889">
        <f>R831*Tabellen!$G$2</f>
        <v>0</v>
      </c>
      <c r="V831" s="889">
        <f>T831*Tabellen!$H$2</f>
        <v>433.35188473499989</v>
      </c>
      <c r="W831" s="889">
        <f t="shared" si="240"/>
        <v>433.35188473499989</v>
      </c>
      <c r="X831" s="889">
        <f t="shared" si="241"/>
        <v>2496.9322882349998</v>
      </c>
      <c r="Y831" s="888"/>
      <c r="Z831" s="839"/>
      <c r="AA831" s="839"/>
      <c r="AB831" s="839"/>
      <c r="AC831" s="839"/>
      <c r="AD831" s="839"/>
      <c r="AE831" s="839"/>
      <c r="AF831" s="839"/>
      <c r="AG831" s="839"/>
      <c r="AH831" s="839"/>
      <c r="AI831" s="839"/>
      <c r="AJ831" s="839"/>
      <c r="AK831" s="839"/>
      <c r="AL831" s="839"/>
      <c r="AM831" s="839"/>
      <c r="AN831" s="839"/>
      <c r="AO831" s="839"/>
      <c r="AP831" s="839"/>
      <c r="AQ831" s="839"/>
      <c r="AR831" s="839"/>
      <c r="AS831" s="839"/>
      <c r="AT831" s="839"/>
      <c r="AU831" s="839"/>
      <c r="AV831" s="839"/>
      <c r="AW831" s="839"/>
      <c r="AX831" s="839"/>
      <c r="AY831" s="839"/>
      <c r="AZ831" s="839"/>
      <c r="BA831" s="839"/>
      <c r="BB831" s="839"/>
      <c r="BC831" s="839"/>
      <c r="BD831" s="839"/>
      <c r="BE831" s="839"/>
      <c r="BF831" s="839"/>
      <c r="BG831" s="839"/>
      <c r="BH831" s="839"/>
      <c r="BI831" s="839"/>
      <c r="BJ831" s="839"/>
      <c r="BK831" s="839"/>
      <c r="BL831" s="839"/>
      <c r="BM831" s="839"/>
      <c r="BN831" s="839"/>
      <c r="BO831" s="839"/>
      <c r="BP831" s="839"/>
      <c r="BQ831" s="839"/>
      <c r="BR831" s="839"/>
      <c r="BS831" s="839"/>
    </row>
    <row r="832" spans="1:71" s="575" customFormat="1" ht="15.6" customHeight="1" outlineLevel="2" x14ac:dyDescent="0.2">
      <c r="A832" s="811"/>
      <c r="B832" s="578"/>
      <c r="C832" s="694"/>
      <c r="D832" s="576" t="s">
        <v>1514</v>
      </c>
      <c r="E832" s="579">
        <f>E824*1.05</f>
        <v>95.864999999999995</v>
      </c>
      <c r="F832" s="578" t="s">
        <v>74</v>
      </c>
      <c r="G832" s="579">
        <v>0</v>
      </c>
      <c r="H832" s="580">
        <f t="shared" si="237"/>
        <v>0</v>
      </c>
      <c r="I832" s="781">
        <v>1.85</v>
      </c>
      <c r="J832" s="768">
        <f t="shared" si="238"/>
        <v>177.35024999999999</v>
      </c>
      <c r="K832" s="768"/>
      <c r="L832" s="768">
        <f>E832*K832</f>
        <v>0</v>
      </c>
      <c r="M832" s="768">
        <f>J832+H832*Tabellen!$K$2+L832</f>
        <v>177.35024999999999</v>
      </c>
      <c r="N832" s="704"/>
      <c r="O832" s="889">
        <f t="shared" si="239"/>
        <v>214.59380249999998</v>
      </c>
      <c r="P832" s="902"/>
      <c r="Q832" s="894" t="s">
        <v>1007</v>
      </c>
      <c r="R832" s="889">
        <f>H832*Tabellen!$K$2*Tabellen!$F$2</f>
        <v>0</v>
      </c>
      <c r="S832" s="895" t="s">
        <v>1089</v>
      </c>
      <c r="T832" s="889">
        <f>J832*Tabellen!$F$2</f>
        <v>214.59380249999998</v>
      </c>
      <c r="U832" s="889">
        <f>R832*Tabellen!$G$2</f>
        <v>0</v>
      </c>
      <c r="V832" s="889">
        <f>T832*Tabellen!$H$2</f>
        <v>45.064698524999997</v>
      </c>
      <c r="W832" s="889">
        <f t="shared" si="240"/>
        <v>45.064698524999997</v>
      </c>
      <c r="X832" s="889">
        <f t="shared" si="241"/>
        <v>259.65850102499996</v>
      </c>
      <c r="Y832" s="897"/>
      <c r="Z832" s="839"/>
      <c r="AA832" s="839"/>
      <c r="AB832" s="839"/>
      <c r="AC832" s="839"/>
      <c r="AD832" s="839"/>
      <c r="AE832" s="839"/>
      <c r="AF832" s="839"/>
      <c r="AG832" s="839"/>
      <c r="AH832" s="839"/>
      <c r="AI832" s="839"/>
      <c r="AJ832" s="839"/>
      <c r="AK832" s="839"/>
      <c r="AL832" s="839"/>
      <c r="AM832" s="839"/>
      <c r="AN832" s="839"/>
      <c r="AO832" s="839"/>
      <c r="AP832" s="839"/>
      <c r="AQ832" s="839"/>
      <c r="AR832" s="839"/>
      <c r="AS832" s="839"/>
      <c r="AT832" s="839"/>
      <c r="AU832" s="839"/>
      <c r="AV832" s="839"/>
      <c r="AW832" s="839"/>
      <c r="AX832" s="839"/>
      <c r="AY832" s="839"/>
      <c r="AZ832" s="839"/>
      <c r="BA832" s="839"/>
      <c r="BB832" s="839"/>
      <c r="BC832" s="839"/>
      <c r="BD832" s="839"/>
      <c r="BE832" s="839"/>
      <c r="BF832" s="839"/>
      <c r="BG832" s="839"/>
      <c r="BH832" s="839"/>
      <c r="BI832" s="839"/>
      <c r="BJ832" s="839"/>
      <c r="BK832" s="839"/>
      <c r="BL832" s="839"/>
      <c r="BM832" s="839"/>
      <c r="BN832" s="839"/>
      <c r="BO832" s="839"/>
      <c r="BP832" s="839"/>
      <c r="BQ832" s="839"/>
      <c r="BR832" s="839"/>
      <c r="BS832" s="839"/>
    </row>
    <row r="833" spans="1:71" s="575" customFormat="1" ht="15.6" customHeight="1" outlineLevel="2" x14ac:dyDescent="0.2">
      <c r="A833" s="811"/>
      <c r="B833" s="578"/>
      <c r="C833" s="694"/>
      <c r="D833" s="576" t="s">
        <v>1414</v>
      </c>
      <c r="E833" s="579">
        <f>E824*1.1</f>
        <v>100.43</v>
      </c>
      <c r="F833" s="578" t="s">
        <v>74</v>
      </c>
      <c r="G833" s="579"/>
      <c r="H833" s="580">
        <f t="shared" si="237"/>
        <v>0</v>
      </c>
      <c r="I833" s="781">
        <v>2.1754249999999997</v>
      </c>
      <c r="J833" s="768">
        <f t="shared" si="238"/>
        <v>218.47793274999998</v>
      </c>
      <c r="K833" s="768"/>
      <c r="L833" s="768">
        <f>E833*K833</f>
        <v>0</v>
      </c>
      <c r="M833" s="768">
        <f>J833+H833*Tabellen!$K$2+L833</f>
        <v>218.47793274999998</v>
      </c>
      <c r="N833" s="704"/>
      <c r="O833" s="889">
        <f t="shared" si="239"/>
        <v>264.35829862749995</v>
      </c>
      <c r="P833" s="902"/>
      <c r="Q833" s="894" t="s">
        <v>1007</v>
      </c>
      <c r="R833" s="889">
        <f>H833*Tabellen!$K$2*Tabellen!$F$2</f>
        <v>0</v>
      </c>
      <c r="S833" s="895" t="s">
        <v>1089</v>
      </c>
      <c r="T833" s="889">
        <f>J833*Tabellen!$F$2</f>
        <v>264.35829862749995</v>
      </c>
      <c r="U833" s="889">
        <f>R833*Tabellen!$G$2</f>
        <v>0</v>
      </c>
      <c r="V833" s="889">
        <f>T833*Tabellen!$H$2</f>
        <v>55.515242711774988</v>
      </c>
      <c r="W833" s="889">
        <f t="shared" si="240"/>
        <v>55.515242711774988</v>
      </c>
      <c r="X833" s="889">
        <f t="shared" si="241"/>
        <v>319.87354133927494</v>
      </c>
      <c r="Y833" s="897"/>
      <c r="Z833" s="839"/>
      <c r="AA833" s="839"/>
      <c r="AB833" s="839"/>
      <c r="AC833" s="839"/>
      <c r="AD833" s="839"/>
      <c r="AE833" s="839"/>
      <c r="AF833" s="839"/>
      <c r="AG833" s="839"/>
      <c r="AH833" s="839"/>
      <c r="AI833" s="839"/>
      <c r="AJ833" s="839"/>
      <c r="AK833" s="839"/>
      <c r="AL833" s="839"/>
      <c r="AM833" s="839"/>
      <c r="AN833" s="839"/>
      <c r="AO833" s="839"/>
      <c r="AP833" s="839"/>
      <c r="AQ833" s="839"/>
      <c r="AR833" s="839"/>
      <c r="AS833" s="839"/>
      <c r="AT833" s="839"/>
      <c r="AU833" s="839"/>
      <c r="AV833" s="839"/>
      <c r="AW833" s="839"/>
      <c r="AX833" s="839"/>
      <c r="AY833" s="839"/>
      <c r="AZ833" s="839"/>
      <c r="BA833" s="839"/>
      <c r="BB833" s="839"/>
      <c r="BC833" s="839"/>
      <c r="BD833" s="839"/>
      <c r="BE833" s="839"/>
      <c r="BF833" s="839"/>
      <c r="BG833" s="839"/>
      <c r="BH833" s="839"/>
      <c r="BI833" s="839"/>
      <c r="BJ833" s="839"/>
      <c r="BK833" s="839"/>
      <c r="BL833" s="839"/>
      <c r="BM833" s="839"/>
      <c r="BN833" s="839"/>
      <c r="BO833" s="839"/>
      <c r="BP833" s="839"/>
      <c r="BQ833" s="839"/>
      <c r="BR833" s="839"/>
      <c r="BS833" s="839"/>
    </row>
    <row r="834" spans="1:71" s="575" customFormat="1" ht="15.6" customHeight="1" outlineLevel="2" x14ac:dyDescent="0.2">
      <c r="A834" s="811"/>
      <c r="B834" s="578"/>
      <c r="C834" s="694"/>
      <c r="D834" s="576" t="s">
        <v>1415</v>
      </c>
      <c r="E834" s="579">
        <f>E824*1.1</f>
        <v>100.43</v>
      </c>
      <c r="F834" s="578" t="s">
        <v>74</v>
      </c>
      <c r="G834" s="579"/>
      <c r="H834" s="580">
        <f t="shared" si="237"/>
        <v>0</v>
      </c>
      <c r="I834" s="781">
        <v>1.79</v>
      </c>
      <c r="J834" s="768">
        <f t="shared" si="238"/>
        <v>179.76970000000003</v>
      </c>
      <c r="K834" s="768"/>
      <c r="L834" s="768">
        <f>E834*K834</f>
        <v>0</v>
      </c>
      <c r="M834" s="768">
        <f>J834+H834*Tabellen!$K$2+L834</f>
        <v>179.76970000000003</v>
      </c>
      <c r="N834" s="704"/>
      <c r="O834" s="889">
        <f t="shared" si="239"/>
        <v>217.52133700000002</v>
      </c>
      <c r="P834" s="902"/>
      <c r="Q834" s="894" t="s">
        <v>1007</v>
      </c>
      <c r="R834" s="889">
        <f>H834*Tabellen!$K$2*Tabellen!$F$2</f>
        <v>0</v>
      </c>
      <c r="S834" s="895" t="s">
        <v>1089</v>
      </c>
      <c r="T834" s="889">
        <f>J834*Tabellen!$F$2</f>
        <v>217.52133700000002</v>
      </c>
      <c r="U834" s="889">
        <f>R834*Tabellen!$G$2</f>
        <v>0</v>
      </c>
      <c r="V834" s="889">
        <f>T834*Tabellen!$H$2</f>
        <v>45.679480770000005</v>
      </c>
      <c r="W834" s="889">
        <f t="shared" si="240"/>
        <v>45.679480770000005</v>
      </c>
      <c r="X834" s="889">
        <f t="shared" si="241"/>
        <v>263.20081777000001</v>
      </c>
      <c r="Y834" s="897"/>
      <c r="Z834" s="839"/>
      <c r="AA834" s="839"/>
      <c r="AB834" s="839"/>
      <c r="AC834" s="839"/>
      <c r="AD834" s="839"/>
      <c r="AE834" s="839"/>
      <c r="AF834" s="839"/>
      <c r="AG834" s="839"/>
      <c r="AH834" s="839"/>
      <c r="AI834" s="839"/>
      <c r="AJ834" s="839"/>
      <c r="AK834" s="839"/>
      <c r="AL834" s="839"/>
      <c r="AM834" s="839"/>
      <c r="AN834" s="839"/>
      <c r="AO834" s="839"/>
      <c r="AP834" s="839"/>
      <c r="AQ834" s="839"/>
      <c r="AR834" s="839"/>
      <c r="AS834" s="839"/>
      <c r="AT834" s="839"/>
      <c r="AU834" s="839"/>
      <c r="AV834" s="839"/>
      <c r="AW834" s="839"/>
      <c r="AX834" s="839"/>
      <c r="AY834" s="839"/>
      <c r="AZ834" s="839"/>
      <c r="BA834" s="839"/>
      <c r="BB834" s="839"/>
      <c r="BC834" s="839"/>
      <c r="BD834" s="839"/>
      <c r="BE834" s="839"/>
      <c r="BF834" s="839"/>
      <c r="BG834" s="839"/>
      <c r="BH834" s="839"/>
      <c r="BI834" s="839"/>
      <c r="BJ834" s="839"/>
      <c r="BK834" s="839"/>
      <c r="BL834" s="839"/>
      <c r="BM834" s="839"/>
      <c r="BN834" s="839"/>
      <c r="BO834" s="839"/>
      <c r="BP834" s="839"/>
      <c r="BQ834" s="839"/>
      <c r="BR834" s="839"/>
      <c r="BS834" s="839"/>
    </row>
    <row r="835" spans="1:71" s="575" customFormat="1" ht="15.6" customHeight="1" outlineLevel="2" x14ac:dyDescent="0.2">
      <c r="A835" s="811"/>
      <c r="B835" s="578"/>
      <c r="C835" s="694"/>
      <c r="D835" s="576" t="s">
        <v>1900</v>
      </c>
      <c r="E835" s="579">
        <f>E824*1.1</f>
        <v>100.43</v>
      </c>
      <c r="F835" s="576" t="s">
        <v>74</v>
      </c>
      <c r="G835" s="580"/>
      <c r="H835" s="580">
        <f t="shared" si="237"/>
        <v>0</v>
      </c>
      <c r="I835" s="768">
        <v>9.8000000000000007</v>
      </c>
      <c r="J835" s="768">
        <f t="shared" si="238"/>
        <v>984.21400000000017</v>
      </c>
      <c r="K835" s="768"/>
      <c r="L835" s="768">
        <f>E835*K835</f>
        <v>0</v>
      </c>
      <c r="M835" s="768">
        <f>J835+H835*Tabellen!$K$2+L835</f>
        <v>984.21400000000017</v>
      </c>
      <c r="N835" s="704"/>
      <c r="O835" s="889">
        <f t="shared" si="239"/>
        <v>1190.8989400000003</v>
      </c>
      <c r="P835" s="902"/>
      <c r="Q835" s="894" t="s">
        <v>1007</v>
      </c>
      <c r="R835" s="889">
        <f>H835*Tabellen!$K$2*Tabellen!$F$2</f>
        <v>0</v>
      </c>
      <c r="S835" s="895" t="s">
        <v>1089</v>
      </c>
      <c r="T835" s="889">
        <f>J835*Tabellen!$F$2</f>
        <v>1190.8989400000003</v>
      </c>
      <c r="U835" s="889">
        <f>R835*Tabellen!$G$2</f>
        <v>0</v>
      </c>
      <c r="V835" s="889">
        <f>T835*Tabellen!$H$2</f>
        <v>250.08877740000005</v>
      </c>
      <c r="W835" s="889">
        <f t="shared" si="240"/>
        <v>250.08877740000005</v>
      </c>
      <c r="X835" s="889">
        <f t="shared" si="241"/>
        <v>1440.9877174000003</v>
      </c>
      <c r="Y835" s="905"/>
      <c r="Z835" s="839"/>
      <c r="AA835" s="839"/>
      <c r="AB835" s="839"/>
      <c r="AC835" s="839"/>
      <c r="AD835" s="839"/>
      <c r="AE835" s="839"/>
      <c r="AF835" s="839"/>
      <c r="AG835" s="839"/>
      <c r="AH835" s="839"/>
      <c r="AI835" s="839"/>
      <c r="AJ835" s="839"/>
      <c r="AK835" s="839"/>
      <c r="AL835" s="839"/>
      <c r="AM835" s="839"/>
      <c r="AN835" s="839"/>
      <c r="AO835" s="839"/>
      <c r="AP835" s="839"/>
      <c r="AQ835" s="839"/>
      <c r="AR835" s="839"/>
      <c r="AS835" s="839"/>
      <c r="AT835" s="839"/>
      <c r="AU835" s="839"/>
      <c r="AV835" s="839"/>
      <c r="AW835" s="839"/>
      <c r="AX835" s="839"/>
      <c r="AY835" s="839"/>
      <c r="AZ835" s="839"/>
      <c r="BA835" s="839"/>
      <c r="BB835" s="839"/>
      <c r="BC835" s="839"/>
      <c r="BD835" s="839"/>
      <c r="BE835" s="839"/>
      <c r="BF835" s="839"/>
      <c r="BG835" s="839"/>
      <c r="BH835" s="839"/>
      <c r="BI835" s="839"/>
      <c r="BJ835" s="839"/>
      <c r="BK835" s="839"/>
      <c r="BL835" s="839"/>
      <c r="BM835" s="839"/>
      <c r="BN835" s="839"/>
      <c r="BO835" s="839"/>
      <c r="BP835" s="839"/>
      <c r="BQ835" s="839"/>
      <c r="BR835" s="839"/>
      <c r="BS835" s="839"/>
    </row>
    <row r="836" spans="1:71" s="575" customFormat="1" ht="15.6" customHeight="1" outlineLevel="2" x14ac:dyDescent="0.2">
      <c r="A836" s="811"/>
      <c r="B836" s="686"/>
      <c r="C836" s="699"/>
      <c r="D836" s="692" t="s">
        <v>1422</v>
      </c>
      <c r="E836" s="597">
        <f>E824</f>
        <v>91.3</v>
      </c>
      <c r="F836" s="598" t="s">
        <v>74</v>
      </c>
      <c r="G836" s="599">
        <v>1.1499999999999999</v>
      </c>
      <c r="H836" s="599">
        <f t="shared" si="237"/>
        <v>104.99499999999999</v>
      </c>
      <c r="I836" s="776">
        <v>0</v>
      </c>
      <c r="J836" s="776">
        <f t="shared" si="238"/>
        <v>0</v>
      </c>
      <c r="K836" s="776"/>
      <c r="L836" s="776">
        <f>+K836*E836</f>
        <v>0</v>
      </c>
      <c r="M836" s="777">
        <f>J836+H836*Tabellen!$K$2+L836</f>
        <v>6299.7</v>
      </c>
      <c r="N836" s="704"/>
      <c r="O836" s="889">
        <f t="shared" si="239"/>
        <v>7622.6369999999997</v>
      </c>
      <c r="P836" s="902"/>
      <c r="Q836" s="894" t="s">
        <v>1007</v>
      </c>
      <c r="R836" s="889">
        <f>H836*Tabellen!$K$2*Tabellen!$F$2</f>
        <v>7622.6369999999997</v>
      </c>
      <c r="S836" s="895" t="s">
        <v>1089</v>
      </c>
      <c r="T836" s="889">
        <f>J836*Tabellen!$F$2</f>
        <v>0</v>
      </c>
      <c r="U836" s="889">
        <f>R836*Tabellen!$G$2</f>
        <v>686.03733</v>
      </c>
      <c r="V836" s="889">
        <f>T836*Tabellen!$H$2</f>
        <v>0</v>
      </c>
      <c r="W836" s="889">
        <f t="shared" si="240"/>
        <v>686.03733</v>
      </c>
      <c r="X836" s="889">
        <f t="shared" si="241"/>
        <v>8308.6743299999998</v>
      </c>
      <c r="Y836" s="890"/>
      <c r="Z836" s="841"/>
      <c r="AA836" s="839"/>
      <c r="AB836" s="839"/>
      <c r="AC836" s="839"/>
      <c r="AD836" s="839"/>
      <c r="AE836" s="839"/>
      <c r="AF836" s="839"/>
      <c r="AG836" s="839"/>
      <c r="AH836" s="839"/>
      <c r="AI836" s="839"/>
      <c r="AJ836" s="839"/>
      <c r="AK836" s="839"/>
      <c r="AL836" s="839"/>
      <c r="AM836" s="839"/>
      <c r="AN836" s="839"/>
      <c r="AO836" s="839"/>
      <c r="AP836" s="839"/>
      <c r="AQ836" s="839"/>
      <c r="AR836" s="839"/>
      <c r="AS836" s="839"/>
      <c r="AT836" s="839"/>
      <c r="AU836" s="839"/>
      <c r="AV836" s="839"/>
      <c r="AW836" s="839"/>
      <c r="AX836" s="839"/>
      <c r="AY836" s="839"/>
      <c r="AZ836" s="839"/>
      <c r="BA836" s="839"/>
      <c r="BB836" s="839"/>
      <c r="BC836" s="839"/>
      <c r="BD836" s="839"/>
      <c r="BE836" s="839"/>
      <c r="BF836" s="839"/>
      <c r="BG836" s="839"/>
      <c r="BH836" s="839"/>
      <c r="BI836" s="839"/>
      <c r="BJ836" s="839"/>
      <c r="BK836" s="839"/>
      <c r="BL836" s="839"/>
      <c r="BM836" s="839"/>
      <c r="BN836" s="839"/>
      <c r="BO836" s="839"/>
      <c r="BP836" s="839"/>
      <c r="BQ836" s="839"/>
      <c r="BR836" s="839"/>
      <c r="BS836" s="839"/>
    </row>
    <row r="837" spans="1:71" s="575" customFormat="1" ht="15.6" customHeight="1" outlineLevel="2" x14ac:dyDescent="0.2">
      <c r="A837" s="811"/>
      <c r="B837" s="578"/>
      <c r="C837" s="694"/>
      <c r="D837" s="578" t="s">
        <v>1416</v>
      </c>
      <c r="E837" s="579">
        <f>E824</f>
        <v>91.3</v>
      </c>
      <c r="F837" s="576" t="s">
        <v>74</v>
      </c>
      <c r="G837" s="579"/>
      <c r="H837" s="580">
        <f t="shared" si="237"/>
        <v>0</v>
      </c>
      <c r="I837" s="768">
        <v>10</v>
      </c>
      <c r="J837" s="768">
        <f t="shared" si="238"/>
        <v>913</v>
      </c>
      <c r="K837" s="768"/>
      <c r="L837" s="768">
        <f>E837*K837</f>
        <v>0</v>
      </c>
      <c r="M837" s="768">
        <f>J837+H837*Tabellen!$K$2+L837</f>
        <v>913</v>
      </c>
      <c r="N837" s="704"/>
      <c r="O837" s="889">
        <f t="shared" si="239"/>
        <v>1104.73</v>
      </c>
      <c r="P837" s="902"/>
      <c r="Q837" s="894" t="s">
        <v>1007</v>
      </c>
      <c r="R837" s="889">
        <f>H837*Tabellen!$K$2*Tabellen!$F$2</f>
        <v>0</v>
      </c>
      <c r="S837" s="895" t="s">
        <v>1089</v>
      </c>
      <c r="T837" s="889">
        <f>J837*Tabellen!$F$2</f>
        <v>1104.73</v>
      </c>
      <c r="U837" s="889">
        <f>R837*Tabellen!$G$2</f>
        <v>0</v>
      </c>
      <c r="V837" s="889">
        <f>T837*Tabellen!$H$2</f>
        <v>231.9933</v>
      </c>
      <c r="W837" s="889">
        <f t="shared" si="240"/>
        <v>231.9933</v>
      </c>
      <c r="X837" s="889">
        <f t="shared" si="241"/>
        <v>1336.7233000000001</v>
      </c>
      <c r="Y837" s="888"/>
      <c r="Z837" s="839"/>
      <c r="AA837" s="839"/>
      <c r="AB837" s="839"/>
      <c r="AC837" s="839"/>
      <c r="AD837" s="839"/>
      <c r="AE837" s="839"/>
      <c r="AF837" s="839"/>
      <c r="AG837" s="839"/>
      <c r="AH837" s="839"/>
      <c r="AI837" s="839"/>
      <c r="AJ837" s="839"/>
      <c r="AK837" s="839"/>
      <c r="AL837" s="839"/>
      <c r="AM837" s="839"/>
      <c r="AN837" s="839"/>
      <c r="AO837" s="839"/>
      <c r="AP837" s="839"/>
      <c r="AQ837" s="839"/>
      <c r="AR837" s="839"/>
      <c r="AS837" s="839"/>
      <c r="AT837" s="839"/>
      <c r="AU837" s="839"/>
      <c r="AV837" s="839"/>
      <c r="AW837" s="839"/>
      <c r="AX837" s="839"/>
      <c r="AY837" s="839"/>
      <c r="AZ837" s="839"/>
      <c r="BA837" s="839"/>
      <c r="BB837" s="839"/>
      <c r="BC837" s="839"/>
      <c r="BD837" s="839"/>
      <c r="BE837" s="839"/>
      <c r="BF837" s="839"/>
      <c r="BG837" s="839"/>
      <c r="BH837" s="839"/>
      <c r="BI837" s="839"/>
      <c r="BJ837" s="839"/>
      <c r="BK837" s="839"/>
      <c r="BL837" s="839"/>
      <c r="BM837" s="839"/>
      <c r="BN837" s="839"/>
      <c r="BO837" s="839"/>
      <c r="BP837" s="839"/>
      <c r="BQ837" s="839"/>
      <c r="BR837" s="839"/>
      <c r="BS837" s="839"/>
    </row>
    <row r="838" spans="1:71" s="575" customFormat="1" ht="15.6" customHeight="1" outlineLevel="2" x14ac:dyDescent="0.2">
      <c r="A838" s="811"/>
      <c r="B838" s="578"/>
      <c r="C838" s="694"/>
      <c r="D838" s="578" t="s">
        <v>1407</v>
      </c>
      <c r="E838" s="579">
        <v>1</v>
      </c>
      <c r="F838" s="576" t="s">
        <v>844</v>
      </c>
      <c r="G838" s="579">
        <v>4</v>
      </c>
      <c r="H838" s="580">
        <f t="shared" si="237"/>
        <v>4</v>
      </c>
      <c r="I838" s="768"/>
      <c r="J838" s="768">
        <f t="shared" si="238"/>
        <v>0</v>
      </c>
      <c r="K838" s="768"/>
      <c r="L838" s="768">
        <f>E838*K838</f>
        <v>0</v>
      </c>
      <c r="M838" s="768">
        <f>J838+H838*Tabellen!$K$2+L838</f>
        <v>240</v>
      </c>
      <c r="N838" s="704"/>
      <c r="O838" s="889">
        <f t="shared" si="239"/>
        <v>290.39999999999998</v>
      </c>
      <c r="P838" s="902"/>
      <c r="Q838" s="894" t="s">
        <v>1007</v>
      </c>
      <c r="R838" s="889">
        <f>H838*Tabellen!$K$2*Tabellen!$F$2</f>
        <v>290.39999999999998</v>
      </c>
      <c r="S838" s="895" t="s">
        <v>1089</v>
      </c>
      <c r="T838" s="889">
        <f>J838*Tabellen!$F$2</f>
        <v>0</v>
      </c>
      <c r="U838" s="889">
        <f>R838*Tabellen!$G$2</f>
        <v>26.135999999999996</v>
      </c>
      <c r="V838" s="889">
        <f>T838*Tabellen!$H$2</f>
        <v>0</v>
      </c>
      <c r="W838" s="889">
        <f t="shared" si="240"/>
        <v>26.135999999999996</v>
      </c>
      <c r="X838" s="889">
        <f t="shared" si="241"/>
        <v>316.53599999999994</v>
      </c>
      <c r="Y838" s="888"/>
      <c r="Z838" s="839"/>
      <c r="AA838" s="839"/>
      <c r="AB838" s="839"/>
      <c r="AC838" s="839"/>
      <c r="AD838" s="839"/>
      <c r="AE838" s="839"/>
      <c r="AF838" s="839"/>
      <c r="AG838" s="839"/>
      <c r="AH838" s="839"/>
      <c r="AI838" s="839"/>
      <c r="AJ838" s="839"/>
      <c r="AK838" s="839"/>
      <c r="AL838" s="839"/>
      <c r="AM838" s="839"/>
      <c r="AN838" s="839"/>
      <c r="AO838" s="839"/>
      <c r="AP838" s="839"/>
      <c r="AQ838" s="839"/>
      <c r="AR838" s="839"/>
      <c r="AS838" s="839"/>
      <c r="AT838" s="839"/>
      <c r="AU838" s="839"/>
      <c r="AV838" s="839"/>
      <c r="AW838" s="839"/>
      <c r="AX838" s="839"/>
      <c r="AY838" s="839"/>
      <c r="AZ838" s="839"/>
      <c r="BA838" s="839"/>
      <c r="BB838" s="839"/>
      <c r="BC838" s="839"/>
      <c r="BD838" s="839"/>
      <c r="BE838" s="839"/>
      <c r="BF838" s="839"/>
      <c r="BG838" s="839"/>
      <c r="BH838" s="839"/>
      <c r="BI838" s="839"/>
      <c r="BJ838" s="839"/>
      <c r="BK838" s="839"/>
      <c r="BL838" s="839"/>
      <c r="BM838" s="839"/>
      <c r="BN838" s="839"/>
      <c r="BO838" s="839"/>
      <c r="BP838" s="839"/>
      <c r="BQ838" s="839"/>
      <c r="BR838" s="839"/>
      <c r="BS838" s="839"/>
    </row>
    <row r="839" spans="1:71" s="733" customFormat="1" ht="15.6" customHeight="1" outlineLevel="2" x14ac:dyDescent="0.2">
      <c r="A839" s="813"/>
      <c r="B839" s="578"/>
      <c r="C839" s="694"/>
      <c r="D839" s="576"/>
      <c r="E839" s="579"/>
      <c r="F839" s="576"/>
      <c r="G839" s="580"/>
      <c r="H839" s="580"/>
      <c r="I839" s="768"/>
      <c r="J839" s="768"/>
      <c r="K839" s="768"/>
      <c r="L839" s="768"/>
      <c r="M839" s="768"/>
      <c r="N839" s="736"/>
      <c r="O839" s="889"/>
      <c r="P839" s="902"/>
      <c r="Q839" s="894"/>
      <c r="R839" s="889"/>
      <c r="S839" s="895"/>
      <c r="T839" s="889"/>
      <c r="U839" s="889"/>
      <c r="V839" s="889"/>
      <c r="W839" s="889"/>
      <c r="X839" s="889"/>
      <c r="Y839" s="905"/>
      <c r="Z839" s="842"/>
      <c r="AA839" s="842"/>
      <c r="AB839" s="842"/>
      <c r="AC839" s="842"/>
      <c r="AD839" s="842"/>
      <c r="AE839" s="842"/>
      <c r="AF839" s="842"/>
      <c r="AG839" s="842"/>
      <c r="AH839" s="842"/>
      <c r="AI839" s="842"/>
      <c r="AJ839" s="842"/>
      <c r="AK839" s="842"/>
      <c r="AL839" s="842"/>
      <c r="AM839" s="842"/>
      <c r="AN839" s="842"/>
      <c r="AO839" s="842"/>
      <c r="AP839" s="842"/>
      <c r="AQ839" s="842"/>
      <c r="AR839" s="842"/>
      <c r="AS839" s="842"/>
      <c r="AT839" s="842"/>
      <c r="AU839" s="842"/>
      <c r="AV839" s="842"/>
      <c r="AW839" s="842"/>
      <c r="AX839" s="842"/>
      <c r="AY839" s="842"/>
      <c r="AZ839" s="842"/>
      <c r="BA839" s="842"/>
      <c r="BB839" s="842"/>
      <c r="BC839" s="842"/>
      <c r="BD839" s="842"/>
      <c r="BE839" s="842"/>
      <c r="BF839" s="842"/>
      <c r="BG839" s="842"/>
      <c r="BH839" s="842"/>
      <c r="BI839" s="842"/>
      <c r="BJ839" s="842"/>
      <c r="BK839" s="842"/>
      <c r="BL839" s="842"/>
      <c r="BM839" s="842"/>
      <c r="BN839" s="842"/>
      <c r="BO839" s="842"/>
      <c r="BP839" s="842"/>
      <c r="BQ839" s="842"/>
      <c r="BR839" s="842"/>
      <c r="BS839" s="842"/>
    </row>
    <row r="840" spans="1:71" ht="15.6" customHeight="1" outlineLevel="2" x14ac:dyDescent="0.2">
      <c r="B840" s="578"/>
      <c r="E840" s="579"/>
      <c r="G840" s="580"/>
      <c r="H840" s="580"/>
      <c r="K840" s="783"/>
      <c r="N840" s="703"/>
      <c r="O840" s="888"/>
      <c r="P840" s="888"/>
      <c r="Q840" s="888"/>
      <c r="Y840" s="888"/>
      <c r="Z840" s="836"/>
    </row>
    <row r="841" spans="1:71" ht="9" customHeight="1" outlineLevel="1" x14ac:dyDescent="0.2">
      <c r="B841" s="582"/>
      <c r="D841" s="583"/>
      <c r="E841" s="585"/>
      <c r="F841" s="583"/>
      <c r="G841" s="584"/>
      <c r="H841" s="584"/>
      <c r="I841" s="769"/>
      <c r="J841" s="769"/>
      <c r="K841" s="769"/>
      <c r="L841" s="769"/>
      <c r="M841" s="769"/>
      <c r="N841" s="694"/>
      <c r="O841" s="892"/>
      <c r="P841" s="892"/>
      <c r="Q841" s="892"/>
      <c r="R841" s="893"/>
      <c r="S841" s="893"/>
      <c r="T841" s="893"/>
      <c r="U841" s="893"/>
      <c r="V841" s="893"/>
      <c r="W841" s="893"/>
      <c r="X841" s="893"/>
      <c r="Y841" s="892"/>
      <c r="Z841" s="837"/>
      <c r="AA841" s="838"/>
      <c r="AG841" s="835"/>
      <c r="AH841" s="835"/>
    </row>
    <row r="842" spans="1:71" s="789" customFormat="1" ht="15.6" customHeight="1" outlineLevel="1" x14ac:dyDescent="0.2">
      <c r="B842" s="569" t="s">
        <v>1002</v>
      </c>
      <c r="C842" s="814"/>
      <c r="D842" s="570" t="s">
        <v>1588</v>
      </c>
      <c r="E842" s="577">
        <v>91.3</v>
      </c>
      <c r="F842" s="570" t="s">
        <v>74</v>
      </c>
      <c r="G842" s="571"/>
      <c r="H842" s="571">
        <f>SUM(H843:H858)/E842</f>
        <v>1.2342349336335239</v>
      </c>
      <c r="I842" s="767"/>
      <c r="J842" s="767">
        <f>SUM(J843:J858)/E842</f>
        <v>42.789419500000001</v>
      </c>
      <c r="K842" s="767"/>
      <c r="L842" s="767">
        <f>SUM(L843:L858)/E842</f>
        <v>0</v>
      </c>
      <c r="M842" s="767">
        <f>SUM(M843:M858)/E842</f>
        <v>116.84351551801144</v>
      </c>
      <c r="N842" s="814"/>
      <c r="O842" s="886">
        <f>SUM(O843:O858)/E842</f>
        <v>141.38065377679382</v>
      </c>
      <c r="P842" s="885" t="str">
        <f>B842</f>
        <v>V1-3-L1</v>
      </c>
      <c r="Q842" s="885"/>
      <c r="R842" s="886"/>
      <c r="S842" s="886"/>
      <c r="T842" s="886"/>
      <c r="U842" s="899"/>
      <c r="V842" s="886"/>
      <c r="W842" s="886"/>
      <c r="X842" s="886">
        <f>SUM(X843:X858)/E842</f>
        <v>160.31793632810528</v>
      </c>
      <c r="Y842" s="887"/>
      <c r="Z842" s="832"/>
      <c r="AA842" s="832"/>
      <c r="AB842" s="832"/>
      <c r="AC842" s="832"/>
      <c r="AD842" s="832"/>
      <c r="AE842" s="832"/>
      <c r="AF842" s="832"/>
      <c r="AG842" s="832"/>
      <c r="AH842" s="832"/>
      <c r="AI842" s="832"/>
      <c r="AJ842" s="832"/>
      <c r="AK842" s="832"/>
      <c r="AL842" s="832"/>
      <c r="AM842" s="832"/>
      <c r="AN842" s="832"/>
      <c r="AO842" s="832"/>
      <c r="AP842" s="832"/>
      <c r="AQ842" s="832"/>
      <c r="AR842" s="832"/>
      <c r="AS842" s="832"/>
      <c r="AT842" s="832"/>
      <c r="AU842" s="832"/>
      <c r="AV842" s="832"/>
      <c r="AW842" s="832"/>
      <c r="AX842" s="832"/>
      <c r="AY842" s="832"/>
      <c r="AZ842" s="832"/>
      <c r="BA842" s="832"/>
      <c r="BB842" s="832"/>
      <c r="BC842" s="832"/>
      <c r="BD842" s="832"/>
      <c r="BE842" s="832"/>
      <c r="BF842" s="832"/>
      <c r="BG842" s="832"/>
      <c r="BH842" s="832"/>
      <c r="BI842" s="832"/>
      <c r="BJ842" s="832"/>
      <c r="BK842" s="832"/>
      <c r="BL842" s="832"/>
      <c r="BM842" s="832"/>
      <c r="BN842" s="832"/>
      <c r="BO842" s="832"/>
      <c r="BP842" s="832"/>
      <c r="BQ842" s="832"/>
      <c r="BR842" s="832"/>
      <c r="BS842" s="832"/>
    </row>
    <row r="843" spans="1:71" ht="15.6" customHeight="1" outlineLevel="2" x14ac:dyDescent="0.2">
      <c r="B843" s="578"/>
      <c r="D843" s="587" t="s">
        <v>1249</v>
      </c>
      <c r="E843" s="579"/>
      <c r="G843" s="580"/>
      <c r="H843" s="580"/>
      <c r="K843" s="783"/>
      <c r="N843" s="703"/>
      <c r="O843" s="888" t="str">
        <f>R843</f>
        <v>incl. opslagen</v>
      </c>
      <c r="P843" s="888"/>
      <c r="Q843" s="894"/>
      <c r="R843" s="901" t="str">
        <f>Tabellen!$C$2</f>
        <v>incl. opslagen</v>
      </c>
      <c r="S843" s="895"/>
      <c r="T843" s="901" t="str">
        <f>Tabellen!$C$2</f>
        <v>incl. opslagen</v>
      </c>
    </row>
    <row r="844" spans="1:71" s="575" customFormat="1" ht="15.6" customHeight="1" outlineLevel="2" x14ac:dyDescent="0.2">
      <c r="A844" s="811"/>
      <c r="B844" s="578"/>
      <c r="C844" s="694"/>
      <c r="D844" s="576" t="s">
        <v>1378</v>
      </c>
      <c r="E844" s="579">
        <v>1</v>
      </c>
      <c r="F844" s="576" t="s">
        <v>844</v>
      </c>
      <c r="G844" s="580">
        <v>2</v>
      </c>
      <c r="H844" s="580">
        <f t="shared" ref="H844:H856" si="242">E844*G844</f>
        <v>2</v>
      </c>
      <c r="I844" s="768"/>
      <c r="J844" s="768">
        <f t="shared" ref="J844:J856" si="243">E844*I844</f>
        <v>0</v>
      </c>
      <c r="K844" s="768"/>
      <c r="L844" s="768">
        <f>E844*K844</f>
        <v>0</v>
      </c>
      <c r="M844" s="768">
        <f>J844+H844*Tabellen!$K$2+L844</f>
        <v>120</v>
      </c>
      <c r="N844" s="704"/>
      <c r="O844" s="889">
        <f t="shared" ref="O844:O856" si="244">R844+T844</f>
        <v>145.19999999999999</v>
      </c>
      <c r="P844" s="902"/>
      <c r="Q844" s="894" t="s">
        <v>1007</v>
      </c>
      <c r="R844" s="889">
        <f>H844*Tabellen!$K$2*Tabellen!$F$2</f>
        <v>145.19999999999999</v>
      </c>
      <c r="S844" s="895" t="s">
        <v>1089</v>
      </c>
      <c r="T844" s="889">
        <f>J844*Tabellen!$F$2</f>
        <v>0</v>
      </c>
      <c r="U844" s="889">
        <f>R844*Tabellen!$G$2</f>
        <v>13.067999999999998</v>
      </c>
      <c r="V844" s="889">
        <f>T844*Tabellen!$H$2</f>
        <v>0</v>
      </c>
      <c r="W844" s="889">
        <f t="shared" ref="W844:W856" si="245">U844+V844</f>
        <v>13.067999999999998</v>
      </c>
      <c r="X844" s="889">
        <f t="shared" ref="X844:X856" si="246">O844+W844</f>
        <v>158.26799999999997</v>
      </c>
      <c r="Y844" s="890"/>
      <c r="Z844" s="839"/>
      <c r="AA844" s="839"/>
      <c r="AB844" s="839"/>
      <c r="AC844" s="839"/>
      <c r="AD844" s="839"/>
      <c r="AE844" s="839"/>
      <c r="AF844" s="839"/>
      <c r="AG844" s="839"/>
      <c r="AH844" s="839"/>
      <c r="AI844" s="839"/>
      <c r="AJ844" s="839"/>
      <c r="AK844" s="839"/>
      <c r="AL844" s="839"/>
      <c r="AM844" s="839"/>
      <c r="AN844" s="839"/>
      <c r="AO844" s="839"/>
      <c r="AP844" s="839"/>
      <c r="AQ844" s="839"/>
      <c r="AR844" s="839"/>
      <c r="AS844" s="839"/>
      <c r="AT844" s="839"/>
      <c r="AU844" s="839"/>
      <c r="AV844" s="839"/>
      <c r="AW844" s="839"/>
      <c r="AX844" s="839"/>
      <c r="AY844" s="839"/>
      <c r="AZ844" s="839"/>
      <c r="BA844" s="839"/>
      <c r="BB844" s="839"/>
      <c r="BC844" s="839"/>
      <c r="BD844" s="839"/>
      <c r="BE844" s="839"/>
      <c r="BF844" s="839"/>
      <c r="BG844" s="839"/>
      <c r="BH844" s="839"/>
      <c r="BI844" s="839"/>
      <c r="BJ844" s="839"/>
      <c r="BK844" s="839"/>
      <c r="BL844" s="839"/>
      <c r="BM844" s="839"/>
      <c r="BN844" s="839"/>
      <c r="BO844" s="839"/>
      <c r="BP844" s="839"/>
      <c r="BQ844" s="839"/>
      <c r="BR844" s="839"/>
      <c r="BS844" s="839"/>
    </row>
    <row r="845" spans="1:71" s="575" customFormat="1" ht="15.6" customHeight="1" outlineLevel="2" x14ac:dyDescent="0.2">
      <c r="A845" s="811"/>
      <c r="B845" s="578"/>
      <c r="C845" s="694"/>
      <c r="D845" s="576" t="s">
        <v>1408</v>
      </c>
      <c r="E845" s="579">
        <f>91.3/2.7</f>
        <v>33.81481481481481</v>
      </c>
      <c r="F845" s="576" t="s">
        <v>71</v>
      </c>
      <c r="G845" s="580">
        <v>0.05</v>
      </c>
      <c r="H845" s="580">
        <f t="shared" si="242"/>
        <v>1.6907407407407407</v>
      </c>
      <c r="I845" s="768"/>
      <c r="J845" s="768">
        <f t="shared" si="243"/>
        <v>0</v>
      </c>
      <c r="K845" s="768"/>
      <c r="L845" s="768">
        <f>E845*K845</f>
        <v>0</v>
      </c>
      <c r="M845" s="768">
        <f>J845+H845*Tabellen!$K$2+L845</f>
        <v>101.44444444444444</v>
      </c>
      <c r="N845" s="704"/>
      <c r="O845" s="889">
        <f t="shared" si="244"/>
        <v>122.74777777777777</v>
      </c>
      <c r="P845" s="902"/>
      <c r="Q845" s="894" t="s">
        <v>1007</v>
      </c>
      <c r="R845" s="889">
        <f>H845*Tabellen!$K$2*Tabellen!$F$2</f>
        <v>122.74777777777777</v>
      </c>
      <c r="S845" s="895" t="s">
        <v>1089</v>
      </c>
      <c r="T845" s="889">
        <f>J845*Tabellen!$F$2</f>
        <v>0</v>
      </c>
      <c r="U845" s="889">
        <f>R845*Tabellen!$G$2</f>
        <v>11.047299999999998</v>
      </c>
      <c r="V845" s="889">
        <f>T845*Tabellen!$H$2</f>
        <v>0</v>
      </c>
      <c r="W845" s="889">
        <f t="shared" si="245"/>
        <v>11.047299999999998</v>
      </c>
      <c r="X845" s="889">
        <f t="shared" si="246"/>
        <v>133.79507777777778</v>
      </c>
      <c r="Y845" s="890"/>
      <c r="Z845" s="839"/>
      <c r="AA845" s="839"/>
      <c r="AB845" s="839"/>
      <c r="AC845" s="839"/>
      <c r="AD845" s="839"/>
      <c r="AE845" s="839"/>
      <c r="AF845" s="839"/>
      <c r="AG845" s="839"/>
      <c r="AH845" s="839"/>
      <c r="AI845" s="839"/>
      <c r="AJ845" s="839"/>
      <c r="AK845" s="839"/>
      <c r="AL845" s="839"/>
      <c r="AM845" s="839"/>
      <c r="AN845" s="839"/>
      <c r="AO845" s="839"/>
      <c r="AP845" s="839"/>
      <c r="AQ845" s="839"/>
      <c r="AR845" s="839"/>
      <c r="AS845" s="839"/>
      <c r="AT845" s="839"/>
      <c r="AU845" s="839"/>
      <c r="AV845" s="839"/>
      <c r="AW845" s="839"/>
      <c r="AX845" s="839"/>
      <c r="AY845" s="839"/>
      <c r="AZ845" s="839"/>
      <c r="BA845" s="839"/>
      <c r="BB845" s="839"/>
      <c r="BC845" s="839"/>
      <c r="BD845" s="839"/>
      <c r="BE845" s="839"/>
      <c r="BF845" s="839"/>
      <c r="BG845" s="839"/>
      <c r="BH845" s="839"/>
      <c r="BI845" s="839"/>
      <c r="BJ845" s="839"/>
      <c r="BK845" s="839"/>
      <c r="BL845" s="839"/>
      <c r="BM845" s="839"/>
      <c r="BN845" s="839"/>
      <c r="BO845" s="839"/>
      <c r="BP845" s="839"/>
      <c r="BQ845" s="839"/>
      <c r="BR845" s="839"/>
      <c r="BS845" s="839"/>
    </row>
    <row r="846" spans="1:71" s="575" customFormat="1" ht="15.6" customHeight="1" outlineLevel="2" x14ac:dyDescent="0.2">
      <c r="A846" s="811"/>
      <c r="B846" s="578"/>
      <c r="C846" s="694"/>
      <c r="D846" s="576" t="s">
        <v>1420</v>
      </c>
      <c r="E846" s="579">
        <f>E842*3.3333</f>
        <v>304.33028999999999</v>
      </c>
      <c r="F846" s="576" t="s">
        <v>71</v>
      </c>
      <c r="G846" s="580">
        <v>0.03</v>
      </c>
      <c r="H846" s="580">
        <f t="shared" si="242"/>
        <v>9.1299086999999997</v>
      </c>
      <c r="I846" s="768">
        <v>0.44</v>
      </c>
      <c r="J846" s="768">
        <f t="shared" si="243"/>
        <v>133.90532759999999</v>
      </c>
      <c r="K846" s="768"/>
      <c r="L846" s="768">
        <f>E846*K846</f>
        <v>0</v>
      </c>
      <c r="M846" s="768">
        <f>J846+H846*Tabellen!$K$2+L846</f>
        <v>681.69984959999999</v>
      </c>
      <c r="N846" s="704"/>
      <c r="O846" s="889">
        <f t="shared" si="244"/>
        <v>824.85681801600003</v>
      </c>
      <c r="P846" s="902"/>
      <c r="Q846" s="894" t="s">
        <v>1007</v>
      </c>
      <c r="R846" s="889">
        <f>H846*Tabellen!$K$2*Tabellen!$F$2</f>
        <v>662.83137162000003</v>
      </c>
      <c r="S846" s="895" t="s">
        <v>1089</v>
      </c>
      <c r="T846" s="889">
        <f>J846*Tabellen!$F$2</f>
        <v>162.02544639599998</v>
      </c>
      <c r="U846" s="889">
        <f>R846*Tabellen!$G$2</f>
        <v>59.654823445799998</v>
      </c>
      <c r="V846" s="889">
        <f>T846*Tabellen!$H$2</f>
        <v>34.025343743159993</v>
      </c>
      <c r="W846" s="889">
        <f t="shared" si="245"/>
        <v>93.680167188959985</v>
      </c>
      <c r="X846" s="889">
        <f t="shared" si="246"/>
        <v>918.53698520496005</v>
      </c>
      <c r="Y846" s="890"/>
      <c r="Z846" s="839"/>
      <c r="AA846" s="839"/>
      <c r="AB846" s="839"/>
      <c r="AC846" s="839"/>
      <c r="AD846" s="839"/>
      <c r="AE846" s="839"/>
      <c r="AF846" s="839"/>
      <c r="AG846" s="839"/>
      <c r="AH846" s="839"/>
      <c r="AI846" s="839"/>
      <c r="AJ846" s="839"/>
      <c r="AK846" s="839"/>
      <c r="AL846" s="839"/>
      <c r="AM846" s="839"/>
      <c r="AN846" s="839"/>
      <c r="AO846" s="839"/>
      <c r="AP846" s="839"/>
      <c r="AQ846" s="839"/>
      <c r="AR846" s="839"/>
      <c r="AS846" s="839"/>
      <c r="AT846" s="839"/>
      <c r="AU846" s="839"/>
      <c r="AV846" s="839"/>
      <c r="AW846" s="839"/>
      <c r="AX846" s="839"/>
      <c r="AY846" s="839"/>
      <c r="AZ846" s="839"/>
      <c r="BA846" s="839"/>
      <c r="BB846" s="839"/>
      <c r="BC846" s="839"/>
      <c r="BD846" s="839"/>
      <c r="BE846" s="839"/>
      <c r="BF846" s="839"/>
      <c r="BG846" s="839"/>
      <c r="BH846" s="839"/>
      <c r="BI846" s="839"/>
      <c r="BJ846" s="839"/>
      <c r="BK846" s="839"/>
      <c r="BL846" s="839"/>
      <c r="BM846" s="839"/>
      <c r="BN846" s="839"/>
      <c r="BO846" s="839"/>
      <c r="BP846" s="839"/>
      <c r="BQ846" s="839"/>
      <c r="BR846" s="839"/>
      <c r="BS846" s="839"/>
    </row>
    <row r="847" spans="1:71" s="575" customFormat="1" ht="15.6" customHeight="1" outlineLevel="2" x14ac:dyDescent="0.2">
      <c r="A847" s="811"/>
      <c r="B847" s="686"/>
      <c r="C847" s="699"/>
      <c r="D847" s="692" t="s">
        <v>158</v>
      </c>
      <c r="E847" s="597">
        <f>E842*1.7*1.1</f>
        <v>170.73099999999999</v>
      </c>
      <c r="F847" s="598" t="s">
        <v>71</v>
      </c>
      <c r="G847" s="599">
        <v>0</v>
      </c>
      <c r="H847" s="599">
        <f t="shared" si="242"/>
        <v>0</v>
      </c>
      <c r="I847" s="776">
        <v>2.61</v>
      </c>
      <c r="J847" s="776">
        <f t="shared" si="243"/>
        <v>445.60790999999995</v>
      </c>
      <c r="K847" s="776"/>
      <c r="L847" s="776">
        <f>+K847*E847</f>
        <v>0</v>
      </c>
      <c r="M847" s="777">
        <f>J847+H847*Tabellen!$K$2+L847</f>
        <v>445.60790999999995</v>
      </c>
      <c r="N847" s="704"/>
      <c r="O847" s="889">
        <f t="shared" si="244"/>
        <v>539.18557109999995</v>
      </c>
      <c r="P847" s="902"/>
      <c r="Q847" s="894" t="s">
        <v>1007</v>
      </c>
      <c r="R847" s="889">
        <f>H847*Tabellen!$K$2*Tabellen!$F$2</f>
        <v>0</v>
      </c>
      <c r="S847" s="895" t="s">
        <v>1089</v>
      </c>
      <c r="T847" s="889">
        <f>J847*Tabellen!$F$2</f>
        <v>539.18557109999995</v>
      </c>
      <c r="U847" s="889">
        <f>R847*Tabellen!$G$2</f>
        <v>0</v>
      </c>
      <c r="V847" s="889">
        <f>T847*Tabellen!$H$2</f>
        <v>113.22896993099998</v>
      </c>
      <c r="W847" s="889">
        <f t="shared" si="245"/>
        <v>113.22896993099998</v>
      </c>
      <c r="X847" s="889">
        <f t="shared" si="246"/>
        <v>652.41454103099989</v>
      </c>
      <c r="Y847" s="890"/>
      <c r="Z847" s="841"/>
      <c r="AA847" s="839"/>
      <c r="AB847" s="839"/>
      <c r="AC847" s="839"/>
      <c r="AD847" s="839"/>
      <c r="AE847" s="839"/>
      <c r="AF847" s="839"/>
      <c r="AG847" s="839"/>
      <c r="AH847" s="839"/>
      <c r="AI847" s="839"/>
      <c r="AJ847" s="839"/>
      <c r="AK847" s="839"/>
      <c r="AL847" s="839"/>
      <c r="AM847" s="839"/>
      <c r="AN847" s="839"/>
      <c r="AO847" s="839"/>
      <c r="AP847" s="839"/>
      <c r="AQ847" s="839"/>
      <c r="AR847" s="839"/>
      <c r="AS847" s="839"/>
      <c r="AT847" s="839"/>
      <c r="AU847" s="839"/>
      <c r="AV847" s="839"/>
      <c r="AW847" s="839"/>
      <c r="AX847" s="839"/>
      <c r="AY847" s="839"/>
      <c r="AZ847" s="839"/>
      <c r="BA847" s="839"/>
      <c r="BB847" s="839"/>
      <c r="BC847" s="839"/>
      <c r="BD847" s="839"/>
      <c r="BE847" s="839"/>
      <c r="BF847" s="839"/>
      <c r="BG847" s="839"/>
      <c r="BH847" s="839"/>
      <c r="BI847" s="839"/>
      <c r="BJ847" s="839"/>
      <c r="BK847" s="839"/>
      <c r="BL847" s="839"/>
      <c r="BM847" s="839"/>
      <c r="BN847" s="839"/>
      <c r="BO847" s="839"/>
      <c r="BP847" s="839"/>
      <c r="BQ847" s="839"/>
      <c r="BR847" s="839"/>
      <c r="BS847" s="839"/>
    </row>
    <row r="848" spans="1:71" s="575" customFormat="1" ht="15.6" customHeight="1" outlineLevel="2" x14ac:dyDescent="0.2">
      <c r="A848" s="811"/>
      <c r="B848" s="686"/>
      <c r="C848" s="699"/>
      <c r="D848" s="692" t="s">
        <v>159</v>
      </c>
      <c r="E848" s="597">
        <f>E842/2.5*2.1</f>
        <v>76.691999999999993</v>
      </c>
      <c r="F848" s="598" t="s">
        <v>71</v>
      </c>
      <c r="G848" s="599">
        <v>0</v>
      </c>
      <c r="H848" s="599">
        <f t="shared" si="242"/>
        <v>0</v>
      </c>
      <c r="I848" s="776">
        <v>2.39</v>
      </c>
      <c r="J848" s="776">
        <f t="shared" si="243"/>
        <v>183.29388</v>
      </c>
      <c r="K848" s="776"/>
      <c r="L848" s="776">
        <f>+K848*E848</f>
        <v>0</v>
      </c>
      <c r="M848" s="777">
        <f>J848+H848*Tabellen!$K$2+L848</f>
        <v>183.29388</v>
      </c>
      <c r="N848" s="704"/>
      <c r="O848" s="889">
        <f t="shared" si="244"/>
        <v>221.78559479999998</v>
      </c>
      <c r="P848" s="902"/>
      <c r="Q848" s="894" t="s">
        <v>1007</v>
      </c>
      <c r="R848" s="889">
        <f>H848*Tabellen!$K$2*Tabellen!$F$2</f>
        <v>0</v>
      </c>
      <c r="S848" s="895" t="s">
        <v>1089</v>
      </c>
      <c r="T848" s="889">
        <f>J848*Tabellen!$F$2</f>
        <v>221.78559479999998</v>
      </c>
      <c r="U848" s="889">
        <f>R848*Tabellen!$G$2</f>
        <v>0</v>
      </c>
      <c r="V848" s="889">
        <f>T848*Tabellen!$H$2</f>
        <v>46.574974907999994</v>
      </c>
      <c r="W848" s="889">
        <f t="shared" si="245"/>
        <v>46.574974907999994</v>
      </c>
      <c r="X848" s="889">
        <f t="shared" si="246"/>
        <v>268.36056970799996</v>
      </c>
      <c r="Y848" s="890"/>
      <c r="Z848" s="841"/>
      <c r="AA848" s="839"/>
      <c r="AB848" s="839"/>
      <c r="AC848" s="839"/>
      <c r="AD848" s="839"/>
      <c r="AE848" s="839"/>
      <c r="AF848" s="839"/>
      <c r="AG848" s="839"/>
      <c r="AH848" s="839"/>
      <c r="AI848" s="839"/>
      <c r="AJ848" s="839"/>
      <c r="AK848" s="839"/>
      <c r="AL848" s="839"/>
      <c r="AM848" s="839"/>
      <c r="AN848" s="839"/>
      <c r="AO848" s="839"/>
      <c r="AP848" s="839"/>
      <c r="AQ848" s="839"/>
      <c r="AR848" s="839"/>
      <c r="AS848" s="839"/>
      <c r="AT848" s="839"/>
      <c r="AU848" s="839"/>
      <c r="AV848" s="839"/>
      <c r="AW848" s="839"/>
      <c r="AX848" s="839"/>
      <c r="AY848" s="839"/>
      <c r="AZ848" s="839"/>
      <c r="BA848" s="839"/>
      <c r="BB848" s="839"/>
      <c r="BC848" s="839"/>
      <c r="BD848" s="839"/>
      <c r="BE848" s="839"/>
      <c r="BF848" s="839"/>
      <c r="BG848" s="839"/>
      <c r="BH848" s="839"/>
      <c r="BI848" s="839"/>
      <c r="BJ848" s="839"/>
      <c r="BK848" s="839"/>
      <c r="BL848" s="839"/>
      <c r="BM848" s="839"/>
      <c r="BN848" s="839"/>
      <c r="BO848" s="839"/>
      <c r="BP848" s="839"/>
      <c r="BQ848" s="839"/>
      <c r="BR848" s="839"/>
      <c r="BS848" s="839"/>
    </row>
    <row r="849" spans="1:71" s="575" customFormat="1" ht="15.6" customHeight="1" outlineLevel="2" x14ac:dyDescent="0.2">
      <c r="A849" s="811"/>
      <c r="B849" s="578"/>
      <c r="C849" s="694"/>
      <c r="D849" s="576" t="s">
        <v>1426</v>
      </c>
      <c r="E849" s="579">
        <f>E842*1.05</f>
        <v>95.864999999999995</v>
      </c>
      <c r="F849" s="576" t="s">
        <v>74</v>
      </c>
      <c r="G849" s="580">
        <v>0</v>
      </c>
      <c r="H849" s="580">
        <f t="shared" si="242"/>
        <v>0</v>
      </c>
      <c r="I849" s="768">
        <v>7</v>
      </c>
      <c r="J849" s="768">
        <f t="shared" si="243"/>
        <v>671.05499999999995</v>
      </c>
      <c r="K849" s="768"/>
      <c r="L849" s="768">
        <f>E849*K849</f>
        <v>0</v>
      </c>
      <c r="M849" s="768">
        <f>J849+H849*Tabellen!$K$2+L849</f>
        <v>671.05499999999995</v>
      </c>
      <c r="N849" s="704"/>
      <c r="O849" s="889">
        <f t="shared" si="244"/>
        <v>811.97654999999986</v>
      </c>
      <c r="P849" s="902"/>
      <c r="Q849" s="894" t="s">
        <v>1007</v>
      </c>
      <c r="R849" s="889">
        <f>H849*Tabellen!$K$2*Tabellen!$F$2</f>
        <v>0</v>
      </c>
      <c r="S849" s="895" t="s">
        <v>1089</v>
      </c>
      <c r="T849" s="889">
        <f>J849*Tabellen!$F$2</f>
        <v>811.97654999999986</v>
      </c>
      <c r="U849" s="889">
        <f>R849*Tabellen!$G$2</f>
        <v>0</v>
      </c>
      <c r="V849" s="889">
        <f>T849*Tabellen!$H$2</f>
        <v>170.51507549999997</v>
      </c>
      <c r="W849" s="889">
        <f t="shared" si="245"/>
        <v>170.51507549999997</v>
      </c>
      <c r="X849" s="889">
        <f t="shared" si="246"/>
        <v>982.49162549999983</v>
      </c>
      <c r="Y849" s="888"/>
      <c r="Z849" s="839"/>
      <c r="AA849" s="839"/>
      <c r="AB849" s="839"/>
      <c r="AC849" s="839"/>
      <c r="AD849" s="839"/>
      <c r="AE849" s="839"/>
      <c r="AF849" s="839"/>
      <c r="AG849" s="839"/>
      <c r="AH849" s="839"/>
      <c r="AI849" s="839"/>
      <c r="AJ849" s="839"/>
      <c r="AK849" s="839"/>
      <c r="AL849" s="839"/>
      <c r="AM849" s="839"/>
      <c r="AN849" s="839"/>
      <c r="AO849" s="839"/>
      <c r="AP849" s="839"/>
      <c r="AQ849" s="839"/>
      <c r="AR849" s="839"/>
      <c r="AS849" s="839"/>
      <c r="AT849" s="839"/>
      <c r="AU849" s="839"/>
      <c r="AV849" s="839"/>
      <c r="AW849" s="839"/>
      <c r="AX849" s="839"/>
      <c r="AY849" s="839"/>
      <c r="AZ849" s="839"/>
      <c r="BA849" s="839"/>
      <c r="BB849" s="839"/>
      <c r="BC849" s="839"/>
      <c r="BD849" s="839"/>
      <c r="BE849" s="839"/>
      <c r="BF849" s="839"/>
      <c r="BG849" s="839"/>
      <c r="BH849" s="839"/>
      <c r="BI849" s="839"/>
      <c r="BJ849" s="839"/>
      <c r="BK849" s="839"/>
      <c r="BL849" s="839"/>
      <c r="BM849" s="839"/>
      <c r="BN849" s="839"/>
      <c r="BO849" s="839"/>
      <c r="BP849" s="839"/>
      <c r="BQ849" s="839"/>
      <c r="BR849" s="839"/>
      <c r="BS849" s="839"/>
    </row>
    <row r="850" spans="1:71" s="575" customFormat="1" ht="15.6" customHeight="1" outlineLevel="2" x14ac:dyDescent="0.2">
      <c r="A850" s="811"/>
      <c r="B850" s="578"/>
      <c r="C850" s="694"/>
      <c r="D850" s="576" t="s">
        <v>1514</v>
      </c>
      <c r="E850" s="579">
        <f>E842*1.05</f>
        <v>95.864999999999995</v>
      </c>
      <c r="F850" s="578" t="s">
        <v>74</v>
      </c>
      <c r="G850" s="579">
        <v>0</v>
      </c>
      <c r="H850" s="580">
        <f t="shared" si="242"/>
        <v>0</v>
      </c>
      <c r="I850" s="781">
        <v>1.85</v>
      </c>
      <c r="J850" s="768">
        <f t="shared" si="243"/>
        <v>177.35024999999999</v>
      </c>
      <c r="K850" s="768"/>
      <c r="L850" s="768">
        <f>E850*K850</f>
        <v>0</v>
      </c>
      <c r="M850" s="768">
        <f>J850+H850*Tabellen!$K$2+L850</f>
        <v>177.35024999999999</v>
      </c>
      <c r="N850" s="704"/>
      <c r="O850" s="889">
        <f t="shared" si="244"/>
        <v>214.59380249999998</v>
      </c>
      <c r="P850" s="902"/>
      <c r="Q850" s="894" t="s">
        <v>1007</v>
      </c>
      <c r="R850" s="889">
        <f>H850*Tabellen!$K$2*Tabellen!$F$2</f>
        <v>0</v>
      </c>
      <c r="S850" s="895" t="s">
        <v>1089</v>
      </c>
      <c r="T850" s="889">
        <f>J850*Tabellen!$F$2</f>
        <v>214.59380249999998</v>
      </c>
      <c r="U850" s="889">
        <f>R850*Tabellen!$G$2</f>
        <v>0</v>
      </c>
      <c r="V850" s="889">
        <f>T850*Tabellen!$H$2</f>
        <v>45.064698524999997</v>
      </c>
      <c r="W850" s="889">
        <f t="shared" si="245"/>
        <v>45.064698524999997</v>
      </c>
      <c r="X850" s="889">
        <f t="shared" si="246"/>
        <v>259.65850102499996</v>
      </c>
      <c r="Y850" s="897"/>
      <c r="Z850" s="839"/>
      <c r="AA850" s="839"/>
      <c r="AB850" s="839"/>
      <c r="AC850" s="839"/>
      <c r="AD850" s="839"/>
      <c r="AE850" s="839"/>
      <c r="AF850" s="839"/>
      <c r="AG850" s="839"/>
      <c r="AH850" s="839"/>
      <c r="AI850" s="839"/>
      <c r="AJ850" s="839"/>
      <c r="AK850" s="839"/>
      <c r="AL850" s="839"/>
      <c r="AM850" s="839"/>
      <c r="AN850" s="839"/>
      <c r="AO850" s="839"/>
      <c r="AP850" s="839"/>
      <c r="AQ850" s="839"/>
      <c r="AR850" s="839"/>
      <c r="AS850" s="839"/>
      <c r="AT850" s="839"/>
      <c r="AU850" s="839"/>
      <c r="AV850" s="839"/>
      <c r="AW850" s="839"/>
      <c r="AX850" s="839"/>
      <c r="AY850" s="839"/>
      <c r="AZ850" s="839"/>
      <c r="BA850" s="839"/>
      <c r="BB850" s="839"/>
      <c r="BC850" s="839"/>
      <c r="BD850" s="839"/>
      <c r="BE850" s="839"/>
      <c r="BF850" s="839"/>
      <c r="BG850" s="839"/>
      <c r="BH850" s="839"/>
      <c r="BI850" s="839"/>
      <c r="BJ850" s="839"/>
      <c r="BK850" s="839"/>
      <c r="BL850" s="839"/>
      <c r="BM850" s="839"/>
      <c r="BN850" s="839"/>
      <c r="BO850" s="839"/>
      <c r="BP850" s="839"/>
      <c r="BQ850" s="839"/>
      <c r="BR850" s="839"/>
      <c r="BS850" s="839"/>
    </row>
    <row r="851" spans="1:71" s="575" customFormat="1" ht="15.6" customHeight="1" outlineLevel="2" x14ac:dyDescent="0.2">
      <c r="A851" s="811"/>
      <c r="B851" s="578"/>
      <c r="C851" s="694"/>
      <c r="D851" s="576" t="s">
        <v>1414</v>
      </c>
      <c r="E851" s="579">
        <f>E842*1.1</f>
        <v>100.43</v>
      </c>
      <c r="F851" s="578" t="s">
        <v>74</v>
      </c>
      <c r="G851" s="579"/>
      <c r="H851" s="580">
        <f t="shared" si="242"/>
        <v>0</v>
      </c>
      <c r="I851" s="781">
        <v>2.1754249999999997</v>
      </c>
      <c r="J851" s="768">
        <f t="shared" si="243"/>
        <v>218.47793274999998</v>
      </c>
      <c r="K851" s="768"/>
      <c r="L851" s="768">
        <f>E851*K851</f>
        <v>0</v>
      </c>
      <c r="M851" s="768">
        <f>J851+H851*Tabellen!$K$2+L851</f>
        <v>218.47793274999998</v>
      </c>
      <c r="N851" s="704"/>
      <c r="O851" s="889">
        <f t="shared" si="244"/>
        <v>264.35829862749995</v>
      </c>
      <c r="P851" s="902"/>
      <c r="Q851" s="894" t="s">
        <v>1007</v>
      </c>
      <c r="R851" s="889">
        <f>H851*Tabellen!$K$2*Tabellen!$F$2</f>
        <v>0</v>
      </c>
      <c r="S851" s="895" t="s">
        <v>1089</v>
      </c>
      <c r="T851" s="889">
        <f>J851*Tabellen!$F$2</f>
        <v>264.35829862749995</v>
      </c>
      <c r="U851" s="889">
        <f>R851*Tabellen!$G$2</f>
        <v>0</v>
      </c>
      <c r="V851" s="889">
        <f>T851*Tabellen!$H$2</f>
        <v>55.515242711774988</v>
      </c>
      <c r="W851" s="889">
        <f t="shared" si="245"/>
        <v>55.515242711774988</v>
      </c>
      <c r="X851" s="889">
        <f t="shared" si="246"/>
        <v>319.87354133927494</v>
      </c>
      <c r="Y851" s="897"/>
      <c r="Z851" s="839"/>
      <c r="AA851" s="839"/>
      <c r="AB851" s="839"/>
      <c r="AC851" s="839"/>
      <c r="AD851" s="839"/>
      <c r="AE851" s="839"/>
      <c r="AF851" s="839"/>
      <c r="AG851" s="839"/>
      <c r="AH851" s="839"/>
      <c r="AI851" s="839"/>
      <c r="AJ851" s="839"/>
      <c r="AK851" s="839"/>
      <c r="AL851" s="839"/>
      <c r="AM851" s="839"/>
      <c r="AN851" s="839"/>
      <c r="AO851" s="839"/>
      <c r="AP851" s="839"/>
      <c r="AQ851" s="839"/>
      <c r="AR851" s="839"/>
      <c r="AS851" s="839"/>
      <c r="AT851" s="839"/>
      <c r="AU851" s="839"/>
      <c r="AV851" s="839"/>
      <c r="AW851" s="839"/>
      <c r="AX851" s="839"/>
      <c r="AY851" s="839"/>
      <c r="AZ851" s="839"/>
      <c r="BA851" s="839"/>
      <c r="BB851" s="839"/>
      <c r="BC851" s="839"/>
      <c r="BD851" s="839"/>
      <c r="BE851" s="839"/>
      <c r="BF851" s="839"/>
      <c r="BG851" s="839"/>
      <c r="BH851" s="839"/>
      <c r="BI851" s="839"/>
      <c r="BJ851" s="839"/>
      <c r="BK851" s="839"/>
      <c r="BL851" s="839"/>
      <c r="BM851" s="839"/>
      <c r="BN851" s="839"/>
      <c r="BO851" s="839"/>
      <c r="BP851" s="839"/>
      <c r="BQ851" s="839"/>
      <c r="BR851" s="839"/>
      <c r="BS851" s="839"/>
    </row>
    <row r="852" spans="1:71" s="575" customFormat="1" ht="15.6" customHeight="1" outlineLevel="2" x14ac:dyDescent="0.2">
      <c r="A852" s="811"/>
      <c r="B852" s="578"/>
      <c r="C852" s="694"/>
      <c r="D852" s="576" t="s">
        <v>1415</v>
      </c>
      <c r="E852" s="579">
        <f>E842*1.1</f>
        <v>100.43</v>
      </c>
      <c r="F852" s="578" t="s">
        <v>74</v>
      </c>
      <c r="G852" s="579"/>
      <c r="H852" s="580">
        <f t="shared" si="242"/>
        <v>0</v>
      </c>
      <c r="I852" s="781">
        <v>1.79</v>
      </c>
      <c r="J852" s="768">
        <f t="shared" si="243"/>
        <v>179.76970000000003</v>
      </c>
      <c r="K852" s="768"/>
      <c r="L852" s="768">
        <f>E852*K852</f>
        <v>0</v>
      </c>
      <c r="M852" s="768">
        <f>J852+H852*Tabellen!$K$2+L852</f>
        <v>179.76970000000003</v>
      </c>
      <c r="N852" s="704"/>
      <c r="O852" s="889">
        <f t="shared" si="244"/>
        <v>217.52133700000002</v>
      </c>
      <c r="P852" s="902"/>
      <c r="Q852" s="894" t="s">
        <v>1007</v>
      </c>
      <c r="R852" s="889">
        <f>H852*Tabellen!$K$2*Tabellen!$F$2</f>
        <v>0</v>
      </c>
      <c r="S852" s="895" t="s">
        <v>1089</v>
      </c>
      <c r="T852" s="889">
        <f>J852*Tabellen!$F$2</f>
        <v>217.52133700000002</v>
      </c>
      <c r="U852" s="889">
        <f>R852*Tabellen!$G$2</f>
        <v>0</v>
      </c>
      <c r="V852" s="889">
        <f>T852*Tabellen!$H$2</f>
        <v>45.679480770000005</v>
      </c>
      <c r="W852" s="889">
        <f t="shared" si="245"/>
        <v>45.679480770000005</v>
      </c>
      <c r="X852" s="889">
        <f t="shared" si="246"/>
        <v>263.20081777000001</v>
      </c>
      <c r="Y852" s="897"/>
      <c r="Z852" s="839"/>
      <c r="AA852" s="839"/>
      <c r="AB852" s="839"/>
      <c r="AC852" s="839"/>
      <c r="AD852" s="839"/>
      <c r="AE852" s="839"/>
      <c r="AF852" s="839"/>
      <c r="AG852" s="839"/>
      <c r="AH852" s="839"/>
      <c r="AI852" s="839"/>
      <c r="AJ852" s="839"/>
      <c r="AK852" s="839"/>
      <c r="AL852" s="839"/>
      <c r="AM852" s="839"/>
      <c r="AN852" s="839"/>
      <c r="AO852" s="839"/>
      <c r="AP852" s="839"/>
      <c r="AQ852" s="839"/>
      <c r="AR852" s="839"/>
      <c r="AS852" s="839"/>
      <c r="AT852" s="839"/>
      <c r="AU852" s="839"/>
      <c r="AV852" s="839"/>
      <c r="AW852" s="839"/>
      <c r="AX852" s="839"/>
      <c r="AY852" s="839"/>
      <c r="AZ852" s="839"/>
      <c r="BA852" s="839"/>
      <c r="BB852" s="839"/>
      <c r="BC852" s="839"/>
      <c r="BD852" s="839"/>
      <c r="BE852" s="839"/>
      <c r="BF852" s="839"/>
      <c r="BG852" s="839"/>
      <c r="BH852" s="839"/>
      <c r="BI852" s="839"/>
      <c r="BJ852" s="839"/>
      <c r="BK852" s="839"/>
      <c r="BL852" s="839"/>
      <c r="BM852" s="839"/>
      <c r="BN852" s="839"/>
      <c r="BO852" s="839"/>
      <c r="BP852" s="839"/>
      <c r="BQ852" s="839"/>
      <c r="BR852" s="839"/>
      <c r="BS852" s="839"/>
    </row>
    <row r="853" spans="1:71" s="575" customFormat="1" ht="15.6" customHeight="1" outlineLevel="2" x14ac:dyDescent="0.2">
      <c r="A853" s="811"/>
      <c r="B853" s="578"/>
      <c r="C853" s="694"/>
      <c r="D853" s="576" t="s">
        <v>1900</v>
      </c>
      <c r="E853" s="579">
        <f>E842*1.1</f>
        <v>100.43</v>
      </c>
      <c r="F853" s="576" t="s">
        <v>74</v>
      </c>
      <c r="G853" s="580"/>
      <c r="H853" s="580">
        <f t="shared" si="242"/>
        <v>0</v>
      </c>
      <c r="I853" s="768">
        <v>9.8000000000000007</v>
      </c>
      <c r="J853" s="768">
        <f t="shared" si="243"/>
        <v>984.21400000000017</v>
      </c>
      <c r="K853" s="768"/>
      <c r="L853" s="768">
        <f>E853*K853</f>
        <v>0</v>
      </c>
      <c r="M853" s="768">
        <f>J853+H853*Tabellen!$K$2+L853</f>
        <v>984.21400000000017</v>
      </c>
      <c r="N853" s="704"/>
      <c r="O853" s="889">
        <f t="shared" si="244"/>
        <v>1190.8989400000003</v>
      </c>
      <c r="P853" s="902"/>
      <c r="Q853" s="894" t="s">
        <v>1007</v>
      </c>
      <c r="R853" s="889">
        <f>H853*Tabellen!$K$2*Tabellen!$F$2</f>
        <v>0</v>
      </c>
      <c r="S853" s="895" t="s">
        <v>1089</v>
      </c>
      <c r="T853" s="889">
        <f>J853*Tabellen!$F$2</f>
        <v>1190.8989400000003</v>
      </c>
      <c r="U853" s="889">
        <f>R853*Tabellen!$G$2</f>
        <v>0</v>
      </c>
      <c r="V853" s="889">
        <f>T853*Tabellen!$H$2</f>
        <v>250.08877740000005</v>
      </c>
      <c r="W853" s="889">
        <f t="shared" si="245"/>
        <v>250.08877740000005</v>
      </c>
      <c r="X853" s="889">
        <f t="shared" si="246"/>
        <v>1440.9877174000003</v>
      </c>
      <c r="Y853" s="905"/>
      <c r="Z853" s="839"/>
      <c r="AA853" s="839"/>
      <c r="AB853" s="839"/>
      <c r="AC853" s="839"/>
      <c r="AD853" s="839"/>
      <c r="AE853" s="839"/>
      <c r="AF853" s="839"/>
      <c r="AG853" s="839"/>
      <c r="AH853" s="839"/>
      <c r="AI853" s="839"/>
      <c r="AJ853" s="839"/>
      <c r="AK853" s="839"/>
      <c r="AL853" s="839"/>
      <c r="AM853" s="839"/>
      <c r="AN853" s="839"/>
      <c r="AO853" s="839"/>
      <c r="AP853" s="839"/>
      <c r="AQ853" s="839"/>
      <c r="AR853" s="839"/>
      <c r="AS853" s="839"/>
      <c r="AT853" s="839"/>
      <c r="AU853" s="839"/>
      <c r="AV853" s="839"/>
      <c r="AW853" s="839"/>
      <c r="AX853" s="839"/>
      <c r="AY853" s="839"/>
      <c r="AZ853" s="839"/>
      <c r="BA853" s="839"/>
      <c r="BB853" s="839"/>
      <c r="BC853" s="839"/>
      <c r="BD853" s="839"/>
      <c r="BE853" s="839"/>
      <c r="BF853" s="839"/>
      <c r="BG853" s="839"/>
      <c r="BH853" s="839"/>
      <c r="BI853" s="839"/>
      <c r="BJ853" s="839"/>
      <c r="BK853" s="839"/>
      <c r="BL853" s="839"/>
      <c r="BM853" s="839"/>
      <c r="BN853" s="839"/>
      <c r="BO853" s="839"/>
      <c r="BP853" s="839"/>
      <c r="BQ853" s="839"/>
      <c r="BR853" s="839"/>
      <c r="BS853" s="839"/>
    </row>
    <row r="854" spans="1:71" s="575" customFormat="1" ht="15.6" customHeight="1" outlineLevel="2" x14ac:dyDescent="0.2">
      <c r="A854" s="811"/>
      <c r="B854" s="686"/>
      <c r="C854" s="699"/>
      <c r="D854" s="692" t="s">
        <v>1422</v>
      </c>
      <c r="E854" s="597">
        <f>E842</f>
        <v>91.3</v>
      </c>
      <c r="F854" s="598" t="s">
        <v>74</v>
      </c>
      <c r="G854" s="599">
        <v>1.05</v>
      </c>
      <c r="H854" s="599">
        <f t="shared" si="242"/>
        <v>95.864999999999995</v>
      </c>
      <c r="I854" s="776">
        <v>0</v>
      </c>
      <c r="J854" s="776">
        <f t="shared" si="243"/>
        <v>0</v>
      </c>
      <c r="K854" s="776"/>
      <c r="L854" s="776">
        <f>+K854*E854</f>
        <v>0</v>
      </c>
      <c r="M854" s="777">
        <f>J854+H854*Tabellen!$K$2+L854</f>
        <v>5751.9</v>
      </c>
      <c r="N854" s="704"/>
      <c r="O854" s="889">
        <f t="shared" si="244"/>
        <v>6959.7989999999991</v>
      </c>
      <c r="P854" s="902"/>
      <c r="Q854" s="894" t="s">
        <v>1007</v>
      </c>
      <c r="R854" s="889">
        <f>H854*Tabellen!$K$2*Tabellen!$F$2</f>
        <v>6959.7989999999991</v>
      </c>
      <c r="S854" s="895" t="s">
        <v>1089</v>
      </c>
      <c r="T854" s="889">
        <f>J854*Tabellen!$F$2</f>
        <v>0</v>
      </c>
      <c r="U854" s="889">
        <f>R854*Tabellen!$G$2</f>
        <v>626.38190999999995</v>
      </c>
      <c r="V854" s="889">
        <f>T854*Tabellen!$H$2</f>
        <v>0</v>
      </c>
      <c r="W854" s="889">
        <f t="shared" si="245"/>
        <v>626.38190999999995</v>
      </c>
      <c r="X854" s="889">
        <f t="shared" si="246"/>
        <v>7586.1809099999991</v>
      </c>
      <c r="Y854" s="890"/>
      <c r="Z854" s="841"/>
      <c r="AA854" s="839"/>
      <c r="AB854" s="839"/>
      <c r="AC854" s="839"/>
      <c r="AD854" s="839"/>
      <c r="AE854" s="839"/>
      <c r="AF854" s="839"/>
      <c r="AG854" s="839"/>
      <c r="AH854" s="839"/>
      <c r="AI854" s="839"/>
      <c r="AJ854" s="839"/>
      <c r="AK854" s="839"/>
      <c r="AL854" s="839"/>
      <c r="AM854" s="839"/>
      <c r="AN854" s="839"/>
      <c r="AO854" s="839"/>
      <c r="AP854" s="839"/>
      <c r="AQ854" s="839"/>
      <c r="AR854" s="839"/>
      <c r="AS854" s="839"/>
      <c r="AT854" s="839"/>
      <c r="AU854" s="839"/>
      <c r="AV854" s="839"/>
      <c r="AW854" s="839"/>
      <c r="AX854" s="839"/>
      <c r="AY854" s="839"/>
      <c r="AZ854" s="839"/>
      <c r="BA854" s="839"/>
      <c r="BB854" s="839"/>
      <c r="BC854" s="839"/>
      <c r="BD854" s="839"/>
      <c r="BE854" s="839"/>
      <c r="BF854" s="839"/>
      <c r="BG854" s="839"/>
      <c r="BH854" s="839"/>
      <c r="BI854" s="839"/>
      <c r="BJ854" s="839"/>
      <c r="BK854" s="839"/>
      <c r="BL854" s="839"/>
      <c r="BM854" s="839"/>
      <c r="BN854" s="839"/>
      <c r="BO854" s="839"/>
      <c r="BP854" s="839"/>
      <c r="BQ854" s="839"/>
      <c r="BR854" s="839"/>
      <c r="BS854" s="839"/>
    </row>
    <row r="855" spans="1:71" s="575" customFormat="1" ht="15.6" customHeight="1" outlineLevel="2" x14ac:dyDescent="0.2">
      <c r="A855" s="811"/>
      <c r="B855" s="578"/>
      <c r="C855" s="694"/>
      <c r="D855" s="578" t="s">
        <v>1416</v>
      </c>
      <c r="E855" s="579">
        <f>E842</f>
        <v>91.3</v>
      </c>
      <c r="F855" s="576" t="s">
        <v>74</v>
      </c>
      <c r="G855" s="579"/>
      <c r="H855" s="580">
        <f t="shared" si="242"/>
        <v>0</v>
      </c>
      <c r="I855" s="768">
        <v>10</v>
      </c>
      <c r="J855" s="768">
        <f t="shared" si="243"/>
        <v>913</v>
      </c>
      <c r="K855" s="768"/>
      <c r="L855" s="768">
        <f>E855*K855</f>
        <v>0</v>
      </c>
      <c r="M855" s="768">
        <f>J855+H855*Tabellen!$K$2+L855</f>
        <v>913</v>
      </c>
      <c r="N855" s="704"/>
      <c r="O855" s="889">
        <f t="shared" si="244"/>
        <v>1104.73</v>
      </c>
      <c r="P855" s="902"/>
      <c r="Q855" s="894" t="s">
        <v>1007</v>
      </c>
      <c r="R855" s="889">
        <f>H855*Tabellen!$K$2*Tabellen!$F$2</f>
        <v>0</v>
      </c>
      <c r="S855" s="895" t="s">
        <v>1089</v>
      </c>
      <c r="T855" s="889">
        <f>J855*Tabellen!$F$2</f>
        <v>1104.73</v>
      </c>
      <c r="U855" s="889">
        <f>R855*Tabellen!$G$2</f>
        <v>0</v>
      </c>
      <c r="V855" s="889">
        <f>T855*Tabellen!$H$2</f>
        <v>231.9933</v>
      </c>
      <c r="W855" s="889">
        <f t="shared" si="245"/>
        <v>231.9933</v>
      </c>
      <c r="X855" s="889">
        <f t="shared" si="246"/>
        <v>1336.7233000000001</v>
      </c>
      <c r="Y855" s="888"/>
      <c r="Z855" s="839"/>
      <c r="AA855" s="839"/>
      <c r="AB855" s="839"/>
      <c r="AC855" s="839"/>
      <c r="AD855" s="839"/>
      <c r="AE855" s="839"/>
      <c r="AF855" s="839"/>
      <c r="AG855" s="839"/>
      <c r="AH855" s="839"/>
      <c r="AI855" s="839"/>
      <c r="AJ855" s="839"/>
      <c r="AK855" s="839"/>
      <c r="AL855" s="839"/>
      <c r="AM855" s="839"/>
      <c r="AN855" s="839"/>
      <c r="AO855" s="839"/>
      <c r="AP855" s="839"/>
      <c r="AQ855" s="839"/>
      <c r="AR855" s="839"/>
      <c r="AS855" s="839"/>
      <c r="AT855" s="839"/>
      <c r="AU855" s="839"/>
      <c r="AV855" s="839"/>
      <c r="AW855" s="839"/>
      <c r="AX855" s="839"/>
      <c r="AY855" s="839"/>
      <c r="AZ855" s="839"/>
      <c r="BA855" s="839"/>
      <c r="BB855" s="839"/>
      <c r="BC855" s="839"/>
      <c r="BD855" s="839"/>
      <c r="BE855" s="839"/>
      <c r="BF855" s="839"/>
      <c r="BG855" s="839"/>
      <c r="BH855" s="839"/>
      <c r="BI855" s="839"/>
      <c r="BJ855" s="839"/>
      <c r="BK855" s="839"/>
      <c r="BL855" s="839"/>
      <c r="BM855" s="839"/>
      <c r="BN855" s="839"/>
      <c r="BO855" s="839"/>
      <c r="BP855" s="839"/>
      <c r="BQ855" s="839"/>
      <c r="BR855" s="839"/>
      <c r="BS855" s="839"/>
    </row>
    <row r="856" spans="1:71" s="575" customFormat="1" ht="15.6" customHeight="1" outlineLevel="2" x14ac:dyDescent="0.2">
      <c r="A856" s="811"/>
      <c r="B856" s="578"/>
      <c r="C856" s="694"/>
      <c r="D856" s="578" t="s">
        <v>1407</v>
      </c>
      <c r="E856" s="579">
        <v>1</v>
      </c>
      <c r="F856" s="576" t="s">
        <v>844</v>
      </c>
      <c r="G856" s="579">
        <v>4</v>
      </c>
      <c r="H856" s="580">
        <f t="shared" si="242"/>
        <v>4</v>
      </c>
      <c r="I856" s="768"/>
      <c r="J856" s="768">
        <f t="shared" si="243"/>
        <v>0</v>
      </c>
      <c r="K856" s="768"/>
      <c r="L856" s="768">
        <f>E856*K856</f>
        <v>0</v>
      </c>
      <c r="M856" s="768">
        <f>J856+H856*Tabellen!$K$2+L856</f>
        <v>240</v>
      </c>
      <c r="N856" s="704"/>
      <c r="O856" s="889">
        <f t="shared" si="244"/>
        <v>290.39999999999998</v>
      </c>
      <c r="P856" s="902"/>
      <c r="Q856" s="894" t="s">
        <v>1007</v>
      </c>
      <c r="R856" s="889">
        <f>H856*Tabellen!$K$2*Tabellen!$F$2</f>
        <v>290.39999999999998</v>
      </c>
      <c r="S856" s="895" t="s">
        <v>1089</v>
      </c>
      <c r="T856" s="889">
        <f>J856*Tabellen!$F$2</f>
        <v>0</v>
      </c>
      <c r="U856" s="889">
        <f>R856*Tabellen!$G$2</f>
        <v>26.135999999999996</v>
      </c>
      <c r="V856" s="889">
        <f>T856*Tabellen!$H$2</f>
        <v>0</v>
      </c>
      <c r="W856" s="889">
        <f t="shared" si="245"/>
        <v>26.135999999999996</v>
      </c>
      <c r="X856" s="889">
        <f t="shared" si="246"/>
        <v>316.53599999999994</v>
      </c>
      <c r="Y856" s="888"/>
      <c r="Z856" s="839"/>
      <c r="AA856" s="839"/>
      <c r="AB856" s="839"/>
      <c r="AC856" s="839"/>
      <c r="AD856" s="839"/>
      <c r="AE856" s="839"/>
      <c r="AF856" s="839"/>
      <c r="AG856" s="839"/>
      <c r="AH856" s="839"/>
      <c r="AI856" s="839"/>
      <c r="AJ856" s="839"/>
      <c r="AK856" s="839"/>
      <c r="AL856" s="839"/>
      <c r="AM856" s="839"/>
      <c r="AN856" s="839"/>
      <c r="AO856" s="839"/>
      <c r="AP856" s="839"/>
      <c r="AQ856" s="839"/>
      <c r="AR856" s="839"/>
      <c r="AS856" s="839"/>
      <c r="AT856" s="839"/>
      <c r="AU856" s="839"/>
      <c r="AV856" s="839"/>
      <c r="AW856" s="839"/>
      <c r="AX856" s="839"/>
      <c r="AY856" s="839"/>
      <c r="AZ856" s="839"/>
      <c r="BA856" s="839"/>
      <c r="BB856" s="839"/>
      <c r="BC856" s="839"/>
      <c r="BD856" s="839"/>
      <c r="BE856" s="839"/>
      <c r="BF856" s="839"/>
      <c r="BG856" s="839"/>
      <c r="BH856" s="839"/>
      <c r="BI856" s="839"/>
      <c r="BJ856" s="839"/>
      <c r="BK856" s="839"/>
      <c r="BL856" s="839"/>
      <c r="BM856" s="839"/>
      <c r="BN856" s="839"/>
      <c r="BO856" s="839"/>
      <c r="BP856" s="839"/>
      <c r="BQ856" s="839"/>
      <c r="BR856" s="839"/>
      <c r="BS856" s="839"/>
    </row>
    <row r="857" spans="1:71" s="733" customFormat="1" ht="15.6" customHeight="1" outlineLevel="2" x14ac:dyDescent="0.2">
      <c r="A857" s="813"/>
      <c r="B857" s="578"/>
      <c r="C857" s="694"/>
      <c r="D857" s="576"/>
      <c r="E857" s="579"/>
      <c r="F857" s="576"/>
      <c r="G857" s="580"/>
      <c r="H857" s="580"/>
      <c r="I857" s="768"/>
      <c r="J857" s="768"/>
      <c r="K857" s="768"/>
      <c r="L857" s="768"/>
      <c r="M857" s="768"/>
      <c r="N857" s="736"/>
      <c r="O857" s="889"/>
      <c r="P857" s="902"/>
      <c r="Q857" s="894"/>
      <c r="R857" s="889"/>
      <c r="S857" s="895"/>
      <c r="T857" s="889"/>
      <c r="U857" s="889"/>
      <c r="V857" s="889"/>
      <c r="W857" s="889"/>
      <c r="X857" s="889"/>
      <c r="Y857" s="905"/>
      <c r="Z857" s="842"/>
      <c r="AA857" s="842"/>
      <c r="AB857" s="842"/>
      <c r="AC857" s="842"/>
      <c r="AD857" s="842"/>
      <c r="AE857" s="842"/>
      <c r="AF857" s="842"/>
      <c r="AG857" s="842"/>
      <c r="AH857" s="842"/>
      <c r="AI857" s="842"/>
      <c r="AJ857" s="842"/>
      <c r="AK857" s="842"/>
      <c r="AL857" s="842"/>
      <c r="AM857" s="842"/>
      <c r="AN857" s="842"/>
      <c r="AO857" s="842"/>
      <c r="AP857" s="842"/>
      <c r="AQ857" s="842"/>
      <c r="AR857" s="842"/>
      <c r="AS857" s="842"/>
      <c r="AT857" s="842"/>
      <c r="AU857" s="842"/>
      <c r="AV857" s="842"/>
      <c r="AW857" s="842"/>
      <c r="AX857" s="842"/>
      <c r="AY857" s="842"/>
      <c r="AZ857" s="842"/>
      <c r="BA857" s="842"/>
      <c r="BB857" s="842"/>
      <c r="BC857" s="842"/>
      <c r="BD857" s="842"/>
      <c r="BE857" s="842"/>
      <c r="BF857" s="842"/>
      <c r="BG857" s="842"/>
      <c r="BH857" s="842"/>
      <c r="BI857" s="842"/>
      <c r="BJ857" s="842"/>
      <c r="BK857" s="842"/>
      <c r="BL857" s="842"/>
      <c r="BM857" s="842"/>
      <c r="BN857" s="842"/>
      <c r="BO857" s="842"/>
      <c r="BP857" s="842"/>
      <c r="BQ857" s="842"/>
      <c r="BR857" s="842"/>
      <c r="BS857" s="842"/>
    </row>
    <row r="858" spans="1:71" ht="15.6" customHeight="1" outlineLevel="2" x14ac:dyDescent="0.2">
      <c r="B858" s="578"/>
      <c r="E858" s="579"/>
      <c r="G858" s="580"/>
      <c r="H858" s="580"/>
      <c r="K858" s="783"/>
      <c r="N858" s="703"/>
      <c r="O858" s="888"/>
      <c r="P858" s="888"/>
      <c r="Q858" s="888"/>
    </row>
    <row r="859" spans="1:71" ht="9" customHeight="1" outlineLevel="1" x14ac:dyDescent="0.2">
      <c r="B859" s="582"/>
      <c r="D859" s="583"/>
      <c r="E859" s="585"/>
      <c r="F859" s="583"/>
      <c r="G859" s="584"/>
      <c r="H859" s="584"/>
      <c r="I859" s="769"/>
      <c r="J859" s="769"/>
      <c r="K859" s="769"/>
      <c r="L859" s="769"/>
      <c r="M859" s="769"/>
      <c r="N859" s="694"/>
      <c r="O859" s="892"/>
      <c r="P859" s="892"/>
      <c r="Q859" s="892"/>
      <c r="R859" s="893"/>
      <c r="S859" s="893"/>
      <c r="T859" s="893"/>
      <c r="U859" s="893"/>
      <c r="V859" s="893"/>
      <c r="W859" s="893"/>
      <c r="X859" s="893"/>
      <c r="Y859" s="892"/>
      <c r="Z859" s="837"/>
      <c r="AA859" s="838"/>
      <c r="AG859" s="835"/>
      <c r="AH859" s="835"/>
    </row>
    <row r="860" spans="1:71" s="789" customFormat="1" ht="15.6" customHeight="1" outlineLevel="1" x14ac:dyDescent="0.2">
      <c r="B860" s="569" t="s">
        <v>1003</v>
      </c>
      <c r="C860" s="814"/>
      <c r="D860" s="570" t="s">
        <v>1589</v>
      </c>
      <c r="E860" s="577">
        <v>91.3</v>
      </c>
      <c r="F860" s="570" t="s">
        <v>74</v>
      </c>
      <c r="G860" s="571"/>
      <c r="H860" s="571">
        <f>SUM(H861:H876)/E860</f>
        <v>1.2342349336335239</v>
      </c>
      <c r="I860" s="767"/>
      <c r="J860" s="767">
        <f>SUM(J861:J876)/E860</f>
        <v>45.141419500000005</v>
      </c>
      <c r="K860" s="767"/>
      <c r="L860" s="767">
        <f>SUM(L861:L876)/E860</f>
        <v>0</v>
      </c>
      <c r="M860" s="767">
        <f>SUM(M861:M876)/E860</f>
        <v>119.19551551801145</v>
      </c>
      <c r="N860" s="814"/>
      <c r="O860" s="886">
        <f>SUM(O861:O876)/E860</f>
        <v>144.22657377679383</v>
      </c>
      <c r="P860" s="885" t="str">
        <f>B860</f>
        <v>V1-3-L2</v>
      </c>
      <c r="Q860" s="885"/>
      <c r="R860" s="886"/>
      <c r="S860" s="886"/>
      <c r="T860" s="886"/>
      <c r="U860" s="899"/>
      <c r="V860" s="886"/>
      <c r="W860" s="886"/>
      <c r="X860" s="886">
        <f>SUM(X861:X876)/E860</f>
        <v>163.76149952810528</v>
      </c>
      <c r="Y860" s="887"/>
      <c r="Z860" s="832"/>
      <c r="AA860" s="832"/>
      <c r="AB860" s="832"/>
      <c r="AC860" s="832"/>
      <c r="AD860" s="832"/>
      <c r="AE860" s="832"/>
      <c r="AF860" s="832"/>
      <c r="AG860" s="832"/>
      <c r="AH860" s="832"/>
      <c r="AI860" s="832"/>
      <c r="AJ860" s="832"/>
      <c r="AK860" s="832"/>
      <c r="AL860" s="832"/>
      <c r="AM860" s="832"/>
      <c r="AN860" s="832"/>
      <c r="AO860" s="832"/>
      <c r="AP860" s="832"/>
      <c r="AQ860" s="832"/>
      <c r="AR860" s="832"/>
      <c r="AS860" s="832"/>
      <c r="AT860" s="832"/>
      <c r="AU860" s="832"/>
      <c r="AV860" s="832"/>
      <c r="AW860" s="832"/>
      <c r="AX860" s="832"/>
      <c r="AY860" s="832"/>
      <c r="AZ860" s="832"/>
      <c r="BA860" s="832"/>
      <c r="BB860" s="832"/>
      <c r="BC860" s="832"/>
      <c r="BD860" s="832"/>
      <c r="BE860" s="832"/>
      <c r="BF860" s="832"/>
      <c r="BG860" s="832"/>
      <c r="BH860" s="832"/>
      <c r="BI860" s="832"/>
      <c r="BJ860" s="832"/>
      <c r="BK860" s="832"/>
      <c r="BL860" s="832"/>
      <c r="BM860" s="832"/>
      <c r="BN860" s="832"/>
      <c r="BO860" s="832"/>
      <c r="BP860" s="832"/>
      <c r="BQ860" s="832"/>
      <c r="BR860" s="832"/>
      <c r="BS860" s="832"/>
    </row>
    <row r="861" spans="1:71" ht="15.6" customHeight="1" outlineLevel="2" x14ac:dyDescent="0.2">
      <c r="B861" s="578"/>
      <c r="D861" s="587" t="s">
        <v>1255</v>
      </c>
      <c r="E861" s="579"/>
      <c r="G861" s="580"/>
      <c r="H861" s="580"/>
      <c r="K861" s="783"/>
      <c r="N861" s="703"/>
      <c r="O861" s="888" t="str">
        <f>R861</f>
        <v>incl. opslagen</v>
      </c>
      <c r="P861" s="888"/>
      <c r="Q861" s="894"/>
      <c r="R861" s="901" t="str">
        <f>Tabellen!$C$2</f>
        <v>incl. opslagen</v>
      </c>
      <c r="S861" s="895"/>
      <c r="T861" s="901" t="str">
        <f>Tabellen!$C$2</f>
        <v>incl. opslagen</v>
      </c>
    </row>
    <row r="862" spans="1:71" s="575" customFormat="1" ht="15.6" customHeight="1" outlineLevel="2" x14ac:dyDescent="0.2">
      <c r="A862" s="811"/>
      <c r="B862" s="578"/>
      <c r="C862" s="694"/>
      <c r="D862" s="576" t="s">
        <v>1378</v>
      </c>
      <c r="E862" s="579">
        <v>1</v>
      </c>
      <c r="F862" s="576" t="s">
        <v>844</v>
      </c>
      <c r="G862" s="580">
        <v>2</v>
      </c>
      <c r="H862" s="580">
        <f t="shared" ref="H862:H874" si="247">E862*G862</f>
        <v>2</v>
      </c>
      <c r="I862" s="768"/>
      <c r="J862" s="768">
        <f t="shared" ref="J862:J874" si="248">E862*I862</f>
        <v>0</v>
      </c>
      <c r="K862" s="768"/>
      <c r="L862" s="768">
        <f>E862*K862</f>
        <v>0</v>
      </c>
      <c r="M862" s="768">
        <f>J862+H862*Tabellen!$K$2+L862</f>
        <v>120</v>
      </c>
      <c r="N862" s="704"/>
      <c r="O862" s="889">
        <f t="shared" ref="O862:O874" si="249">R862+T862</f>
        <v>145.19999999999999</v>
      </c>
      <c r="P862" s="902"/>
      <c r="Q862" s="894" t="s">
        <v>1007</v>
      </c>
      <c r="R862" s="889">
        <f>H862*Tabellen!$K$2*Tabellen!$F$2</f>
        <v>145.19999999999999</v>
      </c>
      <c r="S862" s="895" t="s">
        <v>1089</v>
      </c>
      <c r="T862" s="889">
        <f>J862*Tabellen!$F$2</f>
        <v>0</v>
      </c>
      <c r="U862" s="889">
        <f>R862*Tabellen!$G$2</f>
        <v>13.067999999999998</v>
      </c>
      <c r="V862" s="889">
        <f>T862*Tabellen!$H$2</f>
        <v>0</v>
      </c>
      <c r="W862" s="889">
        <f t="shared" ref="W862:W874" si="250">U862+V862</f>
        <v>13.067999999999998</v>
      </c>
      <c r="X862" s="889">
        <f t="shared" ref="X862:X874" si="251">O862+W862</f>
        <v>158.26799999999997</v>
      </c>
      <c r="Y862" s="890"/>
      <c r="Z862" s="839"/>
      <c r="AA862" s="839"/>
      <c r="AB862" s="839"/>
      <c r="AC862" s="839"/>
      <c r="AD862" s="839"/>
      <c r="AE862" s="839"/>
      <c r="AF862" s="839"/>
      <c r="AG862" s="839"/>
      <c r="AH862" s="839"/>
      <c r="AI862" s="839"/>
      <c r="AJ862" s="839"/>
      <c r="AK862" s="839"/>
      <c r="AL862" s="839"/>
      <c r="AM862" s="839"/>
      <c r="AN862" s="839"/>
      <c r="AO862" s="839"/>
      <c r="AP862" s="839"/>
      <c r="AQ862" s="839"/>
      <c r="AR862" s="839"/>
      <c r="AS862" s="839"/>
      <c r="AT862" s="839"/>
      <c r="AU862" s="839"/>
      <c r="AV862" s="839"/>
      <c r="AW862" s="839"/>
      <c r="AX862" s="839"/>
      <c r="AY862" s="839"/>
      <c r="AZ862" s="839"/>
      <c r="BA862" s="839"/>
      <c r="BB862" s="839"/>
      <c r="BC862" s="839"/>
      <c r="BD862" s="839"/>
      <c r="BE862" s="839"/>
      <c r="BF862" s="839"/>
      <c r="BG862" s="839"/>
      <c r="BH862" s="839"/>
      <c r="BI862" s="839"/>
      <c r="BJ862" s="839"/>
      <c r="BK862" s="839"/>
      <c r="BL862" s="839"/>
      <c r="BM862" s="839"/>
      <c r="BN862" s="839"/>
      <c r="BO862" s="839"/>
      <c r="BP862" s="839"/>
      <c r="BQ862" s="839"/>
      <c r="BR862" s="839"/>
      <c r="BS862" s="839"/>
    </row>
    <row r="863" spans="1:71" s="575" customFormat="1" ht="15.6" customHeight="1" outlineLevel="2" x14ac:dyDescent="0.2">
      <c r="A863" s="811"/>
      <c r="B863" s="578"/>
      <c r="C863" s="694"/>
      <c r="D863" s="576" t="s">
        <v>1408</v>
      </c>
      <c r="E863" s="579">
        <f>91.3/2.7</f>
        <v>33.81481481481481</v>
      </c>
      <c r="F863" s="576" t="s">
        <v>71</v>
      </c>
      <c r="G863" s="580">
        <v>0.05</v>
      </c>
      <c r="H863" s="580">
        <f t="shared" si="247"/>
        <v>1.6907407407407407</v>
      </c>
      <c r="I863" s="768"/>
      <c r="J863" s="768">
        <f t="shared" si="248"/>
        <v>0</v>
      </c>
      <c r="K863" s="768"/>
      <c r="L863" s="768">
        <f>E863*K863</f>
        <v>0</v>
      </c>
      <c r="M863" s="768">
        <f>J863+H863*Tabellen!$K$2+L863</f>
        <v>101.44444444444444</v>
      </c>
      <c r="N863" s="704"/>
      <c r="O863" s="889">
        <f t="shared" si="249"/>
        <v>122.74777777777777</v>
      </c>
      <c r="P863" s="902"/>
      <c r="Q863" s="894" t="s">
        <v>1007</v>
      </c>
      <c r="R863" s="889">
        <f>H863*Tabellen!$K$2*Tabellen!$F$2</f>
        <v>122.74777777777777</v>
      </c>
      <c r="S863" s="895" t="s">
        <v>1089</v>
      </c>
      <c r="T863" s="889">
        <f>J863*Tabellen!$F$2</f>
        <v>0</v>
      </c>
      <c r="U863" s="889">
        <f>R863*Tabellen!$G$2</f>
        <v>11.047299999999998</v>
      </c>
      <c r="V863" s="889">
        <f>T863*Tabellen!$H$2</f>
        <v>0</v>
      </c>
      <c r="W863" s="889">
        <f t="shared" si="250"/>
        <v>11.047299999999998</v>
      </c>
      <c r="X863" s="889">
        <f t="shared" si="251"/>
        <v>133.79507777777778</v>
      </c>
      <c r="Y863" s="890"/>
      <c r="Z863" s="839"/>
      <c r="AA863" s="839"/>
      <c r="AB863" s="839"/>
      <c r="AC863" s="839"/>
      <c r="AD863" s="839"/>
      <c r="AE863" s="839"/>
      <c r="AF863" s="839"/>
      <c r="AG863" s="839"/>
      <c r="AH863" s="839"/>
      <c r="AI863" s="839"/>
      <c r="AJ863" s="839"/>
      <c r="AK863" s="839"/>
      <c r="AL863" s="839"/>
      <c r="AM863" s="839"/>
      <c r="AN863" s="839"/>
      <c r="AO863" s="839"/>
      <c r="AP863" s="839"/>
      <c r="AQ863" s="839"/>
      <c r="AR863" s="839"/>
      <c r="AS863" s="839"/>
      <c r="AT863" s="839"/>
      <c r="AU863" s="839"/>
      <c r="AV863" s="839"/>
      <c r="AW863" s="839"/>
      <c r="AX863" s="839"/>
      <c r="AY863" s="839"/>
      <c r="AZ863" s="839"/>
      <c r="BA863" s="839"/>
      <c r="BB863" s="839"/>
      <c r="BC863" s="839"/>
      <c r="BD863" s="839"/>
      <c r="BE863" s="839"/>
      <c r="BF863" s="839"/>
      <c r="BG863" s="839"/>
      <c r="BH863" s="839"/>
      <c r="BI863" s="839"/>
      <c r="BJ863" s="839"/>
      <c r="BK863" s="839"/>
      <c r="BL863" s="839"/>
      <c r="BM863" s="839"/>
      <c r="BN863" s="839"/>
      <c r="BO863" s="839"/>
      <c r="BP863" s="839"/>
      <c r="BQ863" s="839"/>
      <c r="BR863" s="839"/>
      <c r="BS863" s="839"/>
    </row>
    <row r="864" spans="1:71" s="575" customFormat="1" ht="15.6" customHeight="1" outlineLevel="2" x14ac:dyDescent="0.2">
      <c r="A864" s="811"/>
      <c r="B864" s="578"/>
      <c r="C864" s="694"/>
      <c r="D864" s="576" t="s">
        <v>1420</v>
      </c>
      <c r="E864" s="579">
        <f>E860*3.3333</f>
        <v>304.33028999999999</v>
      </c>
      <c r="F864" s="576" t="s">
        <v>71</v>
      </c>
      <c r="G864" s="580">
        <v>0.03</v>
      </c>
      <c r="H864" s="580">
        <f t="shared" si="247"/>
        <v>9.1299086999999997</v>
      </c>
      <c r="I864" s="768">
        <v>0.44</v>
      </c>
      <c r="J864" s="768">
        <f t="shared" si="248"/>
        <v>133.90532759999999</v>
      </c>
      <c r="K864" s="768"/>
      <c r="L864" s="768">
        <f>E864*K864</f>
        <v>0</v>
      </c>
      <c r="M864" s="768">
        <f>J864+H864*Tabellen!$K$2+L864</f>
        <v>681.69984959999999</v>
      </c>
      <c r="N864" s="704"/>
      <c r="O864" s="889">
        <f t="shared" si="249"/>
        <v>824.85681801600003</v>
      </c>
      <c r="P864" s="902"/>
      <c r="Q864" s="894" t="s">
        <v>1007</v>
      </c>
      <c r="R864" s="889">
        <f>H864*Tabellen!$K$2*Tabellen!$F$2</f>
        <v>662.83137162000003</v>
      </c>
      <c r="S864" s="895" t="s">
        <v>1089</v>
      </c>
      <c r="T864" s="889">
        <f>J864*Tabellen!$F$2</f>
        <v>162.02544639599998</v>
      </c>
      <c r="U864" s="889">
        <f>R864*Tabellen!$G$2</f>
        <v>59.654823445799998</v>
      </c>
      <c r="V864" s="889">
        <f>T864*Tabellen!$H$2</f>
        <v>34.025343743159993</v>
      </c>
      <c r="W864" s="889">
        <f t="shared" si="250"/>
        <v>93.680167188959985</v>
      </c>
      <c r="X864" s="889">
        <f t="shared" si="251"/>
        <v>918.53698520496005</v>
      </c>
      <c r="Y864" s="890"/>
      <c r="Z864" s="839"/>
      <c r="AA864" s="839"/>
      <c r="AB864" s="839"/>
      <c r="AC864" s="839"/>
      <c r="AD864" s="839"/>
      <c r="AE864" s="839"/>
      <c r="AF864" s="839"/>
      <c r="AG864" s="839"/>
      <c r="AH864" s="839"/>
      <c r="AI864" s="839"/>
      <c r="AJ864" s="839"/>
      <c r="AK864" s="839"/>
      <c r="AL864" s="839"/>
      <c r="AM864" s="839"/>
      <c r="AN864" s="839"/>
      <c r="AO864" s="839"/>
      <c r="AP864" s="839"/>
      <c r="AQ864" s="839"/>
      <c r="AR864" s="839"/>
      <c r="AS864" s="839"/>
      <c r="AT864" s="839"/>
      <c r="AU864" s="839"/>
      <c r="AV864" s="839"/>
      <c r="AW864" s="839"/>
      <c r="AX864" s="839"/>
      <c r="AY864" s="839"/>
      <c r="AZ864" s="839"/>
      <c r="BA864" s="839"/>
      <c r="BB864" s="839"/>
      <c r="BC864" s="839"/>
      <c r="BD864" s="839"/>
      <c r="BE864" s="839"/>
      <c r="BF864" s="839"/>
      <c r="BG864" s="839"/>
      <c r="BH864" s="839"/>
      <c r="BI864" s="839"/>
      <c r="BJ864" s="839"/>
      <c r="BK864" s="839"/>
      <c r="BL864" s="839"/>
      <c r="BM864" s="839"/>
      <c r="BN864" s="839"/>
      <c r="BO864" s="839"/>
      <c r="BP864" s="839"/>
      <c r="BQ864" s="839"/>
      <c r="BR864" s="839"/>
      <c r="BS864" s="839"/>
    </row>
    <row r="865" spans="1:71" s="575" customFormat="1" ht="15.6" customHeight="1" outlineLevel="2" x14ac:dyDescent="0.2">
      <c r="A865" s="811"/>
      <c r="B865" s="686"/>
      <c r="C865" s="699"/>
      <c r="D865" s="692" t="s">
        <v>158</v>
      </c>
      <c r="E865" s="597">
        <f>E860*1.7*1.1</f>
        <v>170.73099999999999</v>
      </c>
      <c r="F865" s="598" t="s">
        <v>71</v>
      </c>
      <c r="G865" s="599">
        <v>0</v>
      </c>
      <c r="H865" s="599">
        <f t="shared" si="247"/>
        <v>0</v>
      </c>
      <c r="I865" s="776">
        <v>2.61</v>
      </c>
      <c r="J865" s="776">
        <f t="shared" si="248"/>
        <v>445.60790999999995</v>
      </c>
      <c r="K865" s="776"/>
      <c r="L865" s="776">
        <f>+K865*E865</f>
        <v>0</v>
      </c>
      <c r="M865" s="777">
        <f>J865+H865*Tabellen!$K$2+L865</f>
        <v>445.60790999999995</v>
      </c>
      <c r="N865" s="704"/>
      <c r="O865" s="889">
        <f t="shared" si="249"/>
        <v>539.18557109999995</v>
      </c>
      <c r="P865" s="902"/>
      <c r="Q865" s="894" t="s">
        <v>1007</v>
      </c>
      <c r="R865" s="889">
        <f>H865*Tabellen!$K$2*Tabellen!$F$2</f>
        <v>0</v>
      </c>
      <c r="S865" s="895" t="s">
        <v>1089</v>
      </c>
      <c r="T865" s="889">
        <f>J865*Tabellen!$F$2</f>
        <v>539.18557109999995</v>
      </c>
      <c r="U865" s="889">
        <f>R865*Tabellen!$G$2</f>
        <v>0</v>
      </c>
      <c r="V865" s="889">
        <f>T865*Tabellen!$H$2</f>
        <v>113.22896993099998</v>
      </c>
      <c r="W865" s="889">
        <f t="shared" si="250"/>
        <v>113.22896993099998</v>
      </c>
      <c r="X865" s="889">
        <f t="shared" si="251"/>
        <v>652.41454103099989</v>
      </c>
      <c r="Y865" s="890"/>
      <c r="Z865" s="841"/>
      <c r="AA865" s="839"/>
      <c r="AB865" s="839"/>
      <c r="AC865" s="839"/>
      <c r="AD865" s="839"/>
      <c r="AE865" s="839"/>
      <c r="AF865" s="839"/>
      <c r="AG865" s="839"/>
      <c r="AH865" s="839"/>
      <c r="AI865" s="839"/>
      <c r="AJ865" s="839"/>
      <c r="AK865" s="839"/>
      <c r="AL865" s="839"/>
      <c r="AM865" s="839"/>
      <c r="AN865" s="839"/>
      <c r="AO865" s="839"/>
      <c r="AP865" s="839"/>
      <c r="AQ865" s="839"/>
      <c r="AR865" s="839"/>
      <c r="AS865" s="839"/>
      <c r="AT865" s="839"/>
      <c r="AU865" s="839"/>
      <c r="AV865" s="839"/>
      <c r="AW865" s="839"/>
      <c r="AX865" s="839"/>
      <c r="AY865" s="839"/>
      <c r="AZ865" s="839"/>
      <c r="BA865" s="839"/>
      <c r="BB865" s="839"/>
      <c r="BC865" s="839"/>
      <c r="BD865" s="839"/>
      <c r="BE865" s="839"/>
      <c r="BF865" s="839"/>
      <c r="BG865" s="839"/>
      <c r="BH865" s="839"/>
      <c r="BI865" s="839"/>
      <c r="BJ865" s="839"/>
      <c r="BK865" s="839"/>
      <c r="BL865" s="839"/>
      <c r="BM865" s="839"/>
      <c r="BN865" s="839"/>
      <c r="BO865" s="839"/>
      <c r="BP865" s="839"/>
      <c r="BQ865" s="839"/>
      <c r="BR865" s="839"/>
      <c r="BS865" s="839"/>
    </row>
    <row r="866" spans="1:71" s="575" customFormat="1" ht="15.6" customHeight="1" outlineLevel="2" x14ac:dyDescent="0.2">
      <c r="A866" s="811"/>
      <c r="B866" s="686"/>
      <c r="C866" s="699"/>
      <c r="D866" s="692" t="s">
        <v>159</v>
      </c>
      <c r="E866" s="597">
        <f>E860/2.5*2.1</f>
        <v>76.691999999999993</v>
      </c>
      <c r="F866" s="598" t="s">
        <v>71</v>
      </c>
      <c r="G866" s="599">
        <v>0</v>
      </c>
      <c r="H866" s="599">
        <f t="shared" si="247"/>
        <v>0</v>
      </c>
      <c r="I866" s="776">
        <v>2.39</v>
      </c>
      <c r="J866" s="776">
        <f t="shared" si="248"/>
        <v>183.29388</v>
      </c>
      <c r="K866" s="776"/>
      <c r="L866" s="776">
        <f>+K866*E866</f>
        <v>0</v>
      </c>
      <c r="M866" s="777">
        <f>J866+H866*Tabellen!$K$2+L866</f>
        <v>183.29388</v>
      </c>
      <c r="N866" s="704"/>
      <c r="O866" s="889">
        <f t="shared" si="249"/>
        <v>221.78559479999998</v>
      </c>
      <c r="P866" s="902"/>
      <c r="Q866" s="894" t="s">
        <v>1007</v>
      </c>
      <c r="R866" s="889">
        <f>H866*Tabellen!$K$2*Tabellen!$F$2</f>
        <v>0</v>
      </c>
      <c r="S866" s="895" t="s">
        <v>1089</v>
      </c>
      <c r="T866" s="889">
        <f>J866*Tabellen!$F$2</f>
        <v>221.78559479999998</v>
      </c>
      <c r="U866" s="889">
        <f>R866*Tabellen!$G$2</f>
        <v>0</v>
      </c>
      <c r="V866" s="889">
        <f>T866*Tabellen!$H$2</f>
        <v>46.574974907999994</v>
      </c>
      <c r="W866" s="889">
        <f t="shared" si="250"/>
        <v>46.574974907999994</v>
      </c>
      <c r="X866" s="889">
        <f t="shared" si="251"/>
        <v>268.36056970799996</v>
      </c>
      <c r="Y866" s="890"/>
      <c r="Z866" s="841"/>
      <c r="AA866" s="839"/>
      <c r="AB866" s="839"/>
      <c r="AC866" s="839"/>
      <c r="AD866" s="839"/>
      <c r="AE866" s="839"/>
      <c r="AF866" s="839"/>
      <c r="AG866" s="839"/>
      <c r="AH866" s="839"/>
      <c r="AI866" s="839"/>
      <c r="AJ866" s="839"/>
      <c r="AK866" s="839"/>
      <c r="AL866" s="839"/>
      <c r="AM866" s="839"/>
      <c r="AN866" s="839"/>
      <c r="AO866" s="839"/>
      <c r="AP866" s="839"/>
      <c r="AQ866" s="839"/>
      <c r="AR866" s="839"/>
      <c r="AS866" s="839"/>
      <c r="AT866" s="839"/>
      <c r="AU866" s="839"/>
      <c r="AV866" s="839"/>
      <c r="AW866" s="839"/>
      <c r="AX866" s="839"/>
      <c r="AY866" s="839"/>
      <c r="AZ866" s="839"/>
      <c r="BA866" s="839"/>
      <c r="BB866" s="839"/>
      <c r="BC866" s="839"/>
      <c r="BD866" s="839"/>
      <c r="BE866" s="839"/>
      <c r="BF866" s="839"/>
      <c r="BG866" s="839"/>
      <c r="BH866" s="839"/>
      <c r="BI866" s="839"/>
      <c r="BJ866" s="839"/>
      <c r="BK866" s="839"/>
      <c r="BL866" s="839"/>
      <c r="BM866" s="839"/>
      <c r="BN866" s="839"/>
      <c r="BO866" s="839"/>
      <c r="BP866" s="839"/>
      <c r="BQ866" s="839"/>
      <c r="BR866" s="839"/>
      <c r="BS866" s="839"/>
    </row>
    <row r="867" spans="1:71" s="575" customFormat="1" ht="15.6" customHeight="1" outlineLevel="2" x14ac:dyDescent="0.2">
      <c r="A867" s="811"/>
      <c r="B867" s="578"/>
      <c r="C867" s="694"/>
      <c r="D867" s="576" t="s">
        <v>1427</v>
      </c>
      <c r="E867" s="579">
        <f>E860*1.05</f>
        <v>95.864999999999995</v>
      </c>
      <c r="F867" s="576" t="s">
        <v>74</v>
      </c>
      <c r="G867" s="580">
        <v>0</v>
      </c>
      <c r="H867" s="580">
        <f t="shared" si="247"/>
        <v>0</v>
      </c>
      <c r="I867" s="768">
        <v>9.24</v>
      </c>
      <c r="J867" s="768">
        <f t="shared" si="248"/>
        <v>885.79259999999999</v>
      </c>
      <c r="K867" s="768"/>
      <c r="L867" s="768">
        <f>E867*K867</f>
        <v>0</v>
      </c>
      <c r="M867" s="768">
        <f>J867+H867*Tabellen!$K$2+L867</f>
        <v>885.79259999999999</v>
      </c>
      <c r="N867" s="704"/>
      <c r="O867" s="889">
        <f t="shared" si="249"/>
        <v>1071.8090459999999</v>
      </c>
      <c r="P867" s="902"/>
      <c r="Q867" s="894" t="s">
        <v>1007</v>
      </c>
      <c r="R867" s="889">
        <f>H867*Tabellen!$K$2*Tabellen!$F$2</f>
        <v>0</v>
      </c>
      <c r="S867" s="895" t="s">
        <v>1089</v>
      </c>
      <c r="T867" s="889">
        <f>J867*Tabellen!$F$2</f>
        <v>1071.8090459999999</v>
      </c>
      <c r="U867" s="889">
        <f>R867*Tabellen!$G$2</f>
        <v>0</v>
      </c>
      <c r="V867" s="889">
        <f>T867*Tabellen!$H$2</f>
        <v>225.07989965999997</v>
      </c>
      <c r="W867" s="889">
        <f t="shared" si="250"/>
        <v>225.07989965999997</v>
      </c>
      <c r="X867" s="889">
        <f t="shared" si="251"/>
        <v>1296.8889456599998</v>
      </c>
      <c r="Y867" s="888"/>
      <c r="Z867" s="839"/>
      <c r="AA867" s="839"/>
      <c r="AB867" s="839"/>
      <c r="AC867" s="839"/>
      <c r="AD867" s="839"/>
      <c r="AE867" s="839"/>
      <c r="AF867" s="839"/>
      <c r="AG867" s="839"/>
      <c r="AH867" s="839"/>
      <c r="AI867" s="839"/>
      <c r="AJ867" s="839"/>
      <c r="AK867" s="839"/>
      <c r="AL867" s="839"/>
      <c r="AM867" s="839"/>
      <c r="AN867" s="839"/>
      <c r="AO867" s="839"/>
      <c r="AP867" s="839"/>
      <c r="AQ867" s="839"/>
      <c r="AR867" s="839"/>
      <c r="AS867" s="839"/>
      <c r="AT867" s="839"/>
      <c r="AU867" s="839"/>
      <c r="AV867" s="839"/>
      <c r="AW867" s="839"/>
      <c r="AX867" s="839"/>
      <c r="AY867" s="839"/>
      <c r="AZ867" s="839"/>
      <c r="BA867" s="839"/>
      <c r="BB867" s="839"/>
      <c r="BC867" s="839"/>
      <c r="BD867" s="839"/>
      <c r="BE867" s="839"/>
      <c r="BF867" s="839"/>
      <c r="BG867" s="839"/>
      <c r="BH867" s="839"/>
      <c r="BI867" s="839"/>
      <c r="BJ867" s="839"/>
      <c r="BK867" s="839"/>
      <c r="BL867" s="839"/>
      <c r="BM867" s="839"/>
      <c r="BN867" s="839"/>
      <c r="BO867" s="839"/>
      <c r="BP867" s="839"/>
      <c r="BQ867" s="839"/>
      <c r="BR867" s="839"/>
      <c r="BS867" s="839"/>
    </row>
    <row r="868" spans="1:71" s="575" customFormat="1" ht="15.6" customHeight="1" outlineLevel="2" x14ac:dyDescent="0.2">
      <c r="A868" s="811"/>
      <c r="B868" s="578"/>
      <c r="C868" s="694"/>
      <c r="D868" s="576" t="s">
        <v>1514</v>
      </c>
      <c r="E868" s="579">
        <f>E860*1.05</f>
        <v>95.864999999999995</v>
      </c>
      <c r="F868" s="578" t="s">
        <v>74</v>
      </c>
      <c r="G868" s="579">
        <v>0</v>
      </c>
      <c r="H868" s="580">
        <f t="shared" si="247"/>
        <v>0</v>
      </c>
      <c r="I868" s="781">
        <v>1.85</v>
      </c>
      <c r="J868" s="768">
        <f t="shared" si="248"/>
        <v>177.35024999999999</v>
      </c>
      <c r="K868" s="768"/>
      <c r="L868" s="768">
        <f>E868*K868</f>
        <v>0</v>
      </c>
      <c r="M868" s="768">
        <f>J868+H868*Tabellen!$K$2+L868</f>
        <v>177.35024999999999</v>
      </c>
      <c r="N868" s="704"/>
      <c r="O868" s="889">
        <f t="shared" si="249"/>
        <v>214.59380249999998</v>
      </c>
      <c r="P868" s="902"/>
      <c r="Q868" s="894" t="s">
        <v>1007</v>
      </c>
      <c r="R868" s="889">
        <f>H868*Tabellen!$K$2*Tabellen!$F$2</f>
        <v>0</v>
      </c>
      <c r="S868" s="895" t="s">
        <v>1089</v>
      </c>
      <c r="T868" s="889">
        <f>J868*Tabellen!$F$2</f>
        <v>214.59380249999998</v>
      </c>
      <c r="U868" s="889">
        <f>R868*Tabellen!$G$2</f>
        <v>0</v>
      </c>
      <c r="V868" s="889">
        <f>T868*Tabellen!$H$2</f>
        <v>45.064698524999997</v>
      </c>
      <c r="W868" s="889">
        <f t="shared" si="250"/>
        <v>45.064698524999997</v>
      </c>
      <c r="X868" s="889">
        <f t="shared" si="251"/>
        <v>259.65850102499996</v>
      </c>
      <c r="Y868" s="897"/>
      <c r="Z868" s="839"/>
      <c r="AA868" s="839"/>
      <c r="AB868" s="839"/>
      <c r="AC868" s="839"/>
      <c r="AD868" s="839"/>
      <c r="AE868" s="839"/>
      <c r="AF868" s="839"/>
      <c r="AG868" s="839"/>
      <c r="AH868" s="839"/>
      <c r="AI868" s="839"/>
      <c r="AJ868" s="839"/>
      <c r="AK868" s="839"/>
      <c r="AL868" s="839"/>
      <c r="AM868" s="839"/>
      <c r="AN868" s="839"/>
      <c r="AO868" s="839"/>
      <c r="AP868" s="839"/>
      <c r="AQ868" s="839"/>
      <c r="AR868" s="839"/>
      <c r="AS868" s="839"/>
      <c r="AT868" s="839"/>
      <c r="AU868" s="839"/>
      <c r="AV868" s="839"/>
      <c r="AW868" s="839"/>
      <c r="AX868" s="839"/>
      <c r="AY868" s="839"/>
      <c r="AZ868" s="839"/>
      <c r="BA868" s="839"/>
      <c r="BB868" s="839"/>
      <c r="BC868" s="839"/>
      <c r="BD868" s="839"/>
      <c r="BE868" s="839"/>
      <c r="BF868" s="839"/>
      <c r="BG868" s="839"/>
      <c r="BH868" s="839"/>
      <c r="BI868" s="839"/>
      <c r="BJ868" s="839"/>
      <c r="BK868" s="839"/>
      <c r="BL868" s="839"/>
      <c r="BM868" s="839"/>
      <c r="BN868" s="839"/>
      <c r="BO868" s="839"/>
      <c r="BP868" s="839"/>
      <c r="BQ868" s="839"/>
      <c r="BR868" s="839"/>
      <c r="BS868" s="839"/>
    </row>
    <row r="869" spans="1:71" s="575" customFormat="1" ht="15.6" customHeight="1" outlineLevel="2" x14ac:dyDescent="0.2">
      <c r="A869" s="811"/>
      <c r="B869" s="578"/>
      <c r="C869" s="694"/>
      <c r="D869" s="576" t="s">
        <v>1414</v>
      </c>
      <c r="E869" s="579">
        <f>E860*1.1</f>
        <v>100.43</v>
      </c>
      <c r="F869" s="578" t="s">
        <v>74</v>
      </c>
      <c r="G869" s="579"/>
      <c r="H869" s="580">
        <f t="shared" si="247"/>
        <v>0</v>
      </c>
      <c r="I869" s="781">
        <v>2.1754249999999997</v>
      </c>
      <c r="J869" s="768">
        <f t="shared" si="248"/>
        <v>218.47793274999998</v>
      </c>
      <c r="K869" s="768"/>
      <c r="L869" s="768">
        <f>E869*K869</f>
        <v>0</v>
      </c>
      <c r="M869" s="768">
        <f>J869+H869*Tabellen!$K$2+L869</f>
        <v>218.47793274999998</v>
      </c>
      <c r="N869" s="704"/>
      <c r="O869" s="889">
        <f t="shared" si="249"/>
        <v>264.35829862749995</v>
      </c>
      <c r="P869" s="902"/>
      <c r="Q869" s="894" t="s">
        <v>1007</v>
      </c>
      <c r="R869" s="889">
        <f>H869*Tabellen!$K$2*Tabellen!$F$2</f>
        <v>0</v>
      </c>
      <c r="S869" s="895" t="s">
        <v>1089</v>
      </c>
      <c r="T869" s="889">
        <f>J869*Tabellen!$F$2</f>
        <v>264.35829862749995</v>
      </c>
      <c r="U869" s="889">
        <f>R869*Tabellen!$G$2</f>
        <v>0</v>
      </c>
      <c r="V869" s="889">
        <f>T869*Tabellen!$H$2</f>
        <v>55.515242711774988</v>
      </c>
      <c r="W869" s="889">
        <f t="shared" si="250"/>
        <v>55.515242711774988</v>
      </c>
      <c r="X869" s="889">
        <f t="shared" si="251"/>
        <v>319.87354133927494</v>
      </c>
      <c r="Y869" s="897"/>
      <c r="Z869" s="839"/>
      <c r="AA869" s="839"/>
      <c r="AB869" s="839"/>
      <c r="AC869" s="839"/>
      <c r="AD869" s="839"/>
      <c r="AE869" s="839"/>
      <c r="AF869" s="839"/>
      <c r="AG869" s="839"/>
      <c r="AH869" s="839"/>
      <c r="AI869" s="839"/>
      <c r="AJ869" s="839"/>
      <c r="AK869" s="839"/>
      <c r="AL869" s="839"/>
      <c r="AM869" s="839"/>
      <c r="AN869" s="839"/>
      <c r="AO869" s="839"/>
      <c r="AP869" s="839"/>
      <c r="AQ869" s="839"/>
      <c r="AR869" s="839"/>
      <c r="AS869" s="839"/>
      <c r="AT869" s="839"/>
      <c r="AU869" s="839"/>
      <c r="AV869" s="839"/>
      <c r="AW869" s="839"/>
      <c r="AX869" s="839"/>
      <c r="AY869" s="839"/>
      <c r="AZ869" s="839"/>
      <c r="BA869" s="839"/>
      <c r="BB869" s="839"/>
      <c r="BC869" s="839"/>
      <c r="BD869" s="839"/>
      <c r="BE869" s="839"/>
      <c r="BF869" s="839"/>
      <c r="BG869" s="839"/>
      <c r="BH869" s="839"/>
      <c r="BI869" s="839"/>
      <c r="BJ869" s="839"/>
      <c r="BK869" s="839"/>
      <c r="BL869" s="839"/>
      <c r="BM869" s="839"/>
      <c r="BN869" s="839"/>
      <c r="BO869" s="839"/>
      <c r="BP869" s="839"/>
      <c r="BQ869" s="839"/>
      <c r="BR869" s="839"/>
      <c r="BS869" s="839"/>
    </row>
    <row r="870" spans="1:71" s="575" customFormat="1" ht="15.6" customHeight="1" outlineLevel="2" x14ac:dyDescent="0.2">
      <c r="A870" s="811"/>
      <c r="B870" s="578"/>
      <c r="C870" s="694"/>
      <c r="D870" s="576" t="s">
        <v>1415</v>
      </c>
      <c r="E870" s="579">
        <f>E860*1.1</f>
        <v>100.43</v>
      </c>
      <c r="F870" s="578" t="s">
        <v>74</v>
      </c>
      <c r="G870" s="579"/>
      <c r="H870" s="580">
        <f t="shared" si="247"/>
        <v>0</v>
      </c>
      <c r="I870" s="781">
        <v>1.79</v>
      </c>
      <c r="J870" s="768">
        <f t="shared" si="248"/>
        <v>179.76970000000003</v>
      </c>
      <c r="K870" s="768"/>
      <c r="L870" s="768">
        <f>E870*K870</f>
        <v>0</v>
      </c>
      <c r="M870" s="768">
        <f>J870+H870*Tabellen!$K$2+L870</f>
        <v>179.76970000000003</v>
      </c>
      <c r="N870" s="704"/>
      <c r="O870" s="889">
        <f t="shared" si="249"/>
        <v>217.52133700000002</v>
      </c>
      <c r="P870" s="902"/>
      <c r="Q870" s="894" t="s">
        <v>1007</v>
      </c>
      <c r="R870" s="889">
        <f>H870*Tabellen!$K$2*Tabellen!$F$2</f>
        <v>0</v>
      </c>
      <c r="S870" s="895" t="s">
        <v>1089</v>
      </c>
      <c r="T870" s="889">
        <f>J870*Tabellen!$F$2</f>
        <v>217.52133700000002</v>
      </c>
      <c r="U870" s="889">
        <f>R870*Tabellen!$G$2</f>
        <v>0</v>
      </c>
      <c r="V870" s="889">
        <f>T870*Tabellen!$H$2</f>
        <v>45.679480770000005</v>
      </c>
      <c r="W870" s="889">
        <f t="shared" si="250"/>
        <v>45.679480770000005</v>
      </c>
      <c r="X870" s="889">
        <f t="shared" si="251"/>
        <v>263.20081777000001</v>
      </c>
      <c r="Y870" s="897"/>
      <c r="Z870" s="839"/>
      <c r="AA870" s="839"/>
      <c r="AB870" s="839"/>
      <c r="AC870" s="839"/>
      <c r="AD870" s="839"/>
      <c r="AE870" s="839"/>
      <c r="AF870" s="839"/>
      <c r="AG870" s="839"/>
      <c r="AH870" s="839"/>
      <c r="AI870" s="839"/>
      <c r="AJ870" s="839"/>
      <c r="AK870" s="839"/>
      <c r="AL870" s="839"/>
      <c r="AM870" s="839"/>
      <c r="AN870" s="839"/>
      <c r="AO870" s="839"/>
      <c r="AP870" s="839"/>
      <c r="AQ870" s="839"/>
      <c r="AR870" s="839"/>
      <c r="AS870" s="839"/>
      <c r="AT870" s="839"/>
      <c r="AU870" s="839"/>
      <c r="AV870" s="839"/>
      <c r="AW870" s="839"/>
      <c r="AX870" s="839"/>
      <c r="AY870" s="839"/>
      <c r="AZ870" s="839"/>
      <c r="BA870" s="839"/>
      <c r="BB870" s="839"/>
      <c r="BC870" s="839"/>
      <c r="BD870" s="839"/>
      <c r="BE870" s="839"/>
      <c r="BF870" s="839"/>
      <c r="BG870" s="839"/>
      <c r="BH870" s="839"/>
      <c r="BI870" s="839"/>
      <c r="BJ870" s="839"/>
      <c r="BK870" s="839"/>
      <c r="BL870" s="839"/>
      <c r="BM870" s="839"/>
      <c r="BN870" s="839"/>
      <c r="BO870" s="839"/>
      <c r="BP870" s="839"/>
      <c r="BQ870" s="839"/>
      <c r="BR870" s="839"/>
      <c r="BS870" s="839"/>
    </row>
    <row r="871" spans="1:71" s="575" customFormat="1" ht="15.6" customHeight="1" outlineLevel="2" x14ac:dyDescent="0.2">
      <c r="A871" s="811"/>
      <c r="B871" s="578"/>
      <c r="C871" s="694"/>
      <c r="D871" s="576" t="s">
        <v>1900</v>
      </c>
      <c r="E871" s="579">
        <f>E860*1.1</f>
        <v>100.43</v>
      </c>
      <c r="F871" s="576" t="s">
        <v>74</v>
      </c>
      <c r="G871" s="580"/>
      <c r="H871" s="580">
        <f t="shared" si="247"/>
        <v>0</v>
      </c>
      <c r="I871" s="768">
        <v>9.8000000000000007</v>
      </c>
      <c r="J871" s="768">
        <f t="shared" si="248"/>
        <v>984.21400000000017</v>
      </c>
      <c r="K871" s="768"/>
      <c r="L871" s="768">
        <f>E871*K871</f>
        <v>0</v>
      </c>
      <c r="M871" s="768">
        <f>J871+H871*Tabellen!$K$2+L871</f>
        <v>984.21400000000017</v>
      </c>
      <c r="N871" s="704"/>
      <c r="O871" s="889">
        <f t="shared" si="249"/>
        <v>1190.8989400000003</v>
      </c>
      <c r="P871" s="902"/>
      <c r="Q871" s="894" t="s">
        <v>1007</v>
      </c>
      <c r="R871" s="889">
        <f>H871*Tabellen!$K$2*Tabellen!$F$2</f>
        <v>0</v>
      </c>
      <c r="S871" s="895" t="s">
        <v>1089</v>
      </c>
      <c r="T871" s="889">
        <f>J871*Tabellen!$F$2</f>
        <v>1190.8989400000003</v>
      </c>
      <c r="U871" s="889">
        <f>R871*Tabellen!$G$2</f>
        <v>0</v>
      </c>
      <c r="V871" s="889">
        <f>T871*Tabellen!$H$2</f>
        <v>250.08877740000005</v>
      </c>
      <c r="W871" s="889">
        <f t="shared" si="250"/>
        <v>250.08877740000005</v>
      </c>
      <c r="X871" s="889">
        <f t="shared" si="251"/>
        <v>1440.9877174000003</v>
      </c>
      <c r="Y871" s="905"/>
      <c r="Z871" s="839"/>
      <c r="AA871" s="839"/>
      <c r="AB871" s="839"/>
      <c r="AC871" s="839"/>
      <c r="AD871" s="839"/>
      <c r="AE871" s="839"/>
      <c r="AF871" s="839"/>
      <c r="AG871" s="839"/>
      <c r="AH871" s="839"/>
      <c r="AI871" s="839"/>
      <c r="AJ871" s="839"/>
      <c r="AK871" s="839"/>
      <c r="AL871" s="839"/>
      <c r="AM871" s="839"/>
      <c r="AN871" s="839"/>
      <c r="AO871" s="839"/>
      <c r="AP871" s="839"/>
      <c r="AQ871" s="839"/>
      <c r="AR871" s="839"/>
      <c r="AS871" s="839"/>
      <c r="AT871" s="839"/>
      <c r="AU871" s="839"/>
      <c r="AV871" s="839"/>
      <c r="AW871" s="839"/>
      <c r="AX871" s="839"/>
      <c r="AY871" s="839"/>
      <c r="AZ871" s="839"/>
      <c r="BA871" s="839"/>
      <c r="BB871" s="839"/>
      <c r="BC871" s="839"/>
      <c r="BD871" s="839"/>
      <c r="BE871" s="839"/>
      <c r="BF871" s="839"/>
      <c r="BG871" s="839"/>
      <c r="BH871" s="839"/>
      <c r="BI871" s="839"/>
      <c r="BJ871" s="839"/>
      <c r="BK871" s="839"/>
      <c r="BL871" s="839"/>
      <c r="BM871" s="839"/>
      <c r="BN871" s="839"/>
      <c r="BO871" s="839"/>
      <c r="BP871" s="839"/>
      <c r="BQ871" s="839"/>
      <c r="BR871" s="839"/>
      <c r="BS871" s="839"/>
    </row>
    <row r="872" spans="1:71" s="575" customFormat="1" ht="15.6" customHeight="1" outlineLevel="2" x14ac:dyDescent="0.2">
      <c r="A872" s="811"/>
      <c r="B872" s="686"/>
      <c r="C872" s="699"/>
      <c r="D872" s="692" t="s">
        <v>1422</v>
      </c>
      <c r="E872" s="597">
        <f>E860</f>
        <v>91.3</v>
      </c>
      <c r="F872" s="598" t="s">
        <v>74</v>
      </c>
      <c r="G872" s="599">
        <v>1.05</v>
      </c>
      <c r="H872" s="599">
        <f t="shared" si="247"/>
        <v>95.864999999999995</v>
      </c>
      <c r="I872" s="776">
        <v>0</v>
      </c>
      <c r="J872" s="776">
        <f t="shared" si="248"/>
        <v>0</v>
      </c>
      <c r="K872" s="776"/>
      <c r="L872" s="776">
        <f>+K872*E872</f>
        <v>0</v>
      </c>
      <c r="M872" s="777">
        <f>J872+H872*Tabellen!$K$2+L872</f>
        <v>5751.9</v>
      </c>
      <c r="N872" s="704"/>
      <c r="O872" s="889">
        <f t="shared" si="249"/>
        <v>6959.7989999999991</v>
      </c>
      <c r="P872" s="902"/>
      <c r="Q872" s="894" t="s">
        <v>1007</v>
      </c>
      <c r="R872" s="889">
        <f>H872*Tabellen!$K$2*Tabellen!$F$2</f>
        <v>6959.7989999999991</v>
      </c>
      <c r="S872" s="895" t="s">
        <v>1089</v>
      </c>
      <c r="T872" s="889">
        <f>J872*Tabellen!$F$2</f>
        <v>0</v>
      </c>
      <c r="U872" s="889">
        <f>R872*Tabellen!$G$2</f>
        <v>626.38190999999995</v>
      </c>
      <c r="V872" s="889">
        <f>T872*Tabellen!$H$2</f>
        <v>0</v>
      </c>
      <c r="W872" s="889">
        <f t="shared" si="250"/>
        <v>626.38190999999995</v>
      </c>
      <c r="X872" s="889">
        <f t="shared" si="251"/>
        <v>7586.1809099999991</v>
      </c>
      <c r="Y872" s="890"/>
      <c r="Z872" s="841"/>
      <c r="AA872" s="839"/>
      <c r="AB872" s="839"/>
      <c r="AC872" s="839"/>
      <c r="AD872" s="839"/>
      <c r="AE872" s="839"/>
      <c r="AF872" s="839"/>
      <c r="AG872" s="839"/>
      <c r="AH872" s="839"/>
      <c r="AI872" s="839"/>
      <c r="AJ872" s="839"/>
      <c r="AK872" s="839"/>
      <c r="AL872" s="839"/>
      <c r="AM872" s="839"/>
      <c r="AN872" s="839"/>
      <c r="AO872" s="839"/>
      <c r="AP872" s="839"/>
      <c r="AQ872" s="839"/>
      <c r="AR872" s="839"/>
      <c r="AS872" s="839"/>
      <c r="AT872" s="839"/>
      <c r="AU872" s="839"/>
      <c r="AV872" s="839"/>
      <c r="AW872" s="839"/>
      <c r="AX872" s="839"/>
      <c r="AY872" s="839"/>
      <c r="AZ872" s="839"/>
      <c r="BA872" s="839"/>
      <c r="BB872" s="839"/>
      <c r="BC872" s="839"/>
      <c r="BD872" s="839"/>
      <c r="BE872" s="839"/>
      <c r="BF872" s="839"/>
      <c r="BG872" s="839"/>
      <c r="BH872" s="839"/>
      <c r="BI872" s="839"/>
      <c r="BJ872" s="839"/>
      <c r="BK872" s="839"/>
      <c r="BL872" s="839"/>
      <c r="BM872" s="839"/>
      <c r="BN872" s="839"/>
      <c r="BO872" s="839"/>
      <c r="BP872" s="839"/>
      <c r="BQ872" s="839"/>
      <c r="BR872" s="839"/>
      <c r="BS872" s="839"/>
    </row>
    <row r="873" spans="1:71" s="575" customFormat="1" ht="15.6" customHeight="1" outlineLevel="2" x14ac:dyDescent="0.2">
      <c r="A873" s="811"/>
      <c r="B873" s="578"/>
      <c r="C873" s="694"/>
      <c r="D873" s="578" t="s">
        <v>1416</v>
      </c>
      <c r="E873" s="579">
        <f>E860</f>
        <v>91.3</v>
      </c>
      <c r="F873" s="576" t="s">
        <v>74</v>
      </c>
      <c r="G873" s="579"/>
      <c r="H873" s="580">
        <f t="shared" si="247"/>
        <v>0</v>
      </c>
      <c r="I873" s="768">
        <v>10</v>
      </c>
      <c r="J873" s="768">
        <f t="shared" si="248"/>
        <v>913</v>
      </c>
      <c r="K873" s="768"/>
      <c r="L873" s="768">
        <f>E873*K873</f>
        <v>0</v>
      </c>
      <c r="M873" s="768">
        <f>J873+H873*Tabellen!$K$2+L873</f>
        <v>913</v>
      </c>
      <c r="N873" s="704"/>
      <c r="O873" s="889">
        <f t="shared" si="249"/>
        <v>1104.73</v>
      </c>
      <c r="P873" s="902"/>
      <c r="Q873" s="894" t="s">
        <v>1007</v>
      </c>
      <c r="R873" s="889">
        <f>H873*Tabellen!$K$2*Tabellen!$F$2</f>
        <v>0</v>
      </c>
      <c r="S873" s="895" t="s">
        <v>1089</v>
      </c>
      <c r="T873" s="889">
        <f>J873*Tabellen!$F$2</f>
        <v>1104.73</v>
      </c>
      <c r="U873" s="889">
        <f>R873*Tabellen!$G$2</f>
        <v>0</v>
      </c>
      <c r="V873" s="889">
        <f>T873*Tabellen!$H$2</f>
        <v>231.9933</v>
      </c>
      <c r="W873" s="889">
        <f t="shared" si="250"/>
        <v>231.9933</v>
      </c>
      <c r="X873" s="889">
        <f t="shared" si="251"/>
        <v>1336.7233000000001</v>
      </c>
      <c r="Y873" s="888"/>
      <c r="Z873" s="839"/>
      <c r="AA873" s="839"/>
      <c r="AB873" s="839"/>
      <c r="AC873" s="839"/>
      <c r="AD873" s="839"/>
      <c r="AE873" s="839"/>
      <c r="AF873" s="839"/>
      <c r="AG873" s="839"/>
      <c r="AH873" s="839"/>
      <c r="AI873" s="839"/>
      <c r="AJ873" s="839"/>
      <c r="AK873" s="839"/>
      <c r="AL873" s="839"/>
      <c r="AM873" s="839"/>
      <c r="AN873" s="839"/>
      <c r="AO873" s="839"/>
      <c r="AP873" s="839"/>
      <c r="AQ873" s="839"/>
      <c r="AR873" s="839"/>
      <c r="AS873" s="839"/>
      <c r="AT873" s="839"/>
      <c r="AU873" s="839"/>
      <c r="AV873" s="839"/>
      <c r="AW873" s="839"/>
      <c r="AX873" s="839"/>
      <c r="AY873" s="839"/>
      <c r="AZ873" s="839"/>
      <c r="BA873" s="839"/>
      <c r="BB873" s="839"/>
      <c r="BC873" s="839"/>
      <c r="BD873" s="839"/>
      <c r="BE873" s="839"/>
      <c r="BF873" s="839"/>
      <c r="BG873" s="839"/>
      <c r="BH873" s="839"/>
      <c r="BI873" s="839"/>
      <c r="BJ873" s="839"/>
      <c r="BK873" s="839"/>
      <c r="BL873" s="839"/>
      <c r="BM873" s="839"/>
      <c r="BN873" s="839"/>
      <c r="BO873" s="839"/>
      <c r="BP873" s="839"/>
      <c r="BQ873" s="839"/>
      <c r="BR873" s="839"/>
      <c r="BS873" s="839"/>
    </row>
    <row r="874" spans="1:71" s="575" customFormat="1" ht="15.6" customHeight="1" outlineLevel="2" x14ac:dyDescent="0.2">
      <c r="A874" s="811"/>
      <c r="B874" s="578"/>
      <c r="C874" s="694"/>
      <c r="D874" s="578" t="s">
        <v>1407</v>
      </c>
      <c r="E874" s="579">
        <v>1</v>
      </c>
      <c r="F874" s="576" t="s">
        <v>844</v>
      </c>
      <c r="G874" s="579">
        <v>4</v>
      </c>
      <c r="H874" s="580">
        <f t="shared" si="247"/>
        <v>4</v>
      </c>
      <c r="I874" s="768"/>
      <c r="J874" s="768">
        <f t="shared" si="248"/>
        <v>0</v>
      </c>
      <c r="K874" s="768"/>
      <c r="L874" s="768">
        <f>E874*K874</f>
        <v>0</v>
      </c>
      <c r="M874" s="768">
        <f>J874+H874*Tabellen!$K$2+L874</f>
        <v>240</v>
      </c>
      <c r="N874" s="704"/>
      <c r="O874" s="889">
        <f t="shared" si="249"/>
        <v>290.39999999999998</v>
      </c>
      <c r="P874" s="902"/>
      <c r="Q874" s="894" t="s">
        <v>1007</v>
      </c>
      <c r="R874" s="889">
        <f>H874*Tabellen!$K$2*Tabellen!$F$2</f>
        <v>290.39999999999998</v>
      </c>
      <c r="S874" s="895" t="s">
        <v>1089</v>
      </c>
      <c r="T874" s="889">
        <f>J874*Tabellen!$F$2</f>
        <v>0</v>
      </c>
      <c r="U874" s="889">
        <f>R874*Tabellen!$G$2</f>
        <v>26.135999999999996</v>
      </c>
      <c r="V874" s="889">
        <f>T874*Tabellen!$H$2</f>
        <v>0</v>
      </c>
      <c r="W874" s="889">
        <f t="shared" si="250"/>
        <v>26.135999999999996</v>
      </c>
      <c r="X874" s="889">
        <f t="shared" si="251"/>
        <v>316.53599999999994</v>
      </c>
      <c r="Y874" s="888"/>
      <c r="Z874" s="839"/>
      <c r="AA874" s="839"/>
      <c r="AB874" s="839"/>
      <c r="AC874" s="839"/>
      <c r="AD874" s="839"/>
      <c r="AE874" s="839"/>
      <c r="AF874" s="839"/>
      <c r="AG874" s="839"/>
      <c r="AH874" s="839"/>
      <c r="AI874" s="839"/>
      <c r="AJ874" s="839"/>
      <c r="AK874" s="839"/>
      <c r="AL874" s="839"/>
      <c r="AM874" s="839"/>
      <c r="AN874" s="839"/>
      <c r="AO874" s="839"/>
      <c r="AP874" s="839"/>
      <c r="AQ874" s="839"/>
      <c r="AR874" s="839"/>
      <c r="AS874" s="839"/>
      <c r="AT874" s="839"/>
      <c r="AU874" s="839"/>
      <c r="AV874" s="839"/>
      <c r="AW874" s="839"/>
      <c r="AX874" s="839"/>
      <c r="AY874" s="839"/>
      <c r="AZ874" s="839"/>
      <c r="BA874" s="839"/>
      <c r="BB874" s="839"/>
      <c r="BC874" s="839"/>
      <c r="BD874" s="839"/>
      <c r="BE874" s="839"/>
      <c r="BF874" s="839"/>
      <c r="BG874" s="839"/>
      <c r="BH874" s="839"/>
      <c r="BI874" s="839"/>
      <c r="BJ874" s="839"/>
      <c r="BK874" s="839"/>
      <c r="BL874" s="839"/>
      <c r="BM874" s="839"/>
      <c r="BN874" s="839"/>
      <c r="BO874" s="839"/>
      <c r="BP874" s="839"/>
      <c r="BQ874" s="839"/>
      <c r="BR874" s="839"/>
      <c r="BS874" s="839"/>
    </row>
    <row r="875" spans="1:71" s="733" customFormat="1" ht="15.6" customHeight="1" outlineLevel="2" x14ac:dyDescent="0.2">
      <c r="A875" s="813"/>
      <c r="B875" s="578"/>
      <c r="C875" s="694"/>
      <c r="D875" s="576"/>
      <c r="E875" s="579"/>
      <c r="F875" s="576"/>
      <c r="G875" s="580"/>
      <c r="H875" s="580"/>
      <c r="I875" s="768"/>
      <c r="J875" s="768"/>
      <c r="K875" s="768"/>
      <c r="L875" s="768"/>
      <c r="M875" s="768"/>
      <c r="N875" s="736"/>
      <c r="O875" s="889"/>
      <c r="P875" s="902"/>
      <c r="Q875" s="894"/>
      <c r="R875" s="889"/>
      <c r="S875" s="895"/>
      <c r="T875" s="889"/>
      <c r="U875" s="889"/>
      <c r="V875" s="889"/>
      <c r="W875" s="889"/>
      <c r="X875" s="889"/>
      <c r="Y875" s="905"/>
      <c r="Z875" s="842"/>
      <c r="AA875" s="842"/>
      <c r="AB875" s="842"/>
      <c r="AC875" s="842"/>
      <c r="AD875" s="842"/>
      <c r="AE875" s="842"/>
      <c r="AF875" s="842"/>
      <c r="AG875" s="842"/>
      <c r="AH875" s="842"/>
      <c r="AI875" s="842"/>
      <c r="AJ875" s="842"/>
      <c r="AK875" s="842"/>
      <c r="AL875" s="842"/>
      <c r="AM875" s="842"/>
      <c r="AN875" s="842"/>
      <c r="AO875" s="842"/>
      <c r="AP875" s="842"/>
      <c r="AQ875" s="842"/>
      <c r="AR875" s="842"/>
      <c r="AS875" s="842"/>
      <c r="AT875" s="842"/>
      <c r="AU875" s="842"/>
      <c r="AV875" s="842"/>
      <c r="AW875" s="842"/>
      <c r="AX875" s="842"/>
      <c r="AY875" s="842"/>
      <c r="AZ875" s="842"/>
      <c r="BA875" s="842"/>
      <c r="BB875" s="842"/>
      <c r="BC875" s="842"/>
      <c r="BD875" s="842"/>
      <c r="BE875" s="842"/>
      <c r="BF875" s="842"/>
      <c r="BG875" s="842"/>
      <c r="BH875" s="842"/>
      <c r="BI875" s="842"/>
      <c r="BJ875" s="842"/>
      <c r="BK875" s="842"/>
      <c r="BL875" s="842"/>
      <c r="BM875" s="842"/>
      <c r="BN875" s="842"/>
      <c r="BO875" s="842"/>
      <c r="BP875" s="842"/>
      <c r="BQ875" s="842"/>
      <c r="BR875" s="842"/>
      <c r="BS875" s="842"/>
    </row>
    <row r="876" spans="1:71" ht="15.6" customHeight="1" outlineLevel="2" x14ac:dyDescent="0.2">
      <c r="B876" s="578"/>
      <c r="E876" s="579"/>
      <c r="G876" s="580"/>
      <c r="H876" s="580"/>
      <c r="K876" s="783"/>
      <c r="N876" s="703"/>
      <c r="O876" s="888"/>
      <c r="P876" s="888"/>
      <c r="Q876" s="888"/>
      <c r="Y876" s="888"/>
      <c r="Z876" s="836"/>
    </row>
    <row r="877" spans="1:71" ht="9" customHeight="1" outlineLevel="1" x14ac:dyDescent="0.2">
      <c r="B877" s="582"/>
      <c r="D877" s="583"/>
      <c r="E877" s="585"/>
      <c r="F877" s="583"/>
      <c r="G877" s="584"/>
      <c r="H877" s="584"/>
      <c r="I877" s="769"/>
      <c r="J877" s="769"/>
      <c r="K877" s="769"/>
      <c r="L877" s="769"/>
      <c r="M877" s="769"/>
      <c r="N877" s="694"/>
      <c r="O877" s="892"/>
      <c r="P877" s="892"/>
      <c r="Q877" s="892"/>
      <c r="R877" s="893"/>
      <c r="S877" s="893"/>
      <c r="T877" s="893"/>
      <c r="U877" s="893"/>
      <c r="V877" s="893"/>
      <c r="W877" s="893"/>
      <c r="X877" s="893"/>
      <c r="Y877" s="892"/>
      <c r="Z877" s="837"/>
      <c r="AA877" s="838"/>
      <c r="AG877" s="835"/>
      <c r="AH877" s="835"/>
    </row>
    <row r="878" spans="1:71" s="789" customFormat="1" ht="15.6" customHeight="1" outlineLevel="1" x14ac:dyDescent="0.2">
      <c r="B878" s="569" t="s">
        <v>1004</v>
      </c>
      <c r="C878" s="814"/>
      <c r="D878" s="570" t="s">
        <v>1590</v>
      </c>
      <c r="E878" s="577">
        <v>91.3</v>
      </c>
      <c r="F878" s="570" t="s">
        <v>74</v>
      </c>
      <c r="G878" s="571"/>
      <c r="H878" s="571">
        <f>SUM(H879:H894)/E878</f>
        <v>1.334234933633524</v>
      </c>
      <c r="I878" s="767"/>
      <c r="J878" s="767">
        <f>SUM(J879:J894)/E878</f>
        <v>49.960919500000003</v>
      </c>
      <c r="K878" s="767"/>
      <c r="L878" s="767">
        <f>SUM(L879:L894)/E878</f>
        <v>0</v>
      </c>
      <c r="M878" s="767">
        <f>SUM(M879:M894)/E878</f>
        <v>130.01501551801144</v>
      </c>
      <c r="N878" s="814"/>
      <c r="O878" s="886">
        <f>SUM(O879:O894)/E878</f>
        <v>157.31816877679384</v>
      </c>
      <c r="P878" s="885" t="str">
        <f>B878</f>
        <v>V1-3-L3</v>
      </c>
      <c r="Q878" s="885"/>
      <c r="R878" s="886"/>
      <c r="S878" s="886"/>
      <c r="T878" s="886"/>
      <c r="U878" s="899"/>
      <c r="V878" s="886"/>
      <c r="W878" s="886"/>
      <c r="X878" s="886">
        <f>SUM(X879:X894)/E878</f>
        <v>178.73112947810529</v>
      </c>
      <c r="Y878" s="887"/>
      <c r="Z878" s="832"/>
      <c r="AA878" s="832"/>
      <c r="AB878" s="832"/>
      <c r="AC878" s="832"/>
      <c r="AD878" s="832"/>
      <c r="AE878" s="832"/>
      <c r="AF878" s="832"/>
      <c r="AG878" s="832"/>
      <c r="AH878" s="832"/>
      <c r="AI878" s="832"/>
      <c r="AJ878" s="832"/>
      <c r="AK878" s="832"/>
      <c r="AL878" s="832"/>
      <c r="AM878" s="832"/>
      <c r="AN878" s="832"/>
      <c r="AO878" s="832"/>
      <c r="AP878" s="832"/>
      <c r="AQ878" s="832"/>
      <c r="AR878" s="832"/>
      <c r="AS878" s="832"/>
      <c r="AT878" s="832"/>
      <c r="AU878" s="832"/>
      <c r="AV878" s="832"/>
      <c r="AW878" s="832"/>
      <c r="AX878" s="832"/>
      <c r="AY878" s="832"/>
      <c r="AZ878" s="832"/>
      <c r="BA878" s="832"/>
      <c r="BB878" s="832"/>
      <c r="BC878" s="832"/>
      <c r="BD878" s="832"/>
      <c r="BE878" s="832"/>
      <c r="BF878" s="832"/>
      <c r="BG878" s="832"/>
      <c r="BH878" s="832"/>
      <c r="BI878" s="832"/>
      <c r="BJ878" s="832"/>
      <c r="BK878" s="832"/>
      <c r="BL878" s="832"/>
      <c r="BM878" s="832"/>
      <c r="BN878" s="832"/>
      <c r="BO878" s="832"/>
      <c r="BP878" s="832"/>
      <c r="BQ878" s="832"/>
      <c r="BR878" s="832"/>
      <c r="BS878" s="832"/>
    </row>
    <row r="879" spans="1:71" ht="15.6" customHeight="1" outlineLevel="2" x14ac:dyDescent="0.2">
      <c r="B879" s="578"/>
      <c r="D879" s="587" t="s">
        <v>1254</v>
      </c>
      <c r="E879" s="579"/>
      <c r="G879" s="580"/>
      <c r="H879" s="580"/>
      <c r="K879" s="783"/>
      <c r="N879" s="703"/>
      <c r="O879" s="888" t="str">
        <f>R879</f>
        <v>incl. opslagen</v>
      </c>
      <c r="P879" s="888"/>
      <c r="Q879" s="894"/>
      <c r="R879" s="901" t="str">
        <f>Tabellen!$C$2</f>
        <v>incl. opslagen</v>
      </c>
      <c r="S879" s="895"/>
      <c r="T879" s="901" t="str">
        <f>Tabellen!$C$2</f>
        <v>incl. opslagen</v>
      </c>
    </row>
    <row r="880" spans="1:71" s="575" customFormat="1" ht="15.6" customHeight="1" outlineLevel="2" x14ac:dyDescent="0.2">
      <c r="A880" s="811"/>
      <c r="B880" s="578"/>
      <c r="C880" s="694"/>
      <c r="D880" s="576" t="s">
        <v>1378</v>
      </c>
      <c r="E880" s="579">
        <v>1</v>
      </c>
      <c r="F880" s="576" t="s">
        <v>844</v>
      </c>
      <c r="G880" s="580">
        <v>2</v>
      </c>
      <c r="H880" s="580">
        <f t="shared" ref="H880:H892" si="252">E880*G880</f>
        <v>2</v>
      </c>
      <c r="I880" s="768"/>
      <c r="J880" s="768">
        <f t="shared" ref="J880:J892" si="253">E880*I880</f>
        <v>0</v>
      </c>
      <c r="K880" s="768"/>
      <c r="L880" s="768">
        <f>E880*K880</f>
        <v>0</v>
      </c>
      <c r="M880" s="768">
        <f>J880+H880*Tabellen!$K$2+L880</f>
        <v>120</v>
      </c>
      <c r="N880" s="704"/>
      <c r="O880" s="889">
        <f t="shared" ref="O880:O892" si="254">R880+T880</f>
        <v>145.19999999999999</v>
      </c>
      <c r="P880" s="902"/>
      <c r="Q880" s="894" t="s">
        <v>1007</v>
      </c>
      <c r="R880" s="889">
        <f>H880*Tabellen!$K$2*Tabellen!$F$2</f>
        <v>145.19999999999999</v>
      </c>
      <c r="S880" s="895" t="s">
        <v>1089</v>
      </c>
      <c r="T880" s="889">
        <f>J880*Tabellen!$F$2</f>
        <v>0</v>
      </c>
      <c r="U880" s="889">
        <f>R880*Tabellen!$G$2</f>
        <v>13.067999999999998</v>
      </c>
      <c r="V880" s="889">
        <f>T880*Tabellen!$H$2</f>
        <v>0</v>
      </c>
      <c r="W880" s="889">
        <f t="shared" ref="W880:W892" si="255">U880+V880</f>
        <v>13.067999999999998</v>
      </c>
      <c r="X880" s="889">
        <f t="shared" ref="X880:X892" si="256">O880+W880</f>
        <v>158.26799999999997</v>
      </c>
      <c r="Y880" s="890"/>
      <c r="Z880" s="839"/>
      <c r="AA880" s="839"/>
      <c r="AB880" s="839"/>
      <c r="AC880" s="839"/>
      <c r="AD880" s="839"/>
      <c r="AE880" s="839"/>
      <c r="AF880" s="839"/>
      <c r="AG880" s="839"/>
      <c r="AH880" s="839"/>
      <c r="AI880" s="839"/>
      <c r="AJ880" s="839"/>
      <c r="AK880" s="839"/>
      <c r="AL880" s="839"/>
      <c r="AM880" s="839"/>
      <c r="AN880" s="839"/>
      <c r="AO880" s="839"/>
      <c r="AP880" s="839"/>
      <c r="AQ880" s="839"/>
      <c r="AR880" s="839"/>
      <c r="AS880" s="839"/>
      <c r="AT880" s="839"/>
      <c r="AU880" s="839"/>
      <c r="AV880" s="839"/>
      <c r="AW880" s="839"/>
      <c r="AX880" s="839"/>
      <c r="AY880" s="839"/>
      <c r="AZ880" s="839"/>
      <c r="BA880" s="839"/>
      <c r="BB880" s="839"/>
      <c r="BC880" s="839"/>
      <c r="BD880" s="839"/>
      <c r="BE880" s="839"/>
      <c r="BF880" s="839"/>
      <c r="BG880" s="839"/>
      <c r="BH880" s="839"/>
      <c r="BI880" s="839"/>
      <c r="BJ880" s="839"/>
      <c r="BK880" s="839"/>
      <c r="BL880" s="839"/>
      <c r="BM880" s="839"/>
      <c r="BN880" s="839"/>
      <c r="BO880" s="839"/>
      <c r="BP880" s="839"/>
      <c r="BQ880" s="839"/>
      <c r="BR880" s="839"/>
      <c r="BS880" s="839"/>
    </row>
    <row r="881" spans="1:71" s="575" customFormat="1" ht="15.6" customHeight="1" outlineLevel="2" x14ac:dyDescent="0.2">
      <c r="A881" s="811"/>
      <c r="B881" s="578"/>
      <c r="C881" s="694"/>
      <c r="D881" s="576" t="s">
        <v>1408</v>
      </c>
      <c r="E881" s="579">
        <f>91.3/2.7</f>
        <v>33.81481481481481</v>
      </c>
      <c r="F881" s="576" t="s">
        <v>71</v>
      </c>
      <c r="G881" s="580">
        <v>0.05</v>
      </c>
      <c r="H881" s="580">
        <f t="shared" si="252"/>
        <v>1.6907407407407407</v>
      </c>
      <c r="I881" s="768"/>
      <c r="J881" s="768">
        <f t="shared" si="253"/>
        <v>0</v>
      </c>
      <c r="K881" s="768"/>
      <c r="L881" s="768">
        <f>E881*K881</f>
        <v>0</v>
      </c>
      <c r="M881" s="768">
        <f>J881+H881*Tabellen!$K$2+L881</f>
        <v>101.44444444444444</v>
      </c>
      <c r="N881" s="704"/>
      <c r="O881" s="889">
        <f t="shared" si="254"/>
        <v>122.74777777777777</v>
      </c>
      <c r="P881" s="902"/>
      <c r="Q881" s="894" t="s">
        <v>1007</v>
      </c>
      <c r="R881" s="889">
        <f>H881*Tabellen!$K$2*Tabellen!$F$2</f>
        <v>122.74777777777777</v>
      </c>
      <c r="S881" s="895" t="s">
        <v>1089</v>
      </c>
      <c r="T881" s="889">
        <f>J881*Tabellen!$F$2</f>
        <v>0</v>
      </c>
      <c r="U881" s="889">
        <f>R881*Tabellen!$G$2</f>
        <v>11.047299999999998</v>
      </c>
      <c r="V881" s="889">
        <f>T881*Tabellen!$H$2</f>
        <v>0</v>
      </c>
      <c r="W881" s="889">
        <f t="shared" si="255"/>
        <v>11.047299999999998</v>
      </c>
      <c r="X881" s="889">
        <f t="shared" si="256"/>
        <v>133.79507777777778</v>
      </c>
      <c r="Y881" s="890"/>
      <c r="Z881" s="839"/>
      <c r="AA881" s="839"/>
      <c r="AB881" s="839"/>
      <c r="AC881" s="839"/>
      <c r="AD881" s="839"/>
      <c r="AE881" s="839"/>
      <c r="AF881" s="839"/>
      <c r="AG881" s="839"/>
      <c r="AH881" s="839"/>
      <c r="AI881" s="839"/>
      <c r="AJ881" s="839"/>
      <c r="AK881" s="839"/>
      <c r="AL881" s="839"/>
      <c r="AM881" s="839"/>
      <c r="AN881" s="839"/>
      <c r="AO881" s="839"/>
      <c r="AP881" s="839"/>
      <c r="AQ881" s="839"/>
      <c r="AR881" s="839"/>
      <c r="AS881" s="839"/>
      <c r="AT881" s="839"/>
      <c r="AU881" s="839"/>
      <c r="AV881" s="839"/>
      <c r="AW881" s="839"/>
      <c r="AX881" s="839"/>
      <c r="AY881" s="839"/>
      <c r="AZ881" s="839"/>
      <c r="BA881" s="839"/>
      <c r="BB881" s="839"/>
      <c r="BC881" s="839"/>
      <c r="BD881" s="839"/>
      <c r="BE881" s="839"/>
      <c r="BF881" s="839"/>
      <c r="BG881" s="839"/>
      <c r="BH881" s="839"/>
      <c r="BI881" s="839"/>
      <c r="BJ881" s="839"/>
      <c r="BK881" s="839"/>
      <c r="BL881" s="839"/>
      <c r="BM881" s="839"/>
      <c r="BN881" s="839"/>
      <c r="BO881" s="839"/>
      <c r="BP881" s="839"/>
      <c r="BQ881" s="839"/>
      <c r="BR881" s="839"/>
      <c r="BS881" s="839"/>
    </row>
    <row r="882" spans="1:71" s="575" customFormat="1" ht="15.6" customHeight="1" outlineLevel="2" x14ac:dyDescent="0.2">
      <c r="A882" s="811"/>
      <c r="B882" s="578"/>
      <c r="C882" s="694"/>
      <c r="D882" s="576" t="s">
        <v>1420</v>
      </c>
      <c r="E882" s="579">
        <f>E878*3.3333</f>
        <v>304.33028999999999</v>
      </c>
      <c r="F882" s="576" t="s">
        <v>71</v>
      </c>
      <c r="G882" s="580">
        <v>0.03</v>
      </c>
      <c r="H882" s="580">
        <f t="shared" si="252"/>
        <v>9.1299086999999997</v>
      </c>
      <c r="I882" s="768">
        <v>0.44</v>
      </c>
      <c r="J882" s="768">
        <f t="shared" si="253"/>
        <v>133.90532759999999</v>
      </c>
      <c r="K882" s="768"/>
      <c r="L882" s="768">
        <f>E882*K882</f>
        <v>0</v>
      </c>
      <c r="M882" s="768">
        <f>J882+H882*Tabellen!$K$2+L882</f>
        <v>681.69984959999999</v>
      </c>
      <c r="N882" s="704"/>
      <c r="O882" s="889">
        <f t="shared" si="254"/>
        <v>824.85681801600003</v>
      </c>
      <c r="P882" s="902"/>
      <c r="Q882" s="894" t="s">
        <v>1007</v>
      </c>
      <c r="R882" s="889">
        <f>H882*Tabellen!$K$2*Tabellen!$F$2</f>
        <v>662.83137162000003</v>
      </c>
      <c r="S882" s="895" t="s">
        <v>1089</v>
      </c>
      <c r="T882" s="889">
        <f>J882*Tabellen!$F$2</f>
        <v>162.02544639599998</v>
      </c>
      <c r="U882" s="889">
        <f>R882*Tabellen!$G$2</f>
        <v>59.654823445799998</v>
      </c>
      <c r="V882" s="889">
        <f>T882*Tabellen!$H$2</f>
        <v>34.025343743159993</v>
      </c>
      <c r="W882" s="889">
        <f t="shared" si="255"/>
        <v>93.680167188959985</v>
      </c>
      <c r="X882" s="889">
        <f t="shared" si="256"/>
        <v>918.53698520496005</v>
      </c>
      <c r="Y882" s="890"/>
      <c r="Z882" s="839"/>
      <c r="AA882" s="839"/>
      <c r="AB882" s="839"/>
      <c r="AC882" s="839"/>
      <c r="AD882" s="839"/>
      <c r="AE882" s="839"/>
      <c r="AF882" s="839"/>
      <c r="AG882" s="839"/>
      <c r="AH882" s="839"/>
      <c r="AI882" s="839"/>
      <c r="AJ882" s="839"/>
      <c r="AK882" s="839"/>
      <c r="AL882" s="839"/>
      <c r="AM882" s="839"/>
      <c r="AN882" s="839"/>
      <c r="AO882" s="839"/>
      <c r="AP882" s="839"/>
      <c r="AQ882" s="839"/>
      <c r="AR882" s="839"/>
      <c r="AS882" s="839"/>
      <c r="AT882" s="839"/>
      <c r="AU882" s="839"/>
      <c r="AV882" s="839"/>
      <c r="AW882" s="839"/>
      <c r="AX882" s="839"/>
      <c r="AY882" s="839"/>
      <c r="AZ882" s="839"/>
      <c r="BA882" s="839"/>
      <c r="BB882" s="839"/>
      <c r="BC882" s="839"/>
      <c r="BD882" s="839"/>
      <c r="BE882" s="839"/>
      <c r="BF882" s="839"/>
      <c r="BG882" s="839"/>
      <c r="BH882" s="839"/>
      <c r="BI882" s="839"/>
      <c r="BJ882" s="839"/>
      <c r="BK882" s="839"/>
      <c r="BL882" s="839"/>
      <c r="BM882" s="839"/>
      <c r="BN882" s="839"/>
      <c r="BO882" s="839"/>
      <c r="BP882" s="839"/>
      <c r="BQ882" s="839"/>
      <c r="BR882" s="839"/>
      <c r="BS882" s="839"/>
    </row>
    <row r="883" spans="1:71" s="575" customFormat="1" ht="15.6" customHeight="1" outlineLevel="2" x14ac:dyDescent="0.2">
      <c r="A883" s="811"/>
      <c r="B883" s="686"/>
      <c r="C883" s="699"/>
      <c r="D883" s="692" t="s">
        <v>158</v>
      </c>
      <c r="E883" s="597">
        <f>E878*1.7*1.1</f>
        <v>170.73099999999999</v>
      </c>
      <c r="F883" s="598" t="s">
        <v>71</v>
      </c>
      <c r="G883" s="599">
        <v>0</v>
      </c>
      <c r="H883" s="599">
        <f t="shared" si="252"/>
        <v>0</v>
      </c>
      <c r="I883" s="776">
        <v>2.61</v>
      </c>
      <c r="J883" s="776">
        <f t="shared" si="253"/>
        <v>445.60790999999995</v>
      </c>
      <c r="K883" s="776"/>
      <c r="L883" s="776">
        <f>+K883*E883</f>
        <v>0</v>
      </c>
      <c r="M883" s="777">
        <f>J883+H883*Tabellen!$K$2+L883</f>
        <v>445.60790999999995</v>
      </c>
      <c r="N883" s="704"/>
      <c r="O883" s="889">
        <f t="shared" si="254"/>
        <v>539.18557109999995</v>
      </c>
      <c r="P883" s="902"/>
      <c r="Q883" s="894" t="s">
        <v>1007</v>
      </c>
      <c r="R883" s="889">
        <f>H883*Tabellen!$K$2*Tabellen!$F$2</f>
        <v>0</v>
      </c>
      <c r="S883" s="895" t="s">
        <v>1089</v>
      </c>
      <c r="T883" s="889">
        <f>J883*Tabellen!$F$2</f>
        <v>539.18557109999995</v>
      </c>
      <c r="U883" s="889">
        <f>R883*Tabellen!$G$2</f>
        <v>0</v>
      </c>
      <c r="V883" s="889">
        <f>T883*Tabellen!$H$2</f>
        <v>113.22896993099998</v>
      </c>
      <c r="W883" s="889">
        <f t="shared" si="255"/>
        <v>113.22896993099998</v>
      </c>
      <c r="X883" s="889">
        <f t="shared" si="256"/>
        <v>652.41454103099989</v>
      </c>
      <c r="Y883" s="890"/>
      <c r="Z883" s="841"/>
      <c r="AA883" s="839"/>
      <c r="AB883" s="839"/>
      <c r="AC883" s="839"/>
      <c r="AD883" s="839"/>
      <c r="AE883" s="839"/>
      <c r="AF883" s="839"/>
      <c r="AG883" s="839"/>
      <c r="AH883" s="839"/>
      <c r="AI883" s="839"/>
      <c r="AJ883" s="839"/>
      <c r="AK883" s="839"/>
      <c r="AL883" s="839"/>
      <c r="AM883" s="839"/>
      <c r="AN883" s="839"/>
      <c r="AO883" s="839"/>
      <c r="AP883" s="839"/>
      <c r="AQ883" s="839"/>
      <c r="AR883" s="839"/>
      <c r="AS883" s="839"/>
      <c r="AT883" s="839"/>
      <c r="AU883" s="839"/>
      <c r="AV883" s="839"/>
      <c r="AW883" s="839"/>
      <c r="AX883" s="839"/>
      <c r="AY883" s="839"/>
      <c r="AZ883" s="839"/>
      <c r="BA883" s="839"/>
      <c r="BB883" s="839"/>
      <c r="BC883" s="839"/>
      <c r="BD883" s="839"/>
      <c r="BE883" s="839"/>
      <c r="BF883" s="839"/>
      <c r="BG883" s="839"/>
      <c r="BH883" s="839"/>
      <c r="BI883" s="839"/>
      <c r="BJ883" s="839"/>
      <c r="BK883" s="839"/>
      <c r="BL883" s="839"/>
      <c r="BM883" s="839"/>
      <c r="BN883" s="839"/>
      <c r="BO883" s="839"/>
      <c r="BP883" s="839"/>
      <c r="BQ883" s="839"/>
      <c r="BR883" s="839"/>
      <c r="BS883" s="839"/>
    </row>
    <row r="884" spans="1:71" s="575" customFormat="1" ht="15.6" customHeight="1" outlineLevel="2" x14ac:dyDescent="0.2">
      <c r="A884" s="811"/>
      <c r="B884" s="686"/>
      <c r="C884" s="699"/>
      <c r="D884" s="692" t="s">
        <v>159</v>
      </c>
      <c r="E884" s="597">
        <f>E878/2.5*2.1</f>
        <v>76.691999999999993</v>
      </c>
      <c r="F884" s="598" t="s">
        <v>71</v>
      </c>
      <c r="G884" s="599">
        <v>0</v>
      </c>
      <c r="H884" s="599">
        <f t="shared" si="252"/>
        <v>0</v>
      </c>
      <c r="I884" s="776">
        <v>2.39</v>
      </c>
      <c r="J884" s="776">
        <f t="shared" si="253"/>
        <v>183.29388</v>
      </c>
      <c r="K884" s="776"/>
      <c r="L884" s="776">
        <f>+K884*E884</f>
        <v>0</v>
      </c>
      <c r="M884" s="777">
        <f>J884+H884*Tabellen!$K$2+L884</f>
        <v>183.29388</v>
      </c>
      <c r="N884" s="704"/>
      <c r="O884" s="889">
        <f t="shared" si="254"/>
        <v>221.78559479999998</v>
      </c>
      <c r="P884" s="902"/>
      <c r="Q884" s="894" t="s">
        <v>1007</v>
      </c>
      <c r="R884" s="889">
        <f>H884*Tabellen!$K$2*Tabellen!$F$2</f>
        <v>0</v>
      </c>
      <c r="S884" s="895" t="s">
        <v>1089</v>
      </c>
      <c r="T884" s="889">
        <f>J884*Tabellen!$F$2</f>
        <v>221.78559479999998</v>
      </c>
      <c r="U884" s="889">
        <f>R884*Tabellen!$G$2</f>
        <v>0</v>
      </c>
      <c r="V884" s="889">
        <f>T884*Tabellen!$H$2</f>
        <v>46.574974907999994</v>
      </c>
      <c r="W884" s="889">
        <f t="shared" si="255"/>
        <v>46.574974907999994</v>
      </c>
      <c r="X884" s="889">
        <f t="shared" si="256"/>
        <v>268.36056970799996</v>
      </c>
      <c r="Y884" s="890"/>
      <c r="Z884" s="841"/>
      <c r="AA884" s="839"/>
      <c r="AB884" s="839"/>
      <c r="AC884" s="839"/>
      <c r="AD884" s="839"/>
      <c r="AE884" s="839"/>
      <c r="AF884" s="839"/>
      <c r="AG884" s="839"/>
      <c r="AH884" s="839"/>
      <c r="AI884" s="839"/>
      <c r="AJ884" s="839"/>
      <c r="AK884" s="839"/>
      <c r="AL884" s="839"/>
      <c r="AM884" s="839"/>
      <c r="AN884" s="839"/>
      <c r="AO884" s="839"/>
      <c r="AP884" s="839"/>
      <c r="AQ884" s="839"/>
      <c r="AR884" s="839"/>
      <c r="AS884" s="839"/>
      <c r="AT884" s="839"/>
      <c r="AU884" s="839"/>
      <c r="AV884" s="839"/>
      <c r="AW884" s="839"/>
      <c r="AX884" s="839"/>
      <c r="AY884" s="839"/>
      <c r="AZ884" s="839"/>
      <c r="BA884" s="839"/>
      <c r="BB884" s="839"/>
      <c r="BC884" s="839"/>
      <c r="BD884" s="839"/>
      <c r="BE884" s="839"/>
      <c r="BF884" s="839"/>
      <c r="BG884" s="839"/>
      <c r="BH884" s="839"/>
      <c r="BI884" s="839"/>
      <c r="BJ884" s="839"/>
      <c r="BK884" s="839"/>
      <c r="BL884" s="839"/>
      <c r="BM884" s="839"/>
      <c r="BN884" s="839"/>
      <c r="BO884" s="839"/>
      <c r="BP884" s="839"/>
      <c r="BQ884" s="839"/>
      <c r="BR884" s="839"/>
      <c r="BS884" s="839"/>
    </row>
    <row r="885" spans="1:71" s="575" customFormat="1" ht="15.6" customHeight="1" outlineLevel="2" x14ac:dyDescent="0.2">
      <c r="A885" s="811"/>
      <c r="B885" s="578"/>
      <c r="C885" s="694"/>
      <c r="D885" s="576" t="s">
        <v>1424</v>
      </c>
      <c r="E885" s="579">
        <f>E878*1.05</f>
        <v>95.864999999999995</v>
      </c>
      <c r="F885" s="576" t="s">
        <v>74</v>
      </c>
      <c r="G885" s="580">
        <v>0</v>
      </c>
      <c r="H885" s="580">
        <f t="shared" si="252"/>
        <v>0</v>
      </c>
      <c r="I885" s="768">
        <v>13.83</v>
      </c>
      <c r="J885" s="768">
        <f t="shared" si="253"/>
        <v>1325.81295</v>
      </c>
      <c r="K885" s="768"/>
      <c r="L885" s="768">
        <f>E885*K885</f>
        <v>0</v>
      </c>
      <c r="M885" s="768">
        <f>J885+H885*Tabellen!$K$2+L885</f>
        <v>1325.81295</v>
      </c>
      <c r="N885" s="704"/>
      <c r="O885" s="889">
        <f t="shared" si="254"/>
        <v>1604.2336694999999</v>
      </c>
      <c r="P885" s="902"/>
      <c r="Q885" s="894" t="s">
        <v>1007</v>
      </c>
      <c r="R885" s="889">
        <f>H885*Tabellen!$K$2*Tabellen!$F$2</f>
        <v>0</v>
      </c>
      <c r="S885" s="895" t="s">
        <v>1089</v>
      </c>
      <c r="T885" s="889">
        <f>J885*Tabellen!$F$2</f>
        <v>1604.2336694999999</v>
      </c>
      <c r="U885" s="889">
        <f>R885*Tabellen!$G$2</f>
        <v>0</v>
      </c>
      <c r="V885" s="889">
        <f>T885*Tabellen!$H$2</f>
        <v>336.88907059499996</v>
      </c>
      <c r="W885" s="889">
        <f t="shared" si="255"/>
        <v>336.88907059499996</v>
      </c>
      <c r="X885" s="889">
        <f t="shared" si="256"/>
        <v>1941.1227400949999</v>
      </c>
      <c r="Y885" s="888"/>
      <c r="Z885" s="839"/>
      <c r="AA885" s="839"/>
      <c r="AB885" s="839"/>
      <c r="AC885" s="839"/>
      <c r="AD885" s="839"/>
      <c r="AE885" s="839"/>
      <c r="AF885" s="839"/>
      <c r="AG885" s="839"/>
      <c r="AH885" s="839"/>
      <c r="AI885" s="839"/>
      <c r="AJ885" s="839"/>
      <c r="AK885" s="839"/>
      <c r="AL885" s="839"/>
      <c r="AM885" s="839"/>
      <c r="AN885" s="839"/>
      <c r="AO885" s="839"/>
      <c r="AP885" s="839"/>
      <c r="AQ885" s="839"/>
      <c r="AR885" s="839"/>
      <c r="AS885" s="839"/>
      <c r="AT885" s="839"/>
      <c r="AU885" s="839"/>
      <c r="AV885" s="839"/>
      <c r="AW885" s="839"/>
      <c r="AX885" s="839"/>
      <c r="AY885" s="839"/>
      <c r="AZ885" s="839"/>
      <c r="BA885" s="839"/>
      <c r="BB885" s="839"/>
      <c r="BC885" s="839"/>
      <c r="BD885" s="839"/>
      <c r="BE885" s="839"/>
      <c r="BF885" s="839"/>
      <c r="BG885" s="839"/>
      <c r="BH885" s="839"/>
      <c r="BI885" s="839"/>
      <c r="BJ885" s="839"/>
      <c r="BK885" s="839"/>
      <c r="BL885" s="839"/>
      <c r="BM885" s="839"/>
      <c r="BN885" s="839"/>
      <c r="BO885" s="839"/>
      <c r="BP885" s="839"/>
      <c r="BQ885" s="839"/>
      <c r="BR885" s="839"/>
      <c r="BS885" s="839"/>
    </row>
    <row r="886" spans="1:71" s="575" customFormat="1" ht="15.6" customHeight="1" outlineLevel="2" x14ac:dyDescent="0.2">
      <c r="A886" s="811"/>
      <c r="B886" s="578"/>
      <c r="C886" s="694"/>
      <c r="D886" s="576" t="s">
        <v>1514</v>
      </c>
      <c r="E886" s="579">
        <f>E878*1.05</f>
        <v>95.864999999999995</v>
      </c>
      <c r="F886" s="578" t="s">
        <v>74</v>
      </c>
      <c r="G886" s="579">
        <v>0</v>
      </c>
      <c r="H886" s="580">
        <f t="shared" si="252"/>
        <v>0</v>
      </c>
      <c r="I886" s="781">
        <v>1.85</v>
      </c>
      <c r="J886" s="768">
        <f t="shared" si="253"/>
        <v>177.35024999999999</v>
      </c>
      <c r="K886" s="768"/>
      <c r="L886" s="768">
        <f>E886*K886</f>
        <v>0</v>
      </c>
      <c r="M886" s="768">
        <f>J886+H886*Tabellen!$K$2+L886</f>
        <v>177.35024999999999</v>
      </c>
      <c r="N886" s="704"/>
      <c r="O886" s="889">
        <f t="shared" si="254"/>
        <v>214.59380249999998</v>
      </c>
      <c r="P886" s="902"/>
      <c r="Q886" s="894" t="s">
        <v>1007</v>
      </c>
      <c r="R886" s="889">
        <f>H886*Tabellen!$K$2*Tabellen!$F$2</f>
        <v>0</v>
      </c>
      <c r="S886" s="895" t="s">
        <v>1089</v>
      </c>
      <c r="T886" s="889">
        <f>J886*Tabellen!$F$2</f>
        <v>214.59380249999998</v>
      </c>
      <c r="U886" s="889">
        <f>R886*Tabellen!$G$2</f>
        <v>0</v>
      </c>
      <c r="V886" s="889">
        <f>T886*Tabellen!$H$2</f>
        <v>45.064698524999997</v>
      </c>
      <c r="W886" s="889">
        <f t="shared" si="255"/>
        <v>45.064698524999997</v>
      </c>
      <c r="X886" s="889">
        <f t="shared" si="256"/>
        <v>259.65850102499996</v>
      </c>
      <c r="Y886" s="897"/>
      <c r="Z886" s="839"/>
      <c r="AA886" s="839"/>
      <c r="AB886" s="839"/>
      <c r="AC886" s="839"/>
      <c r="AD886" s="839"/>
      <c r="AE886" s="839"/>
      <c r="AF886" s="839"/>
      <c r="AG886" s="839"/>
      <c r="AH886" s="839"/>
      <c r="AI886" s="839"/>
      <c r="AJ886" s="839"/>
      <c r="AK886" s="839"/>
      <c r="AL886" s="839"/>
      <c r="AM886" s="839"/>
      <c r="AN886" s="839"/>
      <c r="AO886" s="839"/>
      <c r="AP886" s="839"/>
      <c r="AQ886" s="839"/>
      <c r="AR886" s="839"/>
      <c r="AS886" s="839"/>
      <c r="AT886" s="839"/>
      <c r="AU886" s="839"/>
      <c r="AV886" s="839"/>
      <c r="AW886" s="839"/>
      <c r="AX886" s="839"/>
      <c r="AY886" s="839"/>
      <c r="AZ886" s="839"/>
      <c r="BA886" s="839"/>
      <c r="BB886" s="839"/>
      <c r="BC886" s="839"/>
      <c r="BD886" s="839"/>
      <c r="BE886" s="839"/>
      <c r="BF886" s="839"/>
      <c r="BG886" s="839"/>
      <c r="BH886" s="839"/>
      <c r="BI886" s="839"/>
      <c r="BJ886" s="839"/>
      <c r="BK886" s="839"/>
      <c r="BL886" s="839"/>
      <c r="BM886" s="839"/>
      <c r="BN886" s="839"/>
      <c r="BO886" s="839"/>
      <c r="BP886" s="839"/>
      <c r="BQ886" s="839"/>
      <c r="BR886" s="839"/>
      <c r="BS886" s="839"/>
    </row>
    <row r="887" spans="1:71" s="575" customFormat="1" ht="15.6" customHeight="1" outlineLevel="2" x14ac:dyDescent="0.2">
      <c r="A887" s="811"/>
      <c r="B887" s="578"/>
      <c r="C887" s="694"/>
      <c r="D887" s="576" t="s">
        <v>1414</v>
      </c>
      <c r="E887" s="579">
        <f>E878*1.1</f>
        <v>100.43</v>
      </c>
      <c r="F887" s="578" t="s">
        <v>74</v>
      </c>
      <c r="G887" s="579"/>
      <c r="H887" s="580">
        <f t="shared" si="252"/>
        <v>0</v>
      </c>
      <c r="I887" s="781">
        <v>2.1754249999999997</v>
      </c>
      <c r="J887" s="768">
        <f t="shared" si="253"/>
        <v>218.47793274999998</v>
      </c>
      <c r="K887" s="768"/>
      <c r="L887" s="768">
        <f>E887*K887</f>
        <v>0</v>
      </c>
      <c r="M887" s="768">
        <f>J887+H887*Tabellen!$K$2+L887</f>
        <v>218.47793274999998</v>
      </c>
      <c r="N887" s="704"/>
      <c r="O887" s="889">
        <f t="shared" si="254"/>
        <v>264.35829862749995</v>
      </c>
      <c r="P887" s="902"/>
      <c r="Q887" s="894" t="s">
        <v>1007</v>
      </c>
      <c r="R887" s="889">
        <f>H887*Tabellen!$K$2*Tabellen!$F$2</f>
        <v>0</v>
      </c>
      <c r="S887" s="895" t="s">
        <v>1089</v>
      </c>
      <c r="T887" s="889">
        <f>J887*Tabellen!$F$2</f>
        <v>264.35829862749995</v>
      </c>
      <c r="U887" s="889">
        <f>R887*Tabellen!$G$2</f>
        <v>0</v>
      </c>
      <c r="V887" s="889">
        <f>T887*Tabellen!$H$2</f>
        <v>55.515242711774988</v>
      </c>
      <c r="W887" s="889">
        <f t="shared" si="255"/>
        <v>55.515242711774988</v>
      </c>
      <c r="X887" s="889">
        <f t="shared" si="256"/>
        <v>319.87354133927494</v>
      </c>
      <c r="Y887" s="897"/>
      <c r="Z887" s="839"/>
      <c r="AA887" s="839"/>
      <c r="AB887" s="839"/>
      <c r="AC887" s="839"/>
      <c r="AD887" s="839"/>
      <c r="AE887" s="839"/>
      <c r="AF887" s="839"/>
      <c r="AG887" s="839"/>
      <c r="AH887" s="839"/>
      <c r="AI887" s="839"/>
      <c r="AJ887" s="839"/>
      <c r="AK887" s="839"/>
      <c r="AL887" s="839"/>
      <c r="AM887" s="839"/>
      <c r="AN887" s="839"/>
      <c r="AO887" s="839"/>
      <c r="AP887" s="839"/>
      <c r="AQ887" s="839"/>
      <c r="AR887" s="839"/>
      <c r="AS887" s="839"/>
      <c r="AT887" s="839"/>
      <c r="AU887" s="839"/>
      <c r="AV887" s="839"/>
      <c r="AW887" s="839"/>
      <c r="AX887" s="839"/>
      <c r="AY887" s="839"/>
      <c r="AZ887" s="839"/>
      <c r="BA887" s="839"/>
      <c r="BB887" s="839"/>
      <c r="BC887" s="839"/>
      <c r="BD887" s="839"/>
      <c r="BE887" s="839"/>
      <c r="BF887" s="839"/>
      <c r="BG887" s="839"/>
      <c r="BH887" s="839"/>
      <c r="BI887" s="839"/>
      <c r="BJ887" s="839"/>
      <c r="BK887" s="839"/>
      <c r="BL887" s="839"/>
      <c r="BM887" s="839"/>
      <c r="BN887" s="839"/>
      <c r="BO887" s="839"/>
      <c r="BP887" s="839"/>
      <c r="BQ887" s="839"/>
      <c r="BR887" s="839"/>
      <c r="BS887" s="839"/>
    </row>
    <row r="888" spans="1:71" s="575" customFormat="1" ht="15.6" customHeight="1" outlineLevel="2" x14ac:dyDescent="0.2">
      <c r="A888" s="811"/>
      <c r="B888" s="578"/>
      <c r="C888" s="694"/>
      <c r="D888" s="576" t="s">
        <v>1415</v>
      </c>
      <c r="E888" s="579">
        <f>E878*1.1</f>
        <v>100.43</v>
      </c>
      <c r="F888" s="578" t="s">
        <v>74</v>
      </c>
      <c r="G888" s="579"/>
      <c r="H888" s="580">
        <f t="shared" si="252"/>
        <v>0</v>
      </c>
      <c r="I888" s="781">
        <v>1.79</v>
      </c>
      <c r="J888" s="768">
        <f t="shared" si="253"/>
        <v>179.76970000000003</v>
      </c>
      <c r="K888" s="768"/>
      <c r="L888" s="768">
        <f>E888*K888</f>
        <v>0</v>
      </c>
      <c r="M888" s="768">
        <f>J888+H888*Tabellen!$K$2+L888</f>
        <v>179.76970000000003</v>
      </c>
      <c r="N888" s="704"/>
      <c r="O888" s="889">
        <f t="shared" si="254"/>
        <v>217.52133700000002</v>
      </c>
      <c r="P888" s="902"/>
      <c r="Q888" s="894" t="s">
        <v>1007</v>
      </c>
      <c r="R888" s="889">
        <f>H888*Tabellen!$K$2*Tabellen!$F$2</f>
        <v>0</v>
      </c>
      <c r="S888" s="895" t="s">
        <v>1089</v>
      </c>
      <c r="T888" s="889">
        <f>J888*Tabellen!$F$2</f>
        <v>217.52133700000002</v>
      </c>
      <c r="U888" s="889">
        <f>R888*Tabellen!$G$2</f>
        <v>0</v>
      </c>
      <c r="V888" s="889">
        <f>T888*Tabellen!$H$2</f>
        <v>45.679480770000005</v>
      </c>
      <c r="W888" s="889">
        <f t="shared" si="255"/>
        <v>45.679480770000005</v>
      </c>
      <c r="X888" s="889">
        <f t="shared" si="256"/>
        <v>263.20081777000001</v>
      </c>
      <c r="Y888" s="897"/>
      <c r="Z888" s="839"/>
      <c r="AA888" s="839"/>
      <c r="AB888" s="839"/>
      <c r="AC888" s="839"/>
      <c r="AD888" s="839"/>
      <c r="AE888" s="839"/>
      <c r="AF888" s="839"/>
      <c r="AG888" s="839"/>
      <c r="AH888" s="839"/>
      <c r="AI888" s="839"/>
      <c r="AJ888" s="839"/>
      <c r="AK888" s="839"/>
      <c r="AL888" s="839"/>
      <c r="AM888" s="839"/>
      <c r="AN888" s="839"/>
      <c r="AO888" s="839"/>
      <c r="AP888" s="839"/>
      <c r="AQ888" s="839"/>
      <c r="AR888" s="839"/>
      <c r="AS888" s="839"/>
      <c r="AT888" s="839"/>
      <c r="AU888" s="839"/>
      <c r="AV888" s="839"/>
      <c r="AW888" s="839"/>
      <c r="AX888" s="839"/>
      <c r="AY888" s="839"/>
      <c r="AZ888" s="839"/>
      <c r="BA888" s="839"/>
      <c r="BB888" s="839"/>
      <c r="BC888" s="839"/>
      <c r="BD888" s="839"/>
      <c r="BE888" s="839"/>
      <c r="BF888" s="839"/>
      <c r="BG888" s="839"/>
      <c r="BH888" s="839"/>
      <c r="BI888" s="839"/>
      <c r="BJ888" s="839"/>
      <c r="BK888" s="839"/>
      <c r="BL888" s="839"/>
      <c r="BM888" s="839"/>
      <c r="BN888" s="839"/>
      <c r="BO888" s="839"/>
      <c r="BP888" s="839"/>
      <c r="BQ888" s="839"/>
      <c r="BR888" s="839"/>
      <c r="BS888" s="839"/>
    </row>
    <row r="889" spans="1:71" s="575" customFormat="1" ht="15.6" customHeight="1" outlineLevel="2" x14ac:dyDescent="0.2">
      <c r="A889" s="811"/>
      <c r="B889" s="578"/>
      <c r="C889" s="694"/>
      <c r="D889" s="576" t="s">
        <v>1900</v>
      </c>
      <c r="E889" s="579">
        <f>E878*1.1</f>
        <v>100.43</v>
      </c>
      <c r="F889" s="576" t="s">
        <v>74</v>
      </c>
      <c r="G889" s="580"/>
      <c r="H889" s="580">
        <f t="shared" si="252"/>
        <v>0</v>
      </c>
      <c r="I889" s="768">
        <v>9.8000000000000007</v>
      </c>
      <c r="J889" s="768">
        <f t="shared" si="253"/>
        <v>984.21400000000017</v>
      </c>
      <c r="K889" s="768"/>
      <c r="L889" s="768">
        <f>E889*K889</f>
        <v>0</v>
      </c>
      <c r="M889" s="768">
        <f>J889+H889*Tabellen!$K$2+L889</f>
        <v>984.21400000000017</v>
      </c>
      <c r="N889" s="704"/>
      <c r="O889" s="889">
        <f t="shared" si="254"/>
        <v>1190.8989400000003</v>
      </c>
      <c r="P889" s="902"/>
      <c r="Q889" s="894" t="s">
        <v>1007</v>
      </c>
      <c r="R889" s="889">
        <f>H889*Tabellen!$K$2*Tabellen!$F$2</f>
        <v>0</v>
      </c>
      <c r="S889" s="895" t="s">
        <v>1089</v>
      </c>
      <c r="T889" s="889">
        <f>J889*Tabellen!$F$2</f>
        <v>1190.8989400000003</v>
      </c>
      <c r="U889" s="889">
        <f>R889*Tabellen!$G$2</f>
        <v>0</v>
      </c>
      <c r="V889" s="889">
        <f>T889*Tabellen!$H$2</f>
        <v>250.08877740000005</v>
      </c>
      <c r="W889" s="889">
        <f t="shared" si="255"/>
        <v>250.08877740000005</v>
      </c>
      <c r="X889" s="889">
        <f t="shared" si="256"/>
        <v>1440.9877174000003</v>
      </c>
      <c r="Y889" s="905"/>
      <c r="Z889" s="839"/>
      <c r="AA889" s="839"/>
      <c r="AB889" s="839"/>
      <c r="AC889" s="839"/>
      <c r="AD889" s="839"/>
      <c r="AE889" s="839"/>
      <c r="AF889" s="839"/>
      <c r="AG889" s="839"/>
      <c r="AH889" s="839"/>
      <c r="AI889" s="839"/>
      <c r="AJ889" s="839"/>
      <c r="AK889" s="839"/>
      <c r="AL889" s="839"/>
      <c r="AM889" s="839"/>
      <c r="AN889" s="839"/>
      <c r="AO889" s="839"/>
      <c r="AP889" s="839"/>
      <c r="AQ889" s="839"/>
      <c r="AR889" s="839"/>
      <c r="AS889" s="839"/>
      <c r="AT889" s="839"/>
      <c r="AU889" s="839"/>
      <c r="AV889" s="839"/>
      <c r="AW889" s="839"/>
      <c r="AX889" s="839"/>
      <c r="AY889" s="839"/>
      <c r="AZ889" s="839"/>
      <c r="BA889" s="839"/>
      <c r="BB889" s="839"/>
      <c r="BC889" s="839"/>
      <c r="BD889" s="839"/>
      <c r="BE889" s="839"/>
      <c r="BF889" s="839"/>
      <c r="BG889" s="839"/>
      <c r="BH889" s="839"/>
      <c r="BI889" s="839"/>
      <c r="BJ889" s="839"/>
      <c r="BK889" s="839"/>
      <c r="BL889" s="839"/>
      <c r="BM889" s="839"/>
      <c r="BN889" s="839"/>
      <c r="BO889" s="839"/>
      <c r="BP889" s="839"/>
      <c r="BQ889" s="839"/>
      <c r="BR889" s="839"/>
      <c r="BS889" s="839"/>
    </row>
    <row r="890" spans="1:71" s="575" customFormat="1" ht="15.6" customHeight="1" outlineLevel="2" x14ac:dyDescent="0.2">
      <c r="A890" s="811"/>
      <c r="B890" s="686"/>
      <c r="C890" s="699"/>
      <c r="D890" s="692" t="s">
        <v>1422</v>
      </c>
      <c r="E890" s="597">
        <f>E878</f>
        <v>91.3</v>
      </c>
      <c r="F890" s="598" t="s">
        <v>74</v>
      </c>
      <c r="G890" s="599">
        <v>1.1499999999999999</v>
      </c>
      <c r="H890" s="599">
        <f t="shared" si="252"/>
        <v>104.99499999999999</v>
      </c>
      <c r="I890" s="776">
        <v>0</v>
      </c>
      <c r="J890" s="776">
        <f t="shared" si="253"/>
        <v>0</v>
      </c>
      <c r="K890" s="776"/>
      <c r="L890" s="776">
        <f>+K890*E890</f>
        <v>0</v>
      </c>
      <c r="M890" s="777">
        <f>J890+H890*Tabellen!$K$2+L890</f>
        <v>6299.7</v>
      </c>
      <c r="N890" s="704"/>
      <c r="O890" s="889">
        <f t="shared" si="254"/>
        <v>7622.6369999999997</v>
      </c>
      <c r="P890" s="902"/>
      <c r="Q890" s="894" t="s">
        <v>1007</v>
      </c>
      <c r="R890" s="889">
        <f>H890*Tabellen!$K$2*Tabellen!$F$2</f>
        <v>7622.6369999999997</v>
      </c>
      <c r="S890" s="895" t="s">
        <v>1089</v>
      </c>
      <c r="T890" s="889">
        <f>J890*Tabellen!$F$2</f>
        <v>0</v>
      </c>
      <c r="U890" s="889">
        <f>R890*Tabellen!$G$2</f>
        <v>686.03733</v>
      </c>
      <c r="V890" s="889">
        <f>T890*Tabellen!$H$2</f>
        <v>0</v>
      </c>
      <c r="W890" s="889">
        <f t="shared" si="255"/>
        <v>686.03733</v>
      </c>
      <c r="X890" s="889">
        <f t="shared" si="256"/>
        <v>8308.6743299999998</v>
      </c>
      <c r="Y890" s="890"/>
      <c r="Z890" s="841"/>
      <c r="AA890" s="839"/>
      <c r="AB890" s="839"/>
      <c r="AC890" s="839"/>
      <c r="AD890" s="839"/>
      <c r="AE890" s="839"/>
      <c r="AF890" s="839"/>
      <c r="AG890" s="839"/>
      <c r="AH890" s="839"/>
      <c r="AI890" s="839"/>
      <c r="AJ890" s="839"/>
      <c r="AK890" s="839"/>
      <c r="AL890" s="839"/>
      <c r="AM890" s="839"/>
      <c r="AN890" s="839"/>
      <c r="AO890" s="839"/>
      <c r="AP890" s="839"/>
      <c r="AQ890" s="839"/>
      <c r="AR890" s="839"/>
      <c r="AS890" s="839"/>
      <c r="AT890" s="839"/>
      <c r="AU890" s="839"/>
      <c r="AV890" s="839"/>
      <c r="AW890" s="839"/>
      <c r="AX890" s="839"/>
      <c r="AY890" s="839"/>
      <c r="AZ890" s="839"/>
      <c r="BA890" s="839"/>
      <c r="BB890" s="839"/>
      <c r="BC890" s="839"/>
      <c r="BD890" s="839"/>
      <c r="BE890" s="839"/>
      <c r="BF890" s="839"/>
      <c r="BG890" s="839"/>
      <c r="BH890" s="839"/>
      <c r="BI890" s="839"/>
      <c r="BJ890" s="839"/>
      <c r="BK890" s="839"/>
      <c r="BL890" s="839"/>
      <c r="BM890" s="839"/>
      <c r="BN890" s="839"/>
      <c r="BO890" s="839"/>
      <c r="BP890" s="839"/>
      <c r="BQ890" s="839"/>
      <c r="BR890" s="839"/>
      <c r="BS890" s="839"/>
    </row>
    <row r="891" spans="1:71" s="575" customFormat="1" ht="15.6" customHeight="1" outlineLevel="2" x14ac:dyDescent="0.2">
      <c r="A891" s="811"/>
      <c r="B891" s="578"/>
      <c r="C891" s="694"/>
      <c r="D891" s="578" t="s">
        <v>1416</v>
      </c>
      <c r="E891" s="579">
        <f>E878</f>
        <v>91.3</v>
      </c>
      <c r="F891" s="576" t="s">
        <v>74</v>
      </c>
      <c r="G891" s="579"/>
      <c r="H891" s="580">
        <f t="shared" si="252"/>
        <v>0</v>
      </c>
      <c r="I891" s="768">
        <v>10</v>
      </c>
      <c r="J891" s="768">
        <f t="shared" si="253"/>
        <v>913</v>
      </c>
      <c r="K891" s="768"/>
      <c r="L891" s="768">
        <f>E891*K891</f>
        <v>0</v>
      </c>
      <c r="M891" s="768">
        <f>J891+H891*Tabellen!$K$2+L891</f>
        <v>913</v>
      </c>
      <c r="N891" s="704"/>
      <c r="O891" s="889">
        <f t="shared" si="254"/>
        <v>1104.73</v>
      </c>
      <c r="P891" s="902"/>
      <c r="Q891" s="894" t="s">
        <v>1007</v>
      </c>
      <c r="R891" s="889">
        <f>H891*Tabellen!$K$2*Tabellen!$F$2</f>
        <v>0</v>
      </c>
      <c r="S891" s="895" t="s">
        <v>1089</v>
      </c>
      <c r="T891" s="889">
        <f>J891*Tabellen!$F$2</f>
        <v>1104.73</v>
      </c>
      <c r="U891" s="889">
        <f>R891*Tabellen!$G$2</f>
        <v>0</v>
      </c>
      <c r="V891" s="889">
        <f>T891*Tabellen!$H$2</f>
        <v>231.9933</v>
      </c>
      <c r="W891" s="889">
        <f t="shared" si="255"/>
        <v>231.9933</v>
      </c>
      <c r="X891" s="889">
        <f t="shared" si="256"/>
        <v>1336.7233000000001</v>
      </c>
      <c r="Y891" s="888"/>
      <c r="Z891" s="839"/>
      <c r="AA891" s="839"/>
      <c r="AB891" s="839"/>
      <c r="AC891" s="839"/>
      <c r="AD891" s="839"/>
      <c r="AE891" s="839"/>
      <c r="AF891" s="839"/>
      <c r="AG891" s="839"/>
      <c r="AH891" s="839"/>
      <c r="AI891" s="839"/>
      <c r="AJ891" s="839"/>
      <c r="AK891" s="839"/>
      <c r="AL891" s="839"/>
      <c r="AM891" s="839"/>
      <c r="AN891" s="839"/>
      <c r="AO891" s="839"/>
      <c r="AP891" s="839"/>
      <c r="AQ891" s="839"/>
      <c r="AR891" s="839"/>
      <c r="AS891" s="839"/>
      <c r="AT891" s="839"/>
      <c r="AU891" s="839"/>
      <c r="AV891" s="839"/>
      <c r="AW891" s="839"/>
      <c r="AX891" s="839"/>
      <c r="AY891" s="839"/>
      <c r="AZ891" s="839"/>
      <c r="BA891" s="839"/>
      <c r="BB891" s="839"/>
      <c r="BC891" s="839"/>
      <c r="BD891" s="839"/>
      <c r="BE891" s="839"/>
      <c r="BF891" s="839"/>
      <c r="BG891" s="839"/>
      <c r="BH891" s="839"/>
      <c r="BI891" s="839"/>
      <c r="BJ891" s="839"/>
      <c r="BK891" s="839"/>
      <c r="BL891" s="839"/>
      <c r="BM891" s="839"/>
      <c r="BN891" s="839"/>
      <c r="BO891" s="839"/>
      <c r="BP891" s="839"/>
      <c r="BQ891" s="839"/>
      <c r="BR891" s="839"/>
      <c r="BS891" s="839"/>
    </row>
    <row r="892" spans="1:71" s="575" customFormat="1" ht="15.6" customHeight="1" outlineLevel="2" x14ac:dyDescent="0.2">
      <c r="A892" s="811"/>
      <c r="B892" s="578"/>
      <c r="C892" s="694"/>
      <c r="D892" s="578" t="s">
        <v>1407</v>
      </c>
      <c r="E892" s="579">
        <v>1</v>
      </c>
      <c r="F892" s="576" t="s">
        <v>844</v>
      </c>
      <c r="G892" s="579">
        <v>4</v>
      </c>
      <c r="H892" s="580">
        <f t="shared" si="252"/>
        <v>4</v>
      </c>
      <c r="I892" s="768"/>
      <c r="J892" s="768">
        <f t="shared" si="253"/>
        <v>0</v>
      </c>
      <c r="K892" s="768"/>
      <c r="L892" s="768">
        <f>E892*K892</f>
        <v>0</v>
      </c>
      <c r="M892" s="768">
        <f>J892+H892*Tabellen!$K$2+L892</f>
        <v>240</v>
      </c>
      <c r="N892" s="704"/>
      <c r="O892" s="889">
        <f t="shared" si="254"/>
        <v>290.39999999999998</v>
      </c>
      <c r="P892" s="902"/>
      <c r="Q892" s="894" t="s">
        <v>1007</v>
      </c>
      <c r="R892" s="889">
        <f>H892*Tabellen!$K$2*Tabellen!$F$2</f>
        <v>290.39999999999998</v>
      </c>
      <c r="S892" s="895" t="s">
        <v>1089</v>
      </c>
      <c r="T892" s="889">
        <f>J892*Tabellen!$F$2</f>
        <v>0</v>
      </c>
      <c r="U892" s="889">
        <f>R892*Tabellen!$G$2</f>
        <v>26.135999999999996</v>
      </c>
      <c r="V892" s="889">
        <f>T892*Tabellen!$H$2</f>
        <v>0</v>
      </c>
      <c r="W892" s="889">
        <f t="shared" si="255"/>
        <v>26.135999999999996</v>
      </c>
      <c r="X892" s="889">
        <f t="shared" si="256"/>
        <v>316.53599999999994</v>
      </c>
      <c r="Y892" s="888"/>
      <c r="Z892" s="839"/>
      <c r="AA892" s="839"/>
      <c r="AB892" s="839"/>
      <c r="AC892" s="839"/>
      <c r="AD892" s="839"/>
      <c r="AE892" s="839"/>
      <c r="AF892" s="839"/>
      <c r="AG892" s="839"/>
      <c r="AH892" s="839"/>
      <c r="AI892" s="839"/>
      <c r="AJ892" s="839"/>
      <c r="AK892" s="839"/>
      <c r="AL892" s="839"/>
      <c r="AM892" s="839"/>
      <c r="AN892" s="839"/>
      <c r="AO892" s="839"/>
      <c r="AP892" s="839"/>
      <c r="AQ892" s="839"/>
      <c r="AR892" s="839"/>
      <c r="AS892" s="839"/>
      <c r="AT892" s="839"/>
      <c r="AU892" s="839"/>
      <c r="AV892" s="839"/>
      <c r="AW892" s="839"/>
      <c r="AX892" s="839"/>
      <c r="AY892" s="839"/>
      <c r="AZ892" s="839"/>
      <c r="BA892" s="839"/>
      <c r="BB892" s="839"/>
      <c r="BC892" s="839"/>
      <c r="BD892" s="839"/>
      <c r="BE892" s="839"/>
      <c r="BF892" s="839"/>
      <c r="BG892" s="839"/>
      <c r="BH892" s="839"/>
      <c r="BI892" s="839"/>
      <c r="BJ892" s="839"/>
      <c r="BK892" s="839"/>
      <c r="BL892" s="839"/>
      <c r="BM892" s="839"/>
      <c r="BN892" s="839"/>
      <c r="BO892" s="839"/>
      <c r="BP892" s="839"/>
      <c r="BQ892" s="839"/>
      <c r="BR892" s="839"/>
      <c r="BS892" s="839"/>
    </row>
    <row r="893" spans="1:71" s="733" customFormat="1" ht="15.6" customHeight="1" outlineLevel="2" x14ac:dyDescent="0.2">
      <c r="A893" s="813"/>
      <c r="B893" s="578"/>
      <c r="C893" s="694"/>
      <c r="D893" s="576"/>
      <c r="E893" s="734"/>
      <c r="G893" s="735"/>
      <c r="H893" s="735"/>
      <c r="I893" s="782"/>
      <c r="J893" s="782"/>
      <c r="K893" s="782"/>
      <c r="L893" s="782"/>
      <c r="M893" s="782"/>
      <c r="N893" s="736"/>
      <c r="O893" s="889"/>
      <c r="P893" s="902"/>
      <c r="Q893" s="894"/>
      <c r="R893" s="889"/>
      <c r="S893" s="895"/>
      <c r="T893" s="889"/>
      <c r="U893" s="889"/>
      <c r="V893" s="889"/>
      <c r="W893" s="889"/>
      <c r="X893" s="889"/>
      <c r="Y893" s="905"/>
      <c r="Z893" s="842"/>
      <c r="AA893" s="842"/>
      <c r="AB893" s="842"/>
      <c r="AC893" s="842"/>
      <c r="AD893" s="842"/>
      <c r="AE893" s="842"/>
      <c r="AF893" s="842"/>
      <c r="AG893" s="842"/>
      <c r="AH893" s="842"/>
      <c r="AI893" s="842"/>
      <c r="AJ893" s="842"/>
      <c r="AK893" s="842"/>
      <c r="AL893" s="842"/>
      <c r="AM893" s="842"/>
      <c r="AN893" s="842"/>
      <c r="AO893" s="842"/>
      <c r="AP893" s="842"/>
      <c r="AQ893" s="842"/>
      <c r="AR893" s="842"/>
      <c r="AS893" s="842"/>
      <c r="AT893" s="842"/>
      <c r="AU893" s="842"/>
      <c r="AV893" s="842"/>
      <c r="AW893" s="842"/>
      <c r="AX893" s="842"/>
      <c r="AY893" s="842"/>
      <c r="AZ893" s="842"/>
      <c r="BA893" s="842"/>
      <c r="BB893" s="842"/>
      <c r="BC893" s="842"/>
      <c r="BD893" s="842"/>
      <c r="BE893" s="842"/>
      <c r="BF893" s="842"/>
      <c r="BG893" s="842"/>
      <c r="BH893" s="842"/>
      <c r="BI893" s="842"/>
      <c r="BJ893" s="842"/>
      <c r="BK893" s="842"/>
      <c r="BL893" s="842"/>
      <c r="BM893" s="842"/>
      <c r="BN893" s="842"/>
      <c r="BO893" s="842"/>
      <c r="BP893" s="842"/>
      <c r="BQ893" s="842"/>
      <c r="BR893" s="842"/>
      <c r="BS893" s="842"/>
    </row>
    <row r="894" spans="1:71" ht="15.6" customHeight="1" outlineLevel="2" x14ac:dyDescent="0.2">
      <c r="B894" s="578"/>
      <c r="E894" s="579"/>
      <c r="G894" s="580"/>
      <c r="H894" s="580"/>
      <c r="K894" s="783"/>
      <c r="N894" s="703"/>
      <c r="O894" s="888"/>
      <c r="P894" s="888"/>
      <c r="Q894" s="888"/>
      <c r="Y894" s="888"/>
      <c r="Z894" s="836"/>
    </row>
    <row r="895" spans="1:71" ht="9" customHeight="1" outlineLevel="1" x14ac:dyDescent="0.2">
      <c r="B895" s="582"/>
      <c r="D895" s="583"/>
      <c r="E895" s="585"/>
      <c r="F895" s="583"/>
      <c r="G895" s="584"/>
      <c r="H895" s="584"/>
      <c r="I895" s="769"/>
      <c r="J895" s="769"/>
      <c r="K895" s="769"/>
      <c r="L895" s="769"/>
      <c r="M895" s="769"/>
      <c r="N895" s="694"/>
      <c r="O895" s="892"/>
      <c r="P895" s="892"/>
      <c r="Q895" s="892"/>
      <c r="R895" s="893"/>
      <c r="S895" s="893"/>
      <c r="T895" s="893"/>
      <c r="U895" s="893"/>
      <c r="V895" s="893"/>
      <c r="W895" s="893"/>
      <c r="X895" s="893"/>
      <c r="Y895" s="892"/>
      <c r="Z895" s="837"/>
      <c r="AA895" s="838"/>
      <c r="AG895" s="835"/>
      <c r="AH895" s="835"/>
    </row>
    <row r="896" spans="1:71" s="789" customFormat="1" ht="15.6" customHeight="1" outlineLevel="1" x14ac:dyDescent="0.2">
      <c r="B896" s="569" t="s">
        <v>1251</v>
      </c>
      <c r="C896" s="814"/>
      <c r="D896" s="570" t="s">
        <v>1591</v>
      </c>
      <c r="E896" s="577">
        <v>91.3</v>
      </c>
      <c r="F896" s="570" t="s">
        <v>74</v>
      </c>
      <c r="G896" s="571"/>
      <c r="H896" s="571">
        <f>SUM(H897:H910)/E896</f>
        <v>1.2342349336335239</v>
      </c>
      <c r="I896" s="767"/>
      <c r="J896" s="767">
        <f>SUM(J897:J910)/E896</f>
        <v>42.585452000000004</v>
      </c>
      <c r="K896" s="767"/>
      <c r="L896" s="767">
        <f>SUM(L897:L912)/E896</f>
        <v>0</v>
      </c>
      <c r="M896" s="767">
        <f>SUM(M897:M910)/E896</f>
        <v>116.63954801801145</v>
      </c>
      <c r="N896" s="814"/>
      <c r="O896" s="886">
        <f>SUM(O897:O910)/E896</f>
        <v>141.13385310179385</v>
      </c>
      <c r="P896" s="885" t="str">
        <f>B896</f>
        <v>V1-3-M1</v>
      </c>
      <c r="Q896" s="885"/>
      <c r="R896" s="886"/>
      <c r="S896" s="886"/>
      <c r="T896" s="886"/>
      <c r="U896" s="899"/>
      <c r="V896" s="886"/>
      <c r="W896" s="886"/>
      <c r="X896" s="886">
        <f>SUM(X897:X910)/E896</f>
        <v>160.01930751135527</v>
      </c>
      <c r="Y896" s="887"/>
      <c r="Z896" s="832"/>
      <c r="AA896" s="832"/>
      <c r="AB896" s="832"/>
      <c r="AC896" s="832"/>
      <c r="AD896" s="832"/>
      <c r="AE896" s="832"/>
      <c r="AF896" s="832"/>
      <c r="AG896" s="832"/>
      <c r="AH896" s="832"/>
      <c r="AI896" s="832"/>
      <c r="AJ896" s="832"/>
      <c r="AK896" s="832"/>
      <c r="AL896" s="832"/>
      <c r="AM896" s="832"/>
      <c r="AN896" s="832"/>
      <c r="AO896" s="832"/>
      <c r="AP896" s="832"/>
      <c r="AQ896" s="832"/>
      <c r="AR896" s="832"/>
      <c r="AS896" s="832"/>
      <c r="AT896" s="832"/>
      <c r="AU896" s="832"/>
      <c r="AV896" s="832"/>
      <c r="AW896" s="832"/>
      <c r="AX896" s="832"/>
      <c r="AY896" s="832"/>
      <c r="AZ896" s="832"/>
      <c r="BA896" s="832"/>
      <c r="BB896" s="832"/>
      <c r="BC896" s="832"/>
      <c r="BD896" s="832"/>
      <c r="BE896" s="832"/>
      <c r="BF896" s="832"/>
      <c r="BG896" s="832"/>
      <c r="BH896" s="832"/>
      <c r="BI896" s="832"/>
      <c r="BJ896" s="832"/>
      <c r="BK896" s="832"/>
      <c r="BL896" s="832"/>
      <c r="BM896" s="832"/>
      <c r="BN896" s="832"/>
      <c r="BO896" s="832"/>
      <c r="BP896" s="832"/>
      <c r="BQ896" s="832"/>
      <c r="BR896" s="832"/>
      <c r="BS896" s="832"/>
    </row>
    <row r="897" spans="1:71" ht="15.6" customHeight="1" outlineLevel="2" x14ac:dyDescent="0.2">
      <c r="B897" s="578"/>
      <c r="D897" s="587" t="s">
        <v>1204</v>
      </c>
      <c r="E897" s="579"/>
      <c r="G897" s="580"/>
      <c r="H897" s="580"/>
      <c r="K897" s="783"/>
      <c r="N897" s="703"/>
      <c r="O897" s="888" t="str">
        <f>R897</f>
        <v>incl. opslagen</v>
      </c>
      <c r="P897" s="888"/>
      <c r="Q897" s="894"/>
      <c r="R897" s="901" t="str">
        <f>Tabellen!$C$2</f>
        <v>incl. opslagen</v>
      </c>
      <c r="S897" s="895"/>
      <c r="T897" s="901" t="str">
        <f>Tabellen!$C$2</f>
        <v>incl. opslagen</v>
      </c>
    </row>
    <row r="898" spans="1:71" s="575" customFormat="1" ht="15.6" customHeight="1" outlineLevel="2" x14ac:dyDescent="0.2">
      <c r="A898" s="811"/>
      <c r="B898" s="578"/>
      <c r="C898" s="694"/>
      <c r="D898" s="576" t="s">
        <v>1378</v>
      </c>
      <c r="E898" s="579">
        <v>1</v>
      </c>
      <c r="F898" s="576" t="s">
        <v>844</v>
      </c>
      <c r="G898" s="580">
        <v>2</v>
      </c>
      <c r="H898" s="580">
        <f t="shared" ref="H898:H908" si="257">E898*G898</f>
        <v>2</v>
      </c>
      <c r="I898" s="768"/>
      <c r="J898" s="768">
        <f t="shared" ref="J898:J908" si="258">E898*I898</f>
        <v>0</v>
      </c>
      <c r="K898" s="768"/>
      <c r="L898" s="768">
        <f>E898*K898</f>
        <v>0</v>
      </c>
      <c r="M898" s="768">
        <f>J898+H898*Tabellen!$K$2+L898</f>
        <v>120</v>
      </c>
      <c r="N898" s="704"/>
      <c r="O898" s="889">
        <f t="shared" ref="O898:O908" si="259">R898+T898</f>
        <v>145.19999999999999</v>
      </c>
      <c r="P898" s="902"/>
      <c r="Q898" s="894" t="s">
        <v>1007</v>
      </c>
      <c r="R898" s="889">
        <f>H898*Tabellen!$K$2*Tabellen!$F$2</f>
        <v>145.19999999999999</v>
      </c>
      <c r="S898" s="895" t="s">
        <v>1089</v>
      </c>
      <c r="T898" s="889">
        <f>J898*Tabellen!$F$2</f>
        <v>0</v>
      </c>
      <c r="U898" s="889">
        <f>R898*Tabellen!$G$2</f>
        <v>13.067999999999998</v>
      </c>
      <c r="V898" s="889">
        <f>T898*Tabellen!$H$2</f>
        <v>0</v>
      </c>
      <c r="W898" s="889">
        <f t="shared" ref="W898:W908" si="260">U898+V898</f>
        <v>13.067999999999998</v>
      </c>
      <c r="X898" s="889">
        <f t="shared" ref="X898:X908" si="261">O898+W898</f>
        <v>158.26799999999997</v>
      </c>
      <c r="Y898" s="890"/>
      <c r="Z898" s="839"/>
      <c r="AA898" s="839"/>
      <c r="AB898" s="839"/>
      <c r="AC898" s="839"/>
      <c r="AD898" s="839"/>
      <c r="AE898" s="839"/>
      <c r="AF898" s="839"/>
      <c r="AG898" s="839"/>
      <c r="AH898" s="839"/>
      <c r="AI898" s="839"/>
      <c r="AJ898" s="839"/>
      <c r="AK898" s="839"/>
      <c r="AL898" s="839"/>
      <c r="AM898" s="839"/>
      <c r="AN898" s="839"/>
      <c r="AO898" s="839"/>
      <c r="AP898" s="839"/>
      <c r="AQ898" s="839"/>
      <c r="AR898" s="839"/>
      <c r="AS898" s="839"/>
      <c r="AT898" s="839"/>
      <c r="AU898" s="839"/>
      <c r="AV898" s="839"/>
      <c r="AW898" s="839"/>
      <c r="AX898" s="839"/>
      <c r="AY898" s="839"/>
      <c r="AZ898" s="839"/>
      <c r="BA898" s="839"/>
      <c r="BB898" s="839"/>
      <c r="BC898" s="839"/>
      <c r="BD898" s="839"/>
      <c r="BE898" s="839"/>
      <c r="BF898" s="839"/>
      <c r="BG898" s="839"/>
      <c r="BH898" s="839"/>
      <c r="BI898" s="839"/>
      <c r="BJ898" s="839"/>
      <c r="BK898" s="839"/>
      <c r="BL898" s="839"/>
      <c r="BM898" s="839"/>
      <c r="BN898" s="839"/>
      <c r="BO898" s="839"/>
      <c r="BP898" s="839"/>
      <c r="BQ898" s="839"/>
      <c r="BR898" s="839"/>
      <c r="BS898" s="839"/>
    </row>
    <row r="899" spans="1:71" s="575" customFormat="1" ht="15.6" customHeight="1" outlineLevel="2" x14ac:dyDescent="0.2">
      <c r="A899" s="811"/>
      <c r="B899" s="578"/>
      <c r="C899" s="694"/>
      <c r="D899" s="576" t="s">
        <v>1408</v>
      </c>
      <c r="E899" s="579">
        <f>91.3/2.7</f>
        <v>33.81481481481481</v>
      </c>
      <c r="F899" s="576" t="s">
        <v>71</v>
      </c>
      <c r="G899" s="580">
        <v>0.05</v>
      </c>
      <c r="H899" s="580">
        <f t="shared" si="257"/>
        <v>1.6907407407407407</v>
      </c>
      <c r="I899" s="768"/>
      <c r="J899" s="768">
        <f t="shared" si="258"/>
        <v>0</v>
      </c>
      <c r="K899" s="768"/>
      <c r="L899" s="768">
        <f>E899*K899</f>
        <v>0</v>
      </c>
      <c r="M899" s="768">
        <f>J899+H899*Tabellen!$K$2+L899</f>
        <v>101.44444444444444</v>
      </c>
      <c r="N899" s="704"/>
      <c r="O899" s="889">
        <f t="shared" si="259"/>
        <v>122.74777777777777</v>
      </c>
      <c r="P899" s="902"/>
      <c r="Q899" s="894" t="s">
        <v>1007</v>
      </c>
      <c r="R899" s="889">
        <f>H899*Tabellen!$K$2*Tabellen!$F$2</f>
        <v>122.74777777777777</v>
      </c>
      <c r="S899" s="895" t="s">
        <v>1089</v>
      </c>
      <c r="T899" s="889">
        <f>J899*Tabellen!$F$2</f>
        <v>0</v>
      </c>
      <c r="U899" s="889">
        <f>R899*Tabellen!$G$2</f>
        <v>11.047299999999998</v>
      </c>
      <c r="V899" s="889">
        <f>T899*Tabellen!$H$2</f>
        <v>0</v>
      </c>
      <c r="W899" s="889">
        <f t="shared" si="260"/>
        <v>11.047299999999998</v>
      </c>
      <c r="X899" s="889">
        <f t="shared" si="261"/>
        <v>133.79507777777778</v>
      </c>
      <c r="Y899" s="890"/>
      <c r="Z899" s="839"/>
      <c r="AA899" s="839"/>
      <c r="AB899" s="839"/>
      <c r="AC899" s="839"/>
      <c r="AD899" s="839"/>
      <c r="AE899" s="839"/>
      <c r="AF899" s="839"/>
      <c r="AG899" s="839"/>
      <c r="AH899" s="839"/>
      <c r="AI899" s="839"/>
      <c r="AJ899" s="839"/>
      <c r="AK899" s="839"/>
      <c r="AL899" s="839"/>
      <c r="AM899" s="839"/>
      <c r="AN899" s="839"/>
      <c r="AO899" s="839"/>
      <c r="AP899" s="839"/>
      <c r="AQ899" s="839"/>
      <c r="AR899" s="839"/>
      <c r="AS899" s="839"/>
      <c r="AT899" s="839"/>
      <c r="AU899" s="839"/>
      <c r="AV899" s="839"/>
      <c r="AW899" s="839"/>
      <c r="AX899" s="839"/>
      <c r="AY899" s="839"/>
      <c r="AZ899" s="839"/>
      <c r="BA899" s="839"/>
      <c r="BB899" s="839"/>
      <c r="BC899" s="839"/>
      <c r="BD899" s="839"/>
      <c r="BE899" s="839"/>
      <c r="BF899" s="839"/>
      <c r="BG899" s="839"/>
      <c r="BH899" s="839"/>
      <c r="BI899" s="839"/>
      <c r="BJ899" s="839"/>
      <c r="BK899" s="839"/>
      <c r="BL899" s="839"/>
      <c r="BM899" s="839"/>
      <c r="BN899" s="839"/>
      <c r="BO899" s="839"/>
      <c r="BP899" s="839"/>
      <c r="BQ899" s="839"/>
      <c r="BR899" s="839"/>
      <c r="BS899" s="839"/>
    </row>
    <row r="900" spans="1:71" s="575" customFormat="1" ht="15.6" customHeight="1" outlineLevel="2" x14ac:dyDescent="0.2">
      <c r="A900" s="811"/>
      <c r="B900" s="578"/>
      <c r="C900" s="694"/>
      <c r="D900" s="576" t="s">
        <v>1420</v>
      </c>
      <c r="E900" s="579">
        <f>E896*3.3333</f>
        <v>304.33028999999999</v>
      </c>
      <c r="F900" s="576" t="s">
        <v>71</v>
      </c>
      <c r="G900" s="580">
        <v>0.03</v>
      </c>
      <c r="H900" s="580">
        <f t="shared" si="257"/>
        <v>9.1299086999999997</v>
      </c>
      <c r="I900" s="768">
        <v>0.44</v>
      </c>
      <c r="J900" s="768">
        <f t="shared" si="258"/>
        <v>133.90532759999999</v>
      </c>
      <c r="K900" s="768"/>
      <c r="L900" s="768">
        <f>E900*K900</f>
        <v>0</v>
      </c>
      <c r="M900" s="768">
        <f>J900+H900*Tabellen!$K$2+L900</f>
        <v>681.69984959999999</v>
      </c>
      <c r="N900" s="704"/>
      <c r="O900" s="889">
        <f t="shared" si="259"/>
        <v>824.85681801600003</v>
      </c>
      <c r="P900" s="902"/>
      <c r="Q900" s="894" t="s">
        <v>1007</v>
      </c>
      <c r="R900" s="889">
        <f>H900*Tabellen!$K$2*Tabellen!$F$2</f>
        <v>662.83137162000003</v>
      </c>
      <c r="S900" s="895" t="s">
        <v>1089</v>
      </c>
      <c r="T900" s="889">
        <f>J900*Tabellen!$F$2</f>
        <v>162.02544639599998</v>
      </c>
      <c r="U900" s="889">
        <f>R900*Tabellen!$G$2</f>
        <v>59.654823445799998</v>
      </c>
      <c r="V900" s="889">
        <f>T900*Tabellen!$H$2</f>
        <v>34.025343743159993</v>
      </c>
      <c r="W900" s="889">
        <f t="shared" si="260"/>
        <v>93.680167188959985</v>
      </c>
      <c r="X900" s="889">
        <f t="shared" si="261"/>
        <v>918.53698520496005</v>
      </c>
      <c r="Y900" s="890"/>
      <c r="Z900" s="839"/>
      <c r="AA900" s="839"/>
      <c r="AB900" s="839"/>
      <c r="AC900" s="839"/>
      <c r="AD900" s="839"/>
      <c r="AE900" s="839"/>
      <c r="AF900" s="839"/>
      <c r="AG900" s="839"/>
      <c r="AH900" s="839"/>
      <c r="AI900" s="839"/>
      <c r="AJ900" s="839"/>
      <c r="AK900" s="839"/>
      <c r="AL900" s="839"/>
      <c r="AM900" s="839"/>
      <c r="AN900" s="839"/>
      <c r="AO900" s="839"/>
      <c r="AP900" s="839"/>
      <c r="AQ900" s="839"/>
      <c r="AR900" s="839"/>
      <c r="AS900" s="839"/>
      <c r="AT900" s="839"/>
      <c r="AU900" s="839"/>
      <c r="AV900" s="839"/>
      <c r="AW900" s="839"/>
      <c r="AX900" s="839"/>
      <c r="AY900" s="839"/>
      <c r="AZ900" s="839"/>
      <c r="BA900" s="839"/>
      <c r="BB900" s="839"/>
      <c r="BC900" s="839"/>
      <c r="BD900" s="839"/>
      <c r="BE900" s="839"/>
      <c r="BF900" s="839"/>
      <c r="BG900" s="839"/>
      <c r="BH900" s="839"/>
      <c r="BI900" s="839"/>
      <c r="BJ900" s="839"/>
      <c r="BK900" s="839"/>
      <c r="BL900" s="839"/>
      <c r="BM900" s="839"/>
      <c r="BN900" s="839"/>
      <c r="BO900" s="839"/>
      <c r="BP900" s="839"/>
      <c r="BQ900" s="839"/>
      <c r="BR900" s="839"/>
      <c r="BS900" s="839"/>
    </row>
    <row r="901" spans="1:71" s="575" customFormat="1" ht="15.6" customHeight="1" outlineLevel="2" x14ac:dyDescent="0.2">
      <c r="A901" s="811"/>
      <c r="B901" s="686"/>
      <c r="C901" s="699"/>
      <c r="D901" s="692" t="s">
        <v>158</v>
      </c>
      <c r="E901" s="597">
        <f>E896*1.7*1.1</f>
        <v>170.73099999999999</v>
      </c>
      <c r="F901" s="598" t="s">
        <v>71</v>
      </c>
      <c r="G901" s="599">
        <v>0</v>
      </c>
      <c r="H901" s="599">
        <f t="shared" si="257"/>
        <v>0</v>
      </c>
      <c r="I901" s="776">
        <v>2.61</v>
      </c>
      <c r="J901" s="776">
        <f t="shared" si="258"/>
        <v>445.60790999999995</v>
      </c>
      <c r="K901" s="776"/>
      <c r="L901" s="776">
        <f>+K901*E901</f>
        <v>0</v>
      </c>
      <c r="M901" s="777">
        <f>J901+H901*Tabellen!$K$2+L901</f>
        <v>445.60790999999995</v>
      </c>
      <c r="N901" s="704"/>
      <c r="O901" s="889">
        <f t="shared" si="259"/>
        <v>539.18557109999995</v>
      </c>
      <c r="P901" s="902"/>
      <c r="Q901" s="894" t="s">
        <v>1007</v>
      </c>
      <c r="R901" s="889">
        <f>H901*Tabellen!$K$2*Tabellen!$F$2</f>
        <v>0</v>
      </c>
      <c r="S901" s="895" t="s">
        <v>1089</v>
      </c>
      <c r="T901" s="889">
        <f>J901*Tabellen!$F$2</f>
        <v>539.18557109999995</v>
      </c>
      <c r="U901" s="889">
        <f>R901*Tabellen!$G$2</f>
        <v>0</v>
      </c>
      <c r="V901" s="889">
        <f>T901*Tabellen!$H$2</f>
        <v>113.22896993099998</v>
      </c>
      <c r="W901" s="889">
        <f t="shared" si="260"/>
        <v>113.22896993099998</v>
      </c>
      <c r="X901" s="889">
        <f t="shared" si="261"/>
        <v>652.41454103099989</v>
      </c>
      <c r="Y901" s="890"/>
      <c r="Z901" s="841"/>
      <c r="AA901" s="839"/>
      <c r="AB901" s="839"/>
      <c r="AC901" s="839"/>
      <c r="AD901" s="839"/>
      <c r="AE901" s="839"/>
      <c r="AF901" s="839"/>
      <c r="AG901" s="839"/>
      <c r="AH901" s="839"/>
      <c r="AI901" s="839"/>
      <c r="AJ901" s="839"/>
      <c r="AK901" s="839"/>
      <c r="AL901" s="839"/>
      <c r="AM901" s="839"/>
      <c r="AN901" s="839"/>
      <c r="AO901" s="839"/>
      <c r="AP901" s="839"/>
      <c r="AQ901" s="839"/>
      <c r="AR901" s="839"/>
      <c r="AS901" s="839"/>
      <c r="AT901" s="839"/>
      <c r="AU901" s="839"/>
      <c r="AV901" s="839"/>
      <c r="AW901" s="839"/>
      <c r="AX901" s="839"/>
      <c r="AY901" s="839"/>
      <c r="AZ901" s="839"/>
      <c r="BA901" s="839"/>
      <c r="BB901" s="839"/>
      <c r="BC901" s="839"/>
      <c r="BD901" s="839"/>
      <c r="BE901" s="839"/>
      <c r="BF901" s="839"/>
      <c r="BG901" s="839"/>
      <c r="BH901" s="839"/>
      <c r="BI901" s="839"/>
      <c r="BJ901" s="839"/>
      <c r="BK901" s="839"/>
      <c r="BL901" s="839"/>
      <c r="BM901" s="839"/>
      <c r="BN901" s="839"/>
      <c r="BO901" s="839"/>
      <c r="BP901" s="839"/>
      <c r="BQ901" s="839"/>
      <c r="BR901" s="839"/>
      <c r="BS901" s="839"/>
    </row>
    <row r="902" spans="1:71" s="575" customFormat="1" ht="15.6" customHeight="1" outlineLevel="2" x14ac:dyDescent="0.2">
      <c r="A902" s="811"/>
      <c r="B902" s="686"/>
      <c r="C902" s="699"/>
      <c r="D902" s="692" t="s">
        <v>159</v>
      </c>
      <c r="E902" s="597">
        <f>E896/2.5*2.1</f>
        <v>76.691999999999993</v>
      </c>
      <c r="F902" s="598" t="s">
        <v>71</v>
      </c>
      <c r="G902" s="599">
        <v>0</v>
      </c>
      <c r="H902" s="599">
        <f t="shared" si="257"/>
        <v>0</v>
      </c>
      <c r="I902" s="776">
        <v>2.39</v>
      </c>
      <c r="J902" s="776">
        <f t="shared" si="258"/>
        <v>183.29388</v>
      </c>
      <c r="K902" s="776"/>
      <c r="L902" s="776">
        <f>+K902*E902</f>
        <v>0</v>
      </c>
      <c r="M902" s="777">
        <f>J902+H902*Tabellen!$K$2+L902</f>
        <v>183.29388</v>
      </c>
      <c r="N902" s="704"/>
      <c r="O902" s="889">
        <f t="shared" si="259"/>
        <v>221.78559479999998</v>
      </c>
      <c r="P902" s="902"/>
      <c r="Q902" s="894" t="s">
        <v>1007</v>
      </c>
      <c r="R902" s="889">
        <f>H902*Tabellen!$K$2*Tabellen!$F$2</f>
        <v>0</v>
      </c>
      <c r="S902" s="895" t="s">
        <v>1089</v>
      </c>
      <c r="T902" s="889">
        <f>J902*Tabellen!$F$2</f>
        <v>221.78559479999998</v>
      </c>
      <c r="U902" s="889">
        <f>R902*Tabellen!$G$2</f>
        <v>0</v>
      </c>
      <c r="V902" s="889">
        <f>T902*Tabellen!$H$2</f>
        <v>46.574974907999994</v>
      </c>
      <c r="W902" s="889">
        <f t="shared" si="260"/>
        <v>46.574974907999994</v>
      </c>
      <c r="X902" s="889">
        <f t="shared" si="261"/>
        <v>268.36056970799996</v>
      </c>
      <c r="Y902" s="890"/>
      <c r="Z902" s="841"/>
      <c r="AA902" s="839"/>
      <c r="AB902" s="839"/>
      <c r="AC902" s="839"/>
      <c r="AD902" s="839"/>
      <c r="AE902" s="839"/>
      <c r="AF902" s="839"/>
      <c r="AG902" s="839"/>
      <c r="AH902" s="839"/>
      <c r="AI902" s="839"/>
      <c r="AJ902" s="839"/>
      <c r="AK902" s="839"/>
      <c r="AL902" s="839"/>
      <c r="AM902" s="839"/>
      <c r="AN902" s="839"/>
      <c r="AO902" s="839"/>
      <c r="AP902" s="839"/>
      <c r="AQ902" s="839"/>
      <c r="AR902" s="839"/>
      <c r="AS902" s="839"/>
      <c r="AT902" s="839"/>
      <c r="AU902" s="839"/>
      <c r="AV902" s="839"/>
      <c r="AW902" s="839"/>
      <c r="AX902" s="839"/>
      <c r="AY902" s="839"/>
      <c r="AZ902" s="839"/>
      <c r="BA902" s="839"/>
      <c r="BB902" s="839"/>
      <c r="BC902" s="839"/>
      <c r="BD902" s="839"/>
      <c r="BE902" s="839"/>
      <c r="BF902" s="839"/>
      <c r="BG902" s="839"/>
      <c r="BH902" s="839"/>
      <c r="BI902" s="839"/>
      <c r="BJ902" s="839"/>
      <c r="BK902" s="839"/>
      <c r="BL902" s="839"/>
      <c r="BM902" s="839"/>
      <c r="BN902" s="839"/>
      <c r="BO902" s="839"/>
      <c r="BP902" s="839"/>
      <c r="BQ902" s="839"/>
      <c r="BR902" s="839"/>
      <c r="BS902" s="839"/>
    </row>
    <row r="903" spans="1:71" s="575" customFormat="1" ht="15.6" customHeight="1" outlineLevel="2" x14ac:dyDescent="0.2">
      <c r="A903" s="811"/>
      <c r="B903" s="578"/>
      <c r="C903" s="694"/>
      <c r="D903" s="576" t="s">
        <v>1413</v>
      </c>
      <c r="E903" s="579">
        <f>E896*1.05</f>
        <v>95.864999999999995</v>
      </c>
      <c r="F903" s="576" t="s">
        <v>74</v>
      </c>
      <c r="G903" s="580">
        <v>0</v>
      </c>
      <c r="H903" s="580">
        <f t="shared" si="257"/>
        <v>0</v>
      </c>
      <c r="I903" s="768">
        <v>10.96</v>
      </c>
      <c r="J903" s="768">
        <f t="shared" si="258"/>
        <v>1050.6804</v>
      </c>
      <c r="K903" s="768"/>
      <c r="L903" s="768">
        <f>E903*K903</f>
        <v>0</v>
      </c>
      <c r="M903" s="768">
        <f>J903+H903*Tabellen!$K$2+L903</f>
        <v>1050.6804</v>
      </c>
      <c r="N903" s="704"/>
      <c r="O903" s="889">
        <f t="shared" si="259"/>
        <v>1271.3232839999998</v>
      </c>
      <c r="P903" s="902"/>
      <c r="Q903" s="894" t="s">
        <v>1007</v>
      </c>
      <c r="R903" s="889">
        <f>H903*Tabellen!$K$2*Tabellen!$F$2</f>
        <v>0</v>
      </c>
      <c r="S903" s="895" t="s">
        <v>1089</v>
      </c>
      <c r="T903" s="889">
        <f>J903*Tabellen!$F$2</f>
        <v>1271.3232839999998</v>
      </c>
      <c r="U903" s="889">
        <f>R903*Tabellen!$G$2</f>
        <v>0</v>
      </c>
      <c r="V903" s="889">
        <f>T903*Tabellen!$H$2</f>
        <v>266.97788963999994</v>
      </c>
      <c r="W903" s="889">
        <f t="shared" si="260"/>
        <v>266.97788963999994</v>
      </c>
      <c r="X903" s="889">
        <f t="shared" si="261"/>
        <v>1538.3011736399999</v>
      </c>
      <c r="Y903" s="888"/>
      <c r="Z903" s="839"/>
      <c r="AA903" s="839"/>
      <c r="AB903" s="839"/>
      <c r="AC903" s="839"/>
      <c r="AD903" s="839"/>
      <c r="AE903" s="839"/>
      <c r="AF903" s="839"/>
      <c r="AG903" s="839"/>
      <c r="AH903" s="839"/>
      <c r="AI903" s="839"/>
      <c r="AJ903" s="839"/>
      <c r="AK903" s="839"/>
      <c r="AL903" s="839"/>
      <c r="AM903" s="839"/>
      <c r="AN903" s="839"/>
      <c r="AO903" s="839"/>
      <c r="AP903" s="839"/>
      <c r="AQ903" s="839"/>
      <c r="AR903" s="839"/>
      <c r="AS903" s="839"/>
      <c r="AT903" s="839"/>
      <c r="AU903" s="839"/>
      <c r="AV903" s="839"/>
      <c r="AW903" s="839"/>
      <c r="AX903" s="839"/>
      <c r="AY903" s="839"/>
      <c r="AZ903" s="839"/>
      <c r="BA903" s="839"/>
      <c r="BB903" s="839"/>
      <c r="BC903" s="839"/>
      <c r="BD903" s="839"/>
      <c r="BE903" s="839"/>
      <c r="BF903" s="839"/>
      <c r="BG903" s="839"/>
      <c r="BH903" s="839"/>
      <c r="BI903" s="839"/>
      <c r="BJ903" s="839"/>
      <c r="BK903" s="839"/>
      <c r="BL903" s="839"/>
      <c r="BM903" s="839"/>
      <c r="BN903" s="839"/>
      <c r="BO903" s="839"/>
      <c r="BP903" s="839"/>
      <c r="BQ903" s="839"/>
      <c r="BR903" s="839"/>
      <c r="BS903" s="839"/>
    </row>
    <row r="904" spans="1:71" s="575" customFormat="1" ht="15.6" customHeight="1" outlineLevel="2" x14ac:dyDescent="0.2">
      <c r="A904" s="811"/>
      <c r="B904" s="578"/>
      <c r="C904" s="694"/>
      <c r="D904" s="576" t="s">
        <v>1514</v>
      </c>
      <c r="E904" s="579">
        <f>E896*1.05</f>
        <v>95.864999999999995</v>
      </c>
      <c r="F904" s="578" t="s">
        <v>74</v>
      </c>
      <c r="G904" s="579">
        <v>0</v>
      </c>
      <c r="H904" s="580">
        <f t="shared" si="257"/>
        <v>0</v>
      </c>
      <c r="I904" s="781">
        <v>1.85</v>
      </c>
      <c r="J904" s="768">
        <f t="shared" si="258"/>
        <v>177.35024999999999</v>
      </c>
      <c r="K904" s="768"/>
      <c r="L904" s="768">
        <f>E904*K904</f>
        <v>0</v>
      </c>
      <c r="M904" s="768">
        <f>J904+H904*Tabellen!$K$2+L904</f>
        <v>177.35024999999999</v>
      </c>
      <c r="N904" s="704"/>
      <c r="O904" s="889">
        <f t="shared" si="259"/>
        <v>214.59380249999998</v>
      </c>
      <c r="P904" s="902"/>
      <c r="Q904" s="894" t="s">
        <v>1007</v>
      </c>
      <c r="R904" s="889">
        <f>H904*Tabellen!$K$2*Tabellen!$F$2</f>
        <v>0</v>
      </c>
      <c r="S904" s="895" t="s">
        <v>1089</v>
      </c>
      <c r="T904" s="889">
        <f>J904*Tabellen!$F$2</f>
        <v>214.59380249999998</v>
      </c>
      <c r="U904" s="889">
        <f>R904*Tabellen!$G$2</f>
        <v>0</v>
      </c>
      <c r="V904" s="889">
        <f>T904*Tabellen!$H$2</f>
        <v>45.064698524999997</v>
      </c>
      <c r="W904" s="889">
        <f t="shared" si="260"/>
        <v>45.064698524999997</v>
      </c>
      <c r="X904" s="889">
        <f t="shared" si="261"/>
        <v>259.65850102499996</v>
      </c>
      <c r="Y904" s="897"/>
      <c r="Z904" s="839"/>
      <c r="AA904" s="839"/>
      <c r="AB904" s="839"/>
      <c r="AC904" s="839"/>
      <c r="AD904" s="839"/>
      <c r="AE904" s="839"/>
      <c r="AF904" s="839"/>
      <c r="AG904" s="839"/>
      <c r="AH904" s="839"/>
      <c r="AI904" s="839"/>
      <c r="AJ904" s="839"/>
      <c r="AK904" s="839"/>
      <c r="AL904" s="839"/>
      <c r="AM904" s="839"/>
      <c r="AN904" s="839"/>
      <c r="AO904" s="839"/>
      <c r="AP904" s="839"/>
      <c r="AQ904" s="839"/>
      <c r="AR904" s="839"/>
      <c r="AS904" s="839"/>
      <c r="AT904" s="839"/>
      <c r="AU904" s="839"/>
      <c r="AV904" s="839"/>
      <c r="AW904" s="839"/>
      <c r="AX904" s="839"/>
      <c r="AY904" s="839"/>
      <c r="AZ904" s="839"/>
      <c r="BA904" s="839"/>
      <c r="BB904" s="839"/>
      <c r="BC904" s="839"/>
      <c r="BD904" s="839"/>
      <c r="BE904" s="839"/>
      <c r="BF904" s="839"/>
      <c r="BG904" s="839"/>
      <c r="BH904" s="839"/>
      <c r="BI904" s="839"/>
      <c r="BJ904" s="839"/>
      <c r="BK904" s="839"/>
      <c r="BL904" s="839"/>
      <c r="BM904" s="839"/>
      <c r="BN904" s="839"/>
      <c r="BO904" s="839"/>
      <c r="BP904" s="839"/>
      <c r="BQ904" s="839"/>
      <c r="BR904" s="839"/>
      <c r="BS904" s="839"/>
    </row>
    <row r="905" spans="1:71" s="575" customFormat="1" ht="15.6" customHeight="1" outlineLevel="2" x14ac:dyDescent="0.2">
      <c r="A905" s="811"/>
      <c r="B905" s="578"/>
      <c r="C905" s="694"/>
      <c r="D905" s="576" t="s">
        <v>1900</v>
      </c>
      <c r="E905" s="579">
        <f>E896*1.1</f>
        <v>100.43</v>
      </c>
      <c r="F905" s="576" t="s">
        <v>74</v>
      </c>
      <c r="G905" s="580"/>
      <c r="H905" s="580">
        <f t="shared" si="257"/>
        <v>0</v>
      </c>
      <c r="I905" s="768">
        <v>9.8000000000000007</v>
      </c>
      <c r="J905" s="768">
        <f t="shared" si="258"/>
        <v>984.21400000000017</v>
      </c>
      <c r="K905" s="768"/>
      <c r="L905" s="768">
        <f>E905*K905</f>
        <v>0</v>
      </c>
      <c r="M905" s="768">
        <f>J905+H905*Tabellen!$K$2+L905</f>
        <v>984.21400000000017</v>
      </c>
      <c r="N905" s="704"/>
      <c r="O905" s="889">
        <f t="shared" si="259"/>
        <v>1190.8989400000003</v>
      </c>
      <c r="P905" s="902"/>
      <c r="Q905" s="894" t="s">
        <v>1007</v>
      </c>
      <c r="R905" s="889">
        <f>H905*Tabellen!$K$2*Tabellen!$F$2</f>
        <v>0</v>
      </c>
      <c r="S905" s="895" t="s">
        <v>1089</v>
      </c>
      <c r="T905" s="889">
        <f>J905*Tabellen!$F$2</f>
        <v>1190.8989400000003</v>
      </c>
      <c r="U905" s="889">
        <f>R905*Tabellen!$G$2</f>
        <v>0</v>
      </c>
      <c r="V905" s="889">
        <f>T905*Tabellen!$H$2</f>
        <v>250.08877740000005</v>
      </c>
      <c r="W905" s="889">
        <f t="shared" si="260"/>
        <v>250.08877740000005</v>
      </c>
      <c r="X905" s="889">
        <f t="shared" si="261"/>
        <v>1440.9877174000003</v>
      </c>
      <c r="Y905" s="905"/>
      <c r="Z905" s="839"/>
      <c r="AA905" s="839"/>
      <c r="AB905" s="839"/>
      <c r="AC905" s="839"/>
      <c r="AD905" s="839"/>
      <c r="AE905" s="839"/>
      <c r="AF905" s="839"/>
      <c r="AG905" s="839"/>
      <c r="AH905" s="839"/>
      <c r="AI905" s="839"/>
      <c r="AJ905" s="839"/>
      <c r="AK905" s="839"/>
      <c r="AL905" s="839"/>
      <c r="AM905" s="839"/>
      <c r="AN905" s="839"/>
      <c r="AO905" s="839"/>
      <c r="AP905" s="839"/>
      <c r="AQ905" s="839"/>
      <c r="AR905" s="839"/>
      <c r="AS905" s="839"/>
      <c r="AT905" s="839"/>
      <c r="AU905" s="839"/>
      <c r="AV905" s="839"/>
      <c r="AW905" s="839"/>
      <c r="AX905" s="839"/>
      <c r="AY905" s="839"/>
      <c r="AZ905" s="839"/>
      <c r="BA905" s="839"/>
      <c r="BB905" s="839"/>
      <c r="BC905" s="839"/>
      <c r="BD905" s="839"/>
      <c r="BE905" s="839"/>
      <c r="BF905" s="839"/>
      <c r="BG905" s="839"/>
      <c r="BH905" s="839"/>
      <c r="BI905" s="839"/>
      <c r="BJ905" s="839"/>
      <c r="BK905" s="839"/>
      <c r="BL905" s="839"/>
      <c r="BM905" s="839"/>
      <c r="BN905" s="839"/>
      <c r="BO905" s="839"/>
      <c r="BP905" s="839"/>
      <c r="BQ905" s="839"/>
      <c r="BR905" s="839"/>
      <c r="BS905" s="839"/>
    </row>
    <row r="906" spans="1:71" s="575" customFormat="1" ht="15.6" customHeight="1" outlineLevel="2" x14ac:dyDescent="0.2">
      <c r="A906" s="811"/>
      <c r="B906" s="686"/>
      <c r="C906" s="699"/>
      <c r="D906" s="692" t="s">
        <v>1422</v>
      </c>
      <c r="E906" s="597">
        <f>E896</f>
        <v>91.3</v>
      </c>
      <c r="F906" s="598" t="s">
        <v>74</v>
      </c>
      <c r="G906" s="599">
        <v>1.05</v>
      </c>
      <c r="H906" s="599">
        <f t="shared" si="257"/>
        <v>95.864999999999995</v>
      </c>
      <c r="I906" s="776">
        <v>0</v>
      </c>
      <c r="J906" s="776">
        <f t="shared" si="258"/>
        <v>0</v>
      </c>
      <c r="K906" s="776"/>
      <c r="L906" s="776">
        <f>+K906*E906</f>
        <v>0</v>
      </c>
      <c r="M906" s="777">
        <f>J906+H906*Tabellen!$K$2+L906</f>
        <v>5751.9</v>
      </c>
      <c r="N906" s="704"/>
      <c r="O906" s="889">
        <f t="shared" si="259"/>
        <v>6959.7989999999991</v>
      </c>
      <c r="P906" s="902"/>
      <c r="Q906" s="894" t="s">
        <v>1007</v>
      </c>
      <c r="R906" s="889">
        <f>H906*Tabellen!$K$2*Tabellen!$F$2</f>
        <v>6959.7989999999991</v>
      </c>
      <c r="S906" s="895" t="s">
        <v>1089</v>
      </c>
      <c r="T906" s="889">
        <f>J906*Tabellen!$F$2</f>
        <v>0</v>
      </c>
      <c r="U906" s="889">
        <f>R906*Tabellen!$G$2</f>
        <v>626.38190999999995</v>
      </c>
      <c r="V906" s="889">
        <f>T906*Tabellen!$H$2</f>
        <v>0</v>
      </c>
      <c r="W906" s="889">
        <f t="shared" si="260"/>
        <v>626.38190999999995</v>
      </c>
      <c r="X906" s="889">
        <f t="shared" si="261"/>
        <v>7586.1809099999991</v>
      </c>
      <c r="Y906" s="890"/>
      <c r="Z906" s="841"/>
      <c r="AA906" s="839"/>
      <c r="AB906" s="839"/>
      <c r="AC906" s="839"/>
      <c r="AD906" s="839"/>
      <c r="AE906" s="839"/>
      <c r="AF906" s="839"/>
      <c r="AG906" s="839"/>
      <c r="AH906" s="839"/>
      <c r="AI906" s="839"/>
      <c r="AJ906" s="839"/>
      <c r="AK906" s="839"/>
      <c r="AL906" s="839"/>
      <c r="AM906" s="839"/>
      <c r="AN906" s="839"/>
      <c r="AO906" s="839"/>
      <c r="AP906" s="839"/>
      <c r="AQ906" s="839"/>
      <c r="AR906" s="839"/>
      <c r="AS906" s="839"/>
      <c r="AT906" s="839"/>
      <c r="AU906" s="839"/>
      <c r="AV906" s="839"/>
      <c r="AW906" s="839"/>
      <c r="AX906" s="839"/>
      <c r="AY906" s="839"/>
      <c r="AZ906" s="839"/>
      <c r="BA906" s="839"/>
      <c r="BB906" s="839"/>
      <c r="BC906" s="839"/>
      <c r="BD906" s="839"/>
      <c r="BE906" s="839"/>
      <c r="BF906" s="839"/>
      <c r="BG906" s="839"/>
      <c r="BH906" s="839"/>
      <c r="BI906" s="839"/>
      <c r="BJ906" s="839"/>
      <c r="BK906" s="839"/>
      <c r="BL906" s="839"/>
      <c r="BM906" s="839"/>
      <c r="BN906" s="839"/>
      <c r="BO906" s="839"/>
      <c r="BP906" s="839"/>
      <c r="BQ906" s="839"/>
      <c r="BR906" s="839"/>
      <c r="BS906" s="839"/>
    </row>
    <row r="907" spans="1:71" s="575" customFormat="1" ht="15.6" customHeight="1" outlineLevel="2" x14ac:dyDescent="0.2">
      <c r="A907" s="811"/>
      <c r="B907" s="578"/>
      <c r="C907" s="694"/>
      <c r="D907" s="578" t="s">
        <v>1416</v>
      </c>
      <c r="E907" s="579">
        <f>E896</f>
        <v>91.3</v>
      </c>
      <c r="F907" s="576" t="s">
        <v>74</v>
      </c>
      <c r="G907" s="579"/>
      <c r="H907" s="580">
        <f t="shared" si="257"/>
        <v>0</v>
      </c>
      <c r="I907" s="768">
        <v>10</v>
      </c>
      <c r="J907" s="768">
        <f t="shared" si="258"/>
        <v>913</v>
      </c>
      <c r="K907" s="768"/>
      <c r="L907" s="768">
        <f>E907*K907</f>
        <v>0</v>
      </c>
      <c r="M907" s="768">
        <f>J907+H907*Tabellen!$K$2+L907</f>
        <v>913</v>
      </c>
      <c r="N907" s="704"/>
      <c r="O907" s="889">
        <f t="shared" si="259"/>
        <v>1104.73</v>
      </c>
      <c r="P907" s="902"/>
      <c r="Q907" s="894" t="s">
        <v>1007</v>
      </c>
      <c r="R907" s="889">
        <f>H907*Tabellen!$K$2*Tabellen!$F$2</f>
        <v>0</v>
      </c>
      <c r="S907" s="895" t="s">
        <v>1089</v>
      </c>
      <c r="T907" s="889">
        <f>J907*Tabellen!$F$2</f>
        <v>1104.73</v>
      </c>
      <c r="U907" s="889">
        <f>R907*Tabellen!$G$2</f>
        <v>0</v>
      </c>
      <c r="V907" s="889">
        <f>T907*Tabellen!$H$2</f>
        <v>231.9933</v>
      </c>
      <c r="W907" s="889">
        <f t="shared" si="260"/>
        <v>231.9933</v>
      </c>
      <c r="X907" s="889">
        <f t="shared" si="261"/>
        <v>1336.7233000000001</v>
      </c>
      <c r="Y907" s="888"/>
      <c r="Z907" s="839"/>
      <c r="AA907" s="839"/>
      <c r="AB907" s="839"/>
      <c r="AC907" s="839"/>
      <c r="AD907" s="839"/>
      <c r="AE907" s="839"/>
      <c r="AF907" s="839"/>
      <c r="AG907" s="839"/>
      <c r="AH907" s="839"/>
      <c r="AI907" s="839"/>
      <c r="AJ907" s="839"/>
      <c r="AK907" s="839"/>
      <c r="AL907" s="839"/>
      <c r="AM907" s="839"/>
      <c r="AN907" s="839"/>
      <c r="AO907" s="839"/>
      <c r="AP907" s="839"/>
      <c r="AQ907" s="839"/>
      <c r="AR907" s="839"/>
      <c r="AS907" s="839"/>
      <c r="AT907" s="839"/>
      <c r="AU907" s="839"/>
      <c r="AV907" s="839"/>
      <c r="AW907" s="839"/>
      <c r="AX907" s="839"/>
      <c r="AY907" s="839"/>
      <c r="AZ907" s="839"/>
      <c r="BA907" s="839"/>
      <c r="BB907" s="839"/>
      <c r="BC907" s="839"/>
      <c r="BD907" s="839"/>
      <c r="BE907" s="839"/>
      <c r="BF907" s="839"/>
      <c r="BG907" s="839"/>
      <c r="BH907" s="839"/>
      <c r="BI907" s="839"/>
      <c r="BJ907" s="839"/>
      <c r="BK907" s="839"/>
      <c r="BL907" s="839"/>
      <c r="BM907" s="839"/>
      <c r="BN907" s="839"/>
      <c r="BO907" s="839"/>
      <c r="BP907" s="839"/>
      <c r="BQ907" s="839"/>
      <c r="BR907" s="839"/>
      <c r="BS907" s="839"/>
    </row>
    <row r="908" spans="1:71" s="575" customFormat="1" ht="15.6" customHeight="1" outlineLevel="2" x14ac:dyDescent="0.2">
      <c r="A908" s="811"/>
      <c r="B908" s="578"/>
      <c r="C908" s="694"/>
      <c r="D908" s="578" t="s">
        <v>1407</v>
      </c>
      <c r="E908" s="579">
        <v>1</v>
      </c>
      <c r="F908" s="576" t="s">
        <v>844</v>
      </c>
      <c r="G908" s="579">
        <v>4</v>
      </c>
      <c r="H908" s="580">
        <f t="shared" si="257"/>
        <v>4</v>
      </c>
      <c r="I908" s="768"/>
      <c r="J908" s="768">
        <f t="shared" si="258"/>
        <v>0</v>
      </c>
      <c r="K908" s="768"/>
      <c r="L908" s="768">
        <f>E908*K908</f>
        <v>0</v>
      </c>
      <c r="M908" s="768">
        <f>J908+H908*Tabellen!$K$2+L908</f>
        <v>240</v>
      </c>
      <c r="N908" s="704"/>
      <c r="O908" s="889">
        <f t="shared" si="259"/>
        <v>290.39999999999998</v>
      </c>
      <c r="P908" s="902"/>
      <c r="Q908" s="894" t="s">
        <v>1007</v>
      </c>
      <c r="R908" s="889">
        <f>H908*Tabellen!$K$2*Tabellen!$F$2</f>
        <v>290.39999999999998</v>
      </c>
      <c r="S908" s="895" t="s">
        <v>1089</v>
      </c>
      <c r="T908" s="889">
        <f>J908*Tabellen!$F$2</f>
        <v>0</v>
      </c>
      <c r="U908" s="889">
        <f>R908*Tabellen!$G$2</f>
        <v>26.135999999999996</v>
      </c>
      <c r="V908" s="889">
        <f>T908*Tabellen!$H$2</f>
        <v>0</v>
      </c>
      <c r="W908" s="889">
        <f t="shared" si="260"/>
        <v>26.135999999999996</v>
      </c>
      <c r="X908" s="889">
        <f t="shared" si="261"/>
        <v>316.53599999999994</v>
      </c>
      <c r="Y908" s="888"/>
      <c r="Z908" s="839"/>
      <c r="AA908" s="839"/>
      <c r="AB908" s="839"/>
      <c r="AC908" s="839"/>
      <c r="AD908" s="839"/>
      <c r="AE908" s="839"/>
      <c r="AF908" s="839"/>
      <c r="AG908" s="839"/>
      <c r="AH908" s="839"/>
      <c r="AI908" s="839"/>
      <c r="AJ908" s="839"/>
      <c r="AK908" s="839"/>
      <c r="AL908" s="839"/>
      <c r="AM908" s="839"/>
      <c r="AN908" s="839"/>
      <c r="AO908" s="839"/>
      <c r="AP908" s="839"/>
      <c r="AQ908" s="839"/>
      <c r="AR908" s="839"/>
      <c r="AS908" s="839"/>
      <c r="AT908" s="839"/>
      <c r="AU908" s="839"/>
      <c r="AV908" s="839"/>
      <c r="AW908" s="839"/>
      <c r="AX908" s="839"/>
      <c r="AY908" s="839"/>
      <c r="AZ908" s="839"/>
      <c r="BA908" s="839"/>
      <c r="BB908" s="839"/>
      <c r="BC908" s="839"/>
      <c r="BD908" s="839"/>
      <c r="BE908" s="839"/>
      <c r="BF908" s="839"/>
      <c r="BG908" s="839"/>
      <c r="BH908" s="839"/>
      <c r="BI908" s="839"/>
      <c r="BJ908" s="839"/>
      <c r="BK908" s="839"/>
      <c r="BL908" s="839"/>
      <c r="BM908" s="839"/>
      <c r="BN908" s="839"/>
      <c r="BO908" s="839"/>
      <c r="BP908" s="839"/>
      <c r="BQ908" s="839"/>
      <c r="BR908" s="839"/>
      <c r="BS908" s="839"/>
    </row>
    <row r="909" spans="1:71" s="733" customFormat="1" ht="15.6" customHeight="1" outlineLevel="2" x14ac:dyDescent="0.2">
      <c r="A909" s="813"/>
      <c r="B909" s="578"/>
      <c r="C909" s="694"/>
      <c r="D909" s="576"/>
      <c r="E909" s="579"/>
      <c r="F909" s="576"/>
      <c r="G909" s="580"/>
      <c r="H909" s="580"/>
      <c r="I909" s="768"/>
      <c r="J909" s="768"/>
      <c r="K909" s="768"/>
      <c r="L909" s="768"/>
      <c r="M909" s="768"/>
      <c r="N909" s="736"/>
      <c r="O909" s="889"/>
      <c r="P909" s="902"/>
      <c r="Q909" s="894"/>
      <c r="R909" s="889"/>
      <c r="S909" s="895"/>
      <c r="T909" s="889"/>
      <c r="U909" s="889"/>
      <c r="V909" s="889"/>
      <c r="W909" s="889"/>
      <c r="X909" s="889"/>
      <c r="Y909" s="905"/>
      <c r="Z909" s="842"/>
      <c r="AA909" s="842"/>
      <c r="AB909" s="842"/>
      <c r="AC909" s="842"/>
      <c r="AD909" s="842"/>
      <c r="AE909" s="842"/>
      <c r="AF909" s="842"/>
      <c r="AG909" s="842"/>
      <c r="AH909" s="842"/>
      <c r="AI909" s="842"/>
      <c r="AJ909" s="842"/>
      <c r="AK909" s="842"/>
      <c r="AL909" s="842"/>
      <c r="AM909" s="842"/>
      <c r="AN909" s="842"/>
      <c r="AO909" s="842"/>
      <c r="AP909" s="842"/>
      <c r="AQ909" s="842"/>
      <c r="AR909" s="842"/>
      <c r="AS909" s="842"/>
      <c r="AT909" s="842"/>
      <c r="AU909" s="842"/>
      <c r="AV909" s="842"/>
      <c r="AW909" s="842"/>
      <c r="AX909" s="842"/>
      <c r="AY909" s="842"/>
      <c r="AZ909" s="842"/>
      <c r="BA909" s="842"/>
      <c r="BB909" s="842"/>
      <c r="BC909" s="842"/>
      <c r="BD909" s="842"/>
      <c r="BE909" s="842"/>
      <c r="BF909" s="842"/>
      <c r="BG909" s="842"/>
      <c r="BH909" s="842"/>
      <c r="BI909" s="842"/>
      <c r="BJ909" s="842"/>
      <c r="BK909" s="842"/>
      <c r="BL909" s="842"/>
      <c r="BM909" s="842"/>
      <c r="BN909" s="842"/>
      <c r="BO909" s="842"/>
      <c r="BP909" s="842"/>
      <c r="BQ909" s="842"/>
      <c r="BR909" s="842"/>
      <c r="BS909" s="842"/>
    </row>
    <row r="910" spans="1:71" ht="15.6" customHeight="1" outlineLevel="2" x14ac:dyDescent="0.2">
      <c r="B910" s="578"/>
      <c r="E910" s="579"/>
      <c r="G910" s="580"/>
      <c r="H910" s="580"/>
      <c r="K910" s="783"/>
      <c r="N910" s="703"/>
      <c r="O910" s="889"/>
      <c r="P910" s="902"/>
      <c r="Q910" s="894"/>
      <c r="S910" s="895"/>
    </row>
    <row r="911" spans="1:71" ht="9" customHeight="1" outlineLevel="1" x14ac:dyDescent="0.2">
      <c r="B911" s="582"/>
      <c r="D911" s="583"/>
      <c r="E911" s="585"/>
      <c r="F911" s="583"/>
      <c r="G911" s="584"/>
      <c r="H911" s="584"/>
      <c r="I911" s="769"/>
      <c r="J911" s="769"/>
      <c r="K911" s="769"/>
      <c r="L911" s="769"/>
      <c r="M911" s="769"/>
      <c r="N911" s="694"/>
      <c r="O911" s="892"/>
      <c r="P911" s="892"/>
      <c r="Q911" s="892"/>
      <c r="R911" s="892"/>
      <c r="S911" s="892"/>
      <c r="T911" s="892"/>
      <c r="U911" s="892"/>
      <c r="V911" s="892"/>
      <c r="W911" s="892"/>
      <c r="X911" s="892"/>
      <c r="Y911" s="892"/>
      <c r="Z911" s="837"/>
      <c r="AA911" s="838"/>
      <c r="AG911" s="835"/>
      <c r="AH911" s="835"/>
    </row>
    <row r="912" spans="1:71" s="789" customFormat="1" ht="15.6" customHeight="1" outlineLevel="1" x14ac:dyDescent="0.2">
      <c r="B912" s="569" t="s">
        <v>1252</v>
      </c>
      <c r="C912" s="814"/>
      <c r="D912" s="570" t="s">
        <v>1592</v>
      </c>
      <c r="E912" s="577">
        <v>91.3</v>
      </c>
      <c r="F912" s="570" t="s">
        <v>74</v>
      </c>
      <c r="G912" s="571"/>
      <c r="H912" s="571">
        <f>SUM(H913:H926)/E912</f>
        <v>1.2342349336335239</v>
      </c>
      <c r="I912" s="767"/>
      <c r="J912" s="767">
        <f>SUM(J913:J926)/E912</f>
        <v>44.947952000000001</v>
      </c>
      <c r="K912" s="767"/>
      <c r="L912" s="767">
        <f>SUM(L913:L928)/E912</f>
        <v>0</v>
      </c>
      <c r="M912" s="767">
        <f>SUM(M913:M926)/E912</f>
        <v>119.00204801801144</v>
      </c>
      <c r="N912" s="814"/>
      <c r="O912" s="886">
        <f>SUM(O913:O926)/E912</f>
        <v>143.99247810179381</v>
      </c>
      <c r="P912" s="885" t="str">
        <f>B912</f>
        <v>V1-3-M2</v>
      </c>
      <c r="Q912" s="885"/>
      <c r="R912" s="886"/>
      <c r="S912" s="886"/>
      <c r="T912" s="886"/>
      <c r="U912" s="899"/>
      <c r="V912" s="886"/>
      <c r="W912" s="886"/>
      <c r="X912" s="886">
        <f>SUM(X913:X926)/E912</f>
        <v>163.47824376135526</v>
      </c>
      <c r="Y912" s="887"/>
      <c r="Z912" s="832"/>
      <c r="AA912" s="832"/>
      <c r="AB912" s="832"/>
      <c r="AC912" s="832"/>
      <c r="AD912" s="832"/>
      <c r="AE912" s="832"/>
      <c r="AF912" s="832"/>
      <c r="AG912" s="832"/>
      <c r="AH912" s="832"/>
      <c r="AI912" s="832"/>
      <c r="AJ912" s="832"/>
      <c r="AK912" s="832"/>
      <c r="AL912" s="832"/>
      <c r="AM912" s="832"/>
      <c r="AN912" s="832"/>
      <c r="AO912" s="832"/>
      <c r="AP912" s="832"/>
      <c r="AQ912" s="832"/>
      <c r="AR912" s="832"/>
      <c r="AS912" s="832"/>
      <c r="AT912" s="832"/>
      <c r="AU912" s="832"/>
      <c r="AV912" s="832"/>
      <c r="AW912" s="832"/>
      <c r="AX912" s="832"/>
      <c r="AY912" s="832"/>
      <c r="AZ912" s="832"/>
      <c r="BA912" s="832"/>
      <c r="BB912" s="832"/>
      <c r="BC912" s="832"/>
      <c r="BD912" s="832"/>
      <c r="BE912" s="832"/>
      <c r="BF912" s="832"/>
      <c r="BG912" s="832"/>
      <c r="BH912" s="832"/>
      <c r="BI912" s="832"/>
      <c r="BJ912" s="832"/>
      <c r="BK912" s="832"/>
      <c r="BL912" s="832"/>
      <c r="BM912" s="832"/>
      <c r="BN912" s="832"/>
      <c r="BO912" s="832"/>
      <c r="BP912" s="832"/>
      <c r="BQ912" s="832"/>
      <c r="BR912" s="832"/>
      <c r="BS912" s="832"/>
    </row>
    <row r="913" spans="1:71" ht="15.6" customHeight="1" outlineLevel="2" x14ac:dyDescent="0.2">
      <c r="B913" s="578"/>
      <c r="D913" s="587" t="s">
        <v>1205</v>
      </c>
      <c r="E913" s="579"/>
      <c r="G913" s="580"/>
      <c r="H913" s="580"/>
      <c r="K913" s="783"/>
      <c r="N913" s="703"/>
      <c r="O913" s="888" t="str">
        <f>R913</f>
        <v>incl. opslagen</v>
      </c>
      <c r="P913" s="888"/>
      <c r="Q913" s="894"/>
      <c r="R913" s="901" t="str">
        <f>Tabellen!$C$2</f>
        <v>incl. opslagen</v>
      </c>
      <c r="S913" s="895"/>
      <c r="T913" s="901" t="str">
        <f>Tabellen!$C$2</f>
        <v>incl. opslagen</v>
      </c>
    </row>
    <row r="914" spans="1:71" s="575" customFormat="1" ht="15.6" customHeight="1" outlineLevel="2" x14ac:dyDescent="0.2">
      <c r="A914" s="811"/>
      <c r="B914" s="578"/>
      <c r="C914" s="694"/>
      <c r="D914" s="576" t="s">
        <v>1378</v>
      </c>
      <c r="E914" s="579">
        <v>1</v>
      </c>
      <c r="F914" s="576" t="s">
        <v>844</v>
      </c>
      <c r="G914" s="580">
        <v>2</v>
      </c>
      <c r="H914" s="580">
        <f t="shared" ref="H914:H924" si="262">E914*G914</f>
        <v>2</v>
      </c>
      <c r="I914" s="768"/>
      <c r="J914" s="768">
        <f t="shared" ref="J914:J924" si="263">E914*I914</f>
        <v>0</v>
      </c>
      <c r="K914" s="768"/>
      <c r="L914" s="768">
        <f>E914*K914</f>
        <v>0</v>
      </c>
      <c r="M914" s="768">
        <f>J914+H914*Tabellen!$K$2+L914</f>
        <v>120</v>
      </c>
      <c r="N914" s="704"/>
      <c r="O914" s="889">
        <f t="shared" ref="O914:O924" si="264">R914+T914</f>
        <v>145.19999999999999</v>
      </c>
      <c r="P914" s="902"/>
      <c r="Q914" s="894" t="s">
        <v>1007</v>
      </c>
      <c r="R914" s="889">
        <f>H914*Tabellen!$K$2*Tabellen!$F$2</f>
        <v>145.19999999999999</v>
      </c>
      <c r="S914" s="895" t="s">
        <v>1089</v>
      </c>
      <c r="T914" s="889">
        <f>J914*Tabellen!$F$2</f>
        <v>0</v>
      </c>
      <c r="U914" s="889">
        <f>R914*Tabellen!$G$2</f>
        <v>13.067999999999998</v>
      </c>
      <c r="V914" s="889">
        <f>T914*Tabellen!$H$2</f>
        <v>0</v>
      </c>
      <c r="W914" s="889">
        <f t="shared" ref="W914:W924" si="265">U914+V914</f>
        <v>13.067999999999998</v>
      </c>
      <c r="X914" s="889">
        <f t="shared" ref="X914:X924" si="266">O914+W914</f>
        <v>158.26799999999997</v>
      </c>
      <c r="Y914" s="890"/>
      <c r="Z914" s="839"/>
      <c r="AA914" s="839"/>
      <c r="AB914" s="839"/>
      <c r="AC914" s="839"/>
      <c r="AD914" s="839"/>
      <c r="AE914" s="839"/>
      <c r="AF914" s="839"/>
      <c r="AG914" s="839"/>
      <c r="AH914" s="839"/>
      <c r="AI914" s="839"/>
      <c r="AJ914" s="839"/>
      <c r="AK914" s="839"/>
      <c r="AL914" s="839"/>
      <c r="AM914" s="839"/>
      <c r="AN914" s="839"/>
      <c r="AO914" s="839"/>
      <c r="AP914" s="839"/>
      <c r="AQ914" s="839"/>
      <c r="AR914" s="839"/>
      <c r="AS914" s="839"/>
      <c r="AT914" s="839"/>
      <c r="AU914" s="839"/>
      <c r="AV914" s="839"/>
      <c r="AW914" s="839"/>
      <c r="AX914" s="839"/>
      <c r="AY914" s="839"/>
      <c r="AZ914" s="839"/>
      <c r="BA914" s="839"/>
      <c r="BB914" s="839"/>
      <c r="BC914" s="839"/>
      <c r="BD914" s="839"/>
      <c r="BE914" s="839"/>
      <c r="BF914" s="839"/>
      <c r="BG914" s="839"/>
      <c r="BH914" s="839"/>
      <c r="BI914" s="839"/>
      <c r="BJ914" s="839"/>
      <c r="BK914" s="839"/>
      <c r="BL914" s="839"/>
      <c r="BM914" s="839"/>
      <c r="BN914" s="839"/>
      <c r="BO914" s="839"/>
      <c r="BP914" s="839"/>
      <c r="BQ914" s="839"/>
      <c r="BR914" s="839"/>
      <c r="BS914" s="839"/>
    </row>
    <row r="915" spans="1:71" s="575" customFormat="1" ht="15.6" customHeight="1" outlineLevel="2" x14ac:dyDescent="0.2">
      <c r="A915" s="811"/>
      <c r="B915" s="578"/>
      <c r="C915" s="694"/>
      <c r="D915" s="576" t="s">
        <v>1408</v>
      </c>
      <c r="E915" s="579">
        <f>91.3/2.7</f>
        <v>33.81481481481481</v>
      </c>
      <c r="F915" s="576" t="s">
        <v>71</v>
      </c>
      <c r="G915" s="580">
        <v>0.05</v>
      </c>
      <c r="H915" s="580">
        <f t="shared" si="262"/>
        <v>1.6907407407407407</v>
      </c>
      <c r="I915" s="768"/>
      <c r="J915" s="768">
        <f t="shared" si="263"/>
        <v>0</v>
      </c>
      <c r="K915" s="768"/>
      <c r="L915" s="768">
        <f>E915*K915</f>
        <v>0</v>
      </c>
      <c r="M915" s="768">
        <f>J915+H915*Tabellen!$K$2+L915</f>
        <v>101.44444444444444</v>
      </c>
      <c r="N915" s="704"/>
      <c r="O915" s="889">
        <f t="shared" si="264"/>
        <v>122.74777777777777</v>
      </c>
      <c r="P915" s="902"/>
      <c r="Q915" s="894" t="s">
        <v>1007</v>
      </c>
      <c r="R915" s="889">
        <f>H915*Tabellen!$K$2*Tabellen!$F$2</f>
        <v>122.74777777777777</v>
      </c>
      <c r="S915" s="895" t="s">
        <v>1089</v>
      </c>
      <c r="T915" s="889">
        <f>J915*Tabellen!$F$2</f>
        <v>0</v>
      </c>
      <c r="U915" s="889">
        <f>R915*Tabellen!$G$2</f>
        <v>11.047299999999998</v>
      </c>
      <c r="V915" s="889">
        <f>T915*Tabellen!$H$2</f>
        <v>0</v>
      </c>
      <c r="W915" s="889">
        <f t="shared" si="265"/>
        <v>11.047299999999998</v>
      </c>
      <c r="X915" s="889">
        <f t="shared" si="266"/>
        <v>133.79507777777778</v>
      </c>
      <c r="Y915" s="890"/>
      <c r="Z915" s="839"/>
      <c r="AA915" s="839"/>
      <c r="AB915" s="839"/>
      <c r="AC915" s="839"/>
      <c r="AD915" s="839"/>
      <c r="AE915" s="839"/>
      <c r="AF915" s="839"/>
      <c r="AG915" s="839"/>
      <c r="AH915" s="839"/>
      <c r="AI915" s="839"/>
      <c r="AJ915" s="839"/>
      <c r="AK915" s="839"/>
      <c r="AL915" s="839"/>
      <c r="AM915" s="839"/>
      <c r="AN915" s="839"/>
      <c r="AO915" s="839"/>
      <c r="AP915" s="839"/>
      <c r="AQ915" s="839"/>
      <c r="AR915" s="839"/>
      <c r="AS915" s="839"/>
      <c r="AT915" s="839"/>
      <c r="AU915" s="839"/>
      <c r="AV915" s="839"/>
      <c r="AW915" s="839"/>
      <c r="AX915" s="839"/>
      <c r="AY915" s="839"/>
      <c r="AZ915" s="839"/>
      <c r="BA915" s="839"/>
      <c r="BB915" s="839"/>
      <c r="BC915" s="839"/>
      <c r="BD915" s="839"/>
      <c r="BE915" s="839"/>
      <c r="BF915" s="839"/>
      <c r="BG915" s="839"/>
      <c r="BH915" s="839"/>
      <c r="BI915" s="839"/>
      <c r="BJ915" s="839"/>
      <c r="BK915" s="839"/>
      <c r="BL915" s="839"/>
      <c r="BM915" s="839"/>
      <c r="BN915" s="839"/>
      <c r="BO915" s="839"/>
      <c r="BP915" s="839"/>
      <c r="BQ915" s="839"/>
      <c r="BR915" s="839"/>
      <c r="BS915" s="839"/>
    </row>
    <row r="916" spans="1:71" s="575" customFormat="1" ht="15.6" customHeight="1" outlineLevel="2" x14ac:dyDescent="0.2">
      <c r="A916" s="811"/>
      <c r="B916" s="578"/>
      <c r="C916" s="694"/>
      <c r="D916" s="576" t="s">
        <v>1420</v>
      </c>
      <c r="E916" s="579">
        <f>E912*3.3333</f>
        <v>304.33028999999999</v>
      </c>
      <c r="F916" s="576" t="s">
        <v>71</v>
      </c>
      <c r="G916" s="580">
        <v>0.03</v>
      </c>
      <c r="H916" s="580">
        <f t="shared" si="262"/>
        <v>9.1299086999999997</v>
      </c>
      <c r="I916" s="768">
        <v>0.44</v>
      </c>
      <c r="J916" s="768">
        <f t="shared" si="263"/>
        <v>133.90532759999999</v>
      </c>
      <c r="K916" s="768"/>
      <c r="L916" s="768">
        <f>E916*K916</f>
        <v>0</v>
      </c>
      <c r="M916" s="768">
        <f>J916+H916*Tabellen!$K$2+L916</f>
        <v>681.69984959999999</v>
      </c>
      <c r="N916" s="704"/>
      <c r="O916" s="889">
        <f t="shared" si="264"/>
        <v>824.85681801600003</v>
      </c>
      <c r="P916" s="902"/>
      <c r="Q916" s="894" t="s">
        <v>1007</v>
      </c>
      <c r="R916" s="889">
        <f>H916*Tabellen!$K$2*Tabellen!$F$2</f>
        <v>662.83137162000003</v>
      </c>
      <c r="S916" s="895" t="s">
        <v>1089</v>
      </c>
      <c r="T916" s="889">
        <f>J916*Tabellen!$F$2</f>
        <v>162.02544639599998</v>
      </c>
      <c r="U916" s="889">
        <f>R916*Tabellen!$G$2</f>
        <v>59.654823445799998</v>
      </c>
      <c r="V916" s="889">
        <f>T916*Tabellen!$H$2</f>
        <v>34.025343743159993</v>
      </c>
      <c r="W916" s="889">
        <f t="shared" si="265"/>
        <v>93.680167188959985</v>
      </c>
      <c r="X916" s="889">
        <f t="shared" si="266"/>
        <v>918.53698520496005</v>
      </c>
      <c r="Y916" s="890"/>
      <c r="Z916" s="839"/>
      <c r="AA916" s="839"/>
      <c r="AB916" s="839"/>
      <c r="AC916" s="839"/>
      <c r="AD916" s="839"/>
      <c r="AE916" s="839"/>
      <c r="AF916" s="839"/>
      <c r="AG916" s="839"/>
      <c r="AH916" s="839"/>
      <c r="AI916" s="839"/>
      <c r="AJ916" s="839"/>
      <c r="AK916" s="839"/>
      <c r="AL916" s="839"/>
      <c r="AM916" s="839"/>
      <c r="AN916" s="839"/>
      <c r="AO916" s="839"/>
      <c r="AP916" s="839"/>
      <c r="AQ916" s="839"/>
      <c r="AR916" s="839"/>
      <c r="AS916" s="839"/>
      <c r="AT916" s="839"/>
      <c r="AU916" s="839"/>
      <c r="AV916" s="839"/>
      <c r="AW916" s="839"/>
      <c r="AX916" s="839"/>
      <c r="AY916" s="839"/>
      <c r="AZ916" s="839"/>
      <c r="BA916" s="839"/>
      <c r="BB916" s="839"/>
      <c r="BC916" s="839"/>
      <c r="BD916" s="839"/>
      <c r="BE916" s="839"/>
      <c r="BF916" s="839"/>
      <c r="BG916" s="839"/>
      <c r="BH916" s="839"/>
      <c r="BI916" s="839"/>
      <c r="BJ916" s="839"/>
      <c r="BK916" s="839"/>
      <c r="BL916" s="839"/>
      <c r="BM916" s="839"/>
      <c r="BN916" s="839"/>
      <c r="BO916" s="839"/>
      <c r="BP916" s="839"/>
      <c r="BQ916" s="839"/>
      <c r="BR916" s="839"/>
      <c r="BS916" s="839"/>
    </row>
    <row r="917" spans="1:71" s="575" customFormat="1" ht="15.6" customHeight="1" outlineLevel="2" x14ac:dyDescent="0.2">
      <c r="A917" s="811"/>
      <c r="B917" s="686"/>
      <c r="C917" s="699"/>
      <c r="D917" s="692" t="s">
        <v>158</v>
      </c>
      <c r="E917" s="597">
        <f>E912*1.7*1.1</f>
        <v>170.73099999999999</v>
      </c>
      <c r="F917" s="598" t="s">
        <v>71</v>
      </c>
      <c r="G917" s="599">
        <v>0</v>
      </c>
      <c r="H917" s="599">
        <f t="shared" si="262"/>
        <v>0</v>
      </c>
      <c r="I917" s="776">
        <v>2.61</v>
      </c>
      <c r="J917" s="776">
        <f t="shared" si="263"/>
        <v>445.60790999999995</v>
      </c>
      <c r="K917" s="776"/>
      <c r="L917" s="776">
        <f>+K917*E917</f>
        <v>0</v>
      </c>
      <c r="M917" s="777">
        <f>J917+H917*Tabellen!$K$2+L917</f>
        <v>445.60790999999995</v>
      </c>
      <c r="N917" s="704"/>
      <c r="O917" s="889">
        <f t="shared" si="264"/>
        <v>539.18557109999995</v>
      </c>
      <c r="P917" s="902"/>
      <c r="Q917" s="894" t="s">
        <v>1007</v>
      </c>
      <c r="R917" s="889">
        <f>H917*Tabellen!$K$2*Tabellen!$F$2</f>
        <v>0</v>
      </c>
      <c r="S917" s="895" t="s">
        <v>1089</v>
      </c>
      <c r="T917" s="889">
        <f>J917*Tabellen!$F$2</f>
        <v>539.18557109999995</v>
      </c>
      <c r="U917" s="889">
        <f>R917*Tabellen!$G$2</f>
        <v>0</v>
      </c>
      <c r="V917" s="889">
        <f>T917*Tabellen!$H$2</f>
        <v>113.22896993099998</v>
      </c>
      <c r="W917" s="889">
        <f t="shared" si="265"/>
        <v>113.22896993099998</v>
      </c>
      <c r="X917" s="889">
        <f t="shared" si="266"/>
        <v>652.41454103099989</v>
      </c>
      <c r="Y917" s="890"/>
      <c r="Z917" s="841"/>
      <c r="AA917" s="839"/>
      <c r="AB917" s="839"/>
      <c r="AC917" s="839"/>
      <c r="AD917" s="839"/>
      <c r="AE917" s="839"/>
      <c r="AF917" s="839"/>
      <c r="AG917" s="839"/>
      <c r="AH917" s="839"/>
      <c r="AI917" s="839"/>
      <c r="AJ917" s="839"/>
      <c r="AK917" s="839"/>
      <c r="AL917" s="839"/>
      <c r="AM917" s="839"/>
      <c r="AN917" s="839"/>
      <c r="AO917" s="839"/>
      <c r="AP917" s="839"/>
      <c r="AQ917" s="839"/>
      <c r="AR917" s="839"/>
      <c r="AS917" s="839"/>
      <c r="AT917" s="839"/>
      <c r="AU917" s="839"/>
      <c r="AV917" s="839"/>
      <c r="AW917" s="839"/>
      <c r="AX917" s="839"/>
      <c r="AY917" s="839"/>
      <c r="AZ917" s="839"/>
      <c r="BA917" s="839"/>
      <c r="BB917" s="839"/>
      <c r="BC917" s="839"/>
      <c r="BD917" s="839"/>
      <c r="BE917" s="839"/>
      <c r="BF917" s="839"/>
      <c r="BG917" s="839"/>
      <c r="BH917" s="839"/>
      <c r="BI917" s="839"/>
      <c r="BJ917" s="839"/>
      <c r="BK917" s="839"/>
      <c r="BL917" s="839"/>
      <c r="BM917" s="839"/>
      <c r="BN917" s="839"/>
      <c r="BO917" s="839"/>
      <c r="BP917" s="839"/>
      <c r="BQ917" s="839"/>
      <c r="BR917" s="839"/>
      <c r="BS917" s="839"/>
    </row>
    <row r="918" spans="1:71" s="575" customFormat="1" ht="15.6" customHeight="1" outlineLevel="2" x14ac:dyDescent="0.2">
      <c r="A918" s="811"/>
      <c r="B918" s="686"/>
      <c r="C918" s="699"/>
      <c r="D918" s="692" t="s">
        <v>159</v>
      </c>
      <c r="E918" s="597">
        <f>E912/2.5*2.1</f>
        <v>76.691999999999993</v>
      </c>
      <c r="F918" s="598" t="s">
        <v>71</v>
      </c>
      <c r="G918" s="599">
        <v>0</v>
      </c>
      <c r="H918" s="599">
        <f t="shared" si="262"/>
        <v>0</v>
      </c>
      <c r="I918" s="776">
        <v>2.39</v>
      </c>
      <c r="J918" s="776">
        <f t="shared" si="263"/>
        <v>183.29388</v>
      </c>
      <c r="K918" s="776"/>
      <c r="L918" s="776">
        <f>+K918*E918</f>
        <v>0</v>
      </c>
      <c r="M918" s="777">
        <f>J918+H918*Tabellen!$K$2+L918</f>
        <v>183.29388</v>
      </c>
      <c r="N918" s="704"/>
      <c r="O918" s="889">
        <f t="shared" si="264"/>
        <v>221.78559479999998</v>
      </c>
      <c r="P918" s="902"/>
      <c r="Q918" s="894" t="s">
        <v>1007</v>
      </c>
      <c r="R918" s="889">
        <f>H918*Tabellen!$K$2*Tabellen!$F$2</f>
        <v>0</v>
      </c>
      <c r="S918" s="895" t="s">
        <v>1089</v>
      </c>
      <c r="T918" s="889">
        <f>J918*Tabellen!$F$2</f>
        <v>221.78559479999998</v>
      </c>
      <c r="U918" s="889">
        <f>R918*Tabellen!$G$2</f>
        <v>0</v>
      </c>
      <c r="V918" s="889">
        <f>T918*Tabellen!$H$2</f>
        <v>46.574974907999994</v>
      </c>
      <c r="W918" s="889">
        <f t="shared" si="265"/>
        <v>46.574974907999994</v>
      </c>
      <c r="X918" s="889">
        <f t="shared" si="266"/>
        <v>268.36056970799996</v>
      </c>
      <c r="Y918" s="890"/>
      <c r="Z918" s="841"/>
      <c r="AA918" s="839"/>
      <c r="AB918" s="839"/>
      <c r="AC918" s="839"/>
      <c r="AD918" s="839"/>
      <c r="AE918" s="839"/>
      <c r="AF918" s="839"/>
      <c r="AG918" s="839"/>
      <c r="AH918" s="839"/>
      <c r="AI918" s="839"/>
      <c r="AJ918" s="839"/>
      <c r="AK918" s="839"/>
      <c r="AL918" s="839"/>
      <c r="AM918" s="839"/>
      <c r="AN918" s="839"/>
      <c r="AO918" s="839"/>
      <c r="AP918" s="839"/>
      <c r="AQ918" s="839"/>
      <c r="AR918" s="839"/>
      <c r="AS918" s="839"/>
      <c r="AT918" s="839"/>
      <c r="AU918" s="839"/>
      <c r="AV918" s="839"/>
      <c r="AW918" s="839"/>
      <c r="AX918" s="839"/>
      <c r="AY918" s="839"/>
      <c r="AZ918" s="839"/>
      <c r="BA918" s="839"/>
      <c r="BB918" s="839"/>
      <c r="BC918" s="839"/>
      <c r="BD918" s="839"/>
      <c r="BE918" s="839"/>
      <c r="BF918" s="839"/>
      <c r="BG918" s="839"/>
      <c r="BH918" s="839"/>
      <c r="BI918" s="839"/>
      <c r="BJ918" s="839"/>
      <c r="BK918" s="839"/>
      <c r="BL918" s="839"/>
      <c r="BM918" s="839"/>
      <c r="BN918" s="839"/>
      <c r="BO918" s="839"/>
      <c r="BP918" s="839"/>
      <c r="BQ918" s="839"/>
      <c r="BR918" s="839"/>
      <c r="BS918" s="839"/>
    </row>
    <row r="919" spans="1:71" s="575" customFormat="1" ht="15.6" customHeight="1" outlineLevel="2" x14ac:dyDescent="0.2">
      <c r="A919" s="811"/>
      <c r="B919" s="578"/>
      <c r="C919" s="694"/>
      <c r="D919" s="576" t="s">
        <v>1423</v>
      </c>
      <c r="E919" s="579">
        <f>E912*1.05</f>
        <v>95.864999999999995</v>
      </c>
      <c r="F919" s="576" t="s">
        <v>74</v>
      </c>
      <c r="G919" s="580">
        <v>0</v>
      </c>
      <c r="H919" s="580">
        <f t="shared" si="262"/>
        <v>0</v>
      </c>
      <c r="I919" s="768">
        <v>13.21</v>
      </c>
      <c r="J919" s="768">
        <f t="shared" si="263"/>
        <v>1266.3766499999999</v>
      </c>
      <c r="K919" s="768"/>
      <c r="L919" s="768">
        <f>E919*K919</f>
        <v>0</v>
      </c>
      <c r="M919" s="768">
        <f>J919+H919*Tabellen!$K$2+L919</f>
        <v>1266.3766499999999</v>
      </c>
      <c r="N919" s="704"/>
      <c r="O919" s="889">
        <f t="shared" si="264"/>
        <v>1532.3157464999999</v>
      </c>
      <c r="P919" s="902"/>
      <c r="Q919" s="894" t="s">
        <v>1007</v>
      </c>
      <c r="R919" s="889">
        <f>H919*Tabellen!$K$2*Tabellen!$F$2</f>
        <v>0</v>
      </c>
      <c r="S919" s="895" t="s">
        <v>1089</v>
      </c>
      <c r="T919" s="889">
        <f>J919*Tabellen!$F$2</f>
        <v>1532.3157464999999</v>
      </c>
      <c r="U919" s="889">
        <f>R919*Tabellen!$G$2</f>
        <v>0</v>
      </c>
      <c r="V919" s="889">
        <f>T919*Tabellen!$H$2</f>
        <v>321.78630676499995</v>
      </c>
      <c r="W919" s="889">
        <f t="shared" si="265"/>
        <v>321.78630676499995</v>
      </c>
      <c r="X919" s="889">
        <f t="shared" si="266"/>
        <v>1854.102053265</v>
      </c>
      <c r="Y919" s="888"/>
      <c r="Z919" s="839"/>
      <c r="AA919" s="839"/>
      <c r="AB919" s="839"/>
      <c r="AC919" s="839"/>
      <c r="AD919" s="839"/>
      <c r="AE919" s="839"/>
      <c r="AF919" s="839"/>
      <c r="AG919" s="839"/>
      <c r="AH919" s="839"/>
      <c r="AI919" s="839"/>
      <c r="AJ919" s="839"/>
      <c r="AK919" s="839"/>
      <c r="AL919" s="839"/>
      <c r="AM919" s="839"/>
      <c r="AN919" s="839"/>
      <c r="AO919" s="839"/>
      <c r="AP919" s="839"/>
      <c r="AQ919" s="839"/>
      <c r="AR919" s="839"/>
      <c r="AS919" s="839"/>
      <c r="AT919" s="839"/>
      <c r="AU919" s="839"/>
      <c r="AV919" s="839"/>
      <c r="AW919" s="839"/>
      <c r="AX919" s="839"/>
      <c r="AY919" s="839"/>
      <c r="AZ919" s="839"/>
      <c r="BA919" s="839"/>
      <c r="BB919" s="839"/>
      <c r="BC919" s="839"/>
      <c r="BD919" s="839"/>
      <c r="BE919" s="839"/>
      <c r="BF919" s="839"/>
      <c r="BG919" s="839"/>
      <c r="BH919" s="839"/>
      <c r="BI919" s="839"/>
      <c r="BJ919" s="839"/>
      <c r="BK919" s="839"/>
      <c r="BL919" s="839"/>
      <c r="BM919" s="839"/>
      <c r="BN919" s="839"/>
      <c r="BO919" s="839"/>
      <c r="BP919" s="839"/>
      <c r="BQ919" s="839"/>
      <c r="BR919" s="839"/>
      <c r="BS919" s="839"/>
    </row>
    <row r="920" spans="1:71" s="575" customFormat="1" ht="15.6" customHeight="1" outlineLevel="2" x14ac:dyDescent="0.2">
      <c r="A920" s="811"/>
      <c r="B920" s="578"/>
      <c r="C920" s="694"/>
      <c r="D920" s="576" t="s">
        <v>1514</v>
      </c>
      <c r="E920" s="579">
        <f>E912*1.05</f>
        <v>95.864999999999995</v>
      </c>
      <c r="F920" s="578" t="s">
        <v>74</v>
      </c>
      <c r="G920" s="579">
        <v>0</v>
      </c>
      <c r="H920" s="580">
        <f t="shared" si="262"/>
        <v>0</v>
      </c>
      <c r="I920" s="781">
        <v>1.85</v>
      </c>
      <c r="J920" s="768">
        <f t="shared" si="263"/>
        <v>177.35024999999999</v>
      </c>
      <c r="K920" s="768"/>
      <c r="L920" s="768">
        <f>E920*K920</f>
        <v>0</v>
      </c>
      <c r="M920" s="768">
        <f>J920+H920*Tabellen!$K$2+L920</f>
        <v>177.35024999999999</v>
      </c>
      <c r="N920" s="704"/>
      <c r="O920" s="889">
        <f t="shared" si="264"/>
        <v>214.59380249999998</v>
      </c>
      <c r="P920" s="902"/>
      <c r="Q920" s="894" t="s">
        <v>1007</v>
      </c>
      <c r="R920" s="889">
        <f>H920*Tabellen!$K$2*Tabellen!$F$2</f>
        <v>0</v>
      </c>
      <c r="S920" s="895" t="s">
        <v>1089</v>
      </c>
      <c r="T920" s="889">
        <f>J920*Tabellen!$F$2</f>
        <v>214.59380249999998</v>
      </c>
      <c r="U920" s="889">
        <f>R920*Tabellen!$G$2</f>
        <v>0</v>
      </c>
      <c r="V920" s="889">
        <f>T920*Tabellen!$H$2</f>
        <v>45.064698524999997</v>
      </c>
      <c r="W920" s="889">
        <f t="shared" si="265"/>
        <v>45.064698524999997</v>
      </c>
      <c r="X920" s="889">
        <f t="shared" si="266"/>
        <v>259.65850102499996</v>
      </c>
      <c r="Y920" s="897"/>
      <c r="Z920" s="839"/>
      <c r="AA920" s="839"/>
      <c r="AB920" s="839"/>
      <c r="AC920" s="839"/>
      <c r="AD920" s="839"/>
      <c r="AE920" s="839"/>
      <c r="AF920" s="839"/>
      <c r="AG920" s="839"/>
      <c r="AH920" s="839"/>
      <c r="AI920" s="839"/>
      <c r="AJ920" s="839"/>
      <c r="AK920" s="839"/>
      <c r="AL920" s="839"/>
      <c r="AM920" s="839"/>
      <c r="AN920" s="839"/>
      <c r="AO920" s="839"/>
      <c r="AP920" s="839"/>
      <c r="AQ920" s="839"/>
      <c r="AR920" s="839"/>
      <c r="AS920" s="839"/>
      <c r="AT920" s="839"/>
      <c r="AU920" s="839"/>
      <c r="AV920" s="839"/>
      <c r="AW920" s="839"/>
      <c r="AX920" s="839"/>
      <c r="AY920" s="839"/>
      <c r="AZ920" s="839"/>
      <c r="BA920" s="839"/>
      <c r="BB920" s="839"/>
      <c r="BC920" s="839"/>
      <c r="BD920" s="839"/>
      <c r="BE920" s="839"/>
      <c r="BF920" s="839"/>
      <c r="BG920" s="839"/>
      <c r="BH920" s="839"/>
      <c r="BI920" s="839"/>
      <c r="BJ920" s="839"/>
      <c r="BK920" s="839"/>
      <c r="BL920" s="839"/>
      <c r="BM920" s="839"/>
      <c r="BN920" s="839"/>
      <c r="BO920" s="839"/>
      <c r="BP920" s="839"/>
      <c r="BQ920" s="839"/>
      <c r="BR920" s="839"/>
      <c r="BS920" s="839"/>
    </row>
    <row r="921" spans="1:71" s="575" customFormat="1" ht="15.6" customHeight="1" outlineLevel="2" x14ac:dyDescent="0.2">
      <c r="A921" s="811"/>
      <c r="B921" s="578"/>
      <c r="C921" s="694"/>
      <c r="D921" s="576" t="s">
        <v>1900</v>
      </c>
      <c r="E921" s="579">
        <f>E912*1.1</f>
        <v>100.43</v>
      </c>
      <c r="F921" s="576" t="s">
        <v>74</v>
      </c>
      <c r="G921" s="580"/>
      <c r="H921" s="580">
        <f t="shared" si="262"/>
        <v>0</v>
      </c>
      <c r="I921" s="768">
        <v>9.8000000000000007</v>
      </c>
      <c r="J921" s="768">
        <f t="shared" si="263"/>
        <v>984.21400000000017</v>
      </c>
      <c r="K921" s="768"/>
      <c r="L921" s="768">
        <f>E921*K921</f>
        <v>0</v>
      </c>
      <c r="M921" s="768">
        <f>J921+H921*Tabellen!$K$2+L921</f>
        <v>984.21400000000017</v>
      </c>
      <c r="N921" s="704"/>
      <c r="O921" s="889">
        <f t="shared" si="264"/>
        <v>1190.8989400000003</v>
      </c>
      <c r="P921" s="902"/>
      <c r="Q921" s="894" t="s">
        <v>1007</v>
      </c>
      <c r="R921" s="889">
        <f>H921*Tabellen!$K$2*Tabellen!$F$2</f>
        <v>0</v>
      </c>
      <c r="S921" s="895" t="s">
        <v>1089</v>
      </c>
      <c r="T921" s="889">
        <f>J921*Tabellen!$F$2</f>
        <v>1190.8989400000003</v>
      </c>
      <c r="U921" s="889">
        <f>R921*Tabellen!$G$2</f>
        <v>0</v>
      </c>
      <c r="V921" s="889">
        <f>T921*Tabellen!$H$2</f>
        <v>250.08877740000005</v>
      </c>
      <c r="W921" s="889">
        <f t="shared" si="265"/>
        <v>250.08877740000005</v>
      </c>
      <c r="X921" s="889">
        <f t="shared" si="266"/>
        <v>1440.9877174000003</v>
      </c>
      <c r="Y921" s="905"/>
      <c r="Z921" s="839"/>
      <c r="AA921" s="839"/>
      <c r="AB921" s="839"/>
      <c r="AC921" s="839"/>
      <c r="AD921" s="839"/>
      <c r="AE921" s="839"/>
      <c r="AF921" s="839"/>
      <c r="AG921" s="839"/>
      <c r="AH921" s="839"/>
      <c r="AI921" s="839"/>
      <c r="AJ921" s="839"/>
      <c r="AK921" s="839"/>
      <c r="AL921" s="839"/>
      <c r="AM921" s="839"/>
      <c r="AN921" s="839"/>
      <c r="AO921" s="839"/>
      <c r="AP921" s="839"/>
      <c r="AQ921" s="839"/>
      <c r="AR921" s="839"/>
      <c r="AS921" s="839"/>
      <c r="AT921" s="839"/>
      <c r="AU921" s="839"/>
      <c r="AV921" s="839"/>
      <c r="AW921" s="839"/>
      <c r="AX921" s="839"/>
      <c r="AY921" s="839"/>
      <c r="AZ921" s="839"/>
      <c r="BA921" s="839"/>
      <c r="BB921" s="839"/>
      <c r="BC921" s="839"/>
      <c r="BD921" s="839"/>
      <c r="BE921" s="839"/>
      <c r="BF921" s="839"/>
      <c r="BG921" s="839"/>
      <c r="BH921" s="839"/>
      <c r="BI921" s="839"/>
      <c r="BJ921" s="839"/>
      <c r="BK921" s="839"/>
      <c r="BL921" s="839"/>
      <c r="BM921" s="839"/>
      <c r="BN921" s="839"/>
      <c r="BO921" s="839"/>
      <c r="BP921" s="839"/>
      <c r="BQ921" s="839"/>
      <c r="BR921" s="839"/>
      <c r="BS921" s="839"/>
    </row>
    <row r="922" spans="1:71" s="575" customFormat="1" ht="15.6" customHeight="1" outlineLevel="2" x14ac:dyDescent="0.2">
      <c r="A922" s="811"/>
      <c r="B922" s="686"/>
      <c r="C922" s="699"/>
      <c r="D922" s="692" t="s">
        <v>1422</v>
      </c>
      <c r="E922" s="597">
        <f>E912</f>
        <v>91.3</v>
      </c>
      <c r="F922" s="598" t="s">
        <v>74</v>
      </c>
      <c r="G922" s="599">
        <v>1.05</v>
      </c>
      <c r="H922" s="599">
        <f t="shared" si="262"/>
        <v>95.864999999999995</v>
      </c>
      <c r="I922" s="776">
        <v>0</v>
      </c>
      <c r="J922" s="776">
        <f t="shared" si="263"/>
        <v>0</v>
      </c>
      <c r="K922" s="776"/>
      <c r="L922" s="776">
        <f>+K922*E922</f>
        <v>0</v>
      </c>
      <c r="M922" s="777">
        <f>J922+H922*Tabellen!$K$2+L922</f>
        <v>5751.9</v>
      </c>
      <c r="N922" s="704"/>
      <c r="O922" s="889">
        <f t="shared" si="264"/>
        <v>6959.7989999999991</v>
      </c>
      <c r="P922" s="902"/>
      <c r="Q922" s="894" t="s">
        <v>1007</v>
      </c>
      <c r="R922" s="889">
        <f>H922*Tabellen!$K$2*Tabellen!$F$2</f>
        <v>6959.7989999999991</v>
      </c>
      <c r="S922" s="895" t="s">
        <v>1089</v>
      </c>
      <c r="T922" s="889">
        <f>J922*Tabellen!$F$2</f>
        <v>0</v>
      </c>
      <c r="U922" s="889">
        <f>R922*Tabellen!$G$2</f>
        <v>626.38190999999995</v>
      </c>
      <c r="V922" s="889">
        <f>T922*Tabellen!$H$2</f>
        <v>0</v>
      </c>
      <c r="W922" s="889">
        <f t="shared" si="265"/>
        <v>626.38190999999995</v>
      </c>
      <c r="X922" s="889">
        <f t="shared" si="266"/>
        <v>7586.1809099999991</v>
      </c>
      <c r="Y922" s="890"/>
      <c r="Z922" s="841"/>
      <c r="AA922" s="839"/>
      <c r="AB922" s="839"/>
      <c r="AC922" s="839"/>
      <c r="AD922" s="839"/>
      <c r="AE922" s="839"/>
      <c r="AF922" s="839"/>
      <c r="AG922" s="839"/>
      <c r="AH922" s="839"/>
      <c r="AI922" s="839"/>
      <c r="AJ922" s="839"/>
      <c r="AK922" s="839"/>
      <c r="AL922" s="839"/>
      <c r="AM922" s="839"/>
      <c r="AN922" s="839"/>
      <c r="AO922" s="839"/>
      <c r="AP922" s="839"/>
      <c r="AQ922" s="839"/>
      <c r="AR922" s="839"/>
      <c r="AS922" s="839"/>
      <c r="AT922" s="839"/>
      <c r="AU922" s="839"/>
      <c r="AV922" s="839"/>
      <c r="AW922" s="839"/>
      <c r="AX922" s="839"/>
      <c r="AY922" s="839"/>
      <c r="AZ922" s="839"/>
      <c r="BA922" s="839"/>
      <c r="BB922" s="839"/>
      <c r="BC922" s="839"/>
      <c r="BD922" s="839"/>
      <c r="BE922" s="839"/>
      <c r="BF922" s="839"/>
      <c r="BG922" s="839"/>
      <c r="BH922" s="839"/>
      <c r="BI922" s="839"/>
      <c r="BJ922" s="839"/>
      <c r="BK922" s="839"/>
      <c r="BL922" s="839"/>
      <c r="BM922" s="839"/>
      <c r="BN922" s="839"/>
      <c r="BO922" s="839"/>
      <c r="BP922" s="839"/>
      <c r="BQ922" s="839"/>
      <c r="BR922" s="839"/>
      <c r="BS922" s="839"/>
    </row>
    <row r="923" spans="1:71" s="575" customFormat="1" ht="15.6" customHeight="1" outlineLevel="2" x14ac:dyDescent="0.2">
      <c r="A923" s="811"/>
      <c r="B923" s="578"/>
      <c r="C923" s="694"/>
      <c r="D923" s="578" t="s">
        <v>1416</v>
      </c>
      <c r="E923" s="579">
        <f>E912</f>
        <v>91.3</v>
      </c>
      <c r="F923" s="576" t="s">
        <v>74</v>
      </c>
      <c r="G923" s="579"/>
      <c r="H923" s="580">
        <f t="shared" si="262"/>
        <v>0</v>
      </c>
      <c r="I923" s="768">
        <v>10</v>
      </c>
      <c r="J923" s="768">
        <f t="shared" si="263"/>
        <v>913</v>
      </c>
      <c r="K923" s="768"/>
      <c r="L923" s="768">
        <f>E923*K923</f>
        <v>0</v>
      </c>
      <c r="M923" s="768">
        <f>J923+H923*Tabellen!$K$2+L923</f>
        <v>913</v>
      </c>
      <c r="N923" s="704"/>
      <c r="O923" s="889">
        <f t="shared" si="264"/>
        <v>1104.73</v>
      </c>
      <c r="P923" s="902"/>
      <c r="Q923" s="894" t="s">
        <v>1007</v>
      </c>
      <c r="R923" s="889">
        <f>H923*Tabellen!$K$2*Tabellen!$F$2</f>
        <v>0</v>
      </c>
      <c r="S923" s="895" t="s">
        <v>1089</v>
      </c>
      <c r="T923" s="889">
        <f>J923*Tabellen!$F$2</f>
        <v>1104.73</v>
      </c>
      <c r="U923" s="889">
        <f>R923*Tabellen!$G$2</f>
        <v>0</v>
      </c>
      <c r="V923" s="889">
        <f>T923*Tabellen!$H$2</f>
        <v>231.9933</v>
      </c>
      <c r="W923" s="889">
        <f t="shared" si="265"/>
        <v>231.9933</v>
      </c>
      <c r="X923" s="889">
        <f t="shared" si="266"/>
        <v>1336.7233000000001</v>
      </c>
      <c r="Y923" s="888"/>
      <c r="Z923" s="839"/>
      <c r="AA923" s="839"/>
      <c r="AB923" s="839"/>
      <c r="AC923" s="839"/>
      <c r="AD923" s="839"/>
      <c r="AE923" s="839"/>
      <c r="AF923" s="839"/>
      <c r="AG923" s="839"/>
      <c r="AH923" s="839"/>
      <c r="AI923" s="839"/>
      <c r="AJ923" s="839"/>
      <c r="AK923" s="839"/>
      <c r="AL923" s="839"/>
      <c r="AM923" s="839"/>
      <c r="AN923" s="839"/>
      <c r="AO923" s="839"/>
      <c r="AP923" s="839"/>
      <c r="AQ923" s="839"/>
      <c r="AR923" s="839"/>
      <c r="AS923" s="839"/>
      <c r="AT923" s="839"/>
      <c r="AU923" s="839"/>
      <c r="AV923" s="839"/>
      <c r="AW923" s="839"/>
      <c r="AX923" s="839"/>
      <c r="AY923" s="839"/>
      <c r="AZ923" s="839"/>
      <c r="BA923" s="839"/>
      <c r="BB923" s="839"/>
      <c r="BC923" s="839"/>
      <c r="BD923" s="839"/>
      <c r="BE923" s="839"/>
      <c r="BF923" s="839"/>
      <c r="BG923" s="839"/>
      <c r="BH923" s="839"/>
      <c r="BI923" s="839"/>
      <c r="BJ923" s="839"/>
      <c r="BK923" s="839"/>
      <c r="BL923" s="839"/>
      <c r="BM923" s="839"/>
      <c r="BN923" s="839"/>
      <c r="BO923" s="839"/>
      <c r="BP923" s="839"/>
      <c r="BQ923" s="839"/>
      <c r="BR923" s="839"/>
      <c r="BS923" s="839"/>
    </row>
    <row r="924" spans="1:71" s="575" customFormat="1" ht="15.6" customHeight="1" outlineLevel="2" x14ac:dyDescent="0.2">
      <c r="A924" s="811"/>
      <c r="B924" s="578"/>
      <c r="C924" s="694"/>
      <c r="D924" s="578" t="s">
        <v>1407</v>
      </c>
      <c r="E924" s="579">
        <v>1</v>
      </c>
      <c r="F924" s="576" t="s">
        <v>844</v>
      </c>
      <c r="G924" s="579">
        <v>4</v>
      </c>
      <c r="H924" s="580">
        <f t="shared" si="262"/>
        <v>4</v>
      </c>
      <c r="I924" s="768"/>
      <c r="J924" s="768">
        <f t="shared" si="263"/>
        <v>0</v>
      </c>
      <c r="K924" s="768"/>
      <c r="L924" s="768">
        <f>E924*K924</f>
        <v>0</v>
      </c>
      <c r="M924" s="768">
        <f>J924+H924*Tabellen!$K$2+L924</f>
        <v>240</v>
      </c>
      <c r="N924" s="704"/>
      <c r="O924" s="889">
        <f t="shared" si="264"/>
        <v>290.39999999999998</v>
      </c>
      <c r="P924" s="902"/>
      <c r="Q924" s="894" t="s">
        <v>1007</v>
      </c>
      <c r="R924" s="889">
        <f>H924*Tabellen!$K$2*Tabellen!$F$2</f>
        <v>290.39999999999998</v>
      </c>
      <c r="S924" s="895" t="s">
        <v>1089</v>
      </c>
      <c r="T924" s="889">
        <f>J924*Tabellen!$F$2</f>
        <v>0</v>
      </c>
      <c r="U924" s="889">
        <f>R924*Tabellen!$G$2</f>
        <v>26.135999999999996</v>
      </c>
      <c r="V924" s="889">
        <f>T924*Tabellen!$H$2</f>
        <v>0</v>
      </c>
      <c r="W924" s="889">
        <f t="shared" si="265"/>
        <v>26.135999999999996</v>
      </c>
      <c r="X924" s="889">
        <f t="shared" si="266"/>
        <v>316.53599999999994</v>
      </c>
      <c r="Y924" s="888"/>
      <c r="Z924" s="839"/>
      <c r="AA924" s="839"/>
      <c r="AB924" s="839"/>
      <c r="AC924" s="839"/>
      <c r="AD924" s="839"/>
      <c r="AE924" s="839"/>
      <c r="AF924" s="839"/>
      <c r="AG924" s="839"/>
      <c r="AH924" s="839"/>
      <c r="AI924" s="839"/>
      <c r="AJ924" s="839"/>
      <c r="AK924" s="839"/>
      <c r="AL924" s="839"/>
      <c r="AM924" s="839"/>
      <c r="AN924" s="839"/>
      <c r="AO924" s="839"/>
      <c r="AP924" s="839"/>
      <c r="AQ924" s="839"/>
      <c r="AR924" s="839"/>
      <c r="AS924" s="839"/>
      <c r="AT924" s="839"/>
      <c r="AU924" s="839"/>
      <c r="AV924" s="839"/>
      <c r="AW924" s="839"/>
      <c r="AX924" s="839"/>
      <c r="AY924" s="839"/>
      <c r="AZ924" s="839"/>
      <c r="BA924" s="839"/>
      <c r="BB924" s="839"/>
      <c r="BC924" s="839"/>
      <c r="BD924" s="839"/>
      <c r="BE924" s="839"/>
      <c r="BF924" s="839"/>
      <c r="BG924" s="839"/>
      <c r="BH924" s="839"/>
      <c r="BI924" s="839"/>
      <c r="BJ924" s="839"/>
      <c r="BK924" s="839"/>
      <c r="BL924" s="839"/>
      <c r="BM924" s="839"/>
      <c r="BN924" s="839"/>
      <c r="BO924" s="839"/>
      <c r="BP924" s="839"/>
      <c r="BQ924" s="839"/>
      <c r="BR924" s="839"/>
      <c r="BS924" s="839"/>
    </row>
    <row r="925" spans="1:71" s="733" customFormat="1" ht="15.6" customHeight="1" outlineLevel="2" x14ac:dyDescent="0.2">
      <c r="A925" s="813"/>
      <c r="B925" s="578"/>
      <c r="C925" s="694"/>
      <c r="D925" s="576"/>
      <c r="E925" s="734"/>
      <c r="G925" s="735"/>
      <c r="H925" s="735"/>
      <c r="I925" s="782"/>
      <c r="J925" s="782"/>
      <c r="K925" s="782"/>
      <c r="L925" s="782"/>
      <c r="M925" s="782"/>
      <c r="N925" s="736"/>
      <c r="O925" s="889"/>
      <c r="P925" s="902"/>
      <c r="Q925" s="894"/>
      <c r="R925" s="889"/>
      <c r="S925" s="895"/>
      <c r="T925" s="889"/>
      <c r="U925" s="889"/>
      <c r="V925" s="889"/>
      <c r="W925" s="889"/>
      <c r="X925" s="889"/>
      <c r="Y925" s="905"/>
      <c r="Z925" s="842"/>
      <c r="AA925" s="842"/>
      <c r="AB925" s="842"/>
      <c r="AC925" s="842"/>
      <c r="AD925" s="842"/>
      <c r="AE925" s="842"/>
      <c r="AF925" s="842"/>
      <c r="AG925" s="842"/>
      <c r="AH925" s="842"/>
      <c r="AI925" s="842"/>
      <c r="AJ925" s="842"/>
      <c r="AK925" s="842"/>
      <c r="AL925" s="842"/>
      <c r="AM925" s="842"/>
      <c r="AN925" s="842"/>
      <c r="AO925" s="842"/>
      <c r="AP925" s="842"/>
      <c r="AQ925" s="842"/>
      <c r="AR925" s="842"/>
      <c r="AS925" s="842"/>
      <c r="AT925" s="842"/>
      <c r="AU925" s="842"/>
      <c r="AV925" s="842"/>
      <c r="AW925" s="842"/>
      <c r="AX925" s="842"/>
      <c r="AY925" s="842"/>
      <c r="AZ925" s="842"/>
      <c r="BA925" s="842"/>
      <c r="BB925" s="842"/>
      <c r="BC925" s="842"/>
      <c r="BD925" s="842"/>
      <c r="BE925" s="842"/>
      <c r="BF925" s="842"/>
      <c r="BG925" s="842"/>
      <c r="BH925" s="842"/>
      <c r="BI925" s="842"/>
      <c r="BJ925" s="842"/>
      <c r="BK925" s="842"/>
      <c r="BL925" s="842"/>
      <c r="BM925" s="842"/>
      <c r="BN925" s="842"/>
      <c r="BO925" s="842"/>
      <c r="BP925" s="842"/>
      <c r="BQ925" s="842"/>
      <c r="BR925" s="842"/>
      <c r="BS925" s="842"/>
    </row>
    <row r="926" spans="1:71" ht="15.6" customHeight="1" outlineLevel="2" x14ac:dyDescent="0.2">
      <c r="B926" s="578"/>
      <c r="E926" s="579"/>
      <c r="G926" s="580"/>
      <c r="H926" s="580"/>
      <c r="K926" s="783"/>
      <c r="N926" s="703"/>
      <c r="O926" s="889"/>
      <c r="P926" s="902"/>
      <c r="Q926" s="894"/>
      <c r="S926" s="895"/>
      <c r="Y926" s="888"/>
      <c r="Z926" s="836"/>
    </row>
    <row r="927" spans="1:71" ht="9" customHeight="1" outlineLevel="1" x14ac:dyDescent="0.2">
      <c r="B927" s="582"/>
      <c r="D927" s="583"/>
      <c r="E927" s="585"/>
      <c r="F927" s="583"/>
      <c r="G927" s="584"/>
      <c r="H927" s="584"/>
      <c r="I927" s="769"/>
      <c r="J927" s="769"/>
      <c r="K927" s="769"/>
      <c r="L927" s="769"/>
      <c r="M927" s="769"/>
      <c r="N927" s="694"/>
      <c r="O927" s="892"/>
      <c r="P927" s="892"/>
      <c r="Q927" s="892"/>
      <c r="R927" s="892"/>
      <c r="S927" s="892"/>
      <c r="T927" s="892"/>
      <c r="U927" s="892"/>
      <c r="V927" s="892"/>
      <c r="W927" s="892"/>
      <c r="X927" s="892"/>
      <c r="Y927" s="892"/>
      <c r="Z927" s="837"/>
      <c r="AA927" s="838"/>
      <c r="AG927" s="835"/>
      <c r="AH927" s="835"/>
    </row>
    <row r="928" spans="1:71" s="789" customFormat="1" ht="15.6" customHeight="1" outlineLevel="1" x14ac:dyDescent="0.2">
      <c r="B928" s="569" t="s">
        <v>1253</v>
      </c>
      <c r="C928" s="814"/>
      <c r="D928" s="570" t="s">
        <v>1593</v>
      </c>
      <c r="E928" s="577">
        <v>91.3</v>
      </c>
      <c r="F928" s="570" t="s">
        <v>74</v>
      </c>
      <c r="G928" s="571"/>
      <c r="H928" s="571">
        <f>SUM(H929:H942)/E928</f>
        <v>1.334234933633524</v>
      </c>
      <c r="I928" s="767"/>
      <c r="J928" s="767">
        <f>SUM(J929:J942)/E928</f>
        <v>48.496952</v>
      </c>
      <c r="K928" s="767"/>
      <c r="L928" s="767">
        <f>SUM(L929:L944)/E928</f>
        <v>0</v>
      </c>
      <c r="M928" s="767">
        <f>SUM(M929:M942)/E928</f>
        <v>128.55104801801141</v>
      </c>
      <c r="N928" s="814"/>
      <c r="O928" s="886">
        <f>SUM(O929:O942)/E928</f>
        <v>155.54676810179384</v>
      </c>
      <c r="P928" s="885" t="str">
        <f>B928</f>
        <v>V1-3-M3</v>
      </c>
      <c r="Q928" s="885"/>
      <c r="R928" s="886"/>
      <c r="S928" s="886"/>
      <c r="T928" s="886"/>
      <c r="U928" s="899"/>
      <c r="V928" s="886"/>
      <c r="W928" s="886"/>
      <c r="X928" s="886">
        <f>SUM(X929:X942)/E928</f>
        <v>176.58773466135528</v>
      </c>
      <c r="Y928" s="887"/>
      <c r="Z928" s="832"/>
      <c r="AA928" s="832"/>
      <c r="AB928" s="832"/>
      <c r="AC928" s="832"/>
      <c r="AD928" s="832"/>
      <c r="AE928" s="832"/>
      <c r="AF928" s="832"/>
      <c r="AG928" s="832"/>
      <c r="AH928" s="832"/>
      <c r="AI928" s="832"/>
      <c r="AJ928" s="832"/>
      <c r="AK928" s="832"/>
      <c r="AL928" s="832"/>
      <c r="AM928" s="832"/>
      <c r="AN928" s="832"/>
      <c r="AO928" s="832"/>
      <c r="AP928" s="832"/>
      <c r="AQ928" s="832"/>
      <c r="AR928" s="832"/>
      <c r="AS928" s="832"/>
      <c r="AT928" s="832"/>
      <c r="AU928" s="832"/>
      <c r="AV928" s="832"/>
      <c r="AW928" s="832"/>
      <c r="AX928" s="832"/>
      <c r="AY928" s="832"/>
      <c r="AZ928" s="832"/>
      <c r="BA928" s="832"/>
      <c r="BB928" s="832"/>
      <c r="BC928" s="832"/>
      <c r="BD928" s="832"/>
      <c r="BE928" s="832"/>
      <c r="BF928" s="832"/>
      <c r="BG928" s="832"/>
      <c r="BH928" s="832"/>
      <c r="BI928" s="832"/>
      <c r="BJ928" s="832"/>
      <c r="BK928" s="832"/>
      <c r="BL928" s="832"/>
      <c r="BM928" s="832"/>
      <c r="BN928" s="832"/>
      <c r="BO928" s="832"/>
      <c r="BP928" s="832"/>
      <c r="BQ928" s="832"/>
      <c r="BR928" s="832"/>
      <c r="BS928" s="832"/>
    </row>
    <row r="929" spans="1:71" ht="15.6" customHeight="1" outlineLevel="2" x14ac:dyDescent="0.2">
      <c r="B929" s="578"/>
      <c r="D929" s="587" t="s">
        <v>1206</v>
      </c>
      <c r="E929" s="579"/>
      <c r="G929" s="580"/>
      <c r="H929" s="580"/>
      <c r="K929" s="783"/>
      <c r="N929" s="703"/>
      <c r="O929" s="888" t="str">
        <f>R929</f>
        <v>incl. opslagen</v>
      </c>
      <c r="P929" s="888"/>
      <c r="Q929" s="894"/>
      <c r="R929" s="901" t="str">
        <f>Tabellen!$C$2</f>
        <v>incl. opslagen</v>
      </c>
      <c r="S929" s="895"/>
      <c r="T929" s="901" t="str">
        <f>Tabellen!$C$2</f>
        <v>incl. opslagen</v>
      </c>
    </row>
    <row r="930" spans="1:71" s="575" customFormat="1" ht="15.6" customHeight="1" outlineLevel="2" x14ac:dyDescent="0.2">
      <c r="A930" s="811"/>
      <c r="B930" s="578"/>
      <c r="C930" s="694"/>
      <c r="D930" s="576" t="s">
        <v>1378</v>
      </c>
      <c r="E930" s="579">
        <v>1</v>
      </c>
      <c r="F930" s="576" t="s">
        <v>844</v>
      </c>
      <c r="G930" s="580">
        <v>2</v>
      </c>
      <c r="H930" s="580">
        <f t="shared" ref="H930:H940" si="267">E930*G930</f>
        <v>2</v>
      </c>
      <c r="I930" s="768"/>
      <c r="J930" s="768">
        <f t="shared" ref="J930:J940" si="268">E930*I930</f>
        <v>0</v>
      </c>
      <c r="K930" s="768"/>
      <c r="L930" s="768">
        <f>E930*K930</f>
        <v>0</v>
      </c>
      <c r="M930" s="768">
        <f>J930+H930*Tabellen!$K$2+L930</f>
        <v>120</v>
      </c>
      <c r="N930" s="704"/>
      <c r="O930" s="889">
        <f t="shared" ref="O930:O940" si="269">R930+T930</f>
        <v>145.19999999999999</v>
      </c>
      <c r="P930" s="902"/>
      <c r="Q930" s="894" t="s">
        <v>1007</v>
      </c>
      <c r="R930" s="889">
        <f>H930*Tabellen!$K$2*Tabellen!$F$2</f>
        <v>145.19999999999999</v>
      </c>
      <c r="S930" s="895" t="s">
        <v>1089</v>
      </c>
      <c r="T930" s="889">
        <f>J930*Tabellen!$F$2</f>
        <v>0</v>
      </c>
      <c r="U930" s="889">
        <f>R930*Tabellen!$G$2</f>
        <v>13.067999999999998</v>
      </c>
      <c r="V930" s="889">
        <f>T930*Tabellen!$H$2</f>
        <v>0</v>
      </c>
      <c r="W930" s="889">
        <f t="shared" ref="W930:W940" si="270">U930+V930</f>
        <v>13.067999999999998</v>
      </c>
      <c r="X930" s="889">
        <f t="shared" ref="X930:X940" si="271">O930+W930</f>
        <v>158.26799999999997</v>
      </c>
      <c r="Y930" s="890"/>
      <c r="Z930" s="839"/>
      <c r="AA930" s="839"/>
      <c r="AB930" s="839"/>
      <c r="AC930" s="839"/>
      <c r="AD930" s="839"/>
      <c r="AE930" s="839"/>
      <c r="AF930" s="839"/>
      <c r="AG930" s="839"/>
      <c r="AH930" s="839"/>
      <c r="AI930" s="839"/>
      <c r="AJ930" s="839"/>
      <c r="AK930" s="839"/>
      <c r="AL930" s="839"/>
      <c r="AM930" s="839"/>
      <c r="AN930" s="839"/>
      <c r="AO930" s="839"/>
      <c r="AP930" s="839"/>
      <c r="AQ930" s="839"/>
      <c r="AR930" s="839"/>
      <c r="AS930" s="839"/>
      <c r="AT930" s="839"/>
      <c r="AU930" s="839"/>
      <c r="AV930" s="839"/>
      <c r="AW930" s="839"/>
      <c r="AX930" s="839"/>
      <c r="AY930" s="839"/>
      <c r="AZ930" s="839"/>
      <c r="BA930" s="839"/>
      <c r="BB930" s="839"/>
      <c r="BC930" s="839"/>
      <c r="BD930" s="839"/>
      <c r="BE930" s="839"/>
      <c r="BF930" s="839"/>
      <c r="BG930" s="839"/>
      <c r="BH930" s="839"/>
      <c r="BI930" s="839"/>
      <c r="BJ930" s="839"/>
      <c r="BK930" s="839"/>
      <c r="BL930" s="839"/>
      <c r="BM930" s="839"/>
      <c r="BN930" s="839"/>
      <c r="BO930" s="839"/>
      <c r="BP930" s="839"/>
      <c r="BQ930" s="839"/>
      <c r="BR930" s="839"/>
      <c r="BS930" s="839"/>
    </row>
    <row r="931" spans="1:71" s="575" customFormat="1" ht="15.6" customHeight="1" outlineLevel="2" x14ac:dyDescent="0.2">
      <c r="A931" s="811"/>
      <c r="B931" s="578"/>
      <c r="C931" s="694"/>
      <c r="D931" s="576" t="s">
        <v>1408</v>
      </c>
      <c r="E931" s="579">
        <f>91.3/2.7</f>
        <v>33.81481481481481</v>
      </c>
      <c r="F931" s="576" t="s">
        <v>71</v>
      </c>
      <c r="G931" s="580">
        <v>0.05</v>
      </c>
      <c r="H931" s="580">
        <f t="shared" si="267"/>
        <v>1.6907407407407407</v>
      </c>
      <c r="I931" s="768"/>
      <c r="J931" s="768">
        <f t="shared" si="268"/>
        <v>0</v>
      </c>
      <c r="K931" s="768"/>
      <c r="L931" s="768">
        <f>E931*K931</f>
        <v>0</v>
      </c>
      <c r="M931" s="768">
        <f>J931+H931*Tabellen!$K$2+L931</f>
        <v>101.44444444444444</v>
      </c>
      <c r="N931" s="704"/>
      <c r="O931" s="889">
        <f t="shared" si="269"/>
        <v>122.74777777777777</v>
      </c>
      <c r="P931" s="902"/>
      <c r="Q931" s="894" t="s">
        <v>1007</v>
      </c>
      <c r="R931" s="889">
        <f>H931*Tabellen!$K$2*Tabellen!$F$2</f>
        <v>122.74777777777777</v>
      </c>
      <c r="S931" s="895" t="s">
        <v>1089</v>
      </c>
      <c r="T931" s="889">
        <f>J931*Tabellen!$F$2</f>
        <v>0</v>
      </c>
      <c r="U931" s="889">
        <f>R931*Tabellen!$G$2</f>
        <v>11.047299999999998</v>
      </c>
      <c r="V931" s="889">
        <f>T931*Tabellen!$H$2</f>
        <v>0</v>
      </c>
      <c r="W931" s="889">
        <f t="shared" si="270"/>
        <v>11.047299999999998</v>
      </c>
      <c r="X931" s="889">
        <f t="shared" si="271"/>
        <v>133.79507777777778</v>
      </c>
      <c r="Y931" s="890"/>
      <c r="Z931" s="839"/>
      <c r="AA931" s="839"/>
      <c r="AB931" s="839"/>
      <c r="AC931" s="839"/>
      <c r="AD931" s="839"/>
      <c r="AE931" s="839"/>
      <c r="AF931" s="839"/>
      <c r="AG931" s="839"/>
      <c r="AH931" s="839"/>
      <c r="AI931" s="839"/>
      <c r="AJ931" s="839"/>
      <c r="AK931" s="839"/>
      <c r="AL931" s="839"/>
      <c r="AM931" s="839"/>
      <c r="AN931" s="839"/>
      <c r="AO931" s="839"/>
      <c r="AP931" s="839"/>
      <c r="AQ931" s="839"/>
      <c r="AR931" s="839"/>
      <c r="AS931" s="839"/>
      <c r="AT931" s="839"/>
      <c r="AU931" s="839"/>
      <c r="AV931" s="839"/>
      <c r="AW931" s="839"/>
      <c r="AX931" s="839"/>
      <c r="AY931" s="839"/>
      <c r="AZ931" s="839"/>
      <c r="BA931" s="839"/>
      <c r="BB931" s="839"/>
      <c r="BC931" s="839"/>
      <c r="BD931" s="839"/>
      <c r="BE931" s="839"/>
      <c r="BF931" s="839"/>
      <c r="BG931" s="839"/>
      <c r="BH931" s="839"/>
      <c r="BI931" s="839"/>
      <c r="BJ931" s="839"/>
      <c r="BK931" s="839"/>
      <c r="BL931" s="839"/>
      <c r="BM931" s="839"/>
      <c r="BN931" s="839"/>
      <c r="BO931" s="839"/>
      <c r="BP931" s="839"/>
      <c r="BQ931" s="839"/>
      <c r="BR931" s="839"/>
      <c r="BS931" s="839"/>
    </row>
    <row r="932" spans="1:71" s="575" customFormat="1" ht="15.6" customHeight="1" outlineLevel="2" x14ac:dyDescent="0.2">
      <c r="A932" s="811"/>
      <c r="B932" s="578"/>
      <c r="C932" s="694"/>
      <c r="D932" s="576" t="s">
        <v>1420</v>
      </c>
      <c r="E932" s="579">
        <f>E928*3.3333</f>
        <v>304.33028999999999</v>
      </c>
      <c r="F932" s="576" t="s">
        <v>71</v>
      </c>
      <c r="G932" s="580">
        <v>0.03</v>
      </c>
      <c r="H932" s="580">
        <f t="shared" si="267"/>
        <v>9.1299086999999997</v>
      </c>
      <c r="I932" s="768">
        <v>0.44</v>
      </c>
      <c r="J932" s="768">
        <f t="shared" si="268"/>
        <v>133.90532759999999</v>
      </c>
      <c r="K932" s="768"/>
      <c r="L932" s="768">
        <f>E932*K932</f>
        <v>0</v>
      </c>
      <c r="M932" s="768">
        <f>J932+H932*Tabellen!$K$2+L932</f>
        <v>681.69984959999999</v>
      </c>
      <c r="N932" s="704"/>
      <c r="O932" s="889">
        <f t="shared" si="269"/>
        <v>824.85681801600003</v>
      </c>
      <c r="P932" s="902"/>
      <c r="Q932" s="894" t="s">
        <v>1007</v>
      </c>
      <c r="R932" s="889">
        <f>H932*Tabellen!$K$2*Tabellen!$F$2</f>
        <v>662.83137162000003</v>
      </c>
      <c r="S932" s="895" t="s">
        <v>1089</v>
      </c>
      <c r="T932" s="889">
        <f>J932*Tabellen!$F$2</f>
        <v>162.02544639599998</v>
      </c>
      <c r="U932" s="889">
        <f>R932*Tabellen!$G$2</f>
        <v>59.654823445799998</v>
      </c>
      <c r="V932" s="889">
        <f>T932*Tabellen!$H$2</f>
        <v>34.025343743159993</v>
      </c>
      <c r="W932" s="889">
        <f t="shared" si="270"/>
        <v>93.680167188959985</v>
      </c>
      <c r="X932" s="889">
        <f t="shared" si="271"/>
        <v>918.53698520496005</v>
      </c>
      <c r="Y932" s="890"/>
      <c r="Z932" s="839"/>
      <c r="AA932" s="839"/>
      <c r="AB932" s="839"/>
      <c r="AC932" s="839"/>
      <c r="AD932" s="839"/>
      <c r="AE932" s="839"/>
      <c r="AF932" s="839"/>
      <c r="AG932" s="839"/>
      <c r="AH932" s="839"/>
      <c r="AI932" s="839"/>
      <c r="AJ932" s="839"/>
      <c r="AK932" s="839"/>
      <c r="AL932" s="839"/>
      <c r="AM932" s="839"/>
      <c r="AN932" s="839"/>
      <c r="AO932" s="839"/>
      <c r="AP932" s="839"/>
      <c r="AQ932" s="839"/>
      <c r="AR932" s="839"/>
      <c r="AS932" s="839"/>
      <c r="AT932" s="839"/>
      <c r="AU932" s="839"/>
      <c r="AV932" s="839"/>
      <c r="AW932" s="839"/>
      <c r="AX932" s="839"/>
      <c r="AY932" s="839"/>
      <c r="AZ932" s="839"/>
      <c r="BA932" s="839"/>
      <c r="BB932" s="839"/>
      <c r="BC932" s="839"/>
      <c r="BD932" s="839"/>
      <c r="BE932" s="839"/>
      <c r="BF932" s="839"/>
      <c r="BG932" s="839"/>
      <c r="BH932" s="839"/>
      <c r="BI932" s="839"/>
      <c r="BJ932" s="839"/>
      <c r="BK932" s="839"/>
      <c r="BL932" s="839"/>
      <c r="BM932" s="839"/>
      <c r="BN932" s="839"/>
      <c r="BO932" s="839"/>
      <c r="BP932" s="839"/>
      <c r="BQ932" s="839"/>
      <c r="BR932" s="839"/>
      <c r="BS932" s="839"/>
    </row>
    <row r="933" spans="1:71" s="575" customFormat="1" ht="15.6" customHeight="1" outlineLevel="2" x14ac:dyDescent="0.2">
      <c r="A933" s="811"/>
      <c r="B933" s="686"/>
      <c r="C933" s="699"/>
      <c r="D933" s="692" t="s">
        <v>158</v>
      </c>
      <c r="E933" s="597">
        <f>E928*1.7*1.1</f>
        <v>170.73099999999999</v>
      </c>
      <c r="F933" s="598" t="s">
        <v>71</v>
      </c>
      <c r="G933" s="599">
        <v>0</v>
      </c>
      <c r="H933" s="599">
        <f t="shared" si="267"/>
        <v>0</v>
      </c>
      <c r="I933" s="776">
        <v>2.61</v>
      </c>
      <c r="J933" s="776">
        <f t="shared" si="268"/>
        <v>445.60790999999995</v>
      </c>
      <c r="K933" s="776"/>
      <c r="L933" s="776">
        <f>+K933*E933</f>
        <v>0</v>
      </c>
      <c r="M933" s="777">
        <f>J933+H933*Tabellen!$K$2+L933</f>
        <v>445.60790999999995</v>
      </c>
      <c r="N933" s="704"/>
      <c r="O933" s="889">
        <f t="shared" si="269"/>
        <v>539.18557109999995</v>
      </c>
      <c r="P933" s="902"/>
      <c r="Q933" s="894" t="s">
        <v>1007</v>
      </c>
      <c r="R933" s="889">
        <f>H933*Tabellen!$K$2*Tabellen!$F$2</f>
        <v>0</v>
      </c>
      <c r="S933" s="895" t="s">
        <v>1089</v>
      </c>
      <c r="T933" s="889">
        <f>J933*Tabellen!$F$2</f>
        <v>539.18557109999995</v>
      </c>
      <c r="U933" s="889">
        <f>R933*Tabellen!$G$2</f>
        <v>0</v>
      </c>
      <c r="V933" s="889">
        <f>T933*Tabellen!$H$2</f>
        <v>113.22896993099998</v>
      </c>
      <c r="W933" s="889">
        <f t="shared" si="270"/>
        <v>113.22896993099998</v>
      </c>
      <c r="X933" s="889">
        <f t="shared" si="271"/>
        <v>652.41454103099989</v>
      </c>
      <c r="Y933" s="890"/>
      <c r="Z933" s="841"/>
      <c r="AA933" s="839"/>
      <c r="AB933" s="839"/>
      <c r="AC933" s="839"/>
      <c r="AD933" s="839"/>
      <c r="AE933" s="839"/>
      <c r="AF933" s="839"/>
      <c r="AG933" s="839"/>
      <c r="AH933" s="839"/>
      <c r="AI933" s="839"/>
      <c r="AJ933" s="839"/>
      <c r="AK933" s="839"/>
      <c r="AL933" s="839"/>
      <c r="AM933" s="839"/>
      <c r="AN933" s="839"/>
      <c r="AO933" s="839"/>
      <c r="AP933" s="839"/>
      <c r="AQ933" s="839"/>
      <c r="AR933" s="839"/>
      <c r="AS933" s="839"/>
      <c r="AT933" s="839"/>
      <c r="AU933" s="839"/>
      <c r="AV933" s="839"/>
      <c r="AW933" s="839"/>
      <c r="AX933" s="839"/>
      <c r="AY933" s="839"/>
      <c r="AZ933" s="839"/>
      <c r="BA933" s="839"/>
      <c r="BB933" s="839"/>
      <c r="BC933" s="839"/>
      <c r="BD933" s="839"/>
      <c r="BE933" s="839"/>
      <c r="BF933" s="839"/>
      <c r="BG933" s="839"/>
      <c r="BH933" s="839"/>
      <c r="BI933" s="839"/>
      <c r="BJ933" s="839"/>
      <c r="BK933" s="839"/>
      <c r="BL933" s="839"/>
      <c r="BM933" s="839"/>
      <c r="BN933" s="839"/>
      <c r="BO933" s="839"/>
      <c r="BP933" s="839"/>
      <c r="BQ933" s="839"/>
      <c r="BR933" s="839"/>
      <c r="BS933" s="839"/>
    </row>
    <row r="934" spans="1:71" s="575" customFormat="1" ht="15.6" customHeight="1" outlineLevel="2" x14ac:dyDescent="0.2">
      <c r="A934" s="811"/>
      <c r="B934" s="686"/>
      <c r="C934" s="699"/>
      <c r="D934" s="692" t="s">
        <v>159</v>
      </c>
      <c r="E934" s="597">
        <f>E928/2.5*2.1</f>
        <v>76.691999999999993</v>
      </c>
      <c r="F934" s="598" t="s">
        <v>71</v>
      </c>
      <c r="G934" s="599">
        <v>0</v>
      </c>
      <c r="H934" s="599">
        <f t="shared" si="267"/>
        <v>0</v>
      </c>
      <c r="I934" s="776">
        <v>2.39</v>
      </c>
      <c r="J934" s="776">
        <f t="shared" si="268"/>
        <v>183.29388</v>
      </c>
      <c r="K934" s="776"/>
      <c r="L934" s="776">
        <f>+K934*E934</f>
        <v>0</v>
      </c>
      <c r="M934" s="777">
        <f>J934+H934*Tabellen!$K$2+L934</f>
        <v>183.29388</v>
      </c>
      <c r="N934" s="704"/>
      <c r="O934" s="889">
        <f t="shared" si="269"/>
        <v>221.78559479999998</v>
      </c>
      <c r="P934" s="902"/>
      <c r="Q934" s="894" t="s">
        <v>1007</v>
      </c>
      <c r="R934" s="889">
        <f>H934*Tabellen!$K$2*Tabellen!$F$2</f>
        <v>0</v>
      </c>
      <c r="S934" s="895" t="s">
        <v>1089</v>
      </c>
      <c r="T934" s="889">
        <f>J934*Tabellen!$F$2</f>
        <v>221.78559479999998</v>
      </c>
      <c r="U934" s="889">
        <f>R934*Tabellen!$G$2</f>
        <v>0</v>
      </c>
      <c r="V934" s="889">
        <f>T934*Tabellen!$H$2</f>
        <v>46.574974907999994</v>
      </c>
      <c r="W934" s="889">
        <f t="shared" si="270"/>
        <v>46.574974907999994</v>
      </c>
      <c r="X934" s="889">
        <f t="shared" si="271"/>
        <v>268.36056970799996</v>
      </c>
      <c r="Y934" s="890"/>
      <c r="Z934" s="841"/>
      <c r="AA934" s="839"/>
      <c r="AB934" s="839"/>
      <c r="AC934" s="839"/>
      <c r="AD934" s="839"/>
      <c r="AE934" s="839"/>
      <c r="AF934" s="839"/>
      <c r="AG934" s="839"/>
      <c r="AH934" s="839"/>
      <c r="AI934" s="839"/>
      <c r="AJ934" s="839"/>
      <c r="AK934" s="839"/>
      <c r="AL934" s="839"/>
      <c r="AM934" s="839"/>
      <c r="AN934" s="839"/>
      <c r="AO934" s="839"/>
      <c r="AP934" s="839"/>
      <c r="AQ934" s="839"/>
      <c r="AR934" s="839"/>
      <c r="AS934" s="839"/>
      <c r="AT934" s="839"/>
      <c r="AU934" s="839"/>
      <c r="AV934" s="839"/>
      <c r="AW934" s="839"/>
      <c r="AX934" s="839"/>
      <c r="AY934" s="839"/>
      <c r="AZ934" s="839"/>
      <c r="BA934" s="839"/>
      <c r="BB934" s="839"/>
      <c r="BC934" s="839"/>
      <c r="BD934" s="839"/>
      <c r="BE934" s="839"/>
      <c r="BF934" s="839"/>
      <c r="BG934" s="839"/>
      <c r="BH934" s="839"/>
      <c r="BI934" s="839"/>
      <c r="BJ934" s="839"/>
      <c r="BK934" s="839"/>
      <c r="BL934" s="839"/>
      <c r="BM934" s="839"/>
      <c r="BN934" s="839"/>
      <c r="BO934" s="839"/>
      <c r="BP934" s="839"/>
      <c r="BQ934" s="839"/>
      <c r="BR934" s="839"/>
      <c r="BS934" s="839"/>
    </row>
    <row r="935" spans="1:71" s="575" customFormat="1" ht="15.6" customHeight="1" outlineLevel="2" x14ac:dyDescent="0.2">
      <c r="A935" s="811"/>
      <c r="B935" s="578"/>
      <c r="C935" s="694"/>
      <c r="D935" s="576" t="s">
        <v>1421</v>
      </c>
      <c r="E935" s="579">
        <f>E928*1.05</f>
        <v>95.864999999999995</v>
      </c>
      <c r="F935" s="576" t="s">
        <v>74</v>
      </c>
      <c r="G935" s="580">
        <v>0</v>
      </c>
      <c r="H935" s="580">
        <f t="shared" si="267"/>
        <v>0</v>
      </c>
      <c r="I935" s="768">
        <v>16.59</v>
      </c>
      <c r="J935" s="768">
        <f t="shared" si="268"/>
        <v>1590.4003499999999</v>
      </c>
      <c r="K935" s="768"/>
      <c r="L935" s="768">
        <f>E935*K935</f>
        <v>0</v>
      </c>
      <c r="M935" s="768">
        <f>J935+H935*Tabellen!$K$2+L935</f>
        <v>1590.4003499999999</v>
      </c>
      <c r="N935" s="704"/>
      <c r="O935" s="889">
        <f t="shared" si="269"/>
        <v>1924.3844234999999</v>
      </c>
      <c r="P935" s="902"/>
      <c r="Q935" s="894" t="s">
        <v>1007</v>
      </c>
      <c r="R935" s="889">
        <f>H935*Tabellen!$K$2*Tabellen!$F$2</f>
        <v>0</v>
      </c>
      <c r="S935" s="895" t="s">
        <v>1089</v>
      </c>
      <c r="T935" s="889">
        <f>J935*Tabellen!$F$2</f>
        <v>1924.3844234999999</v>
      </c>
      <c r="U935" s="889">
        <f>R935*Tabellen!$G$2</f>
        <v>0</v>
      </c>
      <c r="V935" s="889">
        <f>T935*Tabellen!$H$2</f>
        <v>404.12072893499999</v>
      </c>
      <c r="W935" s="889">
        <f t="shared" si="270"/>
        <v>404.12072893499999</v>
      </c>
      <c r="X935" s="889">
        <f t="shared" si="271"/>
        <v>2328.5051524350001</v>
      </c>
      <c r="Y935" s="888"/>
      <c r="Z935" s="839"/>
      <c r="AA935" s="839"/>
      <c r="AB935" s="839"/>
      <c r="AC935" s="839"/>
      <c r="AD935" s="839"/>
      <c r="AE935" s="839"/>
      <c r="AF935" s="839"/>
      <c r="AG935" s="839"/>
      <c r="AH935" s="839"/>
      <c r="AI935" s="839"/>
      <c r="AJ935" s="839"/>
      <c r="AK935" s="839"/>
      <c r="AL935" s="839"/>
      <c r="AM935" s="839"/>
      <c r="AN935" s="839"/>
      <c r="AO935" s="839"/>
      <c r="AP935" s="839"/>
      <c r="AQ935" s="839"/>
      <c r="AR935" s="839"/>
      <c r="AS935" s="839"/>
      <c r="AT935" s="839"/>
      <c r="AU935" s="839"/>
      <c r="AV935" s="839"/>
      <c r="AW935" s="839"/>
      <c r="AX935" s="839"/>
      <c r="AY935" s="839"/>
      <c r="AZ935" s="839"/>
      <c r="BA935" s="839"/>
      <c r="BB935" s="839"/>
      <c r="BC935" s="839"/>
      <c r="BD935" s="839"/>
      <c r="BE935" s="839"/>
      <c r="BF935" s="839"/>
      <c r="BG935" s="839"/>
      <c r="BH935" s="839"/>
      <c r="BI935" s="839"/>
      <c r="BJ935" s="839"/>
      <c r="BK935" s="839"/>
      <c r="BL935" s="839"/>
      <c r="BM935" s="839"/>
      <c r="BN935" s="839"/>
      <c r="BO935" s="839"/>
      <c r="BP935" s="839"/>
      <c r="BQ935" s="839"/>
      <c r="BR935" s="839"/>
      <c r="BS935" s="839"/>
    </row>
    <row r="936" spans="1:71" s="575" customFormat="1" ht="15.6" customHeight="1" outlineLevel="2" x14ac:dyDescent="0.2">
      <c r="A936" s="811"/>
      <c r="B936" s="578"/>
      <c r="C936" s="694"/>
      <c r="D936" s="576" t="s">
        <v>1514</v>
      </c>
      <c r="E936" s="579">
        <f>E928*1.05</f>
        <v>95.864999999999995</v>
      </c>
      <c r="F936" s="578" t="s">
        <v>74</v>
      </c>
      <c r="G936" s="579">
        <v>0</v>
      </c>
      <c r="H936" s="580">
        <f t="shared" si="267"/>
        <v>0</v>
      </c>
      <c r="I936" s="781">
        <v>1.85</v>
      </c>
      <c r="J936" s="768">
        <f t="shared" si="268"/>
        <v>177.35024999999999</v>
      </c>
      <c r="K936" s="768"/>
      <c r="L936" s="768">
        <f>E936*K936</f>
        <v>0</v>
      </c>
      <c r="M936" s="768">
        <f>J936+H936*Tabellen!$K$2+L936</f>
        <v>177.35024999999999</v>
      </c>
      <c r="N936" s="704"/>
      <c r="O936" s="889">
        <f t="shared" si="269"/>
        <v>214.59380249999998</v>
      </c>
      <c r="P936" s="902"/>
      <c r="Q936" s="894" t="s">
        <v>1007</v>
      </c>
      <c r="R936" s="889">
        <f>H936*Tabellen!$K$2*Tabellen!$F$2</f>
        <v>0</v>
      </c>
      <c r="S936" s="895" t="s">
        <v>1089</v>
      </c>
      <c r="T936" s="889">
        <f>J936*Tabellen!$F$2</f>
        <v>214.59380249999998</v>
      </c>
      <c r="U936" s="889">
        <f>R936*Tabellen!$G$2</f>
        <v>0</v>
      </c>
      <c r="V936" s="889">
        <f>T936*Tabellen!$H$2</f>
        <v>45.064698524999997</v>
      </c>
      <c r="W936" s="889">
        <f t="shared" si="270"/>
        <v>45.064698524999997</v>
      </c>
      <c r="X936" s="889">
        <f t="shared" si="271"/>
        <v>259.65850102499996</v>
      </c>
      <c r="Y936" s="897"/>
      <c r="Z936" s="839"/>
      <c r="AA936" s="839"/>
      <c r="AB936" s="839"/>
      <c r="AC936" s="839"/>
      <c r="AD936" s="839"/>
      <c r="AE936" s="839"/>
      <c r="AF936" s="839"/>
      <c r="AG936" s="839"/>
      <c r="AH936" s="839"/>
      <c r="AI936" s="839"/>
      <c r="AJ936" s="839"/>
      <c r="AK936" s="839"/>
      <c r="AL936" s="839"/>
      <c r="AM936" s="839"/>
      <c r="AN936" s="839"/>
      <c r="AO936" s="839"/>
      <c r="AP936" s="839"/>
      <c r="AQ936" s="839"/>
      <c r="AR936" s="839"/>
      <c r="AS936" s="839"/>
      <c r="AT936" s="839"/>
      <c r="AU936" s="839"/>
      <c r="AV936" s="839"/>
      <c r="AW936" s="839"/>
      <c r="AX936" s="839"/>
      <c r="AY936" s="839"/>
      <c r="AZ936" s="839"/>
      <c r="BA936" s="839"/>
      <c r="BB936" s="839"/>
      <c r="BC936" s="839"/>
      <c r="BD936" s="839"/>
      <c r="BE936" s="839"/>
      <c r="BF936" s="839"/>
      <c r="BG936" s="839"/>
      <c r="BH936" s="839"/>
      <c r="BI936" s="839"/>
      <c r="BJ936" s="839"/>
      <c r="BK936" s="839"/>
      <c r="BL936" s="839"/>
      <c r="BM936" s="839"/>
      <c r="BN936" s="839"/>
      <c r="BO936" s="839"/>
      <c r="BP936" s="839"/>
      <c r="BQ936" s="839"/>
      <c r="BR936" s="839"/>
      <c r="BS936" s="839"/>
    </row>
    <row r="937" spans="1:71" s="575" customFormat="1" ht="15.6" customHeight="1" outlineLevel="2" x14ac:dyDescent="0.2">
      <c r="A937" s="811"/>
      <c r="B937" s="578"/>
      <c r="C937" s="694"/>
      <c r="D937" s="576" t="s">
        <v>1900</v>
      </c>
      <c r="E937" s="579">
        <f>E928*1.1</f>
        <v>100.43</v>
      </c>
      <c r="F937" s="576" t="s">
        <v>74</v>
      </c>
      <c r="G937" s="580"/>
      <c r="H937" s="580">
        <f t="shared" si="267"/>
        <v>0</v>
      </c>
      <c r="I937" s="768">
        <v>9.8000000000000007</v>
      </c>
      <c r="J937" s="768">
        <f t="shared" si="268"/>
        <v>984.21400000000017</v>
      </c>
      <c r="K937" s="768"/>
      <c r="L937" s="768">
        <f>E937*K937</f>
        <v>0</v>
      </c>
      <c r="M937" s="768">
        <f>J937+H937*Tabellen!$K$2+L937</f>
        <v>984.21400000000017</v>
      </c>
      <c r="N937" s="704"/>
      <c r="O937" s="889">
        <f t="shared" si="269"/>
        <v>1190.8989400000003</v>
      </c>
      <c r="P937" s="902"/>
      <c r="Q937" s="894" t="s">
        <v>1007</v>
      </c>
      <c r="R937" s="889">
        <f>H937*Tabellen!$K$2*Tabellen!$F$2</f>
        <v>0</v>
      </c>
      <c r="S937" s="895" t="s">
        <v>1089</v>
      </c>
      <c r="T937" s="889">
        <f>J937*Tabellen!$F$2</f>
        <v>1190.8989400000003</v>
      </c>
      <c r="U937" s="889">
        <f>R937*Tabellen!$G$2</f>
        <v>0</v>
      </c>
      <c r="V937" s="889">
        <f>T937*Tabellen!$H$2</f>
        <v>250.08877740000005</v>
      </c>
      <c r="W937" s="889">
        <f t="shared" si="270"/>
        <v>250.08877740000005</v>
      </c>
      <c r="X937" s="889">
        <f t="shared" si="271"/>
        <v>1440.9877174000003</v>
      </c>
      <c r="Y937" s="905"/>
      <c r="Z937" s="839"/>
      <c r="AA937" s="839"/>
      <c r="AB937" s="839"/>
      <c r="AC937" s="839"/>
      <c r="AD937" s="839"/>
      <c r="AE937" s="839"/>
      <c r="AF937" s="839"/>
      <c r="AG937" s="839"/>
      <c r="AH937" s="839"/>
      <c r="AI937" s="839"/>
      <c r="AJ937" s="839"/>
      <c r="AK937" s="839"/>
      <c r="AL937" s="839"/>
      <c r="AM937" s="839"/>
      <c r="AN937" s="839"/>
      <c r="AO937" s="839"/>
      <c r="AP937" s="839"/>
      <c r="AQ937" s="839"/>
      <c r="AR937" s="839"/>
      <c r="AS937" s="839"/>
      <c r="AT937" s="839"/>
      <c r="AU937" s="839"/>
      <c r="AV937" s="839"/>
      <c r="AW937" s="839"/>
      <c r="AX937" s="839"/>
      <c r="AY937" s="839"/>
      <c r="AZ937" s="839"/>
      <c r="BA937" s="839"/>
      <c r="BB937" s="839"/>
      <c r="BC937" s="839"/>
      <c r="BD937" s="839"/>
      <c r="BE937" s="839"/>
      <c r="BF937" s="839"/>
      <c r="BG937" s="839"/>
      <c r="BH937" s="839"/>
      <c r="BI937" s="839"/>
      <c r="BJ937" s="839"/>
      <c r="BK937" s="839"/>
      <c r="BL937" s="839"/>
      <c r="BM937" s="839"/>
      <c r="BN937" s="839"/>
      <c r="BO937" s="839"/>
      <c r="BP937" s="839"/>
      <c r="BQ937" s="839"/>
      <c r="BR937" s="839"/>
      <c r="BS937" s="839"/>
    </row>
    <row r="938" spans="1:71" s="575" customFormat="1" ht="15.6" customHeight="1" outlineLevel="2" x14ac:dyDescent="0.2">
      <c r="A938" s="811"/>
      <c r="B938" s="686"/>
      <c r="C938" s="699"/>
      <c r="D938" s="692" t="s">
        <v>1422</v>
      </c>
      <c r="E938" s="597">
        <f>E928</f>
        <v>91.3</v>
      </c>
      <c r="F938" s="598" t="s">
        <v>74</v>
      </c>
      <c r="G938" s="599">
        <v>1.1499999999999999</v>
      </c>
      <c r="H938" s="599">
        <f t="shared" si="267"/>
        <v>104.99499999999999</v>
      </c>
      <c r="I938" s="776">
        <v>0</v>
      </c>
      <c r="J938" s="776">
        <f t="shared" si="268"/>
        <v>0</v>
      </c>
      <c r="K938" s="776"/>
      <c r="L938" s="776">
        <f>+K938*E938</f>
        <v>0</v>
      </c>
      <c r="M938" s="777">
        <f>J938+H938*Tabellen!$K$2+L938</f>
        <v>6299.7</v>
      </c>
      <c r="N938" s="704"/>
      <c r="O938" s="889">
        <f t="shared" si="269"/>
        <v>7622.6369999999997</v>
      </c>
      <c r="P938" s="902"/>
      <c r="Q938" s="894" t="s">
        <v>1007</v>
      </c>
      <c r="R938" s="889">
        <f>H938*Tabellen!$K$2*Tabellen!$F$2</f>
        <v>7622.6369999999997</v>
      </c>
      <c r="S938" s="895" t="s">
        <v>1089</v>
      </c>
      <c r="T938" s="889">
        <f>J938*Tabellen!$F$2</f>
        <v>0</v>
      </c>
      <c r="U938" s="889">
        <f>R938*Tabellen!$G$2</f>
        <v>686.03733</v>
      </c>
      <c r="V938" s="889">
        <f>T938*Tabellen!$H$2</f>
        <v>0</v>
      </c>
      <c r="W938" s="889">
        <f t="shared" si="270"/>
        <v>686.03733</v>
      </c>
      <c r="X938" s="889">
        <f t="shared" si="271"/>
        <v>8308.6743299999998</v>
      </c>
      <c r="Y938" s="890"/>
      <c r="Z938" s="841"/>
      <c r="AA938" s="839"/>
      <c r="AB938" s="839"/>
      <c r="AC938" s="839"/>
      <c r="AD938" s="839"/>
      <c r="AE938" s="839"/>
      <c r="AF938" s="839"/>
      <c r="AG938" s="839"/>
      <c r="AH938" s="839"/>
      <c r="AI938" s="839"/>
      <c r="AJ938" s="839"/>
      <c r="AK938" s="839"/>
      <c r="AL938" s="839"/>
      <c r="AM938" s="839"/>
      <c r="AN938" s="839"/>
      <c r="AO938" s="839"/>
      <c r="AP938" s="839"/>
      <c r="AQ938" s="839"/>
      <c r="AR938" s="839"/>
      <c r="AS938" s="839"/>
      <c r="AT938" s="839"/>
      <c r="AU938" s="839"/>
      <c r="AV938" s="839"/>
      <c r="AW938" s="839"/>
      <c r="AX938" s="839"/>
      <c r="AY938" s="839"/>
      <c r="AZ938" s="839"/>
      <c r="BA938" s="839"/>
      <c r="BB938" s="839"/>
      <c r="BC938" s="839"/>
      <c r="BD938" s="839"/>
      <c r="BE938" s="839"/>
      <c r="BF938" s="839"/>
      <c r="BG938" s="839"/>
      <c r="BH938" s="839"/>
      <c r="BI938" s="839"/>
      <c r="BJ938" s="839"/>
      <c r="BK938" s="839"/>
      <c r="BL938" s="839"/>
      <c r="BM938" s="839"/>
      <c r="BN938" s="839"/>
      <c r="BO938" s="839"/>
      <c r="BP938" s="839"/>
      <c r="BQ938" s="839"/>
      <c r="BR938" s="839"/>
      <c r="BS938" s="839"/>
    </row>
    <row r="939" spans="1:71" s="575" customFormat="1" ht="15.6" customHeight="1" outlineLevel="2" x14ac:dyDescent="0.2">
      <c r="A939" s="811"/>
      <c r="B939" s="578"/>
      <c r="C939" s="694"/>
      <c r="D939" s="578" t="s">
        <v>1416</v>
      </c>
      <c r="E939" s="579">
        <f>E928</f>
        <v>91.3</v>
      </c>
      <c r="F939" s="576" t="s">
        <v>74</v>
      </c>
      <c r="G939" s="579"/>
      <c r="H939" s="580">
        <f t="shared" si="267"/>
        <v>0</v>
      </c>
      <c r="I939" s="768">
        <v>10</v>
      </c>
      <c r="J939" s="768">
        <f t="shared" si="268"/>
        <v>913</v>
      </c>
      <c r="K939" s="768"/>
      <c r="L939" s="768">
        <f>E939*K939</f>
        <v>0</v>
      </c>
      <c r="M939" s="768">
        <f>J939+H939*Tabellen!$K$2+L939</f>
        <v>913</v>
      </c>
      <c r="N939" s="704"/>
      <c r="O939" s="889">
        <f t="shared" si="269"/>
        <v>1104.73</v>
      </c>
      <c r="P939" s="902"/>
      <c r="Q939" s="894" t="s">
        <v>1007</v>
      </c>
      <c r="R939" s="889">
        <f>H939*Tabellen!$K$2*Tabellen!$F$2</f>
        <v>0</v>
      </c>
      <c r="S939" s="895" t="s">
        <v>1089</v>
      </c>
      <c r="T939" s="889">
        <f>J939*Tabellen!$F$2</f>
        <v>1104.73</v>
      </c>
      <c r="U939" s="889">
        <f>R939*Tabellen!$G$2</f>
        <v>0</v>
      </c>
      <c r="V939" s="889">
        <f>T939*Tabellen!$H$2</f>
        <v>231.9933</v>
      </c>
      <c r="W939" s="889">
        <f t="shared" si="270"/>
        <v>231.9933</v>
      </c>
      <c r="X939" s="889">
        <f t="shared" si="271"/>
        <v>1336.7233000000001</v>
      </c>
      <c r="Y939" s="888"/>
      <c r="Z939" s="839"/>
      <c r="AA939" s="839"/>
      <c r="AB939" s="839"/>
      <c r="AC939" s="839"/>
      <c r="AD939" s="839"/>
      <c r="AE939" s="839"/>
      <c r="AF939" s="839"/>
      <c r="AG939" s="839"/>
      <c r="AH939" s="839"/>
      <c r="AI939" s="839"/>
      <c r="AJ939" s="839"/>
      <c r="AK939" s="839"/>
      <c r="AL939" s="839"/>
      <c r="AM939" s="839"/>
      <c r="AN939" s="839"/>
      <c r="AO939" s="839"/>
      <c r="AP939" s="839"/>
      <c r="AQ939" s="839"/>
      <c r="AR939" s="839"/>
      <c r="AS939" s="839"/>
      <c r="AT939" s="839"/>
      <c r="AU939" s="839"/>
      <c r="AV939" s="839"/>
      <c r="AW939" s="839"/>
      <c r="AX939" s="839"/>
      <c r="AY939" s="839"/>
      <c r="AZ939" s="839"/>
      <c r="BA939" s="839"/>
      <c r="BB939" s="839"/>
      <c r="BC939" s="839"/>
      <c r="BD939" s="839"/>
      <c r="BE939" s="839"/>
      <c r="BF939" s="839"/>
      <c r="BG939" s="839"/>
      <c r="BH939" s="839"/>
      <c r="BI939" s="839"/>
      <c r="BJ939" s="839"/>
      <c r="BK939" s="839"/>
      <c r="BL939" s="839"/>
      <c r="BM939" s="839"/>
      <c r="BN939" s="839"/>
      <c r="BO939" s="839"/>
      <c r="BP939" s="839"/>
      <c r="BQ939" s="839"/>
      <c r="BR939" s="839"/>
      <c r="BS939" s="839"/>
    </row>
    <row r="940" spans="1:71" s="575" customFormat="1" ht="15.6" customHeight="1" outlineLevel="2" x14ac:dyDescent="0.2">
      <c r="A940" s="811"/>
      <c r="B940" s="578"/>
      <c r="C940" s="694"/>
      <c r="D940" s="578" t="s">
        <v>1407</v>
      </c>
      <c r="E940" s="579">
        <v>1</v>
      </c>
      <c r="F940" s="576" t="s">
        <v>844</v>
      </c>
      <c r="G940" s="579">
        <v>4</v>
      </c>
      <c r="H940" s="580">
        <f t="shared" si="267"/>
        <v>4</v>
      </c>
      <c r="I940" s="768"/>
      <c r="J940" s="768">
        <f t="shared" si="268"/>
        <v>0</v>
      </c>
      <c r="K940" s="768"/>
      <c r="L940" s="768">
        <f>E940*K940</f>
        <v>0</v>
      </c>
      <c r="M940" s="768">
        <f>J940+H940*Tabellen!$K$2+L940</f>
        <v>240</v>
      </c>
      <c r="N940" s="704"/>
      <c r="O940" s="889">
        <f t="shared" si="269"/>
        <v>290.39999999999998</v>
      </c>
      <c r="P940" s="902"/>
      <c r="Q940" s="894" t="s">
        <v>1007</v>
      </c>
      <c r="R940" s="889">
        <f>H940*Tabellen!$K$2*Tabellen!$F$2</f>
        <v>290.39999999999998</v>
      </c>
      <c r="S940" s="895" t="s">
        <v>1089</v>
      </c>
      <c r="T940" s="889">
        <f>J940*Tabellen!$F$2</f>
        <v>0</v>
      </c>
      <c r="U940" s="889">
        <f>R940*Tabellen!$G$2</f>
        <v>26.135999999999996</v>
      </c>
      <c r="V940" s="889">
        <f>T940*Tabellen!$H$2</f>
        <v>0</v>
      </c>
      <c r="W940" s="889">
        <f t="shared" si="270"/>
        <v>26.135999999999996</v>
      </c>
      <c r="X940" s="889">
        <f t="shared" si="271"/>
        <v>316.53599999999994</v>
      </c>
      <c r="Y940" s="888"/>
      <c r="Z940" s="839"/>
      <c r="AA940" s="839"/>
      <c r="AB940" s="839"/>
      <c r="AC940" s="839"/>
      <c r="AD940" s="839"/>
      <c r="AE940" s="839"/>
      <c r="AF940" s="839"/>
      <c r="AG940" s="839"/>
      <c r="AH940" s="839"/>
      <c r="AI940" s="839"/>
      <c r="AJ940" s="839"/>
      <c r="AK940" s="839"/>
      <c r="AL940" s="839"/>
      <c r="AM940" s="839"/>
      <c r="AN940" s="839"/>
      <c r="AO940" s="839"/>
      <c r="AP940" s="839"/>
      <c r="AQ940" s="839"/>
      <c r="AR940" s="839"/>
      <c r="AS940" s="839"/>
      <c r="AT940" s="839"/>
      <c r="AU940" s="839"/>
      <c r="AV940" s="839"/>
      <c r="AW940" s="839"/>
      <c r="AX940" s="839"/>
      <c r="AY940" s="839"/>
      <c r="AZ940" s="839"/>
      <c r="BA940" s="839"/>
      <c r="BB940" s="839"/>
      <c r="BC940" s="839"/>
      <c r="BD940" s="839"/>
      <c r="BE940" s="839"/>
      <c r="BF940" s="839"/>
      <c r="BG940" s="839"/>
      <c r="BH940" s="839"/>
      <c r="BI940" s="839"/>
      <c r="BJ940" s="839"/>
      <c r="BK940" s="839"/>
      <c r="BL940" s="839"/>
      <c r="BM940" s="839"/>
      <c r="BN940" s="839"/>
      <c r="BO940" s="839"/>
      <c r="BP940" s="839"/>
      <c r="BQ940" s="839"/>
      <c r="BR940" s="839"/>
      <c r="BS940" s="839"/>
    </row>
    <row r="941" spans="1:71" s="733" customFormat="1" ht="15.6" customHeight="1" outlineLevel="2" x14ac:dyDescent="0.2">
      <c r="A941" s="813"/>
      <c r="B941" s="578"/>
      <c r="C941" s="694"/>
      <c r="D941" s="576"/>
      <c r="E941" s="734"/>
      <c r="G941" s="735"/>
      <c r="H941" s="735"/>
      <c r="I941" s="782"/>
      <c r="J941" s="782"/>
      <c r="K941" s="782"/>
      <c r="L941" s="782"/>
      <c r="M941" s="782"/>
      <c r="N941" s="736"/>
      <c r="O941" s="889"/>
      <c r="P941" s="902"/>
      <c r="Q941" s="894"/>
      <c r="R941" s="889"/>
      <c r="S941" s="895"/>
      <c r="T941" s="889"/>
      <c r="U941" s="889"/>
      <c r="V941" s="889"/>
      <c r="W941" s="889"/>
      <c r="X941" s="889"/>
      <c r="Y941" s="905"/>
      <c r="Z941" s="842"/>
      <c r="AA941" s="842"/>
      <c r="AB941" s="842"/>
      <c r="AC941" s="842"/>
      <c r="AD941" s="842"/>
      <c r="AE941" s="842"/>
      <c r="AF941" s="842"/>
      <c r="AG941" s="842"/>
      <c r="AH941" s="842"/>
      <c r="AI941" s="842"/>
      <c r="AJ941" s="842"/>
      <c r="AK941" s="842"/>
      <c r="AL941" s="842"/>
      <c r="AM941" s="842"/>
      <c r="AN941" s="842"/>
      <c r="AO941" s="842"/>
      <c r="AP941" s="842"/>
      <c r="AQ941" s="842"/>
      <c r="AR941" s="842"/>
      <c r="AS941" s="842"/>
      <c r="AT941" s="842"/>
      <c r="AU941" s="842"/>
      <c r="AV941" s="842"/>
      <c r="AW941" s="842"/>
      <c r="AX941" s="842"/>
      <c r="AY941" s="842"/>
      <c r="AZ941" s="842"/>
      <c r="BA941" s="842"/>
      <c r="BB941" s="842"/>
      <c r="BC941" s="842"/>
      <c r="BD941" s="842"/>
      <c r="BE941" s="842"/>
      <c r="BF941" s="842"/>
      <c r="BG941" s="842"/>
      <c r="BH941" s="842"/>
      <c r="BI941" s="842"/>
      <c r="BJ941" s="842"/>
      <c r="BK941" s="842"/>
      <c r="BL941" s="842"/>
      <c r="BM941" s="842"/>
      <c r="BN941" s="842"/>
      <c r="BO941" s="842"/>
      <c r="BP941" s="842"/>
      <c r="BQ941" s="842"/>
      <c r="BR941" s="842"/>
      <c r="BS941" s="842"/>
    </row>
    <row r="942" spans="1:71" ht="15.6" customHeight="1" outlineLevel="2" x14ac:dyDescent="0.2">
      <c r="B942" s="578"/>
      <c r="E942" s="579"/>
      <c r="G942" s="580"/>
      <c r="H942" s="580"/>
      <c r="K942" s="783"/>
      <c r="N942" s="703"/>
      <c r="O942" s="889"/>
      <c r="P942" s="902"/>
      <c r="Q942" s="894"/>
      <c r="S942" s="895"/>
      <c r="Y942" s="888"/>
      <c r="Z942" s="836"/>
    </row>
    <row r="943" spans="1:71" ht="9" customHeight="1" outlineLevel="1" x14ac:dyDescent="0.2">
      <c r="B943" s="582"/>
      <c r="D943" s="583"/>
      <c r="E943" s="585"/>
      <c r="F943" s="583"/>
      <c r="G943" s="584"/>
      <c r="H943" s="584"/>
      <c r="I943" s="769"/>
      <c r="J943" s="769"/>
      <c r="K943" s="769"/>
      <c r="L943" s="769"/>
      <c r="M943" s="769"/>
      <c r="N943" s="694"/>
      <c r="O943" s="892"/>
      <c r="P943" s="892"/>
      <c r="Q943" s="892"/>
      <c r="R943" s="893"/>
      <c r="S943" s="893"/>
      <c r="T943" s="893"/>
      <c r="U943" s="893"/>
      <c r="V943" s="893"/>
      <c r="W943" s="893"/>
      <c r="X943" s="893"/>
      <c r="Y943" s="892"/>
      <c r="Z943" s="837"/>
      <c r="AA943" s="838"/>
      <c r="AG943" s="835"/>
      <c r="AH943" s="835"/>
    </row>
    <row r="944" spans="1:71" s="789" customFormat="1" ht="15.6" customHeight="1" outlineLevel="1" x14ac:dyDescent="0.2">
      <c r="B944" s="569" t="s">
        <v>1077</v>
      </c>
      <c r="C944" s="814"/>
      <c r="D944" s="570" t="s">
        <v>1353</v>
      </c>
      <c r="E944" s="577">
        <v>1</v>
      </c>
      <c r="F944" s="570" t="s">
        <v>74</v>
      </c>
      <c r="G944" s="571"/>
      <c r="H944" s="571">
        <f>SUM(H945:H953)</f>
        <v>0</v>
      </c>
      <c r="I944" s="767"/>
      <c r="J944" s="767">
        <f>SUM(J945:J953)</f>
        <v>0</v>
      </c>
      <c r="K944" s="767"/>
      <c r="L944" s="767">
        <f>SUM(L945:L953)</f>
        <v>0</v>
      </c>
      <c r="M944" s="767">
        <f>SUM(M945:M953)</f>
        <v>0</v>
      </c>
      <c r="N944" s="814"/>
      <c r="O944" s="884">
        <f>SUM(O945:O953)</f>
        <v>0</v>
      </c>
      <c r="P944" s="885" t="str">
        <f>B944</f>
        <v>V1-3-R1</v>
      </c>
      <c r="Q944" s="885"/>
      <c r="R944" s="886"/>
      <c r="S944" s="886"/>
      <c r="T944" s="886"/>
      <c r="U944" s="886"/>
      <c r="V944" s="886"/>
      <c r="W944" s="886"/>
      <c r="X944" s="886">
        <f>SUM(X945:X953)</f>
        <v>0</v>
      </c>
      <c r="Y944" s="887"/>
      <c r="Z944" s="832"/>
      <c r="AA944" s="832"/>
      <c r="AB944" s="832"/>
      <c r="AC944" s="832"/>
      <c r="AD944" s="832"/>
      <c r="AE944" s="832"/>
      <c r="AF944" s="832"/>
      <c r="AG944" s="832"/>
      <c r="AH944" s="832"/>
      <c r="AI944" s="832"/>
      <c r="AJ944" s="832"/>
      <c r="AK944" s="832"/>
      <c r="AL944" s="832"/>
      <c r="AM944" s="832"/>
      <c r="AN944" s="832"/>
      <c r="AO944" s="832"/>
      <c r="AP944" s="832"/>
      <c r="AQ944" s="832"/>
      <c r="AR944" s="832"/>
      <c r="AS944" s="832"/>
      <c r="AT944" s="832"/>
      <c r="AU944" s="832"/>
      <c r="AV944" s="832"/>
      <c r="AW944" s="832"/>
      <c r="AX944" s="832"/>
      <c r="AY944" s="832"/>
      <c r="AZ944" s="832"/>
      <c r="BA944" s="832"/>
      <c r="BB944" s="832"/>
      <c r="BC944" s="832"/>
      <c r="BD944" s="832"/>
      <c r="BE944" s="832"/>
      <c r="BF944" s="832"/>
      <c r="BG944" s="832"/>
      <c r="BH944" s="832"/>
      <c r="BI944" s="832"/>
      <c r="BJ944" s="832"/>
      <c r="BK944" s="832"/>
      <c r="BL944" s="832"/>
      <c r="BM944" s="832"/>
      <c r="BN944" s="832"/>
      <c r="BO944" s="832"/>
      <c r="BP944" s="832"/>
      <c r="BQ944" s="832"/>
      <c r="BR944" s="832"/>
      <c r="BS944" s="832"/>
    </row>
    <row r="945" spans="1:71" ht="15.6" customHeight="1" outlineLevel="2" x14ac:dyDescent="0.2">
      <c r="B945" s="578"/>
      <c r="D945" s="587" t="s">
        <v>1070</v>
      </c>
      <c r="E945" s="579"/>
      <c r="G945" s="580"/>
      <c r="H945" s="580"/>
      <c r="N945" s="703"/>
      <c r="O945" s="888"/>
      <c r="P945" s="888"/>
      <c r="Q945" s="888"/>
    </row>
    <row r="946" spans="1:71" ht="15.6" customHeight="1" outlineLevel="2" x14ac:dyDescent="0.2">
      <c r="B946" s="686"/>
      <c r="C946" s="699"/>
      <c r="D946" s="581" t="s">
        <v>1419</v>
      </c>
      <c r="E946" s="597"/>
      <c r="F946" s="598"/>
      <c r="G946" s="599"/>
      <c r="H946" s="599">
        <f t="shared" ref="H946:H952" si="272">E946*G946</f>
        <v>0</v>
      </c>
      <c r="I946" s="776"/>
      <c r="J946" s="776">
        <f t="shared" ref="J946:J952" si="273">E946*I946</f>
        <v>0</v>
      </c>
      <c r="K946" s="776"/>
      <c r="L946" s="776">
        <f>+K946*E946</f>
        <v>0</v>
      </c>
      <c r="M946" s="777">
        <f>J946+H946*Tabellen!$K$2+L946</f>
        <v>0</v>
      </c>
      <c r="N946" s="703"/>
      <c r="O946" s="889">
        <f t="shared" ref="O946:O951" si="274">M946</f>
        <v>0</v>
      </c>
      <c r="P946" s="888"/>
      <c r="Q946" s="888"/>
      <c r="Z946" s="837"/>
    </row>
    <row r="947" spans="1:71" ht="15.6" customHeight="1" outlineLevel="2" x14ac:dyDescent="0.2">
      <c r="B947" s="686"/>
      <c r="C947" s="699"/>
      <c r="D947" s="581" t="s">
        <v>1417</v>
      </c>
      <c r="E947" s="597"/>
      <c r="F947" s="598"/>
      <c r="G947" s="599"/>
      <c r="H947" s="599">
        <f t="shared" si="272"/>
        <v>0</v>
      </c>
      <c r="I947" s="776"/>
      <c r="J947" s="776">
        <f t="shared" si="273"/>
        <v>0</v>
      </c>
      <c r="K947" s="776"/>
      <c r="L947" s="776">
        <f>+K947*E947</f>
        <v>0</v>
      </c>
      <c r="M947" s="777">
        <f>J947+H947*Tabellen!$K$2+L947</f>
        <v>0</v>
      </c>
      <c r="N947" s="703"/>
      <c r="O947" s="889">
        <f t="shared" si="274"/>
        <v>0</v>
      </c>
      <c r="P947" s="888"/>
      <c r="Q947" s="888"/>
      <c r="Z947" s="837"/>
    </row>
    <row r="948" spans="1:71" ht="15.6" customHeight="1" outlineLevel="2" x14ac:dyDescent="0.2">
      <c r="B948" s="686"/>
      <c r="C948" s="699"/>
      <c r="D948" s="581" t="s">
        <v>1418</v>
      </c>
      <c r="E948" s="597"/>
      <c r="F948" s="598"/>
      <c r="G948" s="599"/>
      <c r="H948" s="599">
        <f t="shared" si="272"/>
        <v>0</v>
      </c>
      <c r="I948" s="776"/>
      <c r="J948" s="776">
        <f t="shared" si="273"/>
        <v>0</v>
      </c>
      <c r="K948" s="776"/>
      <c r="L948" s="776">
        <f>+K948*E948</f>
        <v>0</v>
      </c>
      <c r="M948" s="777">
        <f>J948+H948*Tabellen!$K$2+L948</f>
        <v>0</v>
      </c>
      <c r="N948" s="703"/>
      <c r="O948" s="889">
        <f t="shared" si="274"/>
        <v>0</v>
      </c>
      <c r="P948" s="888"/>
      <c r="Q948" s="888"/>
      <c r="Z948" s="837"/>
    </row>
    <row r="949" spans="1:71" ht="15.6" customHeight="1" outlineLevel="2" x14ac:dyDescent="0.2">
      <c r="B949" s="686"/>
      <c r="C949" s="699"/>
      <c r="D949" s="575" t="s">
        <v>1024</v>
      </c>
      <c r="E949" s="597"/>
      <c r="F949" s="598"/>
      <c r="G949" s="599"/>
      <c r="H949" s="599">
        <f t="shared" si="272"/>
        <v>0</v>
      </c>
      <c r="I949" s="776"/>
      <c r="J949" s="776">
        <f t="shared" si="273"/>
        <v>0</v>
      </c>
      <c r="K949" s="776"/>
      <c r="L949" s="776">
        <f>+K949*E949</f>
        <v>0</v>
      </c>
      <c r="M949" s="777">
        <f>J949+H949*Tabellen!$K$2+L949</f>
        <v>0</v>
      </c>
      <c r="N949" s="703"/>
      <c r="O949" s="889">
        <f t="shared" si="274"/>
        <v>0</v>
      </c>
      <c r="P949" s="888"/>
      <c r="Q949" s="888"/>
      <c r="Z949" s="837"/>
    </row>
    <row r="950" spans="1:71" ht="15.6" customHeight="1" outlineLevel="2" x14ac:dyDescent="0.2">
      <c r="B950" s="687"/>
      <c r="D950" s="576" t="s">
        <v>1024</v>
      </c>
      <c r="E950" s="597"/>
      <c r="F950" s="598"/>
      <c r="G950" s="599"/>
      <c r="H950" s="599">
        <f t="shared" si="272"/>
        <v>0</v>
      </c>
      <c r="I950" s="776"/>
      <c r="J950" s="776">
        <f t="shared" si="273"/>
        <v>0</v>
      </c>
      <c r="K950" s="776"/>
      <c r="L950" s="776">
        <f>+K950*E950</f>
        <v>0</v>
      </c>
      <c r="M950" s="777">
        <f>J950+H950*Tabellen!$K$2+L950</f>
        <v>0</v>
      </c>
      <c r="N950" s="703"/>
      <c r="O950" s="889">
        <f t="shared" si="274"/>
        <v>0</v>
      </c>
      <c r="P950" s="888"/>
      <c r="Q950" s="888"/>
      <c r="Z950" s="837"/>
    </row>
    <row r="951" spans="1:71" s="575" customFormat="1" ht="15.6" customHeight="1" outlineLevel="2" x14ac:dyDescent="0.2">
      <c r="A951" s="811"/>
      <c r="B951" s="583" t="str">
        <f>B944</f>
        <v>V1-3-R1</v>
      </c>
      <c r="C951" s="699"/>
      <c r="D951" s="690" t="str">
        <f>D944</f>
        <v>Binnenzijde gevel massieve blokken (kalkhennep)</v>
      </c>
      <c r="E951" s="579">
        <v>1</v>
      </c>
      <c r="F951" s="576" t="s">
        <v>74</v>
      </c>
      <c r="G951" s="580">
        <v>0</v>
      </c>
      <c r="H951" s="580">
        <f t="shared" si="272"/>
        <v>0</v>
      </c>
      <c r="I951" s="768">
        <v>0</v>
      </c>
      <c r="J951" s="768">
        <f t="shared" si="273"/>
        <v>0</v>
      </c>
      <c r="K951" s="770"/>
      <c r="L951" s="768">
        <f>E951*K951</f>
        <v>0</v>
      </c>
      <c r="M951" s="768">
        <f>J951+H951*Tabellen!$K$2+L951</f>
        <v>0</v>
      </c>
      <c r="N951" s="704"/>
      <c r="O951" s="889">
        <f t="shared" si="274"/>
        <v>0</v>
      </c>
      <c r="P951" s="888"/>
      <c r="Q951" s="891" t="s">
        <v>972</v>
      </c>
      <c r="R951" s="911">
        <f>_xlfn.XLOOKUP(Q951,Tabellen!$B$9:$B$21,Tabellen!$C$9:$C$21,"controleren")</f>
        <v>0.3</v>
      </c>
      <c r="S951" s="889">
        <f>O951*R951</f>
        <v>0</v>
      </c>
      <c r="T951" s="889">
        <f>O951-S951</f>
        <v>0</v>
      </c>
      <c r="U951" s="889">
        <f>S951*Tabellen!$G$2</f>
        <v>0</v>
      </c>
      <c r="V951" s="889">
        <f>T951*Tabellen!$H$2</f>
        <v>0</v>
      </c>
      <c r="W951" s="889">
        <f>U951+V951</f>
        <v>0</v>
      </c>
      <c r="X951" s="889">
        <f>O951+W951</f>
        <v>0</v>
      </c>
      <c r="Y951" s="890"/>
      <c r="Z951" s="839"/>
      <c r="AA951" s="839"/>
      <c r="AB951" s="839"/>
      <c r="AC951" s="839"/>
      <c r="AD951" s="839"/>
      <c r="AE951" s="839"/>
      <c r="AF951" s="839"/>
      <c r="AG951" s="839"/>
      <c r="AH951" s="839"/>
      <c r="AI951" s="839"/>
      <c r="AJ951" s="839"/>
      <c r="AK951" s="839"/>
      <c r="AL951" s="839"/>
      <c r="AM951" s="839"/>
      <c r="AN951" s="839"/>
      <c r="AO951" s="839"/>
      <c r="AP951" s="839"/>
      <c r="AQ951" s="839"/>
      <c r="AR951" s="839"/>
      <c r="AS951" s="839"/>
      <c r="AT951" s="839"/>
      <c r="AU951" s="839"/>
      <c r="AV951" s="839"/>
      <c r="AW951" s="839"/>
      <c r="AX951" s="839"/>
      <c r="AY951" s="839"/>
      <c r="AZ951" s="839"/>
      <c r="BA951" s="839"/>
      <c r="BB951" s="839"/>
      <c r="BC951" s="839"/>
      <c r="BD951" s="839"/>
      <c r="BE951" s="839"/>
      <c r="BF951" s="839"/>
      <c r="BG951" s="839"/>
      <c r="BH951" s="839"/>
      <c r="BI951" s="839"/>
      <c r="BJ951" s="839"/>
      <c r="BK951" s="839"/>
      <c r="BL951" s="839"/>
      <c r="BM951" s="839"/>
      <c r="BN951" s="839"/>
      <c r="BO951" s="839"/>
      <c r="BP951" s="839"/>
      <c r="BQ951" s="839"/>
      <c r="BR951" s="839"/>
      <c r="BS951" s="839"/>
    </row>
    <row r="952" spans="1:71" ht="15.6" customHeight="1" outlineLevel="2" x14ac:dyDescent="0.2">
      <c r="B952" s="687"/>
      <c r="D952" s="692" t="s">
        <v>1024</v>
      </c>
      <c r="E952" s="597"/>
      <c r="F952" s="598"/>
      <c r="G952" s="599"/>
      <c r="H952" s="599">
        <f t="shared" si="272"/>
        <v>0</v>
      </c>
      <c r="I952" s="776"/>
      <c r="J952" s="776">
        <f t="shared" si="273"/>
        <v>0</v>
      </c>
      <c r="K952" s="776"/>
      <c r="L952" s="776">
        <f>+K952*E952</f>
        <v>0</v>
      </c>
      <c r="M952" s="777">
        <f>J952+H952*Tabellen!$K$2+L952</f>
        <v>0</v>
      </c>
      <c r="N952" s="703"/>
      <c r="P952" s="888"/>
      <c r="Q952" s="888"/>
      <c r="Z952" s="837"/>
    </row>
    <row r="953" spans="1:71" ht="15.6" customHeight="1" outlineLevel="2" x14ac:dyDescent="0.2">
      <c r="B953" s="578"/>
      <c r="E953" s="579"/>
      <c r="G953" s="580"/>
      <c r="H953" s="580"/>
      <c r="N953" s="703"/>
      <c r="O953" s="888"/>
      <c r="P953" s="888"/>
      <c r="Q953" s="888"/>
    </row>
    <row r="954" spans="1:71" ht="9" customHeight="1" outlineLevel="1" x14ac:dyDescent="0.2">
      <c r="B954" s="582"/>
      <c r="D954" s="583"/>
      <c r="E954" s="585"/>
      <c r="F954" s="583"/>
      <c r="G954" s="584"/>
      <c r="H954" s="584"/>
      <c r="I954" s="769"/>
      <c r="J954" s="769"/>
      <c r="K954" s="769"/>
      <c r="L954" s="769"/>
      <c r="M954" s="769"/>
      <c r="N954" s="694"/>
      <c r="O954" s="892"/>
      <c r="P954" s="892"/>
      <c r="Q954" s="892"/>
      <c r="R954" s="893"/>
      <c r="S954" s="893"/>
      <c r="T954" s="893"/>
      <c r="U954" s="893"/>
      <c r="V954" s="893"/>
      <c r="W954" s="893"/>
      <c r="X954" s="893"/>
      <c r="Y954" s="892"/>
      <c r="Z954" s="837"/>
      <c r="AA954" s="838"/>
      <c r="AG954" s="835"/>
      <c r="AH954" s="835"/>
    </row>
    <row r="955" spans="1:71" s="789" customFormat="1" ht="15.6" customHeight="1" outlineLevel="1" x14ac:dyDescent="0.2">
      <c r="B955" s="569" t="s">
        <v>160</v>
      </c>
      <c r="C955" s="814"/>
      <c r="D955" s="570" t="s">
        <v>145</v>
      </c>
      <c r="E955" s="577">
        <v>1</v>
      </c>
      <c r="F955" s="570" t="s">
        <v>72</v>
      </c>
      <c r="G955" s="571"/>
      <c r="H955" s="571"/>
      <c r="I955" s="767"/>
      <c r="J955" s="767"/>
      <c r="K955" s="767"/>
      <c r="L955" s="767"/>
      <c r="M955" s="767"/>
      <c r="N955" s="814"/>
      <c r="O955" s="884"/>
      <c r="P955" s="885" t="str">
        <f>B955</f>
        <v>V1-3-X</v>
      </c>
      <c r="Q955" s="885"/>
      <c r="R955" s="886"/>
      <c r="S955" s="886"/>
      <c r="T955" s="886"/>
      <c r="U955" s="886"/>
      <c r="V955" s="886"/>
      <c r="W955" s="886"/>
      <c r="X955" s="886"/>
      <c r="Y955" s="887"/>
      <c r="Z955" s="832"/>
      <c r="AA955" s="832"/>
      <c r="AB955" s="832"/>
      <c r="AC955" s="832"/>
      <c r="AD955" s="832"/>
      <c r="AE955" s="832"/>
      <c r="AF955" s="832"/>
      <c r="AG955" s="832"/>
      <c r="AH955" s="832"/>
      <c r="AI955" s="832"/>
      <c r="AJ955" s="832"/>
      <c r="AK955" s="832"/>
      <c r="AL955" s="832"/>
      <c r="AM955" s="832"/>
      <c r="AN955" s="832"/>
      <c r="AO955" s="832"/>
      <c r="AP955" s="832"/>
      <c r="AQ955" s="832"/>
      <c r="AR955" s="832"/>
      <c r="AS955" s="832"/>
      <c r="AT955" s="832"/>
      <c r="AU955" s="832"/>
      <c r="AV955" s="832"/>
      <c r="AW955" s="832"/>
      <c r="AX955" s="832"/>
      <c r="AY955" s="832"/>
      <c r="AZ955" s="832"/>
      <c r="BA955" s="832"/>
      <c r="BB955" s="832"/>
      <c r="BC955" s="832"/>
      <c r="BD955" s="832"/>
      <c r="BE955" s="832"/>
      <c r="BF955" s="832"/>
      <c r="BG955" s="832"/>
      <c r="BH955" s="832"/>
      <c r="BI955" s="832"/>
      <c r="BJ955" s="832"/>
      <c r="BK955" s="832"/>
      <c r="BL955" s="832"/>
      <c r="BM955" s="832"/>
      <c r="BN955" s="832"/>
      <c r="BO955" s="832"/>
      <c r="BP955" s="832"/>
      <c r="BQ955" s="832"/>
      <c r="BR955" s="832"/>
      <c r="BS955" s="832"/>
    </row>
    <row r="956" spans="1:71" ht="15.6" customHeight="1" outlineLevel="2" x14ac:dyDescent="0.2">
      <c r="B956" s="578"/>
      <c r="D956" s="587" t="s">
        <v>142</v>
      </c>
      <c r="E956" s="579"/>
      <c r="G956" s="580"/>
      <c r="H956" s="580"/>
      <c r="I956" s="774"/>
      <c r="J956" s="774"/>
      <c r="K956" s="774"/>
      <c r="N956" s="703"/>
      <c r="O956" s="888" t="str">
        <f>R956</f>
        <v>incl. opslagen</v>
      </c>
      <c r="P956" s="888"/>
      <c r="Q956" s="894"/>
      <c r="R956" s="901" t="str">
        <f>Tabellen!$C$2</f>
        <v>incl. opslagen</v>
      </c>
      <c r="S956" s="895"/>
      <c r="T956" s="901" t="str">
        <f>Tabellen!$C$2</f>
        <v>incl. opslagen</v>
      </c>
    </row>
    <row r="957" spans="1:71" s="575" customFormat="1" ht="15.6" customHeight="1" outlineLevel="2" x14ac:dyDescent="0.2">
      <c r="A957" s="811"/>
      <c r="B957" s="583" t="s">
        <v>1026</v>
      </c>
      <c r="C957" s="699"/>
      <c r="D957" s="692" t="s">
        <v>1184</v>
      </c>
      <c r="E957" s="579">
        <v>1</v>
      </c>
      <c r="F957" s="576" t="s">
        <v>74</v>
      </c>
      <c r="G957" s="580">
        <v>0.35</v>
      </c>
      <c r="H957" s="580">
        <f>E957*G957</f>
        <v>0.35</v>
      </c>
      <c r="I957" s="768">
        <v>3.5</v>
      </c>
      <c r="J957" s="768">
        <f>E957*I957</f>
        <v>3.5</v>
      </c>
      <c r="K957" s="768"/>
      <c r="L957" s="768">
        <f>E957*K957</f>
        <v>0</v>
      </c>
      <c r="M957" s="768">
        <f>J957+H957*Tabellen!$K$2+L957</f>
        <v>24.5</v>
      </c>
      <c r="N957" s="704"/>
      <c r="O957" s="889">
        <f>R957+T957</f>
        <v>29.645</v>
      </c>
      <c r="P957" s="902"/>
      <c r="Q957" s="894" t="s">
        <v>1007</v>
      </c>
      <c r="R957" s="889">
        <f>H957*Tabellen!$K$2*Tabellen!$F$2</f>
        <v>25.41</v>
      </c>
      <c r="S957" s="895" t="s">
        <v>1089</v>
      </c>
      <c r="T957" s="889">
        <f>J957*Tabellen!$F$2</f>
        <v>4.2349999999999994</v>
      </c>
      <c r="U957" s="889">
        <f>R957*Tabellen!$G$2</f>
        <v>2.2868999999999997</v>
      </c>
      <c r="V957" s="889">
        <f>T957*Tabellen!$H$2</f>
        <v>0.88934999999999986</v>
      </c>
      <c r="W957" s="889">
        <f>U957+V957</f>
        <v>3.1762499999999996</v>
      </c>
      <c r="X957" s="889">
        <f>O957+W957</f>
        <v>32.821249999999999</v>
      </c>
      <c r="Y957" s="889"/>
      <c r="Z957" s="839"/>
      <c r="AA957" s="839"/>
      <c r="AB957" s="839"/>
      <c r="AC957" s="839"/>
      <c r="AD957" s="839"/>
      <c r="AE957" s="839"/>
      <c r="AF957" s="839"/>
      <c r="AG957" s="839"/>
      <c r="AH957" s="839"/>
      <c r="AI957" s="839"/>
      <c r="AJ957" s="839"/>
      <c r="AK957" s="839"/>
      <c r="AL957" s="839"/>
      <c r="AM957" s="839"/>
      <c r="AN957" s="839"/>
      <c r="AO957" s="839"/>
      <c r="AP957" s="839"/>
      <c r="AQ957" s="839"/>
      <c r="AR957" s="839"/>
      <c r="AS957" s="839"/>
      <c r="AT957" s="839"/>
      <c r="AU957" s="839"/>
      <c r="AV957" s="839"/>
      <c r="AW957" s="839"/>
      <c r="AX957" s="839"/>
      <c r="AY957" s="839"/>
      <c r="AZ957" s="839"/>
      <c r="BA957" s="839"/>
      <c r="BB957" s="839"/>
      <c r="BC957" s="839"/>
      <c r="BD957" s="839"/>
      <c r="BE957" s="839"/>
      <c r="BF957" s="839"/>
      <c r="BG957" s="839"/>
      <c r="BH957" s="839"/>
      <c r="BI957" s="839"/>
      <c r="BJ957" s="839"/>
      <c r="BK957" s="839"/>
      <c r="BL957" s="839"/>
      <c r="BM957" s="839"/>
      <c r="BN957" s="839"/>
      <c r="BO957" s="839"/>
      <c r="BP957" s="839"/>
      <c r="BQ957" s="839"/>
      <c r="BR957" s="839"/>
      <c r="BS957" s="839"/>
    </row>
    <row r="958" spans="1:71" ht="15.6" customHeight="1" outlineLevel="2" x14ac:dyDescent="0.2">
      <c r="B958" s="578"/>
      <c r="D958" s="690"/>
      <c r="E958" s="579"/>
      <c r="G958" s="580"/>
      <c r="H958" s="580"/>
      <c r="N958" s="703"/>
      <c r="O958" s="889"/>
      <c r="P958" s="902"/>
      <c r="Q958" s="894"/>
      <c r="S958" s="895"/>
    </row>
    <row r="959" spans="1:71" s="575" customFormat="1" ht="15.6" customHeight="1" outlineLevel="2" x14ac:dyDescent="0.2">
      <c r="A959" s="811"/>
      <c r="B959" s="583" t="s">
        <v>1027</v>
      </c>
      <c r="C959" s="698"/>
      <c r="D959" s="725" t="s">
        <v>1669</v>
      </c>
      <c r="E959" s="969">
        <v>1</v>
      </c>
      <c r="F959" s="588" t="s">
        <v>71</v>
      </c>
      <c r="G959" s="589">
        <v>0.12</v>
      </c>
      <c r="H959" s="589">
        <f>E959*G959</f>
        <v>0.12</v>
      </c>
      <c r="I959" s="774">
        <v>2.25</v>
      </c>
      <c r="J959" s="774">
        <f>E959*I959</f>
        <v>2.25</v>
      </c>
      <c r="K959" s="774"/>
      <c r="L959" s="774">
        <f>E959*K959</f>
        <v>0</v>
      </c>
      <c r="M959" s="774">
        <f>J959+H959*Tabellen!$K$2+L959</f>
        <v>9.4499999999999993</v>
      </c>
      <c r="N959" s="704"/>
      <c r="O959" s="889">
        <f>R959+T959</f>
        <v>11.4345</v>
      </c>
      <c r="P959" s="902"/>
      <c r="Q959" s="894" t="s">
        <v>1007</v>
      </c>
      <c r="R959" s="889">
        <f>H959*Tabellen!$K$2*Tabellen!$F$2</f>
        <v>8.7119999999999997</v>
      </c>
      <c r="S959" s="895" t="s">
        <v>1089</v>
      </c>
      <c r="T959" s="889">
        <f>J959*Tabellen!$F$2</f>
        <v>2.7225000000000001</v>
      </c>
      <c r="U959" s="889">
        <f>R959*Tabellen!$G$2</f>
        <v>0.78408</v>
      </c>
      <c r="V959" s="889">
        <f>T959*Tabellen!$H$2</f>
        <v>0.57172500000000004</v>
      </c>
      <c r="W959" s="889">
        <f>U959+V959</f>
        <v>1.3558050000000001</v>
      </c>
      <c r="X959" s="889">
        <f>O959+W959</f>
        <v>12.790305</v>
      </c>
      <c r="Y959" s="890"/>
      <c r="Z959" s="839"/>
      <c r="AA959" s="839"/>
      <c r="AB959" s="839"/>
      <c r="AC959" s="839"/>
      <c r="AD959" s="839"/>
      <c r="AE959" s="839"/>
      <c r="AF959" s="839"/>
      <c r="AG959" s="839"/>
      <c r="AH959" s="839"/>
      <c r="AI959" s="839"/>
      <c r="AJ959" s="839"/>
      <c r="AK959" s="839"/>
      <c r="AL959" s="839"/>
      <c r="AM959" s="839"/>
      <c r="AN959" s="839"/>
      <c r="AO959" s="839"/>
      <c r="AP959" s="839"/>
      <c r="AQ959" s="839"/>
      <c r="AR959" s="839"/>
      <c r="AS959" s="839"/>
      <c r="AT959" s="839"/>
      <c r="AU959" s="839"/>
      <c r="AV959" s="839"/>
      <c r="AW959" s="839"/>
      <c r="AX959" s="839"/>
      <c r="AY959" s="839"/>
      <c r="AZ959" s="839"/>
      <c r="BA959" s="839"/>
      <c r="BB959" s="839"/>
      <c r="BC959" s="839"/>
      <c r="BD959" s="839"/>
      <c r="BE959" s="839"/>
      <c r="BF959" s="839"/>
      <c r="BG959" s="839"/>
      <c r="BH959" s="839"/>
      <c r="BI959" s="839"/>
      <c r="BJ959" s="839"/>
      <c r="BK959" s="839"/>
      <c r="BL959" s="839"/>
      <c r="BM959" s="839"/>
      <c r="BN959" s="839"/>
      <c r="BO959" s="839"/>
      <c r="BP959" s="839"/>
      <c r="BQ959" s="839"/>
      <c r="BR959" s="839"/>
      <c r="BS959" s="839"/>
    </row>
    <row r="960" spans="1:71" s="575" customFormat="1" ht="15.6" customHeight="1" outlineLevel="2" x14ac:dyDescent="0.2">
      <c r="A960" s="811"/>
      <c r="B960" s="578"/>
      <c r="C960" s="698"/>
      <c r="D960" s="725"/>
      <c r="E960" s="969"/>
      <c r="F960" s="588"/>
      <c r="G960" s="589"/>
      <c r="H960" s="589"/>
      <c r="I960" s="774"/>
      <c r="J960" s="774"/>
      <c r="K960" s="774"/>
      <c r="L960" s="774"/>
      <c r="M960" s="774"/>
      <c r="N960" s="704"/>
      <c r="O960" s="889"/>
      <c r="P960" s="902"/>
      <c r="Q960" s="894"/>
      <c r="R960" s="889"/>
      <c r="S960" s="895"/>
      <c r="T960" s="889"/>
      <c r="U960" s="889"/>
      <c r="V960" s="889"/>
      <c r="W960" s="889"/>
      <c r="X960" s="889"/>
      <c r="Y960" s="890"/>
      <c r="Z960" s="839"/>
      <c r="AA960" s="839"/>
      <c r="AB960" s="839"/>
      <c r="AC960" s="839"/>
      <c r="AD960" s="839"/>
      <c r="AE960" s="839"/>
      <c r="AF960" s="839"/>
      <c r="AG960" s="839"/>
      <c r="AH960" s="839"/>
      <c r="AI960" s="839"/>
      <c r="AJ960" s="839"/>
      <c r="AK960" s="839"/>
      <c r="AL960" s="839"/>
      <c r="AM960" s="839"/>
      <c r="AN960" s="839"/>
      <c r="AO960" s="839"/>
      <c r="AP960" s="839"/>
      <c r="AQ960" s="839"/>
      <c r="AR960" s="839"/>
      <c r="AS960" s="839"/>
      <c r="AT960" s="839"/>
      <c r="AU960" s="839"/>
      <c r="AV960" s="839"/>
      <c r="AW960" s="839"/>
      <c r="AX960" s="839"/>
      <c r="AY960" s="839"/>
      <c r="AZ960" s="839"/>
      <c r="BA960" s="839"/>
      <c r="BB960" s="839"/>
      <c r="BC960" s="839"/>
      <c r="BD960" s="839"/>
      <c r="BE960" s="839"/>
      <c r="BF960" s="839"/>
      <c r="BG960" s="839"/>
      <c r="BH960" s="839"/>
      <c r="BI960" s="839"/>
      <c r="BJ960" s="839"/>
      <c r="BK960" s="839"/>
      <c r="BL960" s="839"/>
      <c r="BM960" s="839"/>
      <c r="BN960" s="839"/>
      <c r="BO960" s="839"/>
      <c r="BP960" s="839"/>
      <c r="BQ960" s="839"/>
      <c r="BR960" s="839"/>
      <c r="BS960" s="839"/>
    </row>
    <row r="961" spans="1:71" s="575" customFormat="1" ht="15.6" customHeight="1" outlineLevel="2" x14ac:dyDescent="0.2">
      <c r="A961" s="811"/>
      <c r="B961" s="583" t="s">
        <v>1028</v>
      </c>
      <c r="C961" s="698"/>
      <c r="D961" s="725" t="s">
        <v>1670</v>
      </c>
      <c r="E961" s="969">
        <v>1</v>
      </c>
      <c r="F961" s="588" t="s">
        <v>71</v>
      </c>
      <c r="G961" s="589">
        <v>0.7</v>
      </c>
      <c r="H961" s="589">
        <f>E961*G961</f>
        <v>0.7</v>
      </c>
      <c r="I961" s="774">
        <v>30</v>
      </c>
      <c r="J961" s="774">
        <f>E961*I961</f>
        <v>30</v>
      </c>
      <c r="K961" s="774"/>
      <c r="L961" s="774">
        <f>E961*K961</f>
        <v>0</v>
      </c>
      <c r="M961" s="774">
        <f>J961+H961*Tabellen!$K$2+L961</f>
        <v>72</v>
      </c>
      <c r="N961" s="704"/>
      <c r="O961" s="889">
        <f>R961+T961</f>
        <v>87.12</v>
      </c>
      <c r="P961" s="902"/>
      <c r="Q961" s="894" t="s">
        <v>1007</v>
      </c>
      <c r="R961" s="889">
        <f>H961*Tabellen!$K$2*Tabellen!$F$2</f>
        <v>50.82</v>
      </c>
      <c r="S961" s="895" t="s">
        <v>1089</v>
      </c>
      <c r="T961" s="889">
        <f>J961*Tabellen!$F$2</f>
        <v>36.299999999999997</v>
      </c>
      <c r="U961" s="889">
        <f>R961*Tabellen!$G$2</f>
        <v>4.5737999999999994</v>
      </c>
      <c r="V961" s="889">
        <f>T961*Tabellen!$H$2</f>
        <v>7.6229999999999993</v>
      </c>
      <c r="W961" s="889">
        <f>U961+V961</f>
        <v>12.1968</v>
      </c>
      <c r="X961" s="889">
        <f>O961+W961</f>
        <v>99.316800000000001</v>
      </c>
      <c r="Y961" s="890"/>
      <c r="Z961" s="839"/>
      <c r="AA961" s="839"/>
      <c r="AB961" s="839"/>
      <c r="AC961" s="839"/>
      <c r="AD961" s="839"/>
      <c r="AE961" s="839"/>
      <c r="AF961" s="839"/>
      <c r="AG961" s="839"/>
      <c r="AH961" s="839"/>
      <c r="AI961" s="839"/>
      <c r="AJ961" s="839"/>
      <c r="AK961" s="839"/>
      <c r="AL961" s="839"/>
      <c r="AM961" s="839"/>
      <c r="AN961" s="839"/>
      <c r="AO961" s="839"/>
      <c r="AP961" s="839"/>
      <c r="AQ961" s="839"/>
      <c r="AR961" s="839"/>
      <c r="AS961" s="839"/>
      <c r="AT961" s="839"/>
      <c r="AU961" s="839"/>
      <c r="AV961" s="839"/>
      <c r="AW961" s="839"/>
      <c r="AX961" s="839"/>
      <c r="AY961" s="839"/>
      <c r="AZ961" s="839"/>
      <c r="BA961" s="839"/>
      <c r="BB961" s="839"/>
      <c r="BC961" s="839"/>
      <c r="BD961" s="839"/>
      <c r="BE961" s="839"/>
      <c r="BF961" s="839"/>
      <c r="BG961" s="839"/>
      <c r="BH961" s="839"/>
      <c r="BI961" s="839"/>
      <c r="BJ961" s="839"/>
      <c r="BK961" s="839"/>
      <c r="BL961" s="839"/>
      <c r="BM961" s="839"/>
      <c r="BN961" s="839"/>
      <c r="BO961" s="839"/>
      <c r="BP961" s="839"/>
      <c r="BQ961" s="839"/>
      <c r="BR961" s="839"/>
      <c r="BS961" s="839"/>
    </row>
    <row r="962" spans="1:71" s="575" customFormat="1" ht="15.6" customHeight="1" outlineLevel="2" x14ac:dyDescent="0.2">
      <c r="A962" s="811"/>
      <c r="B962" s="578"/>
      <c r="C962" s="698"/>
      <c r="D962" s="725"/>
      <c r="E962" s="969"/>
      <c r="F962" s="588"/>
      <c r="G962" s="589"/>
      <c r="H962" s="589"/>
      <c r="I962" s="774"/>
      <c r="J962" s="774"/>
      <c r="K962" s="774"/>
      <c r="L962" s="774"/>
      <c r="M962" s="774"/>
      <c r="N962" s="704"/>
      <c r="O962" s="889"/>
      <c r="P962" s="902"/>
      <c r="Q962" s="894"/>
      <c r="R962" s="889"/>
      <c r="S962" s="895"/>
      <c r="T962" s="889"/>
      <c r="U962" s="889"/>
      <c r="V962" s="889"/>
      <c r="W962" s="889"/>
      <c r="X962" s="889"/>
      <c r="Y962" s="890"/>
      <c r="Z962" s="839"/>
      <c r="AA962" s="839"/>
      <c r="AB962" s="839"/>
      <c r="AC962" s="839"/>
      <c r="AD962" s="839"/>
      <c r="AE962" s="839"/>
      <c r="AF962" s="839"/>
      <c r="AG962" s="839"/>
      <c r="AH962" s="839"/>
      <c r="AI962" s="839"/>
      <c r="AJ962" s="839"/>
      <c r="AK962" s="839"/>
      <c r="AL962" s="839"/>
      <c r="AM962" s="839"/>
      <c r="AN962" s="839"/>
      <c r="AO962" s="839"/>
      <c r="AP962" s="839"/>
      <c r="AQ962" s="839"/>
      <c r="AR962" s="839"/>
      <c r="AS962" s="839"/>
      <c r="AT962" s="839"/>
      <c r="AU962" s="839"/>
      <c r="AV962" s="839"/>
      <c r="AW962" s="839"/>
      <c r="AX962" s="839"/>
      <c r="AY962" s="839"/>
      <c r="AZ962" s="839"/>
      <c r="BA962" s="839"/>
      <c r="BB962" s="839"/>
      <c r="BC962" s="839"/>
      <c r="BD962" s="839"/>
      <c r="BE962" s="839"/>
      <c r="BF962" s="839"/>
      <c r="BG962" s="839"/>
      <c r="BH962" s="839"/>
      <c r="BI962" s="839"/>
      <c r="BJ962" s="839"/>
      <c r="BK962" s="839"/>
      <c r="BL962" s="839"/>
      <c r="BM962" s="839"/>
      <c r="BN962" s="839"/>
      <c r="BO962" s="839"/>
      <c r="BP962" s="839"/>
      <c r="BQ962" s="839"/>
      <c r="BR962" s="839"/>
      <c r="BS962" s="839"/>
    </row>
    <row r="963" spans="1:71" s="575" customFormat="1" ht="15.6" customHeight="1" outlineLevel="2" x14ac:dyDescent="0.2">
      <c r="A963" s="811"/>
      <c r="B963" s="583" t="s">
        <v>1029</v>
      </c>
      <c r="C963" s="698"/>
      <c r="D963" s="725" t="s">
        <v>1035</v>
      </c>
      <c r="E963" s="969">
        <v>1</v>
      </c>
      <c r="F963" s="588" t="s">
        <v>71</v>
      </c>
      <c r="G963" s="589">
        <v>0.25</v>
      </c>
      <c r="H963" s="589">
        <f>E963*G963</f>
        <v>0.25</v>
      </c>
      <c r="I963" s="774">
        <v>22</v>
      </c>
      <c r="J963" s="774">
        <f>E963*I963</f>
        <v>22</v>
      </c>
      <c r="K963" s="774"/>
      <c r="L963" s="774">
        <f>E963*K963</f>
        <v>0</v>
      </c>
      <c r="M963" s="774">
        <f>J963+H963*Tabellen!$K$2+L963</f>
        <v>37</v>
      </c>
      <c r="N963" s="704"/>
      <c r="O963" s="889">
        <f>R963+T963</f>
        <v>44.769999999999996</v>
      </c>
      <c r="P963" s="902"/>
      <c r="Q963" s="894" t="s">
        <v>1007</v>
      </c>
      <c r="R963" s="889">
        <f>H963*Tabellen!$K$2*Tabellen!$F$2</f>
        <v>18.149999999999999</v>
      </c>
      <c r="S963" s="895" t="s">
        <v>1089</v>
      </c>
      <c r="T963" s="889">
        <f>J963*Tabellen!$F$2</f>
        <v>26.619999999999997</v>
      </c>
      <c r="U963" s="889">
        <f>R963*Tabellen!$G$2</f>
        <v>1.6334999999999997</v>
      </c>
      <c r="V963" s="889">
        <f>T963*Tabellen!$H$2</f>
        <v>5.5901999999999994</v>
      </c>
      <c r="W963" s="889">
        <f>U963+V963</f>
        <v>7.2236999999999991</v>
      </c>
      <c r="X963" s="889">
        <f>O963+W963</f>
        <v>51.993699999999997</v>
      </c>
      <c r="Y963" s="890"/>
      <c r="Z963" s="839"/>
      <c r="AA963" s="839"/>
      <c r="AB963" s="839"/>
      <c r="AC963" s="839"/>
      <c r="AD963" s="839"/>
      <c r="AE963" s="839"/>
      <c r="AF963" s="839"/>
      <c r="AG963" s="839"/>
      <c r="AH963" s="839"/>
      <c r="AI963" s="839"/>
      <c r="AJ963" s="839"/>
      <c r="AK963" s="839"/>
      <c r="AL963" s="839"/>
      <c r="AM963" s="839"/>
      <c r="AN963" s="839"/>
      <c r="AO963" s="839"/>
      <c r="AP963" s="839"/>
      <c r="AQ963" s="839"/>
      <c r="AR963" s="839"/>
      <c r="AS963" s="839"/>
      <c r="AT963" s="839"/>
      <c r="AU963" s="839"/>
      <c r="AV963" s="839"/>
      <c r="AW963" s="839"/>
      <c r="AX963" s="839"/>
      <c r="AY963" s="839"/>
      <c r="AZ963" s="839"/>
      <c r="BA963" s="839"/>
      <c r="BB963" s="839"/>
      <c r="BC963" s="839"/>
      <c r="BD963" s="839"/>
      <c r="BE963" s="839"/>
      <c r="BF963" s="839"/>
      <c r="BG963" s="839"/>
      <c r="BH963" s="839"/>
      <c r="BI963" s="839"/>
      <c r="BJ963" s="839"/>
      <c r="BK963" s="839"/>
      <c r="BL963" s="839"/>
      <c r="BM963" s="839"/>
      <c r="BN963" s="839"/>
      <c r="BO963" s="839"/>
      <c r="BP963" s="839"/>
      <c r="BQ963" s="839"/>
      <c r="BR963" s="839"/>
      <c r="BS963" s="839"/>
    </row>
    <row r="964" spans="1:71" s="575" customFormat="1" ht="15.6" customHeight="1" outlineLevel="2" x14ac:dyDescent="0.2">
      <c r="A964" s="811"/>
      <c r="B964" s="578"/>
      <c r="C964" s="698"/>
      <c r="D964" s="725"/>
      <c r="E964" s="969"/>
      <c r="F964" s="588"/>
      <c r="G964" s="589"/>
      <c r="H964" s="589"/>
      <c r="I964" s="774"/>
      <c r="J964" s="774"/>
      <c r="K964" s="774"/>
      <c r="L964" s="774"/>
      <c r="M964" s="774"/>
      <c r="N964" s="704"/>
      <c r="O964" s="889"/>
      <c r="P964" s="902"/>
      <c r="Q964" s="894"/>
      <c r="R964" s="889"/>
      <c r="S964" s="895"/>
      <c r="T964" s="889"/>
      <c r="U964" s="889"/>
      <c r="V964" s="889"/>
      <c r="W964" s="889"/>
      <c r="X964" s="889"/>
      <c r="Y964" s="890"/>
      <c r="Z964" s="839"/>
      <c r="AA964" s="839"/>
      <c r="AB964" s="839"/>
      <c r="AC964" s="839"/>
      <c r="AD964" s="839"/>
      <c r="AE964" s="839"/>
      <c r="AF964" s="839"/>
      <c r="AG964" s="839"/>
      <c r="AH964" s="839"/>
      <c r="AI964" s="839"/>
      <c r="AJ964" s="839"/>
      <c r="AK964" s="839"/>
      <c r="AL964" s="839"/>
      <c r="AM964" s="839"/>
      <c r="AN964" s="839"/>
      <c r="AO964" s="839"/>
      <c r="AP964" s="839"/>
      <c r="AQ964" s="839"/>
      <c r="AR964" s="839"/>
      <c r="AS964" s="839"/>
      <c r="AT964" s="839"/>
      <c r="AU964" s="839"/>
      <c r="AV964" s="839"/>
      <c r="AW964" s="839"/>
      <c r="AX964" s="839"/>
      <c r="AY964" s="839"/>
      <c r="AZ964" s="839"/>
      <c r="BA964" s="839"/>
      <c r="BB964" s="839"/>
      <c r="BC964" s="839"/>
      <c r="BD964" s="839"/>
      <c r="BE964" s="839"/>
      <c r="BF964" s="839"/>
      <c r="BG964" s="839"/>
      <c r="BH964" s="839"/>
      <c r="BI964" s="839"/>
      <c r="BJ964" s="839"/>
      <c r="BK964" s="839"/>
      <c r="BL964" s="839"/>
      <c r="BM964" s="839"/>
      <c r="BN964" s="839"/>
      <c r="BO964" s="839"/>
      <c r="BP964" s="839"/>
      <c r="BQ964" s="839"/>
      <c r="BR964" s="839"/>
      <c r="BS964" s="839"/>
    </row>
    <row r="965" spans="1:71" s="575" customFormat="1" ht="15.6" customHeight="1" outlineLevel="2" x14ac:dyDescent="0.2">
      <c r="A965" s="811"/>
      <c r="B965" s="583" t="s">
        <v>1030</v>
      </c>
      <c r="C965" s="698"/>
      <c r="D965" s="725" t="s">
        <v>1036</v>
      </c>
      <c r="E965" s="969">
        <v>1</v>
      </c>
      <c r="F965" s="588" t="s">
        <v>71</v>
      </c>
      <c r="G965" s="589">
        <v>0.2</v>
      </c>
      <c r="H965" s="589">
        <f>E965*G965</f>
        <v>0.2</v>
      </c>
      <c r="I965" s="774">
        <v>7.5</v>
      </c>
      <c r="J965" s="774">
        <f>E965*I965</f>
        <v>7.5</v>
      </c>
      <c r="K965" s="774"/>
      <c r="L965" s="774">
        <f>E965*K965</f>
        <v>0</v>
      </c>
      <c r="M965" s="774">
        <f>J965+H965*Tabellen!$K$2+L965</f>
        <v>19.5</v>
      </c>
      <c r="N965" s="704"/>
      <c r="O965" s="889">
        <f>R965+T965</f>
        <v>23.594999999999999</v>
      </c>
      <c r="P965" s="902"/>
      <c r="Q965" s="894" t="s">
        <v>1007</v>
      </c>
      <c r="R965" s="889">
        <f>H965*Tabellen!$K$2*Tabellen!$F$2</f>
        <v>14.52</v>
      </c>
      <c r="S965" s="895" t="s">
        <v>1089</v>
      </c>
      <c r="T965" s="889">
        <f>J965*Tabellen!$F$2</f>
        <v>9.0749999999999993</v>
      </c>
      <c r="U965" s="889">
        <f>R965*Tabellen!$G$2</f>
        <v>1.3068</v>
      </c>
      <c r="V965" s="889">
        <f>T965*Tabellen!$H$2</f>
        <v>1.9057499999999998</v>
      </c>
      <c r="W965" s="889">
        <f>U965+V965</f>
        <v>3.2125499999999998</v>
      </c>
      <c r="X965" s="889">
        <f>O965+W965</f>
        <v>26.807549999999999</v>
      </c>
      <c r="Y965" s="890"/>
      <c r="Z965" s="839"/>
      <c r="AA965" s="839"/>
      <c r="AB965" s="839"/>
      <c r="AC965" s="839"/>
      <c r="AD965" s="839"/>
      <c r="AE965" s="839"/>
      <c r="AF965" s="839"/>
      <c r="AG965" s="839"/>
      <c r="AH965" s="839"/>
      <c r="AI965" s="839"/>
      <c r="AJ965" s="839"/>
      <c r="AK965" s="839"/>
      <c r="AL965" s="839"/>
      <c r="AM965" s="839"/>
      <c r="AN965" s="839"/>
      <c r="AO965" s="839"/>
      <c r="AP965" s="839"/>
      <c r="AQ965" s="839"/>
      <c r="AR965" s="839"/>
      <c r="AS965" s="839"/>
      <c r="AT965" s="839"/>
      <c r="AU965" s="839"/>
      <c r="AV965" s="839"/>
      <c r="AW965" s="839"/>
      <c r="AX965" s="839"/>
      <c r="AY965" s="839"/>
      <c r="AZ965" s="839"/>
      <c r="BA965" s="839"/>
      <c r="BB965" s="839"/>
      <c r="BC965" s="839"/>
      <c r="BD965" s="839"/>
      <c r="BE965" s="839"/>
      <c r="BF965" s="839"/>
      <c r="BG965" s="839"/>
      <c r="BH965" s="839"/>
      <c r="BI965" s="839"/>
      <c r="BJ965" s="839"/>
      <c r="BK965" s="839"/>
      <c r="BL965" s="839"/>
      <c r="BM965" s="839"/>
      <c r="BN965" s="839"/>
      <c r="BO965" s="839"/>
      <c r="BP965" s="839"/>
      <c r="BQ965" s="839"/>
      <c r="BR965" s="839"/>
      <c r="BS965" s="839"/>
    </row>
    <row r="966" spans="1:71" s="575" customFormat="1" ht="15.6" customHeight="1" outlineLevel="2" x14ac:dyDescent="0.2">
      <c r="A966" s="811"/>
      <c r="B966" s="578"/>
      <c r="C966" s="698"/>
      <c r="D966" s="720"/>
      <c r="E966" s="969"/>
      <c r="F966" s="588"/>
      <c r="G966" s="589"/>
      <c r="H966" s="589"/>
      <c r="I966" s="774"/>
      <c r="J966" s="774"/>
      <c r="K966" s="774"/>
      <c r="L966" s="774"/>
      <c r="M966" s="774"/>
      <c r="N966" s="704"/>
      <c r="O966" s="889"/>
      <c r="P966" s="902"/>
      <c r="Q966" s="894"/>
      <c r="R966" s="889"/>
      <c r="S966" s="895"/>
      <c r="T966" s="889"/>
      <c r="U966" s="889"/>
      <c r="V966" s="889"/>
      <c r="W966" s="889"/>
      <c r="X966" s="889"/>
      <c r="Y966" s="890"/>
      <c r="Z966" s="839"/>
      <c r="AA966" s="839"/>
      <c r="AB966" s="839"/>
      <c r="AC966" s="839"/>
      <c r="AD966" s="839"/>
      <c r="AE966" s="839"/>
      <c r="AF966" s="839"/>
      <c r="AG966" s="839"/>
      <c r="AH966" s="839"/>
      <c r="AI966" s="839"/>
      <c r="AJ966" s="839"/>
      <c r="AK966" s="839"/>
      <c r="AL966" s="839"/>
      <c r="AM966" s="839"/>
      <c r="AN966" s="839"/>
      <c r="AO966" s="839"/>
      <c r="AP966" s="839"/>
      <c r="AQ966" s="839"/>
      <c r="AR966" s="839"/>
      <c r="AS966" s="839"/>
      <c r="AT966" s="839"/>
      <c r="AU966" s="839"/>
      <c r="AV966" s="839"/>
      <c r="AW966" s="839"/>
      <c r="AX966" s="839"/>
      <c r="AY966" s="839"/>
      <c r="AZ966" s="839"/>
      <c r="BA966" s="839"/>
      <c r="BB966" s="839"/>
      <c r="BC966" s="839"/>
      <c r="BD966" s="839"/>
      <c r="BE966" s="839"/>
      <c r="BF966" s="839"/>
      <c r="BG966" s="839"/>
      <c r="BH966" s="839"/>
      <c r="BI966" s="839"/>
      <c r="BJ966" s="839"/>
      <c r="BK966" s="839"/>
      <c r="BL966" s="839"/>
      <c r="BM966" s="839"/>
      <c r="BN966" s="839"/>
      <c r="BO966" s="839"/>
      <c r="BP966" s="839"/>
      <c r="BQ966" s="839"/>
      <c r="BR966" s="839"/>
      <c r="BS966" s="839"/>
    </row>
    <row r="967" spans="1:71" s="575" customFormat="1" ht="15.6" customHeight="1" outlineLevel="2" x14ac:dyDescent="0.2">
      <c r="A967" s="811"/>
      <c r="B967" s="583" t="s">
        <v>1031</v>
      </c>
      <c r="C967" s="698"/>
      <c r="D967" s="989" t="s">
        <v>1671</v>
      </c>
      <c r="E967" s="969">
        <v>1</v>
      </c>
      <c r="F967" s="588" t="s">
        <v>73</v>
      </c>
      <c r="G967" s="589">
        <v>1</v>
      </c>
      <c r="H967" s="589">
        <f>E967*G967</f>
        <v>1</v>
      </c>
      <c r="I967" s="774">
        <v>10</v>
      </c>
      <c r="J967" s="774">
        <f>E967*I967</f>
        <v>10</v>
      </c>
      <c r="K967" s="774"/>
      <c r="L967" s="774">
        <f>E967*K967</f>
        <v>0</v>
      </c>
      <c r="M967" s="774">
        <f>J967+H967*Tabellen!$K$2+L967</f>
        <v>70</v>
      </c>
      <c r="N967" s="704"/>
      <c r="O967" s="889">
        <f>R967+T967</f>
        <v>84.699999999999989</v>
      </c>
      <c r="P967" s="902"/>
      <c r="Q967" s="894" t="s">
        <v>1007</v>
      </c>
      <c r="R967" s="889">
        <f>H967*Tabellen!$K$2*Tabellen!$F$2</f>
        <v>72.599999999999994</v>
      </c>
      <c r="S967" s="895" t="s">
        <v>1089</v>
      </c>
      <c r="T967" s="889">
        <f>J967*Tabellen!$F$2</f>
        <v>12.1</v>
      </c>
      <c r="U967" s="889">
        <f>R967*Tabellen!$G$2</f>
        <v>6.5339999999999989</v>
      </c>
      <c r="V967" s="889">
        <f>T967*Tabellen!$H$2</f>
        <v>2.5409999999999999</v>
      </c>
      <c r="W967" s="889">
        <f>U967+V967</f>
        <v>9.0749999999999993</v>
      </c>
      <c r="X967" s="889">
        <f>O967+W967</f>
        <v>93.774999999999991</v>
      </c>
      <c r="Y967" s="890"/>
      <c r="Z967" s="839"/>
      <c r="AA967" s="839"/>
      <c r="AB967" s="839"/>
      <c r="AC967" s="839"/>
      <c r="AD967" s="839"/>
      <c r="AE967" s="839"/>
      <c r="AF967" s="839"/>
      <c r="AG967" s="839"/>
      <c r="AH967" s="839"/>
      <c r="AI967" s="839"/>
      <c r="AJ967" s="839"/>
      <c r="AK967" s="839"/>
      <c r="AL967" s="839"/>
      <c r="AM967" s="839"/>
      <c r="AN967" s="839"/>
      <c r="AO967" s="839"/>
      <c r="AP967" s="839"/>
      <c r="AQ967" s="839"/>
      <c r="AR967" s="839"/>
      <c r="AS967" s="839"/>
      <c r="AT967" s="839"/>
      <c r="AU967" s="839"/>
      <c r="AV967" s="839"/>
      <c r="AW967" s="839"/>
      <c r="AX967" s="839"/>
      <c r="AY967" s="839"/>
      <c r="AZ967" s="839"/>
      <c r="BA967" s="839"/>
      <c r="BB967" s="839"/>
      <c r="BC967" s="839"/>
      <c r="BD967" s="839"/>
      <c r="BE967" s="839"/>
      <c r="BF967" s="839"/>
      <c r="BG967" s="839"/>
      <c r="BH967" s="839"/>
      <c r="BI967" s="839"/>
      <c r="BJ967" s="839"/>
      <c r="BK967" s="839"/>
      <c r="BL967" s="839"/>
      <c r="BM967" s="839"/>
      <c r="BN967" s="839"/>
      <c r="BO967" s="839"/>
      <c r="BP967" s="839"/>
      <c r="BQ967" s="839"/>
      <c r="BR967" s="839"/>
      <c r="BS967" s="839"/>
    </row>
    <row r="968" spans="1:71" s="575" customFormat="1" ht="15.6" customHeight="1" outlineLevel="2" x14ac:dyDescent="0.2">
      <c r="A968" s="811"/>
      <c r="B968" s="578"/>
      <c r="C968" s="698"/>
      <c r="D968" s="725"/>
      <c r="E968" s="969"/>
      <c r="F968" s="588"/>
      <c r="G968" s="589"/>
      <c r="H968" s="589"/>
      <c r="I968" s="774"/>
      <c r="J968" s="774"/>
      <c r="K968" s="774"/>
      <c r="L968" s="774"/>
      <c r="M968" s="774"/>
      <c r="N968" s="704"/>
      <c r="O968" s="889"/>
      <c r="P968" s="902"/>
      <c r="Q968" s="894"/>
      <c r="R968" s="889"/>
      <c r="S968" s="895"/>
      <c r="T968" s="889"/>
      <c r="U968" s="889"/>
      <c r="V968" s="889"/>
      <c r="W968" s="889"/>
      <c r="X968" s="889"/>
      <c r="Y968" s="890"/>
      <c r="Z968" s="839"/>
      <c r="AA968" s="839"/>
      <c r="AB968" s="839"/>
      <c r="AC968" s="839"/>
      <c r="AD968" s="839"/>
      <c r="AE968" s="839"/>
      <c r="AF968" s="839"/>
      <c r="AG968" s="839"/>
      <c r="AH968" s="839"/>
      <c r="AI968" s="839"/>
      <c r="AJ968" s="839"/>
      <c r="AK968" s="839"/>
      <c r="AL968" s="839"/>
      <c r="AM968" s="839"/>
      <c r="AN968" s="839"/>
      <c r="AO968" s="839"/>
      <c r="AP968" s="839"/>
      <c r="AQ968" s="839"/>
      <c r="AR968" s="839"/>
      <c r="AS968" s="839"/>
      <c r="AT968" s="839"/>
      <c r="AU968" s="839"/>
      <c r="AV968" s="839"/>
      <c r="AW968" s="839"/>
      <c r="AX968" s="839"/>
      <c r="AY968" s="839"/>
      <c r="AZ968" s="839"/>
      <c r="BA968" s="839"/>
      <c r="BB968" s="839"/>
      <c r="BC968" s="839"/>
      <c r="BD968" s="839"/>
      <c r="BE968" s="839"/>
      <c r="BF968" s="839"/>
      <c r="BG968" s="839"/>
      <c r="BH968" s="839"/>
      <c r="BI968" s="839"/>
      <c r="BJ968" s="839"/>
      <c r="BK968" s="839"/>
      <c r="BL968" s="839"/>
      <c r="BM968" s="839"/>
      <c r="BN968" s="839"/>
      <c r="BO968" s="839"/>
      <c r="BP968" s="839"/>
      <c r="BQ968" s="839"/>
      <c r="BR968" s="839"/>
      <c r="BS968" s="839"/>
    </row>
    <row r="969" spans="1:71" s="575" customFormat="1" ht="15.6" customHeight="1" outlineLevel="2" x14ac:dyDescent="0.2">
      <c r="A969" s="811"/>
      <c r="B969" s="583" t="s">
        <v>1032</v>
      </c>
      <c r="C969" s="698"/>
      <c r="D969" s="725" t="s">
        <v>1037</v>
      </c>
      <c r="E969" s="969">
        <v>1</v>
      </c>
      <c r="F969" s="588" t="s">
        <v>71</v>
      </c>
      <c r="G969" s="589">
        <v>0.35</v>
      </c>
      <c r="H969" s="589">
        <f>E969*G969</f>
        <v>0.35</v>
      </c>
      <c r="I969" s="774">
        <v>5</v>
      </c>
      <c r="J969" s="774">
        <f>E969*I969</f>
        <v>5</v>
      </c>
      <c r="K969" s="774"/>
      <c r="L969" s="774">
        <f>E969*K969</f>
        <v>0</v>
      </c>
      <c r="M969" s="774">
        <f>J969+H969*Tabellen!$K$2+L969</f>
        <v>26</v>
      </c>
      <c r="N969" s="704"/>
      <c r="O969" s="889">
        <f>R969+T969</f>
        <v>31.46</v>
      </c>
      <c r="P969" s="902"/>
      <c r="Q969" s="894" t="s">
        <v>1007</v>
      </c>
      <c r="R969" s="889">
        <f>H969*Tabellen!$K$2*Tabellen!$F$2</f>
        <v>25.41</v>
      </c>
      <c r="S969" s="895" t="s">
        <v>1089</v>
      </c>
      <c r="T969" s="889">
        <f>J969*Tabellen!$F$2</f>
        <v>6.05</v>
      </c>
      <c r="U969" s="889">
        <f>R969*Tabellen!$G$2</f>
        <v>2.2868999999999997</v>
      </c>
      <c r="V969" s="889">
        <f>T969*Tabellen!$H$2</f>
        <v>1.2705</v>
      </c>
      <c r="W969" s="889">
        <f>U969+V969</f>
        <v>3.5573999999999995</v>
      </c>
      <c r="X969" s="889">
        <f>O969+W969</f>
        <v>35.017400000000002</v>
      </c>
      <c r="Y969" s="890"/>
      <c r="Z969" s="839"/>
      <c r="AA969" s="839"/>
      <c r="AB969" s="839"/>
      <c r="AC969" s="839"/>
      <c r="AD969" s="839"/>
      <c r="AE969" s="839"/>
      <c r="AF969" s="839"/>
      <c r="AG969" s="839"/>
      <c r="AH969" s="839"/>
      <c r="AI969" s="839"/>
      <c r="AJ969" s="839"/>
      <c r="AK969" s="839"/>
      <c r="AL969" s="839"/>
      <c r="AM969" s="839"/>
      <c r="AN969" s="839"/>
      <c r="AO969" s="839"/>
      <c r="AP969" s="839"/>
      <c r="AQ969" s="839"/>
      <c r="AR969" s="839"/>
      <c r="AS969" s="839"/>
      <c r="AT969" s="839"/>
      <c r="AU969" s="839"/>
      <c r="AV969" s="839"/>
      <c r="AW969" s="839"/>
      <c r="AX969" s="839"/>
      <c r="AY969" s="839"/>
      <c r="AZ969" s="839"/>
      <c r="BA969" s="839"/>
      <c r="BB969" s="839"/>
      <c r="BC969" s="839"/>
      <c r="BD969" s="839"/>
      <c r="BE969" s="839"/>
      <c r="BF969" s="839"/>
      <c r="BG969" s="839"/>
      <c r="BH969" s="839"/>
      <c r="BI969" s="839"/>
      <c r="BJ969" s="839"/>
      <c r="BK969" s="839"/>
      <c r="BL969" s="839"/>
      <c r="BM969" s="839"/>
      <c r="BN969" s="839"/>
      <c r="BO969" s="839"/>
      <c r="BP969" s="839"/>
      <c r="BQ969" s="839"/>
      <c r="BR969" s="839"/>
      <c r="BS969" s="839"/>
    </row>
    <row r="970" spans="1:71" s="575" customFormat="1" ht="15.6" customHeight="1" outlineLevel="2" x14ac:dyDescent="0.2">
      <c r="A970" s="811"/>
      <c r="B970" s="578"/>
      <c r="C970" s="698"/>
      <c r="D970" s="725"/>
      <c r="E970" s="969"/>
      <c r="F970" s="588"/>
      <c r="G970" s="589"/>
      <c r="H970" s="589"/>
      <c r="I970" s="774"/>
      <c r="J970" s="774"/>
      <c r="K970" s="774"/>
      <c r="L970" s="774"/>
      <c r="M970" s="774"/>
      <c r="N970" s="704"/>
      <c r="O970" s="889"/>
      <c r="P970" s="902"/>
      <c r="Q970" s="894"/>
      <c r="R970" s="889"/>
      <c r="S970" s="895"/>
      <c r="T970" s="889"/>
      <c r="U970" s="889"/>
      <c r="V970" s="889"/>
      <c r="W970" s="889"/>
      <c r="X970" s="889"/>
      <c r="Y970" s="890"/>
      <c r="Z970" s="839"/>
      <c r="AA970" s="839"/>
      <c r="AB970" s="839"/>
      <c r="AC970" s="839"/>
      <c r="AD970" s="839"/>
      <c r="AE970" s="839"/>
      <c r="AF970" s="839"/>
      <c r="AG970" s="839"/>
      <c r="AH970" s="839"/>
      <c r="AI970" s="839"/>
      <c r="AJ970" s="839"/>
      <c r="AK970" s="839"/>
      <c r="AL970" s="839"/>
      <c r="AM970" s="839"/>
      <c r="AN970" s="839"/>
      <c r="AO970" s="839"/>
      <c r="AP970" s="839"/>
      <c r="AQ970" s="839"/>
      <c r="AR970" s="839"/>
      <c r="AS970" s="839"/>
      <c r="AT970" s="839"/>
      <c r="AU970" s="839"/>
      <c r="AV970" s="839"/>
      <c r="AW970" s="839"/>
      <c r="AX970" s="839"/>
      <c r="AY970" s="839"/>
      <c r="AZ970" s="839"/>
      <c r="BA970" s="839"/>
      <c r="BB970" s="839"/>
      <c r="BC970" s="839"/>
      <c r="BD970" s="839"/>
      <c r="BE970" s="839"/>
      <c r="BF970" s="839"/>
      <c r="BG970" s="839"/>
      <c r="BH970" s="839"/>
      <c r="BI970" s="839"/>
      <c r="BJ970" s="839"/>
      <c r="BK970" s="839"/>
      <c r="BL970" s="839"/>
      <c r="BM970" s="839"/>
      <c r="BN970" s="839"/>
      <c r="BO970" s="839"/>
      <c r="BP970" s="839"/>
      <c r="BQ970" s="839"/>
      <c r="BR970" s="839"/>
      <c r="BS970" s="839"/>
    </row>
    <row r="971" spans="1:71" s="575" customFormat="1" ht="15.6" customHeight="1" outlineLevel="2" x14ac:dyDescent="0.2">
      <c r="A971" s="811"/>
      <c r="B971" s="583" t="s">
        <v>1033</v>
      </c>
      <c r="C971" s="698"/>
      <c r="D971" s="725" t="s">
        <v>1088</v>
      </c>
      <c r="E971" s="969">
        <v>1</v>
      </c>
      <c r="F971" s="588" t="s">
        <v>73</v>
      </c>
      <c r="G971" s="589">
        <v>1</v>
      </c>
      <c r="H971" s="589">
        <f>E971*G971</f>
        <v>1</v>
      </c>
      <c r="I971" s="774">
        <v>15</v>
      </c>
      <c r="J971" s="774">
        <f>E971*I971</f>
        <v>15</v>
      </c>
      <c r="K971" s="774"/>
      <c r="L971" s="774">
        <f>E971*K971</f>
        <v>0</v>
      </c>
      <c r="M971" s="774">
        <f>J971+H971*Tabellen!$K$2+L971</f>
        <v>75</v>
      </c>
      <c r="N971" s="704"/>
      <c r="O971" s="889">
        <f>R971+T971</f>
        <v>90.75</v>
      </c>
      <c r="P971" s="902"/>
      <c r="Q971" s="894" t="s">
        <v>1007</v>
      </c>
      <c r="R971" s="889">
        <f>H971*Tabellen!$K$2*Tabellen!$F$2</f>
        <v>72.599999999999994</v>
      </c>
      <c r="S971" s="895" t="s">
        <v>1089</v>
      </c>
      <c r="T971" s="889">
        <f>J971*Tabellen!$F$2</f>
        <v>18.149999999999999</v>
      </c>
      <c r="U971" s="889">
        <f>R971*Tabellen!$G$2</f>
        <v>6.5339999999999989</v>
      </c>
      <c r="V971" s="889">
        <f>T971*Tabellen!$H$2</f>
        <v>3.8114999999999997</v>
      </c>
      <c r="W971" s="889">
        <f>U971+V971</f>
        <v>10.345499999999998</v>
      </c>
      <c r="X971" s="889">
        <f>O971+W971</f>
        <v>101.0955</v>
      </c>
      <c r="Y971" s="890"/>
      <c r="Z971" s="839"/>
      <c r="AA971" s="839"/>
      <c r="AB971" s="839"/>
      <c r="AC971" s="839"/>
      <c r="AD971" s="839"/>
      <c r="AE971" s="839"/>
      <c r="AF971" s="839"/>
      <c r="AG971" s="839"/>
      <c r="AH971" s="839"/>
      <c r="AI971" s="839"/>
      <c r="AJ971" s="839"/>
      <c r="AK971" s="839"/>
      <c r="AL971" s="839"/>
      <c r="AM971" s="839"/>
      <c r="AN971" s="839"/>
      <c r="AO971" s="839"/>
      <c r="AP971" s="839"/>
      <c r="AQ971" s="839"/>
      <c r="AR971" s="839"/>
      <c r="AS971" s="839"/>
      <c r="AT971" s="839"/>
      <c r="AU971" s="839"/>
      <c r="AV971" s="839"/>
      <c r="AW971" s="839"/>
      <c r="AX971" s="839"/>
      <c r="AY971" s="839"/>
      <c r="AZ971" s="839"/>
      <c r="BA971" s="839"/>
      <c r="BB971" s="839"/>
      <c r="BC971" s="839"/>
      <c r="BD971" s="839"/>
      <c r="BE971" s="839"/>
      <c r="BF971" s="839"/>
      <c r="BG971" s="839"/>
      <c r="BH971" s="839"/>
      <c r="BI971" s="839"/>
      <c r="BJ971" s="839"/>
      <c r="BK971" s="839"/>
      <c r="BL971" s="839"/>
      <c r="BM971" s="839"/>
      <c r="BN971" s="839"/>
      <c r="BO971" s="839"/>
      <c r="BP971" s="839"/>
      <c r="BQ971" s="839"/>
      <c r="BR971" s="839"/>
      <c r="BS971" s="839"/>
    </row>
    <row r="972" spans="1:71" s="575" customFormat="1" ht="15.6" customHeight="1" outlineLevel="2" x14ac:dyDescent="0.2">
      <c r="A972" s="811"/>
      <c r="B972" s="578"/>
      <c r="C972" s="698"/>
      <c r="D972" s="725"/>
      <c r="E972" s="969"/>
      <c r="F972" s="588"/>
      <c r="G972" s="589"/>
      <c r="H972" s="589"/>
      <c r="I972" s="774"/>
      <c r="J972" s="774"/>
      <c r="K972" s="774"/>
      <c r="L972" s="774"/>
      <c r="M972" s="774"/>
      <c r="N972" s="704"/>
      <c r="O972" s="889"/>
      <c r="P972" s="902"/>
      <c r="Q972" s="894"/>
      <c r="R972" s="889"/>
      <c r="S972" s="895"/>
      <c r="T972" s="889"/>
      <c r="U972" s="889"/>
      <c r="V972" s="889"/>
      <c r="W972" s="889"/>
      <c r="X972" s="889"/>
      <c r="Y972" s="890"/>
      <c r="Z972" s="839"/>
      <c r="AA972" s="839"/>
      <c r="AB972" s="839"/>
      <c r="AC972" s="839"/>
      <c r="AD972" s="839"/>
      <c r="AE972" s="839"/>
      <c r="AF972" s="839"/>
      <c r="AG972" s="839"/>
      <c r="AH972" s="839"/>
      <c r="AI972" s="839"/>
      <c r="AJ972" s="839"/>
      <c r="AK972" s="839"/>
      <c r="AL972" s="839"/>
      <c r="AM972" s="839"/>
      <c r="AN972" s="839"/>
      <c r="AO972" s="839"/>
      <c r="AP972" s="839"/>
      <c r="AQ972" s="839"/>
      <c r="AR972" s="839"/>
      <c r="AS972" s="839"/>
      <c r="AT972" s="839"/>
      <c r="AU972" s="839"/>
      <c r="AV972" s="839"/>
      <c r="AW972" s="839"/>
      <c r="AX972" s="839"/>
      <c r="AY972" s="839"/>
      <c r="AZ972" s="839"/>
      <c r="BA972" s="839"/>
      <c r="BB972" s="839"/>
      <c r="BC972" s="839"/>
      <c r="BD972" s="839"/>
      <c r="BE972" s="839"/>
      <c r="BF972" s="839"/>
      <c r="BG972" s="839"/>
      <c r="BH972" s="839"/>
      <c r="BI972" s="839"/>
      <c r="BJ972" s="839"/>
      <c r="BK972" s="839"/>
      <c r="BL972" s="839"/>
      <c r="BM972" s="839"/>
      <c r="BN972" s="839"/>
      <c r="BO972" s="839"/>
      <c r="BP972" s="839"/>
      <c r="BQ972" s="839"/>
      <c r="BR972" s="839"/>
      <c r="BS972" s="839"/>
    </row>
    <row r="973" spans="1:71" s="575" customFormat="1" ht="15.6" customHeight="1" outlineLevel="2" x14ac:dyDescent="0.2">
      <c r="A973" s="811"/>
      <c r="B973" s="583" t="s">
        <v>1034</v>
      </c>
      <c r="C973" s="699"/>
      <c r="D973" s="725" t="s">
        <v>1038</v>
      </c>
      <c r="E973" s="969">
        <v>1</v>
      </c>
      <c r="F973" s="588" t="s">
        <v>72</v>
      </c>
      <c r="G973" s="589">
        <v>2</v>
      </c>
      <c r="H973" s="589">
        <f>E973*G973</f>
        <v>2</v>
      </c>
      <c r="I973" s="774">
        <v>35</v>
      </c>
      <c r="J973" s="774">
        <f>E973*I973</f>
        <v>35</v>
      </c>
      <c r="K973" s="774"/>
      <c r="L973" s="774">
        <f>E973*K973</f>
        <v>0</v>
      </c>
      <c r="M973" s="774">
        <f>J973+H973*Tabellen!$K$2+L973</f>
        <v>155</v>
      </c>
      <c r="N973" s="704"/>
      <c r="O973" s="889">
        <f>R973+T973</f>
        <v>187.54999999999998</v>
      </c>
      <c r="P973" s="902"/>
      <c r="Q973" s="894" t="s">
        <v>1007</v>
      </c>
      <c r="R973" s="889">
        <f>H973*Tabellen!$K$2*Tabellen!$F$2</f>
        <v>145.19999999999999</v>
      </c>
      <c r="S973" s="895" t="s">
        <v>1089</v>
      </c>
      <c r="T973" s="889">
        <f>J973*Tabellen!$F$2</f>
        <v>42.35</v>
      </c>
      <c r="U973" s="889">
        <v>0</v>
      </c>
      <c r="V973" s="889">
        <f>R973*Tabellen!$H$2</f>
        <v>30.491999999999997</v>
      </c>
      <c r="W973" s="889">
        <f>U973+V973</f>
        <v>30.491999999999997</v>
      </c>
      <c r="X973" s="889">
        <f>O973+W973</f>
        <v>218.04199999999997</v>
      </c>
      <c r="Y973" s="890"/>
      <c r="Z973" s="839"/>
      <c r="AA973" s="839"/>
      <c r="AB973" s="839"/>
      <c r="AC973" s="839"/>
      <c r="AD973" s="839"/>
      <c r="AE973" s="839"/>
      <c r="AF973" s="839"/>
      <c r="AG973" s="839"/>
      <c r="AH973" s="839"/>
      <c r="AI973" s="839"/>
      <c r="AJ973" s="839"/>
      <c r="AK973" s="839"/>
      <c r="AL973" s="839"/>
      <c r="AM973" s="839"/>
      <c r="AN973" s="839"/>
      <c r="AO973" s="839"/>
      <c r="AP973" s="839"/>
      <c r="AQ973" s="839"/>
      <c r="AR973" s="839"/>
      <c r="AS973" s="839"/>
      <c r="AT973" s="839"/>
      <c r="AU973" s="839"/>
      <c r="AV973" s="839"/>
      <c r="AW973" s="839"/>
      <c r="AX973" s="839"/>
      <c r="AY973" s="839"/>
      <c r="AZ973" s="839"/>
      <c r="BA973" s="839"/>
      <c r="BB973" s="839"/>
      <c r="BC973" s="839"/>
      <c r="BD973" s="839"/>
      <c r="BE973" s="839"/>
      <c r="BF973" s="839"/>
      <c r="BG973" s="839"/>
      <c r="BH973" s="839"/>
      <c r="BI973" s="839"/>
      <c r="BJ973" s="839"/>
      <c r="BK973" s="839"/>
      <c r="BL973" s="839"/>
      <c r="BM973" s="839"/>
      <c r="BN973" s="839"/>
      <c r="BO973" s="839"/>
      <c r="BP973" s="839"/>
      <c r="BQ973" s="839"/>
      <c r="BR973" s="839"/>
      <c r="BS973" s="839"/>
    </row>
    <row r="974" spans="1:71" ht="15.6" customHeight="1" outlineLevel="2" x14ac:dyDescent="0.2">
      <c r="B974" s="578"/>
      <c r="D974" s="601"/>
      <c r="E974" s="579"/>
      <c r="G974" s="580"/>
      <c r="H974" s="580"/>
      <c r="N974" s="703"/>
      <c r="O974" s="888"/>
      <c r="P974" s="888"/>
      <c r="Q974" s="888"/>
    </row>
    <row r="975" spans="1:71" s="667" customFormat="1" ht="9" customHeight="1" outlineLevel="1" thickBot="1" x14ac:dyDescent="0.25">
      <c r="A975" s="808"/>
      <c r="B975" s="654"/>
      <c r="C975" s="695"/>
      <c r="D975" s="655"/>
      <c r="E975" s="656"/>
      <c r="F975" s="655"/>
      <c r="G975" s="657"/>
      <c r="H975" s="657"/>
      <c r="I975" s="764"/>
      <c r="J975" s="764"/>
      <c r="K975" s="764"/>
      <c r="L975" s="764"/>
      <c r="M975" s="764"/>
      <c r="N975" s="695"/>
      <c r="O975" s="877"/>
      <c r="P975" s="877"/>
      <c r="Q975" s="877"/>
      <c r="R975" s="878"/>
      <c r="S975" s="878"/>
      <c r="T975" s="878"/>
      <c r="U975" s="878"/>
      <c r="V975" s="878"/>
      <c r="W975" s="878"/>
      <c r="X975" s="878"/>
      <c r="Y975" s="877"/>
      <c r="Z975" s="837"/>
      <c r="AA975" s="838"/>
      <c r="AB975" s="832"/>
      <c r="AC975" s="832"/>
      <c r="AD975" s="832"/>
      <c r="AE975" s="832"/>
      <c r="AF975" s="832"/>
      <c r="AG975" s="835"/>
      <c r="AH975" s="835"/>
      <c r="AI975" s="832"/>
      <c r="AJ975" s="832"/>
      <c r="AK975" s="832"/>
      <c r="AL975" s="832"/>
      <c r="AM975" s="832"/>
      <c r="AN975" s="832"/>
      <c r="AO975" s="832"/>
      <c r="AP975" s="832"/>
      <c r="AQ975" s="832"/>
      <c r="AR975" s="832"/>
      <c r="AS975" s="832"/>
      <c r="AT975" s="832"/>
      <c r="AU975" s="832"/>
      <c r="AV975" s="832"/>
      <c r="AW975" s="832"/>
      <c r="AX975" s="832"/>
      <c r="AY975" s="832"/>
      <c r="AZ975" s="832"/>
      <c r="BA975" s="832"/>
      <c r="BB975" s="832"/>
      <c r="BC975" s="832"/>
      <c r="BD975" s="832"/>
      <c r="BE975" s="832"/>
      <c r="BF975" s="832"/>
      <c r="BG975" s="832"/>
      <c r="BH975" s="832"/>
      <c r="BI975" s="832"/>
      <c r="BJ975" s="832"/>
      <c r="BK975" s="832"/>
      <c r="BL975" s="832"/>
      <c r="BM975" s="832"/>
      <c r="BN975" s="832"/>
      <c r="BO975" s="832"/>
      <c r="BP975" s="832"/>
      <c r="BQ975" s="832"/>
      <c r="BR975" s="832"/>
      <c r="BS975" s="832"/>
    </row>
    <row r="976" spans="1:71" s="673" customFormat="1" ht="15.6" customHeight="1" thickTop="1" thickBot="1" x14ac:dyDescent="0.25">
      <c r="A976" s="809"/>
      <c r="B976" s="662" t="s">
        <v>161</v>
      </c>
      <c r="C976" s="805"/>
      <c r="D976" s="653" t="s">
        <v>91</v>
      </c>
      <c r="E976" s="663"/>
      <c r="F976" s="664"/>
      <c r="G976" s="665"/>
      <c r="H976" s="666"/>
      <c r="I976" s="765"/>
      <c r="J976" s="765"/>
      <c r="K976" s="765"/>
      <c r="L976" s="765"/>
      <c r="M976" s="765"/>
      <c r="N976" s="696"/>
      <c r="O976" s="879"/>
      <c r="P976" s="879"/>
      <c r="Q976" s="879"/>
      <c r="R976" s="880"/>
      <c r="S976" s="880"/>
      <c r="T976" s="880"/>
      <c r="U976" s="880"/>
      <c r="V976" s="880"/>
      <c r="W976" s="880"/>
      <c r="X976" s="880"/>
      <c r="Y976" s="880"/>
      <c r="Z976" s="832"/>
      <c r="AA976" s="832"/>
      <c r="AB976" s="832"/>
      <c r="AC976" s="832"/>
      <c r="AD976" s="832"/>
      <c r="AE976" s="832"/>
      <c r="AF976" s="832"/>
      <c r="AG976" s="832"/>
      <c r="AH976" s="832"/>
      <c r="AI976" s="832"/>
      <c r="AJ976" s="832"/>
      <c r="AK976" s="832"/>
      <c r="AL976" s="832"/>
      <c r="AM976" s="832"/>
      <c r="AN976" s="832"/>
      <c r="AO976" s="832"/>
      <c r="AP976" s="832"/>
      <c r="AQ976" s="832"/>
      <c r="AR976" s="832"/>
      <c r="AS976" s="832"/>
      <c r="AT976" s="832"/>
      <c r="AU976" s="832"/>
      <c r="AV976" s="832"/>
      <c r="AW976" s="832"/>
      <c r="AX976" s="832"/>
      <c r="AY976" s="832"/>
      <c r="AZ976" s="832"/>
      <c r="BA976" s="832"/>
      <c r="BB976" s="832"/>
      <c r="BC976" s="832"/>
      <c r="BD976" s="832"/>
      <c r="BE976" s="832"/>
      <c r="BF976" s="832"/>
      <c r="BG976" s="832"/>
      <c r="BH976" s="832"/>
      <c r="BI976" s="832"/>
      <c r="BJ976" s="832"/>
      <c r="BK976" s="832"/>
      <c r="BL976" s="832"/>
      <c r="BM976" s="832"/>
      <c r="BN976" s="832"/>
      <c r="BO976" s="832"/>
      <c r="BP976" s="832"/>
      <c r="BQ976" s="832"/>
      <c r="BR976" s="832"/>
      <c r="BS976" s="832"/>
    </row>
    <row r="977" spans="2:71" s="790" customFormat="1" ht="15.6" customHeight="1" outlineLevel="1" thickTop="1" x14ac:dyDescent="0.2">
      <c r="B977" s="669" t="s">
        <v>1100</v>
      </c>
      <c r="C977" s="815"/>
      <c r="D977" s="670" t="s">
        <v>1355</v>
      </c>
      <c r="E977" s="671">
        <f>1*0.83*2.115</f>
        <v>1.7554500000000002</v>
      </c>
      <c r="F977" s="670" t="s">
        <v>74</v>
      </c>
      <c r="G977" s="672"/>
      <c r="H977" s="571">
        <f>SUM(H978:H990)/E977</f>
        <v>3.5106246261642311</v>
      </c>
      <c r="I977" s="767"/>
      <c r="J977" s="767">
        <f>SUM(J978:J990)/E977</f>
        <v>501.97128690649123</v>
      </c>
      <c r="K977" s="767"/>
      <c r="L977" s="767">
        <f>SUM(L978:L992)/E977</f>
        <v>0</v>
      </c>
      <c r="M977" s="767">
        <f>SUM(M978:M990)/E977</f>
        <v>712.60876447634507</v>
      </c>
      <c r="N977" s="815"/>
      <c r="O977" s="886">
        <f>SUM(O978:O990)/E977</f>
        <v>862.25660501637742</v>
      </c>
      <c r="P977" s="885" t="str">
        <f>B977</f>
        <v>V2-1-A1</v>
      </c>
      <c r="Q977" s="885"/>
      <c r="R977" s="886"/>
      <c r="S977" s="886"/>
      <c r="T977" s="886"/>
      <c r="U977" s="899"/>
      <c r="V977" s="886"/>
      <c r="W977" s="886"/>
      <c r="X977" s="886">
        <f>SUM(X978:X990)/E977</f>
        <v>1012.7459303266739</v>
      </c>
      <c r="Y977" s="909"/>
      <c r="Z977" s="832"/>
      <c r="AA977" s="832"/>
      <c r="AB977" s="832"/>
      <c r="AC977" s="832"/>
      <c r="AD977" s="832"/>
      <c r="AE977" s="832"/>
      <c r="AF977" s="832"/>
      <c r="AG977" s="832"/>
      <c r="AH977" s="832"/>
      <c r="AI977" s="832"/>
      <c r="AJ977" s="832"/>
      <c r="AK977" s="832"/>
      <c r="AL977" s="832"/>
      <c r="AM977" s="832"/>
      <c r="AN977" s="832"/>
      <c r="AO977" s="832"/>
      <c r="AP977" s="832"/>
      <c r="AQ977" s="832"/>
      <c r="AR977" s="832"/>
      <c r="AS977" s="832"/>
      <c r="AT977" s="832"/>
      <c r="AU977" s="832"/>
      <c r="AV977" s="832"/>
      <c r="AW977" s="832"/>
      <c r="AX977" s="832"/>
      <c r="AY977" s="832"/>
      <c r="AZ977" s="832"/>
      <c r="BA977" s="832"/>
      <c r="BB977" s="832"/>
      <c r="BC977" s="832"/>
      <c r="BD977" s="832"/>
      <c r="BE977" s="832"/>
      <c r="BF977" s="832"/>
      <c r="BG977" s="832"/>
      <c r="BH977" s="832"/>
      <c r="BI977" s="832"/>
      <c r="BJ977" s="832"/>
      <c r="BK977" s="832"/>
      <c r="BL977" s="832"/>
      <c r="BM977" s="832"/>
      <c r="BN977" s="832"/>
      <c r="BO977" s="832"/>
      <c r="BP977" s="832"/>
      <c r="BQ977" s="832"/>
      <c r="BR977" s="832"/>
      <c r="BS977" s="832"/>
    </row>
    <row r="978" spans="2:71" ht="15.6" customHeight="1" outlineLevel="2" x14ac:dyDescent="0.2">
      <c r="B978" s="578"/>
      <c r="D978" s="587" t="s">
        <v>1485</v>
      </c>
      <c r="E978" s="579"/>
      <c r="G978" s="580"/>
      <c r="H978" s="580"/>
      <c r="I978" s="774"/>
      <c r="J978" s="774"/>
      <c r="K978" s="774"/>
      <c r="N978" s="703"/>
      <c r="O978" s="888" t="str">
        <f>R978</f>
        <v>incl. opslagen</v>
      </c>
      <c r="P978" s="888"/>
      <c r="Q978" s="894"/>
      <c r="R978" s="901" t="str">
        <f>Tabellen!$C$2</f>
        <v>incl. opslagen</v>
      </c>
      <c r="S978" s="895"/>
      <c r="T978" s="901" t="str">
        <f>Tabellen!$C$2</f>
        <v>incl. opslagen</v>
      </c>
    </row>
    <row r="979" spans="2:71" ht="15.6" customHeight="1" outlineLevel="2" x14ac:dyDescent="0.2">
      <c r="B979" s="715"/>
      <c r="D979" s="700" t="s">
        <v>1378</v>
      </c>
      <c r="E979" s="716" t="s">
        <v>1159</v>
      </c>
      <c r="F979" s="700" t="s">
        <v>844</v>
      </c>
      <c r="G979" s="717">
        <v>1</v>
      </c>
      <c r="H979" s="717">
        <f t="shared" ref="H979:H988" si="275">E979*G979</f>
        <v>1</v>
      </c>
      <c r="I979" s="718"/>
      <c r="J979" s="718">
        <f t="shared" ref="J979:J984" si="276">E979*I979</f>
        <v>0</v>
      </c>
      <c r="K979" s="718"/>
      <c r="L979" s="718">
        <f>E979*K979</f>
        <v>0</v>
      </c>
      <c r="M979" s="718">
        <f>J979+H979*Tabellen!$K$2+L979</f>
        <v>60</v>
      </c>
      <c r="N979" s="703"/>
      <c r="O979" s="889">
        <f t="shared" ref="O979:O988" si="277">R979+T979</f>
        <v>72.599999999999994</v>
      </c>
      <c r="P979" s="902"/>
      <c r="Q979" s="894" t="s">
        <v>1007</v>
      </c>
      <c r="R979" s="889">
        <f>H979*Tabellen!$K$2*Tabellen!$F$2</f>
        <v>72.599999999999994</v>
      </c>
      <c r="S979" s="895" t="s">
        <v>1089</v>
      </c>
      <c r="T979" s="889">
        <f>J979*Tabellen!$F$2</f>
        <v>0</v>
      </c>
      <c r="U979" s="889">
        <f>R979*Tabellen!$G$2</f>
        <v>6.5339999999999989</v>
      </c>
      <c r="V979" s="889">
        <f>T979*Tabellen!$H$2</f>
        <v>0</v>
      </c>
      <c r="W979" s="889">
        <f t="shared" ref="W979:W988" si="278">U979+V979</f>
        <v>6.5339999999999989</v>
      </c>
      <c r="X979" s="889">
        <f t="shared" ref="X979:X988" si="279">O979+W979</f>
        <v>79.133999999999986</v>
      </c>
    </row>
    <row r="980" spans="2:71" ht="15.6" customHeight="1" outlineLevel="2" x14ac:dyDescent="0.2">
      <c r="B980" s="715"/>
      <c r="D980" s="700" t="s">
        <v>1430</v>
      </c>
      <c r="E980" s="716">
        <v>1</v>
      </c>
      <c r="F980" s="700" t="s">
        <v>73</v>
      </c>
      <c r="G980" s="717">
        <v>0.2</v>
      </c>
      <c r="H980" s="717">
        <f t="shared" si="275"/>
        <v>0.2</v>
      </c>
      <c r="I980" s="718">
        <v>5.07</v>
      </c>
      <c r="J980" s="718">
        <f t="shared" si="276"/>
        <v>5.07</v>
      </c>
      <c r="K980" s="718"/>
      <c r="L980" s="718">
        <f>E980*K980</f>
        <v>0</v>
      </c>
      <c r="M980" s="718">
        <f>J980+H980*Tabellen!$K$2+L980</f>
        <v>17.07</v>
      </c>
      <c r="N980" s="703"/>
      <c r="O980" s="889">
        <f t="shared" si="277"/>
        <v>20.654699999999998</v>
      </c>
      <c r="P980" s="902"/>
      <c r="Q980" s="894" t="s">
        <v>1007</v>
      </c>
      <c r="R980" s="889">
        <f>H980*Tabellen!$K$2*Tabellen!$F$2</f>
        <v>14.52</v>
      </c>
      <c r="S980" s="895" t="s">
        <v>1089</v>
      </c>
      <c r="T980" s="889">
        <f>J980*Tabellen!$F$2</f>
        <v>6.1347000000000005</v>
      </c>
      <c r="U980" s="889">
        <f>R980*Tabellen!$G$2</f>
        <v>1.3068</v>
      </c>
      <c r="V980" s="889">
        <f>T980*Tabellen!$H$2</f>
        <v>1.288287</v>
      </c>
      <c r="W980" s="889">
        <f t="shared" si="278"/>
        <v>2.5950869999999999</v>
      </c>
      <c r="X980" s="889">
        <f t="shared" si="279"/>
        <v>23.249786999999998</v>
      </c>
    </row>
    <row r="981" spans="2:71" ht="15.6" customHeight="1" outlineLevel="2" x14ac:dyDescent="0.2">
      <c r="B981" s="715"/>
      <c r="D981" s="700" t="s">
        <v>1431</v>
      </c>
      <c r="E981" s="716">
        <f>(2*0.83)+(2*2.115)</f>
        <v>5.8900000000000006</v>
      </c>
      <c r="F981" s="700" t="s">
        <v>195</v>
      </c>
      <c r="G981" s="717">
        <v>0.03</v>
      </c>
      <c r="H981" s="717">
        <f t="shared" si="275"/>
        <v>0.17670000000000002</v>
      </c>
      <c r="I981" s="718"/>
      <c r="J981" s="718">
        <f t="shared" si="276"/>
        <v>0</v>
      </c>
      <c r="K981" s="718"/>
      <c r="L981" s="718">
        <f t="shared" ref="L981:L988" si="280">+K981*E981</f>
        <v>0</v>
      </c>
      <c r="M981" s="718">
        <f>J981+H981*Tabellen!$K$2+L981</f>
        <v>10.602000000000002</v>
      </c>
      <c r="N981" s="703"/>
      <c r="O981" s="889">
        <f t="shared" si="277"/>
        <v>12.828420000000001</v>
      </c>
      <c r="P981" s="902"/>
      <c r="Q981" s="894" t="s">
        <v>1007</v>
      </c>
      <c r="R981" s="889">
        <f>H981*Tabellen!$K$2*Tabellen!$F$2</f>
        <v>12.828420000000001</v>
      </c>
      <c r="S981" s="895" t="s">
        <v>1089</v>
      </c>
      <c r="T981" s="889">
        <f>J981*Tabellen!$F$2</f>
        <v>0</v>
      </c>
      <c r="U981" s="889">
        <f>R981*Tabellen!$G$2</f>
        <v>1.1545578000000001</v>
      </c>
      <c r="V981" s="889">
        <f>T981*Tabellen!$H$2</f>
        <v>0</v>
      </c>
      <c r="W981" s="889">
        <f t="shared" si="278"/>
        <v>1.1545578000000001</v>
      </c>
      <c r="X981" s="889">
        <f t="shared" si="279"/>
        <v>13.9829778</v>
      </c>
      <c r="Z981" s="837"/>
    </row>
    <row r="982" spans="2:71" ht="15.6" customHeight="1" outlineLevel="2" x14ac:dyDescent="0.2">
      <c r="B982" s="715"/>
      <c r="D982" s="700" t="s">
        <v>1673</v>
      </c>
      <c r="E982" s="716">
        <v>1</v>
      </c>
      <c r="F982" s="700" t="s">
        <v>73</v>
      </c>
      <c r="G982" s="717">
        <v>2</v>
      </c>
      <c r="H982" s="717">
        <f t="shared" si="275"/>
        <v>2</v>
      </c>
      <c r="I982" s="718">
        <v>691</v>
      </c>
      <c r="J982" s="718">
        <f t="shared" si="276"/>
        <v>691</v>
      </c>
      <c r="K982" s="718"/>
      <c r="L982" s="718">
        <f t="shared" si="280"/>
        <v>0</v>
      </c>
      <c r="M982" s="718">
        <f>J982+H982*Tabellen!$K$2+L982</f>
        <v>811</v>
      </c>
      <c r="N982" s="703"/>
      <c r="O982" s="889">
        <f t="shared" si="277"/>
        <v>981.31</v>
      </c>
      <c r="P982" s="902"/>
      <c r="Q982" s="894" t="s">
        <v>1007</v>
      </c>
      <c r="R982" s="889">
        <f>H982*Tabellen!$K$2*Tabellen!$F$2</f>
        <v>145.19999999999999</v>
      </c>
      <c r="S982" s="895" t="s">
        <v>1089</v>
      </c>
      <c r="T982" s="889">
        <f>J982*Tabellen!$F$2</f>
        <v>836.11</v>
      </c>
      <c r="U982" s="889">
        <f>R982*Tabellen!$G$2</f>
        <v>13.067999999999998</v>
      </c>
      <c r="V982" s="889">
        <f>T982*Tabellen!$H$2</f>
        <v>175.5831</v>
      </c>
      <c r="W982" s="889">
        <f t="shared" si="278"/>
        <v>188.65109999999999</v>
      </c>
      <c r="X982" s="889">
        <f t="shared" si="279"/>
        <v>1169.9611</v>
      </c>
      <c r="Z982" s="837"/>
    </row>
    <row r="983" spans="2:71" ht="15.6" customHeight="1" outlineLevel="2" x14ac:dyDescent="0.2">
      <c r="B983" s="715"/>
      <c r="D983" s="700" t="s">
        <v>1672</v>
      </c>
      <c r="E983" s="716">
        <v>1</v>
      </c>
      <c r="F983" s="700" t="s">
        <v>73</v>
      </c>
      <c r="G983" s="717">
        <v>1.5</v>
      </c>
      <c r="H983" s="717">
        <f t="shared" si="275"/>
        <v>1.5</v>
      </c>
      <c r="I983" s="718">
        <v>100</v>
      </c>
      <c r="J983" s="718">
        <f t="shared" si="276"/>
        <v>100</v>
      </c>
      <c r="K983" s="718"/>
      <c r="L983" s="718">
        <f t="shared" si="280"/>
        <v>0</v>
      </c>
      <c r="M983" s="718">
        <f>J983+H983*Tabellen!$K$2+L983</f>
        <v>190</v>
      </c>
      <c r="N983" s="703"/>
      <c r="O983" s="889">
        <f t="shared" si="277"/>
        <v>229.89999999999998</v>
      </c>
      <c r="P983" s="902"/>
      <c r="Q983" s="894" t="s">
        <v>1007</v>
      </c>
      <c r="R983" s="889">
        <f>H983*Tabellen!$K$2*Tabellen!$F$2</f>
        <v>108.89999999999999</v>
      </c>
      <c r="S983" s="895" t="s">
        <v>1089</v>
      </c>
      <c r="T983" s="889">
        <f>J983*Tabellen!$F$2</f>
        <v>121</v>
      </c>
      <c r="U983" s="889">
        <f>R983*Tabellen!$G$2</f>
        <v>9.8009999999999984</v>
      </c>
      <c r="V983" s="889">
        <f>T983*Tabellen!$H$2</f>
        <v>25.41</v>
      </c>
      <c r="W983" s="889">
        <f t="shared" si="278"/>
        <v>35.210999999999999</v>
      </c>
      <c r="X983" s="889">
        <f t="shared" si="279"/>
        <v>265.11099999999999</v>
      </c>
      <c r="Z983" s="837"/>
    </row>
    <row r="984" spans="2:71" ht="15.6" customHeight="1" outlineLevel="2" x14ac:dyDescent="0.2">
      <c r="B984" s="715"/>
      <c r="D984" s="700" t="s">
        <v>1432</v>
      </c>
      <c r="E984" s="716">
        <f>E981</f>
        <v>5.8900000000000006</v>
      </c>
      <c r="F984" s="700" t="s">
        <v>195</v>
      </c>
      <c r="G984" s="717">
        <v>0.05</v>
      </c>
      <c r="H984" s="717">
        <f t="shared" si="275"/>
        <v>0.29450000000000004</v>
      </c>
      <c r="I984" s="718">
        <v>2.36</v>
      </c>
      <c r="J984" s="718">
        <f t="shared" si="276"/>
        <v>13.900400000000001</v>
      </c>
      <c r="K984" s="718"/>
      <c r="L984" s="718">
        <f t="shared" si="280"/>
        <v>0</v>
      </c>
      <c r="M984" s="718">
        <f>J984+H984*Tabellen!$K$2+L984</f>
        <v>31.570400000000003</v>
      </c>
      <c r="N984" s="703"/>
      <c r="O984" s="889">
        <f t="shared" si="277"/>
        <v>38.200184</v>
      </c>
      <c r="P984" s="902"/>
      <c r="Q984" s="894" t="s">
        <v>1007</v>
      </c>
      <c r="R984" s="889">
        <f>H984*Tabellen!$K$2*Tabellen!$F$2</f>
        <v>21.380700000000001</v>
      </c>
      <c r="S984" s="895" t="s">
        <v>1089</v>
      </c>
      <c r="T984" s="889">
        <f>J984*Tabellen!$F$2</f>
        <v>16.819483999999999</v>
      </c>
      <c r="U984" s="889">
        <f>R984*Tabellen!$G$2</f>
        <v>1.9242630000000001</v>
      </c>
      <c r="V984" s="889">
        <f>T984*Tabellen!$H$2</f>
        <v>3.5320916399999995</v>
      </c>
      <c r="W984" s="889">
        <f t="shared" si="278"/>
        <v>5.4563546399999998</v>
      </c>
      <c r="X984" s="889">
        <f t="shared" si="279"/>
        <v>43.656538640000001</v>
      </c>
      <c r="Z984" s="837"/>
    </row>
    <row r="985" spans="2:71" ht="15.6" customHeight="1" outlineLevel="2" x14ac:dyDescent="0.2">
      <c r="B985" s="715"/>
      <c r="D985" s="700" t="s">
        <v>2002</v>
      </c>
      <c r="E985" s="716"/>
      <c r="F985" s="700"/>
      <c r="G985" s="717"/>
      <c r="H985" s="717"/>
      <c r="I985" s="718"/>
      <c r="J985" s="718"/>
      <c r="K985" s="718"/>
      <c r="L985" s="718"/>
      <c r="M985" s="718"/>
      <c r="N985" s="703"/>
      <c r="O985" s="889">
        <f t="shared" si="277"/>
        <v>0</v>
      </c>
      <c r="P985" s="902"/>
      <c r="Q985" s="894" t="s">
        <v>1007</v>
      </c>
      <c r="R985" s="889">
        <f>H985*Tabellen!$K$2*Tabellen!$F$2</f>
        <v>0</v>
      </c>
      <c r="S985" s="895" t="s">
        <v>1089</v>
      </c>
      <c r="T985" s="889">
        <f>J985*Tabellen!$F$2</f>
        <v>0</v>
      </c>
      <c r="U985" s="889">
        <f>R985*Tabellen!$G$2</f>
        <v>0</v>
      </c>
      <c r="V985" s="889">
        <f>T985*Tabellen!$H$2</f>
        <v>0</v>
      </c>
      <c r="W985" s="889">
        <f t="shared" si="278"/>
        <v>0</v>
      </c>
      <c r="X985" s="889">
        <f t="shared" si="279"/>
        <v>0</v>
      </c>
      <c r="Z985" s="837"/>
    </row>
    <row r="986" spans="2:71" ht="15.6" customHeight="1" outlineLevel="2" x14ac:dyDescent="0.2">
      <c r="B986" s="715"/>
      <c r="D986" s="700" t="s">
        <v>1433</v>
      </c>
      <c r="E986" s="716">
        <f>E977*80%</f>
        <v>1.4043600000000003</v>
      </c>
      <c r="F986" s="700" t="s">
        <v>74</v>
      </c>
      <c r="G986" s="717">
        <v>0.35</v>
      </c>
      <c r="H986" s="717">
        <f t="shared" si="275"/>
        <v>0.49152600000000007</v>
      </c>
      <c r="I986" s="718">
        <v>50.71</v>
      </c>
      <c r="J986" s="718">
        <f>E986*I986</f>
        <v>71.215095600000012</v>
      </c>
      <c r="K986" s="718"/>
      <c r="L986" s="718">
        <f t="shared" si="280"/>
        <v>0</v>
      </c>
      <c r="M986" s="718">
        <f>J986+H986*Tabellen!$K$2+L986</f>
        <v>100.70665560000002</v>
      </c>
      <c r="N986" s="703"/>
      <c r="O986" s="889">
        <f t="shared" si="277"/>
        <v>121.85505327600001</v>
      </c>
      <c r="P986" s="902"/>
      <c r="Q986" s="894" t="s">
        <v>1007</v>
      </c>
      <c r="R986" s="889">
        <f>H986*Tabellen!$K$2*Tabellen!$F$2</f>
        <v>35.6847876</v>
      </c>
      <c r="S986" s="895" t="s">
        <v>1089</v>
      </c>
      <c r="T986" s="889">
        <f>J986*Tabellen!$F$2</f>
        <v>86.170265676000014</v>
      </c>
      <c r="U986" s="889">
        <f>R986*Tabellen!$G$2</f>
        <v>3.2116308839999999</v>
      </c>
      <c r="V986" s="889">
        <f>T986*Tabellen!$H$2</f>
        <v>18.095755791960002</v>
      </c>
      <c r="W986" s="889">
        <f t="shared" si="278"/>
        <v>21.307386675960004</v>
      </c>
      <c r="X986" s="889">
        <f t="shared" si="279"/>
        <v>143.16243995196001</v>
      </c>
      <c r="Z986" s="837"/>
    </row>
    <row r="987" spans="2:71" ht="15.6" customHeight="1" outlineLevel="2" x14ac:dyDescent="0.2">
      <c r="B987" s="715"/>
      <c r="D987" s="700" t="s">
        <v>1434</v>
      </c>
      <c r="E987" s="716"/>
      <c r="F987" s="700"/>
      <c r="G987" s="717"/>
      <c r="H987" s="717">
        <f t="shared" si="275"/>
        <v>0</v>
      </c>
      <c r="I987" s="718"/>
      <c r="J987" s="718">
        <f>E987*I987</f>
        <v>0</v>
      </c>
      <c r="K987" s="718"/>
      <c r="L987" s="718">
        <f t="shared" si="280"/>
        <v>0</v>
      </c>
      <c r="M987" s="718">
        <f>J987+H987*Tabellen!$K$2+L987</f>
        <v>0</v>
      </c>
      <c r="N987" s="703"/>
      <c r="O987" s="889">
        <f t="shared" si="277"/>
        <v>0</v>
      </c>
      <c r="P987" s="902"/>
      <c r="Q987" s="894" t="s">
        <v>1007</v>
      </c>
      <c r="R987" s="889">
        <f>H987*Tabellen!$K$2*Tabellen!$F$2</f>
        <v>0</v>
      </c>
      <c r="S987" s="895" t="s">
        <v>1089</v>
      </c>
      <c r="T987" s="889">
        <f>J987*Tabellen!$F$2</f>
        <v>0</v>
      </c>
      <c r="U987" s="889">
        <f>R987*Tabellen!$G$2</f>
        <v>0</v>
      </c>
      <c r="V987" s="889">
        <f>T987*Tabellen!$H$2</f>
        <v>0</v>
      </c>
      <c r="W987" s="889">
        <f t="shared" si="278"/>
        <v>0</v>
      </c>
      <c r="X987" s="889">
        <f t="shared" si="279"/>
        <v>0</v>
      </c>
      <c r="Z987" s="837"/>
    </row>
    <row r="988" spans="2:71" ht="15.6" customHeight="1" outlineLevel="2" x14ac:dyDescent="0.2">
      <c r="B988" s="715"/>
      <c r="D988" s="700" t="s">
        <v>1379</v>
      </c>
      <c r="E988" s="716" t="s">
        <v>1159</v>
      </c>
      <c r="F988" s="700" t="s">
        <v>844</v>
      </c>
      <c r="G988" s="717">
        <v>0.5</v>
      </c>
      <c r="H988" s="717">
        <f t="shared" si="275"/>
        <v>0.5</v>
      </c>
      <c r="I988" s="718"/>
      <c r="J988" s="718">
        <f>E988*I988</f>
        <v>0</v>
      </c>
      <c r="K988" s="718"/>
      <c r="L988" s="718">
        <f t="shared" si="280"/>
        <v>0</v>
      </c>
      <c r="M988" s="718">
        <f>J988+H988*Tabellen!$K$2+L988</f>
        <v>30</v>
      </c>
      <c r="N988" s="703"/>
      <c r="O988" s="889">
        <f t="shared" si="277"/>
        <v>36.299999999999997</v>
      </c>
      <c r="P988" s="902"/>
      <c r="Q988" s="894" t="s">
        <v>1007</v>
      </c>
      <c r="R988" s="889">
        <f>H988*Tabellen!$K$2*Tabellen!$F$2</f>
        <v>36.299999999999997</v>
      </c>
      <c r="S988" s="895" t="s">
        <v>1089</v>
      </c>
      <c r="T988" s="889">
        <f>J988*Tabellen!$F$2</f>
        <v>0</v>
      </c>
      <c r="U988" s="889">
        <f>R988*Tabellen!$G$2</f>
        <v>3.2669999999999995</v>
      </c>
      <c r="V988" s="889">
        <f>T988*Tabellen!$H$2</f>
        <v>0</v>
      </c>
      <c r="W988" s="889">
        <f t="shared" si="278"/>
        <v>3.2669999999999995</v>
      </c>
      <c r="X988" s="889">
        <f t="shared" si="279"/>
        <v>39.566999999999993</v>
      </c>
      <c r="Y988" s="888"/>
      <c r="Z988" s="836"/>
    </row>
    <row r="989" spans="2:71" ht="15.6" customHeight="1" outlineLevel="2" x14ac:dyDescent="0.2">
      <c r="B989" s="687"/>
      <c r="D989" s="690"/>
      <c r="E989" s="593"/>
      <c r="F989" s="594"/>
      <c r="G989" s="574"/>
      <c r="H989" s="574"/>
      <c r="I989" s="771"/>
      <c r="J989" s="771"/>
      <c r="K989" s="771"/>
      <c r="L989" s="771"/>
      <c r="M989" s="772"/>
      <c r="N989" s="703"/>
      <c r="O989" s="889"/>
      <c r="P989" s="902"/>
      <c r="Q989" s="894"/>
      <c r="S989" s="895"/>
      <c r="Z989" s="837"/>
    </row>
    <row r="990" spans="2:71" ht="9" customHeight="1" outlineLevel="1" x14ac:dyDescent="0.2">
      <c r="B990" s="582"/>
      <c r="D990" s="583"/>
      <c r="E990" s="585"/>
      <c r="F990" s="583"/>
      <c r="G990" s="584"/>
      <c r="H990" s="584"/>
      <c r="I990" s="769"/>
      <c r="J990" s="769"/>
      <c r="K990" s="769"/>
      <c r="L990" s="769"/>
      <c r="M990" s="769"/>
      <c r="N990" s="694"/>
      <c r="O990" s="892"/>
      <c r="P990" s="892"/>
      <c r="Q990" s="892"/>
      <c r="R990" s="893"/>
      <c r="S990" s="893"/>
      <c r="T990" s="893"/>
      <c r="U990" s="893"/>
      <c r="V990" s="893"/>
      <c r="W990" s="893"/>
      <c r="X990" s="893"/>
      <c r="Y990" s="892"/>
      <c r="Z990" s="837"/>
      <c r="AA990" s="838"/>
      <c r="AG990" s="835"/>
      <c r="AH990" s="835"/>
    </row>
    <row r="991" spans="2:71" s="789" customFormat="1" ht="15.6" customHeight="1" outlineLevel="1" x14ac:dyDescent="0.2">
      <c r="B991" s="569" t="s">
        <v>1101</v>
      </c>
      <c r="C991" s="814"/>
      <c r="D991" s="670" t="s">
        <v>1354</v>
      </c>
      <c r="E991" s="577">
        <f>0.93*2.115</f>
        <v>1.9669500000000002</v>
      </c>
      <c r="F991" s="570" t="s">
        <v>74</v>
      </c>
      <c r="G991" s="571"/>
      <c r="H991" s="571">
        <f>SUM(H992:H1004)/E991</f>
        <v>3.0693205216197659</v>
      </c>
      <c r="I991" s="767"/>
      <c r="J991" s="767">
        <f>SUM(J992:J1004)/E991</f>
        <v>798.26757162103752</v>
      </c>
      <c r="K991" s="767"/>
      <c r="L991" s="767">
        <f>SUM(L992:L1006)/E991</f>
        <v>0</v>
      </c>
      <c r="M991" s="767">
        <f>SUM(M992:M1004)/E991</f>
        <v>982.42680291822353</v>
      </c>
      <c r="N991" s="814"/>
      <c r="O991" s="886">
        <f>SUM(O992:O1004)/E991</f>
        <v>1188.7364315310506</v>
      </c>
      <c r="P991" s="885" t="str">
        <f>B991</f>
        <v>V2-1-B1</v>
      </c>
      <c r="Q991" s="885"/>
      <c r="R991" s="886"/>
      <c r="S991" s="886"/>
      <c r="T991" s="886"/>
      <c r="U991" s="899"/>
      <c r="V991" s="886"/>
      <c r="W991" s="886"/>
      <c r="X991" s="886">
        <f>SUM(X992:X1004)/E991</f>
        <v>1411.6311617682197</v>
      </c>
      <c r="Y991" s="885"/>
      <c r="Z991" s="836"/>
      <c r="AA991" s="832"/>
      <c r="AB991" s="832"/>
      <c r="AC991" s="832"/>
      <c r="AD991" s="832"/>
      <c r="AE991" s="832"/>
      <c r="AF991" s="832"/>
      <c r="AG991" s="832"/>
      <c r="AH991" s="832"/>
      <c r="AI991" s="832"/>
      <c r="AJ991" s="832"/>
      <c r="AK991" s="832"/>
      <c r="AL991" s="832"/>
      <c r="AM991" s="832"/>
      <c r="AN991" s="832"/>
      <c r="AO991" s="832"/>
      <c r="AP991" s="832"/>
      <c r="AQ991" s="832"/>
      <c r="AR991" s="832"/>
      <c r="AS991" s="832"/>
      <c r="AT991" s="832"/>
      <c r="AU991" s="832"/>
      <c r="AV991" s="832"/>
      <c r="AW991" s="832"/>
      <c r="AX991" s="832"/>
      <c r="AY991" s="832"/>
      <c r="AZ991" s="832"/>
      <c r="BA991" s="832"/>
      <c r="BB991" s="832"/>
      <c r="BC991" s="832"/>
      <c r="BD991" s="832"/>
      <c r="BE991" s="832"/>
      <c r="BF991" s="832"/>
      <c r="BG991" s="832"/>
      <c r="BH991" s="832"/>
      <c r="BI991" s="832"/>
      <c r="BJ991" s="832"/>
      <c r="BK991" s="832"/>
      <c r="BL991" s="832"/>
      <c r="BM991" s="832"/>
      <c r="BN991" s="832"/>
      <c r="BO991" s="832"/>
      <c r="BP991" s="832"/>
      <c r="BQ991" s="832"/>
      <c r="BR991" s="832"/>
      <c r="BS991" s="832"/>
    </row>
    <row r="992" spans="2:71" ht="15.6" customHeight="1" outlineLevel="2" x14ac:dyDescent="0.2">
      <c r="B992" s="578"/>
      <c r="D992" s="587" t="s">
        <v>1486</v>
      </c>
      <c r="E992" s="579"/>
      <c r="G992" s="580"/>
      <c r="H992" s="580"/>
      <c r="I992" s="774"/>
      <c r="J992" s="774"/>
      <c r="K992" s="774"/>
      <c r="N992" s="703"/>
      <c r="O992" s="888" t="str">
        <f>R992</f>
        <v>incl. opslagen</v>
      </c>
      <c r="P992" s="888"/>
      <c r="Q992" s="894"/>
      <c r="R992" s="901" t="str">
        <f>Tabellen!$C$2</f>
        <v>incl. opslagen</v>
      </c>
      <c r="S992" s="895"/>
      <c r="T992" s="901" t="str">
        <f>Tabellen!$C$2</f>
        <v>incl. opslagen</v>
      </c>
    </row>
    <row r="993" spans="2:71" ht="15.6" customHeight="1" outlineLevel="2" x14ac:dyDescent="0.2">
      <c r="B993" s="715"/>
      <c r="D993" s="700" t="s">
        <v>1378</v>
      </c>
      <c r="E993" s="716" t="s">
        <v>1159</v>
      </c>
      <c r="F993" s="700" t="s">
        <v>844</v>
      </c>
      <c r="G993" s="717">
        <v>1</v>
      </c>
      <c r="H993" s="717">
        <f t="shared" ref="H993:H1002" si="281">E993*G993</f>
        <v>1</v>
      </c>
      <c r="I993" s="718"/>
      <c r="J993" s="718">
        <f t="shared" ref="J993:J998" si="282">E993*I993</f>
        <v>0</v>
      </c>
      <c r="K993" s="718"/>
      <c r="L993" s="718">
        <f>E993*K993</f>
        <v>0</v>
      </c>
      <c r="M993" s="718">
        <f>J993+H993*Tabellen!$K$2+L993</f>
        <v>60</v>
      </c>
      <c r="N993" s="703"/>
      <c r="O993" s="889">
        <f t="shared" ref="O993:O1002" si="283">R993+T993</f>
        <v>72.599999999999994</v>
      </c>
      <c r="P993" s="902"/>
      <c r="Q993" s="894" t="s">
        <v>1007</v>
      </c>
      <c r="R993" s="889">
        <f>H993*Tabellen!$K$2*Tabellen!$F$2</f>
        <v>72.599999999999994</v>
      </c>
      <c r="S993" s="895" t="s">
        <v>1089</v>
      </c>
      <c r="T993" s="889">
        <f>J993*Tabellen!$F$2</f>
        <v>0</v>
      </c>
      <c r="U993" s="889">
        <f>R993*Tabellen!$G$2</f>
        <v>6.5339999999999989</v>
      </c>
      <c r="V993" s="889">
        <f>T993*Tabellen!$H$2</f>
        <v>0</v>
      </c>
      <c r="W993" s="889">
        <f t="shared" ref="W993:W1002" si="284">U993+V993</f>
        <v>6.5339999999999989</v>
      </c>
      <c r="X993" s="889">
        <f t="shared" ref="X993:X1002" si="285">O993+W993</f>
        <v>79.133999999999986</v>
      </c>
    </row>
    <row r="994" spans="2:71" ht="15.6" customHeight="1" outlineLevel="2" x14ac:dyDescent="0.2">
      <c r="B994" s="715"/>
      <c r="D994" s="700" t="s">
        <v>1430</v>
      </c>
      <c r="E994" s="716">
        <v>1</v>
      </c>
      <c r="F994" s="700" t="s">
        <v>73</v>
      </c>
      <c r="G994" s="717">
        <v>0.2</v>
      </c>
      <c r="H994" s="717">
        <f t="shared" si="281"/>
        <v>0.2</v>
      </c>
      <c r="I994" s="718">
        <v>5.07</v>
      </c>
      <c r="J994" s="718">
        <f t="shared" si="282"/>
        <v>5.07</v>
      </c>
      <c r="K994" s="718"/>
      <c r="L994" s="718">
        <f>E994*K994</f>
        <v>0</v>
      </c>
      <c r="M994" s="718">
        <f>J994+H994*Tabellen!$K$2+L994</f>
        <v>17.07</v>
      </c>
      <c r="N994" s="703"/>
      <c r="O994" s="889">
        <f t="shared" si="283"/>
        <v>20.654699999999998</v>
      </c>
      <c r="P994" s="902"/>
      <c r="Q994" s="894" t="s">
        <v>1007</v>
      </c>
      <c r="R994" s="889">
        <f>H994*Tabellen!$K$2*Tabellen!$F$2</f>
        <v>14.52</v>
      </c>
      <c r="S994" s="895" t="s">
        <v>1089</v>
      </c>
      <c r="T994" s="889">
        <f>J994*Tabellen!$F$2</f>
        <v>6.1347000000000005</v>
      </c>
      <c r="U994" s="889">
        <f>R994*Tabellen!$G$2</f>
        <v>1.3068</v>
      </c>
      <c r="V994" s="889">
        <f>T994*Tabellen!$H$2</f>
        <v>1.288287</v>
      </c>
      <c r="W994" s="889">
        <f t="shared" si="284"/>
        <v>2.5950869999999999</v>
      </c>
      <c r="X994" s="889">
        <f t="shared" si="285"/>
        <v>23.249786999999998</v>
      </c>
    </row>
    <row r="995" spans="2:71" ht="15.6" customHeight="1" outlineLevel="2" x14ac:dyDescent="0.2">
      <c r="B995" s="715"/>
      <c r="D995" s="700" t="s">
        <v>1431</v>
      </c>
      <c r="E995" s="716">
        <f>2*0.93+2*2.115</f>
        <v>6.0900000000000007</v>
      </c>
      <c r="F995" s="700" t="s">
        <v>195</v>
      </c>
      <c r="G995" s="717">
        <v>0.03</v>
      </c>
      <c r="H995" s="717">
        <f t="shared" si="281"/>
        <v>0.18270000000000003</v>
      </c>
      <c r="I995" s="718"/>
      <c r="J995" s="718">
        <f t="shared" si="282"/>
        <v>0</v>
      </c>
      <c r="K995" s="718"/>
      <c r="L995" s="718">
        <f t="shared" ref="L995:L1002" si="286">+K995*E995</f>
        <v>0</v>
      </c>
      <c r="M995" s="718">
        <f>J995+H995*Tabellen!$K$2+L995</f>
        <v>10.962000000000002</v>
      </c>
      <c r="N995" s="703"/>
      <c r="O995" s="889">
        <f t="shared" si="283"/>
        <v>13.264020000000002</v>
      </c>
      <c r="P995" s="902"/>
      <c r="Q995" s="894" t="s">
        <v>1007</v>
      </c>
      <c r="R995" s="889">
        <f>H995*Tabellen!$K$2*Tabellen!$F$2</f>
        <v>13.264020000000002</v>
      </c>
      <c r="S995" s="895" t="s">
        <v>1089</v>
      </c>
      <c r="T995" s="889">
        <f>J995*Tabellen!$F$2</f>
        <v>0</v>
      </c>
      <c r="U995" s="889">
        <f>R995*Tabellen!$G$2</f>
        <v>1.1937618000000001</v>
      </c>
      <c r="V995" s="889">
        <f>T995*Tabellen!$H$2</f>
        <v>0</v>
      </c>
      <c r="W995" s="889">
        <f t="shared" si="284"/>
        <v>1.1937618000000001</v>
      </c>
      <c r="X995" s="889">
        <f t="shared" si="285"/>
        <v>14.457781800000003</v>
      </c>
      <c r="Z995" s="837"/>
    </row>
    <row r="996" spans="2:71" ht="15.6" customHeight="1" outlineLevel="2" x14ac:dyDescent="0.2">
      <c r="B996" s="715"/>
      <c r="D996" s="700" t="s">
        <v>2000</v>
      </c>
      <c r="E996" s="716">
        <v>1</v>
      </c>
      <c r="F996" s="700" t="s">
        <v>73</v>
      </c>
      <c r="G996" s="717">
        <v>2</v>
      </c>
      <c r="H996" s="717">
        <f t="shared" si="281"/>
        <v>2</v>
      </c>
      <c r="I996" s="718">
        <v>1250</v>
      </c>
      <c r="J996" s="718">
        <f t="shared" si="282"/>
        <v>1250</v>
      </c>
      <c r="K996" s="718"/>
      <c r="L996" s="718">
        <f t="shared" si="286"/>
        <v>0</v>
      </c>
      <c r="M996" s="718">
        <f>J996+H996*Tabellen!$K$2+L996</f>
        <v>1370</v>
      </c>
      <c r="N996" s="703"/>
      <c r="O996" s="889">
        <f t="shared" si="283"/>
        <v>1657.7</v>
      </c>
      <c r="P996" s="902"/>
      <c r="Q996" s="894" t="s">
        <v>1007</v>
      </c>
      <c r="R996" s="889">
        <f>H996*Tabellen!$K$2*Tabellen!$F$2</f>
        <v>145.19999999999999</v>
      </c>
      <c r="S996" s="895" t="s">
        <v>1089</v>
      </c>
      <c r="T996" s="889">
        <f>J996*Tabellen!$F$2</f>
        <v>1512.5</v>
      </c>
      <c r="U996" s="889">
        <f>R996*Tabellen!$G$2</f>
        <v>13.067999999999998</v>
      </c>
      <c r="V996" s="889">
        <f>T996*Tabellen!$H$2</f>
        <v>317.625</v>
      </c>
      <c r="W996" s="889">
        <f t="shared" si="284"/>
        <v>330.69299999999998</v>
      </c>
      <c r="X996" s="889">
        <f t="shared" si="285"/>
        <v>1988.393</v>
      </c>
      <c r="Z996" s="837"/>
    </row>
    <row r="997" spans="2:71" ht="15.6" customHeight="1" outlineLevel="2" x14ac:dyDescent="0.2">
      <c r="B997" s="715"/>
      <c r="D997" s="700" t="s">
        <v>2001</v>
      </c>
      <c r="E997" s="716">
        <v>1</v>
      </c>
      <c r="F997" s="700" t="s">
        <v>73</v>
      </c>
      <c r="G997" s="717">
        <v>1.5</v>
      </c>
      <c r="H997" s="717">
        <f t="shared" si="281"/>
        <v>1.5</v>
      </c>
      <c r="I997" s="718">
        <v>250</v>
      </c>
      <c r="J997" s="718">
        <f t="shared" si="282"/>
        <v>250</v>
      </c>
      <c r="K997" s="718"/>
      <c r="L997" s="718">
        <f t="shared" si="286"/>
        <v>0</v>
      </c>
      <c r="M997" s="718">
        <f>J997+H997*Tabellen!$K$2+L997</f>
        <v>340</v>
      </c>
      <c r="N997" s="703"/>
      <c r="O997" s="889">
        <f t="shared" si="283"/>
        <v>411.4</v>
      </c>
      <c r="P997" s="902"/>
      <c r="Q997" s="894" t="s">
        <v>1007</v>
      </c>
      <c r="R997" s="889">
        <f>H997*Tabellen!$K$2*Tabellen!$F$2</f>
        <v>108.89999999999999</v>
      </c>
      <c r="S997" s="895" t="s">
        <v>1089</v>
      </c>
      <c r="T997" s="889">
        <f>J997*Tabellen!$F$2</f>
        <v>302.5</v>
      </c>
      <c r="U997" s="889">
        <f>R997*Tabellen!$G$2</f>
        <v>9.8009999999999984</v>
      </c>
      <c r="V997" s="889">
        <f>T997*Tabellen!$H$2</f>
        <v>63.524999999999999</v>
      </c>
      <c r="W997" s="889">
        <f t="shared" si="284"/>
        <v>73.325999999999993</v>
      </c>
      <c r="X997" s="889">
        <f t="shared" si="285"/>
        <v>484.726</v>
      </c>
      <c r="Z997" s="837"/>
    </row>
    <row r="998" spans="2:71" ht="15.6" customHeight="1" outlineLevel="2" x14ac:dyDescent="0.2">
      <c r="B998" s="715"/>
      <c r="D998" s="700" t="s">
        <v>1432</v>
      </c>
      <c r="E998" s="716">
        <f>E995</f>
        <v>6.0900000000000007</v>
      </c>
      <c r="F998" s="700" t="s">
        <v>195</v>
      </c>
      <c r="G998" s="717">
        <v>0.05</v>
      </c>
      <c r="H998" s="717">
        <f t="shared" si="281"/>
        <v>0.30450000000000005</v>
      </c>
      <c r="I998" s="718">
        <v>2.36</v>
      </c>
      <c r="J998" s="718">
        <f t="shared" si="282"/>
        <v>14.372400000000001</v>
      </c>
      <c r="K998" s="718"/>
      <c r="L998" s="718">
        <f t="shared" si="286"/>
        <v>0</v>
      </c>
      <c r="M998" s="718">
        <f>J998+H998*Tabellen!$K$2+L998</f>
        <v>32.642400000000002</v>
      </c>
      <c r="N998" s="703"/>
      <c r="O998" s="889">
        <f t="shared" si="283"/>
        <v>39.497304</v>
      </c>
      <c r="P998" s="902"/>
      <c r="Q998" s="894" t="s">
        <v>1007</v>
      </c>
      <c r="R998" s="889">
        <f>H998*Tabellen!$K$2*Tabellen!$F$2</f>
        <v>22.106700000000004</v>
      </c>
      <c r="S998" s="895" t="s">
        <v>1089</v>
      </c>
      <c r="T998" s="889">
        <f>J998*Tabellen!$F$2</f>
        <v>17.390604</v>
      </c>
      <c r="U998" s="889">
        <f>R998*Tabellen!$G$2</f>
        <v>1.9896030000000002</v>
      </c>
      <c r="V998" s="889">
        <f>T998*Tabellen!$H$2</f>
        <v>3.65202684</v>
      </c>
      <c r="W998" s="889">
        <f t="shared" si="284"/>
        <v>5.6416298400000002</v>
      </c>
      <c r="X998" s="889">
        <f t="shared" si="285"/>
        <v>45.13893384</v>
      </c>
      <c r="Z998" s="837"/>
    </row>
    <row r="999" spans="2:71" ht="15.6" customHeight="1" outlineLevel="2" x14ac:dyDescent="0.2">
      <c r="B999" s="715"/>
      <c r="D999" s="700" t="s">
        <v>2002</v>
      </c>
      <c r="E999" s="716"/>
      <c r="F999" s="700"/>
      <c r="G999" s="717"/>
      <c r="H999" s="717"/>
      <c r="I999" s="718"/>
      <c r="J999" s="718"/>
      <c r="K999" s="718"/>
      <c r="L999" s="718"/>
      <c r="M999" s="718"/>
      <c r="N999" s="703"/>
      <c r="O999" s="889">
        <f t="shared" si="283"/>
        <v>0</v>
      </c>
      <c r="P999" s="902"/>
      <c r="Q999" s="894" t="s">
        <v>1007</v>
      </c>
      <c r="R999" s="889">
        <f>H999*Tabellen!$K$2*Tabellen!$F$2</f>
        <v>0</v>
      </c>
      <c r="S999" s="895" t="s">
        <v>1089</v>
      </c>
      <c r="T999" s="889">
        <f>J999*Tabellen!$F$2</f>
        <v>0</v>
      </c>
      <c r="U999" s="889">
        <f>R999*Tabellen!$G$2</f>
        <v>0</v>
      </c>
      <c r="V999" s="889">
        <f>T999*Tabellen!$H$2</f>
        <v>0</v>
      </c>
      <c r="W999" s="889">
        <f t="shared" si="284"/>
        <v>0</v>
      </c>
      <c r="X999" s="889">
        <f t="shared" si="285"/>
        <v>0</v>
      </c>
      <c r="Z999" s="837"/>
    </row>
    <row r="1000" spans="2:71" ht="15.6" customHeight="1" outlineLevel="2" x14ac:dyDescent="0.2">
      <c r="B1000" s="715"/>
      <c r="D1000" s="700" t="s">
        <v>1433</v>
      </c>
      <c r="E1000" s="716">
        <f>2*0.5</f>
        <v>1</v>
      </c>
      <c r="F1000" s="700" t="s">
        <v>72</v>
      </c>
      <c r="G1000" s="717">
        <v>0.35</v>
      </c>
      <c r="H1000" s="717">
        <f t="shared" si="281"/>
        <v>0.35</v>
      </c>
      <c r="I1000" s="718">
        <v>50.71</v>
      </c>
      <c r="J1000" s="718">
        <f>E1000*I1000</f>
        <v>50.71</v>
      </c>
      <c r="K1000" s="718"/>
      <c r="L1000" s="718">
        <f t="shared" si="286"/>
        <v>0</v>
      </c>
      <c r="M1000" s="718">
        <f>J1000+H1000*Tabellen!$K$2+L1000</f>
        <v>71.710000000000008</v>
      </c>
      <c r="N1000" s="703"/>
      <c r="O1000" s="889">
        <f t="shared" si="283"/>
        <v>86.769099999999995</v>
      </c>
      <c r="P1000" s="902"/>
      <c r="Q1000" s="894" t="s">
        <v>1007</v>
      </c>
      <c r="R1000" s="889">
        <f>H1000*Tabellen!$K$2*Tabellen!$F$2</f>
        <v>25.41</v>
      </c>
      <c r="S1000" s="895" t="s">
        <v>1089</v>
      </c>
      <c r="T1000" s="889">
        <f>J1000*Tabellen!$F$2</f>
        <v>61.359099999999998</v>
      </c>
      <c r="U1000" s="889">
        <f>R1000*Tabellen!$G$2</f>
        <v>2.2868999999999997</v>
      </c>
      <c r="V1000" s="889">
        <f>T1000*Tabellen!$H$2</f>
        <v>12.885411</v>
      </c>
      <c r="W1000" s="889">
        <f t="shared" si="284"/>
        <v>15.172310999999999</v>
      </c>
      <c r="X1000" s="889">
        <f t="shared" si="285"/>
        <v>101.94141099999999</v>
      </c>
      <c r="Z1000" s="837"/>
    </row>
    <row r="1001" spans="2:71" ht="15.6" customHeight="1" outlineLevel="2" x14ac:dyDescent="0.2">
      <c r="B1001" s="715"/>
      <c r="D1001" s="700" t="s">
        <v>1434</v>
      </c>
      <c r="E1001" s="716"/>
      <c r="F1001" s="700"/>
      <c r="G1001" s="717"/>
      <c r="H1001" s="717">
        <f t="shared" si="281"/>
        <v>0</v>
      </c>
      <c r="I1001" s="718"/>
      <c r="J1001" s="718">
        <f>E1001*I1001</f>
        <v>0</v>
      </c>
      <c r="K1001" s="718"/>
      <c r="L1001" s="718">
        <f t="shared" si="286"/>
        <v>0</v>
      </c>
      <c r="M1001" s="718">
        <f>J1001+H1001*Tabellen!$K$2+L1001</f>
        <v>0</v>
      </c>
      <c r="N1001" s="703"/>
      <c r="O1001" s="889">
        <f t="shared" si="283"/>
        <v>0</v>
      </c>
      <c r="P1001" s="902"/>
      <c r="Q1001" s="894" t="s">
        <v>1007</v>
      </c>
      <c r="R1001" s="889">
        <f>H1001*Tabellen!$K$2*Tabellen!$F$2</f>
        <v>0</v>
      </c>
      <c r="S1001" s="895" t="s">
        <v>1089</v>
      </c>
      <c r="T1001" s="889">
        <f>J1001*Tabellen!$F$2</f>
        <v>0</v>
      </c>
      <c r="U1001" s="889">
        <f>R1001*Tabellen!$G$2</f>
        <v>0</v>
      </c>
      <c r="V1001" s="889">
        <f>T1001*Tabellen!$H$2</f>
        <v>0</v>
      </c>
      <c r="W1001" s="889">
        <f t="shared" si="284"/>
        <v>0</v>
      </c>
      <c r="X1001" s="889">
        <f t="shared" si="285"/>
        <v>0</v>
      </c>
      <c r="Z1001" s="837"/>
    </row>
    <row r="1002" spans="2:71" ht="15.6" customHeight="1" outlineLevel="2" x14ac:dyDescent="0.2">
      <c r="B1002" s="715"/>
      <c r="D1002" s="700" t="s">
        <v>1379</v>
      </c>
      <c r="E1002" s="716" t="s">
        <v>1159</v>
      </c>
      <c r="F1002" s="700" t="s">
        <v>844</v>
      </c>
      <c r="G1002" s="717">
        <v>0.5</v>
      </c>
      <c r="H1002" s="717">
        <f t="shared" si="281"/>
        <v>0.5</v>
      </c>
      <c r="I1002" s="718"/>
      <c r="J1002" s="718">
        <f>E1002*I1002</f>
        <v>0</v>
      </c>
      <c r="K1002" s="718"/>
      <c r="L1002" s="718">
        <f t="shared" si="286"/>
        <v>0</v>
      </c>
      <c r="M1002" s="718">
        <f>J1002+H1002*Tabellen!$K$2+L1002</f>
        <v>30</v>
      </c>
      <c r="N1002" s="703"/>
      <c r="O1002" s="889">
        <f t="shared" si="283"/>
        <v>36.299999999999997</v>
      </c>
      <c r="P1002" s="902"/>
      <c r="Q1002" s="894" t="s">
        <v>1007</v>
      </c>
      <c r="R1002" s="889">
        <f>H1002*Tabellen!$K$2*Tabellen!$F$2</f>
        <v>36.299999999999997</v>
      </c>
      <c r="S1002" s="895" t="s">
        <v>1089</v>
      </c>
      <c r="T1002" s="889">
        <f>J1002*Tabellen!$F$2</f>
        <v>0</v>
      </c>
      <c r="U1002" s="889">
        <f>R1002*Tabellen!$G$2</f>
        <v>3.2669999999999995</v>
      </c>
      <c r="V1002" s="889">
        <f>T1002*Tabellen!$H$2</f>
        <v>0</v>
      </c>
      <c r="W1002" s="889">
        <f t="shared" si="284"/>
        <v>3.2669999999999995</v>
      </c>
      <c r="X1002" s="889">
        <f t="shared" si="285"/>
        <v>39.566999999999993</v>
      </c>
      <c r="Y1002" s="888"/>
      <c r="Z1002" s="836"/>
    </row>
    <row r="1003" spans="2:71" ht="15.6" customHeight="1" outlineLevel="2" x14ac:dyDescent="0.2">
      <c r="B1003" s="578"/>
      <c r="D1003" s="601"/>
      <c r="E1003" s="579"/>
      <c r="G1003" s="580"/>
      <c r="H1003" s="580"/>
      <c r="N1003" s="703"/>
      <c r="O1003" s="888"/>
      <c r="P1003" s="888"/>
      <c r="Q1003" s="888"/>
      <c r="Y1003" s="888"/>
      <c r="Z1003" s="836"/>
    </row>
    <row r="1004" spans="2:71" ht="9" customHeight="1" outlineLevel="1" x14ac:dyDescent="0.2">
      <c r="B1004" s="582"/>
      <c r="D1004" s="583"/>
      <c r="E1004" s="585"/>
      <c r="F1004" s="583"/>
      <c r="G1004" s="584"/>
      <c r="H1004" s="584"/>
      <c r="I1004" s="769"/>
      <c r="J1004" s="769"/>
      <c r="K1004" s="769"/>
      <c r="L1004" s="769"/>
      <c r="M1004" s="769"/>
      <c r="N1004" s="694"/>
      <c r="O1004" s="892"/>
      <c r="P1004" s="892"/>
      <c r="Q1004" s="892"/>
      <c r="R1004" s="893"/>
      <c r="S1004" s="893"/>
      <c r="T1004" s="893"/>
      <c r="U1004" s="893"/>
      <c r="V1004" s="893"/>
      <c r="W1004" s="893"/>
      <c r="X1004" s="893"/>
      <c r="Y1004" s="892"/>
      <c r="Z1004" s="837"/>
      <c r="AA1004" s="838"/>
      <c r="AG1004" s="835"/>
      <c r="AH1004" s="835"/>
    </row>
    <row r="1005" spans="2:71" s="789" customFormat="1" ht="15.6" customHeight="1" outlineLevel="1" x14ac:dyDescent="0.2">
      <c r="B1005" s="569" t="s">
        <v>1105</v>
      </c>
      <c r="C1005" s="814"/>
      <c r="D1005" s="570" t="s">
        <v>1594</v>
      </c>
      <c r="E1005" s="577">
        <v>12</v>
      </c>
      <c r="F1005" s="570" t="s">
        <v>74</v>
      </c>
      <c r="G1005" s="571"/>
      <c r="H1005" s="571">
        <f>SUM(H1006:H1014)/E1005</f>
        <v>1.2500000000000002</v>
      </c>
      <c r="I1005" s="767"/>
      <c r="J1005" s="767">
        <f>SUM(J1006:J1014)/E1005</f>
        <v>53.110000000000007</v>
      </c>
      <c r="K1005" s="767"/>
      <c r="L1005" s="767">
        <f>SUM(L1006:L1014)/E1005</f>
        <v>0</v>
      </c>
      <c r="M1005" s="767">
        <f>SUM(M1006:M1014)/E1005</f>
        <v>128.11000000000001</v>
      </c>
      <c r="N1005" s="814"/>
      <c r="O1005" s="886">
        <f>SUM(O1006:O1014)/E1005</f>
        <v>155.01310000000004</v>
      </c>
      <c r="P1005" s="885" t="str">
        <f>B1005</f>
        <v>V2-2-A1</v>
      </c>
      <c r="Q1005" s="885"/>
      <c r="R1005" s="886"/>
      <c r="S1005" s="886"/>
      <c r="T1005" s="886"/>
      <c r="U1005" s="899"/>
      <c r="V1005" s="886"/>
      <c r="W1005" s="886"/>
      <c r="X1005" s="886">
        <f>SUM(X1006:X1014)/E1005</f>
        <v>176.67585100000005</v>
      </c>
      <c r="Y1005" s="884" t="s">
        <v>163</v>
      </c>
      <c r="Z1005" s="836"/>
      <c r="AA1005" s="832"/>
      <c r="AB1005" s="832"/>
      <c r="AC1005" s="832"/>
      <c r="AD1005" s="832"/>
      <c r="AE1005" s="832"/>
      <c r="AF1005" s="832"/>
      <c r="AG1005" s="832"/>
      <c r="AH1005" s="832"/>
      <c r="AI1005" s="832"/>
      <c r="AJ1005" s="832"/>
      <c r="AK1005" s="832"/>
      <c r="AL1005" s="832"/>
      <c r="AM1005" s="832"/>
      <c r="AN1005" s="832"/>
      <c r="AO1005" s="832"/>
      <c r="AP1005" s="832"/>
      <c r="AQ1005" s="832"/>
      <c r="AR1005" s="832"/>
      <c r="AS1005" s="832"/>
      <c r="AT1005" s="832"/>
      <c r="AU1005" s="832"/>
      <c r="AV1005" s="832"/>
      <c r="AW1005" s="832"/>
      <c r="AX1005" s="832"/>
      <c r="AY1005" s="832"/>
      <c r="AZ1005" s="832"/>
      <c r="BA1005" s="832"/>
      <c r="BB1005" s="832"/>
      <c r="BC1005" s="832"/>
      <c r="BD1005" s="832"/>
      <c r="BE1005" s="832"/>
      <c r="BF1005" s="832"/>
      <c r="BG1005" s="832"/>
      <c r="BH1005" s="832"/>
      <c r="BI1005" s="832"/>
      <c r="BJ1005" s="832"/>
      <c r="BK1005" s="832"/>
      <c r="BL1005" s="832"/>
      <c r="BM1005" s="832"/>
      <c r="BN1005" s="832"/>
      <c r="BO1005" s="832"/>
      <c r="BP1005" s="832"/>
      <c r="BQ1005" s="832"/>
      <c r="BR1005" s="832"/>
      <c r="BS1005" s="832"/>
    </row>
    <row r="1006" spans="2:71" ht="15.6" customHeight="1" outlineLevel="2" x14ac:dyDescent="0.2">
      <c r="B1006" s="578"/>
      <c r="D1006" s="587" t="s">
        <v>1162</v>
      </c>
      <c r="E1006" s="602"/>
      <c r="F1006" s="603"/>
      <c r="G1006" s="604"/>
      <c r="H1006" s="604"/>
      <c r="I1006" s="774"/>
      <c r="J1006" s="785"/>
      <c r="K1006" s="785"/>
      <c r="L1006" s="785"/>
      <c r="M1006" s="785"/>
      <c r="N1006" s="705"/>
      <c r="O1006" s="888" t="str">
        <f>R1006</f>
        <v>incl. opslagen</v>
      </c>
      <c r="P1006" s="888"/>
      <c r="Q1006" s="894"/>
      <c r="R1006" s="901" t="str">
        <f>Tabellen!$C$2</f>
        <v>incl. opslagen</v>
      </c>
      <c r="S1006" s="895"/>
      <c r="T1006" s="901" t="str">
        <f>Tabellen!$C$2</f>
        <v>incl. opslagen</v>
      </c>
      <c r="Y1006" s="888"/>
      <c r="Z1006" s="836"/>
    </row>
    <row r="1007" spans="2:71" ht="15.6" customHeight="1" outlineLevel="2" x14ac:dyDescent="0.2">
      <c r="B1007" s="578"/>
      <c r="D1007" s="603"/>
      <c r="E1007" s="593"/>
      <c r="F1007" s="575"/>
      <c r="G1007" s="573"/>
      <c r="H1007" s="573"/>
      <c r="I1007" s="785"/>
      <c r="J1007" s="770"/>
      <c r="K1007" s="770"/>
      <c r="L1007" s="770"/>
      <c r="M1007" s="770"/>
      <c r="N1007" s="703"/>
      <c r="O1007" s="889">
        <f t="shared" ref="O1007:O1014" si="287">R1007+T1007</f>
        <v>0</v>
      </c>
      <c r="P1007" s="902"/>
      <c r="Q1007" s="894" t="s">
        <v>1007</v>
      </c>
      <c r="R1007" s="889">
        <f>H1007*Tabellen!$K$2*Tabellen!$F$2</f>
        <v>0</v>
      </c>
      <c r="S1007" s="895" t="s">
        <v>1089</v>
      </c>
      <c r="T1007" s="889">
        <f>J1007*Tabellen!$F$2</f>
        <v>0</v>
      </c>
      <c r="U1007" s="889">
        <f>R1007*Tabellen!$G$2</f>
        <v>0</v>
      </c>
      <c r="V1007" s="889">
        <f>T1007*Tabellen!$H$2</f>
        <v>0</v>
      </c>
      <c r="W1007" s="889">
        <f t="shared" ref="W1007:W1014" si="288">U1007+V1007</f>
        <v>0</v>
      </c>
      <c r="X1007" s="889">
        <f t="shared" ref="X1007:X1014" si="289">O1007+W1007</f>
        <v>0</v>
      </c>
      <c r="Y1007" s="888"/>
      <c r="Z1007" s="836"/>
    </row>
    <row r="1008" spans="2:71" ht="15.6" customHeight="1" outlineLevel="2" x14ac:dyDescent="0.2">
      <c r="B1008" s="687"/>
      <c r="D1008" s="576" t="s">
        <v>1435</v>
      </c>
      <c r="E1008" s="597">
        <v>12</v>
      </c>
      <c r="F1008" s="576" t="s">
        <v>74</v>
      </c>
      <c r="G1008" s="580">
        <v>0.4</v>
      </c>
      <c r="H1008" s="580">
        <f>E1008*G1008</f>
        <v>4.8000000000000007</v>
      </c>
      <c r="J1008" s="768">
        <f>E1008*I1008</f>
        <v>0</v>
      </c>
      <c r="L1008" s="768">
        <f>+K1008*E1008</f>
        <v>0</v>
      </c>
      <c r="M1008" s="768">
        <f>J1008+H1008*Tabellen!$K$2+L1008</f>
        <v>288.00000000000006</v>
      </c>
      <c r="N1008" s="703"/>
      <c r="O1008" s="889">
        <f t="shared" si="287"/>
        <v>348.48000000000008</v>
      </c>
      <c r="P1008" s="902"/>
      <c r="Q1008" s="894" t="s">
        <v>1007</v>
      </c>
      <c r="R1008" s="889">
        <f>H1008*Tabellen!$K$2*Tabellen!$F$2</f>
        <v>348.48000000000008</v>
      </c>
      <c r="S1008" s="895" t="s">
        <v>1089</v>
      </c>
      <c r="T1008" s="889">
        <f>J1008*Tabellen!$F$2</f>
        <v>0</v>
      </c>
      <c r="U1008" s="889">
        <f>R1008*Tabellen!$G$2</f>
        <v>31.363200000000006</v>
      </c>
      <c r="V1008" s="889">
        <f>T1008*Tabellen!$H$2</f>
        <v>0</v>
      </c>
      <c r="W1008" s="889">
        <f t="shared" si="288"/>
        <v>31.363200000000006</v>
      </c>
      <c r="X1008" s="889">
        <f t="shared" si="289"/>
        <v>379.84320000000008</v>
      </c>
      <c r="Z1008" s="837"/>
    </row>
    <row r="1009" spans="2:71" ht="15.6" customHeight="1" outlineLevel="2" x14ac:dyDescent="0.2">
      <c r="B1009" s="687"/>
      <c r="D1009" s="692" t="s">
        <v>1161</v>
      </c>
      <c r="E1009" s="597" t="s">
        <v>65</v>
      </c>
      <c r="F1009" s="598" t="s">
        <v>65</v>
      </c>
      <c r="G1009" s="580"/>
      <c r="H1009" s="580"/>
      <c r="I1009" s="776"/>
      <c r="M1009" s="768">
        <f>J1009+H1009*Tabellen!$K$2+L1009</f>
        <v>0</v>
      </c>
      <c r="N1009" s="703"/>
      <c r="O1009" s="889">
        <f t="shared" si="287"/>
        <v>0</v>
      </c>
      <c r="P1009" s="902"/>
      <c r="Q1009" s="894" t="s">
        <v>1007</v>
      </c>
      <c r="R1009" s="889">
        <f>H1009*Tabellen!$K$2*Tabellen!$F$2</f>
        <v>0</v>
      </c>
      <c r="S1009" s="895" t="s">
        <v>1089</v>
      </c>
      <c r="T1009" s="889">
        <f>J1009*Tabellen!$F$2</f>
        <v>0</v>
      </c>
      <c r="U1009" s="889">
        <f>R1009*Tabellen!$G$2</f>
        <v>0</v>
      </c>
      <c r="V1009" s="889">
        <f>T1009*Tabellen!$H$2</f>
        <v>0</v>
      </c>
      <c r="W1009" s="889">
        <f t="shared" si="288"/>
        <v>0</v>
      </c>
      <c r="X1009" s="889">
        <f t="shared" si="289"/>
        <v>0</v>
      </c>
      <c r="Z1009" s="837"/>
    </row>
    <row r="1010" spans="2:71" ht="15.6" customHeight="1" outlineLevel="2" x14ac:dyDescent="0.2">
      <c r="B1010" s="687"/>
      <c r="D1010" s="692" t="s">
        <v>1552</v>
      </c>
      <c r="E1010" s="597">
        <v>12</v>
      </c>
      <c r="F1010" s="598" t="s">
        <v>74</v>
      </c>
      <c r="G1010" s="599">
        <v>0.2</v>
      </c>
      <c r="H1010" s="599">
        <f>E1010*G1010</f>
        <v>2.4000000000000004</v>
      </c>
      <c r="I1010" s="776">
        <v>13.48</v>
      </c>
      <c r="J1010" s="776">
        <f>E1010*I1010</f>
        <v>161.76</v>
      </c>
      <c r="K1010" s="776"/>
      <c r="L1010" s="776">
        <f>E1010*K1010</f>
        <v>0</v>
      </c>
      <c r="M1010" s="777">
        <f>J1010+H1010*Tabellen!$K$2+L1010</f>
        <v>305.76</v>
      </c>
      <c r="N1010" s="703"/>
      <c r="O1010" s="889">
        <f t="shared" si="287"/>
        <v>369.96960000000001</v>
      </c>
      <c r="P1010" s="902"/>
      <c r="Q1010" s="894" t="s">
        <v>1007</v>
      </c>
      <c r="R1010" s="889">
        <f>H1010*Tabellen!$K$2*Tabellen!$F$2</f>
        <v>174.24000000000004</v>
      </c>
      <c r="S1010" s="895" t="s">
        <v>1089</v>
      </c>
      <c r="T1010" s="889">
        <f>J1010*Tabellen!$F$2</f>
        <v>195.72959999999998</v>
      </c>
      <c r="U1010" s="889">
        <f>R1010*Tabellen!$G$2</f>
        <v>15.681600000000003</v>
      </c>
      <c r="V1010" s="889">
        <f>T1010*Tabellen!$H$2</f>
        <v>41.103215999999996</v>
      </c>
      <c r="W1010" s="889">
        <f t="shared" si="288"/>
        <v>56.784815999999999</v>
      </c>
      <c r="X1010" s="889">
        <f t="shared" si="289"/>
        <v>426.75441599999999</v>
      </c>
      <c r="Z1010" s="837"/>
    </row>
    <row r="1011" spans="2:71" ht="15.6" customHeight="1" outlineLevel="2" x14ac:dyDescent="0.2">
      <c r="B1011" s="687"/>
      <c r="D1011" s="692" t="s">
        <v>1436</v>
      </c>
      <c r="E1011" s="597">
        <v>12</v>
      </c>
      <c r="F1011" s="598" t="s">
        <v>74</v>
      </c>
      <c r="G1011" s="580">
        <v>0.65</v>
      </c>
      <c r="H1011" s="580">
        <f>E1011*G1011</f>
        <v>7.8000000000000007</v>
      </c>
      <c r="I1011" s="768">
        <v>39.630000000000003</v>
      </c>
      <c r="J1011" s="768">
        <f>E1011*I1011</f>
        <v>475.56000000000006</v>
      </c>
      <c r="L1011" s="768">
        <f>E1011*K1011</f>
        <v>0</v>
      </c>
      <c r="M1011" s="768">
        <f>J1011+H1011*Tabellen!$K$2+L1011</f>
        <v>943.56000000000017</v>
      </c>
      <c r="N1011" s="703"/>
      <c r="O1011" s="889">
        <f t="shared" si="287"/>
        <v>1141.7076000000002</v>
      </c>
      <c r="P1011" s="902"/>
      <c r="Q1011" s="894" t="s">
        <v>1007</v>
      </c>
      <c r="R1011" s="889">
        <f>H1011*Tabellen!$K$2*Tabellen!$F$2</f>
        <v>566.28000000000009</v>
      </c>
      <c r="S1011" s="895" t="s">
        <v>1089</v>
      </c>
      <c r="T1011" s="889">
        <f>J1011*Tabellen!$F$2</f>
        <v>575.4276000000001</v>
      </c>
      <c r="U1011" s="889">
        <f>R1011*Tabellen!$G$2</f>
        <v>50.965200000000003</v>
      </c>
      <c r="V1011" s="889">
        <f>T1011*Tabellen!$H$2</f>
        <v>120.83979600000002</v>
      </c>
      <c r="W1011" s="889">
        <f t="shared" si="288"/>
        <v>171.80499600000002</v>
      </c>
      <c r="X1011" s="889">
        <f t="shared" si="289"/>
        <v>1313.5125960000003</v>
      </c>
      <c r="Z1011" s="837"/>
    </row>
    <row r="1012" spans="2:71" ht="15.6" customHeight="1" outlineLevel="2" x14ac:dyDescent="0.2">
      <c r="B1012" s="687"/>
      <c r="D1012" s="700" t="s">
        <v>1437</v>
      </c>
      <c r="E1012" s="597"/>
      <c r="F1012" s="598"/>
      <c r="G1012" s="580"/>
      <c r="H1012" s="580">
        <f>E1012*G1012</f>
        <v>0</v>
      </c>
      <c r="I1012" s="776"/>
      <c r="J1012" s="768">
        <f>E1012*I1012</f>
        <v>0</v>
      </c>
      <c r="L1012" s="768">
        <f>E1012*K1012</f>
        <v>0</v>
      </c>
      <c r="M1012" s="768">
        <f>J1012+H1012*Tabellen!$K$2+L1012</f>
        <v>0</v>
      </c>
      <c r="N1012" s="703"/>
      <c r="O1012" s="889">
        <f t="shared" si="287"/>
        <v>0</v>
      </c>
      <c r="P1012" s="902"/>
      <c r="Q1012" s="894" t="s">
        <v>1007</v>
      </c>
      <c r="R1012" s="889">
        <f>H1012*Tabellen!$K$2*Tabellen!$F$2</f>
        <v>0</v>
      </c>
      <c r="S1012" s="895" t="s">
        <v>1089</v>
      </c>
      <c r="T1012" s="889">
        <f>J1012*Tabellen!$F$2</f>
        <v>0</v>
      </c>
      <c r="U1012" s="889">
        <f>R1012*Tabellen!$G$2</f>
        <v>0</v>
      </c>
      <c r="V1012" s="889">
        <f>T1012*Tabellen!$H$2</f>
        <v>0</v>
      </c>
      <c r="W1012" s="889">
        <f t="shared" si="288"/>
        <v>0</v>
      </c>
      <c r="X1012" s="889">
        <f t="shared" si="289"/>
        <v>0</v>
      </c>
      <c r="Z1012" s="837"/>
    </row>
    <row r="1013" spans="2:71" ht="15.6" customHeight="1" outlineLevel="2" x14ac:dyDescent="0.2">
      <c r="B1013" s="687"/>
      <c r="D1013" s="576" t="s">
        <v>1438</v>
      </c>
      <c r="E1013" s="597"/>
      <c r="F1013" s="576" t="s">
        <v>157</v>
      </c>
      <c r="G1013" s="580"/>
      <c r="H1013" s="580"/>
      <c r="N1013" s="703"/>
      <c r="O1013" s="889">
        <f t="shared" si="287"/>
        <v>0</v>
      </c>
      <c r="P1013" s="902"/>
      <c r="Q1013" s="894" t="s">
        <v>1007</v>
      </c>
      <c r="R1013" s="889">
        <f>H1013*Tabellen!$K$2*Tabellen!$F$2</f>
        <v>0</v>
      </c>
      <c r="S1013" s="895" t="s">
        <v>1089</v>
      </c>
      <c r="T1013" s="889">
        <f>J1013*Tabellen!$F$2</f>
        <v>0</v>
      </c>
      <c r="U1013" s="889">
        <f>R1013*Tabellen!$G$2</f>
        <v>0</v>
      </c>
      <c r="V1013" s="889">
        <f>T1013*Tabellen!$H$2</f>
        <v>0</v>
      </c>
      <c r="W1013" s="889">
        <f t="shared" si="288"/>
        <v>0</v>
      </c>
      <c r="X1013" s="889">
        <f t="shared" si="289"/>
        <v>0</v>
      </c>
      <c r="Z1013" s="837"/>
    </row>
    <row r="1014" spans="2:71" ht="15.6" customHeight="1" outlineLevel="2" x14ac:dyDescent="0.2">
      <c r="B1014" s="578"/>
      <c r="D1014" s="596"/>
      <c r="E1014" s="590"/>
      <c r="F1014" s="575"/>
      <c r="G1014" s="573"/>
      <c r="H1014" s="573"/>
      <c r="I1014" s="770"/>
      <c r="J1014" s="770"/>
      <c r="K1014" s="770"/>
      <c r="L1014" s="770"/>
      <c r="M1014" s="770"/>
      <c r="N1014" s="703"/>
      <c r="O1014" s="889">
        <f t="shared" si="287"/>
        <v>0</v>
      </c>
      <c r="P1014" s="902"/>
      <c r="Q1014" s="894" t="s">
        <v>1007</v>
      </c>
      <c r="R1014" s="889">
        <f>H1014*Tabellen!$K$2*Tabellen!$F$2</f>
        <v>0</v>
      </c>
      <c r="S1014" s="895" t="s">
        <v>1089</v>
      </c>
      <c r="T1014" s="889">
        <f>J1014*Tabellen!$F$2</f>
        <v>0</v>
      </c>
      <c r="U1014" s="889">
        <f>R1014*Tabellen!$G$2</f>
        <v>0</v>
      </c>
      <c r="V1014" s="889">
        <f>T1014*Tabellen!$H$2</f>
        <v>0</v>
      </c>
      <c r="W1014" s="889">
        <f t="shared" si="288"/>
        <v>0</v>
      </c>
      <c r="X1014" s="889">
        <f t="shared" si="289"/>
        <v>0</v>
      </c>
      <c r="Y1014" s="888"/>
      <c r="Z1014" s="836"/>
    </row>
    <row r="1015" spans="2:71" ht="9" customHeight="1" outlineLevel="1" x14ac:dyDescent="0.2">
      <c r="B1015" s="582"/>
      <c r="D1015" s="583"/>
      <c r="E1015" s="585"/>
      <c r="F1015" s="583"/>
      <c r="G1015" s="584"/>
      <c r="H1015" s="584"/>
      <c r="I1015" s="769"/>
      <c r="J1015" s="769"/>
      <c r="K1015" s="769"/>
      <c r="L1015" s="769"/>
      <c r="M1015" s="769"/>
      <c r="N1015" s="694"/>
      <c r="O1015" s="892"/>
      <c r="P1015" s="892"/>
      <c r="Q1015" s="892"/>
      <c r="R1015" s="893"/>
      <c r="S1015" s="893"/>
      <c r="T1015" s="893"/>
      <c r="U1015" s="893"/>
      <c r="V1015" s="893"/>
      <c r="W1015" s="893"/>
      <c r="X1015" s="893"/>
      <c r="Y1015" s="892"/>
      <c r="Z1015" s="837"/>
      <c r="AA1015" s="838"/>
      <c r="AG1015" s="835"/>
      <c r="AH1015" s="835"/>
    </row>
    <row r="1016" spans="2:71" s="789" customFormat="1" ht="15.6" customHeight="1" outlineLevel="1" x14ac:dyDescent="0.2">
      <c r="B1016" s="569" t="s">
        <v>166</v>
      </c>
      <c r="C1016" s="814"/>
      <c r="D1016" s="570" t="s">
        <v>1099</v>
      </c>
      <c r="E1016" s="577"/>
      <c r="F1016" s="570"/>
      <c r="G1016" s="571"/>
      <c r="H1016" s="571"/>
      <c r="I1016" s="767"/>
      <c r="J1016" s="767"/>
      <c r="K1016" s="767"/>
      <c r="L1016" s="767"/>
      <c r="M1016" s="767"/>
      <c r="N1016" s="814"/>
      <c r="O1016" s="910"/>
      <c r="P1016" s="885"/>
      <c r="Q1016" s="885"/>
      <c r="R1016" s="886"/>
      <c r="S1016" s="886"/>
      <c r="T1016" s="886"/>
      <c r="U1016" s="886"/>
      <c r="V1016" s="886"/>
      <c r="W1016" s="886"/>
      <c r="X1016" s="886"/>
      <c r="Y1016" s="885"/>
      <c r="Z1016" s="843"/>
      <c r="AA1016" s="832"/>
      <c r="AB1016" s="832"/>
      <c r="AC1016" s="832"/>
      <c r="AD1016" s="832"/>
      <c r="AE1016" s="832"/>
      <c r="AF1016" s="832"/>
      <c r="AG1016" s="832"/>
      <c r="AH1016" s="832"/>
      <c r="AI1016" s="832"/>
      <c r="AJ1016" s="832"/>
      <c r="AK1016" s="832"/>
      <c r="AL1016" s="832"/>
      <c r="AM1016" s="832"/>
      <c r="AN1016" s="832"/>
      <c r="AO1016" s="832"/>
      <c r="AP1016" s="832"/>
      <c r="AQ1016" s="832"/>
      <c r="AR1016" s="832"/>
      <c r="AS1016" s="832"/>
      <c r="AT1016" s="832"/>
      <c r="AU1016" s="832"/>
      <c r="AV1016" s="832"/>
      <c r="AW1016" s="832"/>
      <c r="AX1016" s="832"/>
      <c r="AY1016" s="832"/>
      <c r="AZ1016" s="832"/>
      <c r="BA1016" s="832"/>
      <c r="BB1016" s="832"/>
      <c r="BC1016" s="832"/>
      <c r="BD1016" s="832"/>
      <c r="BE1016" s="832"/>
      <c r="BF1016" s="832"/>
      <c r="BG1016" s="832"/>
      <c r="BH1016" s="832"/>
      <c r="BI1016" s="832"/>
      <c r="BJ1016" s="832"/>
      <c r="BK1016" s="832"/>
      <c r="BL1016" s="832"/>
      <c r="BM1016" s="832"/>
      <c r="BN1016" s="832"/>
      <c r="BO1016" s="832"/>
      <c r="BP1016" s="832"/>
      <c r="BQ1016" s="832"/>
      <c r="BR1016" s="832"/>
      <c r="BS1016" s="832"/>
    </row>
    <row r="1017" spans="2:71" ht="15.6" customHeight="1" outlineLevel="2" x14ac:dyDescent="0.2">
      <c r="D1017" s="587" t="s">
        <v>142</v>
      </c>
      <c r="E1017" s="579"/>
      <c r="F1017" s="588"/>
      <c r="G1017" s="589"/>
      <c r="H1017" s="589"/>
      <c r="I1017" s="774"/>
      <c r="J1017" s="774"/>
      <c r="K1017" s="774"/>
      <c r="N1017" s="703"/>
      <c r="P1017" s="888"/>
      <c r="Q1017" s="888"/>
      <c r="Z1017" s="843"/>
      <c r="AA1017" s="844"/>
      <c r="AB1017" s="844"/>
    </row>
    <row r="1018" spans="2:71" ht="15.6" customHeight="1" outlineLevel="2" x14ac:dyDescent="0.2">
      <c r="B1018" s="583" t="s">
        <v>1012</v>
      </c>
      <c r="D1018" s="692" t="s">
        <v>1913</v>
      </c>
      <c r="E1018" s="597">
        <v>1</v>
      </c>
      <c r="F1018" s="598" t="s">
        <v>74</v>
      </c>
      <c r="G1018" s="599"/>
      <c r="H1018" s="599">
        <f>E1018*G1018</f>
        <v>0</v>
      </c>
      <c r="I1018" s="776">
        <v>0</v>
      </c>
      <c r="J1018" s="776">
        <f>E1018*I1018</f>
        <v>0</v>
      </c>
      <c r="K1018" s="776">
        <v>295</v>
      </c>
      <c r="L1018" s="776">
        <f>E1018*K1018</f>
        <v>295</v>
      </c>
      <c r="M1018" s="777">
        <f>J1018+H1018*Tabellen!$K$2+L1018</f>
        <v>295</v>
      </c>
      <c r="N1018" s="703"/>
      <c r="O1018" s="903">
        <f t="shared" ref="O1018:O1024" si="290">M1018</f>
        <v>295</v>
      </c>
      <c r="P1018" s="888"/>
      <c r="Q1018" s="891"/>
      <c r="R1018" s="911">
        <v>0.6</v>
      </c>
      <c r="S1018" s="889">
        <f>O1018*R1018</f>
        <v>177</v>
      </c>
      <c r="T1018" s="889">
        <f>M1018-S1018</f>
        <v>118</v>
      </c>
      <c r="U1018" s="889">
        <f>S1018*Tabellen!$G$2</f>
        <v>15.93</v>
      </c>
      <c r="V1018" s="889">
        <f>T1018*Tabellen!$H$2</f>
        <v>24.779999999999998</v>
      </c>
      <c r="W1018" s="889">
        <f>U1018+V1018</f>
        <v>40.709999999999994</v>
      </c>
      <c r="X1018" s="889">
        <f>M1018+W1018</f>
        <v>335.71</v>
      </c>
      <c r="Z1018" s="847"/>
      <c r="AA1018" s="848"/>
      <c r="AB1018" s="848"/>
    </row>
    <row r="1019" spans="2:71" ht="15.6" customHeight="1" outlineLevel="2" x14ac:dyDescent="0.2">
      <c r="B1019" s="687"/>
      <c r="D1019" s="692"/>
      <c r="E1019" s="597"/>
      <c r="F1019" s="598"/>
      <c r="G1019" s="599"/>
      <c r="H1019" s="599"/>
      <c r="I1019" s="776"/>
      <c r="J1019" s="776"/>
      <c r="K1019" s="776"/>
      <c r="L1019" s="776"/>
      <c r="M1019" s="777"/>
      <c r="N1019" s="703"/>
      <c r="O1019" s="903">
        <f t="shared" si="290"/>
        <v>0</v>
      </c>
      <c r="P1019" s="888"/>
      <c r="Q1019" s="891"/>
      <c r="R1019" s="911"/>
      <c r="Z1019" s="847"/>
      <c r="AA1019" s="848"/>
      <c r="AB1019" s="848"/>
    </row>
    <row r="1020" spans="2:71" ht="15.6" customHeight="1" outlineLevel="2" x14ac:dyDescent="0.2">
      <c r="B1020" s="583" t="s">
        <v>1710</v>
      </c>
      <c r="D1020" s="692" t="s">
        <v>1916</v>
      </c>
      <c r="E1020" s="597">
        <v>1</v>
      </c>
      <c r="F1020" s="598" t="s">
        <v>74</v>
      </c>
      <c r="G1020" s="599"/>
      <c r="H1020" s="599">
        <f>E1020*G1020</f>
        <v>0</v>
      </c>
      <c r="I1020" s="776"/>
      <c r="J1020" s="776">
        <f>E1020*I1020</f>
        <v>0</v>
      </c>
      <c r="K1020" s="776">
        <v>250</v>
      </c>
      <c r="L1020" s="776">
        <f>+K1020*E1020</f>
        <v>250</v>
      </c>
      <c r="M1020" s="777">
        <f>J1020+H1020*Tabellen!$K$2+L1020</f>
        <v>250</v>
      </c>
      <c r="N1020" s="703"/>
      <c r="O1020" s="903">
        <f t="shared" si="290"/>
        <v>250</v>
      </c>
      <c r="P1020" s="888"/>
      <c r="Q1020" s="891"/>
      <c r="R1020" s="911">
        <v>0.6</v>
      </c>
      <c r="S1020" s="889">
        <f>O1020*R1020</f>
        <v>150</v>
      </c>
      <c r="T1020" s="889">
        <f>M1020-S1020</f>
        <v>100</v>
      </c>
      <c r="U1020" s="889">
        <f>S1020*Tabellen!$G$2</f>
        <v>13.5</v>
      </c>
      <c r="V1020" s="889">
        <f>T1020*Tabellen!$H$2</f>
        <v>21</v>
      </c>
      <c r="W1020" s="889">
        <f>U1020+V1020</f>
        <v>34.5</v>
      </c>
      <c r="X1020" s="889">
        <f>M1020+W1020</f>
        <v>284.5</v>
      </c>
      <c r="Z1020" s="847"/>
      <c r="AA1020" s="848"/>
    </row>
    <row r="1021" spans="2:71" ht="15.6" customHeight="1" outlineLevel="2" x14ac:dyDescent="0.2">
      <c r="B1021" s="687"/>
      <c r="D1021" s="692"/>
      <c r="E1021" s="597"/>
      <c r="F1021" s="598"/>
      <c r="G1021" s="599"/>
      <c r="H1021" s="599"/>
      <c r="I1021" s="776"/>
      <c r="J1021" s="776"/>
      <c r="K1021" s="776"/>
      <c r="L1021" s="776"/>
      <c r="M1021" s="777"/>
      <c r="N1021" s="703"/>
      <c r="O1021" s="903">
        <f t="shared" si="290"/>
        <v>0</v>
      </c>
      <c r="P1021" s="888"/>
      <c r="Q1021" s="891"/>
      <c r="R1021" s="911"/>
      <c r="Z1021" s="847"/>
      <c r="AA1021" s="848"/>
    </row>
    <row r="1022" spans="2:71" ht="15.6" customHeight="1" outlineLevel="2" x14ac:dyDescent="0.2">
      <c r="B1022" s="583" t="s">
        <v>1711</v>
      </c>
      <c r="D1022" s="692" t="s">
        <v>1914</v>
      </c>
      <c r="E1022" s="597">
        <v>1</v>
      </c>
      <c r="F1022" s="598" t="s">
        <v>74</v>
      </c>
      <c r="G1022" s="599"/>
      <c r="H1022" s="599">
        <f>E1022*G1022</f>
        <v>0</v>
      </c>
      <c r="I1022" s="776">
        <v>0</v>
      </c>
      <c r="J1022" s="776">
        <f>E1022*I1022</f>
        <v>0</v>
      </c>
      <c r="K1022" s="776">
        <v>215</v>
      </c>
      <c r="L1022" s="776">
        <f>+K1022*E1022</f>
        <v>215</v>
      </c>
      <c r="M1022" s="777">
        <f>J1022+H1022*Tabellen!$K$2+L1022</f>
        <v>215</v>
      </c>
      <c r="N1022" s="703"/>
      <c r="O1022" s="903">
        <f t="shared" si="290"/>
        <v>215</v>
      </c>
      <c r="P1022" s="888"/>
      <c r="Q1022" s="891"/>
      <c r="R1022" s="911">
        <v>0.6</v>
      </c>
      <c r="S1022" s="889">
        <f>O1022*R1022</f>
        <v>129</v>
      </c>
      <c r="T1022" s="889">
        <f>M1022-S1022</f>
        <v>86</v>
      </c>
      <c r="U1022" s="889">
        <f>S1022*Tabellen!$G$2</f>
        <v>11.61</v>
      </c>
      <c r="V1022" s="889">
        <f>T1022*Tabellen!$H$2</f>
        <v>18.059999999999999</v>
      </c>
      <c r="W1022" s="889">
        <f>U1022+V1022</f>
        <v>29.669999999999998</v>
      </c>
      <c r="X1022" s="889">
        <f>M1022+W1022</f>
        <v>244.67</v>
      </c>
      <c r="Z1022" s="847"/>
      <c r="AA1022" s="848"/>
    </row>
    <row r="1023" spans="2:71" ht="15.6" customHeight="1" outlineLevel="2" x14ac:dyDescent="0.2">
      <c r="B1023" s="687"/>
      <c r="D1023" s="692"/>
      <c r="E1023" s="597"/>
      <c r="F1023" s="598"/>
      <c r="G1023" s="599"/>
      <c r="H1023" s="599"/>
      <c r="I1023" s="776"/>
      <c r="J1023" s="776"/>
      <c r="K1023" s="776"/>
      <c r="L1023" s="776"/>
      <c r="M1023" s="777"/>
      <c r="N1023" s="703"/>
      <c r="O1023" s="903">
        <f t="shared" si="290"/>
        <v>0</v>
      </c>
      <c r="P1023" s="888"/>
      <c r="Q1023" s="891"/>
      <c r="R1023" s="911"/>
      <c r="Z1023" s="847"/>
      <c r="AA1023" s="848"/>
    </row>
    <row r="1024" spans="2:71" ht="15.6" customHeight="1" outlineLevel="2" x14ac:dyDescent="0.2">
      <c r="B1024" s="583" t="s">
        <v>1712</v>
      </c>
      <c r="D1024" s="692" t="s">
        <v>1915</v>
      </c>
      <c r="E1024" s="597">
        <v>1</v>
      </c>
      <c r="F1024" s="598" t="s">
        <v>74</v>
      </c>
      <c r="G1024" s="599"/>
      <c r="H1024" s="599">
        <f>E1024*G1024</f>
        <v>0</v>
      </c>
      <c r="I1024" s="776"/>
      <c r="J1024" s="776">
        <f>E1024*I1024</f>
        <v>0</v>
      </c>
      <c r="K1024" s="776">
        <v>175</v>
      </c>
      <c r="L1024" s="776">
        <f>+K1024*E1024</f>
        <v>175</v>
      </c>
      <c r="M1024" s="777">
        <f>J1024+H1024*Tabellen!$K$2+L1024</f>
        <v>175</v>
      </c>
      <c r="N1024" s="703"/>
      <c r="O1024" s="903">
        <f t="shared" si="290"/>
        <v>175</v>
      </c>
      <c r="P1024" s="888"/>
      <c r="Q1024" s="891"/>
      <c r="R1024" s="911">
        <v>0.6</v>
      </c>
      <c r="S1024" s="889">
        <f>O1024*R1024</f>
        <v>105</v>
      </c>
      <c r="T1024" s="889">
        <f>M1024-S1024</f>
        <v>70</v>
      </c>
      <c r="U1024" s="889">
        <f>S1024*Tabellen!$G$2</f>
        <v>9.4499999999999993</v>
      </c>
      <c r="V1024" s="889">
        <f>T1024*Tabellen!$H$2</f>
        <v>14.7</v>
      </c>
      <c r="W1024" s="889">
        <f>U1024+V1024</f>
        <v>24.15</v>
      </c>
      <c r="X1024" s="889">
        <f>M1024+W1024</f>
        <v>199.15</v>
      </c>
      <c r="Z1024" s="847"/>
      <c r="AA1024" s="848"/>
    </row>
    <row r="1025" spans="2:71" ht="15.6" customHeight="1" outlineLevel="2" x14ac:dyDescent="0.2">
      <c r="B1025" s="687"/>
      <c r="D1025" s="692"/>
      <c r="E1025" s="597"/>
      <c r="F1025" s="598"/>
      <c r="G1025" s="599"/>
      <c r="H1025" s="599"/>
      <c r="I1025" s="776"/>
      <c r="J1025" s="776"/>
      <c r="K1025" s="776"/>
      <c r="L1025" s="776"/>
      <c r="M1025" s="777"/>
      <c r="N1025" s="703"/>
      <c r="P1025" s="888"/>
      <c r="Q1025" s="891"/>
      <c r="Z1025" s="837"/>
    </row>
    <row r="1026" spans="2:71" ht="15.6" customHeight="1" outlineLevel="2" x14ac:dyDescent="0.2">
      <c r="D1026" s="692"/>
      <c r="E1026" s="597"/>
      <c r="F1026" s="598"/>
      <c r="G1026" s="599"/>
      <c r="H1026" s="599"/>
      <c r="I1026" s="776"/>
      <c r="J1026" s="776"/>
      <c r="K1026" s="776"/>
      <c r="L1026" s="776"/>
      <c r="M1026" s="777"/>
      <c r="N1026" s="703"/>
      <c r="P1026" s="888"/>
      <c r="Q1026" s="891"/>
      <c r="Z1026" s="837"/>
    </row>
    <row r="1027" spans="2:71" ht="15.6" customHeight="1" outlineLevel="2" x14ac:dyDescent="0.2">
      <c r="D1027" s="692"/>
      <c r="E1027" s="597"/>
      <c r="F1027" s="598"/>
      <c r="G1027" s="599"/>
      <c r="H1027" s="599"/>
      <c r="I1027" s="776"/>
      <c r="J1027" s="776"/>
      <c r="K1027" s="776"/>
      <c r="L1027" s="776"/>
      <c r="M1027" s="777"/>
      <c r="N1027" s="703"/>
      <c r="P1027" s="888"/>
      <c r="Q1027" s="891"/>
      <c r="Z1027" s="837"/>
    </row>
    <row r="1028" spans="2:71" ht="15.6" customHeight="1" outlineLevel="2" x14ac:dyDescent="0.2">
      <c r="B1028" s="687"/>
      <c r="D1028" s="692"/>
      <c r="E1028" s="597"/>
      <c r="F1028" s="598"/>
      <c r="G1028" s="580"/>
      <c r="H1028" s="580"/>
      <c r="N1028" s="703"/>
      <c r="P1028" s="888"/>
      <c r="Q1028" s="888"/>
      <c r="Z1028" s="837"/>
    </row>
    <row r="1029" spans="2:71" ht="15.6" customHeight="1" outlineLevel="2" x14ac:dyDescent="0.2">
      <c r="B1029" s="578"/>
      <c r="D1029" s="587"/>
      <c r="E1029" s="579"/>
      <c r="G1029" s="580"/>
      <c r="H1029" s="580"/>
      <c r="N1029" s="703"/>
      <c r="O1029" s="888"/>
      <c r="P1029" s="888"/>
      <c r="Q1029" s="888"/>
      <c r="Y1029" s="888"/>
      <c r="Z1029" s="836"/>
    </row>
    <row r="1030" spans="2:71" ht="9" customHeight="1" outlineLevel="1" x14ac:dyDescent="0.2">
      <c r="B1030" s="582"/>
      <c r="D1030" s="583"/>
      <c r="E1030" s="585"/>
      <c r="F1030" s="583"/>
      <c r="G1030" s="584"/>
      <c r="H1030" s="584"/>
      <c r="I1030" s="769"/>
      <c r="J1030" s="769"/>
      <c r="K1030" s="769"/>
      <c r="L1030" s="769"/>
      <c r="M1030" s="769"/>
      <c r="N1030" s="694"/>
      <c r="O1030" s="892"/>
      <c r="P1030" s="892"/>
      <c r="Q1030" s="892"/>
      <c r="R1030" s="893"/>
      <c r="S1030" s="893"/>
      <c r="T1030" s="893"/>
      <c r="U1030" s="893"/>
      <c r="V1030" s="893"/>
      <c r="W1030" s="893"/>
      <c r="X1030" s="893"/>
      <c r="Y1030" s="892"/>
      <c r="Z1030" s="837"/>
      <c r="AA1030" s="838"/>
      <c r="AG1030" s="835"/>
      <c r="AH1030" s="835"/>
    </row>
    <row r="1031" spans="2:71" s="789" customFormat="1" ht="15.6" customHeight="1" outlineLevel="1" x14ac:dyDescent="0.2">
      <c r="B1031" s="569" t="s">
        <v>169</v>
      </c>
      <c r="C1031" s="814"/>
      <c r="D1031" s="570" t="s">
        <v>162</v>
      </c>
      <c r="E1031" s="577"/>
      <c r="F1031" s="570"/>
      <c r="G1031" s="571"/>
      <c r="H1031" s="571">
        <f>SUM(H1032:H1061)</f>
        <v>2.5</v>
      </c>
      <c r="I1031" s="767"/>
      <c r="J1031" s="767">
        <f>SUM(J1032:J1061)</f>
        <v>15</v>
      </c>
      <c r="K1031" s="767"/>
      <c r="L1031" s="767"/>
      <c r="M1031" s="767"/>
      <c r="N1031" s="814"/>
      <c r="O1031" s="884"/>
      <c r="P1031" s="885"/>
      <c r="Q1031" s="885"/>
      <c r="R1031" s="886"/>
      <c r="S1031" s="886"/>
      <c r="T1031" s="886"/>
      <c r="U1031" s="886"/>
      <c r="V1031" s="886"/>
      <c r="W1031" s="886"/>
      <c r="X1031" s="886"/>
      <c r="Y1031" s="884"/>
      <c r="Z1031" s="836"/>
      <c r="AA1031" s="832"/>
      <c r="AB1031" s="832"/>
      <c r="AC1031" s="832"/>
      <c r="AD1031" s="832"/>
      <c r="AE1031" s="832"/>
      <c r="AF1031" s="832"/>
      <c r="AG1031" s="832"/>
      <c r="AH1031" s="832"/>
      <c r="AI1031" s="832"/>
      <c r="AJ1031" s="832"/>
      <c r="AK1031" s="832"/>
      <c r="AL1031" s="832"/>
      <c r="AM1031" s="832"/>
      <c r="AN1031" s="832"/>
      <c r="AO1031" s="832"/>
      <c r="AP1031" s="832"/>
      <c r="AQ1031" s="832"/>
      <c r="AR1031" s="832"/>
      <c r="AS1031" s="832"/>
      <c r="AT1031" s="832"/>
      <c r="AU1031" s="832"/>
      <c r="AV1031" s="832"/>
      <c r="AW1031" s="832"/>
      <c r="AX1031" s="832"/>
      <c r="AY1031" s="832"/>
      <c r="AZ1031" s="832"/>
      <c r="BA1031" s="832"/>
      <c r="BB1031" s="832"/>
      <c r="BC1031" s="832"/>
      <c r="BD1031" s="832"/>
      <c r="BE1031" s="832"/>
      <c r="BF1031" s="832"/>
      <c r="BG1031" s="832"/>
      <c r="BH1031" s="832"/>
      <c r="BI1031" s="832"/>
      <c r="BJ1031" s="832"/>
      <c r="BK1031" s="832"/>
      <c r="BL1031" s="832"/>
      <c r="BM1031" s="832"/>
      <c r="BN1031" s="832"/>
      <c r="BO1031" s="832"/>
      <c r="BP1031" s="832"/>
      <c r="BQ1031" s="832"/>
      <c r="BR1031" s="832"/>
      <c r="BS1031" s="832"/>
    </row>
    <row r="1032" spans="2:71" ht="15.6" customHeight="1" outlineLevel="2" x14ac:dyDescent="0.2">
      <c r="B1032" s="578"/>
      <c r="D1032" s="587" t="s">
        <v>156</v>
      </c>
      <c r="E1032" s="602"/>
      <c r="F1032" s="603"/>
      <c r="G1032" s="604"/>
      <c r="H1032" s="604"/>
      <c r="I1032" s="774"/>
      <c r="J1032" s="785"/>
      <c r="K1032" s="785"/>
      <c r="L1032" s="785"/>
      <c r="M1032" s="785"/>
      <c r="N1032" s="705"/>
      <c r="O1032" s="888"/>
      <c r="P1032" s="888"/>
      <c r="Q1032" s="888"/>
      <c r="Y1032" s="888"/>
      <c r="Z1032" s="836"/>
    </row>
    <row r="1033" spans="2:71" ht="15.6" customHeight="1" outlineLevel="2" x14ac:dyDescent="0.2">
      <c r="B1033" s="578"/>
      <c r="D1033" s="575"/>
      <c r="E1033" s="593"/>
      <c r="F1033" s="575"/>
      <c r="G1033" s="573"/>
      <c r="H1033" s="573"/>
      <c r="I1033" s="785"/>
      <c r="J1033" s="770"/>
      <c r="K1033" s="770"/>
      <c r="L1033" s="770"/>
      <c r="M1033" s="770"/>
      <c r="N1033" s="703"/>
      <c r="O1033" s="888"/>
      <c r="P1033" s="888"/>
      <c r="Q1033" s="888"/>
      <c r="Y1033" s="888"/>
      <c r="Z1033" s="849"/>
    </row>
    <row r="1034" spans="2:71" ht="15.6" customHeight="1" outlineLevel="2" x14ac:dyDescent="0.2">
      <c r="B1034" s="583" t="s">
        <v>1009</v>
      </c>
      <c r="D1034" s="576" t="s">
        <v>1151</v>
      </c>
      <c r="E1034" s="597">
        <v>1</v>
      </c>
      <c r="F1034" s="598" t="s">
        <v>72</v>
      </c>
      <c r="G1034" s="580"/>
      <c r="H1034" s="580">
        <f>E1034*G1034</f>
        <v>0</v>
      </c>
      <c r="J1034" s="768">
        <f>E1034*I1034</f>
        <v>0</v>
      </c>
      <c r="K1034" s="768">
        <v>175</v>
      </c>
      <c r="L1034" s="768">
        <f>E1034*K1034</f>
        <v>175</v>
      </c>
      <c r="M1034" s="768">
        <f>J1034+H1034*Tabellen!$K$2+L1034</f>
        <v>175</v>
      </c>
      <c r="N1034" s="703"/>
      <c r="O1034" s="903">
        <f t="shared" ref="O1034:O1039" si="291">M1034</f>
        <v>175</v>
      </c>
      <c r="P1034" s="888"/>
      <c r="Q1034" s="891"/>
      <c r="R1034" s="911">
        <v>1</v>
      </c>
      <c r="S1034" s="889">
        <f>O1034*R1034</f>
        <v>175</v>
      </c>
      <c r="T1034" s="889">
        <f>M1034-S1034</f>
        <v>0</v>
      </c>
      <c r="U1034" s="889">
        <f>S1034*Tabellen!$G$2</f>
        <v>15.75</v>
      </c>
      <c r="V1034" s="889">
        <f>T1034*Tabellen!$H$2</f>
        <v>0</v>
      </c>
      <c r="W1034" s="889">
        <f>U1034+V1034</f>
        <v>15.75</v>
      </c>
      <c r="X1034" s="889">
        <f>M1034+W1034</f>
        <v>190.75</v>
      </c>
      <c r="Z1034" s="845"/>
    </row>
    <row r="1035" spans="2:71" ht="15.6" customHeight="1" outlineLevel="2" x14ac:dyDescent="0.2">
      <c r="B1035" s="687"/>
      <c r="E1035" s="597"/>
      <c r="F1035" s="598"/>
      <c r="G1035" s="580"/>
      <c r="H1035" s="580"/>
      <c r="N1035" s="703"/>
      <c r="O1035" s="903">
        <f t="shared" si="291"/>
        <v>0</v>
      </c>
      <c r="P1035" s="888"/>
      <c r="Q1035" s="891"/>
      <c r="Z1035" s="845"/>
    </row>
    <row r="1036" spans="2:71" ht="15.6" customHeight="1" outlineLevel="2" x14ac:dyDescent="0.2">
      <c r="B1036" s="583" t="s">
        <v>1010</v>
      </c>
      <c r="D1036" s="692" t="s">
        <v>1152</v>
      </c>
      <c r="E1036" s="597">
        <v>1</v>
      </c>
      <c r="F1036" s="598" t="s">
        <v>72</v>
      </c>
      <c r="G1036" s="599"/>
      <c r="H1036" s="599">
        <f>E1036*G1036</f>
        <v>0</v>
      </c>
      <c r="J1036" s="776">
        <f>E1036*I1036</f>
        <v>0</v>
      </c>
      <c r="K1036" s="776">
        <v>450</v>
      </c>
      <c r="L1036" s="776">
        <f>+K1036*E1036</f>
        <v>450</v>
      </c>
      <c r="M1036" s="777">
        <f>J1036+H1036*Tabellen!$K$2+L1036</f>
        <v>450</v>
      </c>
      <c r="N1036" s="703"/>
      <c r="O1036" s="903">
        <f t="shared" si="291"/>
        <v>450</v>
      </c>
      <c r="P1036" s="897"/>
      <c r="Q1036" s="891"/>
      <c r="R1036" s="911">
        <v>0.5</v>
      </c>
      <c r="S1036" s="889">
        <f>O1036*R1036</f>
        <v>225</v>
      </c>
      <c r="T1036" s="889">
        <f>M1036-S1036</f>
        <v>225</v>
      </c>
      <c r="U1036" s="889">
        <f>S1036*Tabellen!$G$2</f>
        <v>20.25</v>
      </c>
      <c r="V1036" s="889">
        <f>T1036*Tabellen!$H$2</f>
        <v>47.25</v>
      </c>
      <c r="W1036" s="889">
        <f>U1036+V1036</f>
        <v>67.5</v>
      </c>
      <c r="X1036" s="889">
        <f>M1036+W1036</f>
        <v>517.5</v>
      </c>
      <c r="Z1036" s="846"/>
    </row>
    <row r="1037" spans="2:71" ht="15.6" customHeight="1" outlineLevel="2" x14ac:dyDescent="0.2">
      <c r="B1037" s="687"/>
      <c r="D1037" s="692"/>
      <c r="E1037" s="597"/>
      <c r="F1037" s="598"/>
      <c r="G1037" s="599"/>
      <c r="H1037" s="599"/>
      <c r="J1037" s="776"/>
      <c r="K1037" s="776"/>
      <c r="L1037" s="776"/>
      <c r="M1037" s="777"/>
      <c r="N1037" s="703"/>
      <c r="O1037" s="903">
        <f t="shared" si="291"/>
        <v>0</v>
      </c>
      <c r="P1037" s="897"/>
      <c r="Q1037" s="891"/>
      <c r="R1037" s="911"/>
      <c r="Z1037" s="846"/>
    </row>
    <row r="1038" spans="2:71" ht="15.6" customHeight="1" outlineLevel="2" x14ac:dyDescent="0.2">
      <c r="B1038" s="583" t="s">
        <v>1011</v>
      </c>
      <c r="D1038" s="692" t="s">
        <v>1150</v>
      </c>
      <c r="E1038" s="597">
        <f>E1036</f>
        <v>1</v>
      </c>
      <c r="F1038" s="598" t="s">
        <v>844</v>
      </c>
      <c r="G1038" s="599"/>
      <c r="H1038" s="599">
        <f>E1038*G1038</f>
        <v>0</v>
      </c>
      <c r="I1038" s="776"/>
      <c r="J1038" s="776">
        <f>E1038*I1038</f>
        <v>0</v>
      </c>
      <c r="K1038" s="776">
        <v>75</v>
      </c>
      <c r="L1038" s="776">
        <f>+K1038*E1038</f>
        <v>75</v>
      </c>
      <c r="M1038" s="777">
        <f>J1038+H1038*Tabellen!$K$2+L1038</f>
        <v>75</v>
      </c>
      <c r="N1038" s="703"/>
      <c r="O1038" s="903">
        <f t="shared" si="291"/>
        <v>75</v>
      </c>
      <c r="P1038" s="888"/>
      <c r="Q1038" s="891"/>
      <c r="R1038" s="911">
        <v>1</v>
      </c>
      <c r="S1038" s="889">
        <f>O1038*R1038</f>
        <v>75</v>
      </c>
      <c r="T1038" s="889">
        <f>M1038-S1038</f>
        <v>0</v>
      </c>
      <c r="U1038" s="889">
        <f>S1038*Tabellen!$G$2</f>
        <v>6.75</v>
      </c>
      <c r="V1038" s="889">
        <f>T1038*Tabellen!$H$2</f>
        <v>0</v>
      </c>
      <c r="W1038" s="889">
        <f>U1038+V1038</f>
        <v>6.75</v>
      </c>
      <c r="X1038" s="889">
        <f>M1038+W1038</f>
        <v>81.75</v>
      </c>
      <c r="Z1038" s="846"/>
    </row>
    <row r="1039" spans="2:71" ht="15.6" customHeight="1" outlineLevel="2" x14ac:dyDescent="0.2">
      <c r="B1039" s="687"/>
      <c r="D1039" s="692"/>
      <c r="E1039" s="597"/>
      <c r="F1039" s="598"/>
      <c r="G1039" s="580"/>
      <c r="H1039" s="580"/>
      <c r="N1039" s="703"/>
      <c r="O1039" s="903">
        <f t="shared" si="291"/>
        <v>0</v>
      </c>
      <c r="P1039" s="888"/>
      <c r="Q1039" s="891"/>
      <c r="R1039" s="911"/>
      <c r="Z1039" s="846"/>
    </row>
    <row r="1040" spans="2:71" ht="15.6" customHeight="1" outlineLevel="2" x14ac:dyDescent="0.2">
      <c r="B1040" s="583" t="s">
        <v>1015</v>
      </c>
      <c r="D1040" s="692" t="s">
        <v>1932</v>
      </c>
      <c r="E1040" s="597">
        <v>1</v>
      </c>
      <c r="F1040" s="598" t="s">
        <v>146</v>
      </c>
      <c r="G1040" s="580"/>
      <c r="H1040" s="580">
        <f>E1040*G1040</f>
        <v>0</v>
      </c>
      <c r="J1040" s="768">
        <f>E1040*I1040</f>
        <v>0</v>
      </c>
      <c r="K1040" s="768">
        <v>50</v>
      </c>
      <c r="L1040" s="768">
        <f>E1040*K1040</f>
        <v>50</v>
      </c>
      <c r="M1040" s="768">
        <f>J1040+H1040*Tabellen!$K$2+L1040</f>
        <v>50</v>
      </c>
      <c r="N1040" s="703"/>
      <c r="O1040" s="897">
        <f t="shared" ref="O1040:O1054" si="292">M1040</f>
        <v>50</v>
      </c>
      <c r="P1040" s="888"/>
      <c r="Q1040" s="891"/>
      <c r="R1040" s="911">
        <v>1</v>
      </c>
      <c r="S1040" s="889">
        <f t="shared" ref="S1040:S1053" si="293">O1040*R1040</f>
        <v>50</v>
      </c>
      <c r="T1040" s="889">
        <f>M1040-S1040</f>
        <v>0</v>
      </c>
      <c r="U1040" s="889">
        <f>S1040*Tabellen!$G$2</f>
        <v>4.5</v>
      </c>
      <c r="V1040" s="889">
        <f>T1040*Tabellen!$H$2</f>
        <v>0</v>
      </c>
      <c r="W1040" s="889">
        <f>U1040+V1040</f>
        <v>4.5</v>
      </c>
      <c r="X1040" s="889">
        <f>M1040+W1040</f>
        <v>54.5</v>
      </c>
      <c r="Z1040" s="845"/>
    </row>
    <row r="1041" spans="2:26" ht="15.6" customHeight="1" outlineLevel="2" x14ac:dyDescent="0.2">
      <c r="B1041" s="687"/>
      <c r="E1041" s="597"/>
      <c r="F1041" s="598"/>
      <c r="G1041" s="580"/>
      <c r="H1041" s="580"/>
      <c r="N1041" s="703"/>
      <c r="O1041" s="897">
        <f t="shared" si="292"/>
        <v>0</v>
      </c>
      <c r="P1041" s="888"/>
      <c r="Q1041" s="891"/>
      <c r="R1041" s="911"/>
      <c r="S1041" s="889">
        <f t="shared" si="293"/>
        <v>0</v>
      </c>
      <c r="Z1041" s="845"/>
    </row>
    <row r="1042" spans="2:26" ht="15.6" customHeight="1" outlineLevel="2" x14ac:dyDescent="0.2">
      <c r="B1042" s="583" t="s">
        <v>1016</v>
      </c>
      <c r="D1042" s="692" t="s">
        <v>1356</v>
      </c>
      <c r="E1042" s="597">
        <v>1</v>
      </c>
      <c r="F1042" s="576" t="s">
        <v>1154</v>
      </c>
      <c r="G1042" s="599"/>
      <c r="H1042" s="599">
        <f>E1042*G1042</f>
        <v>0</v>
      </c>
      <c r="J1042" s="776">
        <f>E1042*I1042</f>
        <v>0</v>
      </c>
      <c r="K1042" s="776">
        <v>110</v>
      </c>
      <c r="L1042" s="776">
        <f>+K1042*E1042</f>
        <v>110</v>
      </c>
      <c r="M1042" s="777">
        <f>J1042+H1042*Tabellen!$K$2+L1042</f>
        <v>110</v>
      </c>
      <c r="N1042" s="703"/>
      <c r="O1042" s="897">
        <f t="shared" si="292"/>
        <v>110</v>
      </c>
      <c r="P1042" s="897"/>
      <c r="Q1042" s="891"/>
      <c r="R1042" s="911">
        <v>0.7</v>
      </c>
      <c r="S1042" s="889">
        <f t="shared" si="293"/>
        <v>77</v>
      </c>
      <c r="T1042" s="889">
        <f>M1042-S1042</f>
        <v>33</v>
      </c>
      <c r="U1042" s="889">
        <f>S1042*Tabellen!$G$2</f>
        <v>6.93</v>
      </c>
      <c r="V1042" s="889">
        <f>T1042*Tabellen!$H$2</f>
        <v>6.93</v>
      </c>
      <c r="W1042" s="889">
        <f>U1042+V1042</f>
        <v>13.86</v>
      </c>
      <c r="X1042" s="889">
        <f>M1042+W1042</f>
        <v>123.86</v>
      </c>
      <c r="Z1042" s="846"/>
    </row>
    <row r="1043" spans="2:26" ht="15.6" customHeight="1" outlineLevel="2" x14ac:dyDescent="0.2">
      <c r="B1043" s="687"/>
      <c r="E1043" s="597"/>
      <c r="F1043" s="598"/>
      <c r="G1043" s="599"/>
      <c r="H1043" s="599"/>
      <c r="J1043" s="776"/>
      <c r="K1043" s="776"/>
      <c r="L1043" s="776"/>
      <c r="M1043" s="777"/>
      <c r="N1043" s="703"/>
      <c r="O1043" s="897">
        <f t="shared" ref="O1043:O1044" si="294">M1043</f>
        <v>0</v>
      </c>
      <c r="P1043" s="897"/>
      <c r="Q1043" s="891"/>
      <c r="R1043" s="911"/>
      <c r="S1043" s="889">
        <f t="shared" ref="S1043:S1044" si="295">O1043*R1043</f>
        <v>0</v>
      </c>
      <c r="T1043" s="889">
        <f t="shared" ref="T1043:T1044" si="296">M1043-S1043</f>
        <v>0</v>
      </c>
      <c r="U1043" s="889">
        <f>S1043*Tabellen!$G$2</f>
        <v>0</v>
      </c>
      <c r="V1043" s="889">
        <f>T1043*Tabellen!$H$2</f>
        <v>0</v>
      </c>
      <c r="W1043" s="889">
        <f t="shared" ref="W1043:W1044" si="297">U1043+V1043</f>
        <v>0</v>
      </c>
      <c r="X1043" s="889">
        <f t="shared" ref="X1043:X1044" si="298">M1043+W1043</f>
        <v>0</v>
      </c>
      <c r="Z1043" s="846"/>
    </row>
    <row r="1044" spans="2:26" ht="15.6" customHeight="1" outlineLevel="2" x14ac:dyDescent="0.2">
      <c r="B1044" s="583" t="s">
        <v>1147</v>
      </c>
      <c r="D1044" s="692" t="s">
        <v>1667</v>
      </c>
      <c r="E1044" s="597">
        <v>1</v>
      </c>
      <c r="F1044" s="576" t="s">
        <v>126</v>
      </c>
      <c r="G1044" s="599">
        <v>0</v>
      </c>
      <c r="H1044" s="599">
        <v>0</v>
      </c>
      <c r="J1044" s="776"/>
      <c r="K1044" s="776">
        <v>550</v>
      </c>
      <c r="L1044" s="776">
        <f>K1044*E1044</f>
        <v>550</v>
      </c>
      <c r="M1044" s="777">
        <f>J1044+H1044*Tabellen!$K$2+L1044</f>
        <v>550</v>
      </c>
      <c r="N1044" s="703"/>
      <c r="O1044" s="897">
        <f t="shared" si="294"/>
        <v>550</v>
      </c>
      <c r="P1044" s="897"/>
      <c r="Q1044" s="891"/>
      <c r="R1044" s="911">
        <v>0</v>
      </c>
      <c r="S1044" s="889">
        <f t="shared" si="295"/>
        <v>0</v>
      </c>
      <c r="T1044" s="889">
        <f t="shared" si="296"/>
        <v>550</v>
      </c>
      <c r="U1044" s="889">
        <f>S1044*Tabellen!$G$2</f>
        <v>0</v>
      </c>
      <c r="V1044" s="889">
        <f>T1044*Tabellen!$H$2</f>
        <v>115.5</v>
      </c>
      <c r="W1044" s="889">
        <f t="shared" si="297"/>
        <v>115.5</v>
      </c>
      <c r="X1044" s="889">
        <f t="shared" si="298"/>
        <v>665.5</v>
      </c>
      <c r="Z1044" s="846"/>
    </row>
    <row r="1045" spans="2:26" ht="15.6" customHeight="1" outlineLevel="2" x14ac:dyDescent="0.2">
      <c r="B1045" s="687"/>
      <c r="E1045" s="597"/>
      <c r="F1045" s="598"/>
      <c r="G1045" s="599"/>
      <c r="H1045" s="599"/>
      <c r="J1045" s="776"/>
      <c r="K1045" s="776"/>
      <c r="L1045" s="776"/>
      <c r="M1045" s="777"/>
      <c r="N1045" s="703"/>
      <c r="O1045" s="897">
        <f t="shared" ref="O1045" si="299">M1045</f>
        <v>0</v>
      </c>
      <c r="P1045" s="897"/>
      <c r="Q1045" s="891"/>
      <c r="R1045" s="911"/>
      <c r="S1045" s="889">
        <f t="shared" ref="S1045" si="300">O1045*R1045</f>
        <v>0</v>
      </c>
      <c r="Z1045" s="846"/>
    </row>
    <row r="1046" spans="2:26" ht="15.6" customHeight="1" outlineLevel="2" x14ac:dyDescent="0.2">
      <c r="B1046" s="583" t="s">
        <v>1017</v>
      </c>
      <c r="D1046" s="692" t="s">
        <v>1857</v>
      </c>
      <c r="E1046" s="597">
        <v>1</v>
      </c>
      <c r="F1046" s="598" t="s">
        <v>1155</v>
      </c>
      <c r="G1046" s="580"/>
      <c r="H1046" s="580">
        <f>E1046*G1046</f>
        <v>0</v>
      </c>
      <c r="J1046" s="768">
        <f>E1046*I1046</f>
        <v>0</v>
      </c>
      <c r="K1046" s="768">
        <v>350</v>
      </c>
      <c r="L1046" s="768">
        <f>E1046*K1046</f>
        <v>350</v>
      </c>
      <c r="M1046" s="768">
        <f>J1046+H1046*Tabellen!$K$2+L1046</f>
        <v>350</v>
      </c>
      <c r="N1046" s="703"/>
      <c r="O1046" s="897">
        <f t="shared" si="292"/>
        <v>350</v>
      </c>
      <c r="P1046" s="888"/>
      <c r="Q1046" s="891"/>
      <c r="R1046" s="911">
        <v>0.75</v>
      </c>
      <c r="S1046" s="889">
        <f t="shared" si="293"/>
        <v>262.5</v>
      </c>
      <c r="T1046" s="889">
        <f>M1046-S1046</f>
        <v>87.5</v>
      </c>
      <c r="U1046" s="889">
        <f>S1046*Tabellen!$G$2</f>
        <v>23.625</v>
      </c>
      <c r="V1046" s="889">
        <f>T1046*Tabellen!$H$2</f>
        <v>18.375</v>
      </c>
      <c r="W1046" s="889">
        <f>U1046+V1046</f>
        <v>42</v>
      </c>
      <c r="X1046" s="889">
        <f>M1046+W1046</f>
        <v>392</v>
      </c>
      <c r="Z1046" s="846"/>
    </row>
    <row r="1047" spans="2:26" ht="15.6" customHeight="1" outlineLevel="2" x14ac:dyDescent="0.2">
      <c r="B1047" s="687"/>
      <c r="E1047" s="597"/>
      <c r="F1047" s="600"/>
      <c r="G1047" s="580"/>
      <c r="H1047" s="580"/>
      <c r="N1047" s="703"/>
      <c r="O1047" s="897">
        <f t="shared" si="292"/>
        <v>0</v>
      </c>
      <c r="P1047" s="888"/>
      <c r="Q1047" s="891"/>
      <c r="R1047" s="911"/>
      <c r="S1047" s="889">
        <f t="shared" si="293"/>
        <v>0</v>
      </c>
      <c r="Z1047" s="846"/>
    </row>
    <row r="1048" spans="2:26" ht="15.6" customHeight="1" outlineLevel="2" x14ac:dyDescent="0.2">
      <c r="B1048" s="583" t="s">
        <v>1018</v>
      </c>
      <c r="D1048" s="692" t="s">
        <v>1858</v>
      </c>
      <c r="E1048" s="597">
        <v>1</v>
      </c>
      <c r="F1048" s="576" t="s">
        <v>1157</v>
      </c>
      <c r="G1048" s="580"/>
      <c r="H1048" s="580"/>
      <c r="K1048" s="768">
        <v>30</v>
      </c>
      <c r="L1048" s="768">
        <f>E1048*K1048</f>
        <v>30</v>
      </c>
      <c r="M1048" s="768">
        <f>J1048+H1048*Tabellen!$K$2+L1048</f>
        <v>30</v>
      </c>
      <c r="N1048" s="703"/>
      <c r="O1048" s="897">
        <f t="shared" si="292"/>
        <v>30</v>
      </c>
      <c r="P1048" s="888"/>
      <c r="Q1048" s="891"/>
      <c r="R1048" s="911">
        <f>_xlfn.XLOOKUP(Q1048,Tabellen!$B$9:$B$21,Tabellen!$C$9:$C$21,"controleren")</f>
        <v>0</v>
      </c>
      <c r="S1048" s="889">
        <f t="shared" si="293"/>
        <v>0</v>
      </c>
      <c r="T1048" s="889">
        <f>M1048-S1048</f>
        <v>30</v>
      </c>
      <c r="U1048" s="889">
        <f>S1048*Tabellen!$G$2</f>
        <v>0</v>
      </c>
      <c r="V1048" s="889">
        <f>T1048*Tabellen!$H$2</f>
        <v>6.3</v>
      </c>
      <c r="W1048" s="889">
        <f>U1048+V1048</f>
        <v>6.3</v>
      </c>
      <c r="X1048" s="889">
        <f>M1048+W1048</f>
        <v>36.299999999999997</v>
      </c>
      <c r="Y1048" s="888"/>
      <c r="Z1048" s="846"/>
    </row>
    <row r="1049" spans="2:26" ht="15.6" customHeight="1" outlineLevel="2" x14ac:dyDescent="0.2">
      <c r="B1049" s="687"/>
      <c r="E1049" s="597"/>
      <c r="G1049" s="580"/>
      <c r="H1049" s="580"/>
      <c r="N1049" s="703"/>
      <c r="O1049" s="897">
        <f t="shared" si="292"/>
        <v>0</v>
      </c>
      <c r="P1049" s="888"/>
      <c r="Q1049" s="891"/>
      <c r="R1049" s="911"/>
      <c r="S1049" s="889">
        <f t="shared" si="293"/>
        <v>0</v>
      </c>
      <c r="Y1049" s="888"/>
      <c r="Z1049" s="846"/>
    </row>
    <row r="1050" spans="2:26" ht="15.6" customHeight="1" outlineLevel="2" x14ac:dyDescent="0.2">
      <c r="B1050" s="583" t="s">
        <v>1019</v>
      </c>
      <c r="D1050" s="692" t="s">
        <v>1859</v>
      </c>
      <c r="E1050" s="597">
        <v>1</v>
      </c>
      <c r="F1050" s="598" t="s">
        <v>1157</v>
      </c>
      <c r="G1050" s="599"/>
      <c r="H1050" s="599">
        <f>E1050*G1050</f>
        <v>0</v>
      </c>
      <c r="J1050" s="776">
        <f>E1050*I1050</f>
        <v>0</v>
      </c>
      <c r="K1050" s="776">
        <v>12.5</v>
      </c>
      <c r="L1050" s="776">
        <f>+K1050*E1050</f>
        <v>12.5</v>
      </c>
      <c r="M1050" s="777">
        <f>J1050+H1050*Tabellen!$K$2+L1050</f>
        <v>12.5</v>
      </c>
      <c r="N1050" s="703"/>
      <c r="O1050" s="897">
        <f t="shared" si="292"/>
        <v>12.5</v>
      </c>
      <c r="P1050" s="897"/>
      <c r="Q1050" s="891"/>
      <c r="R1050" s="911">
        <f>_xlfn.XLOOKUP(Q1050,Tabellen!$B$9:$B$21,Tabellen!$C$9:$C$21,"controleren")</f>
        <v>0</v>
      </c>
      <c r="S1050" s="889">
        <f t="shared" si="293"/>
        <v>0</v>
      </c>
      <c r="T1050" s="889">
        <f>M1050-S1050</f>
        <v>12.5</v>
      </c>
      <c r="U1050" s="889">
        <f>S1050*Tabellen!$G$2</f>
        <v>0</v>
      </c>
      <c r="V1050" s="889">
        <f>T1050*Tabellen!$H$2</f>
        <v>2.625</v>
      </c>
      <c r="W1050" s="889">
        <f>U1050+V1050</f>
        <v>2.625</v>
      </c>
      <c r="X1050" s="889">
        <f>M1050+W1050</f>
        <v>15.125</v>
      </c>
      <c r="Z1050" s="846"/>
    </row>
    <row r="1051" spans="2:26" ht="15.6" customHeight="1" outlineLevel="2" x14ac:dyDescent="0.2">
      <c r="B1051" s="687"/>
      <c r="D1051" s="692"/>
      <c r="E1051" s="597"/>
      <c r="F1051" s="598"/>
      <c r="G1051" s="599"/>
      <c r="H1051" s="599"/>
      <c r="J1051" s="776"/>
      <c r="K1051" s="776"/>
      <c r="L1051" s="776"/>
      <c r="M1051" s="777"/>
      <c r="N1051" s="703"/>
      <c r="O1051" s="897">
        <f t="shared" si="292"/>
        <v>0</v>
      </c>
      <c r="P1051" s="897"/>
      <c r="Q1051" s="891"/>
      <c r="R1051" s="911"/>
      <c r="S1051" s="889">
        <f t="shared" si="293"/>
        <v>0</v>
      </c>
      <c r="Z1051" s="846"/>
    </row>
    <row r="1052" spans="2:26" ht="15.6" customHeight="1" outlineLevel="2" x14ac:dyDescent="0.2">
      <c r="B1052" s="583" t="s">
        <v>1020</v>
      </c>
      <c r="D1052" s="692" t="s">
        <v>1860</v>
      </c>
      <c r="E1052" s="597">
        <v>1</v>
      </c>
      <c r="F1052" s="598" t="s">
        <v>1013</v>
      </c>
      <c r="G1052" s="599"/>
      <c r="H1052" s="599">
        <f>E1052*G1052</f>
        <v>0</v>
      </c>
      <c r="I1052" s="776"/>
      <c r="J1052" s="776">
        <f>E1052*I1052</f>
        <v>0</v>
      </c>
      <c r="K1052" s="776">
        <v>1.25</v>
      </c>
      <c r="L1052" s="776">
        <f>+K1052*E1052</f>
        <v>1.25</v>
      </c>
      <c r="M1052" s="777">
        <f>J1052+H1052*Tabellen!$K$2+L1052</f>
        <v>1.25</v>
      </c>
      <c r="N1052" s="703"/>
      <c r="O1052" s="897">
        <f t="shared" si="292"/>
        <v>1.25</v>
      </c>
      <c r="P1052" s="888"/>
      <c r="Q1052" s="891"/>
      <c r="R1052" s="911">
        <f>_xlfn.XLOOKUP(Q1052,Tabellen!$B$9:$B$21,Tabellen!$C$9:$C$21,"controleren")</f>
        <v>0</v>
      </c>
      <c r="S1052" s="889">
        <f t="shared" si="293"/>
        <v>0</v>
      </c>
      <c r="T1052" s="889">
        <f>M1052-S1052</f>
        <v>1.25</v>
      </c>
      <c r="U1052" s="889">
        <f>S1052*Tabellen!$G$2</f>
        <v>0</v>
      </c>
      <c r="V1052" s="889">
        <f>T1052*Tabellen!$H$2</f>
        <v>0.26250000000000001</v>
      </c>
      <c r="W1052" s="889">
        <f>U1052+V1052</f>
        <v>0.26250000000000001</v>
      </c>
      <c r="X1052" s="889">
        <f>M1052+W1052</f>
        <v>1.5125</v>
      </c>
      <c r="Z1052" s="846"/>
    </row>
    <row r="1053" spans="2:26" ht="15.6" customHeight="1" outlineLevel="2" x14ac:dyDescent="0.2">
      <c r="B1053" s="687"/>
      <c r="D1053" s="692"/>
      <c r="E1053" s="597"/>
      <c r="F1053" s="598"/>
      <c r="G1053" s="599"/>
      <c r="H1053" s="599"/>
      <c r="J1053" s="776"/>
      <c r="K1053" s="776"/>
      <c r="L1053" s="776"/>
      <c r="M1053" s="777"/>
      <c r="N1053" s="703"/>
      <c r="O1053" s="897">
        <f t="shared" si="292"/>
        <v>0</v>
      </c>
      <c r="P1053" s="888"/>
      <c r="Q1053" s="891"/>
      <c r="R1053" s="911"/>
      <c r="S1053" s="889">
        <f t="shared" si="293"/>
        <v>0</v>
      </c>
      <c r="Z1053" s="846"/>
    </row>
    <row r="1054" spans="2:26" ht="15.6" customHeight="1" outlineLevel="2" x14ac:dyDescent="0.2">
      <c r="B1054" s="583" t="s">
        <v>1021</v>
      </c>
      <c r="D1054" s="692" t="s">
        <v>1674</v>
      </c>
      <c r="E1054" s="597">
        <v>1</v>
      </c>
      <c r="F1054" s="598" t="s">
        <v>1153</v>
      </c>
      <c r="G1054" s="599"/>
      <c r="H1054" s="599">
        <f>E1054*G1054</f>
        <v>0</v>
      </c>
      <c r="J1054" s="776">
        <f>E1054*I1054</f>
        <v>0</v>
      </c>
      <c r="K1054" s="776">
        <v>75</v>
      </c>
      <c r="L1054" s="776">
        <f>+K1054*E1054</f>
        <v>75</v>
      </c>
      <c r="M1054" s="777">
        <f>J1054+H1054*Tabellen!$K$2+L1054</f>
        <v>75</v>
      </c>
      <c r="N1054" s="703"/>
      <c r="O1054" s="897">
        <f t="shared" si="292"/>
        <v>75</v>
      </c>
      <c r="P1054" s="897"/>
      <c r="Q1054" s="891"/>
      <c r="R1054" s="911">
        <f>_xlfn.XLOOKUP(Q1054,Tabellen!$B$9:$B$21,Tabellen!$C$9:$C$21,"controleren")</f>
        <v>0</v>
      </c>
      <c r="S1054" s="889">
        <f>M1054*R1054</f>
        <v>0</v>
      </c>
      <c r="T1054" s="889">
        <f>M1054-S1054</f>
        <v>75</v>
      </c>
      <c r="U1054" s="889">
        <f>S1054*Tabellen!$G$2</f>
        <v>0</v>
      </c>
      <c r="V1054" s="889">
        <f>T1054*Tabellen!$H$2</f>
        <v>15.75</v>
      </c>
      <c r="W1054" s="889">
        <f>U1054+V1054</f>
        <v>15.75</v>
      </c>
      <c r="X1054" s="889">
        <f>M1054+W1054</f>
        <v>90.75</v>
      </c>
      <c r="Z1054" s="846"/>
    </row>
    <row r="1055" spans="2:26" ht="15.6" customHeight="1" outlineLevel="2" x14ac:dyDescent="0.2">
      <c r="B1055" s="687"/>
      <c r="D1055" s="692"/>
      <c r="E1055" s="597"/>
      <c r="F1055" s="598"/>
      <c r="G1055" s="599"/>
      <c r="H1055" s="599"/>
      <c r="J1055" s="776"/>
      <c r="K1055" s="776"/>
      <c r="L1055" s="776"/>
      <c r="M1055" s="777"/>
      <c r="N1055" s="703"/>
      <c r="O1055" s="897"/>
      <c r="P1055" s="897"/>
      <c r="Q1055" s="891"/>
      <c r="R1055" s="911"/>
      <c r="Z1055" s="846"/>
    </row>
    <row r="1056" spans="2:26" ht="15.6" customHeight="1" outlineLevel="2" x14ac:dyDescent="0.2">
      <c r="B1056" s="583" t="s">
        <v>1022</v>
      </c>
      <c r="D1056" s="692" t="s">
        <v>1506</v>
      </c>
      <c r="E1056" s="597">
        <v>1</v>
      </c>
      <c r="F1056" s="598" t="s">
        <v>74</v>
      </c>
      <c r="G1056" s="599"/>
      <c r="H1056" s="599">
        <f>E1056*G1056</f>
        <v>0</v>
      </c>
      <c r="I1056" s="776"/>
      <c r="J1056" s="776">
        <f>E1056*I1056</f>
        <v>0</v>
      </c>
      <c r="K1056" s="776">
        <v>45</v>
      </c>
      <c r="L1056" s="776">
        <f>+K1056*E1056</f>
        <v>45</v>
      </c>
      <c r="M1056" s="777">
        <f>J1056+H1056*Tabellen!$K$2+L1056</f>
        <v>45</v>
      </c>
      <c r="N1056" s="703"/>
      <c r="O1056" s="897">
        <f>M1056</f>
        <v>45</v>
      </c>
      <c r="P1056" s="888"/>
      <c r="Q1056" s="891"/>
      <c r="R1056" s="911">
        <f>_xlfn.XLOOKUP(Q1056,Tabellen!$B$9:$B$21,Tabellen!$C$9:$C$21,"controleren")</f>
        <v>0</v>
      </c>
      <c r="S1056" s="889">
        <f>M1056*R1056</f>
        <v>0</v>
      </c>
      <c r="T1056" s="889">
        <f>M1056-S1056</f>
        <v>45</v>
      </c>
      <c r="U1056" s="889">
        <f>S1056*Tabellen!$G$2</f>
        <v>0</v>
      </c>
      <c r="V1056" s="889">
        <f>T1056*Tabellen!$H$2</f>
        <v>9.4499999999999993</v>
      </c>
      <c r="W1056" s="889">
        <f>U1056+V1056</f>
        <v>9.4499999999999993</v>
      </c>
      <c r="X1056" s="889">
        <f>M1056+W1056</f>
        <v>54.45</v>
      </c>
      <c r="Z1056" s="850"/>
    </row>
    <row r="1057" spans="2:71" ht="15.6" customHeight="1" outlineLevel="2" x14ac:dyDescent="0.2">
      <c r="B1057" s="687"/>
      <c r="D1057" s="692"/>
      <c r="E1057" s="597"/>
      <c r="F1057" s="598"/>
      <c r="G1057" s="580"/>
      <c r="H1057" s="580"/>
      <c r="N1057" s="703"/>
      <c r="O1057" s="897"/>
      <c r="P1057" s="888"/>
      <c r="Q1057" s="891"/>
      <c r="R1057" s="911"/>
      <c r="Z1057" s="850"/>
    </row>
    <row r="1058" spans="2:71" ht="15.6" customHeight="1" outlineLevel="2" x14ac:dyDescent="0.2">
      <c r="B1058" s="583" t="s">
        <v>1023</v>
      </c>
      <c r="D1058" s="692" t="s">
        <v>1899</v>
      </c>
      <c r="E1058" s="597">
        <v>1</v>
      </c>
      <c r="F1058" s="598" t="s">
        <v>1153</v>
      </c>
      <c r="G1058" s="580">
        <v>2.5</v>
      </c>
      <c r="H1058" s="580">
        <f>E1058*G1058</f>
        <v>2.5</v>
      </c>
      <c r="I1058" s="768">
        <v>15</v>
      </c>
      <c r="J1058" s="768">
        <f>E1058*I1058</f>
        <v>15</v>
      </c>
      <c r="K1058" s="768">
        <v>0</v>
      </c>
      <c r="L1058" s="768">
        <f>E1058*K1058</f>
        <v>0</v>
      </c>
      <c r="M1058" s="768">
        <f>J1058+H1058*Tabellen!$K$2+L1058</f>
        <v>165</v>
      </c>
      <c r="N1058" s="703"/>
      <c r="O1058" s="897">
        <f>M1058</f>
        <v>165</v>
      </c>
      <c r="P1058" s="888"/>
      <c r="Q1058" s="891"/>
      <c r="R1058" s="911">
        <v>0.9</v>
      </c>
      <c r="S1058" s="889">
        <f>M1058*R1058</f>
        <v>148.5</v>
      </c>
      <c r="T1058" s="889">
        <f>M1058-S1058</f>
        <v>16.5</v>
      </c>
      <c r="U1058" s="889">
        <f>S1058*Tabellen!$G$2</f>
        <v>13.365</v>
      </c>
      <c r="V1058" s="889">
        <f>T1058*Tabellen!$H$2</f>
        <v>3.4649999999999999</v>
      </c>
      <c r="W1058" s="889">
        <f>U1058+V1058</f>
        <v>16.829999999999998</v>
      </c>
      <c r="X1058" s="889">
        <f>M1058+W1058</f>
        <v>181.82999999999998</v>
      </c>
      <c r="Z1058" s="849"/>
    </row>
    <row r="1059" spans="2:71" ht="15.6" customHeight="1" outlineLevel="2" x14ac:dyDescent="0.2">
      <c r="B1059" s="687"/>
      <c r="D1059" s="692"/>
      <c r="E1059" s="597"/>
      <c r="F1059" s="598"/>
      <c r="G1059" s="580"/>
      <c r="H1059" s="580"/>
      <c r="N1059" s="703"/>
      <c r="O1059" s="897"/>
      <c r="P1059" s="888"/>
      <c r="Q1059" s="894"/>
      <c r="S1059" s="895"/>
      <c r="Z1059" s="837"/>
    </row>
    <row r="1060" spans="2:71" ht="15.6" customHeight="1" outlineLevel="2" x14ac:dyDescent="0.2">
      <c r="B1060" s="583" t="s">
        <v>1935</v>
      </c>
      <c r="D1060" s="692" t="s">
        <v>1933</v>
      </c>
      <c r="E1060" s="597">
        <f>E1042</f>
        <v>1</v>
      </c>
      <c r="F1060" s="598" t="s">
        <v>73</v>
      </c>
      <c r="G1060" s="599"/>
      <c r="H1060" s="599">
        <f>E1060*G1060</f>
        <v>0</v>
      </c>
      <c r="I1060" s="776"/>
      <c r="J1060" s="776">
        <f>E1060*I1060</f>
        <v>0</v>
      </c>
      <c r="K1060" s="776">
        <v>350</v>
      </c>
      <c r="L1060" s="776">
        <f>+K1060*E1060</f>
        <v>350</v>
      </c>
      <c r="M1060" s="777">
        <f>J1060+H1060*Tabellen!$K$2+L1060</f>
        <v>350</v>
      </c>
      <c r="N1060" s="703"/>
      <c r="O1060" s="897">
        <f>M1060</f>
        <v>350</v>
      </c>
      <c r="P1060" s="888"/>
      <c r="Q1060" s="891"/>
      <c r="R1060" s="911">
        <v>0.45</v>
      </c>
      <c r="S1060" s="889">
        <f>O1060*R1060</f>
        <v>157.5</v>
      </c>
      <c r="T1060" s="889">
        <f>M1060-S1060</f>
        <v>192.5</v>
      </c>
      <c r="U1060" s="889">
        <f>S1060*Tabellen!$G$2</f>
        <v>14.174999999999999</v>
      </c>
      <c r="V1060" s="889">
        <f>T1060*Tabellen!$H$2</f>
        <v>40.424999999999997</v>
      </c>
      <c r="W1060" s="889">
        <f>U1060+V1060</f>
        <v>54.599999999999994</v>
      </c>
      <c r="X1060" s="889">
        <f>M1060+W1060</f>
        <v>404.6</v>
      </c>
      <c r="Z1060" s="846"/>
    </row>
    <row r="1061" spans="2:71" ht="15.6" customHeight="1" outlineLevel="2" x14ac:dyDescent="0.2">
      <c r="B1061" s="687"/>
      <c r="E1061" s="597"/>
      <c r="F1061" s="598"/>
      <c r="G1061" s="580"/>
      <c r="H1061" s="580"/>
      <c r="N1061" s="703"/>
      <c r="O1061" s="897">
        <f>M1061</f>
        <v>0</v>
      </c>
      <c r="P1061" s="888"/>
      <c r="Q1061" s="891"/>
      <c r="R1061" s="911"/>
      <c r="S1061" s="889">
        <f>O1061*R1061</f>
        <v>0</v>
      </c>
      <c r="Z1061" s="846"/>
    </row>
    <row r="1062" spans="2:71" ht="15.6" customHeight="1" outlineLevel="2" x14ac:dyDescent="0.2">
      <c r="B1062" s="583" t="s">
        <v>1936</v>
      </c>
      <c r="D1062" s="692" t="s">
        <v>1934</v>
      </c>
      <c r="E1062" s="597">
        <v>1</v>
      </c>
      <c r="F1062" s="598" t="s">
        <v>74</v>
      </c>
      <c r="G1062" s="599"/>
      <c r="H1062" s="599">
        <f>E1062*G1062</f>
        <v>0</v>
      </c>
      <c r="I1062" s="776"/>
      <c r="J1062" s="776">
        <f>E1062*I1062</f>
        <v>0</v>
      </c>
      <c r="K1062" s="776">
        <v>190</v>
      </c>
      <c r="L1062" s="776">
        <f>+K1062*E1062</f>
        <v>190</v>
      </c>
      <c r="M1062" s="777">
        <f>J1062+H1062*Tabellen!$K$2+L1062</f>
        <v>190</v>
      </c>
      <c r="N1062" s="703"/>
      <c r="O1062" s="897">
        <f>M1062</f>
        <v>190</v>
      </c>
      <c r="P1062" s="888"/>
      <c r="Q1062" s="891"/>
      <c r="R1062" s="911">
        <v>0.45</v>
      </c>
      <c r="S1062" s="889">
        <f>O1062*R1062</f>
        <v>85.5</v>
      </c>
      <c r="T1062" s="889">
        <f>M1062-S1062</f>
        <v>104.5</v>
      </c>
      <c r="U1062" s="889">
        <f>S1062*Tabellen!$G$2</f>
        <v>7.6949999999999994</v>
      </c>
      <c r="V1062" s="889">
        <f>T1062*Tabellen!$H$2</f>
        <v>21.945</v>
      </c>
      <c r="W1062" s="889">
        <f>U1062+V1062</f>
        <v>29.64</v>
      </c>
      <c r="X1062" s="889">
        <f>M1062+W1062</f>
        <v>219.64</v>
      </c>
      <c r="Z1062" s="846"/>
    </row>
    <row r="1063" spans="2:71" ht="15.6" customHeight="1" outlineLevel="2" x14ac:dyDescent="0.2">
      <c r="B1063" s="687"/>
      <c r="E1063" s="597"/>
      <c r="F1063" s="598"/>
      <c r="G1063" s="580"/>
      <c r="H1063" s="580"/>
      <c r="N1063" s="703"/>
      <c r="O1063" s="897">
        <f>M1063</f>
        <v>0</v>
      </c>
      <c r="P1063" s="888"/>
      <c r="Q1063" s="891"/>
      <c r="R1063" s="911"/>
      <c r="S1063" s="889">
        <f>O1063*R1063</f>
        <v>0</v>
      </c>
      <c r="Z1063" s="846"/>
    </row>
    <row r="1064" spans="2:71" ht="9" customHeight="1" outlineLevel="1" x14ac:dyDescent="0.2">
      <c r="B1064" s="582"/>
      <c r="D1064" s="583"/>
      <c r="E1064" s="585"/>
      <c r="F1064" s="583"/>
      <c r="G1064" s="584"/>
      <c r="H1064" s="584"/>
      <c r="I1064" s="769"/>
      <c r="J1064" s="769"/>
      <c r="K1064" s="769"/>
      <c r="L1064" s="769"/>
      <c r="M1064" s="769"/>
      <c r="N1064" s="694"/>
      <c r="O1064" s="892"/>
      <c r="P1064" s="892"/>
      <c r="Q1064" s="892"/>
      <c r="R1064" s="893"/>
      <c r="S1064" s="893"/>
      <c r="T1064" s="893"/>
      <c r="U1064" s="893"/>
      <c r="V1064" s="893"/>
      <c r="W1064" s="893"/>
      <c r="X1064" s="893"/>
      <c r="Y1064" s="892"/>
      <c r="Z1064" s="837"/>
      <c r="AA1064" s="838"/>
      <c r="AG1064" s="835"/>
      <c r="AH1064" s="835"/>
    </row>
    <row r="1065" spans="2:71" s="789" customFormat="1" ht="15.6" customHeight="1" outlineLevel="1" x14ac:dyDescent="0.2">
      <c r="B1065" s="569" t="s">
        <v>1107</v>
      </c>
      <c r="C1065" s="814"/>
      <c r="D1065" s="570" t="s">
        <v>1280</v>
      </c>
      <c r="E1065" s="577">
        <f>2*2.5</f>
        <v>5</v>
      </c>
      <c r="F1065" s="570" t="s">
        <v>74</v>
      </c>
      <c r="G1065" s="571"/>
      <c r="H1065" s="571">
        <f>SUM(H1066:H1076)/E1065</f>
        <v>2.6315</v>
      </c>
      <c r="I1065" s="767"/>
      <c r="J1065" s="767">
        <f>SUM(J1066:J1076)/E1065</f>
        <v>543.93000000000006</v>
      </c>
      <c r="K1065" s="767"/>
      <c r="L1065" s="767">
        <f>SUM(L1066:L1076)/E1065</f>
        <v>0</v>
      </c>
      <c r="M1065" s="767">
        <f>SUM(M1066:M1076)/E1065</f>
        <v>701.81999999999994</v>
      </c>
      <c r="N1065" s="814"/>
      <c r="O1065" s="886">
        <f>SUM(O1066:O1075)/E1065</f>
        <v>849.20220000000006</v>
      </c>
      <c r="P1065" s="885" t="str">
        <f>B1065</f>
        <v>V2-4-A1</v>
      </c>
      <c r="Q1065" s="885"/>
      <c r="R1065" s="886"/>
      <c r="S1065" s="886"/>
      <c r="T1065" s="886"/>
      <c r="U1065" s="899"/>
      <c r="V1065" s="886"/>
      <c r="W1065" s="886"/>
      <c r="X1065" s="886">
        <f>SUM(X1066:X1075)/E1065</f>
        <v>1004.6090340000001</v>
      </c>
      <c r="Y1065" s="885"/>
      <c r="Z1065" s="836"/>
      <c r="AA1065" s="832"/>
      <c r="AB1065" s="832"/>
      <c r="AC1065" s="832"/>
      <c r="AD1065" s="832"/>
      <c r="AE1065" s="832"/>
      <c r="AF1065" s="832"/>
      <c r="AG1065" s="832"/>
      <c r="AH1065" s="832"/>
      <c r="AI1065" s="832"/>
      <c r="AJ1065" s="832"/>
      <c r="AK1065" s="832"/>
      <c r="AL1065" s="832"/>
      <c r="AM1065" s="832"/>
      <c r="AN1065" s="832"/>
      <c r="AO1065" s="832"/>
      <c r="AP1065" s="832"/>
      <c r="AQ1065" s="832"/>
      <c r="AR1065" s="832"/>
      <c r="AS1065" s="832"/>
      <c r="AT1065" s="832"/>
      <c r="AU1065" s="832"/>
      <c r="AV1065" s="832"/>
      <c r="AW1065" s="832"/>
      <c r="AX1065" s="832"/>
      <c r="AY1065" s="832"/>
      <c r="AZ1065" s="832"/>
      <c r="BA1065" s="832"/>
      <c r="BB1065" s="832"/>
      <c r="BC1065" s="832"/>
      <c r="BD1065" s="832"/>
      <c r="BE1065" s="832"/>
      <c r="BF1065" s="832"/>
      <c r="BG1065" s="832"/>
      <c r="BH1065" s="832"/>
      <c r="BI1065" s="832"/>
      <c r="BJ1065" s="832"/>
      <c r="BK1065" s="832"/>
      <c r="BL1065" s="832"/>
      <c r="BM1065" s="832"/>
      <c r="BN1065" s="832"/>
      <c r="BO1065" s="832"/>
      <c r="BP1065" s="832"/>
      <c r="BQ1065" s="832"/>
      <c r="BR1065" s="832"/>
      <c r="BS1065" s="832"/>
    </row>
    <row r="1066" spans="2:71" ht="15.6" customHeight="1" outlineLevel="2" x14ac:dyDescent="0.2">
      <c r="B1066" s="578"/>
      <c r="D1066" s="587" t="s">
        <v>1278</v>
      </c>
      <c r="E1066" s="579"/>
      <c r="F1066" s="588"/>
      <c r="G1066" s="589"/>
      <c r="H1066" s="589"/>
      <c r="I1066" s="774"/>
      <c r="J1066" s="774"/>
      <c r="K1066" s="774"/>
      <c r="N1066" s="703"/>
      <c r="O1066" s="888" t="str">
        <f>R1066</f>
        <v>incl. opslagen</v>
      </c>
      <c r="P1066" s="888"/>
      <c r="Q1066" s="894"/>
      <c r="R1066" s="901" t="str">
        <f>Tabellen!$C$2</f>
        <v>incl. opslagen</v>
      </c>
      <c r="S1066" s="895"/>
      <c r="T1066" s="901" t="str">
        <f>Tabellen!$C$2</f>
        <v>incl. opslagen</v>
      </c>
      <c r="Y1066" s="888"/>
      <c r="Z1066" s="836"/>
    </row>
    <row r="1067" spans="2:71" ht="15.6" customHeight="1" outlineLevel="2" x14ac:dyDescent="0.2">
      <c r="B1067" s="578"/>
      <c r="D1067" s="725" t="s">
        <v>1378</v>
      </c>
      <c r="E1067" s="988" t="s">
        <v>1159</v>
      </c>
      <c r="F1067" s="588" t="s">
        <v>844</v>
      </c>
      <c r="G1067" s="589">
        <v>2</v>
      </c>
      <c r="H1067" s="589">
        <f t="shared" ref="H1067:H1074" si="301">E1067*G1067</f>
        <v>2</v>
      </c>
      <c r="I1067" s="774"/>
      <c r="J1067" s="774">
        <f t="shared" ref="J1067:J1074" si="302">E1067*I1067</f>
        <v>0</v>
      </c>
      <c r="K1067" s="774"/>
      <c r="L1067" s="774">
        <f>E1067*K1067</f>
        <v>0</v>
      </c>
      <c r="M1067" s="774">
        <f>J1067+H1067*Tabellen!$K$2+L1067</f>
        <v>120</v>
      </c>
      <c r="N1067" s="703"/>
      <c r="O1067" s="889">
        <f t="shared" ref="O1067:O1074" si="303">R1067+T1067</f>
        <v>145.19999999999999</v>
      </c>
      <c r="P1067" s="902"/>
      <c r="Q1067" s="894" t="s">
        <v>1007</v>
      </c>
      <c r="R1067" s="889">
        <f>H1067*Tabellen!$K$2*Tabellen!$F$2</f>
        <v>145.19999999999999</v>
      </c>
      <c r="S1067" s="895" t="s">
        <v>1089</v>
      </c>
      <c r="T1067" s="889">
        <f>J1067*Tabellen!$F$2</f>
        <v>0</v>
      </c>
      <c r="U1067" s="889">
        <f>R1067*Tabellen!$G$2</f>
        <v>13.067999999999998</v>
      </c>
      <c r="V1067" s="889">
        <f>T1067*Tabellen!$H$2</f>
        <v>0</v>
      </c>
      <c r="W1067" s="889">
        <f t="shared" ref="W1067:W1074" si="304">U1067+V1067</f>
        <v>13.067999999999998</v>
      </c>
      <c r="X1067" s="889">
        <f t="shared" ref="X1067:X1074" si="305">O1067+W1067</f>
        <v>158.26799999999997</v>
      </c>
      <c r="Y1067" s="888"/>
      <c r="Z1067" s="836"/>
      <c r="AH1067" s="851"/>
      <c r="AI1067" s="852" t="s">
        <v>173</v>
      </c>
    </row>
    <row r="1068" spans="2:71" ht="15.6" customHeight="1" outlineLevel="2" x14ac:dyDescent="0.2">
      <c r="B1068" s="687"/>
      <c r="D1068" s="725" t="s">
        <v>1281</v>
      </c>
      <c r="E1068" s="726">
        <f>E1065</f>
        <v>5</v>
      </c>
      <c r="F1068" s="729" t="s">
        <v>74</v>
      </c>
      <c r="G1068" s="728">
        <v>0.55000000000000004</v>
      </c>
      <c r="H1068" s="728">
        <f t="shared" si="301"/>
        <v>2.75</v>
      </c>
      <c r="I1068" s="779"/>
      <c r="J1068" s="779">
        <f t="shared" si="302"/>
        <v>0</v>
      </c>
      <c r="K1068" s="779"/>
      <c r="L1068" s="779">
        <f t="shared" ref="L1068:L1073" si="306">+K1068*E1068</f>
        <v>0</v>
      </c>
      <c r="M1068" s="780">
        <f>J1068+H1068*Tabellen!$K$2+L1068</f>
        <v>165</v>
      </c>
      <c r="N1068" s="703"/>
      <c r="O1068" s="889">
        <f t="shared" si="303"/>
        <v>199.65</v>
      </c>
      <c r="P1068" s="902"/>
      <c r="Q1068" s="894" t="s">
        <v>1007</v>
      </c>
      <c r="R1068" s="889">
        <f>H1068*Tabellen!$K$2*Tabellen!$F$2</f>
        <v>199.65</v>
      </c>
      <c r="S1068" s="895" t="s">
        <v>1089</v>
      </c>
      <c r="T1068" s="889">
        <f>J1068*Tabellen!$F$2</f>
        <v>0</v>
      </c>
      <c r="U1068" s="889">
        <f>R1068*Tabellen!$G$2</f>
        <v>17.968499999999999</v>
      </c>
      <c r="V1068" s="889">
        <f>T1068*Tabellen!$H$2</f>
        <v>0</v>
      </c>
      <c r="W1068" s="889">
        <f t="shared" si="304"/>
        <v>17.968499999999999</v>
      </c>
      <c r="X1068" s="889">
        <f t="shared" si="305"/>
        <v>217.61850000000001</v>
      </c>
      <c r="Z1068" s="837"/>
    </row>
    <row r="1069" spans="2:71" ht="15.6" customHeight="1" outlineLevel="2" x14ac:dyDescent="0.2">
      <c r="B1069" s="687"/>
      <c r="D1069" s="725" t="s">
        <v>1279</v>
      </c>
      <c r="E1069" s="726">
        <f>E1065</f>
        <v>5</v>
      </c>
      <c r="F1069" s="729" t="s">
        <v>74</v>
      </c>
      <c r="G1069" s="728">
        <v>0.12</v>
      </c>
      <c r="H1069" s="728">
        <f t="shared" si="301"/>
        <v>0.6</v>
      </c>
      <c r="I1069" s="779">
        <v>0.63</v>
      </c>
      <c r="J1069" s="779">
        <f t="shared" si="302"/>
        <v>3.15</v>
      </c>
      <c r="K1069" s="779"/>
      <c r="L1069" s="779">
        <f t="shared" si="306"/>
        <v>0</v>
      </c>
      <c r="M1069" s="780">
        <f>J1069+H1069*Tabellen!$K$2+L1069</f>
        <v>39.15</v>
      </c>
      <c r="N1069" s="703"/>
      <c r="O1069" s="889">
        <f t="shared" si="303"/>
        <v>47.371500000000005</v>
      </c>
      <c r="P1069" s="902"/>
      <c r="Q1069" s="894" t="s">
        <v>1007</v>
      </c>
      <c r="R1069" s="889">
        <f>H1069*Tabellen!$K$2*Tabellen!$F$2</f>
        <v>43.56</v>
      </c>
      <c r="S1069" s="895" t="s">
        <v>1089</v>
      </c>
      <c r="T1069" s="889">
        <f>J1069*Tabellen!$F$2</f>
        <v>3.8114999999999997</v>
      </c>
      <c r="U1069" s="889">
        <f>R1069*Tabellen!$G$2</f>
        <v>3.9203999999999999</v>
      </c>
      <c r="V1069" s="889">
        <f>T1069*Tabellen!$H$2</f>
        <v>0.80041499999999988</v>
      </c>
      <c r="W1069" s="889">
        <f t="shared" si="304"/>
        <v>4.720815</v>
      </c>
      <c r="X1069" s="889">
        <f t="shared" si="305"/>
        <v>52.092315000000006</v>
      </c>
      <c r="Z1069" s="837"/>
    </row>
    <row r="1070" spans="2:71" ht="15.6" customHeight="1" outlineLevel="2" x14ac:dyDescent="0.2">
      <c r="B1070" s="687"/>
      <c r="D1070" s="725" t="s">
        <v>1675</v>
      </c>
      <c r="E1070" s="726">
        <f>E1065</f>
        <v>5</v>
      </c>
      <c r="F1070" s="729" t="s">
        <v>74</v>
      </c>
      <c r="G1070" s="728">
        <v>0.65</v>
      </c>
      <c r="H1070" s="728">
        <f t="shared" si="301"/>
        <v>3.25</v>
      </c>
      <c r="I1070" s="779">
        <v>385</v>
      </c>
      <c r="J1070" s="779">
        <f t="shared" si="302"/>
        <v>1925</v>
      </c>
      <c r="K1070" s="779"/>
      <c r="L1070" s="779">
        <f t="shared" si="306"/>
        <v>0</v>
      </c>
      <c r="M1070" s="780">
        <f>J1070+H1070*Tabellen!$K$2+L1070</f>
        <v>2120</v>
      </c>
      <c r="N1070" s="703"/>
      <c r="O1070" s="889">
        <f t="shared" si="303"/>
        <v>2565.1999999999998</v>
      </c>
      <c r="P1070" s="902"/>
      <c r="Q1070" s="894" t="s">
        <v>1007</v>
      </c>
      <c r="R1070" s="889">
        <f>H1070*Tabellen!$K$2*Tabellen!$F$2</f>
        <v>235.95</v>
      </c>
      <c r="S1070" s="895" t="s">
        <v>1089</v>
      </c>
      <c r="T1070" s="889">
        <f>J1070*Tabellen!$F$2</f>
        <v>2329.25</v>
      </c>
      <c r="U1070" s="889">
        <f>R1070*Tabellen!$G$2</f>
        <v>21.235499999999998</v>
      </c>
      <c r="V1070" s="889">
        <f>T1070*Tabellen!$H$2</f>
        <v>489.14249999999998</v>
      </c>
      <c r="W1070" s="889">
        <f t="shared" si="304"/>
        <v>510.37799999999999</v>
      </c>
      <c r="X1070" s="889">
        <f t="shared" si="305"/>
        <v>3075.578</v>
      </c>
      <c r="Z1070" s="837"/>
    </row>
    <row r="1071" spans="2:71" ht="15.6" customHeight="1" outlineLevel="2" x14ac:dyDescent="0.2">
      <c r="B1071" s="966"/>
      <c r="D1071" s="725" t="s">
        <v>1676</v>
      </c>
      <c r="E1071" s="726">
        <f>E1070*85%</f>
        <v>4.25</v>
      </c>
      <c r="F1071" s="729" t="s">
        <v>74</v>
      </c>
      <c r="G1071" s="728">
        <v>0.35</v>
      </c>
      <c r="H1071" s="728">
        <f t="shared" si="301"/>
        <v>1.4874999999999998</v>
      </c>
      <c r="I1071" s="779">
        <v>182</v>
      </c>
      <c r="J1071" s="779">
        <f t="shared" si="302"/>
        <v>773.5</v>
      </c>
      <c r="K1071" s="779"/>
      <c r="L1071" s="779">
        <f t="shared" si="306"/>
        <v>0</v>
      </c>
      <c r="M1071" s="780">
        <f>J1071+H1071*Tabellen!$K$2+L1071</f>
        <v>862.75</v>
      </c>
      <c r="N1071" s="703"/>
      <c r="O1071" s="889">
        <f t="shared" si="303"/>
        <v>1043.9275</v>
      </c>
      <c r="P1071" s="902"/>
      <c r="Q1071" s="894" t="s">
        <v>1007</v>
      </c>
      <c r="R1071" s="889">
        <f>H1071*Tabellen!$K$2*Tabellen!$F$2</f>
        <v>107.99249999999998</v>
      </c>
      <c r="S1071" s="895" t="s">
        <v>1089</v>
      </c>
      <c r="T1071" s="889">
        <f>J1071*Tabellen!$F$2</f>
        <v>935.93499999999995</v>
      </c>
      <c r="U1071" s="889">
        <f>R1071*Tabellen!$G$2</f>
        <v>9.7193249999999978</v>
      </c>
      <c r="V1071" s="889">
        <f>T1071*Tabellen!$H$2</f>
        <v>196.54634999999999</v>
      </c>
      <c r="W1071" s="889">
        <f t="shared" si="304"/>
        <v>206.26567499999999</v>
      </c>
      <c r="X1071" s="889">
        <f t="shared" si="305"/>
        <v>1250.1931749999999</v>
      </c>
      <c r="Z1071" s="837"/>
    </row>
    <row r="1072" spans="2:71" ht="15.6" customHeight="1" outlineLevel="2" x14ac:dyDescent="0.2">
      <c r="B1072" s="687"/>
      <c r="D1072" s="725" t="s">
        <v>1283</v>
      </c>
      <c r="E1072" s="726">
        <f>2+2+2.5+2.5</f>
        <v>9</v>
      </c>
      <c r="F1072" s="729" t="s">
        <v>71</v>
      </c>
      <c r="G1072" s="728">
        <v>0.15</v>
      </c>
      <c r="H1072" s="728">
        <f t="shared" si="301"/>
        <v>1.3499999999999999</v>
      </c>
      <c r="I1072" s="779"/>
      <c r="J1072" s="779">
        <f t="shared" si="302"/>
        <v>0</v>
      </c>
      <c r="K1072" s="779"/>
      <c r="L1072" s="779">
        <f t="shared" si="306"/>
        <v>0</v>
      </c>
      <c r="M1072" s="780">
        <f>J1072+H1072*Tabellen!$K$2+L1072</f>
        <v>80.999999999999986</v>
      </c>
      <c r="N1072" s="703"/>
      <c r="O1072" s="889">
        <f t="shared" si="303"/>
        <v>98.009999999999977</v>
      </c>
      <c r="P1072" s="902"/>
      <c r="Q1072" s="894" t="s">
        <v>1007</v>
      </c>
      <c r="R1072" s="889">
        <f>H1072*Tabellen!$K$2*Tabellen!$F$2</f>
        <v>98.009999999999977</v>
      </c>
      <c r="S1072" s="895" t="s">
        <v>1089</v>
      </c>
      <c r="T1072" s="889">
        <f>J1072*Tabellen!$F$2</f>
        <v>0</v>
      </c>
      <c r="U1072" s="889">
        <f>R1072*Tabellen!$G$2</f>
        <v>8.8208999999999982</v>
      </c>
      <c r="V1072" s="889">
        <f>T1072*Tabellen!$H$2</f>
        <v>0</v>
      </c>
      <c r="W1072" s="889">
        <f t="shared" si="304"/>
        <v>8.8208999999999982</v>
      </c>
      <c r="X1072" s="889">
        <f t="shared" si="305"/>
        <v>106.83089999999997</v>
      </c>
      <c r="Z1072" s="837"/>
    </row>
    <row r="1073" spans="2:71" ht="15.6" customHeight="1" outlineLevel="2" x14ac:dyDescent="0.2">
      <c r="B1073" s="687"/>
      <c r="D1073" s="725" t="s">
        <v>1284</v>
      </c>
      <c r="E1073" s="726">
        <f>E1072</f>
        <v>9</v>
      </c>
      <c r="F1073" s="729" t="s">
        <v>71</v>
      </c>
      <c r="G1073" s="728">
        <v>0.08</v>
      </c>
      <c r="H1073" s="728">
        <f t="shared" si="301"/>
        <v>0.72</v>
      </c>
      <c r="I1073" s="779">
        <v>2</v>
      </c>
      <c r="J1073" s="779">
        <f t="shared" si="302"/>
        <v>18</v>
      </c>
      <c r="K1073" s="779"/>
      <c r="L1073" s="779">
        <f t="shared" si="306"/>
        <v>0</v>
      </c>
      <c r="M1073" s="780">
        <f>J1073+H1073*Tabellen!$K$2+L1073</f>
        <v>61.199999999999996</v>
      </c>
      <c r="N1073" s="703"/>
      <c r="O1073" s="889">
        <f t="shared" si="303"/>
        <v>74.051999999999992</v>
      </c>
      <c r="P1073" s="902"/>
      <c r="Q1073" s="894" t="s">
        <v>1007</v>
      </c>
      <c r="R1073" s="889">
        <f>H1073*Tabellen!$K$2*Tabellen!$F$2</f>
        <v>52.271999999999991</v>
      </c>
      <c r="S1073" s="895" t="s">
        <v>1089</v>
      </c>
      <c r="T1073" s="889">
        <f>J1073*Tabellen!$F$2</f>
        <v>21.78</v>
      </c>
      <c r="U1073" s="889">
        <f>R1073*Tabellen!$G$2</f>
        <v>4.7044799999999993</v>
      </c>
      <c r="V1073" s="889">
        <f>T1073*Tabellen!$H$2</f>
        <v>4.5738000000000003</v>
      </c>
      <c r="W1073" s="889">
        <f t="shared" si="304"/>
        <v>9.2782799999999988</v>
      </c>
      <c r="X1073" s="889">
        <f t="shared" si="305"/>
        <v>83.330279999999988</v>
      </c>
      <c r="Z1073" s="837"/>
    </row>
    <row r="1074" spans="2:71" ht="15.6" customHeight="1" outlineLevel="2" x14ac:dyDescent="0.2">
      <c r="B1074" s="578"/>
      <c r="D1074" s="725" t="s">
        <v>1379</v>
      </c>
      <c r="E1074" s="988" t="s">
        <v>1159</v>
      </c>
      <c r="F1074" s="588" t="s">
        <v>844</v>
      </c>
      <c r="G1074" s="589">
        <v>1</v>
      </c>
      <c r="H1074" s="589">
        <f t="shared" si="301"/>
        <v>1</v>
      </c>
      <c r="I1074" s="774"/>
      <c r="J1074" s="774">
        <f t="shared" si="302"/>
        <v>0</v>
      </c>
      <c r="K1074" s="774"/>
      <c r="L1074" s="774">
        <f>E1074*K1074</f>
        <v>0</v>
      </c>
      <c r="M1074" s="774">
        <f>J1074+H1074*Tabellen!$K$2+L1074</f>
        <v>60</v>
      </c>
      <c r="N1074" s="703"/>
      <c r="O1074" s="889">
        <f t="shared" si="303"/>
        <v>72.599999999999994</v>
      </c>
      <c r="P1074" s="902"/>
      <c r="Q1074" s="894" t="s">
        <v>1007</v>
      </c>
      <c r="R1074" s="889">
        <f>H1074*Tabellen!$K$2*Tabellen!$F$2</f>
        <v>72.599999999999994</v>
      </c>
      <c r="S1074" s="895" t="s">
        <v>1089</v>
      </c>
      <c r="T1074" s="889">
        <f>J1074*Tabellen!$F$2</f>
        <v>0</v>
      </c>
      <c r="U1074" s="889">
        <f>R1074*Tabellen!$G$2</f>
        <v>6.5339999999999989</v>
      </c>
      <c r="V1074" s="889">
        <f>T1074*Tabellen!$H$2</f>
        <v>0</v>
      </c>
      <c r="W1074" s="889">
        <f t="shared" si="304"/>
        <v>6.5339999999999989</v>
      </c>
      <c r="X1074" s="889">
        <f t="shared" si="305"/>
        <v>79.133999999999986</v>
      </c>
      <c r="Y1074" s="888"/>
      <c r="Z1074" s="836"/>
      <c r="AH1074" s="851"/>
      <c r="AI1074" s="853">
        <v>1200</v>
      </c>
    </row>
    <row r="1075" spans="2:71" ht="15.6" customHeight="1" outlineLevel="2" x14ac:dyDescent="0.2">
      <c r="B1075" s="687"/>
      <c r="D1075" s="725" t="s">
        <v>1285</v>
      </c>
      <c r="E1075" s="726"/>
      <c r="F1075" s="729" t="s">
        <v>157</v>
      </c>
      <c r="G1075" s="728"/>
      <c r="H1075" s="728"/>
      <c r="I1075" s="779"/>
      <c r="J1075" s="779"/>
      <c r="K1075" s="779"/>
      <c r="L1075" s="779"/>
      <c r="M1075" s="780"/>
      <c r="N1075" s="703"/>
      <c r="O1075" s="889"/>
      <c r="P1075" s="902"/>
      <c r="Q1075" s="894"/>
      <c r="S1075" s="895"/>
      <c r="Z1075" s="837"/>
    </row>
    <row r="1076" spans="2:71" ht="15.6" customHeight="1" outlineLevel="2" x14ac:dyDescent="0.2">
      <c r="B1076" s="687"/>
      <c r="D1076" s="725" t="s">
        <v>1286</v>
      </c>
      <c r="E1076" s="726"/>
      <c r="F1076" s="729" t="s">
        <v>1287</v>
      </c>
      <c r="G1076" s="728"/>
      <c r="H1076" s="728"/>
      <c r="I1076" s="779"/>
      <c r="J1076" s="779"/>
      <c r="K1076" s="779"/>
      <c r="L1076" s="779"/>
      <c r="M1076" s="780"/>
      <c r="N1076" s="703"/>
      <c r="P1076" s="888"/>
      <c r="Q1076" s="894"/>
      <c r="S1076" s="895"/>
      <c r="Z1076" s="837"/>
    </row>
    <row r="1077" spans="2:71" ht="15.6" customHeight="1" outlineLevel="2" x14ac:dyDescent="0.2">
      <c r="B1077" s="687"/>
      <c r="D1077" s="725" t="s">
        <v>1288</v>
      </c>
      <c r="E1077" s="726"/>
      <c r="F1077" s="729" t="s">
        <v>1287</v>
      </c>
      <c r="G1077" s="728"/>
      <c r="H1077" s="728"/>
      <c r="I1077" s="779"/>
      <c r="J1077" s="779"/>
      <c r="K1077" s="779"/>
      <c r="L1077" s="779"/>
      <c r="M1077" s="780"/>
      <c r="N1077" s="703"/>
      <c r="P1077" s="888"/>
      <c r="Q1077" s="894"/>
      <c r="S1077" s="895"/>
      <c r="Z1077" s="837"/>
    </row>
    <row r="1078" spans="2:71" ht="15.6" customHeight="1" outlineLevel="2" x14ac:dyDescent="0.2">
      <c r="B1078" s="687"/>
      <c r="D1078" s="690"/>
      <c r="E1078" s="593"/>
      <c r="F1078" s="594"/>
      <c r="G1078" s="574"/>
      <c r="H1078" s="574"/>
      <c r="I1078" s="771"/>
      <c r="J1078" s="771"/>
      <c r="K1078" s="771"/>
      <c r="L1078" s="771"/>
      <c r="M1078" s="772"/>
      <c r="N1078" s="703"/>
      <c r="P1078" s="888"/>
      <c r="Q1078" s="888"/>
      <c r="Z1078" s="837"/>
    </row>
    <row r="1079" spans="2:71" ht="9" customHeight="1" outlineLevel="1" x14ac:dyDescent="0.2">
      <c r="B1079" s="582"/>
      <c r="D1079" s="583"/>
      <c r="E1079" s="585"/>
      <c r="F1079" s="583"/>
      <c r="G1079" s="584"/>
      <c r="H1079" s="584"/>
      <c r="I1079" s="769"/>
      <c r="J1079" s="769"/>
      <c r="K1079" s="769"/>
      <c r="L1079" s="769"/>
      <c r="M1079" s="769"/>
      <c r="N1079" s="694"/>
      <c r="O1079" s="892"/>
      <c r="P1079" s="892"/>
      <c r="Q1079" s="892"/>
      <c r="R1079" s="893"/>
      <c r="S1079" s="893"/>
      <c r="T1079" s="893"/>
      <c r="U1079" s="893"/>
      <c r="V1079" s="893"/>
      <c r="W1079" s="893"/>
      <c r="X1079" s="893"/>
      <c r="Y1079" s="892"/>
      <c r="Z1079" s="837"/>
      <c r="AA1079" s="838"/>
      <c r="AG1079" s="835"/>
      <c r="AH1079" s="835"/>
    </row>
    <row r="1080" spans="2:71" s="789" customFormat="1" ht="15.6" customHeight="1" outlineLevel="1" x14ac:dyDescent="0.2">
      <c r="B1080" s="569" t="s">
        <v>1276</v>
      </c>
      <c r="C1080" s="814"/>
      <c r="D1080" s="570" t="s">
        <v>1289</v>
      </c>
      <c r="E1080" s="577">
        <f>2*2.5</f>
        <v>5</v>
      </c>
      <c r="F1080" s="570" t="s">
        <v>74</v>
      </c>
      <c r="G1080" s="571"/>
      <c r="H1080" s="571">
        <f>SUM(H1081:H1091)/E1080</f>
        <v>5.6840000000000002</v>
      </c>
      <c r="I1080" s="767"/>
      <c r="J1080" s="767">
        <f>SUM(J1081:J1091)/E1080</f>
        <v>392.56</v>
      </c>
      <c r="K1080" s="767"/>
      <c r="L1080" s="767">
        <f>SUM(L1081:L1091)/E1080</f>
        <v>0</v>
      </c>
      <c r="M1080" s="767">
        <f>SUM(M1081:M1091)/E1080</f>
        <v>733.6</v>
      </c>
      <c r="N1080" s="814"/>
      <c r="O1080" s="886">
        <f>SUM(O1081:O1090)/E1080</f>
        <v>887.65599999999995</v>
      </c>
      <c r="P1080" s="885" t="str">
        <f>B1080</f>
        <v>V2-4-B1</v>
      </c>
      <c r="Q1080" s="885"/>
      <c r="R1080" s="886"/>
      <c r="S1080" s="886"/>
      <c r="T1080" s="886"/>
      <c r="U1080" s="899"/>
      <c r="V1080" s="886"/>
      <c r="W1080" s="886"/>
      <c r="X1080" s="886">
        <f>SUM(X1081:X1090)/E1080</f>
        <v>1024.544752</v>
      </c>
      <c r="Y1080" s="885"/>
      <c r="Z1080" s="836"/>
      <c r="AA1080" s="832"/>
      <c r="AB1080" s="832"/>
      <c r="AC1080" s="832"/>
      <c r="AD1080" s="832"/>
      <c r="AE1080" s="832"/>
      <c r="AF1080" s="832"/>
      <c r="AG1080" s="832"/>
      <c r="AH1080" s="832"/>
      <c r="AI1080" s="832"/>
      <c r="AJ1080" s="832"/>
      <c r="AK1080" s="832"/>
      <c r="AL1080" s="832"/>
      <c r="AM1080" s="832"/>
      <c r="AN1080" s="832"/>
      <c r="AO1080" s="832"/>
      <c r="AP1080" s="832"/>
      <c r="AQ1080" s="832"/>
      <c r="AR1080" s="832"/>
      <c r="AS1080" s="832"/>
      <c r="AT1080" s="832"/>
      <c r="AU1080" s="832"/>
      <c r="AV1080" s="832"/>
      <c r="AW1080" s="832"/>
      <c r="AX1080" s="832"/>
      <c r="AY1080" s="832"/>
      <c r="AZ1080" s="832"/>
      <c r="BA1080" s="832"/>
      <c r="BB1080" s="832"/>
      <c r="BC1080" s="832"/>
      <c r="BD1080" s="832"/>
      <c r="BE1080" s="832"/>
      <c r="BF1080" s="832"/>
      <c r="BG1080" s="832"/>
      <c r="BH1080" s="832"/>
      <c r="BI1080" s="832"/>
      <c r="BJ1080" s="832"/>
      <c r="BK1080" s="832"/>
      <c r="BL1080" s="832"/>
      <c r="BM1080" s="832"/>
      <c r="BN1080" s="832"/>
      <c r="BO1080" s="832"/>
      <c r="BP1080" s="832"/>
      <c r="BQ1080" s="832"/>
      <c r="BR1080" s="832"/>
      <c r="BS1080" s="832"/>
    </row>
    <row r="1081" spans="2:71" ht="15.6" customHeight="1" outlineLevel="2" x14ac:dyDescent="0.2">
      <c r="B1081" s="578"/>
      <c r="D1081" s="587" t="s">
        <v>1278</v>
      </c>
      <c r="E1081" s="579"/>
      <c r="F1081" s="588"/>
      <c r="G1081" s="580"/>
      <c r="H1081" s="589"/>
      <c r="I1081" s="774"/>
      <c r="J1081" s="774"/>
      <c r="K1081" s="774"/>
      <c r="N1081" s="703"/>
      <c r="O1081" s="888" t="str">
        <f>R1081</f>
        <v>incl. opslagen</v>
      </c>
      <c r="P1081" s="888"/>
      <c r="Q1081" s="894"/>
      <c r="R1081" s="901" t="str">
        <f>Tabellen!$C$2</f>
        <v>incl. opslagen</v>
      </c>
      <c r="S1081" s="895"/>
      <c r="T1081" s="901" t="str">
        <f>Tabellen!$C$2</f>
        <v>incl. opslagen</v>
      </c>
      <c r="Y1081" s="888"/>
      <c r="Z1081" s="836"/>
    </row>
    <row r="1082" spans="2:71" ht="15.6" customHeight="1" outlineLevel="2" x14ac:dyDescent="0.2">
      <c r="B1082" s="578"/>
      <c r="D1082" s="725" t="s">
        <v>1378</v>
      </c>
      <c r="E1082" s="988" t="s">
        <v>1159</v>
      </c>
      <c r="F1082" s="588" t="s">
        <v>844</v>
      </c>
      <c r="G1082" s="589">
        <v>2</v>
      </c>
      <c r="H1082" s="589">
        <f>E1082*G1082</f>
        <v>2</v>
      </c>
      <c r="I1082" s="774"/>
      <c r="J1082" s="774">
        <f t="shared" ref="J1082:J1090" si="307">E1082*I1082</f>
        <v>0</v>
      </c>
      <c r="K1082" s="774"/>
      <c r="L1082" s="774">
        <f>E1082*K1082</f>
        <v>0</v>
      </c>
      <c r="M1082" s="774">
        <f>J1082+H1082*Tabellen!$K$2+L1082</f>
        <v>120</v>
      </c>
      <c r="N1082" s="703"/>
      <c r="O1082" s="889">
        <f t="shared" ref="O1082:O1090" si="308">R1082+T1082</f>
        <v>145.19999999999999</v>
      </c>
      <c r="P1082" s="902"/>
      <c r="Q1082" s="894" t="s">
        <v>1007</v>
      </c>
      <c r="R1082" s="889">
        <f>H1082*Tabellen!$K$2*Tabellen!$F$2</f>
        <v>145.19999999999999</v>
      </c>
      <c r="S1082" s="895" t="s">
        <v>1089</v>
      </c>
      <c r="T1082" s="889">
        <f>J1082*Tabellen!$F$2</f>
        <v>0</v>
      </c>
      <c r="U1082" s="889">
        <f>R1082*Tabellen!$G$2</f>
        <v>13.067999999999998</v>
      </c>
      <c r="V1082" s="889">
        <f>T1082*Tabellen!$H$2</f>
        <v>0</v>
      </c>
      <c r="W1082" s="889">
        <f t="shared" ref="W1082:W1090" si="309">U1082+V1082</f>
        <v>13.067999999999998</v>
      </c>
      <c r="X1082" s="889">
        <f t="shared" ref="X1082:X1090" si="310">O1082+W1082</f>
        <v>158.26799999999997</v>
      </c>
      <c r="Y1082" s="888"/>
      <c r="Z1082" s="836"/>
      <c r="AH1082" s="851"/>
      <c r="AI1082" s="852" t="s">
        <v>173</v>
      </c>
    </row>
    <row r="1083" spans="2:71" ht="15.6" customHeight="1" outlineLevel="2" x14ac:dyDescent="0.2">
      <c r="B1083" s="687"/>
      <c r="D1083" s="725" t="s">
        <v>1281</v>
      </c>
      <c r="E1083" s="726">
        <f>E1080</f>
        <v>5</v>
      </c>
      <c r="F1083" s="729" t="s">
        <v>74</v>
      </c>
      <c r="G1083" s="589">
        <v>0.55000000000000004</v>
      </c>
      <c r="H1083" s="728">
        <f>E1083*G1083</f>
        <v>2.75</v>
      </c>
      <c r="I1083" s="779"/>
      <c r="J1083" s="779">
        <f t="shared" si="307"/>
        <v>0</v>
      </c>
      <c r="K1083" s="779"/>
      <c r="L1083" s="779">
        <f t="shared" ref="L1083:L1089" si="311">+K1083*E1083</f>
        <v>0</v>
      </c>
      <c r="M1083" s="780">
        <f>J1083+H1083*Tabellen!$K$2+L1083</f>
        <v>165</v>
      </c>
      <c r="N1083" s="703"/>
      <c r="O1083" s="889">
        <f t="shared" si="308"/>
        <v>199.65</v>
      </c>
      <c r="P1083" s="902"/>
      <c r="Q1083" s="894" t="s">
        <v>1007</v>
      </c>
      <c r="R1083" s="889">
        <f>H1083*Tabellen!$K$2*Tabellen!$F$2</f>
        <v>199.65</v>
      </c>
      <c r="S1083" s="895" t="s">
        <v>1089</v>
      </c>
      <c r="T1083" s="889">
        <f>J1083*Tabellen!$F$2</f>
        <v>0</v>
      </c>
      <c r="U1083" s="889">
        <f>R1083*Tabellen!$G$2</f>
        <v>17.968499999999999</v>
      </c>
      <c r="V1083" s="889">
        <f>T1083*Tabellen!$H$2</f>
        <v>0</v>
      </c>
      <c r="W1083" s="889">
        <f t="shared" si="309"/>
        <v>17.968499999999999</v>
      </c>
      <c r="X1083" s="889">
        <f t="shared" si="310"/>
        <v>217.61850000000001</v>
      </c>
      <c r="Z1083" s="837"/>
    </row>
    <row r="1084" spans="2:71" ht="15.6" customHeight="1" outlineLevel="2" x14ac:dyDescent="0.2">
      <c r="B1084" s="687"/>
      <c r="D1084" s="725" t="s">
        <v>1279</v>
      </c>
      <c r="E1084" s="726">
        <f>E1080</f>
        <v>5</v>
      </c>
      <c r="F1084" s="729" t="s">
        <v>74</v>
      </c>
      <c r="G1084" s="728">
        <v>0.12</v>
      </c>
      <c r="H1084" s="728">
        <f>E1084*G1084</f>
        <v>0.6</v>
      </c>
      <c r="I1084" s="779">
        <v>0.63</v>
      </c>
      <c r="J1084" s="779">
        <f t="shared" si="307"/>
        <v>3.15</v>
      </c>
      <c r="K1084" s="779"/>
      <c r="L1084" s="779">
        <f t="shared" si="311"/>
        <v>0</v>
      </c>
      <c r="M1084" s="780">
        <f>J1084+H1084*Tabellen!$K$2+L1084</f>
        <v>39.15</v>
      </c>
      <c r="N1084" s="703"/>
      <c r="O1084" s="889">
        <f t="shared" si="308"/>
        <v>47.371500000000005</v>
      </c>
      <c r="P1084" s="902"/>
      <c r="Q1084" s="894" t="s">
        <v>1007</v>
      </c>
      <c r="R1084" s="889">
        <f>H1084*Tabellen!$K$2*Tabellen!$F$2</f>
        <v>43.56</v>
      </c>
      <c r="S1084" s="895" t="s">
        <v>1089</v>
      </c>
      <c r="T1084" s="889">
        <f>J1084*Tabellen!$F$2</f>
        <v>3.8114999999999997</v>
      </c>
      <c r="U1084" s="889">
        <f>R1084*Tabellen!$G$2</f>
        <v>3.9203999999999999</v>
      </c>
      <c r="V1084" s="889">
        <f>T1084*Tabellen!$H$2</f>
        <v>0.80041499999999988</v>
      </c>
      <c r="W1084" s="889">
        <f t="shared" si="309"/>
        <v>4.720815</v>
      </c>
      <c r="X1084" s="889">
        <f t="shared" si="310"/>
        <v>52.092315000000006</v>
      </c>
      <c r="Z1084" s="837"/>
    </row>
    <row r="1085" spans="2:71" ht="15.6" customHeight="1" outlineLevel="2" x14ac:dyDescent="0.2">
      <c r="B1085" s="687"/>
      <c r="D1085" s="725" t="s">
        <v>1290</v>
      </c>
      <c r="E1085" s="726">
        <f>2+2+2.5+2.5</f>
        <v>9</v>
      </c>
      <c r="F1085" s="729" t="s">
        <v>71</v>
      </c>
      <c r="G1085" s="728">
        <v>0.25</v>
      </c>
      <c r="H1085" s="728">
        <v>17</v>
      </c>
      <c r="I1085" s="779">
        <v>1.63</v>
      </c>
      <c r="J1085" s="779">
        <f t="shared" si="307"/>
        <v>14.669999999999998</v>
      </c>
      <c r="K1085" s="779"/>
      <c r="L1085" s="779">
        <f t="shared" si="311"/>
        <v>0</v>
      </c>
      <c r="M1085" s="780">
        <f>J1085+H1085*Tabellen!$K$2+L1085</f>
        <v>1034.67</v>
      </c>
      <c r="N1085" s="703"/>
      <c r="O1085" s="889">
        <f t="shared" si="308"/>
        <v>1251.9507000000001</v>
      </c>
      <c r="P1085" s="902"/>
      <c r="Q1085" s="894" t="s">
        <v>1007</v>
      </c>
      <c r="R1085" s="889">
        <f>H1085*Tabellen!$K$2*Tabellen!$F$2</f>
        <v>1234.2</v>
      </c>
      <c r="S1085" s="895" t="s">
        <v>1089</v>
      </c>
      <c r="T1085" s="889">
        <f>J1085*Tabellen!$F$2</f>
        <v>17.750699999999998</v>
      </c>
      <c r="U1085" s="889">
        <f>R1085*Tabellen!$G$2</f>
        <v>111.078</v>
      </c>
      <c r="V1085" s="889">
        <f>T1085*Tabellen!$H$2</f>
        <v>3.7276469999999997</v>
      </c>
      <c r="W1085" s="889">
        <f t="shared" si="309"/>
        <v>114.80564700000001</v>
      </c>
      <c r="X1085" s="889">
        <f t="shared" si="310"/>
        <v>1366.756347</v>
      </c>
      <c r="Z1085" s="837"/>
    </row>
    <row r="1086" spans="2:71" ht="15.6" customHeight="1" outlineLevel="2" x14ac:dyDescent="0.2">
      <c r="B1086" s="687"/>
      <c r="D1086" s="725" t="s">
        <v>1677</v>
      </c>
      <c r="E1086" s="726">
        <f>E1080</f>
        <v>5</v>
      </c>
      <c r="F1086" s="729" t="s">
        <v>74</v>
      </c>
      <c r="G1086" s="728">
        <v>0.6</v>
      </c>
      <c r="H1086" s="728">
        <f>E1086*G1086</f>
        <v>3</v>
      </c>
      <c r="I1086" s="779">
        <v>385</v>
      </c>
      <c r="J1086" s="779">
        <f t="shared" si="307"/>
        <v>1925</v>
      </c>
      <c r="K1086" s="779"/>
      <c r="L1086" s="779">
        <f t="shared" si="311"/>
        <v>0</v>
      </c>
      <c r="M1086" s="780">
        <f>J1086+H1086*Tabellen!$K$2+L1086</f>
        <v>2105</v>
      </c>
      <c r="N1086" s="703"/>
      <c r="O1086" s="889">
        <f t="shared" si="308"/>
        <v>2547.0500000000002</v>
      </c>
      <c r="P1086" s="902"/>
      <c r="Q1086" s="894" t="s">
        <v>1007</v>
      </c>
      <c r="R1086" s="889">
        <f>H1086*Tabellen!$K$2*Tabellen!$F$2</f>
        <v>217.79999999999998</v>
      </c>
      <c r="S1086" s="895" t="s">
        <v>1089</v>
      </c>
      <c r="T1086" s="889">
        <f>J1086*Tabellen!$F$2</f>
        <v>2329.25</v>
      </c>
      <c r="U1086" s="889">
        <f>R1086*Tabellen!$G$2</f>
        <v>19.601999999999997</v>
      </c>
      <c r="V1086" s="889">
        <f>T1086*Tabellen!$H$2</f>
        <v>489.14249999999998</v>
      </c>
      <c r="W1086" s="889">
        <f t="shared" si="309"/>
        <v>508.74449999999996</v>
      </c>
      <c r="X1086" s="889">
        <f t="shared" si="310"/>
        <v>3055.7945</v>
      </c>
      <c r="Z1086" s="837"/>
    </row>
    <row r="1087" spans="2:71" ht="15.6" customHeight="1" outlineLevel="2" x14ac:dyDescent="0.2">
      <c r="B1087" s="687"/>
      <c r="D1087" s="725" t="s">
        <v>1282</v>
      </c>
      <c r="E1087" s="726"/>
      <c r="F1087" s="729" t="s">
        <v>1167</v>
      </c>
      <c r="G1087" s="728"/>
      <c r="H1087" s="728">
        <f>E1087*G1087</f>
        <v>0</v>
      </c>
      <c r="I1087" s="779"/>
      <c r="J1087" s="779">
        <f t="shared" si="307"/>
        <v>0</v>
      </c>
      <c r="K1087" s="779"/>
      <c r="L1087" s="779">
        <f t="shared" si="311"/>
        <v>0</v>
      </c>
      <c r="M1087" s="780">
        <f>J1087+H1087*Tabellen!$K$2+L1087</f>
        <v>0</v>
      </c>
      <c r="N1087" s="703"/>
      <c r="O1087" s="889">
        <f t="shared" si="308"/>
        <v>0</v>
      </c>
      <c r="P1087" s="902"/>
      <c r="Q1087" s="894" t="s">
        <v>1007</v>
      </c>
      <c r="R1087" s="889">
        <f>H1087*Tabellen!$K$2*Tabellen!$F$2</f>
        <v>0</v>
      </c>
      <c r="S1087" s="895" t="s">
        <v>1089</v>
      </c>
      <c r="T1087" s="889">
        <f>J1087*Tabellen!$F$2</f>
        <v>0</v>
      </c>
      <c r="U1087" s="889">
        <f>R1087*Tabellen!$G$2</f>
        <v>0</v>
      </c>
      <c r="V1087" s="889">
        <f>T1087*Tabellen!$H$2</f>
        <v>0</v>
      </c>
      <c r="W1087" s="889">
        <f t="shared" si="309"/>
        <v>0</v>
      </c>
      <c r="X1087" s="889">
        <f t="shared" si="310"/>
        <v>0</v>
      </c>
      <c r="Z1087" s="837"/>
    </row>
    <row r="1088" spans="2:71" ht="15.6" customHeight="1" outlineLevel="2" x14ac:dyDescent="0.2">
      <c r="B1088" s="687"/>
      <c r="D1088" s="725" t="s">
        <v>1283</v>
      </c>
      <c r="E1088" s="726">
        <f>E1085</f>
        <v>9</v>
      </c>
      <c r="F1088" s="729" t="s">
        <v>71</v>
      </c>
      <c r="G1088" s="728">
        <v>0.15</v>
      </c>
      <c r="H1088" s="728">
        <f>E1088*G1088</f>
        <v>1.3499999999999999</v>
      </c>
      <c r="I1088" s="779">
        <v>0.22</v>
      </c>
      <c r="J1088" s="779">
        <f t="shared" si="307"/>
        <v>1.98</v>
      </c>
      <c r="K1088" s="779"/>
      <c r="L1088" s="779">
        <f t="shared" si="311"/>
        <v>0</v>
      </c>
      <c r="M1088" s="780">
        <f>J1088+H1088*Tabellen!$K$2+L1088</f>
        <v>82.97999999999999</v>
      </c>
      <c r="N1088" s="703"/>
      <c r="O1088" s="889">
        <f t="shared" si="308"/>
        <v>100.40579999999997</v>
      </c>
      <c r="P1088" s="902"/>
      <c r="Q1088" s="894" t="s">
        <v>1007</v>
      </c>
      <c r="R1088" s="889">
        <f>H1088*Tabellen!$K$2*Tabellen!$F$2</f>
        <v>98.009999999999977</v>
      </c>
      <c r="S1088" s="895" t="s">
        <v>1089</v>
      </c>
      <c r="T1088" s="889">
        <f>J1088*Tabellen!$F$2</f>
        <v>2.3957999999999999</v>
      </c>
      <c r="U1088" s="889">
        <f>R1088*Tabellen!$G$2</f>
        <v>8.8208999999999982</v>
      </c>
      <c r="V1088" s="889">
        <f>T1088*Tabellen!$H$2</f>
        <v>0.50311799999999995</v>
      </c>
      <c r="W1088" s="889">
        <f t="shared" si="309"/>
        <v>9.3240179999999988</v>
      </c>
      <c r="X1088" s="889">
        <f t="shared" si="310"/>
        <v>109.72981799999997</v>
      </c>
      <c r="Z1088" s="837"/>
    </row>
    <row r="1089" spans="2:71" ht="15.6" customHeight="1" outlineLevel="2" x14ac:dyDescent="0.2">
      <c r="B1089" s="687"/>
      <c r="D1089" s="725" t="s">
        <v>1284</v>
      </c>
      <c r="E1089" s="726">
        <f>E1085</f>
        <v>9</v>
      </c>
      <c r="F1089" s="729" t="s">
        <v>71</v>
      </c>
      <c r="G1089" s="728">
        <v>0.08</v>
      </c>
      <c r="H1089" s="728">
        <f>E1089*G1089</f>
        <v>0.72</v>
      </c>
      <c r="I1089" s="774">
        <v>2</v>
      </c>
      <c r="J1089" s="779">
        <f t="shared" si="307"/>
        <v>18</v>
      </c>
      <c r="K1089" s="779"/>
      <c r="L1089" s="779">
        <f t="shared" si="311"/>
        <v>0</v>
      </c>
      <c r="M1089" s="780">
        <f>J1089+H1089*Tabellen!$K$2+L1089</f>
        <v>61.199999999999996</v>
      </c>
      <c r="N1089" s="703"/>
      <c r="O1089" s="889">
        <f t="shared" si="308"/>
        <v>74.051999999999992</v>
      </c>
      <c r="P1089" s="902"/>
      <c r="Q1089" s="894" t="s">
        <v>1007</v>
      </c>
      <c r="R1089" s="889">
        <f>H1089*Tabellen!$K$2*Tabellen!$F$2</f>
        <v>52.271999999999991</v>
      </c>
      <c r="S1089" s="895" t="s">
        <v>1089</v>
      </c>
      <c r="T1089" s="889">
        <f>J1089*Tabellen!$F$2</f>
        <v>21.78</v>
      </c>
      <c r="U1089" s="889">
        <f>R1089*Tabellen!$G$2</f>
        <v>4.7044799999999993</v>
      </c>
      <c r="V1089" s="889">
        <f>T1089*Tabellen!$H$2</f>
        <v>4.5738000000000003</v>
      </c>
      <c r="W1089" s="889">
        <f t="shared" si="309"/>
        <v>9.2782799999999988</v>
      </c>
      <c r="X1089" s="889">
        <f t="shared" si="310"/>
        <v>83.330279999999988</v>
      </c>
      <c r="Z1089" s="837"/>
    </row>
    <row r="1090" spans="2:71" ht="15.6" customHeight="1" outlineLevel="2" x14ac:dyDescent="0.2">
      <c r="B1090" s="578"/>
      <c r="D1090" s="725" t="s">
        <v>1379</v>
      </c>
      <c r="E1090" s="988" t="s">
        <v>1159</v>
      </c>
      <c r="F1090" s="588" t="s">
        <v>844</v>
      </c>
      <c r="G1090" s="589">
        <v>1</v>
      </c>
      <c r="H1090" s="589">
        <f>E1090*G1090</f>
        <v>1</v>
      </c>
      <c r="I1090" s="774"/>
      <c r="J1090" s="774">
        <f t="shared" si="307"/>
        <v>0</v>
      </c>
      <c r="K1090" s="774"/>
      <c r="L1090" s="774">
        <f>E1090*K1090</f>
        <v>0</v>
      </c>
      <c r="M1090" s="774">
        <f>J1090+H1090*Tabellen!$K$2+L1090</f>
        <v>60</v>
      </c>
      <c r="N1090" s="703"/>
      <c r="O1090" s="889">
        <f t="shared" si="308"/>
        <v>72.599999999999994</v>
      </c>
      <c r="P1090" s="902"/>
      <c r="Q1090" s="894" t="s">
        <v>1007</v>
      </c>
      <c r="R1090" s="889">
        <f>H1090*Tabellen!$K$2*Tabellen!$F$2</f>
        <v>72.599999999999994</v>
      </c>
      <c r="S1090" s="895" t="s">
        <v>1089</v>
      </c>
      <c r="T1090" s="889">
        <f>J1090*Tabellen!$F$2</f>
        <v>0</v>
      </c>
      <c r="U1090" s="889">
        <f>R1090*Tabellen!$G$2</f>
        <v>6.5339999999999989</v>
      </c>
      <c r="V1090" s="889">
        <f>T1090*Tabellen!$H$2</f>
        <v>0</v>
      </c>
      <c r="W1090" s="889">
        <f t="shared" si="309"/>
        <v>6.5339999999999989</v>
      </c>
      <c r="X1090" s="889">
        <f t="shared" si="310"/>
        <v>79.133999999999986</v>
      </c>
      <c r="Y1090" s="888"/>
      <c r="Z1090" s="836"/>
      <c r="AH1090" s="851"/>
      <c r="AI1090" s="853">
        <v>1200</v>
      </c>
    </row>
    <row r="1091" spans="2:71" ht="15.6" customHeight="1" outlineLevel="2" x14ac:dyDescent="0.2">
      <c r="B1091" s="687"/>
      <c r="D1091" s="725" t="s">
        <v>1285</v>
      </c>
      <c r="E1091" s="726"/>
      <c r="F1091" s="729" t="s">
        <v>157</v>
      </c>
      <c r="G1091" s="728"/>
      <c r="H1091" s="728"/>
      <c r="I1091" s="779"/>
      <c r="J1091" s="779"/>
      <c r="K1091" s="779"/>
      <c r="L1091" s="779"/>
      <c r="M1091" s="780"/>
      <c r="N1091" s="703"/>
      <c r="P1091" s="888"/>
      <c r="Q1091" s="894"/>
      <c r="S1091" s="895"/>
      <c r="Z1091" s="837"/>
    </row>
    <row r="1092" spans="2:71" ht="15.6" customHeight="1" outlineLevel="2" x14ac:dyDescent="0.2">
      <c r="B1092" s="687"/>
      <c r="D1092" s="725" t="s">
        <v>1286</v>
      </c>
      <c r="E1092" s="726"/>
      <c r="F1092" s="729" t="s">
        <v>1287</v>
      </c>
      <c r="G1092" s="728"/>
      <c r="H1092" s="728"/>
      <c r="I1092" s="779"/>
      <c r="J1092" s="779"/>
      <c r="K1092" s="779"/>
      <c r="L1092" s="779"/>
      <c r="M1092" s="780"/>
      <c r="N1092" s="703"/>
      <c r="P1092" s="888"/>
      <c r="Q1092" s="894"/>
      <c r="S1092" s="895"/>
      <c r="Z1092" s="837"/>
    </row>
    <row r="1093" spans="2:71" ht="15.6" customHeight="1" outlineLevel="2" x14ac:dyDescent="0.2">
      <c r="B1093" s="687"/>
      <c r="D1093" s="725" t="s">
        <v>1288</v>
      </c>
      <c r="E1093" s="726"/>
      <c r="F1093" s="729" t="s">
        <v>1287</v>
      </c>
      <c r="G1093" s="728"/>
      <c r="H1093" s="728"/>
      <c r="I1093" s="779"/>
      <c r="J1093" s="779"/>
      <c r="K1093" s="779"/>
      <c r="L1093" s="779"/>
      <c r="M1093" s="780"/>
      <c r="N1093" s="703"/>
      <c r="P1093" s="888"/>
      <c r="Q1093" s="888"/>
      <c r="Z1093" s="837"/>
    </row>
    <row r="1094" spans="2:71" ht="15.6" customHeight="1" outlineLevel="2" x14ac:dyDescent="0.2">
      <c r="B1094" s="687"/>
      <c r="D1094" s="690"/>
      <c r="E1094" s="593"/>
      <c r="F1094" s="594"/>
      <c r="G1094" s="574"/>
      <c r="H1094" s="574"/>
      <c r="I1094" s="771"/>
      <c r="J1094" s="771"/>
      <c r="K1094" s="771"/>
      <c r="L1094" s="771"/>
      <c r="M1094" s="772"/>
      <c r="N1094" s="703"/>
      <c r="P1094" s="888"/>
      <c r="Q1094" s="888"/>
      <c r="Z1094" s="837"/>
    </row>
    <row r="1095" spans="2:71" ht="9" customHeight="1" outlineLevel="1" x14ac:dyDescent="0.2">
      <c r="B1095" s="582"/>
      <c r="D1095" s="583"/>
      <c r="E1095" s="585"/>
      <c r="F1095" s="583"/>
      <c r="G1095" s="584"/>
      <c r="H1095" s="584"/>
      <c r="I1095" s="769"/>
      <c r="J1095" s="769"/>
      <c r="K1095" s="769"/>
      <c r="L1095" s="769"/>
      <c r="M1095" s="769"/>
      <c r="N1095" s="694"/>
      <c r="O1095" s="892"/>
      <c r="P1095" s="892"/>
      <c r="Q1095" s="892"/>
      <c r="R1095" s="893"/>
      <c r="S1095" s="893"/>
      <c r="T1095" s="893"/>
      <c r="U1095" s="893"/>
      <c r="V1095" s="893"/>
      <c r="W1095" s="893"/>
      <c r="X1095" s="893"/>
      <c r="Y1095" s="892"/>
      <c r="Z1095" s="837"/>
      <c r="AA1095" s="838"/>
      <c r="AG1095" s="835"/>
      <c r="AH1095" s="835"/>
    </row>
    <row r="1096" spans="2:71" s="789" customFormat="1" ht="15.6" customHeight="1" outlineLevel="1" x14ac:dyDescent="0.2">
      <c r="B1096" s="569" t="s">
        <v>1277</v>
      </c>
      <c r="C1096" s="814"/>
      <c r="D1096" s="570" t="s">
        <v>1291</v>
      </c>
      <c r="E1096" s="577">
        <f>2*2.5</f>
        <v>5</v>
      </c>
      <c r="F1096" s="570" t="s">
        <v>74</v>
      </c>
      <c r="G1096" s="571"/>
      <c r="H1096" s="571">
        <f>SUM(H1097:H1107)/E1096</f>
        <v>5.6840000000000002</v>
      </c>
      <c r="I1096" s="767"/>
      <c r="J1096" s="767">
        <f>SUM(J1097:J1107)/E1096</f>
        <v>857.55999999999983</v>
      </c>
      <c r="K1096" s="767"/>
      <c r="L1096" s="767">
        <f>SUM(L1097:L1107)/E1096</f>
        <v>0</v>
      </c>
      <c r="M1096" s="767">
        <f>SUM(M1097:M1107)/E1096</f>
        <v>1198.5999999999999</v>
      </c>
      <c r="N1096" s="814"/>
      <c r="O1096" s="886">
        <f>SUM(O1097:O1106)/E1096</f>
        <v>1450.306</v>
      </c>
      <c r="P1096" s="885" t="str">
        <f>B1096</f>
        <v>V2-4-C1</v>
      </c>
      <c r="Q1096" s="885"/>
      <c r="R1096" s="886"/>
      <c r="S1096" s="886"/>
      <c r="T1096" s="886"/>
      <c r="U1096" s="899"/>
      <c r="V1096" s="886"/>
      <c r="W1096" s="886"/>
      <c r="X1096" s="886">
        <f>SUM(X1097:X1106)/E1096</f>
        <v>1705.3512519999999</v>
      </c>
      <c r="Y1096" s="885"/>
      <c r="Z1096" s="836"/>
      <c r="AA1096" s="832"/>
      <c r="AB1096" s="832"/>
      <c r="AC1096" s="832"/>
      <c r="AD1096" s="832"/>
      <c r="AE1096" s="832"/>
      <c r="AF1096" s="832"/>
      <c r="AG1096" s="832"/>
      <c r="AH1096" s="832"/>
      <c r="AI1096" s="832"/>
      <c r="AJ1096" s="832"/>
      <c r="AK1096" s="832"/>
      <c r="AL1096" s="832"/>
      <c r="AM1096" s="832"/>
      <c r="AN1096" s="832"/>
      <c r="AO1096" s="832"/>
      <c r="AP1096" s="832"/>
      <c r="AQ1096" s="832"/>
      <c r="AR1096" s="832"/>
      <c r="AS1096" s="832"/>
      <c r="AT1096" s="832"/>
      <c r="AU1096" s="832"/>
      <c r="AV1096" s="832"/>
      <c r="AW1096" s="832"/>
      <c r="AX1096" s="832"/>
      <c r="AY1096" s="832"/>
      <c r="AZ1096" s="832"/>
      <c r="BA1096" s="832"/>
      <c r="BB1096" s="832"/>
      <c r="BC1096" s="832"/>
      <c r="BD1096" s="832"/>
      <c r="BE1096" s="832"/>
      <c r="BF1096" s="832"/>
      <c r="BG1096" s="832"/>
      <c r="BH1096" s="832"/>
      <c r="BI1096" s="832"/>
      <c r="BJ1096" s="832"/>
      <c r="BK1096" s="832"/>
      <c r="BL1096" s="832"/>
      <c r="BM1096" s="832"/>
      <c r="BN1096" s="832"/>
      <c r="BO1096" s="832"/>
      <c r="BP1096" s="832"/>
      <c r="BQ1096" s="832"/>
      <c r="BR1096" s="832"/>
      <c r="BS1096" s="832"/>
    </row>
    <row r="1097" spans="2:71" ht="15.6" customHeight="1" outlineLevel="2" x14ac:dyDescent="0.2">
      <c r="B1097" s="578"/>
      <c r="D1097" s="587" t="s">
        <v>1278</v>
      </c>
      <c r="E1097" s="579"/>
      <c r="F1097" s="588"/>
      <c r="G1097" s="589"/>
      <c r="H1097" s="589"/>
      <c r="I1097" s="774"/>
      <c r="J1097" s="774"/>
      <c r="K1097" s="774"/>
      <c r="N1097" s="703"/>
      <c r="O1097" s="888" t="str">
        <f>R1097</f>
        <v>incl. opslagen</v>
      </c>
      <c r="P1097" s="888"/>
      <c r="Q1097" s="894"/>
      <c r="R1097" s="901" t="str">
        <f>Tabellen!$C$2</f>
        <v>incl. opslagen</v>
      </c>
      <c r="S1097" s="895"/>
      <c r="T1097" s="901" t="str">
        <f>Tabellen!$C$2</f>
        <v>incl. opslagen</v>
      </c>
      <c r="Y1097" s="888"/>
      <c r="Z1097" s="836"/>
    </row>
    <row r="1098" spans="2:71" ht="15.6" customHeight="1" outlineLevel="2" x14ac:dyDescent="0.2">
      <c r="B1098" s="578"/>
      <c r="D1098" s="725" t="s">
        <v>1378</v>
      </c>
      <c r="E1098" s="988" t="s">
        <v>1159</v>
      </c>
      <c r="F1098" s="588" t="s">
        <v>844</v>
      </c>
      <c r="G1098" s="589">
        <v>2</v>
      </c>
      <c r="H1098" s="589">
        <f>E1098*G1098</f>
        <v>2</v>
      </c>
      <c r="I1098" s="774"/>
      <c r="J1098" s="774">
        <f t="shared" ref="J1098:J1106" si="312">E1098*I1098</f>
        <v>0</v>
      </c>
      <c r="K1098" s="774"/>
      <c r="L1098" s="774">
        <f>E1098*K1098</f>
        <v>0</v>
      </c>
      <c r="M1098" s="774">
        <f>J1098+H1098*Tabellen!$K$2+L1098</f>
        <v>120</v>
      </c>
      <c r="N1098" s="703"/>
      <c r="O1098" s="889">
        <f t="shared" ref="O1098:O1106" si="313">R1098+T1098</f>
        <v>145.19999999999999</v>
      </c>
      <c r="P1098" s="902"/>
      <c r="Q1098" s="894" t="s">
        <v>1007</v>
      </c>
      <c r="R1098" s="889">
        <f>H1098*Tabellen!$K$2*Tabellen!$F$2</f>
        <v>145.19999999999999</v>
      </c>
      <c r="S1098" s="895" t="s">
        <v>1089</v>
      </c>
      <c r="T1098" s="889">
        <f>J1098*Tabellen!$F$2</f>
        <v>0</v>
      </c>
      <c r="U1098" s="889">
        <f>R1098*Tabellen!$G$2</f>
        <v>13.067999999999998</v>
      </c>
      <c r="V1098" s="889">
        <f>T1098*Tabellen!$H$2</f>
        <v>0</v>
      </c>
      <c r="W1098" s="889">
        <f t="shared" ref="W1098:W1106" si="314">U1098+V1098</f>
        <v>13.067999999999998</v>
      </c>
      <c r="X1098" s="889">
        <f t="shared" ref="X1098:X1106" si="315">O1098+W1098</f>
        <v>158.26799999999997</v>
      </c>
      <c r="Y1098" s="888"/>
      <c r="Z1098" s="836"/>
      <c r="AH1098" s="851"/>
      <c r="AI1098" s="852" t="s">
        <v>173</v>
      </c>
    </row>
    <row r="1099" spans="2:71" ht="15.6" customHeight="1" outlineLevel="2" x14ac:dyDescent="0.2">
      <c r="B1099" s="687"/>
      <c r="D1099" s="725" t="s">
        <v>1281</v>
      </c>
      <c r="E1099" s="726">
        <f>E1096</f>
        <v>5</v>
      </c>
      <c r="F1099" s="729" t="s">
        <v>74</v>
      </c>
      <c r="G1099" s="589">
        <v>0.55000000000000004</v>
      </c>
      <c r="H1099" s="728">
        <f>E1099*G1099</f>
        <v>2.75</v>
      </c>
      <c r="I1099" s="779"/>
      <c r="J1099" s="779">
        <f t="shared" si="312"/>
        <v>0</v>
      </c>
      <c r="K1099" s="779"/>
      <c r="L1099" s="779">
        <f t="shared" ref="L1099:L1105" si="316">+K1099*E1099</f>
        <v>0</v>
      </c>
      <c r="M1099" s="780">
        <f>J1099+H1099*Tabellen!$K$2+L1099</f>
        <v>165</v>
      </c>
      <c r="N1099" s="703"/>
      <c r="O1099" s="889">
        <f t="shared" si="313"/>
        <v>199.65</v>
      </c>
      <c r="P1099" s="902"/>
      <c r="Q1099" s="894" t="s">
        <v>1007</v>
      </c>
      <c r="R1099" s="889">
        <f>H1099*Tabellen!$K$2*Tabellen!$F$2</f>
        <v>199.65</v>
      </c>
      <c r="S1099" s="895" t="s">
        <v>1089</v>
      </c>
      <c r="T1099" s="889">
        <f>J1099*Tabellen!$F$2</f>
        <v>0</v>
      </c>
      <c r="U1099" s="889">
        <f>R1099*Tabellen!$G$2</f>
        <v>17.968499999999999</v>
      </c>
      <c r="V1099" s="889">
        <f>T1099*Tabellen!$H$2</f>
        <v>0</v>
      </c>
      <c r="W1099" s="889">
        <f t="shared" si="314"/>
        <v>17.968499999999999</v>
      </c>
      <c r="X1099" s="889">
        <f t="shared" si="315"/>
        <v>217.61850000000001</v>
      </c>
      <c r="Z1099" s="837"/>
    </row>
    <row r="1100" spans="2:71" ht="15.6" customHeight="1" outlineLevel="2" x14ac:dyDescent="0.2">
      <c r="B1100" s="687"/>
      <c r="D1100" s="725" t="s">
        <v>1279</v>
      </c>
      <c r="E1100" s="726">
        <f>E1096</f>
        <v>5</v>
      </c>
      <c r="F1100" s="729" t="s">
        <v>74</v>
      </c>
      <c r="G1100" s="728">
        <v>0.12</v>
      </c>
      <c r="H1100" s="728">
        <f>E1100*G1100</f>
        <v>0.6</v>
      </c>
      <c r="I1100" s="779">
        <v>0.63</v>
      </c>
      <c r="J1100" s="779">
        <f t="shared" si="312"/>
        <v>3.15</v>
      </c>
      <c r="K1100" s="779"/>
      <c r="L1100" s="779">
        <f t="shared" si="316"/>
        <v>0</v>
      </c>
      <c r="M1100" s="780">
        <f>J1100+H1100*Tabellen!$K$2+L1100</f>
        <v>39.15</v>
      </c>
      <c r="N1100" s="703"/>
      <c r="O1100" s="889">
        <f t="shared" si="313"/>
        <v>47.371500000000005</v>
      </c>
      <c r="P1100" s="902"/>
      <c r="Q1100" s="894" t="s">
        <v>1007</v>
      </c>
      <c r="R1100" s="889">
        <f>H1100*Tabellen!$K$2*Tabellen!$F$2</f>
        <v>43.56</v>
      </c>
      <c r="S1100" s="895" t="s">
        <v>1089</v>
      </c>
      <c r="T1100" s="889">
        <f>J1100*Tabellen!$F$2</f>
        <v>3.8114999999999997</v>
      </c>
      <c r="U1100" s="889">
        <f>R1100*Tabellen!$G$2</f>
        <v>3.9203999999999999</v>
      </c>
      <c r="V1100" s="889">
        <f>T1100*Tabellen!$H$2</f>
        <v>0.80041499999999988</v>
      </c>
      <c r="W1100" s="889">
        <f t="shared" si="314"/>
        <v>4.720815</v>
      </c>
      <c r="X1100" s="889">
        <f t="shared" si="315"/>
        <v>52.092315000000006</v>
      </c>
      <c r="Z1100" s="837"/>
    </row>
    <row r="1101" spans="2:71" ht="15.6" customHeight="1" outlineLevel="2" x14ac:dyDescent="0.2">
      <c r="B1101" s="687"/>
      <c r="D1101" s="725" t="s">
        <v>1290</v>
      </c>
      <c r="E1101" s="726">
        <f>2+2+2.5+2.5</f>
        <v>9</v>
      </c>
      <c r="F1101" s="729" t="s">
        <v>71</v>
      </c>
      <c r="G1101" s="728">
        <v>0.25</v>
      </c>
      <c r="H1101" s="728">
        <v>17</v>
      </c>
      <c r="I1101" s="779">
        <v>1.63</v>
      </c>
      <c r="J1101" s="779">
        <f t="shared" si="312"/>
        <v>14.669999999999998</v>
      </c>
      <c r="K1101" s="779"/>
      <c r="L1101" s="779">
        <f t="shared" si="316"/>
        <v>0</v>
      </c>
      <c r="M1101" s="780">
        <f>J1101+H1101*Tabellen!$K$2+L1101</f>
        <v>1034.67</v>
      </c>
      <c r="N1101" s="703"/>
      <c r="O1101" s="889">
        <f t="shared" si="313"/>
        <v>1251.9507000000001</v>
      </c>
      <c r="P1101" s="902"/>
      <c r="Q1101" s="894" t="s">
        <v>1007</v>
      </c>
      <c r="R1101" s="889">
        <f>H1101*Tabellen!$K$2*Tabellen!$F$2</f>
        <v>1234.2</v>
      </c>
      <c r="S1101" s="895" t="s">
        <v>1089</v>
      </c>
      <c r="T1101" s="889">
        <f>J1101*Tabellen!$F$2</f>
        <v>17.750699999999998</v>
      </c>
      <c r="U1101" s="889">
        <f>R1101*Tabellen!$G$2</f>
        <v>111.078</v>
      </c>
      <c r="V1101" s="889">
        <f>T1101*Tabellen!$H$2</f>
        <v>3.7276469999999997</v>
      </c>
      <c r="W1101" s="889">
        <f t="shared" si="314"/>
        <v>114.80564700000001</v>
      </c>
      <c r="X1101" s="889">
        <f t="shared" si="315"/>
        <v>1366.756347</v>
      </c>
      <c r="Z1101" s="837"/>
    </row>
    <row r="1102" spans="2:71" ht="15.6" customHeight="1" outlineLevel="2" x14ac:dyDescent="0.2">
      <c r="B1102" s="687"/>
      <c r="D1102" s="725" t="s">
        <v>1677</v>
      </c>
      <c r="E1102" s="726">
        <f>E1096</f>
        <v>5</v>
      </c>
      <c r="F1102" s="729" t="s">
        <v>74</v>
      </c>
      <c r="G1102" s="728">
        <v>0.6</v>
      </c>
      <c r="H1102" s="728">
        <f>E1102*G1102</f>
        <v>3</v>
      </c>
      <c r="I1102" s="779">
        <v>850</v>
      </c>
      <c r="J1102" s="779">
        <f t="shared" si="312"/>
        <v>4250</v>
      </c>
      <c r="K1102" s="779"/>
      <c r="L1102" s="779">
        <f t="shared" si="316"/>
        <v>0</v>
      </c>
      <c r="M1102" s="780">
        <f>J1102+H1102*Tabellen!$K$2+L1102</f>
        <v>4430</v>
      </c>
      <c r="N1102" s="703"/>
      <c r="O1102" s="889">
        <f t="shared" si="313"/>
        <v>5360.3</v>
      </c>
      <c r="P1102" s="902"/>
      <c r="Q1102" s="894" t="s">
        <v>1007</v>
      </c>
      <c r="R1102" s="889">
        <f>H1102*Tabellen!$K$2*Tabellen!$F$2</f>
        <v>217.79999999999998</v>
      </c>
      <c r="S1102" s="895" t="s">
        <v>1089</v>
      </c>
      <c r="T1102" s="889">
        <f>J1102*Tabellen!$F$2</f>
        <v>5142.5</v>
      </c>
      <c r="U1102" s="889">
        <f>R1102*Tabellen!$G$2</f>
        <v>19.601999999999997</v>
      </c>
      <c r="V1102" s="889">
        <f>T1102*Tabellen!$H$2</f>
        <v>1079.925</v>
      </c>
      <c r="W1102" s="889">
        <f t="shared" si="314"/>
        <v>1099.527</v>
      </c>
      <c r="X1102" s="889">
        <f t="shared" si="315"/>
        <v>6459.8270000000002</v>
      </c>
      <c r="Z1102" s="837"/>
    </row>
    <row r="1103" spans="2:71" ht="15.6" customHeight="1" outlineLevel="2" x14ac:dyDescent="0.2">
      <c r="B1103" s="687"/>
      <c r="D1103" s="725" t="s">
        <v>1282</v>
      </c>
      <c r="E1103" s="726"/>
      <c r="F1103" s="729" t="s">
        <v>1167</v>
      </c>
      <c r="G1103" s="728"/>
      <c r="H1103" s="728">
        <f>E1103*G1103</f>
        <v>0</v>
      </c>
      <c r="I1103" s="779"/>
      <c r="J1103" s="779">
        <f t="shared" si="312"/>
        <v>0</v>
      </c>
      <c r="K1103" s="779"/>
      <c r="L1103" s="779">
        <f t="shared" si="316"/>
        <v>0</v>
      </c>
      <c r="M1103" s="780">
        <f>J1103+H1103*Tabellen!$K$2+L1103</f>
        <v>0</v>
      </c>
      <c r="N1103" s="703"/>
      <c r="O1103" s="889">
        <f t="shared" si="313"/>
        <v>0</v>
      </c>
      <c r="P1103" s="902"/>
      <c r="Q1103" s="894" t="s">
        <v>1007</v>
      </c>
      <c r="R1103" s="889">
        <f>H1103*Tabellen!$K$2*Tabellen!$F$2</f>
        <v>0</v>
      </c>
      <c r="S1103" s="895" t="s">
        <v>1089</v>
      </c>
      <c r="T1103" s="889">
        <f>J1103*Tabellen!$F$2</f>
        <v>0</v>
      </c>
      <c r="U1103" s="889">
        <f>R1103*Tabellen!$G$2</f>
        <v>0</v>
      </c>
      <c r="V1103" s="889">
        <f>T1103*Tabellen!$H$2</f>
        <v>0</v>
      </c>
      <c r="W1103" s="889">
        <f t="shared" si="314"/>
        <v>0</v>
      </c>
      <c r="X1103" s="889">
        <f t="shared" si="315"/>
        <v>0</v>
      </c>
      <c r="Z1103" s="837"/>
    </row>
    <row r="1104" spans="2:71" ht="15.6" customHeight="1" outlineLevel="2" x14ac:dyDescent="0.2">
      <c r="B1104" s="687"/>
      <c r="D1104" s="725" t="s">
        <v>1283</v>
      </c>
      <c r="E1104" s="726">
        <f>E1101</f>
        <v>9</v>
      </c>
      <c r="F1104" s="729" t="s">
        <v>71</v>
      </c>
      <c r="G1104" s="728">
        <v>0.15</v>
      </c>
      <c r="H1104" s="728">
        <f>E1104*G1104</f>
        <v>1.3499999999999999</v>
      </c>
      <c r="I1104" s="779">
        <v>0.22</v>
      </c>
      <c r="J1104" s="779">
        <f t="shared" si="312"/>
        <v>1.98</v>
      </c>
      <c r="K1104" s="779"/>
      <c r="L1104" s="779">
        <f t="shared" si="316"/>
        <v>0</v>
      </c>
      <c r="M1104" s="780">
        <f>J1104+H1104*Tabellen!$K$2+L1104</f>
        <v>82.97999999999999</v>
      </c>
      <c r="N1104" s="703"/>
      <c r="O1104" s="889">
        <f t="shared" si="313"/>
        <v>100.40579999999997</v>
      </c>
      <c r="P1104" s="902"/>
      <c r="Q1104" s="894" t="s">
        <v>1007</v>
      </c>
      <c r="R1104" s="889">
        <f>H1104*Tabellen!$K$2*Tabellen!$F$2</f>
        <v>98.009999999999977</v>
      </c>
      <c r="S1104" s="895" t="s">
        <v>1089</v>
      </c>
      <c r="T1104" s="889">
        <f>J1104*Tabellen!$F$2</f>
        <v>2.3957999999999999</v>
      </c>
      <c r="U1104" s="889">
        <f>R1104*Tabellen!$G$2</f>
        <v>8.8208999999999982</v>
      </c>
      <c r="V1104" s="889">
        <f>T1104*Tabellen!$H$2</f>
        <v>0.50311799999999995</v>
      </c>
      <c r="W1104" s="889">
        <f t="shared" si="314"/>
        <v>9.3240179999999988</v>
      </c>
      <c r="X1104" s="889">
        <f t="shared" si="315"/>
        <v>109.72981799999997</v>
      </c>
      <c r="Z1104" s="837"/>
    </row>
    <row r="1105" spans="2:71" ht="15.6" customHeight="1" outlineLevel="2" x14ac:dyDescent="0.2">
      <c r="B1105" s="687"/>
      <c r="D1105" s="725" t="s">
        <v>1284</v>
      </c>
      <c r="E1105" s="726">
        <f>E1101</f>
        <v>9</v>
      </c>
      <c r="F1105" s="729" t="s">
        <v>71</v>
      </c>
      <c r="G1105" s="728">
        <v>0.08</v>
      </c>
      <c r="H1105" s="728">
        <f>E1105*G1105</f>
        <v>0.72</v>
      </c>
      <c r="I1105" s="774">
        <v>2</v>
      </c>
      <c r="J1105" s="779">
        <f t="shared" si="312"/>
        <v>18</v>
      </c>
      <c r="K1105" s="779"/>
      <c r="L1105" s="779">
        <f t="shared" si="316"/>
        <v>0</v>
      </c>
      <c r="M1105" s="780">
        <f>J1105+H1105*Tabellen!$K$2+L1105</f>
        <v>61.199999999999996</v>
      </c>
      <c r="N1105" s="703"/>
      <c r="O1105" s="889">
        <f t="shared" si="313"/>
        <v>74.051999999999992</v>
      </c>
      <c r="P1105" s="902"/>
      <c r="Q1105" s="894" t="s">
        <v>1007</v>
      </c>
      <c r="R1105" s="889">
        <f>H1105*Tabellen!$K$2*Tabellen!$F$2</f>
        <v>52.271999999999991</v>
      </c>
      <c r="S1105" s="895" t="s">
        <v>1089</v>
      </c>
      <c r="T1105" s="889">
        <f>J1105*Tabellen!$F$2</f>
        <v>21.78</v>
      </c>
      <c r="U1105" s="889">
        <f>R1105*Tabellen!$G$2</f>
        <v>4.7044799999999993</v>
      </c>
      <c r="V1105" s="889">
        <f>T1105*Tabellen!$H$2</f>
        <v>4.5738000000000003</v>
      </c>
      <c r="W1105" s="889">
        <f t="shared" si="314"/>
        <v>9.2782799999999988</v>
      </c>
      <c r="X1105" s="889">
        <f t="shared" si="315"/>
        <v>83.330279999999988</v>
      </c>
      <c r="Z1105" s="837"/>
    </row>
    <row r="1106" spans="2:71" ht="15.6" customHeight="1" outlineLevel="2" x14ac:dyDescent="0.2">
      <c r="B1106" s="578"/>
      <c r="D1106" s="725" t="s">
        <v>1379</v>
      </c>
      <c r="E1106" s="988" t="s">
        <v>1159</v>
      </c>
      <c r="F1106" s="588" t="s">
        <v>844</v>
      </c>
      <c r="G1106" s="589">
        <v>1</v>
      </c>
      <c r="H1106" s="589">
        <f>E1106*G1106</f>
        <v>1</v>
      </c>
      <c r="I1106" s="774"/>
      <c r="J1106" s="774">
        <f t="shared" si="312"/>
        <v>0</v>
      </c>
      <c r="K1106" s="774"/>
      <c r="L1106" s="774">
        <f>E1106*K1106</f>
        <v>0</v>
      </c>
      <c r="M1106" s="774">
        <f>J1106+H1106*Tabellen!$K$2+L1106</f>
        <v>60</v>
      </c>
      <c r="N1106" s="703"/>
      <c r="O1106" s="889">
        <f t="shared" si="313"/>
        <v>72.599999999999994</v>
      </c>
      <c r="P1106" s="902"/>
      <c r="Q1106" s="894" t="s">
        <v>1007</v>
      </c>
      <c r="R1106" s="889">
        <f>H1106*Tabellen!$K$2*Tabellen!$F$2</f>
        <v>72.599999999999994</v>
      </c>
      <c r="S1106" s="895" t="s">
        <v>1089</v>
      </c>
      <c r="T1106" s="889">
        <f>J1106*Tabellen!$F$2</f>
        <v>0</v>
      </c>
      <c r="U1106" s="889">
        <f>R1106*Tabellen!$G$2</f>
        <v>6.5339999999999989</v>
      </c>
      <c r="V1106" s="889">
        <f>T1106*Tabellen!$H$2</f>
        <v>0</v>
      </c>
      <c r="W1106" s="889">
        <f t="shared" si="314"/>
        <v>6.5339999999999989</v>
      </c>
      <c r="X1106" s="889">
        <f t="shared" si="315"/>
        <v>79.133999999999986</v>
      </c>
      <c r="Y1106" s="888"/>
      <c r="Z1106" s="836"/>
      <c r="AH1106" s="851"/>
      <c r="AI1106" s="853">
        <v>1200</v>
      </c>
    </row>
    <row r="1107" spans="2:71" ht="15.6" customHeight="1" outlineLevel="2" x14ac:dyDescent="0.2">
      <c r="B1107" s="687"/>
      <c r="D1107" s="725" t="s">
        <v>1285</v>
      </c>
      <c r="E1107" s="726"/>
      <c r="F1107" s="729" t="s">
        <v>157</v>
      </c>
      <c r="G1107" s="728"/>
      <c r="H1107" s="728"/>
      <c r="I1107" s="779"/>
      <c r="J1107" s="779"/>
      <c r="K1107" s="779"/>
      <c r="L1107" s="779"/>
      <c r="M1107" s="780"/>
      <c r="N1107" s="703"/>
      <c r="P1107" s="888"/>
      <c r="Q1107" s="894"/>
      <c r="S1107" s="895"/>
      <c r="Z1107" s="837"/>
    </row>
    <row r="1108" spans="2:71" ht="15.6" customHeight="1" outlineLevel="2" x14ac:dyDescent="0.2">
      <c r="B1108" s="687"/>
      <c r="D1108" s="725" t="s">
        <v>1286</v>
      </c>
      <c r="E1108" s="726"/>
      <c r="F1108" s="729" t="s">
        <v>1287</v>
      </c>
      <c r="G1108" s="728"/>
      <c r="H1108" s="728"/>
      <c r="I1108" s="779"/>
      <c r="J1108" s="779"/>
      <c r="K1108" s="779"/>
      <c r="L1108" s="779"/>
      <c r="M1108" s="780"/>
      <c r="N1108" s="703"/>
      <c r="P1108" s="888"/>
      <c r="Q1108" s="894"/>
      <c r="S1108" s="895"/>
      <c r="Z1108" s="837"/>
    </row>
    <row r="1109" spans="2:71" ht="15.6" customHeight="1" outlineLevel="2" x14ac:dyDescent="0.2">
      <c r="B1109" s="687"/>
      <c r="D1109" s="725" t="s">
        <v>1288</v>
      </c>
      <c r="E1109" s="726"/>
      <c r="F1109" s="729" t="s">
        <v>1287</v>
      </c>
      <c r="G1109" s="728"/>
      <c r="H1109" s="728"/>
      <c r="I1109" s="779"/>
      <c r="J1109" s="779"/>
      <c r="K1109" s="779"/>
      <c r="L1109" s="779"/>
      <c r="M1109" s="780"/>
      <c r="N1109" s="703"/>
      <c r="P1109" s="888"/>
      <c r="Q1109" s="888"/>
      <c r="Z1109" s="837"/>
    </row>
    <row r="1110" spans="2:71" ht="15.6" customHeight="1" outlineLevel="2" x14ac:dyDescent="0.2">
      <c r="B1110" s="687"/>
      <c r="D1110" s="690"/>
      <c r="E1110" s="593"/>
      <c r="F1110" s="594"/>
      <c r="G1110" s="574"/>
      <c r="H1110" s="574"/>
      <c r="I1110" s="771"/>
      <c r="J1110" s="771"/>
      <c r="K1110" s="771"/>
      <c r="L1110" s="771"/>
      <c r="M1110" s="772"/>
      <c r="N1110" s="703"/>
      <c r="P1110" s="888"/>
      <c r="Q1110" s="888"/>
      <c r="Z1110" s="837"/>
    </row>
    <row r="1111" spans="2:71" ht="9" customHeight="1" outlineLevel="1" x14ac:dyDescent="0.2">
      <c r="B1111" s="582"/>
      <c r="D1111" s="583"/>
      <c r="E1111" s="585"/>
      <c r="F1111" s="583"/>
      <c r="G1111" s="584"/>
      <c r="H1111" s="584"/>
      <c r="I1111" s="769"/>
      <c r="J1111" s="769"/>
      <c r="K1111" s="769"/>
      <c r="L1111" s="769"/>
      <c r="M1111" s="769"/>
      <c r="N1111" s="694"/>
      <c r="O1111" s="892"/>
      <c r="P1111" s="892"/>
      <c r="Q1111" s="892"/>
      <c r="R1111" s="893"/>
      <c r="S1111" s="893"/>
      <c r="T1111" s="893"/>
      <c r="U1111" s="893"/>
      <c r="V1111" s="893"/>
      <c r="W1111" s="893"/>
      <c r="X1111" s="893"/>
      <c r="Y1111" s="892"/>
      <c r="Z1111" s="837"/>
      <c r="AA1111" s="838"/>
      <c r="AG1111" s="835"/>
      <c r="AH1111" s="835"/>
    </row>
    <row r="1112" spans="2:71" s="789" customFormat="1" ht="15.6" customHeight="1" outlineLevel="1" x14ac:dyDescent="0.2">
      <c r="B1112" s="569" t="s">
        <v>1729</v>
      </c>
      <c r="C1112" s="814"/>
      <c r="D1112" s="570" t="s">
        <v>1728</v>
      </c>
      <c r="E1112" s="577">
        <f>2*2.5</f>
        <v>5</v>
      </c>
      <c r="F1112" s="570" t="s">
        <v>74</v>
      </c>
      <c r="G1112" s="571"/>
      <c r="H1112" s="571">
        <f>SUM(H1113:H1124)/E1112</f>
        <v>6.2240000000000002</v>
      </c>
      <c r="I1112" s="767"/>
      <c r="J1112" s="767">
        <f>SUM(J1113:J1124)/E1112</f>
        <v>423.16</v>
      </c>
      <c r="K1112" s="767"/>
      <c r="L1112" s="767">
        <f>SUM(L1113:L1124)/E1112</f>
        <v>0</v>
      </c>
      <c r="M1112" s="767">
        <f>SUM(M1113:M1124)/E1112</f>
        <v>796.6</v>
      </c>
      <c r="N1112" s="814"/>
      <c r="O1112" s="886">
        <f>SUM(O1113:O1123)/E1112</f>
        <v>963.88599999999985</v>
      </c>
      <c r="P1112" s="885" t="str">
        <f>B1112</f>
        <v>V2-4-D1</v>
      </c>
      <c r="Q1112" s="885"/>
      <c r="R1112" s="886"/>
      <c r="S1112" s="886"/>
      <c r="T1112" s="886"/>
      <c r="U1112" s="899"/>
      <c r="V1112" s="886"/>
      <c r="W1112" s="886"/>
      <c r="X1112" s="886">
        <f>SUM(X1113:X1123)/E1112</f>
        <v>1112.0785719999999</v>
      </c>
      <c r="Y1112" s="885"/>
      <c r="Z1112" s="836"/>
      <c r="AA1112" s="832"/>
      <c r="AB1112" s="832"/>
      <c r="AC1112" s="832"/>
      <c r="AD1112" s="832"/>
      <c r="AE1112" s="832"/>
      <c r="AF1112" s="832"/>
      <c r="AG1112" s="832"/>
      <c r="AH1112" s="832"/>
      <c r="AI1112" s="832"/>
      <c r="AJ1112" s="832"/>
      <c r="AK1112" s="832"/>
      <c r="AL1112" s="832"/>
      <c r="AM1112" s="832"/>
      <c r="AN1112" s="832"/>
      <c r="AO1112" s="832"/>
      <c r="AP1112" s="832"/>
      <c r="AQ1112" s="832"/>
      <c r="AR1112" s="832"/>
      <c r="AS1112" s="832"/>
      <c r="AT1112" s="832"/>
      <c r="AU1112" s="832"/>
      <c r="AV1112" s="832"/>
      <c r="AW1112" s="832"/>
      <c r="AX1112" s="832"/>
      <c r="AY1112" s="832"/>
      <c r="AZ1112" s="832"/>
      <c r="BA1112" s="832"/>
      <c r="BB1112" s="832"/>
      <c r="BC1112" s="832"/>
      <c r="BD1112" s="832"/>
      <c r="BE1112" s="832"/>
      <c r="BF1112" s="832"/>
      <c r="BG1112" s="832"/>
      <c r="BH1112" s="832"/>
      <c r="BI1112" s="832"/>
      <c r="BJ1112" s="832"/>
      <c r="BK1112" s="832"/>
      <c r="BL1112" s="832"/>
      <c r="BM1112" s="832"/>
      <c r="BN1112" s="832"/>
      <c r="BO1112" s="832"/>
      <c r="BP1112" s="832"/>
      <c r="BQ1112" s="832"/>
      <c r="BR1112" s="832"/>
      <c r="BS1112" s="832"/>
    </row>
    <row r="1113" spans="2:71" ht="15.6" customHeight="1" outlineLevel="2" x14ac:dyDescent="0.2">
      <c r="B1113" s="578"/>
      <c r="D1113" s="587" t="s">
        <v>1278</v>
      </c>
      <c r="E1113" s="579"/>
      <c r="F1113" s="588"/>
      <c r="G1113" s="589"/>
      <c r="H1113" s="589"/>
      <c r="I1113" s="774"/>
      <c r="J1113" s="774"/>
      <c r="K1113" s="774"/>
      <c r="N1113" s="703"/>
      <c r="O1113" s="888" t="str">
        <f>R1113</f>
        <v>incl. opslagen</v>
      </c>
      <c r="P1113" s="888"/>
      <c r="Q1113" s="894"/>
      <c r="R1113" s="901" t="str">
        <f>Tabellen!$C$2</f>
        <v>incl. opslagen</v>
      </c>
      <c r="S1113" s="895"/>
      <c r="T1113" s="901" t="str">
        <f>Tabellen!$C$2</f>
        <v>incl. opslagen</v>
      </c>
      <c r="Y1113" s="888"/>
      <c r="Z1113" s="836"/>
    </row>
    <row r="1114" spans="2:71" ht="15.6" customHeight="1" outlineLevel="2" x14ac:dyDescent="0.2">
      <c r="B1114" s="578"/>
      <c r="D1114" s="725" t="s">
        <v>1378</v>
      </c>
      <c r="E1114" s="988" t="s">
        <v>1159</v>
      </c>
      <c r="F1114" s="588" t="s">
        <v>844</v>
      </c>
      <c r="G1114" s="589">
        <v>2</v>
      </c>
      <c r="H1114" s="589">
        <f>E1114*G1114</f>
        <v>2</v>
      </c>
      <c r="I1114" s="774"/>
      <c r="J1114" s="774">
        <f t="shared" ref="J1114:J1123" si="317">E1114*I1114</f>
        <v>0</v>
      </c>
      <c r="K1114" s="774"/>
      <c r="L1114" s="774">
        <f>E1114*K1114</f>
        <v>0</v>
      </c>
      <c r="M1114" s="774">
        <f>J1114+H1114*Tabellen!$K$2+L1114</f>
        <v>120</v>
      </c>
      <c r="N1114" s="703"/>
      <c r="O1114" s="889">
        <f t="shared" ref="O1114:O1123" si="318">R1114+T1114</f>
        <v>145.19999999999999</v>
      </c>
      <c r="P1114" s="902"/>
      <c r="Q1114" s="894" t="s">
        <v>1007</v>
      </c>
      <c r="R1114" s="889">
        <f>H1114*Tabellen!$K$2*Tabellen!$F$2</f>
        <v>145.19999999999999</v>
      </c>
      <c r="S1114" s="895" t="s">
        <v>1089</v>
      </c>
      <c r="T1114" s="889">
        <f>J1114*Tabellen!$F$2</f>
        <v>0</v>
      </c>
      <c r="U1114" s="889">
        <f>R1114*Tabellen!$G$2</f>
        <v>13.067999999999998</v>
      </c>
      <c r="V1114" s="889">
        <f>T1114*Tabellen!$H$2</f>
        <v>0</v>
      </c>
      <c r="W1114" s="889">
        <f t="shared" ref="W1114:W1123" si="319">U1114+V1114</f>
        <v>13.067999999999998</v>
      </c>
      <c r="X1114" s="889">
        <f t="shared" ref="X1114:X1123" si="320">O1114+W1114</f>
        <v>158.26799999999997</v>
      </c>
      <c r="Y1114" s="888"/>
      <c r="Z1114" s="836"/>
      <c r="AH1114" s="851"/>
      <c r="AI1114" s="852" t="s">
        <v>173</v>
      </c>
    </row>
    <row r="1115" spans="2:71" ht="15.6" customHeight="1" outlineLevel="2" x14ac:dyDescent="0.2">
      <c r="B1115" s="687"/>
      <c r="D1115" s="725" t="s">
        <v>1281</v>
      </c>
      <c r="E1115" s="726">
        <f>E1112</f>
        <v>5</v>
      </c>
      <c r="F1115" s="729" t="s">
        <v>74</v>
      </c>
      <c r="G1115" s="589">
        <v>0.55000000000000004</v>
      </c>
      <c r="H1115" s="728">
        <f>E1115*G1115</f>
        <v>2.75</v>
      </c>
      <c r="I1115" s="779"/>
      <c r="J1115" s="779">
        <f t="shared" si="317"/>
        <v>0</v>
      </c>
      <c r="K1115" s="779"/>
      <c r="L1115" s="779">
        <f t="shared" ref="L1115:L1122" si="321">+K1115*E1115</f>
        <v>0</v>
      </c>
      <c r="M1115" s="780">
        <f>J1115+H1115*Tabellen!$K$2+L1115</f>
        <v>165</v>
      </c>
      <c r="N1115" s="703"/>
      <c r="O1115" s="889">
        <f t="shared" si="318"/>
        <v>199.65</v>
      </c>
      <c r="P1115" s="902"/>
      <c r="Q1115" s="894" t="s">
        <v>1007</v>
      </c>
      <c r="R1115" s="889">
        <f>H1115*Tabellen!$K$2*Tabellen!$F$2</f>
        <v>199.65</v>
      </c>
      <c r="S1115" s="895" t="s">
        <v>1089</v>
      </c>
      <c r="T1115" s="889">
        <f>J1115*Tabellen!$F$2</f>
        <v>0</v>
      </c>
      <c r="U1115" s="889">
        <f>R1115*Tabellen!$G$2</f>
        <v>17.968499999999999</v>
      </c>
      <c r="V1115" s="889">
        <f>T1115*Tabellen!$H$2</f>
        <v>0</v>
      </c>
      <c r="W1115" s="889">
        <f t="shared" si="319"/>
        <v>17.968499999999999</v>
      </c>
      <c r="X1115" s="889">
        <f t="shared" si="320"/>
        <v>217.61850000000001</v>
      </c>
      <c r="Z1115" s="837"/>
    </row>
    <row r="1116" spans="2:71" ht="15.6" customHeight="1" outlineLevel="2" x14ac:dyDescent="0.2">
      <c r="B1116" s="687"/>
      <c r="D1116" s="725" t="s">
        <v>1279</v>
      </c>
      <c r="E1116" s="726">
        <f>E1112</f>
        <v>5</v>
      </c>
      <c r="F1116" s="729" t="s">
        <v>74</v>
      </c>
      <c r="G1116" s="728">
        <v>0.12</v>
      </c>
      <c r="H1116" s="728">
        <f>E1116*G1116</f>
        <v>0.6</v>
      </c>
      <c r="I1116" s="779">
        <v>0.63</v>
      </c>
      <c r="J1116" s="779">
        <f t="shared" si="317"/>
        <v>3.15</v>
      </c>
      <c r="K1116" s="779"/>
      <c r="L1116" s="779">
        <f t="shared" si="321"/>
        <v>0</v>
      </c>
      <c r="M1116" s="780">
        <f>J1116+H1116*Tabellen!$K$2+L1116</f>
        <v>39.15</v>
      </c>
      <c r="N1116" s="703"/>
      <c r="O1116" s="889">
        <f t="shared" si="318"/>
        <v>47.371500000000005</v>
      </c>
      <c r="P1116" s="902"/>
      <c r="Q1116" s="894" t="s">
        <v>1007</v>
      </c>
      <c r="R1116" s="889">
        <f>H1116*Tabellen!$K$2*Tabellen!$F$2</f>
        <v>43.56</v>
      </c>
      <c r="S1116" s="895" t="s">
        <v>1089</v>
      </c>
      <c r="T1116" s="889">
        <f>J1116*Tabellen!$F$2</f>
        <v>3.8114999999999997</v>
      </c>
      <c r="U1116" s="889">
        <f>R1116*Tabellen!$G$2</f>
        <v>3.9203999999999999</v>
      </c>
      <c r="V1116" s="889">
        <f>T1116*Tabellen!$H$2</f>
        <v>0.80041499999999988</v>
      </c>
      <c r="W1116" s="889">
        <f t="shared" si="319"/>
        <v>4.720815</v>
      </c>
      <c r="X1116" s="889">
        <f t="shared" si="320"/>
        <v>52.092315000000006</v>
      </c>
      <c r="Z1116" s="837"/>
    </row>
    <row r="1117" spans="2:71" ht="15.6" customHeight="1" outlineLevel="2" x14ac:dyDescent="0.2">
      <c r="B1117" s="687"/>
      <c r="D1117" s="725" t="s">
        <v>1290</v>
      </c>
      <c r="E1117" s="726">
        <f>2+2+2.5+2.5</f>
        <v>9</v>
      </c>
      <c r="F1117" s="729" t="s">
        <v>71</v>
      </c>
      <c r="G1117" s="728">
        <v>0.25</v>
      </c>
      <c r="H1117" s="728">
        <v>17</v>
      </c>
      <c r="I1117" s="779">
        <v>1.63</v>
      </c>
      <c r="J1117" s="779">
        <f t="shared" si="317"/>
        <v>14.669999999999998</v>
      </c>
      <c r="K1117" s="779"/>
      <c r="L1117" s="779">
        <f t="shared" si="321"/>
        <v>0</v>
      </c>
      <c r="M1117" s="780">
        <f>J1117+H1117*Tabellen!$K$2+L1117</f>
        <v>1034.67</v>
      </c>
      <c r="N1117" s="703"/>
      <c r="O1117" s="889">
        <f t="shared" si="318"/>
        <v>1251.9507000000001</v>
      </c>
      <c r="P1117" s="902"/>
      <c r="Q1117" s="894" t="s">
        <v>1007</v>
      </c>
      <c r="R1117" s="889">
        <f>H1117*Tabellen!$K$2*Tabellen!$F$2</f>
        <v>1234.2</v>
      </c>
      <c r="S1117" s="895" t="s">
        <v>1089</v>
      </c>
      <c r="T1117" s="889">
        <f>J1117*Tabellen!$F$2</f>
        <v>17.750699999999998</v>
      </c>
      <c r="U1117" s="889">
        <f>R1117*Tabellen!$G$2</f>
        <v>111.078</v>
      </c>
      <c r="V1117" s="889">
        <f>T1117*Tabellen!$H$2</f>
        <v>3.7276469999999997</v>
      </c>
      <c r="W1117" s="889">
        <f t="shared" si="319"/>
        <v>114.80564700000001</v>
      </c>
      <c r="X1117" s="889">
        <f t="shared" si="320"/>
        <v>1366.756347</v>
      </c>
      <c r="Z1117" s="837"/>
    </row>
    <row r="1118" spans="2:71" ht="15.6" customHeight="1" outlineLevel="2" x14ac:dyDescent="0.2">
      <c r="B1118" s="687"/>
      <c r="D1118" s="725" t="s">
        <v>1727</v>
      </c>
      <c r="E1118" s="726">
        <f>E1117</f>
        <v>9</v>
      </c>
      <c r="F1118" s="729" t="s">
        <v>71</v>
      </c>
      <c r="G1118" s="728">
        <v>0.3</v>
      </c>
      <c r="H1118" s="728">
        <f t="shared" ref="H1118:H1123" si="322">E1118*G1118</f>
        <v>2.6999999999999997</v>
      </c>
      <c r="I1118" s="779">
        <v>17</v>
      </c>
      <c r="J1118" s="779">
        <f t="shared" si="317"/>
        <v>153</v>
      </c>
      <c r="K1118" s="779"/>
      <c r="L1118" s="779">
        <f t="shared" ref="L1118" si="323">+K1118*E1118</f>
        <v>0</v>
      </c>
      <c r="M1118" s="780">
        <f>J1118+H1118*Tabellen!$K$2+L1118</f>
        <v>315</v>
      </c>
      <c r="N1118" s="703"/>
      <c r="O1118" s="889">
        <f t="shared" ref="O1118" si="324">R1118+T1118</f>
        <v>381.15</v>
      </c>
      <c r="P1118" s="902"/>
      <c r="Q1118" s="894" t="s">
        <v>1007</v>
      </c>
      <c r="R1118" s="889">
        <f>H1118*Tabellen!$K$2*Tabellen!$F$2</f>
        <v>196.01999999999995</v>
      </c>
      <c r="S1118" s="895" t="s">
        <v>1089</v>
      </c>
      <c r="T1118" s="889">
        <f>J1118*Tabellen!$F$2</f>
        <v>185.13</v>
      </c>
      <c r="U1118" s="889">
        <f>R1118*Tabellen!$G$2</f>
        <v>17.641799999999996</v>
      </c>
      <c r="V1118" s="889">
        <f>T1118*Tabellen!$H$2</f>
        <v>38.877299999999998</v>
      </c>
      <c r="W1118" s="889">
        <f t="shared" ref="W1118" si="325">U1118+V1118</f>
        <v>56.519099999999995</v>
      </c>
      <c r="X1118" s="889">
        <f t="shared" ref="X1118" si="326">O1118+W1118</f>
        <v>437.66909999999996</v>
      </c>
      <c r="Z1118" s="837"/>
    </row>
    <row r="1119" spans="2:71" ht="15.6" customHeight="1" outlineLevel="2" x14ac:dyDescent="0.2">
      <c r="B1119" s="687"/>
      <c r="D1119" s="725" t="s">
        <v>1677</v>
      </c>
      <c r="E1119" s="726">
        <f>E1112</f>
        <v>5</v>
      </c>
      <c r="F1119" s="729" t="s">
        <v>74</v>
      </c>
      <c r="G1119" s="728">
        <v>0.6</v>
      </c>
      <c r="H1119" s="728">
        <f t="shared" si="322"/>
        <v>3</v>
      </c>
      <c r="I1119" s="779">
        <v>385</v>
      </c>
      <c r="J1119" s="779">
        <f t="shared" si="317"/>
        <v>1925</v>
      </c>
      <c r="K1119" s="779"/>
      <c r="L1119" s="779">
        <f t="shared" si="321"/>
        <v>0</v>
      </c>
      <c r="M1119" s="780">
        <f>J1119+H1119*Tabellen!$K$2+L1119</f>
        <v>2105</v>
      </c>
      <c r="N1119" s="703"/>
      <c r="O1119" s="889">
        <f t="shared" si="318"/>
        <v>2547.0500000000002</v>
      </c>
      <c r="P1119" s="902"/>
      <c r="Q1119" s="894" t="s">
        <v>1007</v>
      </c>
      <c r="R1119" s="889">
        <f>H1119*Tabellen!$K$2*Tabellen!$F$2</f>
        <v>217.79999999999998</v>
      </c>
      <c r="S1119" s="895" t="s">
        <v>1089</v>
      </c>
      <c r="T1119" s="889">
        <f>J1119*Tabellen!$F$2</f>
        <v>2329.25</v>
      </c>
      <c r="U1119" s="889">
        <f>R1119*Tabellen!$G$2</f>
        <v>19.601999999999997</v>
      </c>
      <c r="V1119" s="889">
        <f>T1119*Tabellen!$H$2</f>
        <v>489.14249999999998</v>
      </c>
      <c r="W1119" s="889">
        <f t="shared" si="319"/>
        <v>508.74449999999996</v>
      </c>
      <c r="X1119" s="889">
        <f t="shared" si="320"/>
        <v>3055.7945</v>
      </c>
      <c r="Z1119" s="837"/>
    </row>
    <row r="1120" spans="2:71" ht="15.6" customHeight="1" outlineLevel="2" x14ac:dyDescent="0.2">
      <c r="B1120" s="687"/>
      <c r="D1120" s="725" t="s">
        <v>1282</v>
      </c>
      <c r="E1120" s="726"/>
      <c r="F1120" s="729" t="s">
        <v>1167</v>
      </c>
      <c r="G1120" s="728"/>
      <c r="H1120" s="728">
        <f t="shared" si="322"/>
        <v>0</v>
      </c>
      <c r="I1120" s="779"/>
      <c r="J1120" s="779">
        <f t="shared" si="317"/>
        <v>0</v>
      </c>
      <c r="K1120" s="779"/>
      <c r="L1120" s="779">
        <f t="shared" si="321"/>
        <v>0</v>
      </c>
      <c r="M1120" s="780">
        <f>J1120+H1120*Tabellen!$K$2+L1120</f>
        <v>0</v>
      </c>
      <c r="N1120" s="703"/>
      <c r="O1120" s="889">
        <f t="shared" si="318"/>
        <v>0</v>
      </c>
      <c r="P1120" s="902"/>
      <c r="Q1120" s="894" t="s">
        <v>1007</v>
      </c>
      <c r="R1120" s="889">
        <f>H1120*Tabellen!$K$2*Tabellen!$F$2</f>
        <v>0</v>
      </c>
      <c r="S1120" s="895" t="s">
        <v>1089</v>
      </c>
      <c r="T1120" s="889">
        <f>J1120*Tabellen!$F$2</f>
        <v>0</v>
      </c>
      <c r="U1120" s="889">
        <f>R1120*Tabellen!$G$2</f>
        <v>0</v>
      </c>
      <c r="V1120" s="889">
        <f>T1120*Tabellen!$H$2</f>
        <v>0</v>
      </c>
      <c r="W1120" s="889">
        <f t="shared" si="319"/>
        <v>0</v>
      </c>
      <c r="X1120" s="889">
        <f t="shared" si="320"/>
        <v>0</v>
      </c>
      <c r="Z1120" s="837"/>
    </row>
    <row r="1121" spans="2:71" ht="15.6" customHeight="1" outlineLevel="2" x14ac:dyDescent="0.2">
      <c r="B1121" s="687"/>
      <c r="D1121" s="725" t="s">
        <v>1283</v>
      </c>
      <c r="E1121" s="726">
        <f>E1117</f>
        <v>9</v>
      </c>
      <c r="F1121" s="729" t="s">
        <v>71</v>
      </c>
      <c r="G1121" s="728">
        <v>0.15</v>
      </c>
      <c r="H1121" s="728">
        <f t="shared" si="322"/>
        <v>1.3499999999999999</v>
      </c>
      <c r="I1121" s="779">
        <v>0.22</v>
      </c>
      <c r="J1121" s="779">
        <f t="shared" si="317"/>
        <v>1.98</v>
      </c>
      <c r="K1121" s="779"/>
      <c r="L1121" s="779">
        <f t="shared" si="321"/>
        <v>0</v>
      </c>
      <c r="M1121" s="780">
        <f>J1121+H1121*Tabellen!$K$2+L1121</f>
        <v>82.97999999999999</v>
      </c>
      <c r="N1121" s="703"/>
      <c r="O1121" s="889">
        <f t="shared" si="318"/>
        <v>100.40579999999997</v>
      </c>
      <c r="P1121" s="902"/>
      <c r="Q1121" s="894" t="s">
        <v>1007</v>
      </c>
      <c r="R1121" s="889">
        <f>H1121*Tabellen!$K$2*Tabellen!$F$2</f>
        <v>98.009999999999977</v>
      </c>
      <c r="S1121" s="895" t="s">
        <v>1089</v>
      </c>
      <c r="T1121" s="889">
        <f>J1121*Tabellen!$F$2</f>
        <v>2.3957999999999999</v>
      </c>
      <c r="U1121" s="889">
        <f>R1121*Tabellen!$G$2</f>
        <v>8.8208999999999982</v>
      </c>
      <c r="V1121" s="889">
        <f>T1121*Tabellen!$H$2</f>
        <v>0.50311799999999995</v>
      </c>
      <c r="W1121" s="889">
        <f t="shared" si="319"/>
        <v>9.3240179999999988</v>
      </c>
      <c r="X1121" s="889">
        <f t="shared" si="320"/>
        <v>109.72981799999997</v>
      </c>
      <c r="Z1121" s="837"/>
    </row>
    <row r="1122" spans="2:71" ht="15.6" customHeight="1" outlineLevel="2" x14ac:dyDescent="0.2">
      <c r="B1122" s="687"/>
      <c r="D1122" s="725" t="s">
        <v>1284</v>
      </c>
      <c r="E1122" s="726">
        <f>E1117</f>
        <v>9</v>
      </c>
      <c r="F1122" s="729" t="s">
        <v>71</v>
      </c>
      <c r="G1122" s="728">
        <v>0.08</v>
      </c>
      <c r="H1122" s="728">
        <f t="shared" si="322"/>
        <v>0.72</v>
      </c>
      <c r="I1122" s="774">
        <v>2</v>
      </c>
      <c r="J1122" s="779">
        <f t="shared" si="317"/>
        <v>18</v>
      </c>
      <c r="K1122" s="779"/>
      <c r="L1122" s="779">
        <f t="shared" si="321"/>
        <v>0</v>
      </c>
      <c r="M1122" s="780">
        <f>J1122+H1122*Tabellen!$K$2+L1122</f>
        <v>61.199999999999996</v>
      </c>
      <c r="N1122" s="703"/>
      <c r="O1122" s="889">
        <f t="shared" si="318"/>
        <v>74.051999999999992</v>
      </c>
      <c r="P1122" s="902"/>
      <c r="Q1122" s="894" t="s">
        <v>1007</v>
      </c>
      <c r="R1122" s="889">
        <f>H1122*Tabellen!$K$2*Tabellen!$F$2</f>
        <v>52.271999999999991</v>
      </c>
      <c r="S1122" s="895" t="s">
        <v>1089</v>
      </c>
      <c r="T1122" s="889">
        <f>J1122*Tabellen!$F$2</f>
        <v>21.78</v>
      </c>
      <c r="U1122" s="889">
        <f>R1122*Tabellen!$G$2</f>
        <v>4.7044799999999993</v>
      </c>
      <c r="V1122" s="889">
        <f>T1122*Tabellen!$H$2</f>
        <v>4.5738000000000003</v>
      </c>
      <c r="W1122" s="889">
        <f t="shared" si="319"/>
        <v>9.2782799999999988</v>
      </c>
      <c r="X1122" s="889">
        <f t="shared" si="320"/>
        <v>83.330279999999988</v>
      </c>
      <c r="Z1122" s="837"/>
    </row>
    <row r="1123" spans="2:71" ht="15.6" customHeight="1" outlineLevel="2" x14ac:dyDescent="0.2">
      <c r="B1123" s="578"/>
      <c r="D1123" s="725" t="s">
        <v>1379</v>
      </c>
      <c r="E1123" s="988" t="s">
        <v>1159</v>
      </c>
      <c r="F1123" s="588" t="s">
        <v>844</v>
      </c>
      <c r="G1123" s="589">
        <v>1</v>
      </c>
      <c r="H1123" s="589">
        <f t="shared" si="322"/>
        <v>1</v>
      </c>
      <c r="I1123" s="774"/>
      <c r="J1123" s="774">
        <f t="shared" si="317"/>
        <v>0</v>
      </c>
      <c r="K1123" s="774"/>
      <c r="L1123" s="774">
        <f>E1123*K1123</f>
        <v>0</v>
      </c>
      <c r="M1123" s="774">
        <f>J1123+H1123*Tabellen!$K$2+L1123</f>
        <v>60</v>
      </c>
      <c r="N1123" s="703"/>
      <c r="O1123" s="889">
        <f t="shared" si="318"/>
        <v>72.599999999999994</v>
      </c>
      <c r="P1123" s="902"/>
      <c r="Q1123" s="894" t="s">
        <v>1007</v>
      </c>
      <c r="R1123" s="889">
        <f>H1123*Tabellen!$K$2*Tabellen!$F$2</f>
        <v>72.599999999999994</v>
      </c>
      <c r="S1123" s="895" t="s">
        <v>1089</v>
      </c>
      <c r="T1123" s="889">
        <f>J1123*Tabellen!$F$2</f>
        <v>0</v>
      </c>
      <c r="U1123" s="889">
        <f>R1123*Tabellen!$G$2</f>
        <v>6.5339999999999989</v>
      </c>
      <c r="V1123" s="889">
        <f>T1123*Tabellen!$H$2</f>
        <v>0</v>
      </c>
      <c r="W1123" s="889">
        <f t="shared" si="319"/>
        <v>6.5339999999999989</v>
      </c>
      <c r="X1123" s="889">
        <f t="shared" si="320"/>
        <v>79.133999999999986</v>
      </c>
      <c r="Y1123" s="888"/>
      <c r="Z1123" s="836"/>
      <c r="AH1123" s="851"/>
      <c r="AI1123" s="853">
        <v>1200</v>
      </c>
    </row>
    <row r="1124" spans="2:71" ht="15.6" customHeight="1" outlineLevel="2" x14ac:dyDescent="0.2">
      <c r="B1124" s="687"/>
      <c r="D1124" s="725" t="s">
        <v>1285</v>
      </c>
      <c r="E1124" s="726"/>
      <c r="F1124" s="729" t="s">
        <v>157</v>
      </c>
      <c r="G1124" s="728"/>
      <c r="H1124" s="728"/>
      <c r="I1124" s="779"/>
      <c r="J1124" s="779"/>
      <c r="K1124" s="779"/>
      <c r="L1124" s="779"/>
      <c r="M1124" s="780"/>
      <c r="N1124" s="703"/>
      <c r="P1124" s="888"/>
      <c r="Q1124" s="894"/>
      <c r="S1124" s="895"/>
      <c r="Z1124" s="837"/>
    </row>
    <row r="1125" spans="2:71" ht="15.6" customHeight="1" outlineLevel="2" x14ac:dyDescent="0.2">
      <c r="B1125" s="687"/>
      <c r="D1125" s="725" t="s">
        <v>1286</v>
      </c>
      <c r="E1125" s="726"/>
      <c r="F1125" s="729" t="s">
        <v>1287</v>
      </c>
      <c r="G1125" s="728"/>
      <c r="H1125" s="728"/>
      <c r="I1125" s="779"/>
      <c r="J1125" s="779"/>
      <c r="K1125" s="779"/>
      <c r="L1125" s="779"/>
      <c r="M1125" s="780"/>
      <c r="N1125" s="703"/>
      <c r="P1125" s="888"/>
      <c r="Q1125" s="894"/>
      <c r="S1125" s="895"/>
      <c r="Z1125" s="837"/>
    </row>
    <row r="1126" spans="2:71" ht="15.6" customHeight="1" outlineLevel="2" x14ac:dyDescent="0.2">
      <c r="B1126" s="687"/>
      <c r="D1126" s="725" t="s">
        <v>1288</v>
      </c>
      <c r="E1126" s="726"/>
      <c r="F1126" s="729" t="s">
        <v>1287</v>
      </c>
      <c r="G1126" s="728"/>
      <c r="H1126" s="728"/>
      <c r="I1126" s="779"/>
      <c r="J1126" s="779"/>
      <c r="K1126" s="779"/>
      <c r="L1126" s="779"/>
      <c r="M1126" s="780"/>
      <c r="N1126" s="703"/>
      <c r="P1126" s="888"/>
      <c r="Q1126" s="888"/>
      <c r="Z1126" s="837"/>
    </row>
    <row r="1127" spans="2:71" ht="15.6" customHeight="1" outlineLevel="2" x14ac:dyDescent="0.2">
      <c r="B1127" s="687"/>
      <c r="D1127" s="690"/>
      <c r="E1127" s="593"/>
      <c r="F1127" s="594"/>
      <c r="G1127" s="574"/>
      <c r="H1127" s="574"/>
      <c r="I1127" s="771"/>
      <c r="J1127" s="771"/>
      <c r="K1127" s="771"/>
      <c r="L1127" s="771"/>
      <c r="M1127" s="772"/>
      <c r="N1127" s="703"/>
      <c r="P1127" s="888"/>
      <c r="Q1127" s="888"/>
      <c r="Z1127" s="837"/>
    </row>
    <row r="1128" spans="2:71" ht="9" customHeight="1" outlineLevel="1" x14ac:dyDescent="0.2">
      <c r="B1128" s="582"/>
      <c r="D1128" s="583"/>
      <c r="E1128" s="585"/>
      <c r="F1128" s="583"/>
      <c r="G1128" s="584"/>
      <c r="H1128" s="584"/>
      <c r="I1128" s="769"/>
      <c r="J1128" s="769"/>
      <c r="K1128" s="769"/>
      <c r="L1128" s="769"/>
      <c r="M1128" s="769"/>
      <c r="N1128" s="694"/>
      <c r="O1128" s="892"/>
      <c r="P1128" s="892"/>
      <c r="Q1128" s="892"/>
      <c r="R1128" s="893"/>
      <c r="S1128" s="893"/>
      <c r="T1128" s="893"/>
      <c r="U1128" s="893"/>
      <c r="V1128" s="893"/>
      <c r="W1128" s="893"/>
      <c r="X1128" s="893"/>
      <c r="Y1128" s="892"/>
      <c r="Z1128" s="837"/>
      <c r="AA1128" s="838"/>
      <c r="AG1128" s="835"/>
      <c r="AH1128" s="835"/>
    </row>
    <row r="1129" spans="2:71" s="789" customFormat="1" ht="15.6" customHeight="1" outlineLevel="1" x14ac:dyDescent="0.2">
      <c r="B1129" s="569" t="s">
        <v>1295</v>
      </c>
      <c r="C1129" s="814"/>
      <c r="D1129" s="570" t="s">
        <v>1476</v>
      </c>
      <c r="E1129" s="577"/>
      <c r="F1129" s="570"/>
      <c r="G1129" s="571"/>
      <c r="H1129" s="571"/>
      <c r="I1129" s="767"/>
      <c r="J1129" s="767"/>
      <c r="K1129" s="767"/>
      <c r="L1129" s="767"/>
      <c r="M1129" s="767"/>
      <c r="N1129" s="814"/>
      <c r="O1129" s="910"/>
      <c r="P1129" s="885"/>
      <c r="Q1129" s="885"/>
      <c r="R1129" s="886"/>
      <c r="S1129" s="886"/>
      <c r="T1129" s="886"/>
      <c r="U1129" s="886"/>
      <c r="V1129" s="886"/>
      <c r="W1129" s="886"/>
      <c r="X1129" s="886"/>
      <c r="Y1129" s="885"/>
      <c r="Z1129" s="843"/>
      <c r="AA1129" s="832"/>
      <c r="AB1129" s="832"/>
      <c r="AC1129" s="832"/>
      <c r="AD1129" s="832"/>
      <c r="AE1129" s="832"/>
      <c r="AF1129" s="832"/>
      <c r="AG1129" s="832"/>
      <c r="AH1129" s="832"/>
      <c r="AI1129" s="832"/>
      <c r="AJ1129" s="832"/>
      <c r="AK1129" s="832"/>
      <c r="AL1129" s="832"/>
      <c r="AM1129" s="832"/>
      <c r="AN1129" s="832"/>
      <c r="AO1129" s="832"/>
      <c r="AP1129" s="832"/>
      <c r="AQ1129" s="832"/>
      <c r="AR1129" s="832"/>
      <c r="AS1129" s="832"/>
      <c r="AT1129" s="832"/>
      <c r="AU1129" s="832"/>
      <c r="AV1129" s="832"/>
      <c r="AW1129" s="832"/>
      <c r="AX1129" s="832"/>
      <c r="AY1129" s="832"/>
      <c r="AZ1129" s="832"/>
      <c r="BA1129" s="832"/>
      <c r="BB1129" s="832"/>
      <c r="BC1129" s="832"/>
      <c r="BD1129" s="832"/>
      <c r="BE1129" s="832"/>
      <c r="BF1129" s="832"/>
      <c r="BG1129" s="832"/>
      <c r="BH1129" s="832"/>
      <c r="BI1129" s="832"/>
      <c r="BJ1129" s="832"/>
      <c r="BK1129" s="832"/>
      <c r="BL1129" s="832"/>
      <c r="BM1129" s="832"/>
      <c r="BN1129" s="832"/>
      <c r="BO1129" s="832"/>
      <c r="BP1129" s="832"/>
      <c r="BQ1129" s="832"/>
      <c r="BR1129" s="832"/>
      <c r="BS1129" s="832"/>
    </row>
    <row r="1130" spans="2:71" ht="15.6" customHeight="1" outlineLevel="2" x14ac:dyDescent="0.2">
      <c r="D1130" s="587" t="s">
        <v>1488</v>
      </c>
      <c r="E1130" s="579"/>
      <c r="F1130" s="588"/>
      <c r="G1130" s="589"/>
      <c r="H1130" s="589"/>
      <c r="I1130" s="774"/>
      <c r="J1130" s="774"/>
      <c r="K1130" s="774"/>
      <c r="N1130" s="703"/>
      <c r="P1130" s="888"/>
      <c r="Q1130" s="888"/>
      <c r="Z1130" s="843"/>
      <c r="AA1130" s="844"/>
      <c r="AB1130" s="844"/>
    </row>
    <row r="1131" spans="2:71" ht="15.6" customHeight="1" outlineLevel="2" x14ac:dyDescent="0.2">
      <c r="B1131" s="583" t="s">
        <v>1108</v>
      </c>
      <c r="D1131" s="692" t="s">
        <v>1717</v>
      </c>
      <c r="E1131" s="597">
        <v>1</v>
      </c>
      <c r="F1131" s="598" t="s">
        <v>73</v>
      </c>
      <c r="G1131" s="599"/>
      <c r="H1131" s="599">
        <f>E1131*G1131</f>
        <v>0</v>
      </c>
      <c r="I1131" s="776">
        <v>0</v>
      </c>
      <c r="J1131" s="776">
        <f>E1131*I1131</f>
        <v>0</v>
      </c>
      <c r="K1131" s="776">
        <v>185</v>
      </c>
      <c r="L1131" s="776">
        <f>E1131*K1131</f>
        <v>185</v>
      </c>
      <c r="M1131" s="777">
        <f>J1131+H1131*Tabellen!$K$2+L1131</f>
        <v>185</v>
      </c>
      <c r="N1131" s="703"/>
      <c r="O1131" s="903">
        <f t="shared" ref="O1131:O1137" si="327">M1131</f>
        <v>185</v>
      </c>
      <c r="P1131" s="888"/>
      <c r="Q1131" s="891"/>
      <c r="R1131" s="911">
        <v>0</v>
      </c>
      <c r="S1131" s="889">
        <f>O1131*R1131</f>
        <v>0</v>
      </c>
      <c r="T1131" s="889">
        <f>M1131-S1131</f>
        <v>185</v>
      </c>
      <c r="U1131" s="889">
        <f>S1131*Tabellen!$G$2</f>
        <v>0</v>
      </c>
      <c r="V1131" s="992">
        <f>T1131*Tabellen!$H$2</f>
        <v>38.85</v>
      </c>
      <c r="W1131" s="889">
        <f>U1131+V1131</f>
        <v>38.85</v>
      </c>
      <c r="X1131" s="889">
        <f>M1131+W1131</f>
        <v>223.85</v>
      </c>
      <c r="Z1131" s="847"/>
      <c r="AA1131" s="848"/>
      <c r="AB1131" s="848"/>
    </row>
    <row r="1132" spans="2:71" ht="15.6" customHeight="1" outlineLevel="2" x14ac:dyDescent="0.2">
      <c r="B1132" s="687"/>
      <c r="D1132" s="692"/>
      <c r="E1132" s="597"/>
      <c r="F1132" s="598"/>
      <c r="G1132" s="599"/>
      <c r="H1132" s="599"/>
      <c r="I1132" s="776"/>
      <c r="J1132" s="776"/>
      <c r="K1132" s="776"/>
      <c r="L1132" s="776"/>
      <c r="M1132" s="777"/>
      <c r="N1132" s="703"/>
      <c r="O1132" s="903">
        <f t="shared" si="327"/>
        <v>0</v>
      </c>
      <c r="P1132" s="888"/>
      <c r="Q1132" s="891"/>
      <c r="R1132" s="911"/>
      <c r="Z1132" s="847"/>
      <c r="AA1132" s="848"/>
      <c r="AB1132" s="848"/>
    </row>
    <row r="1133" spans="2:71" ht="15.6" customHeight="1" outlineLevel="2" x14ac:dyDescent="0.2">
      <c r="B1133" s="583" t="s">
        <v>1473</v>
      </c>
      <c r="D1133" s="692" t="s">
        <v>1718</v>
      </c>
      <c r="E1133" s="597">
        <v>1</v>
      </c>
      <c r="F1133" s="598" t="s">
        <v>73</v>
      </c>
      <c r="G1133" s="599"/>
      <c r="H1133" s="599">
        <f>E1133*G1133</f>
        <v>0</v>
      </c>
      <c r="I1133" s="776"/>
      <c r="J1133" s="776">
        <f>E1133*I1133</f>
        <v>0</v>
      </c>
      <c r="K1133" s="776">
        <v>215</v>
      </c>
      <c r="L1133" s="776">
        <f>+K1133*E1133</f>
        <v>215</v>
      </c>
      <c r="M1133" s="777">
        <f>J1133+H1133*Tabellen!$K$2+L1133</f>
        <v>215</v>
      </c>
      <c r="N1133" s="703"/>
      <c r="O1133" s="903">
        <f t="shared" si="327"/>
        <v>215</v>
      </c>
      <c r="P1133" s="888"/>
      <c r="Q1133" s="891"/>
      <c r="R1133" s="911">
        <v>0</v>
      </c>
      <c r="S1133" s="889">
        <f>O1133*R1133</f>
        <v>0</v>
      </c>
      <c r="T1133" s="889">
        <f>M1133-S1133</f>
        <v>215</v>
      </c>
      <c r="U1133" s="889">
        <f>S1133*Tabellen!$G$2</f>
        <v>0</v>
      </c>
      <c r="V1133" s="992">
        <f>T1133*Tabellen!$H$2</f>
        <v>45.15</v>
      </c>
      <c r="W1133" s="889">
        <f>U1133+V1133</f>
        <v>45.15</v>
      </c>
      <c r="X1133" s="889">
        <f>M1133+W1133</f>
        <v>260.14999999999998</v>
      </c>
      <c r="Z1133" s="847"/>
      <c r="AA1133" s="848"/>
    </row>
    <row r="1134" spans="2:71" ht="15.6" customHeight="1" outlineLevel="2" x14ac:dyDescent="0.2">
      <c r="B1134" s="687"/>
      <c r="D1134" s="692"/>
      <c r="E1134" s="597"/>
      <c r="F1134" s="598"/>
      <c r="G1134" s="599"/>
      <c r="H1134" s="599"/>
      <c r="I1134" s="776"/>
      <c r="J1134" s="776"/>
      <c r="K1134" s="776"/>
      <c r="L1134" s="776"/>
      <c r="M1134" s="777"/>
      <c r="N1134" s="703"/>
      <c r="O1134" s="903">
        <f t="shared" si="327"/>
        <v>0</v>
      </c>
      <c r="P1134" s="888"/>
      <c r="Q1134" s="891"/>
      <c r="R1134" s="911"/>
      <c r="Z1134" s="847"/>
      <c r="AA1134" s="848"/>
    </row>
    <row r="1135" spans="2:71" ht="15.6" customHeight="1" outlineLevel="2" x14ac:dyDescent="0.2">
      <c r="B1135" s="583" t="s">
        <v>1474</v>
      </c>
      <c r="D1135" s="692" t="s">
        <v>1719</v>
      </c>
      <c r="E1135" s="597">
        <v>1</v>
      </c>
      <c r="F1135" s="598" t="s">
        <v>73</v>
      </c>
      <c r="G1135" s="599"/>
      <c r="H1135" s="599">
        <f>E1135*G1135</f>
        <v>0</v>
      </c>
      <c r="I1135" s="776">
        <v>0</v>
      </c>
      <c r="J1135" s="776">
        <f>E1135*I1135</f>
        <v>0</v>
      </c>
      <c r="K1135" s="776">
        <v>340</v>
      </c>
      <c r="L1135" s="776">
        <f>+K1135*E1135</f>
        <v>340</v>
      </c>
      <c r="M1135" s="777">
        <f>J1135+H1135*Tabellen!$K$2+L1135</f>
        <v>340</v>
      </c>
      <c r="N1135" s="703"/>
      <c r="O1135" s="903">
        <f t="shared" si="327"/>
        <v>340</v>
      </c>
      <c r="P1135" s="888"/>
      <c r="Q1135" s="891"/>
      <c r="R1135" s="911">
        <v>0</v>
      </c>
      <c r="S1135" s="889">
        <f>O1135*R1135</f>
        <v>0</v>
      </c>
      <c r="T1135" s="889">
        <f>M1135-S1135</f>
        <v>340</v>
      </c>
      <c r="U1135" s="889">
        <f>S1135*Tabellen!$G$2</f>
        <v>0</v>
      </c>
      <c r="V1135" s="992">
        <f>T1135*Tabellen!$H$2</f>
        <v>71.399999999999991</v>
      </c>
      <c r="W1135" s="889">
        <f>U1135+V1135</f>
        <v>71.399999999999991</v>
      </c>
      <c r="X1135" s="889">
        <f>M1135+W1135</f>
        <v>411.4</v>
      </c>
      <c r="Z1135" s="847"/>
      <c r="AA1135" s="848"/>
    </row>
    <row r="1136" spans="2:71" ht="15.6" customHeight="1" outlineLevel="2" x14ac:dyDescent="0.2">
      <c r="B1136" s="687"/>
      <c r="D1136" s="692"/>
      <c r="E1136" s="597"/>
      <c r="F1136" s="598"/>
      <c r="G1136" s="599"/>
      <c r="H1136" s="599"/>
      <c r="I1136" s="776"/>
      <c r="J1136" s="776"/>
      <c r="K1136" s="776"/>
      <c r="L1136" s="776"/>
      <c r="M1136" s="777"/>
      <c r="N1136" s="703"/>
      <c r="O1136" s="903">
        <f t="shared" si="327"/>
        <v>0</v>
      </c>
      <c r="P1136" s="888"/>
      <c r="Q1136" s="891"/>
      <c r="R1136" s="911"/>
      <c r="Z1136" s="847"/>
      <c r="AA1136" s="848"/>
    </row>
    <row r="1137" spans="2:71" ht="15.6" customHeight="1" outlineLevel="2" x14ac:dyDescent="0.2">
      <c r="B1137" s="583" t="s">
        <v>1475</v>
      </c>
      <c r="D1137" s="692" t="s">
        <v>1720</v>
      </c>
      <c r="E1137" s="597">
        <v>1</v>
      </c>
      <c r="F1137" s="598" t="s">
        <v>73</v>
      </c>
      <c r="G1137" s="599"/>
      <c r="H1137" s="599">
        <f>E1137*G1137</f>
        <v>0</v>
      </c>
      <c r="I1137" s="776"/>
      <c r="J1137" s="776">
        <f>E1137*I1137</f>
        <v>0</v>
      </c>
      <c r="K1137" s="776">
        <v>610</v>
      </c>
      <c r="L1137" s="776">
        <f>+K1137*E1137</f>
        <v>610</v>
      </c>
      <c r="M1137" s="777">
        <f>J1137+H1137*Tabellen!$K$2+L1137</f>
        <v>610</v>
      </c>
      <c r="N1137" s="703"/>
      <c r="O1137" s="903">
        <f t="shared" si="327"/>
        <v>610</v>
      </c>
      <c r="P1137" s="888"/>
      <c r="Q1137" s="891"/>
      <c r="R1137" s="911">
        <v>0</v>
      </c>
      <c r="S1137" s="889">
        <f>O1137*R1137</f>
        <v>0</v>
      </c>
      <c r="T1137" s="889">
        <f>M1137-S1137</f>
        <v>610</v>
      </c>
      <c r="U1137" s="889">
        <f>S1137*Tabellen!$G$2</f>
        <v>0</v>
      </c>
      <c r="V1137" s="992">
        <f>T1137*Tabellen!$H$2</f>
        <v>128.1</v>
      </c>
      <c r="W1137" s="889">
        <f>U1137+V1137</f>
        <v>128.1</v>
      </c>
      <c r="X1137" s="889">
        <f>M1137+W1137</f>
        <v>738.1</v>
      </c>
      <c r="Z1137" s="847"/>
      <c r="AA1137" s="848"/>
    </row>
    <row r="1138" spans="2:71" ht="15.6" customHeight="1" outlineLevel="2" x14ac:dyDescent="0.2">
      <c r="B1138" s="687"/>
      <c r="D1138" s="692"/>
      <c r="E1138" s="597"/>
      <c r="F1138" s="598"/>
      <c r="G1138" s="599"/>
      <c r="H1138" s="599"/>
      <c r="I1138" s="776"/>
      <c r="J1138" s="776"/>
      <c r="K1138" s="776"/>
      <c r="L1138" s="776"/>
      <c r="M1138" s="777"/>
      <c r="N1138" s="703"/>
      <c r="P1138" s="888"/>
      <c r="Q1138" s="891"/>
      <c r="Z1138" s="837"/>
    </row>
    <row r="1139" spans="2:71" ht="15.6" customHeight="1" outlineLevel="2" x14ac:dyDescent="0.2">
      <c r="B1139" s="578"/>
      <c r="D1139" s="601"/>
      <c r="E1139" s="579"/>
      <c r="G1139" s="580"/>
      <c r="H1139" s="580"/>
      <c r="N1139" s="703"/>
      <c r="O1139" s="888"/>
      <c r="P1139" s="888"/>
      <c r="Q1139" s="888"/>
      <c r="Y1139" s="888"/>
      <c r="Z1139" s="836"/>
      <c r="AH1139" s="851"/>
      <c r="AI1139" s="852" t="s">
        <v>174</v>
      </c>
    </row>
    <row r="1140" spans="2:71" ht="9" customHeight="1" outlineLevel="1" x14ac:dyDescent="0.2">
      <c r="B1140" s="582"/>
      <c r="D1140" s="583"/>
      <c r="E1140" s="585"/>
      <c r="F1140" s="583"/>
      <c r="G1140" s="584"/>
      <c r="H1140" s="584"/>
      <c r="I1140" s="769"/>
      <c r="J1140" s="769"/>
      <c r="K1140" s="769"/>
      <c r="L1140" s="769"/>
      <c r="M1140" s="769"/>
      <c r="N1140" s="694"/>
      <c r="O1140" s="892"/>
      <c r="P1140" s="892"/>
      <c r="Q1140" s="892"/>
      <c r="R1140" s="893"/>
      <c r="S1140" s="893"/>
      <c r="T1140" s="893"/>
      <c r="U1140" s="893"/>
      <c r="V1140" s="893"/>
      <c r="W1140" s="893"/>
      <c r="X1140" s="893"/>
      <c r="Y1140" s="892"/>
      <c r="Z1140" s="837"/>
      <c r="AA1140" s="838"/>
      <c r="AG1140" s="835"/>
      <c r="AH1140" s="835"/>
      <c r="AI1140" s="832" t="s">
        <v>175</v>
      </c>
    </row>
    <row r="1141" spans="2:71" s="789" customFormat="1" ht="15.6" customHeight="1" outlineLevel="1" x14ac:dyDescent="0.2">
      <c r="B1141" s="569" t="s">
        <v>1109</v>
      </c>
      <c r="C1141" s="814"/>
      <c r="D1141" s="570" t="s">
        <v>1722</v>
      </c>
      <c r="E1141" s="577">
        <v>21.8</v>
      </c>
      <c r="F1141" s="570" t="s">
        <v>74</v>
      </c>
      <c r="G1141" s="571"/>
      <c r="H1141" s="571">
        <f>SUM(H1142:H1146)/E1141</f>
        <v>0.88761467889908263</v>
      </c>
      <c r="I1141" s="767"/>
      <c r="J1141" s="767">
        <f>SUM(J1142:J1146)/E1141</f>
        <v>210</v>
      </c>
      <c r="K1141" s="767"/>
      <c r="L1141" s="767">
        <f>SUM(L1142:L1146)/E1141</f>
        <v>0</v>
      </c>
      <c r="M1141" s="767">
        <f>SUM(M1142:M1146)/E1141</f>
        <v>263.25688073394497</v>
      </c>
      <c r="N1141" s="814"/>
      <c r="O1141" s="886">
        <f>SUM(O1142:O1146)/E1141</f>
        <v>318.54082568807343</v>
      </c>
      <c r="P1141" s="885" t="str">
        <f>B1141</f>
        <v>V2-5-B1</v>
      </c>
      <c r="Q1141" s="885"/>
      <c r="R1141" s="886"/>
      <c r="S1141" s="886"/>
      <c r="T1141" s="886"/>
      <c r="U1141" s="899"/>
      <c r="V1141" s="886"/>
      <c r="W1141" s="886"/>
      <c r="X1141" s="886">
        <f>SUM(X1142:X1145)/E1141</f>
        <v>385.4343990825688</v>
      </c>
      <c r="Y1141" s="885"/>
      <c r="Z1141" s="836"/>
      <c r="AA1141" s="851"/>
      <c r="AB1141" s="851"/>
      <c r="AC1141" s="851"/>
      <c r="AD1141" s="851"/>
      <c r="AE1141" s="851"/>
      <c r="AF1141" s="851"/>
      <c r="AG1141" s="851"/>
      <c r="AH1141" s="851"/>
      <c r="AI1141" s="852" t="s">
        <v>176</v>
      </c>
      <c r="AJ1141" s="832"/>
      <c r="AK1141" s="832"/>
      <c r="AL1141" s="832"/>
      <c r="AM1141" s="832"/>
      <c r="AN1141" s="832"/>
      <c r="AO1141" s="832"/>
      <c r="AP1141" s="832"/>
      <c r="AQ1141" s="832"/>
      <c r="AR1141" s="832"/>
      <c r="AS1141" s="832"/>
      <c r="AT1141" s="832"/>
      <c r="AU1141" s="832"/>
      <c r="AV1141" s="832"/>
      <c r="AW1141" s="832"/>
      <c r="AX1141" s="832"/>
      <c r="AY1141" s="832"/>
      <c r="AZ1141" s="832"/>
      <c r="BA1141" s="832"/>
      <c r="BB1141" s="832"/>
      <c r="BC1141" s="832"/>
      <c r="BD1141" s="832"/>
      <c r="BE1141" s="832"/>
      <c r="BF1141" s="832"/>
      <c r="BG1141" s="832"/>
      <c r="BH1141" s="832"/>
      <c r="BI1141" s="832"/>
      <c r="BJ1141" s="832"/>
      <c r="BK1141" s="832"/>
      <c r="BL1141" s="832"/>
      <c r="BM1141" s="832"/>
      <c r="BN1141" s="832"/>
      <c r="BO1141" s="832"/>
      <c r="BP1141" s="832"/>
      <c r="BQ1141" s="832"/>
      <c r="BR1141" s="832"/>
      <c r="BS1141" s="832"/>
    </row>
    <row r="1142" spans="2:71" ht="15.6" customHeight="1" outlineLevel="2" x14ac:dyDescent="0.2">
      <c r="B1142" s="578"/>
      <c r="D1142" s="587" t="s">
        <v>1487</v>
      </c>
      <c r="E1142" s="579"/>
      <c r="G1142" s="580"/>
      <c r="H1142" s="580"/>
      <c r="I1142" s="774"/>
      <c r="J1142" s="774"/>
      <c r="K1142" s="774"/>
      <c r="N1142" s="703"/>
      <c r="O1142" s="888" t="str">
        <f>R1142</f>
        <v>incl. opslagen</v>
      </c>
      <c r="P1142" s="888"/>
      <c r="Q1142" s="894"/>
      <c r="R1142" s="901" t="str">
        <f>Tabellen!$C$2</f>
        <v>incl. opslagen</v>
      </c>
      <c r="S1142" s="895"/>
      <c r="T1142" s="901" t="str">
        <f>Tabellen!$C$2</f>
        <v>incl. opslagen</v>
      </c>
      <c r="Y1142" s="888"/>
      <c r="Z1142" s="836"/>
      <c r="AH1142" s="851"/>
      <c r="AI1142" s="853" t="s">
        <v>177</v>
      </c>
    </row>
    <row r="1143" spans="2:71" ht="15.6" customHeight="1" outlineLevel="2" x14ac:dyDescent="0.2">
      <c r="B1143" s="578"/>
      <c r="D1143" s="725" t="s">
        <v>1378</v>
      </c>
      <c r="E1143" s="969" t="s">
        <v>1159</v>
      </c>
      <c r="F1143" s="588" t="s">
        <v>844</v>
      </c>
      <c r="G1143" s="589">
        <v>2</v>
      </c>
      <c r="H1143" s="589">
        <f>E1143*G1143</f>
        <v>2</v>
      </c>
      <c r="I1143" s="774"/>
      <c r="J1143" s="774">
        <f>E1143*I1143</f>
        <v>0</v>
      </c>
      <c r="K1143" s="774"/>
      <c r="L1143" s="774">
        <f>E1143*K1143</f>
        <v>0</v>
      </c>
      <c r="M1143" s="774">
        <f>J1143+H1143*Tabellen!$K$2+L1143</f>
        <v>120</v>
      </c>
      <c r="N1143" s="703"/>
      <c r="O1143" s="889">
        <f>R1143+T1143</f>
        <v>145.19999999999999</v>
      </c>
      <c r="P1143" s="902"/>
      <c r="Q1143" s="894" t="s">
        <v>1007</v>
      </c>
      <c r="R1143" s="889">
        <f>H1143*Tabellen!$K$2*Tabellen!$F$2</f>
        <v>145.19999999999999</v>
      </c>
      <c r="S1143" s="895" t="s">
        <v>1089</v>
      </c>
      <c r="T1143" s="889">
        <f>J1143*Tabellen!$F$2</f>
        <v>0</v>
      </c>
      <c r="V1143" s="992">
        <f>(T1143+R1143)*Tabellen!$H$2</f>
        <v>30.491999999999997</v>
      </c>
      <c r="W1143" s="889">
        <f>U1143+V1143</f>
        <v>30.491999999999997</v>
      </c>
      <c r="X1143" s="889">
        <f>O1143+W1143</f>
        <v>175.69199999999998</v>
      </c>
      <c r="Y1143" s="888"/>
      <c r="Z1143" s="836"/>
      <c r="AH1143" s="851"/>
      <c r="AI1143" s="852" t="s">
        <v>173</v>
      </c>
    </row>
    <row r="1144" spans="2:71" ht="28.15" customHeight="1" outlineLevel="2" x14ac:dyDescent="0.2">
      <c r="B1144" s="578"/>
      <c r="D1144" s="725" t="s">
        <v>1724</v>
      </c>
      <c r="E1144" s="969" t="s">
        <v>1175</v>
      </c>
      <c r="F1144" s="588" t="s">
        <v>74</v>
      </c>
      <c r="G1144" s="589">
        <v>0.75</v>
      </c>
      <c r="H1144" s="589">
        <f>E1144*G1144</f>
        <v>16.350000000000001</v>
      </c>
      <c r="I1144" s="774">
        <v>210</v>
      </c>
      <c r="J1144" s="774">
        <f>E1144*I1144</f>
        <v>4578</v>
      </c>
      <c r="K1144" s="774"/>
      <c r="L1144" s="774">
        <f>E1144*K1144</f>
        <v>0</v>
      </c>
      <c r="M1144" s="774">
        <f>J1144+H1144*Tabellen!$K$2+L1144</f>
        <v>5559</v>
      </c>
      <c r="N1144" s="703"/>
      <c r="O1144" s="889">
        <f>R1144+T1144</f>
        <v>6726.39</v>
      </c>
      <c r="P1144" s="902"/>
      <c r="Q1144" s="894" t="s">
        <v>1007</v>
      </c>
      <c r="R1144" s="889">
        <f>H1144*Tabellen!$K$2*Tabellen!$F$2</f>
        <v>1187.01</v>
      </c>
      <c r="S1144" s="895" t="s">
        <v>1089</v>
      </c>
      <c r="T1144" s="889">
        <f>J1144*Tabellen!$F$2</f>
        <v>5539.38</v>
      </c>
      <c r="V1144" s="992">
        <f>(T1144+R1144)*Tabellen!$H$2</f>
        <v>1412.5418999999999</v>
      </c>
      <c r="W1144" s="889">
        <f>U1144+V1144</f>
        <v>1412.5418999999999</v>
      </c>
      <c r="X1144" s="889">
        <f>O1144+W1144</f>
        <v>8138.9319000000005</v>
      </c>
      <c r="Y1144" s="888"/>
      <c r="Z1144" s="836"/>
      <c r="AH1144" s="851"/>
      <c r="AI1144" s="852" t="s">
        <v>173</v>
      </c>
    </row>
    <row r="1145" spans="2:71" ht="15.6" customHeight="1" outlineLevel="2" x14ac:dyDescent="0.2">
      <c r="B1145" s="578"/>
      <c r="D1145" s="725" t="s">
        <v>1379</v>
      </c>
      <c r="E1145" s="969" t="s">
        <v>1159</v>
      </c>
      <c r="F1145" s="588" t="s">
        <v>844</v>
      </c>
      <c r="G1145" s="589">
        <v>1</v>
      </c>
      <c r="H1145" s="589">
        <f>E1145*G1145</f>
        <v>1</v>
      </c>
      <c r="I1145" s="774"/>
      <c r="J1145" s="774">
        <f>E1145*I1145</f>
        <v>0</v>
      </c>
      <c r="K1145" s="774"/>
      <c r="L1145" s="774">
        <f>E1145*K1145</f>
        <v>0</v>
      </c>
      <c r="M1145" s="774">
        <f>J1145+H1145*Tabellen!$K$2+L1145</f>
        <v>60</v>
      </c>
      <c r="N1145" s="703"/>
      <c r="O1145" s="889">
        <f>R1145+T1145</f>
        <v>72.599999999999994</v>
      </c>
      <c r="P1145" s="902"/>
      <c r="Q1145" s="894" t="s">
        <v>1007</v>
      </c>
      <c r="R1145" s="889">
        <f>H1145*Tabellen!$K$2*Tabellen!$F$2</f>
        <v>72.599999999999994</v>
      </c>
      <c r="S1145" s="895" t="s">
        <v>1089</v>
      </c>
      <c r="T1145" s="889">
        <f>J1145*Tabellen!$F$2</f>
        <v>0</v>
      </c>
      <c r="V1145" s="992">
        <f>(T1145+R1145)*Tabellen!$H$2</f>
        <v>15.245999999999999</v>
      </c>
      <c r="W1145" s="889">
        <f>U1145+V1145</f>
        <v>15.245999999999999</v>
      </c>
      <c r="X1145" s="889">
        <f>O1145+W1145</f>
        <v>87.845999999999989</v>
      </c>
      <c r="Y1145" s="888"/>
      <c r="Z1145" s="836"/>
      <c r="AH1145" s="851"/>
      <c r="AI1145" s="853">
        <v>1200</v>
      </c>
    </row>
    <row r="1146" spans="2:71" ht="15.6" customHeight="1" outlineLevel="2" x14ac:dyDescent="0.2">
      <c r="B1146" s="578"/>
      <c r="D1146" s="720"/>
      <c r="E1146" s="969"/>
      <c r="F1146" s="588"/>
      <c r="G1146" s="589"/>
      <c r="H1146" s="589"/>
      <c r="I1146" s="774"/>
      <c r="J1146" s="774"/>
      <c r="K1146" s="774"/>
      <c r="L1146" s="774"/>
      <c r="M1146" s="774"/>
      <c r="N1146" s="703"/>
      <c r="O1146" s="888"/>
      <c r="P1146" s="888"/>
      <c r="Q1146" s="888"/>
      <c r="Y1146" s="888"/>
      <c r="Z1146" s="836"/>
      <c r="AH1146" s="851"/>
      <c r="AI1146" s="852" t="s">
        <v>178</v>
      </c>
    </row>
    <row r="1147" spans="2:71" ht="9" customHeight="1" outlineLevel="1" x14ac:dyDescent="0.2">
      <c r="B1147" s="582"/>
      <c r="D1147" s="583"/>
      <c r="E1147" s="585"/>
      <c r="F1147" s="583"/>
      <c r="G1147" s="584"/>
      <c r="H1147" s="584"/>
      <c r="I1147" s="769"/>
      <c r="J1147" s="769"/>
      <c r="K1147" s="769"/>
      <c r="L1147" s="769"/>
      <c r="M1147" s="769"/>
      <c r="N1147" s="694"/>
      <c r="O1147" s="892"/>
      <c r="P1147" s="892"/>
      <c r="Q1147" s="892"/>
      <c r="R1147" s="893"/>
      <c r="S1147" s="893"/>
      <c r="T1147" s="893"/>
      <c r="U1147" s="893"/>
      <c r="V1147" s="893"/>
      <c r="W1147" s="893"/>
      <c r="X1147" s="893"/>
      <c r="Y1147" s="892"/>
      <c r="Z1147" s="837"/>
      <c r="AA1147" s="838"/>
      <c r="AG1147" s="835"/>
      <c r="AH1147" s="835"/>
      <c r="AI1147" s="832" t="s">
        <v>179</v>
      </c>
    </row>
    <row r="1148" spans="2:71" s="789" customFormat="1" ht="15.6" customHeight="1" outlineLevel="1" x14ac:dyDescent="0.2">
      <c r="B1148" s="569" t="s">
        <v>1176</v>
      </c>
      <c r="C1148" s="814"/>
      <c r="D1148" s="570" t="s">
        <v>1721</v>
      </c>
      <c r="E1148" s="577">
        <v>21.8</v>
      </c>
      <c r="F1148" s="570" t="s">
        <v>74</v>
      </c>
      <c r="G1148" s="571"/>
      <c r="H1148" s="571">
        <f>SUM(H1149:H1153)/E1148</f>
        <v>0.88761467889908263</v>
      </c>
      <c r="I1148" s="767"/>
      <c r="J1148" s="767">
        <f>SUM(J1149:J1153)/E1148</f>
        <v>245</v>
      </c>
      <c r="K1148" s="767"/>
      <c r="L1148" s="767">
        <f>SUM(L1149:L1153)/E1148</f>
        <v>0</v>
      </c>
      <c r="M1148" s="767">
        <f>SUM(M1149:M1153)/E1148</f>
        <v>298.25688073394497</v>
      </c>
      <c r="N1148" s="814"/>
      <c r="O1148" s="886">
        <f>SUM(O1149:O1153)/E1148</f>
        <v>360.89082568807339</v>
      </c>
      <c r="P1148" s="885" t="str">
        <f>B1148</f>
        <v>V2-5-C1</v>
      </c>
      <c r="Q1148" s="885"/>
      <c r="R1148" s="886"/>
      <c r="S1148" s="886"/>
      <c r="T1148" s="886"/>
      <c r="U1148" s="899"/>
      <c r="V1148" s="886"/>
      <c r="W1148" s="886"/>
      <c r="X1148" s="886">
        <f>SUM(X1149:X1152)/E1148</f>
        <v>424.54404128440359</v>
      </c>
      <c r="Y1148" s="885"/>
      <c r="Z1148" s="836"/>
      <c r="AA1148" s="851"/>
      <c r="AB1148" s="851"/>
      <c r="AC1148" s="851"/>
      <c r="AD1148" s="851"/>
      <c r="AE1148" s="851"/>
      <c r="AF1148" s="851"/>
      <c r="AG1148" s="851"/>
      <c r="AH1148" s="851"/>
      <c r="AI1148" s="852" t="s">
        <v>170</v>
      </c>
      <c r="AJ1148" s="853" t="s">
        <v>171</v>
      </c>
      <c r="AK1148" s="832"/>
      <c r="AL1148" s="832"/>
      <c r="AM1148" s="832"/>
      <c r="AN1148" s="832"/>
      <c r="AO1148" s="832"/>
      <c r="AP1148" s="832"/>
      <c r="AQ1148" s="832"/>
      <c r="AR1148" s="832"/>
      <c r="AS1148" s="832"/>
      <c r="AT1148" s="832"/>
      <c r="AU1148" s="832"/>
      <c r="AV1148" s="832"/>
      <c r="AW1148" s="832"/>
      <c r="AX1148" s="832"/>
      <c r="AY1148" s="832"/>
      <c r="AZ1148" s="832"/>
      <c r="BA1148" s="832"/>
      <c r="BB1148" s="832"/>
      <c r="BC1148" s="832"/>
      <c r="BD1148" s="832"/>
      <c r="BE1148" s="832"/>
      <c r="BF1148" s="832"/>
      <c r="BG1148" s="832"/>
      <c r="BH1148" s="832"/>
      <c r="BI1148" s="832"/>
      <c r="BJ1148" s="832"/>
      <c r="BK1148" s="832"/>
      <c r="BL1148" s="832"/>
      <c r="BM1148" s="832"/>
      <c r="BN1148" s="832"/>
      <c r="BO1148" s="832"/>
      <c r="BP1148" s="832"/>
      <c r="BQ1148" s="832"/>
      <c r="BR1148" s="832"/>
      <c r="BS1148" s="832"/>
    </row>
    <row r="1149" spans="2:71" ht="15.6" customHeight="1" outlineLevel="2" x14ac:dyDescent="0.2">
      <c r="B1149" s="578"/>
      <c r="D1149" s="587" t="s">
        <v>1487</v>
      </c>
      <c r="E1149" s="579"/>
      <c r="G1149" s="580"/>
      <c r="H1149" s="580"/>
      <c r="I1149" s="774"/>
      <c r="J1149" s="774"/>
      <c r="K1149" s="774"/>
      <c r="N1149" s="703"/>
      <c r="O1149" s="888" t="str">
        <f>R1149</f>
        <v>incl. opslagen</v>
      </c>
      <c r="P1149" s="888"/>
      <c r="Q1149" s="894"/>
      <c r="R1149" s="901" t="str">
        <f>Tabellen!$C$2</f>
        <v>incl. opslagen</v>
      </c>
      <c r="S1149" s="895"/>
      <c r="T1149" s="901" t="str">
        <f>Tabellen!$C$2</f>
        <v>incl. opslagen</v>
      </c>
      <c r="Y1149" s="888"/>
      <c r="Z1149" s="836"/>
      <c r="AH1149" s="851"/>
      <c r="AI1149" s="852" t="s">
        <v>172</v>
      </c>
    </row>
    <row r="1150" spans="2:71" ht="15.6" customHeight="1" outlineLevel="2" x14ac:dyDescent="0.2">
      <c r="B1150" s="578"/>
      <c r="D1150" s="725" t="s">
        <v>1158</v>
      </c>
      <c r="E1150" s="969" t="s">
        <v>1159</v>
      </c>
      <c r="F1150" s="588" t="s">
        <v>844</v>
      </c>
      <c r="G1150" s="589">
        <v>2</v>
      </c>
      <c r="H1150" s="589">
        <f>E1150*G1150</f>
        <v>2</v>
      </c>
      <c r="I1150" s="774"/>
      <c r="J1150" s="774">
        <f>E1150*I1150</f>
        <v>0</v>
      </c>
      <c r="K1150" s="774"/>
      <c r="L1150" s="774">
        <f>E1150*K1150</f>
        <v>0</v>
      </c>
      <c r="M1150" s="774">
        <f>J1150+H1150*Tabellen!$K$2+L1150</f>
        <v>120</v>
      </c>
      <c r="N1150" s="703"/>
      <c r="O1150" s="889">
        <f>R1150+T1150</f>
        <v>145.19999999999999</v>
      </c>
      <c r="P1150" s="902"/>
      <c r="Q1150" s="894" t="s">
        <v>1007</v>
      </c>
      <c r="R1150" s="889">
        <f>H1150*Tabellen!$K$2*Tabellen!$F$2</f>
        <v>145.19999999999999</v>
      </c>
      <c r="S1150" s="895" t="s">
        <v>1089</v>
      </c>
      <c r="T1150" s="889">
        <f>J1150*Tabellen!$F$2</f>
        <v>0</v>
      </c>
      <c r="V1150" s="992">
        <f>(T1150+R1150)*Tabellen!$H$2</f>
        <v>30.491999999999997</v>
      </c>
      <c r="W1150" s="889">
        <f>U1150+V1150</f>
        <v>30.491999999999997</v>
      </c>
      <c r="X1150" s="889">
        <f>O1150+W1150</f>
        <v>175.69199999999998</v>
      </c>
      <c r="Y1150" s="888"/>
      <c r="Z1150" s="836"/>
      <c r="AH1150" s="851"/>
      <c r="AI1150" s="852" t="s">
        <v>173</v>
      </c>
    </row>
    <row r="1151" spans="2:71" ht="30.6" customHeight="1" outlineLevel="2" x14ac:dyDescent="0.2">
      <c r="B1151" s="578"/>
      <c r="D1151" s="725" t="s">
        <v>1723</v>
      </c>
      <c r="E1151" s="969" t="s">
        <v>1175</v>
      </c>
      <c r="F1151" s="588" t="s">
        <v>74</v>
      </c>
      <c r="G1151" s="589">
        <v>0.75</v>
      </c>
      <c r="H1151" s="589">
        <f>E1151*G1151</f>
        <v>16.350000000000001</v>
      </c>
      <c r="I1151" s="774">
        <v>245</v>
      </c>
      <c r="J1151" s="774">
        <f>E1151*I1151</f>
        <v>5341</v>
      </c>
      <c r="K1151" s="774"/>
      <c r="L1151" s="774">
        <f>E1151*K1151</f>
        <v>0</v>
      </c>
      <c r="M1151" s="774">
        <f>J1151+H1151*Tabellen!$K$2+L1151</f>
        <v>6322</v>
      </c>
      <c r="N1151" s="703"/>
      <c r="O1151" s="889">
        <f>R1151+T1151</f>
        <v>7649.62</v>
      </c>
      <c r="P1151" s="902"/>
      <c r="Q1151" s="894" t="s">
        <v>1007</v>
      </c>
      <c r="R1151" s="889">
        <f>H1151*Tabellen!$K$2*Tabellen!$F$2</f>
        <v>1187.01</v>
      </c>
      <c r="S1151" s="895" t="s">
        <v>1089</v>
      </c>
      <c r="T1151" s="889">
        <f>J1151*Tabellen!$F$2</f>
        <v>6462.61</v>
      </c>
      <c r="V1151" s="992">
        <f>T1151*Tabellen!$H$2</f>
        <v>1357.1480999999999</v>
      </c>
      <c r="W1151" s="889">
        <f>U1151+V1151</f>
        <v>1357.1480999999999</v>
      </c>
      <c r="X1151" s="889">
        <f>O1151+W1151</f>
        <v>9006.7680999999993</v>
      </c>
      <c r="Y1151" s="888"/>
      <c r="Z1151" s="836"/>
      <c r="AH1151" s="851"/>
      <c r="AI1151" s="852" t="s">
        <v>173</v>
      </c>
    </row>
    <row r="1152" spans="2:71" ht="15.6" customHeight="1" outlineLevel="2" x14ac:dyDescent="0.2">
      <c r="B1152" s="578"/>
      <c r="D1152" s="725" t="s">
        <v>1160</v>
      </c>
      <c r="E1152" s="969" t="s">
        <v>1159</v>
      </c>
      <c r="F1152" s="588" t="s">
        <v>844</v>
      </c>
      <c r="G1152" s="589">
        <v>1</v>
      </c>
      <c r="H1152" s="589">
        <f>E1152*G1152</f>
        <v>1</v>
      </c>
      <c r="I1152" s="774"/>
      <c r="J1152" s="774">
        <f>E1152*I1152</f>
        <v>0</v>
      </c>
      <c r="K1152" s="774"/>
      <c r="L1152" s="774">
        <f>E1152*K1152</f>
        <v>0</v>
      </c>
      <c r="M1152" s="774">
        <f>J1152+H1152*Tabellen!$K$2+L1152</f>
        <v>60</v>
      </c>
      <c r="N1152" s="703"/>
      <c r="O1152" s="889">
        <f>R1152+T1152</f>
        <v>72.599999999999994</v>
      </c>
      <c r="P1152" s="902"/>
      <c r="Q1152" s="894" t="s">
        <v>1007</v>
      </c>
      <c r="R1152" s="889">
        <f>H1152*Tabellen!$K$2*Tabellen!$F$2</f>
        <v>72.599999999999994</v>
      </c>
      <c r="S1152" s="895" t="s">
        <v>1089</v>
      </c>
      <c r="T1152" s="889">
        <f>J1152*Tabellen!$F$2</f>
        <v>0</v>
      </c>
      <c r="V1152" s="992">
        <f>T1152*Tabellen!$H$2</f>
        <v>0</v>
      </c>
      <c r="W1152" s="889">
        <f>U1152+V1152</f>
        <v>0</v>
      </c>
      <c r="X1152" s="889">
        <f>O1152+W1152</f>
        <v>72.599999999999994</v>
      </c>
      <c r="Y1152" s="888"/>
      <c r="Z1152" s="836"/>
      <c r="AH1152" s="851"/>
      <c r="AI1152" s="853">
        <v>1200</v>
      </c>
    </row>
    <row r="1153" spans="2:71" ht="15.6" customHeight="1" outlineLevel="2" x14ac:dyDescent="0.2">
      <c r="B1153" s="578"/>
      <c r="D1153" s="601"/>
      <c r="E1153" s="579"/>
      <c r="G1153" s="580"/>
      <c r="H1153" s="580"/>
      <c r="N1153" s="703"/>
      <c r="O1153" s="888"/>
      <c r="P1153" s="888"/>
      <c r="Q1153" s="888"/>
      <c r="Y1153" s="888"/>
      <c r="Z1153" s="836"/>
      <c r="AH1153" s="851"/>
      <c r="AI1153" s="852" t="s">
        <v>174</v>
      </c>
    </row>
    <row r="1154" spans="2:71" ht="9" customHeight="1" outlineLevel="1" x14ac:dyDescent="0.2">
      <c r="B1154" s="582"/>
      <c r="D1154" s="583"/>
      <c r="E1154" s="585"/>
      <c r="F1154" s="583"/>
      <c r="G1154" s="584"/>
      <c r="H1154" s="584"/>
      <c r="I1154" s="769"/>
      <c r="J1154" s="769"/>
      <c r="K1154" s="769"/>
      <c r="L1154" s="769"/>
      <c r="M1154" s="769"/>
      <c r="N1154" s="694"/>
      <c r="O1154" s="892"/>
      <c r="P1154" s="892"/>
      <c r="Q1154" s="892"/>
      <c r="R1154" s="893"/>
      <c r="S1154" s="893"/>
      <c r="T1154" s="893"/>
      <c r="U1154" s="893"/>
      <c r="V1154" s="893"/>
      <c r="W1154" s="893"/>
      <c r="X1154" s="893"/>
      <c r="Y1154" s="892"/>
      <c r="Z1154" s="837"/>
      <c r="AA1154" s="838"/>
      <c r="AG1154" s="835"/>
      <c r="AH1154" s="835"/>
      <c r="AI1154" s="832" t="s">
        <v>175</v>
      </c>
    </row>
    <row r="1155" spans="2:71" s="789" customFormat="1" ht="15.6" customHeight="1" outlineLevel="1" x14ac:dyDescent="0.2">
      <c r="B1155" s="569" t="s">
        <v>180</v>
      </c>
      <c r="C1155" s="814"/>
      <c r="D1155" s="570" t="s">
        <v>162</v>
      </c>
      <c r="E1155" s="577">
        <v>1</v>
      </c>
      <c r="F1155" s="570" t="s">
        <v>72</v>
      </c>
      <c r="G1155" s="571"/>
      <c r="H1155" s="571"/>
      <c r="I1155" s="767"/>
      <c r="J1155" s="767"/>
      <c r="K1155" s="767"/>
      <c r="L1155" s="767"/>
      <c r="M1155" s="767"/>
      <c r="N1155" s="814"/>
      <c r="O1155" s="884"/>
      <c r="P1155" s="885" t="str">
        <f>B1155</f>
        <v>V2-5-X</v>
      </c>
      <c r="Q1155" s="885"/>
      <c r="R1155" s="886"/>
      <c r="S1155" s="886"/>
      <c r="T1155" s="886"/>
      <c r="U1155" s="886"/>
      <c r="V1155" s="886"/>
      <c r="W1155" s="886"/>
      <c r="X1155" s="886"/>
      <c r="Y1155" s="885"/>
      <c r="Z1155" s="836"/>
      <c r="AA1155" s="832"/>
      <c r="AB1155" s="832"/>
      <c r="AC1155" s="832"/>
      <c r="AD1155" s="832"/>
      <c r="AE1155" s="832"/>
      <c r="AF1155" s="832"/>
      <c r="AG1155" s="832"/>
      <c r="AH1155" s="832"/>
      <c r="AI1155" s="832"/>
      <c r="AJ1155" s="832"/>
      <c r="AK1155" s="832"/>
      <c r="AL1155" s="832"/>
      <c r="AM1155" s="832"/>
      <c r="AN1155" s="832"/>
      <c r="AO1155" s="832"/>
      <c r="AP1155" s="832"/>
      <c r="AQ1155" s="832"/>
      <c r="AR1155" s="832"/>
      <c r="AS1155" s="832"/>
      <c r="AT1155" s="832"/>
      <c r="AU1155" s="832"/>
      <c r="AV1155" s="832"/>
      <c r="AW1155" s="832"/>
      <c r="AX1155" s="832"/>
      <c r="AY1155" s="832"/>
      <c r="AZ1155" s="832"/>
      <c r="BA1155" s="832"/>
      <c r="BB1155" s="832"/>
      <c r="BC1155" s="832"/>
      <c r="BD1155" s="832"/>
      <c r="BE1155" s="832"/>
      <c r="BF1155" s="832"/>
      <c r="BG1155" s="832"/>
      <c r="BH1155" s="832"/>
      <c r="BI1155" s="832"/>
      <c r="BJ1155" s="832"/>
      <c r="BK1155" s="832"/>
      <c r="BL1155" s="832"/>
      <c r="BM1155" s="832"/>
      <c r="BN1155" s="832"/>
      <c r="BO1155" s="832"/>
      <c r="BP1155" s="832"/>
      <c r="BQ1155" s="832"/>
      <c r="BR1155" s="832"/>
      <c r="BS1155" s="832"/>
    </row>
    <row r="1156" spans="2:71" ht="15.6" customHeight="1" outlineLevel="2" x14ac:dyDescent="0.2">
      <c r="B1156" s="578"/>
      <c r="D1156" s="587" t="s">
        <v>142</v>
      </c>
      <c r="E1156" s="579"/>
      <c r="G1156" s="580"/>
      <c r="H1156" s="580"/>
      <c r="I1156" s="774"/>
      <c r="J1156" s="774"/>
      <c r="K1156" s="774"/>
      <c r="N1156" s="703"/>
      <c r="O1156" s="888"/>
      <c r="P1156" s="888"/>
      <c r="Q1156" s="888"/>
      <c r="R1156" s="901" t="str">
        <f>Tabellen!$C$2</f>
        <v>incl. opslagen</v>
      </c>
      <c r="T1156" s="901" t="str">
        <f>Tabellen!$C$2</f>
        <v>incl. opslagen</v>
      </c>
      <c r="Y1156" s="888"/>
      <c r="Z1156" s="836"/>
    </row>
    <row r="1157" spans="2:71" ht="15.6" customHeight="1" outlineLevel="2" x14ac:dyDescent="0.2">
      <c r="B1157" s="583" t="s">
        <v>1110</v>
      </c>
      <c r="D1157" s="576" t="s">
        <v>1151</v>
      </c>
      <c r="E1157" s="597">
        <v>1</v>
      </c>
      <c r="F1157" s="598" t="s">
        <v>72</v>
      </c>
      <c r="G1157" s="580"/>
      <c r="H1157" s="580">
        <f>E1157*G1157</f>
        <v>0</v>
      </c>
      <c r="J1157" s="768">
        <f>E1157*I1157</f>
        <v>0</v>
      </c>
      <c r="K1157" s="768">
        <v>175</v>
      </c>
      <c r="L1157" s="768">
        <f>E1157*K1157</f>
        <v>175</v>
      </c>
      <c r="M1157" s="768">
        <f>J1157+H1157*Tabellen!$K$2+L1157</f>
        <v>175</v>
      </c>
      <c r="N1157" s="703"/>
      <c r="O1157" s="903">
        <f t="shared" ref="O1157:O1163" si="328">M1157</f>
        <v>175</v>
      </c>
      <c r="P1157" s="888"/>
      <c r="Q1157" s="891"/>
      <c r="R1157" s="911">
        <v>0</v>
      </c>
      <c r="S1157" s="889">
        <f>O1157*R1157</f>
        <v>0</v>
      </c>
      <c r="T1157" s="889">
        <f>M1157-S1157</f>
        <v>175</v>
      </c>
      <c r="U1157" s="889">
        <f>S1157*Tabellen!$G$2</f>
        <v>0</v>
      </c>
      <c r="V1157" s="992">
        <f>T1157*Tabellen!$H$2</f>
        <v>36.75</v>
      </c>
      <c r="W1157" s="889">
        <f>U1157+V1157</f>
        <v>36.75</v>
      </c>
      <c r="X1157" s="889">
        <f>M1157+W1157</f>
        <v>211.75</v>
      </c>
      <c r="Z1157" s="845"/>
    </row>
    <row r="1158" spans="2:71" ht="15.6" customHeight="1" outlineLevel="2" x14ac:dyDescent="0.2">
      <c r="B1158" s="687"/>
      <c r="E1158" s="597"/>
      <c r="F1158" s="598"/>
      <c r="G1158" s="580"/>
      <c r="H1158" s="580"/>
      <c r="N1158" s="703"/>
      <c r="O1158" s="903">
        <f t="shared" si="328"/>
        <v>0</v>
      </c>
      <c r="P1158" s="888"/>
      <c r="Q1158" s="891"/>
      <c r="Z1158" s="845"/>
    </row>
    <row r="1159" spans="2:71" ht="15.6" customHeight="1" outlineLevel="2" x14ac:dyDescent="0.2">
      <c r="B1159" s="583" t="s">
        <v>1515</v>
      </c>
      <c r="D1159" s="692" t="s">
        <v>1152</v>
      </c>
      <c r="E1159" s="597">
        <v>1</v>
      </c>
      <c r="F1159" s="598" t="s">
        <v>72</v>
      </c>
      <c r="G1159" s="599"/>
      <c r="H1159" s="599">
        <f>E1159*G1159</f>
        <v>0</v>
      </c>
      <c r="J1159" s="776">
        <f>E1159*I1159</f>
        <v>0</v>
      </c>
      <c r="K1159" s="776">
        <v>450</v>
      </c>
      <c r="L1159" s="776">
        <f>+K1159*E1159</f>
        <v>450</v>
      </c>
      <c r="M1159" s="777">
        <f>J1159+H1159*Tabellen!$K$2+L1159</f>
        <v>450</v>
      </c>
      <c r="N1159" s="703"/>
      <c r="O1159" s="903">
        <f t="shared" si="328"/>
        <v>450</v>
      </c>
      <c r="P1159" s="897"/>
      <c r="Q1159" s="891"/>
      <c r="R1159" s="911">
        <v>0</v>
      </c>
      <c r="S1159" s="889">
        <f>O1159*R1159</f>
        <v>0</v>
      </c>
      <c r="T1159" s="889">
        <f>M1159-S1159</f>
        <v>450</v>
      </c>
      <c r="U1159" s="889">
        <f>S1159*Tabellen!$G$2</f>
        <v>0</v>
      </c>
      <c r="V1159" s="992">
        <f>T1159*Tabellen!$H$2</f>
        <v>94.5</v>
      </c>
      <c r="W1159" s="889">
        <f>U1159+V1159</f>
        <v>94.5</v>
      </c>
      <c r="X1159" s="889">
        <f>M1159+W1159</f>
        <v>544.5</v>
      </c>
      <c r="Z1159" s="846"/>
    </row>
    <row r="1160" spans="2:71" ht="15.6" customHeight="1" outlineLevel="2" x14ac:dyDescent="0.2">
      <c r="B1160" s="687"/>
      <c r="D1160" s="692"/>
      <c r="E1160" s="597"/>
      <c r="F1160" s="598"/>
      <c r="G1160" s="599"/>
      <c r="H1160" s="599"/>
      <c r="J1160" s="776"/>
      <c r="K1160" s="776"/>
      <c r="L1160" s="776"/>
      <c r="M1160" s="777"/>
      <c r="N1160" s="703"/>
      <c r="O1160" s="903">
        <f t="shared" si="328"/>
        <v>0</v>
      </c>
      <c r="P1160" s="897"/>
      <c r="Q1160" s="891"/>
      <c r="R1160" s="911"/>
      <c r="Z1160" s="846"/>
    </row>
    <row r="1161" spans="2:71" ht="15.6" customHeight="1" outlineLevel="2" x14ac:dyDescent="0.2">
      <c r="B1161" s="583" t="s">
        <v>1516</v>
      </c>
      <c r="D1161" s="692" t="s">
        <v>1150</v>
      </c>
      <c r="E1161" s="597">
        <f>E1159</f>
        <v>1</v>
      </c>
      <c r="F1161" s="598" t="s">
        <v>72</v>
      </c>
      <c r="G1161" s="599"/>
      <c r="H1161" s="599">
        <f>E1161*G1161</f>
        <v>0</v>
      </c>
      <c r="I1161" s="776"/>
      <c r="J1161" s="776">
        <f>E1161*I1161</f>
        <v>0</v>
      </c>
      <c r="K1161" s="776">
        <v>75</v>
      </c>
      <c r="L1161" s="776">
        <f>+K1161*E1161</f>
        <v>75</v>
      </c>
      <c r="M1161" s="777">
        <f>J1161+H1161*Tabellen!$K$2+L1161</f>
        <v>75</v>
      </c>
      <c r="N1161" s="703"/>
      <c r="O1161" s="903">
        <f t="shared" si="328"/>
        <v>75</v>
      </c>
      <c r="P1161" s="888"/>
      <c r="Q1161" s="891"/>
      <c r="R1161" s="911">
        <v>0</v>
      </c>
      <c r="S1161" s="889">
        <f>O1161*R1161</f>
        <v>0</v>
      </c>
      <c r="T1161" s="889">
        <f>M1161-S1161</f>
        <v>75</v>
      </c>
      <c r="U1161" s="889">
        <f>S1161*Tabellen!$G$2</f>
        <v>0</v>
      </c>
      <c r="V1161" s="992">
        <f>T1161*Tabellen!$H$2</f>
        <v>15.75</v>
      </c>
      <c r="W1161" s="889">
        <f>U1161+V1161</f>
        <v>15.75</v>
      </c>
      <c r="X1161" s="889">
        <f>M1161+W1161</f>
        <v>90.75</v>
      </c>
      <c r="Z1161" s="846"/>
    </row>
    <row r="1162" spans="2:71" ht="15.6" customHeight="1" outlineLevel="2" x14ac:dyDescent="0.2">
      <c r="B1162" s="687"/>
      <c r="D1162" s="692"/>
      <c r="E1162" s="597"/>
      <c r="F1162" s="598"/>
      <c r="G1162" s="580"/>
      <c r="H1162" s="580"/>
      <c r="N1162" s="703"/>
      <c r="O1162" s="903">
        <f t="shared" si="328"/>
        <v>0</v>
      </c>
      <c r="P1162" s="888"/>
      <c r="Q1162" s="891"/>
      <c r="R1162" s="911"/>
      <c r="Z1162" s="846"/>
    </row>
    <row r="1163" spans="2:71" ht="15.6" customHeight="1" outlineLevel="2" x14ac:dyDescent="0.2">
      <c r="B1163" s="583" t="s">
        <v>1517</v>
      </c>
      <c r="D1163" s="692"/>
      <c r="E1163" s="579"/>
      <c r="G1163" s="580"/>
      <c r="H1163" s="573">
        <f>E1163*G1163</f>
        <v>0</v>
      </c>
      <c r="I1163" s="770">
        <v>0</v>
      </c>
      <c r="J1163" s="770">
        <f>E1163*I1163</f>
        <v>0</v>
      </c>
      <c r="K1163" s="770"/>
      <c r="L1163" s="770">
        <f>E1163*K1163</f>
        <v>0</v>
      </c>
      <c r="M1163" s="770">
        <f>J1163+H1163*Tabellen!$K$2+L1163</f>
        <v>0</v>
      </c>
      <c r="N1163" s="703"/>
      <c r="O1163" s="889">
        <f t="shared" si="328"/>
        <v>0</v>
      </c>
      <c r="P1163" s="888"/>
      <c r="Q1163" s="894" t="s">
        <v>1007</v>
      </c>
      <c r="R1163" s="889">
        <f>H1163*Tabellen!$K$2*Tabellen!$F$2</f>
        <v>0</v>
      </c>
      <c r="S1163" s="895" t="s">
        <v>1089</v>
      </c>
      <c r="T1163" s="889">
        <f>J1163*Tabellen!$F$2</f>
        <v>0</v>
      </c>
      <c r="U1163" s="889">
        <f>R1163*Tabellen!$G$2</f>
        <v>0</v>
      </c>
      <c r="V1163" s="889">
        <f>T1163*Tabellen!$H$2</f>
        <v>0</v>
      </c>
      <c r="W1163" s="889">
        <f>U1163+V1163</f>
        <v>0</v>
      </c>
      <c r="X1163" s="889">
        <f>O1163+W1163</f>
        <v>0</v>
      </c>
      <c r="Y1163" s="888"/>
      <c r="Z1163" s="836"/>
    </row>
    <row r="1164" spans="2:71" ht="15.6" customHeight="1" outlineLevel="2" x14ac:dyDescent="0.2">
      <c r="B1164" s="578"/>
      <c r="D1164" s="690"/>
      <c r="E1164" s="590"/>
      <c r="F1164" s="575"/>
      <c r="G1164" s="573"/>
      <c r="H1164" s="573">
        <f>E1164*G1164</f>
        <v>0</v>
      </c>
      <c r="I1164" s="770"/>
      <c r="J1164" s="770">
        <f>E1164*I1164</f>
        <v>0</v>
      </c>
      <c r="K1164" s="770"/>
      <c r="L1164" s="770">
        <f>E1164*K1164</f>
        <v>0</v>
      </c>
      <c r="M1164" s="770">
        <f>J1164+H1164*Tabellen!$K$2+L1164</f>
        <v>0</v>
      </c>
      <c r="N1164" s="703"/>
      <c r="O1164" s="889">
        <f>R1164+T1164</f>
        <v>0</v>
      </c>
      <c r="P1164" s="902"/>
      <c r="Q1164" s="894" t="s">
        <v>1007</v>
      </c>
      <c r="R1164" s="889">
        <f>H1164*Tabellen!$K$2*Tabellen!$F$2</f>
        <v>0</v>
      </c>
      <c r="S1164" s="895" t="s">
        <v>1089</v>
      </c>
      <c r="T1164" s="889">
        <f>J1164*Tabellen!$F$2</f>
        <v>0</v>
      </c>
      <c r="U1164" s="889">
        <f>R1164*Tabellen!$G$2</f>
        <v>0</v>
      </c>
      <c r="V1164" s="889">
        <f>T1164*Tabellen!$H$2</f>
        <v>0</v>
      </c>
      <c r="W1164" s="889">
        <f>U1164+V1164</f>
        <v>0</v>
      </c>
      <c r="X1164" s="889">
        <f>O1164+W1164</f>
        <v>0</v>
      </c>
      <c r="Y1164" s="888"/>
      <c r="Z1164" s="836"/>
      <c r="AH1164" s="851"/>
      <c r="AI1164" s="852" t="s">
        <v>173</v>
      </c>
    </row>
    <row r="1165" spans="2:71" ht="15.6" customHeight="1" outlineLevel="2" x14ac:dyDescent="0.2">
      <c r="B1165" s="578"/>
      <c r="D1165" s="690"/>
      <c r="E1165" s="590"/>
      <c r="F1165" s="575"/>
      <c r="G1165" s="573"/>
      <c r="H1165" s="573">
        <f>E1165*G1165</f>
        <v>0</v>
      </c>
      <c r="I1165" s="770"/>
      <c r="J1165" s="770">
        <f>E1165*I1165</f>
        <v>0</v>
      </c>
      <c r="K1165" s="770"/>
      <c r="L1165" s="770">
        <f>E1165*K1165</f>
        <v>0</v>
      </c>
      <c r="M1165" s="770">
        <f>J1165+H1165*Tabellen!$K$2+L1165</f>
        <v>0</v>
      </c>
      <c r="N1165" s="703"/>
      <c r="O1165" s="889">
        <f>R1165+T1165</f>
        <v>0</v>
      </c>
      <c r="P1165" s="902"/>
      <c r="Q1165" s="894" t="s">
        <v>1007</v>
      </c>
      <c r="R1165" s="889">
        <f>H1165*Tabellen!$K$2*Tabellen!$F$2</f>
        <v>0</v>
      </c>
      <c r="S1165" s="895" t="s">
        <v>1089</v>
      </c>
      <c r="T1165" s="889">
        <f>J1165*Tabellen!$F$2</f>
        <v>0</v>
      </c>
      <c r="U1165" s="889">
        <f>R1165*Tabellen!$G$2</f>
        <v>0</v>
      </c>
      <c r="V1165" s="889">
        <f>T1165*Tabellen!$H$2</f>
        <v>0</v>
      </c>
      <c r="W1165" s="889">
        <f>U1165+V1165</f>
        <v>0</v>
      </c>
      <c r="X1165" s="889">
        <f>O1165+W1165</f>
        <v>0</v>
      </c>
      <c r="Y1165" s="888"/>
      <c r="Z1165" s="836"/>
      <c r="AH1165" s="851"/>
      <c r="AI1165" s="852" t="s">
        <v>173</v>
      </c>
    </row>
    <row r="1166" spans="2:71" ht="15.6" customHeight="1" outlineLevel="2" x14ac:dyDescent="0.2">
      <c r="B1166" s="578"/>
      <c r="D1166" s="690"/>
      <c r="E1166" s="590"/>
      <c r="F1166" s="575"/>
      <c r="G1166" s="573"/>
      <c r="H1166" s="573">
        <f>E1166*G1166</f>
        <v>0</v>
      </c>
      <c r="I1166" s="770"/>
      <c r="J1166" s="770">
        <f>E1166*I1166</f>
        <v>0</v>
      </c>
      <c r="K1166" s="770"/>
      <c r="L1166" s="770">
        <f>E1166*K1166</f>
        <v>0</v>
      </c>
      <c r="M1166" s="770">
        <f>J1166+H1166*Tabellen!$K$2+L1166</f>
        <v>0</v>
      </c>
      <c r="N1166" s="703"/>
      <c r="O1166" s="889">
        <f>R1166+T1166</f>
        <v>0</v>
      </c>
      <c r="P1166" s="902"/>
      <c r="Q1166" s="894" t="s">
        <v>1007</v>
      </c>
      <c r="R1166" s="889">
        <f>H1166*Tabellen!$K$2*Tabellen!$F$2</f>
        <v>0</v>
      </c>
      <c r="S1166" s="895" t="s">
        <v>1089</v>
      </c>
      <c r="T1166" s="889">
        <f>J1166*Tabellen!$F$2</f>
        <v>0</v>
      </c>
      <c r="U1166" s="889">
        <f>R1166*Tabellen!$G$2</f>
        <v>0</v>
      </c>
      <c r="V1166" s="889">
        <f>T1166*Tabellen!$H$2</f>
        <v>0</v>
      </c>
      <c r="W1166" s="889">
        <f>U1166+V1166</f>
        <v>0</v>
      </c>
      <c r="X1166" s="889">
        <f>O1166+W1166</f>
        <v>0</v>
      </c>
      <c r="Y1166" s="888"/>
      <c r="Z1166" s="836"/>
      <c r="AH1166" s="851"/>
      <c r="AI1166" s="853">
        <v>1200</v>
      </c>
    </row>
    <row r="1167" spans="2:71" ht="9" customHeight="1" outlineLevel="1" x14ac:dyDescent="0.2">
      <c r="B1167" s="582"/>
      <c r="D1167" s="583"/>
      <c r="E1167" s="585"/>
      <c r="F1167" s="583"/>
      <c r="G1167" s="584"/>
      <c r="H1167" s="584"/>
      <c r="I1167" s="769"/>
      <c r="J1167" s="769"/>
      <c r="K1167" s="769"/>
      <c r="L1167" s="769"/>
      <c r="M1167" s="769"/>
      <c r="N1167" s="694"/>
      <c r="O1167" s="892"/>
      <c r="P1167" s="892"/>
      <c r="Q1167" s="892"/>
      <c r="R1167" s="893"/>
      <c r="S1167" s="893"/>
      <c r="T1167" s="893"/>
      <c r="U1167" s="893"/>
      <c r="V1167" s="893"/>
      <c r="W1167" s="893"/>
      <c r="X1167" s="893"/>
      <c r="Y1167" s="892"/>
      <c r="Z1167" s="837"/>
      <c r="AA1167" s="838"/>
      <c r="AG1167" s="835"/>
      <c r="AH1167" s="835"/>
    </row>
    <row r="1168" spans="2:71" s="789" customFormat="1" ht="15.6" customHeight="1" outlineLevel="1" x14ac:dyDescent="0.2">
      <c r="B1168" s="569" t="s">
        <v>1113</v>
      </c>
      <c r="C1168" s="814"/>
      <c r="D1168" s="570" t="s">
        <v>831</v>
      </c>
      <c r="E1168" s="577">
        <v>21.8</v>
      </c>
      <c r="F1168" s="570" t="s">
        <v>74</v>
      </c>
      <c r="G1168" s="571"/>
      <c r="H1168" s="571">
        <f>SUM(H1169:H1178)/E1168</f>
        <v>1.3291834862385321</v>
      </c>
      <c r="I1168" s="767"/>
      <c r="J1168" s="767">
        <f>SUM(J1169:J1178)/E1168</f>
        <v>412.07477064220183</v>
      </c>
      <c r="K1168" s="767"/>
      <c r="L1168" s="767">
        <f>SUM(L1169:L1178)/E1168</f>
        <v>0</v>
      </c>
      <c r="M1168" s="767">
        <f>SUM(M1169:M1177)/E1168</f>
        <v>491.82577981651372</v>
      </c>
      <c r="N1168" s="814"/>
      <c r="O1168" s="886">
        <f>SUM(O1169:O1177)/E1168</f>
        <v>595.10919357798161</v>
      </c>
      <c r="P1168" s="885" t="str">
        <f>B1168</f>
        <v>V2-6-A1</v>
      </c>
      <c r="Q1168" s="885"/>
      <c r="R1168" s="886"/>
      <c r="S1168" s="886"/>
      <c r="T1168" s="886"/>
      <c r="U1168" s="899"/>
      <c r="V1168" s="886"/>
      <c r="W1168" s="886"/>
      <c r="X1168" s="886">
        <f>SUM(X1169:X1177)/E1168</f>
        <v>708.50227769724768</v>
      </c>
      <c r="Y1168" s="885"/>
      <c r="Z1168" s="836"/>
      <c r="AA1168" s="832"/>
      <c r="AB1168" s="832"/>
      <c r="AC1168" s="832"/>
      <c r="AD1168" s="832"/>
      <c r="AE1168" s="832"/>
      <c r="AF1168" s="832"/>
      <c r="AG1168" s="832"/>
      <c r="AH1168" s="832"/>
      <c r="AI1168" s="832"/>
      <c r="AJ1168" s="832"/>
      <c r="AK1168" s="832"/>
      <c r="AL1168" s="832"/>
      <c r="AM1168" s="832"/>
      <c r="AN1168" s="832"/>
      <c r="AO1168" s="832"/>
      <c r="AP1168" s="832"/>
      <c r="AQ1168" s="832"/>
      <c r="AR1168" s="832"/>
      <c r="AS1168" s="832"/>
      <c r="AT1168" s="832"/>
      <c r="AU1168" s="832"/>
      <c r="AV1168" s="832"/>
      <c r="AW1168" s="832"/>
      <c r="AX1168" s="832"/>
      <c r="AY1168" s="832"/>
      <c r="AZ1168" s="832"/>
      <c r="BA1168" s="832"/>
      <c r="BB1168" s="832"/>
      <c r="BC1168" s="832"/>
      <c r="BD1168" s="832"/>
      <c r="BE1168" s="832"/>
      <c r="BF1168" s="832"/>
      <c r="BG1168" s="832"/>
      <c r="BH1168" s="832"/>
      <c r="BI1168" s="832"/>
      <c r="BJ1168" s="832"/>
      <c r="BK1168" s="832"/>
      <c r="BL1168" s="832"/>
      <c r="BM1168" s="832"/>
      <c r="BN1168" s="832"/>
      <c r="BO1168" s="832"/>
      <c r="BP1168" s="832"/>
      <c r="BQ1168" s="832"/>
      <c r="BR1168" s="832"/>
      <c r="BS1168" s="832"/>
    </row>
    <row r="1169" spans="2:71" ht="15.6" customHeight="1" outlineLevel="2" x14ac:dyDescent="0.2">
      <c r="B1169" s="578"/>
      <c r="D1169" s="587" t="s">
        <v>1208</v>
      </c>
      <c r="E1169" s="579"/>
      <c r="G1169" s="580"/>
      <c r="H1169" s="580"/>
      <c r="I1169" s="774"/>
      <c r="J1169" s="774"/>
      <c r="K1169" s="774"/>
      <c r="N1169" s="703"/>
      <c r="O1169" s="888" t="str">
        <f>R1169</f>
        <v>incl. opslagen</v>
      </c>
      <c r="P1169" s="888"/>
      <c r="Q1169" s="894"/>
      <c r="R1169" s="901" t="str">
        <f>Tabellen!$C$2</f>
        <v>incl. opslagen</v>
      </c>
      <c r="S1169" s="895"/>
      <c r="T1169" s="901" t="str">
        <f>Tabellen!$C$2</f>
        <v>incl. opslagen</v>
      </c>
      <c r="Y1169" s="888"/>
      <c r="Z1169" s="836"/>
    </row>
    <row r="1170" spans="2:71" ht="15.6" customHeight="1" outlineLevel="2" x14ac:dyDescent="0.2">
      <c r="B1170" s="578"/>
      <c r="D1170" s="692" t="s">
        <v>1378</v>
      </c>
      <c r="E1170" s="579" t="s">
        <v>1159</v>
      </c>
      <c r="F1170" s="576" t="s">
        <v>844</v>
      </c>
      <c r="G1170" s="580">
        <v>2</v>
      </c>
      <c r="H1170" s="580">
        <f t="shared" ref="H1170:H1176" si="329">E1170*G1170</f>
        <v>2</v>
      </c>
      <c r="J1170" s="768">
        <f t="shared" ref="J1170:J1176" si="330">E1170*I1170</f>
        <v>0</v>
      </c>
      <c r="L1170" s="768">
        <f>E1170*K1170</f>
        <v>0</v>
      </c>
      <c r="M1170" s="768">
        <f>J1170+H1170*Tabellen!$K$2+L1170</f>
        <v>120</v>
      </c>
      <c r="N1170" s="703"/>
      <c r="O1170" s="889">
        <f t="shared" ref="O1170:O1176" si="331">R1170+T1170</f>
        <v>145.19999999999999</v>
      </c>
      <c r="P1170" s="902"/>
      <c r="Q1170" s="894" t="s">
        <v>1007</v>
      </c>
      <c r="R1170" s="889">
        <f>H1170*Tabellen!$K$2*Tabellen!$F$2</f>
        <v>145.19999999999999</v>
      </c>
      <c r="S1170" s="895" t="s">
        <v>1089</v>
      </c>
      <c r="T1170" s="889">
        <f>J1170*Tabellen!$F$2</f>
        <v>0</v>
      </c>
      <c r="U1170" s="889">
        <f>R1170*Tabellen!$G$2</f>
        <v>13.067999999999998</v>
      </c>
      <c r="V1170" s="889">
        <f>T1170*Tabellen!$H$2</f>
        <v>0</v>
      </c>
      <c r="W1170" s="889">
        <f t="shared" ref="W1170:W1176" si="332">U1170+V1170</f>
        <v>13.067999999999998</v>
      </c>
      <c r="X1170" s="889">
        <f t="shared" ref="X1170:X1176" si="333">O1170+W1170</f>
        <v>158.26799999999997</v>
      </c>
      <c r="Y1170" s="888"/>
      <c r="Z1170" s="836"/>
      <c r="AH1170" s="851"/>
      <c r="AI1170" s="852" t="s">
        <v>173</v>
      </c>
    </row>
    <row r="1171" spans="2:71" ht="15.6" customHeight="1" outlineLevel="2" x14ac:dyDescent="0.2">
      <c r="B1171" s="687"/>
      <c r="D1171" s="692" t="s">
        <v>167</v>
      </c>
      <c r="E1171" s="597">
        <f>E1168</f>
        <v>21.8</v>
      </c>
      <c r="F1171" s="598" t="s">
        <v>74</v>
      </c>
      <c r="G1171" s="599">
        <v>0.25</v>
      </c>
      <c r="H1171" s="599">
        <f t="shared" si="329"/>
        <v>5.45</v>
      </c>
      <c r="I1171" s="776">
        <v>2.5</v>
      </c>
      <c r="J1171" s="776">
        <f t="shared" si="330"/>
        <v>54.5</v>
      </c>
      <c r="K1171" s="776"/>
      <c r="L1171" s="776">
        <f>E1171*K1171</f>
        <v>0</v>
      </c>
      <c r="M1171" s="777">
        <f>J1171+H1171*Tabellen!$K$2+L1171</f>
        <v>381.5</v>
      </c>
      <c r="N1171" s="703"/>
      <c r="O1171" s="889">
        <f t="shared" si="331"/>
        <v>461.61500000000001</v>
      </c>
      <c r="P1171" s="902"/>
      <c r="Q1171" s="894" t="s">
        <v>1007</v>
      </c>
      <c r="R1171" s="889">
        <f>H1171*Tabellen!$K$2*Tabellen!$F$2</f>
        <v>395.67</v>
      </c>
      <c r="S1171" s="895" t="s">
        <v>1089</v>
      </c>
      <c r="T1171" s="889">
        <f>J1171*Tabellen!$F$2</f>
        <v>65.944999999999993</v>
      </c>
      <c r="U1171" s="889">
        <f>R1171*Tabellen!$G$2</f>
        <v>35.610300000000002</v>
      </c>
      <c r="V1171" s="889">
        <f>T1171*Tabellen!$H$2</f>
        <v>13.848449999999998</v>
      </c>
      <c r="W1171" s="889">
        <f t="shared" si="332"/>
        <v>49.458750000000002</v>
      </c>
      <c r="X1171" s="889">
        <f t="shared" si="333"/>
        <v>511.07375000000002</v>
      </c>
      <c r="Z1171" s="837"/>
    </row>
    <row r="1172" spans="2:71" ht="15.6" customHeight="1" outlineLevel="2" x14ac:dyDescent="0.2">
      <c r="B1172" s="687"/>
      <c r="D1172" s="692" t="s">
        <v>1439</v>
      </c>
      <c r="E1172" s="597">
        <v>32.86</v>
      </c>
      <c r="F1172" s="598" t="s">
        <v>71</v>
      </c>
      <c r="G1172" s="599">
        <v>0.05</v>
      </c>
      <c r="H1172" s="599">
        <f t="shared" si="329"/>
        <v>1.643</v>
      </c>
      <c r="I1172" s="776">
        <v>0</v>
      </c>
      <c r="J1172" s="776">
        <f t="shared" si="330"/>
        <v>0</v>
      </c>
      <c r="K1172" s="776">
        <v>0</v>
      </c>
      <c r="L1172" s="776">
        <f>+K1172*E1172</f>
        <v>0</v>
      </c>
      <c r="M1172" s="777">
        <f>J1172+H1172*Tabellen!$K$2+L1172</f>
        <v>98.58</v>
      </c>
      <c r="N1172" s="703"/>
      <c r="O1172" s="889">
        <f t="shared" si="331"/>
        <v>119.28179999999999</v>
      </c>
      <c r="P1172" s="902"/>
      <c r="Q1172" s="894" t="s">
        <v>1007</v>
      </c>
      <c r="R1172" s="889">
        <f>H1172*Tabellen!$K$2*Tabellen!$F$2</f>
        <v>119.28179999999999</v>
      </c>
      <c r="S1172" s="895" t="s">
        <v>1089</v>
      </c>
      <c r="T1172" s="889">
        <f>J1172*Tabellen!$F$2</f>
        <v>0</v>
      </c>
      <c r="U1172" s="889">
        <f>R1172*Tabellen!$G$2</f>
        <v>10.735361999999999</v>
      </c>
      <c r="V1172" s="889">
        <f>T1172*Tabellen!$H$2</f>
        <v>0</v>
      </c>
      <c r="W1172" s="889">
        <f t="shared" si="332"/>
        <v>10.735361999999999</v>
      </c>
      <c r="X1172" s="889">
        <f t="shared" si="333"/>
        <v>130.01716199999998</v>
      </c>
      <c r="Z1172" s="837"/>
    </row>
    <row r="1173" spans="2:71" ht="15.6" customHeight="1" outlineLevel="2" x14ac:dyDescent="0.2">
      <c r="B1173" s="687"/>
      <c r="D1173" s="692" t="s">
        <v>1440</v>
      </c>
      <c r="E1173" s="597">
        <f>E1168</f>
        <v>21.8</v>
      </c>
      <c r="F1173" s="598" t="s">
        <v>74</v>
      </c>
      <c r="G1173" s="599">
        <v>0.7</v>
      </c>
      <c r="H1173" s="599">
        <f t="shared" si="329"/>
        <v>15.26</v>
      </c>
      <c r="I1173" s="776">
        <v>400</v>
      </c>
      <c r="J1173" s="776">
        <f t="shared" si="330"/>
        <v>8720</v>
      </c>
      <c r="K1173" s="776"/>
      <c r="L1173" s="776">
        <f>+K1173*E1173</f>
        <v>0</v>
      </c>
      <c r="M1173" s="777">
        <f>J1173+H1173*Tabellen!$K$2+L1173</f>
        <v>9635.6</v>
      </c>
      <c r="N1173" s="703"/>
      <c r="O1173" s="889">
        <f t="shared" si="331"/>
        <v>11659.075999999999</v>
      </c>
      <c r="P1173" s="902"/>
      <c r="Q1173" s="894" t="s">
        <v>1007</v>
      </c>
      <c r="R1173" s="889">
        <f>H1173*Tabellen!$K$2*Tabellen!$F$2</f>
        <v>1107.876</v>
      </c>
      <c r="S1173" s="895" t="s">
        <v>1089</v>
      </c>
      <c r="T1173" s="889">
        <f>J1173*Tabellen!$F$2</f>
        <v>10551.199999999999</v>
      </c>
      <c r="U1173" s="889">
        <f>R1173*Tabellen!$G$2</f>
        <v>99.708839999999995</v>
      </c>
      <c r="V1173" s="889">
        <f>T1173*Tabellen!$H$2</f>
        <v>2215.7519999999995</v>
      </c>
      <c r="W1173" s="889">
        <f t="shared" si="332"/>
        <v>2315.4608399999993</v>
      </c>
      <c r="X1173" s="889">
        <f t="shared" si="333"/>
        <v>13974.536839999999</v>
      </c>
      <c r="Z1173" s="837"/>
    </row>
    <row r="1174" spans="2:71" ht="15.6" customHeight="1" outlineLevel="2" x14ac:dyDescent="0.2">
      <c r="B1174" s="687"/>
      <c r="D1174" s="692" t="s">
        <v>168</v>
      </c>
      <c r="E1174" s="597">
        <f>E1172-E1175</f>
        <v>24.86</v>
      </c>
      <c r="F1174" s="598" t="s">
        <v>71</v>
      </c>
      <c r="G1174" s="599">
        <v>0.12</v>
      </c>
      <c r="H1174" s="599">
        <f t="shared" si="329"/>
        <v>2.9831999999999996</v>
      </c>
      <c r="I1174" s="776">
        <v>5.5</v>
      </c>
      <c r="J1174" s="776">
        <f t="shared" si="330"/>
        <v>136.72999999999999</v>
      </c>
      <c r="K1174" s="776"/>
      <c r="L1174" s="776">
        <f>E1174*K1174</f>
        <v>0</v>
      </c>
      <c r="M1174" s="777">
        <f>J1174+H1174*Tabellen!$K$2+L1174</f>
        <v>315.72199999999998</v>
      </c>
      <c r="N1174" s="703"/>
      <c r="O1174" s="889">
        <f t="shared" si="331"/>
        <v>382.02361999999994</v>
      </c>
      <c r="P1174" s="902"/>
      <c r="Q1174" s="894" t="s">
        <v>1007</v>
      </c>
      <c r="R1174" s="889">
        <f>H1174*Tabellen!$K$2*Tabellen!$F$2</f>
        <v>216.58031999999997</v>
      </c>
      <c r="S1174" s="895" t="s">
        <v>1089</v>
      </c>
      <c r="T1174" s="889">
        <f>J1174*Tabellen!$F$2</f>
        <v>165.44329999999999</v>
      </c>
      <c r="U1174" s="889">
        <f>R1174*Tabellen!$G$2</f>
        <v>19.492228799999996</v>
      </c>
      <c r="V1174" s="889">
        <f>T1174*Tabellen!$H$2</f>
        <v>34.743092999999995</v>
      </c>
      <c r="W1174" s="889">
        <f t="shared" si="332"/>
        <v>54.235321799999994</v>
      </c>
      <c r="X1174" s="889">
        <f t="shared" si="333"/>
        <v>436.25894179999995</v>
      </c>
      <c r="Z1174" s="837"/>
    </row>
    <row r="1175" spans="2:71" ht="15.6" customHeight="1" outlineLevel="2" x14ac:dyDescent="0.2">
      <c r="B1175" s="687"/>
      <c r="D1175" s="692" t="s">
        <v>1441</v>
      </c>
      <c r="E1175" s="597">
        <v>8</v>
      </c>
      <c r="F1175" s="598" t="s">
        <v>71</v>
      </c>
      <c r="G1175" s="599">
        <v>0.08</v>
      </c>
      <c r="H1175" s="599">
        <f t="shared" si="329"/>
        <v>0.64</v>
      </c>
      <c r="I1175" s="776">
        <v>9</v>
      </c>
      <c r="J1175" s="776">
        <f t="shared" si="330"/>
        <v>72</v>
      </c>
      <c r="K1175" s="776"/>
      <c r="L1175" s="776">
        <f>E1175*K1175</f>
        <v>0</v>
      </c>
      <c r="M1175" s="777">
        <f>J1175+H1175*Tabellen!$K$2+L1175</f>
        <v>110.4</v>
      </c>
      <c r="N1175" s="703"/>
      <c r="O1175" s="889">
        <f t="shared" si="331"/>
        <v>133.584</v>
      </c>
      <c r="P1175" s="902"/>
      <c r="Q1175" s="894" t="s">
        <v>1007</v>
      </c>
      <c r="R1175" s="889">
        <f>H1175*Tabellen!$K$2*Tabellen!$F$2</f>
        <v>46.463999999999999</v>
      </c>
      <c r="S1175" s="895" t="s">
        <v>1089</v>
      </c>
      <c r="T1175" s="889">
        <f>J1175*Tabellen!$F$2</f>
        <v>87.12</v>
      </c>
      <c r="U1175" s="889">
        <f>R1175*Tabellen!$G$2</f>
        <v>4.1817599999999997</v>
      </c>
      <c r="V1175" s="889">
        <f>T1175*Tabellen!$H$2</f>
        <v>18.295200000000001</v>
      </c>
      <c r="W1175" s="889">
        <f t="shared" si="332"/>
        <v>22.476960000000002</v>
      </c>
      <c r="X1175" s="889">
        <f t="shared" si="333"/>
        <v>156.06095999999999</v>
      </c>
      <c r="Z1175" s="837"/>
    </row>
    <row r="1176" spans="2:71" ht="15.6" customHeight="1" outlineLevel="2" x14ac:dyDescent="0.2">
      <c r="B1176" s="578"/>
      <c r="D1176" s="692" t="s">
        <v>1379</v>
      </c>
      <c r="E1176" s="579" t="s">
        <v>1159</v>
      </c>
      <c r="F1176" s="576" t="s">
        <v>844</v>
      </c>
      <c r="G1176" s="580">
        <v>1</v>
      </c>
      <c r="H1176" s="580">
        <f t="shared" si="329"/>
        <v>1</v>
      </c>
      <c r="J1176" s="768">
        <f t="shared" si="330"/>
        <v>0</v>
      </c>
      <c r="L1176" s="768">
        <f>E1176*K1176</f>
        <v>0</v>
      </c>
      <c r="M1176" s="768">
        <f>J1176+H1176*Tabellen!$K$2+L1176</f>
        <v>60</v>
      </c>
      <c r="N1176" s="703"/>
      <c r="O1176" s="889">
        <f t="shared" si="331"/>
        <v>72.599999999999994</v>
      </c>
      <c r="P1176" s="902"/>
      <c r="Q1176" s="894" t="s">
        <v>1007</v>
      </c>
      <c r="R1176" s="889">
        <f>H1176*Tabellen!$K$2*Tabellen!$F$2</f>
        <v>72.599999999999994</v>
      </c>
      <c r="S1176" s="895" t="s">
        <v>1089</v>
      </c>
      <c r="T1176" s="889">
        <f>J1176*Tabellen!$F$2</f>
        <v>0</v>
      </c>
      <c r="U1176" s="889">
        <f>R1176*Tabellen!$G$2</f>
        <v>6.5339999999999989</v>
      </c>
      <c r="V1176" s="889">
        <f>T1176*Tabellen!$H$2</f>
        <v>0</v>
      </c>
      <c r="W1176" s="889">
        <f t="shared" si="332"/>
        <v>6.5339999999999989</v>
      </c>
      <c r="X1176" s="889">
        <f t="shared" si="333"/>
        <v>79.133999999999986</v>
      </c>
      <c r="Y1176" s="888"/>
      <c r="Z1176" s="836"/>
      <c r="AH1176" s="851"/>
      <c r="AI1176" s="853">
        <v>1200</v>
      </c>
    </row>
    <row r="1177" spans="2:71" ht="15.6" customHeight="1" outlineLevel="2" x14ac:dyDescent="0.2">
      <c r="B1177" s="687"/>
      <c r="D1177" s="692"/>
      <c r="E1177" s="597"/>
      <c r="F1177" s="598"/>
      <c r="G1177" s="599"/>
      <c r="H1177" s="599"/>
      <c r="I1177" s="776"/>
      <c r="J1177" s="776"/>
      <c r="K1177" s="776"/>
      <c r="L1177" s="776"/>
      <c r="M1177" s="777"/>
      <c r="N1177" s="703"/>
      <c r="P1177" s="888"/>
      <c r="Q1177" s="888"/>
      <c r="Z1177" s="837"/>
    </row>
    <row r="1178" spans="2:71" ht="9" customHeight="1" outlineLevel="1" x14ac:dyDescent="0.2">
      <c r="B1178" s="582"/>
      <c r="D1178" s="583"/>
      <c r="E1178" s="585"/>
      <c r="F1178" s="583"/>
      <c r="G1178" s="584">
        <v>0</v>
      </c>
      <c r="H1178" s="584">
        <f>E1178*G1178</f>
        <v>0</v>
      </c>
      <c r="I1178" s="769">
        <v>0</v>
      </c>
      <c r="J1178" s="769">
        <f>E1178*I1178</f>
        <v>0</v>
      </c>
      <c r="K1178" s="769"/>
      <c r="L1178" s="769">
        <f>E1178*K1178</f>
        <v>0</v>
      </c>
      <c r="M1178" s="769">
        <f>J1178+H1178*Tabellen!$K$2+L1178</f>
        <v>0</v>
      </c>
      <c r="N1178" s="694"/>
      <c r="O1178" s="892"/>
      <c r="P1178" s="892"/>
      <c r="Q1178" s="892"/>
      <c r="R1178" s="893"/>
      <c r="S1178" s="893"/>
      <c r="T1178" s="893"/>
      <c r="U1178" s="893"/>
      <c r="V1178" s="893"/>
      <c r="W1178" s="893"/>
      <c r="X1178" s="893"/>
      <c r="Y1178" s="892"/>
      <c r="Z1178" s="837"/>
      <c r="AA1178" s="838"/>
      <c r="AG1178" s="835"/>
      <c r="AH1178" s="835"/>
    </row>
    <row r="1179" spans="2:71" s="789" customFormat="1" ht="15.6" customHeight="1" outlineLevel="1" x14ac:dyDescent="0.2">
      <c r="B1179" s="569" t="s">
        <v>1114</v>
      </c>
      <c r="C1179" s="814"/>
      <c r="D1179" s="570" t="s">
        <v>832</v>
      </c>
      <c r="E1179" s="577">
        <v>21.8</v>
      </c>
      <c r="F1179" s="570" t="s">
        <v>74</v>
      </c>
      <c r="G1179" s="571"/>
      <c r="H1179" s="571">
        <f>SUM(H1180:H1189)/E1179</f>
        <v>2.4673853211009176</v>
      </c>
      <c r="I1179" s="767"/>
      <c r="J1179" s="767">
        <f>SUM(J1180:J1189)/E1179</f>
        <v>414.55871559633022</v>
      </c>
      <c r="K1179" s="767"/>
      <c r="L1179" s="767">
        <f>SUM(L1180:L1189)/E1179</f>
        <v>0</v>
      </c>
      <c r="M1179" s="767">
        <f>SUM(M1180:M1188)/E1179</f>
        <v>562.6018348623852</v>
      </c>
      <c r="N1179" s="814"/>
      <c r="O1179" s="886">
        <f>SUM(O1180:O1188)/E1179</f>
        <v>680.74822018348618</v>
      </c>
      <c r="P1179" s="885" t="str">
        <f>B1179</f>
        <v>V2-6-B1</v>
      </c>
      <c r="Q1179" s="885"/>
      <c r="R1179" s="886"/>
      <c r="S1179" s="886"/>
      <c r="T1179" s="886"/>
      <c r="U1179" s="899"/>
      <c r="V1179" s="886"/>
      <c r="W1179" s="886"/>
      <c r="X1179" s="886">
        <f>SUM(X1180:X1188)/E1179</f>
        <v>802.20948550458695</v>
      </c>
      <c r="Y1179" s="885"/>
      <c r="Z1179" s="836"/>
      <c r="AA1179" s="832"/>
      <c r="AB1179" s="832"/>
      <c r="AC1179" s="832"/>
      <c r="AD1179" s="832"/>
      <c r="AE1179" s="832"/>
      <c r="AF1179" s="832"/>
      <c r="AG1179" s="832"/>
      <c r="AH1179" s="832"/>
      <c r="AI1179" s="832"/>
      <c r="AJ1179" s="832"/>
      <c r="AK1179" s="832"/>
      <c r="AL1179" s="832"/>
      <c r="AM1179" s="832"/>
      <c r="AN1179" s="832"/>
      <c r="AO1179" s="832"/>
      <c r="AP1179" s="832"/>
      <c r="AQ1179" s="832"/>
      <c r="AR1179" s="832"/>
      <c r="AS1179" s="832"/>
      <c r="AT1179" s="832"/>
      <c r="AU1179" s="832"/>
      <c r="AV1179" s="832"/>
      <c r="AW1179" s="832"/>
      <c r="AX1179" s="832"/>
      <c r="AY1179" s="832"/>
      <c r="AZ1179" s="832"/>
      <c r="BA1179" s="832"/>
      <c r="BB1179" s="832"/>
      <c r="BC1179" s="832"/>
      <c r="BD1179" s="832"/>
      <c r="BE1179" s="832"/>
      <c r="BF1179" s="832"/>
      <c r="BG1179" s="832"/>
      <c r="BH1179" s="832"/>
      <c r="BI1179" s="832"/>
      <c r="BJ1179" s="832"/>
      <c r="BK1179" s="832"/>
      <c r="BL1179" s="832"/>
      <c r="BM1179" s="832"/>
      <c r="BN1179" s="832"/>
      <c r="BO1179" s="832"/>
      <c r="BP1179" s="832"/>
      <c r="BQ1179" s="832"/>
      <c r="BR1179" s="832"/>
      <c r="BS1179" s="832"/>
    </row>
    <row r="1180" spans="2:71" ht="15.6" customHeight="1" outlineLevel="2" x14ac:dyDescent="0.2">
      <c r="B1180" s="578"/>
      <c r="D1180" s="587" t="s">
        <v>1208</v>
      </c>
      <c r="E1180" s="579"/>
      <c r="G1180" s="580"/>
      <c r="H1180" s="580"/>
      <c r="I1180" s="774"/>
      <c r="J1180" s="774"/>
      <c r="K1180" s="774"/>
      <c r="L1180" s="771">
        <f>E1182*K1182</f>
        <v>0</v>
      </c>
      <c r="N1180" s="703"/>
      <c r="O1180" s="888" t="str">
        <f>R1180</f>
        <v>incl. opslagen</v>
      </c>
      <c r="P1180" s="888"/>
      <c r="Q1180" s="894"/>
      <c r="R1180" s="901" t="str">
        <f>Tabellen!$C$2</f>
        <v>incl. opslagen</v>
      </c>
      <c r="S1180" s="895"/>
      <c r="T1180" s="901" t="str">
        <f>Tabellen!$C$2</f>
        <v>incl. opslagen</v>
      </c>
      <c r="Y1180" s="888"/>
      <c r="Z1180" s="836"/>
    </row>
    <row r="1181" spans="2:71" ht="15.6" customHeight="1" outlineLevel="2" x14ac:dyDescent="0.2">
      <c r="B1181" s="578"/>
      <c r="D1181" s="692" t="s">
        <v>1442</v>
      </c>
      <c r="E1181" s="579" t="s">
        <v>1159</v>
      </c>
      <c r="F1181" s="576" t="s">
        <v>844</v>
      </c>
      <c r="G1181" s="580">
        <v>2</v>
      </c>
      <c r="H1181" s="580">
        <f t="shared" ref="H1181:H1187" si="334">E1181*G1181</f>
        <v>2</v>
      </c>
      <c r="J1181" s="768">
        <f t="shared" ref="J1181:J1187" si="335">E1181*I1181</f>
        <v>0</v>
      </c>
      <c r="L1181" s="768">
        <f>E1181*K1181</f>
        <v>0</v>
      </c>
      <c r="M1181" s="768">
        <f>J1181+H1181*Tabellen!$K$2+L1181</f>
        <v>120</v>
      </c>
      <c r="N1181" s="703"/>
      <c r="O1181" s="889">
        <f t="shared" ref="O1181:O1187" si="336">R1181+T1181</f>
        <v>145.19999999999999</v>
      </c>
      <c r="P1181" s="902"/>
      <c r="Q1181" s="894" t="s">
        <v>1007</v>
      </c>
      <c r="R1181" s="889">
        <f>H1181*Tabellen!$K$2*Tabellen!$F$2</f>
        <v>145.19999999999999</v>
      </c>
      <c r="S1181" s="895" t="s">
        <v>1089</v>
      </c>
      <c r="T1181" s="889">
        <f>J1181*Tabellen!$F$2</f>
        <v>0</v>
      </c>
      <c r="U1181" s="889">
        <f>R1181*Tabellen!$G$2</f>
        <v>13.067999999999998</v>
      </c>
      <c r="V1181" s="889">
        <f>T1181*Tabellen!$H$2</f>
        <v>0</v>
      </c>
      <c r="W1181" s="889">
        <f t="shared" ref="W1181:W1187" si="337">U1181+V1181</f>
        <v>13.067999999999998</v>
      </c>
      <c r="X1181" s="889">
        <f t="shared" ref="X1181:X1187" si="338">O1181+W1181</f>
        <v>158.26799999999997</v>
      </c>
      <c r="Y1181" s="888"/>
      <c r="Z1181" s="836"/>
      <c r="AH1181" s="851"/>
      <c r="AI1181" s="852" t="s">
        <v>173</v>
      </c>
    </row>
    <row r="1182" spans="2:71" ht="15.6" customHeight="1" outlineLevel="2" x14ac:dyDescent="0.2">
      <c r="B1182" s="687"/>
      <c r="D1182" s="692" t="s">
        <v>167</v>
      </c>
      <c r="E1182" s="597">
        <f>E1179</f>
        <v>21.8</v>
      </c>
      <c r="F1182" s="598" t="s">
        <v>74</v>
      </c>
      <c r="G1182" s="599">
        <v>0.5</v>
      </c>
      <c r="H1182" s="599">
        <f t="shared" si="334"/>
        <v>10.9</v>
      </c>
      <c r="I1182" s="776">
        <v>2.5</v>
      </c>
      <c r="J1182" s="776">
        <f t="shared" si="335"/>
        <v>54.5</v>
      </c>
      <c r="K1182" s="776"/>
      <c r="M1182" s="777">
        <f>J1182+H1182*Tabellen!$K$2+L1180</f>
        <v>708.5</v>
      </c>
      <c r="N1182" s="703"/>
      <c r="O1182" s="889">
        <f t="shared" si="336"/>
        <v>857.28500000000008</v>
      </c>
      <c r="P1182" s="902"/>
      <c r="Q1182" s="894" t="s">
        <v>1007</v>
      </c>
      <c r="R1182" s="889">
        <f>H1182*Tabellen!$K$2*Tabellen!$F$2</f>
        <v>791.34</v>
      </c>
      <c r="S1182" s="895" t="s">
        <v>1089</v>
      </c>
      <c r="T1182" s="889">
        <f>J1182*Tabellen!$F$2</f>
        <v>65.944999999999993</v>
      </c>
      <c r="U1182" s="889">
        <f>R1182*Tabellen!$G$2</f>
        <v>71.220600000000005</v>
      </c>
      <c r="V1182" s="889">
        <f>T1182*Tabellen!$H$2</f>
        <v>13.848449999999998</v>
      </c>
      <c r="W1182" s="889">
        <f t="shared" si="337"/>
        <v>85.069050000000004</v>
      </c>
      <c r="X1182" s="889">
        <f t="shared" si="338"/>
        <v>942.35405000000014</v>
      </c>
      <c r="Z1182" s="837"/>
    </row>
    <row r="1183" spans="2:71" ht="15.6" customHeight="1" outlineLevel="2" x14ac:dyDescent="0.2">
      <c r="B1183" s="687"/>
      <c r="D1183" s="692" t="s">
        <v>1678</v>
      </c>
      <c r="E1183" s="597">
        <v>32.86</v>
      </c>
      <c r="F1183" s="598" t="s">
        <v>71</v>
      </c>
      <c r="G1183" s="599">
        <v>0.2</v>
      </c>
      <c r="H1183" s="599">
        <f t="shared" si="334"/>
        <v>6.5720000000000001</v>
      </c>
      <c r="I1183" s="776">
        <v>5</v>
      </c>
      <c r="J1183" s="776">
        <f t="shared" si="335"/>
        <v>164.3</v>
      </c>
      <c r="K1183" s="776">
        <v>0</v>
      </c>
      <c r="L1183" s="776">
        <f>+K1183*E1183</f>
        <v>0</v>
      </c>
      <c r="M1183" s="777">
        <f>J1183+H1183*Tabellen!$K$2+L1183</f>
        <v>558.62</v>
      </c>
      <c r="N1183" s="703"/>
      <c r="O1183" s="889">
        <f t="shared" si="336"/>
        <v>675.93020000000001</v>
      </c>
      <c r="P1183" s="902"/>
      <c r="Q1183" s="894" t="s">
        <v>1007</v>
      </c>
      <c r="R1183" s="889">
        <f>H1183*Tabellen!$K$2*Tabellen!$F$2</f>
        <v>477.12719999999996</v>
      </c>
      <c r="S1183" s="895" t="s">
        <v>1089</v>
      </c>
      <c r="T1183" s="889">
        <f>J1183*Tabellen!$F$2</f>
        <v>198.803</v>
      </c>
      <c r="U1183" s="889">
        <f>R1183*Tabellen!$G$2</f>
        <v>42.941447999999994</v>
      </c>
      <c r="V1183" s="889">
        <f>T1183*Tabellen!$H$2</f>
        <v>41.748629999999999</v>
      </c>
      <c r="W1183" s="889">
        <f t="shared" si="337"/>
        <v>84.690078</v>
      </c>
      <c r="X1183" s="889">
        <f t="shared" si="338"/>
        <v>760.62027799999998</v>
      </c>
      <c r="Z1183" s="837"/>
    </row>
    <row r="1184" spans="2:71" ht="15.6" customHeight="1" outlineLevel="2" x14ac:dyDescent="0.2">
      <c r="B1184" s="687"/>
      <c r="D1184" s="692" t="s">
        <v>1440</v>
      </c>
      <c r="E1184" s="597">
        <f>E1182</f>
        <v>21.8</v>
      </c>
      <c r="F1184" s="598" t="s">
        <v>74</v>
      </c>
      <c r="G1184" s="599">
        <v>0.85</v>
      </c>
      <c r="H1184" s="599">
        <f t="shared" si="334"/>
        <v>18.53</v>
      </c>
      <c r="I1184" s="776">
        <v>400</v>
      </c>
      <c r="J1184" s="776">
        <f t="shared" si="335"/>
        <v>8720</v>
      </c>
      <c r="K1184" s="776"/>
      <c r="L1184" s="776">
        <f>+K1184*E1184</f>
        <v>0</v>
      </c>
      <c r="M1184" s="777">
        <f>J1184+H1184*Tabellen!$K$2+L1184</f>
        <v>9831.7999999999993</v>
      </c>
      <c r="N1184" s="703"/>
      <c r="O1184" s="889">
        <f t="shared" si="336"/>
        <v>11896.477999999999</v>
      </c>
      <c r="P1184" s="902"/>
      <c r="Q1184" s="894" t="s">
        <v>1007</v>
      </c>
      <c r="R1184" s="889">
        <f>H1184*Tabellen!$K$2*Tabellen!$F$2</f>
        <v>1345.2780000000002</v>
      </c>
      <c r="S1184" s="895" t="s">
        <v>1089</v>
      </c>
      <c r="T1184" s="889">
        <f>J1184*Tabellen!$F$2</f>
        <v>10551.199999999999</v>
      </c>
      <c r="U1184" s="889">
        <f>R1184*Tabellen!$G$2</f>
        <v>121.07502000000002</v>
      </c>
      <c r="V1184" s="889">
        <f>T1184*Tabellen!$H$2</f>
        <v>2215.7519999999995</v>
      </c>
      <c r="W1184" s="889">
        <f t="shared" si="337"/>
        <v>2336.8270199999997</v>
      </c>
      <c r="X1184" s="889">
        <f t="shared" si="338"/>
        <v>14233.30502</v>
      </c>
      <c r="Z1184" s="837"/>
    </row>
    <row r="1185" spans="2:71" ht="15.6" customHeight="1" outlineLevel="2" x14ac:dyDescent="0.2">
      <c r="B1185" s="687"/>
      <c r="D1185" s="692" t="s">
        <v>1443</v>
      </c>
      <c r="E1185" s="597">
        <f>E1183</f>
        <v>32.86</v>
      </c>
      <c r="F1185" s="598" t="s">
        <v>71</v>
      </c>
      <c r="G1185" s="599">
        <v>0.45</v>
      </c>
      <c r="H1185" s="599">
        <f t="shared" si="334"/>
        <v>14.787000000000001</v>
      </c>
      <c r="I1185" s="776">
        <v>3</v>
      </c>
      <c r="J1185" s="776">
        <f t="shared" si="335"/>
        <v>98.58</v>
      </c>
      <c r="K1185" s="776"/>
      <c r="L1185" s="776">
        <f>E1185*K1185</f>
        <v>0</v>
      </c>
      <c r="M1185" s="777">
        <f>J1185+H1185*Tabellen!$K$2+L1185</f>
        <v>985.80000000000007</v>
      </c>
      <c r="N1185" s="703"/>
      <c r="O1185" s="889">
        <f t="shared" si="336"/>
        <v>1192.818</v>
      </c>
      <c r="P1185" s="902"/>
      <c r="Q1185" s="894" t="s">
        <v>1007</v>
      </c>
      <c r="R1185" s="889">
        <f>H1185*Tabellen!$K$2*Tabellen!$F$2</f>
        <v>1073.5362</v>
      </c>
      <c r="S1185" s="895" t="s">
        <v>1089</v>
      </c>
      <c r="T1185" s="889">
        <f>J1185*Tabellen!$F$2</f>
        <v>119.28179999999999</v>
      </c>
      <c r="U1185" s="889">
        <f>R1185*Tabellen!$G$2</f>
        <v>96.618257999999997</v>
      </c>
      <c r="V1185" s="889">
        <f>T1185*Tabellen!$H$2</f>
        <v>25.049177999999998</v>
      </c>
      <c r="W1185" s="889">
        <f t="shared" si="337"/>
        <v>121.667436</v>
      </c>
      <c r="X1185" s="889">
        <f t="shared" si="338"/>
        <v>1314.4854359999999</v>
      </c>
      <c r="Z1185" s="837"/>
    </row>
    <row r="1186" spans="2:71" ht="15.6" customHeight="1" outlineLevel="2" x14ac:dyDescent="0.2">
      <c r="B1186" s="578"/>
      <c r="D1186" s="692" t="s">
        <v>1379</v>
      </c>
      <c r="E1186" s="579" t="s">
        <v>1159</v>
      </c>
      <c r="F1186" s="576" t="s">
        <v>844</v>
      </c>
      <c r="G1186" s="580">
        <v>1</v>
      </c>
      <c r="H1186" s="580">
        <f t="shared" si="334"/>
        <v>1</v>
      </c>
      <c r="J1186" s="768">
        <f t="shared" si="335"/>
        <v>0</v>
      </c>
      <c r="L1186" s="768">
        <f>E1186*K1186</f>
        <v>0</v>
      </c>
      <c r="M1186" s="768">
        <f>J1186+H1186*Tabellen!$K$2+L1186</f>
        <v>60</v>
      </c>
      <c r="N1186" s="703"/>
      <c r="O1186" s="889">
        <f t="shared" si="336"/>
        <v>72.599999999999994</v>
      </c>
      <c r="P1186" s="902"/>
      <c r="Q1186" s="894" t="s">
        <v>1007</v>
      </c>
      <c r="R1186" s="889">
        <f>H1186*Tabellen!$K$2*Tabellen!$F$2</f>
        <v>72.599999999999994</v>
      </c>
      <c r="S1186" s="895" t="s">
        <v>1089</v>
      </c>
      <c r="T1186" s="889">
        <f>J1186*Tabellen!$F$2</f>
        <v>0</v>
      </c>
      <c r="U1186" s="889">
        <f>R1186*Tabellen!$G$2</f>
        <v>6.5339999999999989</v>
      </c>
      <c r="V1186" s="889">
        <f>T1186*Tabellen!$H$2</f>
        <v>0</v>
      </c>
      <c r="W1186" s="889">
        <f t="shared" si="337"/>
        <v>6.5339999999999989</v>
      </c>
      <c r="X1186" s="889">
        <f t="shared" si="338"/>
        <v>79.133999999999986</v>
      </c>
      <c r="Y1186" s="888"/>
      <c r="Z1186" s="836"/>
      <c r="AH1186" s="851"/>
      <c r="AI1186" s="853">
        <v>1200</v>
      </c>
    </row>
    <row r="1187" spans="2:71" ht="15.6" customHeight="1" outlineLevel="2" x14ac:dyDescent="0.2">
      <c r="B1187" s="687"/>
      <c r="D1187" s="692"/>
      <c r="E1187" s="597"/>
      <c r="F1187" s="598"/>
      <c r="G1187" s="599"/>
      <c r="H1187" s="599">
        <f t="shared" si="334"/>
        <v>0</v>
      </c>
      <c r="I1187" s="776"/>
      <c r="J1187" s="776">
        <f t="shared" si="335"/>
        <v>0</v>
      </c>
      <c r="K1187" s="776"/>
      <c r="L1187" s="776">
        <f>E1187*K1187</f>
        <v>0</v>
      </c>
      <c r="M1187" s="777">
        <f>J1187+H1187*Tabellen!$K$2+L1187</f>
        <v>0</v>
      </c>
      <c r="N1187" s="703"/>
      <c r="O1187" s="889">
        <f t="shared" si="336"/>
        <v>0</v>
      </c>
      <c r="P1187" s="902"/>
      <c r="Q1187" s="894" t="s">
        <v>1007</v>
      </c>
      <c r="R1187" s="889">
        <f>H1187*Tabellen!$K$2*Tabellen!$F$2</f>
        <v>0</v>
      </c>
      <c r="S1187" s="895" t="s">
        <v>1089</v>
      </c>
      <c r="T1187" s="889">
        <f>J1187*Tabellen!$F$2</f>
        <v>0</v>
      </c>
      <c r="U1187" s="889">
        <f>R1187*Tabellen!$G$2</f>
        <v>0</v>
      </c>
      <c r="V1187" s="889">
        <f>T1187*Tabellen!$H$2</f>
        <v>0</v>
      </c>
      <c r="W1187" s="889">
        <f t="shared" si="337"/>
        <v>0</v>
      </c>
      <c r="X1187" s="889">
        <f t="shared" si="338"/>
        <v>0</v>
      </c>
      <c r="Z1187" s="837"/>
    </row>
    <row r="1188" spans="2:71" ht="15.6" customHeight="1" outlineLevel="2" x14ac:dyDescent="0.2">
      <c r="B1188" s="578"/>
      <c r="D1188" s="601"/>
      <c r="E1188" s="579"/>
      <c r="G1188" s="580"/>
      <c r="H1188" s="580"/>
      <c r="N1188" s="703"/>
      <c r="P1188" s="888"/>
      <c r="Q1188" s="888"/>
      <c r="Y1188" s="888"/>
      <c r="Z1188" s="836"/>
    </row>
    <row r="1189" spans="2:71" ht="9" customHeight="1" outlineLevel="1" x14ac:dyDescent="0.2">
      <c r="B1189" s="582"/>
      <c r="D1189" s="583"/>
      <c r="E1189" s="585"/>
      <c r="F1189" s="583"/>
      <c r="G1189" s="584"/>
      <c r="H1189" s="584"/>
      <c r="I1189" s="769"/>
      <c r="J1189" s="769"/>
      <c r="K1189" s="769"/>
      <c r="L1189" s="769"/>
      <c r="M1189" s="769"/>
      <c r="N1189" s="694"/>
      <c r="O1189" s="892"/>
      <c r="P1189" s="892"/>
      <c r="Q1189" s="892"/>
      <c r="R1189" s="893"/>
      <c r="S1189" s="893"/>
      <c r="T1189" s="893"/>
      <c r="U1189" s="893"/>
      <c r="V1189" s="893"/>
      <c r="W1189" s="893"/>
      <c r="X1189" s="893"/>
      <c r="Y1189" s="892"/>
      <c r="Z1189" s="837"/>
      <c r="AA1189" s="838"/>
      <c r="AG1189" s="835"/>
      <c r="AH1189" s="835"/>
    </row>
    <row r="1190" spans="2:71" s="789" customFormat="1" ht="15.6" customHeight="1" outlineLevel="1" x14ac:dyDescent="0.2">
      <c r="B1190" s="569" t="s">
        <v>181</v>
      </c>
      <c r="C1190" s="814"/>
      <c r="D1190" s="570" t="s">
        <v>162</v>
      </c>
      <c r="E1190" s="577"/>
      <c r="F1190" s="570"/>
      <c r="G1190" s="571"/>
      <c r="H1190" s="571"/>
      <c r="I1190" s="767"/>
      <c r="J1190" s="767"/>
      <c r="K1190" s="767"/>
      <c r="L1190" s="767"/>
      <c r="M1190" s="767"/>
      <c r="N1190" s="814"/>
      <c r="O1190" s="884"/>
      <c r="P1190" s="885" t="str">
        <f>B1190</f>
        <v>V2-6-X</v>
      </c>
      <c r="Q1190" s="885"/>
      <c r="R1190" s="886"/>
      <c r="S1190" s="886"/>
      <c r="T1190" s="886"/>
      <c r="U1190" s="886"/>
      <c r="V1190" s="886"/>
      <c r="W1190" s="886"/>
      <c r="X1190" s="886"/>
      <c r="Y1190" s="885"/>
      <c r="Z1190" s="836"/>
      <c r="AA1190" s="832"/>
      <c r="AB1190" s="832"/>
      <c r="AC1190" s="832"/>
      <c r="AD1190" s="832"/>
      <c r="AE1190" s="832"/>
      <c r="AF1190" s="832"/>
      <c r="AG1190" s="832"/>
      <c r="AH1190" s="832"/>
      <c r="AI1190" s="832"/>
      <c r="AJ1190" s="832"/>
      <c r="AK1190" s="832"/>
      <c r="AL1190" s="832"/>
      <c r="AM1190" s="832"/>
      <c r="AN1190" s="832"/>
      <c r="AO1190" s="832"/>
      <c r="AP1190" s="832"/>
      <c r="AQ1190" s="832"/>
      <c r="AR1190" s="832"/>
      <c r="AS1190" s="832"/>
      <c r="AT1190" s="832"/>
      <c r="AU1190" s="832"/>
      <c r="AV1190" s="832"/>
      <c r="AW1190" s="832"/>
      <c r="AX1190" s="832"/>
      <c r="AY1190" s="832"/>
      <c r="AZ1190" s="832"/>
      <c r="BA1190" s="832"/>
      <c r="BB1190" s="832"/>
      <c r="BC1190" s="832"/>
      <c r="BD1190" s="832"/>
      <c r="BE1190" s="832"/>
      <c r="BF1190" s="832"/>
      <c r="BG1190" s="832"/>
      <c r="BH1190" s="832"/>
      <c r="BI1190" s="832"/>
      <c r="BJ1190" s="832"/>
      <c r="BK1190" s="832"/>
      <c r="BL1190" s="832"/>
      <c r="BM1190" s="832"/>
      <c r="BN1190" s="832"/>
      <c r="BO1190" s="832"/>
      <c r="BP1190" s="832"/>
      <c r="BQ1190" s="832"/>
      <c r="BR1190" s="832"/>
      <c r="BS1190" s="832"/>
    </row>
    <row r="1191" spans="2:71" ht="15.6" customHeight="1" outlineLevel="2" x14ac:dyDescent="0.2">
      <c r="B1191" s="578"/>
      <c r="D1191" s="587" t="s">
        <v>165</v>
      </c>
      <c r="E1191" s="579"/>
      <c r="G1191" s="580"/>
      <c r="H1191" s="580"/>
      <c r="I1191" s="774"/>
      <c r="J1191" s="774"/>
      <c r="K1191" s="774"/>
      <c r="N1191" s="703"/>
      <c r="O1191" s="888"/>
      <c r="P1191" s="888"/>
      <c r="Q1191" s="888"/>
      <c r="Y1191" s="888"/>
      <c r="Z1191" s="836"/>
    </row>
    <row r="1192" spans="2:71" ht="15.6" customHeight="1" outlineLevel="2" x14ac:dyDescent="0.2">
      <c r="B1192" s="583" t="s">
        <v>1111</v>
      </c>
      <c r="D1192" s="692" t="s">
        <v>1856</v>
      </c>
      <c r="E1192" s="597">
        <v>1</v>
      </c>
      <c r="F1192" s="598" t="s">
        <v>1153</v>
      </c>
      <c r="G1192" s="580"/>
      <c r="H1192" s="580">
        <f>E1192*G1192</f>
        <v>0</v>
      </c>
      <c r="J1192" s="768">
        <f>E1192*I1192</f>
        <v>0</v>
      </c>
      <c r="K1192" s="768">
        <v>50</v>
      </c>
      <c r="L1192" s="768">
        <f>E1192*K1192</f>
        <v>50</v>
      </c>
      <c r="M1192" s="768">
        <f>J1192+H1192*Tabellen!$K$2+L1192</f>
        <v>50</v>
      </c>
      <c r="N1192" s="703"/>
      <c r="O1192" s="897">
        <f t="shared" ref="O1192:O1202" si="339">M1192</f>
        <v>50</v>
      </c>
      <c r="P1192" s="888"/>
      <c r="Q1192" s="891"/>
      <c r="R1192" s="911">
        <v>1</v>
      </c>
      <c r="S1192" s="889">
        <f>O1192*R1192</f>
        <v>50</v>
      </c>
      <c r="T1192" s="889">
        <f>M1192-S1192</f>
        <v>0</v>
      </c>
      <c r="U1192" s="889">
        <f>S1192*Tabellen!$G$2</f>
        <v>4.5</v>
      </c>
      <c r="V1192" s="889">
        <f>T1192*Tabellen!$H$2</f>
        <v>0</v>
      </c>
      <c r="W1192" s="889">
        <f>U1192+V1192</f>
        <v>4.5</v>
      </c>
      <c r="X1192" s="889">
        <f>M1192+W1192</f>
        <v>54.5</v>
      </c>
      <c r="Z1192" s="845"/>
    </row>
    <row r="1193" spans="2:71" ht="15.6" customHeight="1" outlineLevel="2" x14ac:dyDescent="0.2">
      <c r="B1193" s="687"/>
      <c r="E1193" s="597"/>
      <c r="F1193" s="598"/>
      <c r="G1193" s="580"/>
      <c r="H1193" s="580"/>
      <c r="N1193" s="703"/>
      <c r="O1193" s="897">
        <f t="shared" si="339"/>
        <v>0</v>
      </c>
      <c r="P1193" s="888"/>
      <c r="Q1193" s="891"/>
      <c r="R1193" s="911"/>
      <c r="Z1193" s="845"/>
    </row>
    <row r="1194" spans="2:71" ht="15.6" customHeight="1" outlineLevel="2" x14ac:dyDescent="0.2">
      <c r="B1194" s="583" t="s">
        <v>1177</v>
      </c>
      <c r="D1194" s="692" t="s">
        <v>1356</v>
      </c>
      <c r="E1194" s="597">
        <v>1</v>
      </c>
      <c r="F1194" s="576" t="s">
        <v>1154</v>
      </c>
      <c r="G1194" s="599"/>
      <c r="H1194" s="599">
        <f>E1194*G1194</f>
        <v>0</v>
      </c>
      <c r="J1194" s="776">
        <f>E1194*I1194</f>
        <v>0</v>
      </c>
      <c r="K1194" s="776">
        <v>110</v>
      </c>
      <c r="L1194" s="776">
        <f>+K1194*E1194</f>
        <v>110</v>
      </c>
      <c r="M1194" s="777">
        <f>J1194+H1194*Tabellen!$K$2+L1194</f>
        <v>110</v>
      </c>
      <c r="N1194" s="703"/>
      <c r="O1194" s="897">
        <f t="shared" si="339"/>
        <v>110</v>
      </c>
      <c r="P1194" s="897"/>
      <c r="Q1194" s="891"/>
      <c r="R1194" s="911">
        <v>0.7</v>
      </c>
      <c r="S1194" s="889">
        <f>O1194*R1194</f>
        <v>77</v>
      </c>
      <c r="T1194" s="889">
        <f>M1194-S1194</f>
        <v>33</v>
      </c>
      <c r="U1194" s="889">
        <f>S1194*Tabellen!$G$2</f>
        <v>6.93</v>
      </c>
      <c r="V1194" s="889">
        <f>T1194*Tabellen!$H$2</f>
        <v>6.93</v>
      </c>
      <c r="W1194" s="889">
        <f>U1194+V1194</f>
        <v>13.86</v>
      </c>
      <c r="X1194" s="889">
        <f>M1194+W1194</f>
        <v>123.86</v>
      </c>
      <c r="Z1194" s="846"/>
    </row>
    <row r="1195" spans="2:71" ht="15.6" customHeight="1" outlineLevel="2" x14ac:dyDescent="0.2">
      <c r="B1195" s="687"/>
      <c r="E1195" s="597"/>
      <c r="F1195" s="598"/>
      <c r="G1195" s="599"/>
      <c r="H1195" s="599"/>
      <c r="J1195" s="776"/>
      <c r="K1195" s="776"/>
      <c r="L1195" s="776"/>
      <c r="M1195" s="777"/>
      <c r="N1195" s="703"/>
      <c r="O1195" s="897">
        <f t="shared" si="339"/>
        <v>0</v>
      </c>
      <c r="P1195" s="897"/>
      <c r="Q1195" s="891"/>
      <c r="R1195" s="911"/>
      <c r="Z1195" s="846"/>
    </row>
    <row r="1196" spans="2:71" ht="15.6" customHeight="1" outlineLevel="2" x14ac:dyDescent="0.2">
      <c r="B1196" s="583" t="s">
        <v>1178</v>
      </c>
      <c r="D1196" s="692" t="s">
        <v>1857</v>
      </c>
      <c r="E1196" s="597">
        <v>1</v>
      </c>
      <c r="F1196" s="598" t="s">
        <v>1155</v>
      </c>
      <c r="G1196" s="580"/>
      <c r="H1196" s="580">
        <f>E1196*G1196</f>
        <v>0</v>
      </c>
      <c r="J1196" s="768">
        <f>E1196*I1196</f>
        <v>0</v>
      </c>
      <c r="K1196" s="768">
        <v>350</v>
      </c>
      <c r="L1196" s="768">
        <f>E1196*K1196</f>
        <v>350</v>
      </c>
      <c r="M1196" s="768">
        <f>J1196+H1196*Tabellen!$K$2+L1196</f>
        <v>350</v>
      </c>
      <c r="N1196" s="703"/>
      <c r="O1196" s="897">
        <f t="shared" si="339"/>
        <v>350</v>
      </c>
      <c r="P1196" s="888"/>
      <c r="Q1196" s="891"/>
      <c r="R1196" s="911">
        <v>0.75</v>
      </c>
      <c r="S1196" s="889">
        <f>O1196*R1196</f>
        <v>262.5</v>
      </c>
      <c r="T1196" s="889">
        <f>M1196-S1196</f>
        <v>87.5</v>
      </c>
      <c r="U1196" s="889">
        <f>S1196*Tabellen!$G$2</f>
        <v>23.625</v>
      </c>
      <c r="V1196" s="889">
        <f>T1196*Tabellen!$H$2</f>
        <v>18.375</v>
      </c>
      <c r="W1196" s="889">
        <f>U1196+V1196</f>
        <v>42</v>
      </c>
      <c r="X1196" s="889">
        <f>M1196+W1196</f>
        <v>392</v>
      </c>
      <c r="Z1196" s="846"/>
    </row>
    <row r="1197" spans="2:71" ht="15.6" customHeight="1" outlineLevel="2" x14ac:dyDescent="0.2">
      <c r="B1197" s="687"/>
      <c r="E1197" s="597"/>
      <c r="F1197" s="600"/>
      <c r="G1197" s="580"/>
      <c r="H1197" s="580"/>
      <c r="N1197" s="703"/>
      <c r="O1197" s="897">
        <f t="shared" si="339"/>
        <v>0</v>
      </c>
      <c r="P1197" s="888"/>
      <c r="Q1197" s="891"/>
      <c r="R1197" s="911"/>
      <c r="Z1197" s="846"/>
    </row>
    <row r="1198" spans="2:71" ht="15.6" customHeight="1" outlineLevel="2" x14ac:dyDescent="0.2">
      <c r="B1198" s="583" t="s">
        <v>1180</v>
      </c>
      <c r="D1198" s="692" t="s">
        <v>1858</v>
      </c>
      <c r="E1198" s="597">
        <v>1</v>
      </c>
      <c r="F1198" s="576" t="s">
        <v>1157</v>
      </c>
      <c r="G1198" s="580"/>
      <c r="H1198" s="580"/>
      <c r="K1198" s="768">
        <v>30</v>
      </c>
      <c r="L1198" s="768">
        <f>E1198*K1198</f>
        <v>30</v>
      </c>
      <c r="M1198" s="768">
        <f>J1198+H1198*Tabellen!$K$2+L1198</f>
        <v>30</v>
      </c>
      <c r="N1198" s="703"/>
      <c r="O1198" s="897">
        <f t="shared" si="339"/>
        <v>30</v>
      </c>
      <c r="P1198" s="888"/>
      <c r="Q1198" s="891"/>
      <c r="R1198" s="911">
        <f>_xlfn.XLOOKUP(Q1198,Tabellen!$B$9:$B$21,Tabellen!$C$9:$C$21,"controleren")</f>
        <v>0</v>
      </c>
      <c r="S1198" s="889">
        <f>O1198*R1198</f>
        <v>0</v>
      </c>
      <c r="T1198" s="889">
        <f>M1198-S1198</f>
        <v>30</v>
      </c>
      <c r="U1198" s="889">
        <f>S1198*Tabellen!$G$2</f>
        <v>0</v>
      </c>
      <c r="V1198" s="889">
        <f>T1198*Tabellen!$H$2</f>
        <v>6.3</v>
      </c>
      <c r="W1198" s="889">
        <f>U1198+V1198</f>
        <v>6.3</v>
      </c>
      <c r="X1198" s="889">
        <f>M1198+W1198</f>
        <v>36.299999999999997</v>
      </c>
      <c r="Y1198" s="888"/>
      <c r="Z1198" s="846"/>
    </row>
    <row r="1199" spans="2:71" ht="15.6" customHeight="1" outlineLevel="2" x14ac:dyDescent="0.2">
      <c r="B1199" s="687"/>
      <c r="E1199" s="597"/>
      <c r="G1199" s="580"/>
      <c r="H1199" s="580"/>
      <c r="N1199" s="703"/>
      <c r="O1199" s="897">
        <f t="shared" si="339"/>
        <v>0</v>
      </c>
      <c r="P1199" s="888"/>
      <c r="Q1199" s="891"/>
      <c r="R1199" s="911"/>
      <c r="Y1199" s="888"/>
      <c r="Z1199" s="846"/>
    </row>
    <row r="1200" spans="2:71" ht="15.6" customHeight="1" outlineLevel="2" x14ac:dyDescent="0.2">
      <c r="B1200" s="583" t="s">
        <v>1179</v>
      </c>
      <c r="D1200" s="692" t="s">
        <v>1859</v>
      </c>
      <c r="E1200" s="597">
        <v>1</v>
      </c>
      <c r="F1200" s="598" t="s">
        <v>1157</v>
      </c>
      <c r="G1200" s="599"/>
      <c r="H1200" s="599">
        <f>E1200*G1200</f>
        <v>0</v>
      </c>
      <c r="J1200" s="776">
        <f>E1200*I1200</f>
        <v>0</v>
      </c>
      <c r="K1200" s="776">
        <v>12.5</v>
      </c>
      <c r="L1200" s="776">
        <f>+K1200*E1200</f>
        <v>12.5</v>
      </c>
      <c r="M1200" s="777">
        <f>J1200+H1200*Tabellen!$K$2+L1200</f>
        <v>12.5</v>
      </c>
      <c r="N1200" s="703"/>
      <c r="O1200" s="897">
        <f t="shared" si="339"/>
        <v>12.5</v>
      </c>
      <c r="P1200" s="897"/>
      <c r="Q1200" s="891"/>
      <c r="R1200" s="911">
        <f>_xlfn.XLOOKUP(Q1200,Tabellen!$B$9:$B$21,Tabellen!$C$9:$C$21,"controleren")</f>
        <v>0</v>
      </c>
      <c r="S1200" s="889">
        <f>O1200*R1200</f>
        <v>0</v>
      </c>
      <c r="T1200" s="889">
        <f>M1200-S1200</f>
        <v>12.5</v>
      </c>
      <c r="U1200" s="889">
        <f>S1200*Tabellen!$G$2</f>
        <v>0</v>
      </c>
      <c r="V1200" s="889">
        <f>T1200*Tabellen!$H$2</f>
        <v>2.625</v>
      </c>
      <c r="W1200" s="889">
        <f>U1200+V1200</f>
        <v>2.625</v>
      </c>
      <c r="X1200" s="889">
        <f>M1200+W1200</f>
        <v>15.125</v>
      </c>
      <c r="Z1200" s="846"/>
    </row>
    <row r="1201" spans="2:71" ht="15.6" customHeight="1" outlineLevel="2" x14ac:dyDescent="0.2">
      <c r="B1201" s="687"/>
      <c r="D1201" s="692"/>
      <c r="E1201" s="597"/>
      <c r="F1201" s="598"/>
      <c r="G1201" s="599"/>
      <c r="H1201" s="599"/>
      <c r="J1201" s="776"/>
      <c r="K1201" s="776"/>
      <c r="L1201" s="776"/>
      <c r="M1201" s="777"/>
      <c r="N1201" s="703"/>
      <c r="O1201" s="897">
        <f t="shared" si="339"/>
        <v>0</v>
      </c>
      <c r="P1201" s="897"/>
      <c r="Q1201" s="891"/>
      <c r="R1201" s="911"/>
      <c r="Z1201" s="846"/>
    </row>
    <row r="1202" spans="2:71" ht="15.6" customHeight="1" outlineLevel="2" x14ac:dyDescent="0.2">
      <c r="B1202" s="583" t="s">
        <v>1509</v>
      </c>
      <c r="D1202" s="692" t="s">
        <v>1860</v>
      </c>
      <c r="E1202" s="597">
        <v>1</v>
      </c>
      <c r="F1202" s="598" t="s">
        <v>1013</v>
      </c>
      <c r="G1202" s="599"/>
      <c r="H1202" s="599">
        <f>E1202*G1202</f>
        <v>0</v>
      </c>
      <c r="I1202" s="776"/>
      <c r="J1202" s="776">
        <f>E1202*I1202</f>
        <v>0</v>
      </c>
      <c r="K1202" s="776">
        <v>1.25</v>
      </c>
      <c r="L1202" s="776">
        <f>+K1202*E1202</f>
        <v>1.25</v>
      </c>
      <c r="M1202" s="777">
        <f>J1202+H1202*Tabellen!$K$2+L1202</f>
        <v>1.25</v>
      </c>
      <c r="N1202" s="703"/>
      <c r="O1202" s="897">
        <f t="shared" si="339"/>
        <v>1.25</v>
      </c>
      <c r="P1202" s="888"/>
      <c r="Q1202" s="891"/>
      <c r="R1202" s="911">
        <f>_xlfn.XLOOKUP(Q1202,Tabellen!$B$9:$B$21,Tabellen!$C$9:$C$21,"controleren")</f>
        <v>0</v>
      </c>
      <c r="S1202" s="889">
        <f>O1202*R1202</f>
        <v>0</v>
      </c>
      <c r="T1202" s="889">
        <f>M1202-S1202</f>
        <v>1.25</v>
      </c>
      <c r="U1202" s="889">
        <f>S1202*Tabellen!$G$2</f>
        <v>0</v>
      </c>
      <c r="V1202" s="889">
        <f>T1202*Tabellen!$H$2</f>
        <v>0.26250000000000001</v>
      </c>
      <c r="W1202" s="889">
        <f>U1202+V1202</f>
        <v>0.26250000000000001</v>
      </c>
      <c r="X1202" s="889">
        <f>M1202+W1202</f>
        <v>1.5125</v>
      </c>
      <c r="Z1202" s="846"/>
    </row>
    <row r="1203" spans="2:71" ht="15.6" customHeight="1" outlineLevel="2" x14ac:dyDescent="0.2">
      <c r="B1203" s="687"/>
      <c r="D1203" s="692"/>
      <c r="E1203" s="597"/>
      <c r="F1203" s="598"/>
      <c r="G1203" s="599"/>
      <c r="H1203" s="599"/>
      <c r="J1203" s="776"/>
      <c r="K1203" s="776"/>
      <c r="L1203" s="776"/>
      <c r="M1203" s="777"/>
      <c r="N1203" s="703"/>
      <c r="O1203" s="897"/>
      <c r="P1203" s="888"/>
      <c r="Q1203" s="891"/>
      <c r="Z1203" s="846"/>
    </row>
    <row r="1204" spans="2:71" ht="15.6" customHeight="1" outlineLevel="2" x14ac:dyDescent="0.2">
      <c r="B1204" s="583" t="s">
        <v>1508</v>
      </c>
      <c r="D1204" s="692" t="s">
        <v>1679</v>
      </c>
      <c r="E1204" s="597">
        <v>1</v>
      </c>
      <c r="F1204" s="598" t="s">
        <v>1153</v>
      </c>
      <c r="G1204" s="599"/>
      <c r="H1204" s="599">
        <f>E1204*G1204</f>
        <v>0</v>
      </c>
      <c r="J1204" s="776">
        <f>E1204*I1204</f>
        <v>0</v>
      </c>
      <c r="K1204" s="776">
        <v>75</v>
      </c>
      <c r="L1204" s="776">
        <f>+K1204*E1204</f>
        <v>75</v>
      </c>
      <c r="M1204" s="777">
        <f>J1204+H1204*Tabellen!$K$2+L1204</f>
        <v>75</v>
      </c>
      <c r="N1204" s="703"/>
      <c r="O1204" s="897">
        <f t="shared" ref="O1204:O1206" si="340">M1204</f>
        <v>75</v>
      </c>
      <c r="P1204" s="897"/>
      <c r="Q1204" s="891"/>
      <c r="R1204" s="911">
        <f>_xlfn.XLOOKUP(Q1204,Tabellen!$B$9:$B$21,Tabellen!$C$9:$C$21,"controleren")</f>
        <v>0</v>
      </c>
      <c r="S1204" s="889">
        <f>O1204*R1204</f>
        <v>0</v>
      </c>
      <c r="T1204" s="889">
        <f>M1204-S1204</f>
        <v>75</v>
      </c>
      <c r="U1204" s="889">
        <f>S1204*Tabellen!$G$2</f>
        <v>0</v>
      </c>
      <c r="V1204" s="889">
        <f>T1204*Tabellen!$H$2</f>
        <v>15.75</v>
      </c>
      <c r="W1204" s="889">
        <f>U1204+V1204</f>
        <v>15.75</v>
      </c>
      <c r="X1204" s="889">
        <f>M1204+W1204</f>
        <v>90.75</v>
      </c>
      <c r="Z1204" s="846"/>
    </row>
    <row r="1205" spans="2:71" ht="15.6" customHeight="1" outlineLevel="2" x14ac:dyDescent="0.2">
      <c r="B1205" s="687"/>
      <c r="D1205" s="692"/>
      <c r="E1205" s="597"/>
      <c r="F1205" s="598"/>
      <c r="G1205" s="599"/>
      <c r="H1205" s="599"/>
      <c r="J1205" s="776"/>
      <c r="K1205" s="776"/>
      <c r="L1205" s="776"/>
      <c r="M1205" s="777"/>
      <c r="N1205" s="703"/>
      <c r="O1205" s="897">
        <f t="shared" si="340"/>
        <v>0</v>
      </c>
      <c r="P1205" s="897"/>
      <c r="Q1205" s="891"/>
      <c r="R1205" s="911"/>
      <c r="Z1205" s="846"/>
    </row>
    <row r="1206" spans="2:71" ht="15.6" customHeight="1" outlineLevel="2" x14ac:dyDescent="0.2">
      <c r="B1206" s="583" t="s">
        <v>1507</v>
      </c>
      <c r="D1206" s="692" t="s">
        <v>1506</v>
      </c>
      <c r="E1206" s="597">
        <v>1</v>
      </c>
      <c r="F1206" s="598" t="s">
        <v>74</v>
      </c>
      <c r="G1206" s="599"/>
      <c r="H1206" s="599">
        <f>E1206*G1206</f>
        <v>0</v>
      </c>
      <c r="I1206" s="776"/>
      <c r="J1206" s="776">
        <f>E1206*I1206</f>
        <v>0</v>
      </c>
      <c r="K1206" s="776">
        <v>45</v>
      </c>
      <c r="L1206" s="776">
        <f>+K1206*E1206</f>
        <v>45</v>
      </c>
      <c r="M1206" s="777">
        <f>J1206+H1206*Tabellen!$K$2+L1206</f>
        <v>45</v>
      </c>
      <c r="N1206" s="703"/>
      <c r="O1206" s="897">
        <f t="shared" si="340"/>
        <v>45</v>
      </c>
      <c r="P1206" s="888"/>
      <c r="Q1206" s="891"/>
      <c r="R1206" s="911">
        <f>_xlfn.XLOOKUP(Q1206,Tabellen!$B$9:$B$21,Tabellen!$C$9:$C$21,"controleren")</f>
        <v>0</v>
      </c>
      <c r="S1206" s="889">
        <f>O1206*R1206</f>
        <v>0</v>
      </c>
      <c r="T1206" s="889">
        <f>M1206-S1206</f>
        <v>45</v>
      </c>
      <c r="U1206" s="889">
        <f>S1206*Tabellen!$G$2</f>
        <v>0</v>
      </c>
      <c r="V1206" s="889">
        <f>T1206*Tabellen!$H$2</f>
        <v>9.4499999999999993</v>
      </c>
      <c r="W1206" s="889">
        <f>U1206+V1206</f>
        <v>9.4499999999999993</v>
      </c>
      <c r="X1206" s="889">
        <f>M1206+W1206</f>
        <v>54.45</v>
      </c>
      <c r="Z1206" s="846"/>
    </row>
    <row r="1207" spans="2:71" ht="15.6" customHeight="1" outlineLevel="2" x14ac:dyDescent="0.2">
      <c r="B1207" s="687"/>
      <c r="D1207" s="692"/>
      <c r="E1207" s="597"/>
      <c r="F1207" s="598"/>
      <c r="G1207" s="599"/>
      <c r="H1207" s="599"/>
      <c r="J1207" s="776"/>
      <c r="K1207" s="776"/>
      <c r="L1207" s="776"/>
      <c r="M1207" s="777"/>
      <c r="N1207" s="703"/>
      <c r="O1207" s="897"/>
      <c r="P1207" s="888"/>
      <c r="Q1207" s="891"/>
      <c r="Z1207" s="846"/>
    </row>
    <row r="1208" spans="2:71" ht="9" customHeight="1" outlineLevel="1" x14ac:dyDescent="0.2">
      <c r="B1208" s="582"/>
      <c r="D1208" s="583"/>
      <c r="E1208" s="585"/>
      <c r="F1208" s="583"/>
      <c r="G1208" s="584"/>
      <c r="H1208" s="584"/>
      <c r="I1208" s="769"/>
      <c r="J1208" s="769"/>
      <c r="K1208" s="769"/>
      <c r="L1208" s="769"/>
      <c r="M1208" s="769"/>
      <c r="N1208" s="694"/>
      <c r="O1208" s="892"/>
      <c r="P1208" s="892"/>
      <c r="Q1208" s="892"/>
      <c r="R1208" s="893"/>
      <c r="S1208" s="893"/>
      <c r="T1208" s="893"/>
      <c r="U1208" s="893"/>
      <c r="V1208" s="893"/>
      <c r="W1208" s="893"/>
      <c r="X1208" s="893"/>
      <c r="Y1208" s="892"/>
      <c r="Z1208" s="837"/>
      <c r="AA1208" s="838"/>
      <c r="AG1208" s="835"/>
      <c r="AH1208" s="835"/>
    </row>
    <row r="1209" spans="2:71" s="789" customFormat="1" ht="15.6" customHeight="1" outlineLevel="1" x14ac:dyDescent="0.2">
      <c r="B1209" s="569" t="s">
        <v>1300</v>
      </c>
      <c r="C1209" s="814"/>
      <c r="D1209" s="570" t="s">
        <v>1240</v>
      </c>
      <c r="E1209" s="577"/>
      <c r="F1209" s="570"/>
      <c r="G1209" s="571"/>
      <c r="H1209" s="571"/>
      <c r="I1209" s="767"/>
      <c r="J1209" s="767"/>
      <c r="K1209" s="767"/>
      <c r="L1209" s="767"/>
      <c r="M1209" s="767"/>
      <c r="N1209" s="814"/>
      <c r="O1209" s="910"/>
      <c r="P1209" s="885"/>
      <c r="Q1209" s="885"/>
      <c r="R1209" s="886"/>
      <c r="S1209" s="886"/>
      <c r="T1209" s="886"/>
      <c r="U1209" s="886"/>
      <c r="V1209" s="886"/>
      <c r="W1209" s="886"/>
      <c r="X1209" s="886"/>
      <c r="Y1209" s="885"/>
      <c r="Z1209" s="843"/>
      <c r="AA1209" s="832"/>
      <c r="AB1209" s="832"/>
      <c r="AC1209" s="832"/>
      <c r="AD1209" s="832"/>
      <c r="AE1209" s="832"/>
      <c r="AF1209" s="832"/>
      <c r="AG1209" s="832"/>
      <c r="AH1209" s="832"/>
      <c r="AI1209" s="832"/>
      <c r="AJ1209" s="832"/>
      <c r="AK1209" s="832"/>
      <c r="AL1209" s="832"/>
      <c r="AM1209" s="832"/>
      <c r="AN1209" s="832"/>
      <c r="AO1209" s="832"/>
      <c r="AP1209" s="832"/>
      <c r="AQ1209" s="832"/>
      <c r="AR1209" s="832"/>
      <c r="AS1209" s="832"/>
      <c r="AT1209" s="832"/>
      <c r="AU1209" s="832"/>
      <c r="AV1209" s="832"/>
      <c r="AW1209" s="832"/>
      <c r="AX1209" s="832"/>
      <c r="AY1209" s="832"/>
      <c r="AZ1209" s="832"/>
      <c r="BA1209" s="832"/>
      <c r="BB1209" s="832"/>
      <c r="BC1209" s="832"/>
      <c r="BD1209" s="832"/>
      <c r="BE1209" s="832"/>
      <c r="BF1209" s="832"/>
      <c r="BG1209" s="832"/>
      <c r="BH1209" s="832"/>
      <c r="BI1209" s="832"/>
      <c r="BJ1209" s="832"/>
      <c r="BK1209" s="832"/>
      <c r="BL1209" s="832"/>
      <c r="BM1209" s="832"/>
      <c r="BN1209" s="832"/>
      <c r="BO1209" s="832"/>
      <c r="BP1209" s="832"/>
      <c r="BQ1209" s="832"/>
      <c r="BR1209" s="832"/>
      <c r="BS1209" s="832"/>
    </row>
    <row r="1210" spans="2:71" ht="15.6" customHeight="1" outlineLevel="2" x14ac:dyDescent="0.2">
      <c r="D1210" s="587" t="s">
        <v>142</v>
      </c>
      <c r="E1210" s="579"/>
      <c r="F1210" s="588"/>
      <c r="G1210" s="589"/>
      <c r="H1210" s="589"/>
      <c r="I1210" s="774"/>
      <c r="J1210" s="774"/>
      <c r="K1210" s="774"/>
      <c r="N1210" s="703"/>
      <c r="P1210" s="888"/>
      <c r="Q1210" s="888"/>
      <c r="Z1210" s="843"/>
      <c r="AA1210" s="844"/>
      <c r="AB1210" s="844"/>
    </row>
    <row r="1211" spans="2:71" ht="15.6" customHeight="1" outlineLevel="2" x14ac:dyDescent="0.2">
      <c r="B1211" s="687"/>
      <c r="D1211" s="692"/>
      <c r="E1211" s="597"/>
      <c r="F1211" s="598"/>
      <c r="G1211" s="580"/>
      <c r="H1211" s="580"/>
      <c r="N1211" s="703"/>
      <c r="O1211" s="903">
        <f t="shared" ref="O1211:O1218" si="341">M1211</f>
        <v>0</v>
      </c>
      <c r="P1211" s="888"/>
      <c r="Q1211" s="891"/>
      <c r="R1211" s="911"/>
      <c r="Z1211" s="846"/>
    </row>
    <row r="1212" spans="2:71" ht="15.6" customHeight="1" outlineLevel="2" x14ac:dyDescent="0.2">
      <c r="B1212" s="583" t="s">
        <v>1115</v>
      </c>
      <c r="D1212" s="692" t="s">
        <v>1466</v>
      </c>
      <c r="E1212" s="597">
        <v>1</v>
      </c>
      <c r="F1212" s="598" t="s">
        <v>74</v>
      </c>
      <c r="G1212" s="599"/>
      <c r="H1212" s="599">
        <f>E1212*G1212</f>
        <v>0</v>
      </c>
      <c r="I1212" s="776">
        <v>0</v>
      </c>
      <c r="J1212" s="776">
        <f>E1212*I1212</f>
        <v>0</v>
      </c>
      <c r="K1212" s="776">
        <v>399</v>
      </c>
      <c r="L1212" s="776">
        <f>E1212*K1212</f>
        <v>399</v>
      </c>
      <c r="M1212" s="777">
        <f>J1212+H1212*Tabellen!$K$2+L1212</f>
        <v>399</v>
      </c>
      <c r="N1212" s="703"/>
      <c r="O1212" s="903">
        <f t="shared" si="341"/>
        <v>399</v>
      </c>
      <c r="P1212" s="888"/>
      <c r="Q1212" s="891"/>
      <c r="R1212" s="911">
        <v>0</v>
      </c>
      <c r="S1212" s="889">
        <f>O1212*R1212</f>
        <v>0</v>
      </c>
      <c r="T1212" s="889">
        <f>M1212-S1212</f>
        <v>399</v>
      </c>
      <c r="U1212" s="889">
        <f>S1212*Tabellen!$G$2</f>
        <v>0</v>
      </c>
      <c r="V1212" s="889">
        <f>T1212*Tabellen!$H$2</f>
        <v>83.789999999999992</v>
      </c>
      <c r="W1212" s="889">
        <f>U1212+V1212</f>
        <v>83.789999999999992</v>
      </c>
      <c r="X1212" s="889">
        <f>M1212+W1212</f>
        <v>482.78999999999996</v>
      </c>
      <c r="Z1212" s="847"/>
      <c r="AA1212" s="848"/>
      <c r="AB1212" s="848"/>
    </row>
    <row r="1213" spans="2:71" ht="15.6" customHeight="1" outlineLevel="2" x14ac:dyDescent="0.2">
      <c r="B1213" s="687"/>
      <c r="D1213" s="692"/>
      <c r="E1213" s="597"/>
      <c r="F1213" s="598"/>
      <c r="G1213" s="599"/>
      <c r="H1213" s="599"/>
      <c r="I1213" s="776"/>
      <c r="J1213" s="776"/>
      <c r="K1213" s="776"/>
      <c r="L1213" s="776"/>
      <c r="M1213" s="777"/>
      <c r="N1213" s="703"/>
      <c r="O1213" s="903">
        <f t="shared" si="341"/>
        <v>0</v>
      </c>
      <c r="P1213" s="888"/>
      <c r="Q1213" s="891"/>
      <c r="R1213" s="911"/>
      <c r="Z1213" s="847"/>
      <c r="AA1213" s="848"/>
      <c r="AB1213" s="848"/>
    </row>
    <row r="1214" spans="2:71" ht="15.6" customHeight="1" outlineLevel="2" x14ac:dyDescent="0.2">
      <c r="B1214" s="583" t="s">
        <v>1467</v>
      </c>
      <c r="D1214" s="692" t="s">
        <v>1470</v>
      </c>
      <c r="E1214" s="597">
        <v>1</v>
      </c>
      <c r="F1214" s="598" t="s">
        <v>73</v>
      </c>
      <c r="G1214" s="599"/>
      <c r="H1214" s="599">
        <f>E1214*G1214</f>
        <v>0</v>
      </c>
      <c r="I1214" s="776"/>
      <c r="J1214" s="776">
        <f>E1214*I1214</f>
        <v>0</v>
      </c>
      <c r="K1214" s="776">
        <v>160</v>
      </c>
      <c r="L1214" s="776">
        <f>+K1214*E1214</f>
        <v>160</v>
      </c>
      <c r="M1214" s="777">
        <f>J1214+H1214*Tabellen!$K$2+L1214</f>
        <v>160</v>
      </c>
      <c r="N1214" s="703"/>
      <c r="O1214" s="903">
        <f t="shared" si="341"/>
        <v>160</v>
      </c>
      <c r="P1214" s="888"/>
      <c r="Q1214" s="891"/>
      <c r="R1214" s="911">
        <v>1</v>
      </c>
      <c r="S1214" s="889">
        <f>O1214*R1214</f>
        <v>160</v>
      </c>
      <c r="T1214" s="889">
        <f>M1214-S1214</f>
        <v>0</v>
      </c>
      <c r="U1214" s="889">
        <f>S1214*Tabellen!$G$2</f>
        <v>14.399999999999999</v>
      </c>
      <c r="V1214" s="889">
        <f>T1214*Tabellen!$H$2</f>
        <v>0</v>
      </c>
      <c r="W1214" s="889">
        <f>U1214+V1214</f>
        <v>14.399999999999999</v>
      </c>
      <c r="X1214" s="889">
        <f>M1214+W1214</f>
        <v>174.4</v>
      </c>
      <c r="Z1214" s="847"/>
      <c r="AA1214" s="848"/>
    </row>
    <row r="1215" spans="2:71" ht="15.6" customHeight="1" outlineLevel="2" x14ac:dyDescent="0.2">
      <c r="B1215" s="687"/>
      <c r="D1215" s="692"/>
      <c r="E1215" s="597"/>
      <c r="F1215" s="598"/>
      <c r="G1215" s="599"/>
      <c r="H1215" s="599"/>
      <c r="I1215" s="776"/>
      <c r="J1215" s="776"/>
      <c r="K1215" s="776"/>
      <c r="L1215" s="776"/>
      <c r="M1215" s="777"/>
      <c r="N1215" s="703"/>
      <c r="O1215" s="903">
        <f t="shared" si="341"/>
        <v>0</v>
      </c>
      <c r="P1215" s="888"/>
      <c r="Q1215" s="891"/>
      <c r="R1215" s="911"/>
      <c r="Z1215" s="847"/>
      <c r="AA1215" s="848"/>
    </row>
    <row r="1216" spans="2:71" ht="15.6" customHeight="1" outlineLevel="2" x14ac:dyDescent="0.2">
      <c r="B1216" s="583" t="s">
        <v>1468</v>
      </c>
      <c r="D1216" s="692" t="s">
        <v>1471</v>
      </c>
      <c r="E1216" s="597">
        <v>1</v>
      </c>
      <c r="F1216" s="598" t="s">
        <v>73</v>
      </c>
      <c r="G1216" s="599"/>
      <c r="H1216" s="599">
        <f>E1216*G1216</f>
        <v>0</v>
      </c>
      <c r="I1216" s="776">
        <v>0</v>
      </c>
      <c r="J1216" s="776">
        <f>E1216*I1216</f>
        <v>0</v>
      </c>
      <c r="K1216" s="776">
        <v>300</v>
      </c>
      <c r="L1216" s="776">
        <f>+K1216*E1216</f>
        <v>300</v>
      </c>
      <c r="M1216" s="777">
        <f>J1216+H1216*Tabellen!$K$2+L1216</f>
        <v>300</v>
      </c>
      <c r="N1216" s="703"/>
      <c r="O1216" s="903">
        <f t="shared" si="341"/>
        <v>300</v>
      </c>
      <c r="P1216" s="888"/>
      <c r="Q1216" s="891"/>
      <c r="R1216" s="911">
        <v>1</v>
      </c>
      <c r="S1216" s="889">
        <f>O1216*R1216</f>
        <v>300</v>
      </c>
      <c r="T1216" s="889">
        <f>M1216-S1216</f>
        <v>0</v>
      </c>
      <c r="U1216" s="889">
        <f>S1216*Tabellen!$G$2</f>
        <v>27</v>
      </c>
      <c r="V1216" s="889">
        <f>T1216*Tabellen!$H$2</f>
        <v>0</v>
      </c>
      <c r="W1216" s="889">
        <f>U1216+V1216</f>
        <v>27</v>
      </c>
      <c r="X1216" s="889">
        <f>M1216+W1216</f>
        <v>327</v>
      </c>
      <c r="Z1216" s="847"/>
      <c r="AA1216" s="848"/>
    </row>
    <row r="1217" spans="2:71" ht="15.6" customHeight="1" outlineLevel="2" x14ac:dyDescent="0.2">
      <c r="B1217" s="687"/>
      <c r="D1217" s="692"/>
      <c r="E1217" s="597"/>
      <c r="F1217" s="598"/>
      <c r="G1217" s="599"/>
      <c r="H1217" s="599"/>
      <c r="I1217" s="776"/>
      <c r="J1217" s="776"/>
      <c r="K1217" s="776"/>
      <c r="L1217" s="776"/>
      <c r="M1217" s="777"/>
      <c r="N1217" s="703"/>
      <c r="O1217" s="903">
        <f t="shared" si="341"/>
        <v>0</v>
      </c>
      <c r="P1217" s="888"/>
      <c r="Q1217" s="891"/>
      <c r="R1217" s="911"/>
      <c r="Z1217" s="847"/>
      <c r="AA1217" s="848"/>
    </row>
    <row r="1218" spans="2:71" ht="15.6" customHeight="1" outlineLevel="2" x14ac:dyDescent="0.2">
      <c r="B1218" s="583" t="s">
        <v>1469</v>
      </c>
      <c r="D1218" s="692" t="s">
        <v>1472</v>
      </c>
      <c r="E1218" s="597">
        <v>1</v>
      </c>
      <c r="F1218" s="598" t="s">
        <v>73</v>
      </c>
      <c r="G1218" s="599"/>
      <c r="H1218" s="599">
        <f>E1218*G1218</f>
        <v>0</v>
      </c>
      <c r="I1218" s="776"/>
      <c r="J1218" s="776">
        <f>E1218*I1218</f>
        <v>0</v>
      </c>
      <c r="K1218" s="776">
        <v>480</v>
      </c>
      <c r="L1218" s="776">
        <f>+K1218*E1218</f>
        <v>480</v>
      </c>
      <c r="M1218" s="777">
        <f>J1218+H1218*Tabellen!$K$2+L1218</f>
        <v>480</v>
      </c>
      <c r="N1218" s="703"/>
      <c r="O1218" s="903">
        <f t="shared" si="341"/>
        <v>480</v>
      </c>
      <c r="P1218" s="888"/>
      <c r="Q1218" s="891"/>
      <c r="R1218" s="911">
        <v>1</v>
      </c>
      <c r="S1218" s="889">
        <f>O1218*R1218</f>
        <v>480</v>
      </c>
      <c r="T1218" s="889">
        <f>M1218-S1218</f>
        <v>0</v>
      </c>
      <c r="U1218" s="889">
        <f>S1218*Tabellen!$G$2</f>
        <v>43.199999999999996</v>
      </c>
      <c r="V1218" s="889">
        <f>T1218*Tabellen!$H$2</f>
        <v>0</v>
      </c>
      <c r="W1218" s="889">
        <f>U1218+V1218</f>
        <v>43.199999999999996</v>
      </c>
      <c r="X1218" s="889">
        <f>M1218+W1218</f>
        <v>523.20000000000005</v>
      </c>
      <c r="Z1218" s="847"/>
      <c r="AA1218" s="848"/>
    </row>
    <row r="1219" spans="2:71" ht="15.6" customHeight="1" outlineLevel="2" x14ac:dyDescent="0.2">
      <c r="B1219" s="687"/>
      <c r="D1219" s="692"/>
      <c r="E1219" s="597"/>
      <c r="F1219" s="598"/>
      <c r="G1219" s="599"/>
      <c r="H1219" s="599"/>
      <c r="I1219" s="776"/>
      <c r="J1219" s="776"/>
      <c r="K1219" s="776"/>
      <c r="L1219" s="776"/>
      <c r="M1219" s="777"/>
      <c r="N1219" s="703"/>
      <c r="P1219" s="888"/>
      <c r="Q1219" s="891"/>
      <c r="Z1219" s="837"/>
    </row>
    <row r="1220" spans="2:71" ht="9" customHeight="1" outlineLevel="1" x14ac:dyDescent="0.2">
      <c r="B1220" s="582"/>
      <c r="D1220" s="583"/>
      <c r="E1220" s="585"/>
      <c r="F1220" s="583"/>
      <c r="G1220" s="584"/>
      <c r="H1220" s="584"/>
      <c r="I1220" s="769"/>
      <c r="J1220" s="769"/>
      <c r="K1220" s="769"/>
      <c r="L1220" s="769"/>
      <c r="M1220" s="769"/>
      <c r="N1220" s="694"/>
      <c r="O1220" s="892"/>
      <c r="P1220" s="892"/>
      <c r="Q1220" s="892"/>
      <c r="R1220" s="893"/>
      <c r="S1220" s="893"/>
      <c r="T1220" s="893"/>
      <c r="U1220" s="893"/>
      <c r="V1220" s="893"/>
      <c r="W1220" s="893"/>
      <c r="X1220" s="893"/>
      <c r="Y1220" s="892"/>
      <c r="Z1220" s="837"/>
      <c r="AA1220" s="838"/>
      <c r="AG1220" s="835"/>
      <c r="AH1220" s="835"/>
      <c r="AI1220" s="832" t="s">
        <v>175</v>
      </c>
    </row>
    <row r="1221" spans="2:71" s="789" customFormat="1" ht="15.6" customHeight="1" outlineLevel="1" x14ac:dyDescent="0.2">
      <c r="B1221" s="569" t="s">
        <v>182</v>
      </c>
      <c r="C1221" s="814"/>
      <c r="D1221" s="570" t="s">
        <v>162</v>
      </c>
      <c r="E1221" s="577">
        <v>1</v>
      </c>
      <c r="F1221" s="570" t="s">
        <v>72</v>
      </c>
      <c r="G1221" s="571"/>
      <c r="H1221" s="571">
        <f>SUM(H1222:H1222)</f>
        <v>0</v>
      </c>
      <c r="I1221" s="767"/>
      <c r="J1221" s="767"/>
      <c r="K1221" s="767"/>
      <c r="L1221" s="767"/>
      <c r="M1221" s="767"/>
      <c r="N1221" s="814"/>
      <c r="O1221" s="884"/>
      <c r="P1221" s="885" t="str">
        <f>B1221</f>
        <v>V2-7-X</v>
      </c>
      <c r="Q1221" s="885"/>
      <c r="R1221" s="886"/>
      <c r="S1221" s="886"/>
      <c r="T1221" s="886"/>
      <c r="U1221" s="886"/>
      <c r="V1221" s="886"/>
      <c r="W1221" s="886"/>
      <c r="X1221" s="886"/>
      <c r="Y1221" s="885"/>
      <c r="Z1221" s="836"/>
      <c r="AA1221" s="851"/>
      <c r="AB1221" s="851"/>
      <c r="AC1221" s="851"/>
      <c r="AD1221" s="851"/>
      <c r="AE1221" s="851"/>
      <c r="AF1221" s="851"/>
      <c r="AG1221" s="832"/>
      <c r="AH1221" s="832"/>
      <c r="AI1221" s="832"/>
      <c r="AJ1221" s="832"/>
      <c r="AK1221" s="832"/>
      <c r="AL1221" s="832"/>
      <c r="AM1221" s="832"/>
      <c r="AN1221" s="832"/>
      <c r="AO1221" s="832"/>
      <c r="AP1221" s="832"/>
      <c r="AQ1221" s="832"/>
      <c r="AR1221" s="832"/>
      <c r="AS1221" s="832"/>
      <c r="AT1221" s="832"/>
      <c r="AU1221" s="832"/>
      <c r="AV1221" s="832"/>
      <c r="AW1221" s="832"/>
      <c r="AX1221" s="832"/>
      <c r="AY1221" s="832"/>
      <c r="AZ1221" s="832"/>
      <c r="BA1221" s="832"/>
      <c r="BB1221" s="832"/>
      <c r="BC1221" s="832"/>
      <c r="BD1221" s="832"/>
      <c r="BE1221" s="832"/>
      <c r="BF1221" s="832"/>
      <c r="BG1221" s="832"/>
      <c r="BH1221" s="832"/>
      <c r="BI1221" s="832"/>
      <c r="BJ1221" s="832"/>
      <c r="BK1221" s="832"/>
      <c r="BL1221" s="832"/>
      <c r="BM1221" s="832"/>
      <c r="BN1221" s="832"/>
      <c r="BO1221" s="832"/>
      <c r="BP1221" s="832"/>
      <c r="BQ1221" s="832"/>
      <c r="BR1221" s="832"/>
      <c r="BS1221" s="832"/>
    </row>
    <row r="1222" spans="2:71" ht="15.6" customHeight="1" outlineLevel="2" x14ac:dyDescent="0.2">
      <c r="B1222" s="578"/>
      <c r="D1222" s="587" t="s">
        <v>142</v>
      </c>
      <c r="E1222" s="579"/>
      <c r="G1222" s="580"/>
      <c r="H1222" s="580"/>
      <c r="I1222" s="774"/>
      <c r="J1222" s="774"/>
      <c r="K1222" s="774"/>
      <c r="N1222" s="703"/>
      <c r="O1222" s="888"/>
      <c r="P1222" s="888"/>
      <c r="Q1222" s="888"/>
      <c r="Y1222" s="888"/>
      <c r="Z1222" s="836"/>
    </row>
    <row r="1223" spans="2:71" ht="15.6" customHeight="1" outlineLevel="2" x14ac:dyDescent="0.2">
      <c r="B1223" s="583" t="s">
        <v>1112</v>
      </c>
      <c r="D1223" s="576" t="s">
        <v>1151</v>
      </c>
      <c r="E1223" s="597">
        <v>1</v>
      </c>
      <c r="F1223" s="598" t="s">
        <v>72</v>
      </c>
      <c r="G1223" s="580"/>
      <c r="H1223" s="580">
        <f>E1223*G1223</f>
        <v>0</v>
      </c>
      <c r="J1223" s="768">
        <f>E1223*I1223</f>
        <v>0</v>
      </c>
      <c r="K1223" s="768">
        <v>175</v>
      </c>
      <c r="L1223" s="768">
        <f>E1223*K1223</f>
        <v>175</v>
      </c>
      <c r="M1223" s="768">
        <f>J1223+H1223*Tabellen!$K$2+L1223</f>
        <v>175</v>
      </c>
      <c r="N1223" s="703"/>
      <c r="O1223" s="903">
        <f>M1223</f>
        <v>175</v>
      </c>
      <c r="P1223" s="888"/>
      <c r="Q1223" s="891"/>
      <c r="R1223" s="911">
        <v>1</v>
      </c>
      <c r="S1223" s="889">
        <f>O1223*R1223</f>
        <v>175</v>
      </c>
      <c r="T1223" s="889">
        <f>M1223-S1223</f>
        <v>0</v>
      </c>
      <c r="U1223" s="889">
        <f>S1223*Tabellen!$G$2</f>
        <v>15.75</v>
      </c>
      <c r="V1223" s="889">
        <f>T1223*Tabellen!$H$2</f>
        <v>0</v>
      </c>
      <c r="W1223" s="889">
        <f>U1223+V1223</f>
        <v>15.75</v>
      </c>
      <c r="X1223" s="889">
        <f>M1223+W1223</f>
        <v>190.75</v>
      </c>
      <c r="Z1223" s="845"/>
    </row>
    <row r="1224" spans="2:71" ht="15.6" customHeight="1" outlineLevel="2" x14ac:dyDescent="0.2">
      <c r="B1224" s="687"/>
      <c r="E1224" s="597"/>
      <c r="F1224" s="598"/>
      <c r="G1224" s="580"/>
      <c r="H1224" s="580"/>
      <c r="N1224" s="703"/>
      <c r="O1224" s="903">
        <f>M1224</f>
        <v>0</v>
      </c>
      <c r="P1224" s="888"/>
      <c r="Q1224" s="891"/>
      <c r="Z1224" s="845"/>
    </row>
    <row r="1225" spans="2:71" ht="15.6" customHeight="1" outlineLevel="2" x14ac:dyDescent="0.2">
      <c r="B1225" s="583" t="s">
        <v>1181</v>
      </c>
      <c r="D1225" s="692" t="s">
        <v>1152</v>
      </c>
      <c r="E1225" s="597">
        <v>1</v>
      </c>
      <c r="F1225" s="598" t="s">
        <v>72</v>
      </c>
      <c r="G1225" s="599"/>
      <c r="H1225" s="599">
        <f>E1225*G1225</f>
        <v>0</v>
      </c>
      <c r="J1225" s="776">
        <f>E1225*I1225</f>
        <v>0</v>
      </c>
      <c r="K1225" s="776">
        <v>450</v>
      </c>
      <c r="L1225" s="776">
        <f>+K1225*E1225</f>
        <v>450</v>
      </c>
      <c r="M1225" s="777">
        <f>J1225+H1225*Tabellen!$K$2+L1225</f>
        <v>450</v>
      </c>
      <c r="N1225" s="703"/>
      <c r="O1225" s="903">
        <f>M1225</f>
        <v>450</v>
      </c>
      <c r="P1225" s="897"/>
      <c r="Q1225" s="891"/>
      <c r="R1225" s="911">
        <v>0.5</v>
      </c>
      <c r="S1225" s="889">
        <f>O1225*R1225</f>
        <v>225</v>
      </c>
      <c r="T1225" s="889">
        <f>M1225-S1225</f>
        <v>225</v>
      </c>
      <c r="U1225" s="889">
        <f>S1225*Tabellen!$G$2</f>
        <v>20.25</v>
      </c>
      <c r="V1225" s="889">
        <f>T1225*Tabellen!$H$2</f>
        <v>47.25</v>
      </c>
      <c r="W1225" s="889">
        <f>U1225+V1225</f>
        <v>67.5</v>
      </c>
      <c r="X1225" s="889">
        <f>M1225+W1225</f>
        <v>517.5</v>
      </c>
      <c r="Z1225" s="846"/>
    </row>
    <row r="1226" spans="2:71" ht="15.6" customHeight="1" outlineLevel="2" x14ac:dyDescent="0.2">
      <c r="B1226" s="687"/>
      <c r="D1226" s="692"/>
      <c r="E1226" s="597"/>
      <c r="F1226" s="598"/>
      <c r="G1226" s="599"/>
      <c r="H1226" s="599"/>
      <c r="J1226" s="776"/>
      <c r="K1226" s="776"/>
      <c r="L1226" s="776"/>
      <c r="M1226" s="777"/>
      <c r="N1226" s="703"/>
      <c r="O1226" s="903">
        <f>M1226</f>
        <v>0</v>
      </c>
      <c r="P1226" s="897"/>
      <c r="Q1226" s="891"/>
      <c r="R1226" s="911"/>
      <c r="Z1226" s="846"/>
    </row>
    <row r="1227" spans="2:71" ht="15.6" customHeight="1" outlineLevel="2" x14ac:dyDescent="0.2">
      <c r="B1227" s="583" t="s">
        <v>1519</v>
      </c>
      <c r="D1227" s="692" t="s">
        <v>1150</v>
      </c>
      <c r="E1227" s="597">
        <f>E1225</f>
        <v>1</v>
      </c>
      <c r="F1227" s="598" t="s">
        <v>72</v>
      </c>
      <c r="G1227" s="599"/>
      <c r="H1227" s="599">
        <f>E1227*G1227</f>
        <v>0</v>
      </c>
      <c r="I1227" s="776"/>
      <c r="J1227" s="776">
        <f>E1227*I1227</f>
        <v>0</v>
      </c>
      <c r="K1227" s="776">
        <v>75</v>
      </c>
      <c r="L1227" s="776">
        <f>+K1227*E1227</f>
        <v>75</v>
      </c>
      <c r="M1227" s="777">
        <f>J1227+H1227*Tabellen!$K$2+L1227</f>
        <v>75</v>
      </c>
      <c r="N1227" s="703"/>
      <c r="O1227" s="903">
        <f>M1227</f>
        <v>75</v>
      </c>
      <c r="P1227" s="888"/>
      <c r="Q1227" s="891"/>
      <c r="R1227" s="911">
        <v>1</v>
      </c>
      <c r="S1227" s="889">
        <f>O1227*R1227</f>
        <v>75</v>
      </c>
      <c r="T1227" s="889">
        <f>M1227-S1227</f>
        <v>0</v>
      </c>
      <c r="U1227" s="889">
        <f>S1227*Tabellen!$G$2</f>
        <v>6.75</v>
      </c>
      <c r="V1227" s="889">
        <f>T1227*Tabellen!$H$2</f>
        <v>0</v>
      </c>
      <c r="W1227" s="889">
        <f>U1227+V1227</f>
        <v>6.75</v>
      </c>
      <c r="X1227" s="889">
        <f>M1227+W1227</f>
        <v>81.75</v>
      </c>
      <c r="Z1227" s="846"/>
    </row>
    <row r="1228" spans="2:71" ht="15.6" customHeight="1" outlineLevel="2" x14ac:dyDescent="0.2">
      <c r="D1228" s="692"/>
      <c r="E1228" s="597"/>
      <c r="F1228" s="600"/>
      <c r="G1228" s="599"/>
      <c r="H1228" s="599"/>
      <c r="J1228" s="776"/>
      <c r="K1228" s="776"/>
      <c r="L1228" s="776"/>
      <c r="M1228" s="777"/>
      <c r="N1228" s="703"/>
      <c r="O1228" s="903"/>
      <c r="P1228" s="888"/>
      <c r="Q1228" s="891"/>
      <c r="R1228" s="911"/>
      <c r="Z1228" s="846"/>
    </row>
    <row r="1229" spans="2:71" ht="15.6" customHeight="1" outlineLevel="2" x14ac:dyDescent="0.2">
      <c r="B1229" s="583" t="s">
        <v>1520</v>
      </c>
      <c r="D1229" s="692" t="s">
        <v>1356</v>
      </c>
      <c r="E1229" s="597">
        <v>1</v>
      </c>
      <c r="F1229" s="576" t="s">
        <v>1154</v>
      </c>
      <c r="G1229" s="599"/>
      <c r="H1229" s="599">
        <f>E1229*G1229</f>
        <v>0</v>
      </c>
      <c r="J1229" s="776">
        <f>E1229*I1229</f>
        <v>0</v>
      </c>
      <c r="K1229" s="776">
        <v>110</v>
      </c>
      <c r="L1229" s="776">
        <f>+K1229*E1229</f>
        <v>110</v>
      </c>
      <c r="M1229" s="777">
        <f>J1229+H1229*Tabellen!$K$2+L1229</f>
        <v>110</v>
      </c>
      <c r="N1229" s="703"/>
      <c r="O1229" s="897">
        <f t="shared" ref="O1229:O1231" si="342">M1229</f>
        <v>110</v>
      </c>
      <c r="P1229" s="897"/>
      <c r="Q1229" s="891"/>
      <c r="R1229" s="911">
        <v>0.7</v>
      </c>
      <c r="S1229" s="889">
        <f>O1229*R1229</f>
        <v>77</v>
      </c>
      <c r="T1229" s="889">
        <f>M1229-S1229</f>
        <v>33</v>
      </c>
      <c r="U1229" s="889">
        <f>S1229*Tabellen!$G$2</f>
        <v>6.93</v>
      </c>
      <c r="V1229" s="889">
        <f>T1229*Tabellen!$H$2</f>
        <v>6.93</v>
      </c>
      <c r="W1229" s="889">
        <f>U1229+V1229</f>
        <v>13.86</v>
      </c>
      <c r="X1229" s="889">
        <f>M1229+W1229</f>
        <v>123.86</v>
      </c>
      <c r="Z1229" s="846"/>
    </row>
    <row r="1230" spans="2:71" ht="15.6" customHeight="1" outlineLevel="2" x14ac:dyDescent="0.2">
      <c r="B1230" s="687"/>
      <c r="E1230" s="597"/>
      <c r="F1230" s="598"/>
      <c r="G1230" s="599"/>
      <c r="H1230" s="599"/>
      <c r="J1230" s="776"/>
      <c r="K1230" s="776"/>
      <c r="L1230" s="776"/>
      <c r="M1230" s="777"/>
      <c r="N1230" s="703"/>
      <c r="O1230" s="897">
        <f t="shared" si="342"/>
        <v>0</v>
      </c>
      <c r="P1230" s="897"/>
      <c r="Q1230" s="891"/>
      <c r="R1230" s="911"/>
      <c r="Z1230" s="846"/>
    </row>
    <row r="1231" spans="2:71" ht="15.6" customHeight="1" outlineLevel="2" x14ac:dyDescent="0.2">
      <c r="B1231" s="583" t="s">
        <v>1521</v>
      </c>
      <c r="D1231" s="692" t="s">
        <v>1156</v>
      </c>
      <c r="E1231" s="597">
        <v>1</v>
      </c>
      <c r="F1231" s="598" t="s">
        <v>1155</v>
      </c>
      <c r="G1231" s="580"/>
      <c r="H1231" s="580">
        <f>E1231*G1231</f>
        <v>0</v>
      </c>
      <c r="J1231" s="768">
        <f>E1231*I1231</f>
        <v>0</v>
      </c>
      <c r="K1231" s="768">
        <v>350</v>
      </c>
      <c r="L1231" s="768">
        <f>E1231*K1231</f>
        <v>350</v>
      </c>
      <c r="M1231" s="768">
        <f>J1231+H1231*Tabellen!$K$2+L1231</f>
        <v>350</v>
      </c>
      <c r="N1231" s="703"/>
      <c r="O1231" s="897">
        <f t="shared" si="342"/>
        <v>350</v>
      </c>
      <c r="P1231" s="888"/>
      <c r="Q1231" s="891"/>
      <c r="R1231" s="911">
        <v>0.75</v>
      </c>
      <c r="S1231" s="889">
        <f>O1231*R1231</f>
        <v>262.5</v>
      </c>
      <c r="T1231" s="889">
        <f>M1231-S1231</f>
        <v>87.5</v>
      </c>
      <c r="U1231" s="889">
        <f>S1231*Tabellen!$G$2</f>
        <v>23.625</v>
      </c>
      <c r="V1231" s="889">
        <f>T1231*Tabellen!$H$2</f>
        <v>18.375</v>
      </c>
      <c r="W1231" s="889">
        <f>U1231+V1231</f>
        <v>42</v>
      </c>
      <c r="X1231" s="889">
        <f>M1231+W1231</f>
        <v>392</v>
      </c>
      <c r="Z1231" s="846"/>
    </row>
    <row r="1232" spans="2:71" ht="15.6" customHeight="1" outlineLevel="2" x14ac:dyDescent="0.2">
      <c r="B1232" s="687"/>
      <c r="E1232" s="1011"/>
      <c r="F1232" s="600"/>
      <c r="G1232" s="580"/>
      <c r="H1232" s="580"/>
      <c r="N1232" s="703"/>
      <c r="O1232" s="897"/>
      <c r="P1232" s="888"/>
      <c r="Q1232" s="891"/>
      <c r="R1232" s="911"/>
      <c r="Z1232" s="846"/>
    </row>
    <row r="1233" spans="1:71" ht="9" customHeight="1" outlineLevel="1" thickBot="1" x14ac:dyDescent="0.25">
      <c r="B1233" s="582"/>
      <c r="D1233" s="583"/>
      <c r="E1233" s="585"/>
      <c r="F1233" s="583"/>
      <c r="G1233" s="584"/>
      <c r="H1233" s="584"/>
      <c r="I1233" s="769"/>
      <c r="J1233" s="769"/>
      <c r="K1233" s="769"/>
      <c r="L1233" s="769"/>
      <c r="M1233" s="769"/>
      <c r="N1233" s="694"/>
      <c r="O1233" s="892"/>
      <c r="P1233" s="892"/>
      <c r="Q1233" s="892"/>
      <c r="R1233" s="893"/>
      <c r="S1233" s="893"/>
      <c r="T1233" s="893"/>
      <c r="U1233" s="893"/>
      <c r="V1233" s="893"/>
      <c r="W1233" s="893"/>
      <c r="X1233" s="893"/>
      <c r="Y1233" s="892"/>
      <c r="Z1233" s="837"/>
      <c r="AA1233" s="838"/>
      <c r="AG1233" s="835"/>
      <c r="AH1233" s="835"/>
    </row>
    <row r="1234" spans="1:71" s="673" customFormat="1" ht="15.6" customHeight="1" thickTop="1" thickBot="1" x14ac:dyDescent="0.25">
      <c r="A1234" s="809"/>
      <c r="B1234" s="662" t="s">
        <v>1302</v>
      </c>
      <c r="C1234" s="805"/>
      <c r="D1234" s="653" t="s">
        <v>103</v>
      </c>
      <c r="E1234" s="663"/>
      <c r="F1234" s="664"/>
      <c r="G1234" s="665"/>
      <c r="H1234" s="666"/>
      <c r="I1234" s="765"/>
      <c r="J1234" s="765"/>
      <c r="K1234" s="765"/>
      <c r="L1234" s="765"/>
      <c r="M1234" s="765"/>
      <c r="N1234" s="696"/>
      <c r="O1234" s="879"/>
      <c r="P1234" s="879"/>
      <c r="Q1234" s="879"/>
      <c r="R1234" s="880"/>
      <c r="S1234" s="880"/>
      <c r="T1234" s="880"/>
      <c r="U1234" s="880"/>
      <c r="V1234" s="880"/>
      <c r="W1234" s="880"/>
      <c r="X1234" s="880"/>
      <c r="Y1234" s="881"/>
      <c r="Z1234" s="832"/>
      <c r="AA1234" s="832"/>
      <c r="AB1234" s="832"/>
      <c r="AC1234" s="832"/>
      <c r="AD1234" s="832"/>
      <c r="AE1234" s="832"/>
      <c r="AF1234" s="832"/>
      <c r="AG1234" s="832"/>
      <c r="AH1234" s="832"/>
      <c r="AI1234" s="832"/>
      <c r="AJ1234" s="832"/>
      <c r="AK1234" s="832"/>
      <c r="AL1234" s="832"/>
      <c r="AM1234" s="832"/>
      <c r="AN1234" s="832"/>
      <c r="AO1234" s="832"/>
      <c r="AP1234" s="832"/>
      <c r="AQ1234" s="832"/>
      <c r="AR1234" s="832"/>
      <c r="AS1234" s="832"/>
      <c r="AT1234" s="832"/>
      <c r="AU1234" s="832"/>
      <c r="AV1234" s="832"/>
      <c r="AW1234" s="832"/>
      <c r="AX1234" s="832"/>
      <c r="AY1234" s="832"/>
      <c r="AZ1234" s="832"/>
      <c r="BA1234" s="832"/>
      <c r="BB1234" s="832"/>
      <c r="BC1234" s="832"/>
      <c r="BD1234" s="832"/>
      <c r="BE1234" s="832"/>
      <c r="BF1234" s="832"/>
      <c r="BG1234" s="832"/>
      <c r="BH1234" s="832"/>
      <c r="BI1234" s="832"/>
      <c r="BJ1234" s="832"/>
      <c r="BK1234" s="832"/>
      <c r="BL1234" s="832"/>
      <c r="BM1234" s="832"/>
      <c r="BN1234" s="832"/>
      <c r="BO1234" s="832"/>
      <c r="BP1234" s="832"/>
      <c r="BQ1234" s="832"/>
      <c r="BR1234" s="832"/>
      <c r="BS1234" s="832"/>
    </row>
    <row r="1235" spans="1:71" s="668" customFormat="1" ht="9" customHeight="1" outlineLevel="1" thickTop="1" x14ac:dyDescent="0.2">
      <c r="A1235" s="810"/>
      <c r="B1235" s="658"/>
      <c r="C1235" s="697"/>
      <c r="D1235" s="659"/>
      <c r="E1235" s="660"/>
      <c r="F1235" s="659"/>
      <c r="G1235" s="661"/>
      <c r="H1235" s="661"/>
      <c r="I1235" s="766"/>
      <c r="J1235" s="766"/>
      <c r="K1235" s="766"/>
      <c r="L1235" s="766"/>
      <c r="M1235" s="766"/>
      <c r="N1235" s="697"/>
      <c r="O1235" s="882"/>
      <c r="P1235" s="882"/>
      <c r="Q1235" s="882"/>
      <c r="R1235" s="883"/>
      <c r="S1235" s="883"/>
      <c r="T1235" s="883"/>
      <c r="U1235" s="883"/>
      <c r="V1235" s="883"/>
      <c r="W1235" s="883"/>
      <c r="X1235" s="883"/>
      <c r="Y1235" s="882"/>
      <c r="Z1235" s="837"/>
      <c r="AA1235" s="838"/>
      <c r="AB1235" s="832"/>
      <c r="AC1235" s="832"/>
      <c r="AD1235" s="832"/>
      <c r="AE1235" s="832"/>
      <c r="AF1235" s="832"/>
      <c r="AG1235" s="835"/>
      <c r="AH1235" s="835"/>
      <c r="AI1235" s="832"/>
      <c r="AJ1235" s="832"/>
      <c r="AK1235" s="832"/>
      <c r="AL1235" s="832"/>
      <c r="AM1235" s="832"/>
      <c r="AN1235" s="832"/>
      <c r="AO1235" s="832"/>
      <c r="AP1235" s="832"/>
      <c r="AQ1235" s="832"/>
      <c r="AR1235" s="832"/>
      <c r="AS1235" s="832"/>
      <c r="AT1235" s="832"/>
      <c r="AU1235" s="832"/>
      <c r="AV1235" s="832"/>
      <c r="AW1235" s="832"/>
      <c r="AX1235" s="832"/>
      <c r="AY1235" s="832"/>
      <c r="AZ1235" s="832"/>
      <c r="BA1235" s="832"/>
      <c r="BB1235" s="832"/>
      <c r="BC1235" s="832"/>
      <c r="BD1235" s="832"/>
      <c r="BE1235" s="832"/>
      <c r="BF1235" s="832"/>
      <c r="BG1235" s="832"/>
      <c r="BH1235" s="832"/>
      <c r="BI1235" s="832"/>
      <c r="BJ1235" s="832"/>
      <c r="BK1235" s="832"/>
      <c r="BL1235" s="832"/>
      <c r="BM1235" s="832"/>
      <c r="BN1235" s="832"/>
      <c r="BO1235" s="832"/>
      <c r="BP1235" s="832"/>
      <c r="BQ1235" s="832"/>
      <c r="BR1235" s="832"/>
      <c r="BS1235" s="832"/>
    </row>
    <row r="1236" spans="1:71" s="789" customFormat="1" ht="15.6" customHeight="1" outlineLevel="1" x14ac:dyDescent="0.2">
      <c r="B1236" s="569" t="s">
        <v>1189</v>
      </c>
      <c r="C1236" s="814"/>
      <c r="D1236" s="570" t="s">
        <v>1553</v>
      </c>
      <c r="E1236" s="577">
        <v>1</v>
      </c>
      <c r="F1236" s="570" t="s">
        <v>74</v>
      </c>
      <c r="G1236" s="571"/>
      <c r="H1236" s="571">
        <f>SUM(H1237:H1240)</f>
        <v>0</v>
      </c>
      <c r="I1236" s="767"/>
      <c r="J1236" s="767">
        <f>SUM(J1237:J1240)</f>
        <v>0</v>
      </c>
      <c r="K1236" s="767"/>
      <c r="L1236" s="767">
        <f>SUM(L1237:L1240)</f>
        <v>37.5</v>
      </c>
      <c r="M1236" s="767">
        <f>SUM(M1237:M1240)</f>
        <v>37.5</v>
      </c>
      <c r="N1236" s="814"/>
      <c r="O1236" s="884">
        <f>SUM(O1237:O1240)</f>
        <v>37.5</v>
      </c>
      <c r="P1236" s="885" t="str">
        <f>B1236</f>
        <v>V3-1-A1</v>
      </c>
      <c r="Q1236" s="885"/>
      <c r="R1236" s="886"/>
      <c r="S1236" s="886"/>
      <c r="T1236" s="886"/>
      <c r="U1236" s="886"/>
      <c r="V1236" s="886"/>
      <c r="W1236" s="886"/>
      <c r="X1236" s="886">
        <f>SUM(X1237:X1240)</f>
        <v>43.575000000000003</v>
      </c>
      <c r="Y1236" s="887"/>
      <c r="Z1236" s="832"/>
      <c r="AA1236" s="832"/>
      <c r="AB1236" s="832"/>
      <c r="AC1236" s="832"/>
      <c r="AD1236" s="832"/>
      <c r="AE1236" s="832"/>
      <c r="AF1236" s="832"/>
      <c r="AG1236" s="832"/>
      <c r="AH1236" s="832"/>
      <c r="AI1236" s="832"/>
      <c r="AJ1236" s="832"/>
      <c r="AK1236" s="832"/>
      <c r="AL1236" s="832"/>
      <c r="AM1236" s="832"/>
      <c r="AN1236" s="832"/>
      <c r="AO1236" s="832"/>
      <c r="AP1236" s="832"/>
      <c r="AQ1236" s="832"/>
      <c r="AR1236" s="832"/>
      <c r="AS1236" s="832"/>
      <c r="AT1236" s="832"/>
      <c r="AU1236" s="832"/>
      <c r="AV1236" s="832"/>
      <c r="AW1236" s="832"/>
      <c r="AX1236" s="832"/>
      <c r="AY1236" s="832"/>
      <c r="AZ1236" s="832"/>
      <c r="BA1236" s="832"/>
      <c r="BB1236" s="832"/>
      <c r="BC1236" s="832"/>
      <c r="BD1236" s="832"/>
      <c r="BE1236" s="832"/>
      <c r="BF1236" s="832"/>
      <c r="BG1236" s="832"/>
      <c r="BH1236" s="832"/>
      <c r="BI1236" s="832"/>
      <c r="BJ1236" s="832"/>
      <c r="BK1236" s="832"/>
      <c r="BL1236" s="832"/>
      <c r="BM1236" s="832"/>
      <c r="BN1236" s="832"/>
      <c r="BO1236" s="832"/>
      <c r="BP1236" s="832"/>
      <c r="BQ1236" s="832"/>
      <c r="BR1236" s="832"/>
      <c r="BS1236" s="832"/>
    </row>
    <row r="1237" spans="1:71" ht="15.6" customHeight="1" outlineLevel="2" x14ac:dyDescent="0.2">
      <c r="B1237" s="578"/>
      <c r="D1237" s="587" t="s">
        <v>837</v>
      </c>
      <c r="E1237" s="579"/>
      <c r="G1237" s="580"/>
      <c r="H1237" s="580"/>
      <c r="N1237" s="703"/>
      <c r="O1237" s="888"/>
      <c r="P1237" s="888"/>
      <c r="Q1237" s="888"/>
    </row>
    <row r="1238" spans="1:71" s="575" customFormat="1" ht="15.6" customHeight="1" outlineLevel="2" x14ac:dyDescent="0.2">
      <c r="A1238" s="811"/>
      <c r="B1238" s="576"/>
      <c r="C1238" s="698"/>
      <c r="E1238" s="579"/>
      <c r="F1238" s="576"/>
      <c r="G1238" s="580"/>
      <c r="H1238" s="580"/>
      <c r="I1238" s="768"/>
      <c r="J1238" s="768"/>
      <c r="K1238" s="768"/>
      <c r="L1238" s="768"/>
      <c r="M1238" s="768"/>
      <c r="N1238" s="704"/>
      <c r="O1238" s="888"/>
      <c r="P1238" s="888"/>
      <c r="Q1238" s="891"/>
      <c r="R1238" s="889"/>
      <c r="S1238" s="889"/>
      <c r="T1238" s="889"/>
      <c r="U1238" s="889"/>
      <c r="V1238" s="889"/>
      <c r="W1238" s="889"/>
      <c r="X1238" s="889"/>
      <c r="Y1238" s="890"/>
      <c r="Z1238" s="839"/>
      <c r="AA1238" s="839"/>
      <c r="AB1238" s="839"/>
      <c r="AC1238" s="839"/>
      <c r="AD1238" s="839"/>
      <c r="AE1238" s="839"/>
      <c r="AF1238" s="839"/>
      <c r="AG1238" s="839"/>
      <c r="AH1238" s="839"/>
      <c r="AI1238" s="839"/>
      <c r="AJ1238" s="839"/>
      <c r="AK1238" s="839"/>
      <c r="AL1238" s="839"/>
      <c r="AM1238" s="839"/>
      <c r="AN1238" s="839"/>
      <c r="AO1238" s="839"/>
      <c r="AP1238" s="839"/>
      <c r="AQ1238" s="839"/>
      <c r="AR1238" s="839"/>
      <c r="AS1238" s="839"/>
      <c r="AT1238" s="839"/>
      <c r="AU1238" s="839"/>
      <c r="AV1238" s="839"/>
      <c r="AW1238" s="839"/>
      <c r="AX1238" s="839"/>
      <c r="AY1238" s="839"/>
      <c r="AZ1238" s="839"/>
      <c r="BA1238" s="839"/>
      <c r="BB1238" s="839"/>
      <c r="BC1238" s="839"/>
      <c r="BD1238" s="839"/>
      <c r="BE1238" s="839"/>
      <c r="BF1238" s="839"/>
      <c r="BG1238" s="839"/>
      <c r="BH1238" s="839"/>
      <c r="BI1238" s="839"/>
      <c r="BJ1238" s="839"/>
      <c r="BK1238" s="839"/>
      <c r="BL1238" s="839"/>
      <c r="BM1238" s="839"/>
      <c r="BN1238" s="839"/>
      <c r="BO1238" s="839"/>
      <c r="BP1238" s="839"/>
      <c r="BQ1238" s="839"/>
      <c r="BR1238" s="839"/>
      <c r="BS1238" s="839"/>
    </row>
    <row r="1239" spans="1:71" ht="15.6" customHeight="1" outlineLevel="2" x14ac:dyDescent="0.2">
      <c r="B1239" s="601" t="str">
        <f>B1236</f>
        <v>V3-1-A1</v>
      </c>
      <c r="D1239" s="692" t="str">
        <f>D1236</f>
        <v>Vloerisolatie PUR-schuim gesloten cel dik 100mm Rc 3.50 m².K/W (vlakkevloer)</v>
      </c>
      <c r="E1239" s="601">
        <v>1</v>
      </c>
      <c r="F1239" s="601" t="s">
        <v>146</v>
      </c>
      <c r="G1239" s="601">
        <v>0</v>
      </c>
      <c r="H1239" s="601">
        <f>E1239*G1239</f>
        <v>0</v>
      </c>
      <c r="I1239" s="775">
        <v>0</v>
      </c>
      <c r="J1239" s="775">
        <f>E1239*I1239</f>
        <v>0</v>
      </c>
      <c r="K1239" s="1009">
        <f>35+2.5</f>
        <v>37.5</v>
      </c>
      <c r="L1239" s="775">
        <f>E1239*K1239</f>
        <v>37.5</v>
      </c>
      <c r="M1239" s="775">
        <f>J1239+H1239*Tabellen!$K$2+L1239</f>
        <v>37.5</v>
      </c>
      <c r="N1239" s="703"/>
      <c r="O1239" s="888">
        <f>M1239</f>
        <v>37.5</v>
      </c>
      <c r="P1239" s="888"/>
      <c r="Q1239" s="891" t="s">
        <v>973</v>
      </c>
      <c r="R1239" s="911">
        <f>_xlfn.XLOOKUP(Q1239,Tabellen!$B$9:$B$21,Tabellen!$C$9:$C$21,"controleren")</f>
        <v>0.4</v>
      </c>
      <c r="S1239" s="889">
        <f>O1239*R1239</f>
        <v>15</v>
      </c>
      <c r="T1239" s="889">
        <f>O1239-S1239</f>
        <v>22.5</v>
      </c>
      <c r="U1239" s="889">
        <f>S1239*Tabellen!$G$2</f>
        <v>1.3499999999999999</v>
      </c>
      <c r="V1239" s="889">
        <f>T1239*Tabellen!$H$2</f>
        <v>4.7249999999999996</v>
      </c>
      <c r="W1239" s="889">
        <f>U1239+V1239</f>
        <v>6.0749999999999993</v>
      </c>
      <c r="X1239" s="889">
        <f>O1239+W1239</f>
        <v>43.575000000000003</v>
      </c>
    </row>
    <row r="1240" spans="1:71" ht="15.6" customHeight="1" outlineLevel="2" x14ac:dyDescent="0.2">
      <c r="B1240" s="578"/>
      <c r="D1240" s="1010" t="s">
        <v>1868</v>
      </c>
      <c r="E1240" s="579"/>
      <c r="G1240" s="580"/>
      <c r="H1240" s="580"/>
      <c r="N1240" s="703"/>
      <c r="O1240" s="888"/>
      <c r="P1240" s="888"/>
      <c r="Q1240" s="888"/>
    </row>
    <row r="1241" spans="1:71" ht="15.6" customHeight="1" outlineLevel="2" x14ac:dyDescent="0.2">
      <c r="B1241" s="578"/>
      <c r="D1241" s="601"/>
      <c r="E1241" s="579"/>
      <c r="G1241" s="580"/>
      <c r="H1241" s="580"/>
      <c r="N1241" s="703"/>
      <c r="O1241" s="888"/>
      <c r="P1241" s="888"/>
      <c r="Q1241" s="888"/>
    </row>
    <row r="1242" spans="1:71" ht="9" customHeight="1" outlineLevel="1" x14ac:dyDescent="0.2">
      <c r="B1242" s="582"/>
      <c r="D1242" s="583"/>
      <c r="E1242" s="585"/>
      <c r="F1242" s="583"/>
      <c r="G1242" s="584"/>
      <c r="H1242" s="584"/>
      <c r="I1242" s="769"/>
      <c r="J1242" s="769"/>
      <c r="K1242" s="769"/>
      <c r="L1242" s="769"/>
      <c r="M1242" s="769"/>
      <c r="N1242" s="694"/>
      <c r="O1242" s="892"/>
      <c r="P1242" s="892"/>
      <c r="Q1242" s="892"/>
      <c r="R1242" s="893"/>
      <c r="S1242" s="893"/>
      <c r="T1242" s="893"/>
      <c r="U1242" s="893"/>
      <c r="V1242" s="893"/>
      <c r="W1242" s="893"/>
      <c r="X1242" s="893"/>
      <c r="Y1242" s="892"/>
      <c r="Z1242" s="837"/>
      <c r="AA1242" s="838"/>
      <c r="AG1242" s="835"/>
      <c r="AH1242" s="835"/>
    </row>
    <row r="1243" spans="1:71" s="789" customFormat="1" ht="15.6" customHeight="1" outlineLevel="1" x14ac:dyDescent="0.2">
      <c r="B1243" s="569"/>
      <c r="C1243" s="814"/>
      <c r="D1243" s="570" t="s">
        <v>1525</v>
      </c>
      <c r="E1243" s="577"/>
      <c r="F1243" s="570"/>
      <c r="G1243" s="571"/>
      <c r="H1243" s="571"/>
      <c r="I1243" s="767"/>
      <c r="J1243" s="767"/>
      <c r="K1243" s="767"/>
      <c r="L1243" s="767"/>
      <c r="M1243" s="767"/>
      <c r="N1243" s="814"/>
      <c r="O1243" s="884"/>
      <c r="P1243" s="885"/>
      <c r="Q1243" s="885"/>
      <c r="R1243" s="886"/>
      <c r="S1243" s="886"/>
      <c r="T1243" s="886"/>
      <c r="U1243" s="886"/>
      <c r="V1243" s="886"/>
      <c r="W1243" s="886"/>
      <c r="X1243" s="886"/>
      <c r="Y1243" s="887"/>
      <c r="Z1243" s="832"/>
      <c r="AA1243" s="832"/>
      <c r="AB1243" s="832"/>
      <c r="AC1243" s="832"/>
      <c r="AD1243" s="832"/>
      <c r="AE1243" s="832"/>
      <c r="AF1243" s="832"/>
      <c r="AG1243" s="832"/>
      <c r="AH1243" s="832"/>
      <c r="AI1243" s="832"/>
      <c r="AJ1243" s="832"/>
      <c r="AK1243" s="832"/>
      <c r="AL1243" s="832"/>
      <c r="AM1243" s="832"/>
      <c r="AN1243" s="832"/>
      <c r="AO1243" s="832"/>
      <c r="AP1243" s="832"/>
      <c r="AQ1243" s="832"/>
      <c r="AR1243" s="832"/>
      <c r="AS1243" s="832"/>
      <c r="AT1243" s="832"/>
      <c r="AU1243" s="832"/>
      <c r="AV1243" s="832"/>
      <c r="AW1243" s="832"/>
      <c r="AX1243" s="832"/>
      <c r="AY1243" s="832"/>
      <c r="AZ1243" s="832"/>
      <c r="BA1243" s="832"/>
      <c r="BB1243" s="832"/>
      <c r="BC1243" s="832"/>
      <c r="BD1243" s="832"/>
      <c r="BE1243" s="832"/>
      <c r="BF1243" s="832"/>
      <c r="BG1243" s="832"/>
      <c r="BH1243" s="832"/>
      <c r="BI1243" s="832"/>
      <c r="BJ1243" s="832"/>
      <c r="BK1243" s="832"/>
      <c r="BL1243" s="832"/>
      <c r="BM1243" s="832"/>
      <c r="BN1243" s="832"/>
      <c r="BO1243" s="832"/>
      <c r="BP1243" s="832"/>
      <c r="BQ1243" s="832"/>
      <c r="BR1243" s="832"/>
      <c r="BS1243" s="832"/>
    </row>
    <row r="1244" spans="1:71" ht="15.6" customHeight="1" outlineLevel="2" x14ac:dyDescent="0.2">
      <c r="B1244" s="601"/>
      <c r="D1244" s="575"/>
      <c r="E1244" s="994"/>
      <c r="G1244" s="580"/>
      <c r="H1244" s="580"/>
      <c r="N1244" s="703"/>
      <c r="O1244" s="888"/>
      <c r="P1244" s="888"/>
      <c r="Q1244" s="888"/>
    </row>
    <row r="1245" spans="1:71" ht="15.6" customHeight="1" outlineLevel="2" x14ac:dyDescent="0.2">
      <c r="B1245" s="601" t="s">
        <v>1190</v>
      </c>
      <c r="D1245" s="692" t="s">
        <v>1503</v>
      </c>
      <c r="E1245" s="994" t="s">
        <v>1526</v>
      </c>
      <c r="G1245" s="580"/>
      <c r="H1245" s="580"/>
      <c r="N1245" s="703"/>
      <c r="O1245" s="888"/>
      <c r="P1245" s="888"/>
      <c r="Q1245" s="888"/>
    </row>
    <row r="1246" spans="1:71" ht="15.6" customHeight="1" outlineLevel="2" x14ac:dyDescent="0.2">
      <c r="B1246" s="601" t="s">
        <v>1522</v>
      </c>
      <c r="D1246" s="692" t="s">
        <v>1504</v>
      </c>
      <c r="E1246" s="994" t="s">
        <v>1526</v>
      </c>
      <c r="G1246" s="580"/>
      <c r="H1246" s="580"/>
      <c r="N1246" s="703"/>
      <c r="O1246" s="888"/>
      <c r="P1246" s="888"/>
      <c r="Q1246" s="888"/>
    </row>
    <row r="1247" spans="1:71" ht="15.6" customHeight="1" outlineLevel="2" x14ac:dyDescent="0.2">
      <c r="B1247" s="601" t="s">
        <v>1523</v>
      </c>
      <c r="D1247" s="692" t="s">
        <v>1505</v>
      </c>
      <c r="E1247" s="994" t="s">
        <v>1526</v>
      </c>
      <c r="G1247" s="580"/>
      <c r="H1247" s="580"/>
      <c r="N1247" s="703"/>
      <c r="O1247" s="888"/>
      <c r="P1247" s="888"/>
      <c r="Q1247" s="888"/>
    </row>
    <row r="1248" spans="1:71" ht="15.6" customHeight="1" outlineLevel="2" x14ac:dyDescent="0.2">
      <c r="B1248" s="578"/>
      <c r="D1248" s="601"/>
      <c r="E1248" s="579"/>
      <c r="G1248" s="580"/>
      <c r="H1248" s="580"/>
      <c r="N1248" s="703"/>
      <c r="O1248" s="888"/>
      <c r="P1248" s="888"/>
      <c r="Q1248" s="888"/>
    </row>
    <row r="1249" spans="1:71" ht="9" customHeight="1" outlineLevel="1" x14ac:dyDescent="0.2">
      <c r="B1249" s="582"/>
      <c r="D1249" s="583"/>
      <c r="E1249" s="585"/>
      <c r="F1249" s="583"/>
      <c r="G1249" s="584"/>
      <c r="H1249" s="584"/>
      <c r="I1249" s="769"/>
      <c r="J1249" s="769"/>
      <c r="K1249" s="769"/>
      <c r="L1249" s="769"/>
      <c r="M1249" s="769"/>
      <c r="N1249" s="694"/>
      <c r="O1249" s="892"/>
      <c r="P1249" s="892"/>
      <c r="Q1249" s="892"/>
      <c r="R1249" s="893"/>
      <c r="S1249" s="893"/>
      <c r="T1249" s="893"/>
      <c r="U1249" s="893"/>
      <c r="V1249" s="893"/>
      <c r="W1249" s="893"/>
      <c r="X1249" s="893"/>
      <c r="Y1249" s="892"/>
      <c r="Z1249" s="837"/>
      <c r="AA1249" s="838"/>
      <c r="AG1249" s="835"/>
      <c r="AH1249" s="835"/>
    </row>
    <row r="1250" spans="1:71" s="789" customFormat="1" ht="15.6" customHeight="1" outlineLevel="1" x14ac:dyDescent="0.2">
      <c r="B1250" s="569" t="s">
        <v>1524</v>
      </c>
      <c r="C1250" s="814"/>
      <c r="D1250" s="570" t="s">
        <v>1307</v>
      </c>
      <c r="E1250" s="577">
        <v>1</v>
      </c>
      <c r="F1250" s="570" t="s">
        <v>74</v>
      </c>
      <c r="G1250" s="571"/>
      <c r="H1250" s="571">
        <f>SUM(H1252:H1254)</f>
        <v>0</v>
      </c>
      <c r="I1250" s="767"/>
      <c r="J1250" s="767">
        <f>SUM(J1252:J1254)</f>
        <v>0</v>
      </c>
      <c r="K1250" s="767"/>
      <c r="L1250" s="767">
        <f>SUM(L1252:L1254)</f>
        <v>0.25</v>
      </c>
      <c r="M1250" s="767">
        <f>SUM(M1252:M1254)</f>
        <v>0.25</v>
      </c>
      <c r="N1250" s="814"/>
      <c r="O1250" s="884">
        <f>SUM(O1251:O1254)</f>
        <v>0.25</v>
      </c>
      <c r="P1250" s="885" t="str">
        <f>B1250</f>
        <v>V3-1-A6</v>
      </c>
      <c r="Q1250" s="885"/>
      <c r="R1250" s="886"/>
      <c r="S1250" s="886"/>
      <c r="T1250" s="886"/>
      <c r="U1250" s="886"/>
      <c r="V1250" s="886"/>
      <c r="W1250" s="886"/>
      <c r="X1250" s="886">
        <f>SUM(X1251:X1253)</f>
        <v>0.29049999999999998</v>
      </c>
      <c r="Y1250" s="887"/>
      <c r="Z1250" s="832"/>
      <c r="AA1250" s="832"/>
      <c r="AB1250" s="832"/>
      <c r="AC1250" s="832"/>
      <c r="AD1250" s="832"/>
      <c r="AE1250" s="832"/>
      <c r="AF1250" s="832"/>
      <c r="AG1250" s="832"/>
      <c r="AH1250" s="832"/>
      <c r="AI1250" s="832"/>
      <c r="AJ1250" s="832"/>
      <c r="AK1250" s="832"/>
      <c r="AL1250" s="832"/>
      <c r="AM1250" s="832"/>
      <c r="AN1250" s="832"/>
      <c r="AO1250" s="832"/>
      <c r="AP1250" s="832"/>
      <c r="AQ1250" s="832"/>
      <c r="AR1250" s="832"/>
      <c r="AS1250" s="832"/>
      <c r="AT1250" s="832"/>
      <c r="AU1250" s="832"/>
      <c r="AV1250" s="832"/>
      <c r="AW1250" s="832"/>
      <c r="AX1250" s="832"/>
      <c r="AY1250" s="832"/>
      <c r="AZ1250" s="832"/>
      <c r="BA1250" s="832"/>
      <c r="BB1250" s="832"/>
      <c r="BC1250" s="832"/>
      <c r="BD1250" s="832"/>
      <c r="BE1250" s="832"/>
      <c r="BF1250" s="832"/>
      <c r="BG1250" s="832"/>
      <c r="BH1250" s="832"/>
      <c r="BI1250" s="832"/>
      <c r="BJ1250" s="832"/>
      <c r="BK1250" s="832"/>
      <c r="BL1250" s="832"/>
      <c r="BM1250" s="832"/>
      <c r="BN1250" s="832"/>
      <c r="BO1250" s="832"/>
      <c r="BP1250" s="832"/>
      <c r="BQ1250" s="832"/>
      <c r="BR1250" s="832"/>
      <c r="BS1250" s="832"/>
    </row>
    <row r="1251" spans="1:71" ht="15.6" customHeight="1" outlineLevel="2" x14ac:dyDescent="0.2">
      <c r="B1251" s="578"/>
      <c r="D1251" s="587" t="s">
        <v>837</v>
      </c>
      <c r="E1251" s="579"/>
      <c r="G1251" s="580"/>
      <c r="H1251" s="580"/>
      <c r="N1251" s="703"/>
      <c r="O1251" s="888"/>
      <c r="P1251" s="888"/>
      <c r="Q1251" s="888"/>
    </row>
    <row r="1252" spans="1:71" ht="15.6" customHeight="1" outlineLevel="2" x14ac:dyDescent="0.2">
      <c r="B1252" s="578"/>
      <c r="D1252" s="587" t="s">
        <v>1085</v>
      </c>
      <c r="E1252" s="579"/>
      <c r="G1252" s="580"/>
      <c r="H1252" s="580"/>
      <c r="N1252" s="703"/>
      <c r="O1252" s="888"/>
      <c r="P1252" s="888"/>
      <c r="Q1252" s="888"/>
    </row>
    <row r="1253" spans="1:71" ht="15.6" customHeight="1" outlineLevel="2" x14ac:dyDescent="0.2">
      <c r="B1253" s="583" t="str">
        <f>B1250</f>
        <v>V3-1-A6</v>
      </c>
      <c r="D1253" s="601" t="str">
        <f>D1250</f>
        <v>╚ PUR meer-/minderprijs per mm</v>
      </c>
      <c r="E1253" s="601">
        <v>1</v>
      </c>
      <c r="F1253" s="601" t="s">
        <v>146</v>
      </c>
      <c r="G1253" s="601">
        <v>0</v>
      </c>
      <c r="H1253" s="601">
        <f>E1253*G1253</f>
        <v>0</v>
      </c>
      <c r="I1253" s="775">
        <v>0</v>
      </c>
      <c r="J1253" s="775">
        <f>E1253*I1253</f>
        <v>0</v>
      </c>
      <c r="K1253" s="775">
        <v>0.25</v>
      </c>
      <c r="L1253" s="775">
        <f>E1253*K1253</f>
        <v>0.25</v>
      </c>
      <c r="M1253" s="775">
        <f>J1253+H1253*Tabellen!$K$2+L1253</f>
        <v>0.25</v>
      </c>
      <c r="N1253" s="703"/>
      <c r="O1253" s="888">
        <f>M1253</f>
        <v>0.25</v>
      </c>
      <c r="P1253" s="888"/>
      <c r="Q1253" s="891" t="s">
        <v>973</v>
      </c>
      <c r="R1253" s="911">
        <f>_xlfn.XLOOKUP(Q1253,Tabellen!$B$9:$B$21,Tabellen!$C$9:$C$21,"controleren")</f>
        <v>0.4</v>
      </c>
      <c r="S1253" s="889">
        <f>O1253*R1253</f>
        <v>0.1</v>
      </c>
      <c r="T1253" s="889">
        <f>O1253-S1253</f>
        <v>0.15</v>
      </c>
      <c r="U1253" s="889">
        <f>S1253*Tabellen!$G$2</f>
        <v>8.9999999999999993E-3</v>
      </c>
      <c r="V1253" s="889">
        <f>T1253*Tabellen!$H$2</f>
        <v>3.15E-2</v>
      </c>
      <c r="W1253" s="889">
        <f>U1253+V1253</f>
        <v>4.0500000000000001E-2</v>
      </c>
      <c r="X1253" s="889">
        <f>O1253+W1253</f>
        <v>0.29049999999999998</v>
      </c>
    </row>
    <row r="1254" spans="1:71" ht="15.6" customHeight="1" outlineLevel="2" x14ac:dyDescent="0.2">
      <c r="B1254" s="578"/>
      <c r="D1254" s="601"/>
      <c r="E1254" s="579"/>
      <c r="G1254" s="580"/>
      <c r="H1254" s="580"/>
      <c r="N1254" s="703"/>
      <c r="O1254" s="888"/>
      <c r="P1254" s="888"/>
      <c r="Q1254" s="888"/>
    </row>
    <row r="1255" spans="1:71" ht="9" customHeight="1" outlineLevel="1" x14ac:dyDescent="0.2">
      <c r="B1255" s="582"/>
      <c r="D1255" s="583"/>
      <c r="E1255" s="585"/>
      <c r="F1255" s="583"/>
      <c r="G1255" s="584"/>
      <c r="H1255" s="584"/>
      <c r="I1255" s="769"/>
      <c r="J1255" s="769"/>
      <c r="K1255" s="769"/>
      <c r="L1255" s="769"/>
      <c r="M1255" s="769"/>
      <c r="N1255" s="694"/>
      <c r="O1255" s="892"/>
      <c r="P1255" s="892"/>
      <c r="Q1255" s="892"/>
      <c r="R1255" s="893"/>
      <c r="S1255" s="893"/>
      <c r="T1255" s="893"/>
      <c r="U1255" s="893"/>
      <c r="V1255" s="893"/>
      <c r="W1255" s="893"/>
      <c r="X1255" s="893"/>
      <c r="Y1255" s="892"/>
      <c r="Z1255" s="837"/>
      <c r="AA1255" s="838"/>
      <c r="AG1255" s="835"/>
      <c r="AH1255" s="835"/>
    </row>
    <row r="1256" spans="1:71" s="789" customFormat="1" ht="15.6" customHeight="1" outlineLevel="1" x14ac:dyDescent="0.2">
      <c r="B1256" s="569" t="s">
        <v>904</v>
      </c>
      <c r="C1256" s="814"/>
      <c r="D1256" s="570" t="s">
        <v>1955</v>
      </c>
      <c r="E1256" s="577">
        <v>1</v>
      </c>
      <c r="F1256" s="570" t="s">
        <v>74</v>
      </c>
      <c r="G1256" s="571"/>
      <c r="H1256" s="571">
        <f>SUM(H1257:H1264)</f>
        <v>0</v>
      </c>
      <c r="I1256" s="767"/>
      <c r="J1256" s="767">
        <f>SUM(J1257:J1264)</f>
        <v>0</v>
      </c>
      <c r="K1256" s="767"/>
      <c r="L1256" s="767">
        <f>SUM(L1257:L1264)</f>
        <v>44.76</v>
      </c>
      <c r="M1256" s="767">
        <f>SUM(M1257:M1264)</f>
        <v>44.76</v>
      </c>
      <c r="N1256" s="814"/>
      <c r="O1256" s="884">
        <f>SUM(O1257:O1264)</f>
        <v>44.76</v>
      </c>
      <c r="P1256" s="885" t="str">
        <f>B1256</f>
        <v>V3-1-B1</v>
      </c>
      <c r="Q1256" s="885"/>
      <c r="R1256" s="886"/>
      <c r="S1256" s="886"/>
      <c r="T1256" s="886"/>
      <c r="U1256" s="886"/>
      <c r="V1256" s="886"/>
      <c r="W1256" s="886"/>
      <c r="X1256" s="886">
        <f>SUM(X1257:X1263)</f>
        <v>52.011119999999998</v>
      </c>
      <c r="Y1256" s="887"/>
      <c r="Z1256" s="832"/>
      <c r="AA1256" s="832"/>
      <c r="AB1256" s="832"/>
      <c r="AC1256" s="832"/>
      <c r="AD1256" s="832"/>
      <c r="AE1256" s="832"/>
      <c r="AF1256" s="832"/>
      <c r="AG1256" s="832"/>
      <c r="AH1256" s="832"/>
      <c r="AI1256" s="832"/>
      <c r="AJ1256" s="832"/>
      <c r="AK1256" s="832"/>
      <c r="AL1256" s="832"/>
      <c r="AM1256" s="832"/>
      <c r="AN1256" s="832"/>
      <c r="AO1256" s="832"/>
      <c r="AP1256" s="832"/>
      <c r="AQ1256" s="832"/>
      <c r="AR1256" s="832"/>
      <c r="AS1256" s="832"/>
      <c r="AT1256" s="832"/>
      <c r="AU1256" s="832"/>
      <c r="AV1256" s="832"/>
      <c r="AW1256" s="832"/>
      <c r="AX1256" s="832"/>
      <c r="AY1256" s="832"/>
      <c r="AZ1256" s="832"/>
      <c r="BA1256" s="832"/>
      <c r="BB1256" s="832"/>
      <c r="BC1256" s="832"/>
      <c r="BD1256" s="832"/>
      <c r="BE1256" s="832"/>
      <c r="BF1256" s="832"/>
      <c r="BG1256" s="832"/>
      <c r="BH1256" s="832"/>
      <c r="BI1256" s="832"/>
      <c r="BJ1256" s="832"/>
      <c r="BK1256" s="832"/>
      <c r="BL1256" s="832"/>
      <c r="BM1256" s="832"/>
      <c r="BN1256" s="832"/>
      <c r="BO1256" s="832"/>
      <c r="BP1256" s="832"/>
      <c r="BQ1256" s="832"/>
      <c r="BR1256" s="832"/>
      <c r="BS1256" s="832"/>
    </row>
    <row r="1257" spans="1:71" ht="15.6" customHeight="1" outlineLevel="2" x14ac:dyDescent="0.2">
      <c r="B1257" s="578"/>
      <c r="D1257" s="587" t="s">
        <v>874</v>
      </c>
      <c r="E1257" s="579"/>
      <c r="G1257" s="580"/>
      <c r="H1257" s="580"/>
      <c r="N1257" s="703"/>
      <c r="O1257" s="888"/>
      <c r="P1257" s="888"/>
      <c r="Q1257" s="888"/>
    </row>
    <row r="1258" spans="1:71" s="575" customFormat="1" ht="15.6" customHeight="1" outlineLevel="2" x14ac:dyDescent="0.2">
      <c r="A1258" s="811"/>
      <c r="B1258" s="576"/>
      <c r="C1258" s="698"/>
      <c r="D1258" s="576" t="s">
        <v>1209</v>
      </c>
      <c r="E1258" s="579"/>
      <c r="F1258" s="576"/>
      <c r="G1258" s="580"/>
      <c r="H1258" s="580"/>
      <c r="I1258" s="768"/>
      <c r="J1258" s="768"/>
      <c r="K1258" s="768"/>
      <c r="L1258" s="768"/>
      <c r="M1258" s="768"/>
      <c r="N1258" s="704"/>
      <c r="O1258" s="888"/>
      <c r="P1258" s="888"/>
      <c r="Q1258" s="891"/>
      <c r="R1258" s="889"/>
      <c r="S1258" s="889"/>
      <c r="T1258" s="889"/>
      <c r="U1258" s="889"/>
      <c r="V1258" s="889"/>
      <c r="W1258" s="889"/>
      <c r="X1258" s="889"/>
      <c r="Y1258" s="890"/>
      <c r="Z1258" s="839"/>
      <c r="AA1258" s="839"/>
      <c r="AB1258" s="839"/>
      <c r="AC1258" s="839"/>
      <c r="AD1258" s="839"/>
      <c r="AE1258" s="839"/>
      <c r="AF1258" s="839"/>
      <c r="AG1258" s="839"/>
      <c r="AH1258" s="839"/>
      <c r="AI1258" s="839"/>
      <c r="AJ1258" s="839"/>
      <c r="AK1258" s="839"/>
      <c r="AL1258" s="839"/>
      <c r="AM1258" s="839"/>
      <c r="AN1258" s="839"/>
      <c r="AO1258" s="839"/>
      <c r="AP1258" s="839"/>
      <c r="AQ1258" s="839"/>
      <c r="AR1258" s="839"/>
      <c r="AS1258" s="839"/>
      <c r="AT1258" s="839"/>
      <c r="AU1258" s="839"/>
      <c r="AV1258" s="839"/>
      <c r="AW1258" s="839"/>
      <c r="AX1258" s="839"/>
      <c r="AY1258" s="839"/>
      <c r="AZ1258" s="839"/>
      <c r="BA1258" s="839"/>
      <c r="BB1258" s="839"/>
      <c r="BC1258" s="839"/>
      <c r="BD1258" s="839"/>
      <c r="BE1258" s="839"/>
      <c r="BF1258" s="839"/>
      <c r="BG1258" s="839"/>
      <c r="BH1258" s="839"/>
      <c r="BI1258" s="839"/>
      <c r="BJ1258" s="839"/>
      <c r="BK1258" s="839"/>
      <c r="BL1258" s="839"/>
      <c r="BM1258" s="839"/>
      <c r="BN1258" s="839"/>
      <c r="BO1258" s="839"/>
      <c r="BP1258" s="839"/>
      <c r="BQ1258" s="839"/>
      <c r="BR1258" s="839"/>
      <c r="BS1258" s="839"/>
    </row>
    <row r="1259" spans="1:71" s="575" customFormat="1" ht="15.6" customHeight="1" outlineLevel="2" x14ac:dyDescent="0.2">
      <c r="A1259" s="811"/>
      <c r="B1259" s="576"/>
      <c r="C1259" s="698"/>
      <c r="D1259" s="675" t="s">
        <v>1210</v>
      </c>
      <c r="E1259" s="579"/>
      <c r="F1259" s="576"/>
      <c r="G1259" s="580"/>
      <c r="H1259" s="580"/>
      <c r="I1259" s="768"/>
      <c r="J1259" s="768"/>
      <c r="K1259" s="768"/>
      <c r="L1259" s="768"/>
      <c r="M1259" s="768"/>
      <c r="N1259" s="704"/>
      <c r="O1259" s="888"/>
      <c r="P1259" s="888"/>
      <c r="Q1259" s="891"/>
      <c r="R1259" s="889"/>
      <c r="S1259" s="889"/>
      <c r="T1259" s="889"/>
      <c r="U1259" s="889"/>
      <c r="V1259" s="889"/>
      <c r="W1259" s="889"/>
      <c r="X1259" s="889"/>
      <c r="Y1259" s="890"/>
      <c r="Z1259" s="839"/>
      <c r="AA1259" s="839"/>
      <c r="AB1259" s="839"/>
      <c r="AC1259" s="839"/>
      <c r="AD1259" s="839"/>
      <c r="AE1259" s="839"/>
      <c r="AF1259" s="839"/>
      <c r="AG1259" s="839"/>
      <c r="AH1259" s="839"/>
      <c r="AI1259" s="839"/>
      <c r="AJ1259" s="839"/>
      <c r="AK1259" s="839"/>
      <c r="AL1259" s="839"/>
      <c r="AM1259" s="839"/>
      <c r="AN1259" s="839"/>
      <c r="AO1259" s="839"/>
      <c r="AP1259" s="839"/>
      <c r="AQ1259" s="839"/>
      <c r="AR1259" s="839"/>
      <c r="AS1259" s="839"/>
      <c r="AT1259" s="839"/>
      <c r="AU1259" s="839"/>
      <c r="AV1259" s="839"/>
      <c r="AW1259" s="839"/>
      <c r="AX1259" s="839"/>
      <c r="AY1259" s="839"/>
      <c r="AZ1259" s="839"/>
      <c r="BA1259" s="839"/>
      <c r="BB1259" s="839"/>
      <c r="BC1259" s="839"/>
      <c r="BD1259" s="839"/>
      <c r="BE1259" s="839"/>
      <c r="BF1259" s="839"/>
      <c r="BG1259" s="839"/>
      <c r="BH1259" s="839"/>
      <c r="BI1259" s="839"/>
      <c r="BJ1259" s="839"/>
      <c r="BK1259" s="839"/>
      <c r="BL1259" s="839"/>
      <c r="BM1259" s="839"/>
      <c r="BN1259" s="839"/>
      <c r="BO1259" s="839"/>
      <c r="BP1259" s="839"/>
      <c r="BQ1259" s="839"/>
      <c r="BR1259" s="839"/>
      <c r="BS1259" s="839"/>
    </row>
    <row r="1260" spans="1:71" s="575" customFormat="1" ht="15.6" customHeight="1" outlineLevel="2" x14ac:dyDescent="0.2">
      <c r="A1260" s="811"/>
      <c r="B1260" s="576"/>
      <c r="C1260" s="698"/>
      <c r="D1260" s="675" t="s">
        <v>1211</v>
      </c>
      <c r="E1260" s="579"/>
      <c r="F1260" s="576"/>
      <c r="G1260" s="580"/>
      <c r="H1260" s="580"/>
      <c r="I1260" s="768"/>
      <c r="J1260" s="768"/>
      <c r="K1260" s="768"/>
      <c r="L1260" s="768"/>
      <c r="M1260" s="768"/>
      <c r="N1260" s="704"/>
      <c r="O1260" s="888"/>
      <c r="P1260" s="888"/>
      <c r="Q1260" s="891"/>
      <c r="R1260" s="889"/>
      <c r="S1260" s="889"/>
      <c r="T1260" s="889"/>
      <c r="U1260" s="889"/>
      <c r="V1260" s="889"/>
      <c r="W1260" s="889"/>
      <c r="X1260" s="889"/>
      <c r="Y1260" s="890"/>
      <c r="Z1260" s="839"/>
      <c r="AA1260" s="839"/>
      <c r="AB1260" s="839"/>
      <c r="AC1260" s="839"/>
      <c r="AD1260" s="839"/>
      <c r="AE1260" s="839"/>
      <c r="AF1260" s="839"/>
      <c r="AG1260" s="839"/>
      <c r="AH1260" s="839"/>
      <c r="AI1260" s="839"/>
      <c r="AJ1260" s="839"/>
      <c r="AK1260" s="839"/>
      <c r="AL1260" s="839"/>
      <c r="AM1260" s="839"/>
      <c r="AN1260" s="839"/>
      <c r="AO1260" s="839"/>
      <c r="AP1260" s="839"/>
      <c r="AQ1260" s="839"/>
      <c r="AR1260" s="839"/>
      <c r="AS1260" s="839"/>
      <c r="AT1260" s="839"/>
      <c r="AU1260" s="839"/>
      <c r="AV1260" s="839"/>
      <c r="AW1260" s="839"/>
      <c r="AX1260" s="839"/>
      <c r="AY1260" s="839"/>
      <c r="AZ1260" s="839"/>
      <c r="BA1260" s="839"/>
      <c r="BB1260" s="839"/>
      <c r="BC1260" s="839"/>
      <c r="BD1260" s="839"/>
      <c r="BE1260" s="839"/>
      <c r="BF1260" s="839"/>
      <c r="BG1260" s="839"/>
      <c r="BH1260" s="839"/>
      <c r="BI1260" s="839"/>
      <c r="BJ1260" s="839"/>
      <c r="BK1260" s="839"/>
      <c r="BL1260" s="839"/>
      <c r="BM1260" s="839"/>
      <c r="BN1260" s="839"/>
      <c r="BO1260" s="839"/>
      <c r="BP1260" s="839"/>
      <c r="BQ1260" s="839"/>
      <c r="BR1260" s="839"/>
      <c r="BS1260" s="839"/>
    </row>
    <row r="1261" spans="1:71" s="575" customFormat="1" ht="15.6" customHeight="1" outlineLevel="2" x14ac:dyDescent="0.2">
      <c r="A1261" s="811"/>
      <c r="B1261" s="576"/>
      <c r="C1261" s="698"/>
      <c r="D1261" s="675" t="s">
        <v>1212</v>
      </c>
      <c r="E1261" s="579"/>
      <c r="F1261" s="576"/>
      <c r="G1261" s="580"/>
      <c r="H1261" s="580"/>
      <c r="I1261" s="768"/>
      <c r="J1261" s="768"/>
      <c r="K1261" s="768"/>
      <c r="L1261" s="768"/>
      <c r="M1261" s="768"/>
      <c r="N1261" s="704"/>
      <c r="O1261" s="888"/>
      <c r="P1261" s="888"/>
      <c r="Q1261" s="891"/>
      <c r="R1261" s="889"/>
      <c r="S1261" s="889"/>
      <c r="T1261" s="889"/>
      <c r="U1261" s="889"/>
      <c r="V1261" s="889"/>
      <c r="W1261" s="889"/>
      <c r="X1261" s="889"/>
      <c r="Y1261" s="890"/>
      <c r="Z1261" s="839"/>
      <c r="AA1261" s="839"/>
      <c r="AB1261" s="839"/>
      <c r="AC1261" s="839"/>
      <c r="AD1261" s="839"/>
      <c r="AE1261" s="839"/>
      <c r="AF1261" s="839"/>
      <c r="AG1261" s="839"/>
      <c r="AH1261" s="839"/>
      <c r="AI1261" s="839"/>
      <c r="AJ1261" s="839"/>
      <c r="AK1261" s="839"/>
      <c r="AL1261" s="839"/>
      <c r="AM1261" s="839"/>
      <c r="AN1261" s="839"/>
      <c r="AO1261" s="839"/>
      <c r="AP1261" s="839"/>
      <c r="AQ1261" s="839"/>
      <c r="AR1261" s="839"/>
      <c r="AS1261" s="839"/>
      <c r="AT1261" s="839"/>
      <c r="AU1261" s="839"/>
      <c r="AV1261" s="839"/>
      <c r="AW1261" s="839"/>
      <c r="AX1261" s="839"/>
      <c r="AY1261" s="839"/>
      <c r="AZ1261" s="839"/>
      <c r="BA1261" s="839"/>
      <c r="BB1261" s="839"/>
      <c r="BC1261" s="839"/>
      <c r="BD1261" s="839"/>
      <c r="BE1261" s="839"/>
      <c r="BF1261" s="839"/>
      <c r="BG1261" s="839"/>
      <c r="BH1261" s="839"/>
      <c r="BI1261" s="839"/>
      <c r="BJ1261" s="839"/>
      <c r="BK1261" s="839"/>
      <c r="BL1261" s="839"/>
      <c r="BM1261" s="839"/>
      <c r="BN1261" s="839"/>
      <c r="BO1261" s="839"/>
      <c r="BP1261" s="839"/>
      <c r="BQ1261" s="839"/>
      <c r="BR1261" s="839"/>
      <c r="BS1261" s="839"/>
    </row>
    <row r="1262" spans="1:71" s="575" customFormat="1" ht="15.6" customHeight="1" outlineLevel="2" x14ac:dyDescent="0.2">
      <c r="A1262" s="811"/>
      <c r="B1262" s="576"/>
      <c r="C1262" s="698"/>
      <c r="D1262" s="675" t="s">
        <v>1213</v>
      </c>
      <c r="E1262" s="579"/>
      <c r="F1262" s="576"/>
      <c r="G1262" s="580"/>
      <c r="H1262" s="580"/>
      <c r="I1262" s="768"/>
      <c r="J1262" s="768"/>
      <c r="K1262" s="768"/>
      <c r="L1262" s="768"/>
      <c r="M1262" s="768"/>
      <c r="N1262" s="704"/>
      <c r="O1262" s="888"/>
      <c r="P1262" s="888"/>
      <c r="Q1262" s="891"/>
      <c r="R1262" s="889"/>
      <c r="S1262" s="889"/>
      <c r="T1262" s="889"/>
      <c r="U1262" s="889"/>
      <c r="V1262" s="889"/>
      <c r="W1262" s="889"/>
      <c r="X1262" s="889"/>
      <c r="Y1262" s="890"/>
      <c r="Z1262" s="839"/>
      <c r="AA1262" s="839"/>
      <c r="AB1262" s="839"/>
      <c r="AC1262" s="839"/>
      <c r="AD1262" s="839"/>
      <c r="AE1262" s="839"/>
      <c r="AF1262" s="839"/>
      <c r="AG1262" s="839"/>
      <c r="AH1262" s="839"/>
      <c r="AI1262" s="839"/>
      <c r="AJ1262" s="839"/>
      <c r="AK1262" s="839"/>
      <c r="AL1262" s="839"/>
      <c r="AM1262" s="839"/>
      <c r="AN1262" s="839"/>
      <c r="AO1262" s="839"/>
      <c r="AP1262" s="839"/>
      <c r="AQ1262" s="839"/>
      <c r="AR1262" s="839"/>
      <c r="AS1262" s="839"/>
      <c r="AT1262" s="839"/>
      <c r="AU1262" s="839"/>
      <c r="AV1262" s="839"/>
      <c r="AW1262" s="839"/>
      <c r="AX1262" s="839"/>
      <c r="AY1262" s="839"/>
      <c r="AZ1262" s="839"/>
      <c r="BA1262" s="839"/>
      <c r="BB1262" s="839"/>
      <c r="BC1262" s="839"/>
      <c r="BD1262" s="839"/>
      <c r="BE1262" s="839"/>
      <c r="BF1262" s="839"/>
      <c r="BG1262" s="839"/>
      <c r="BH1262" s="839"/>
      <c r="BI1262" s="839"/>
      <c r="BJ1262" s="839"/>
      <c r="BK1262" s="839"/>
      <c r="BL1262" s="839"/>
      <c r="BM1262" s="839"/>
      <c r="BN1262" s="839"/>
      <c r="BO1262" s="839"/>
      <c r="BP1262" s="839"/>
      <c r="BQ1262" s="839"/>
      <c r="BR1262" s="839"/>
      <c r="BS1262" s="839"/>
    </row>
    <row r="1263" spans="1:71" s="575" customFormat="1" ht="15.6" customHeight="1" outlineLevel="2" x14ac:dyDescent="0.2">
      <c r="A1263" s="811"/>
      <c r="B1263" s="583" t="str">
        <f>B1256</f>
        <v>V3-1-B1</v>
      </c>
      <c r="C1263" s="699"/>
      <c r="D1263" s="576" t="str">
        <f>D1256</f>
        <v>Vloerisolatie isolatiefolie Rc 5.00  m².K/W en dik 15cm van 0 m² tot 35 m²</v>
      </c>
      <c r="E1263" s="597">
        <v>1</v>
      </c>
      <c r="F1263" s="576" t="s">
        <v>74</v>
      </c>
      <c r="G1263" s="580"/>
      <c r="H1263" s="580">
        <f>E1263*G1263</f>
        <v>0</v>
      </c>
      <c r="I1263" s="768"/>
      <c r="J1263" s="768">
        <f>E1263*I1263</f>
        <v>0</v>
      </c>
      <c r="K1263" s="768">
        <v>44.76</v>
      </c>
      <c r="L1263" s="768">
        <f>E1263*K1263</f>
        <v>44.76</v>
      </c>
      <c r="M1263" s="768">
        <f>J1263+H1263*Tabellen!$K$2+L1263</f>
        <v>44.76</v>
      </c>
      <c r="N1263" s="704"/>
      <c r="O1263" s="888">
        <f>M1263</f>
        <v>44.76</v>
      </c>
      <c r="P1263" s="888"/>
      <c r="Q1263" s="891" t="s">
        <v>973</v>
      </c>
      <c r="R1263" s="911">
        <f>_xlfn.XLOOKUP(Q1263,Tabellen!$B$9:$B$21,Tabellen!$C$9:$C$21,"controleren")</f>
        <v>0.4</v>
      </c>
      <c r="S1263" s="889">
        <f>O1263*R1263</f>
        <v>17.904</v>
      </c>
      <c r="T1263" s="889">
        <f>O1263-S1263</f>
        <v>26.855999999999998</v>
      </c>
      <c r="U1263" s="889">
        <f>S1263*Tabellen!$G$2</f>
        <v>1.6113599999999999</v>
      </c>
      <c r="V1263" s="889">
        <f>T1263*Tabellen!$H$2</f>
        <v>5.639759999999999</v>
      </c>
      <c r="W1263" s="889">
        <f>U1263+V1263</f>
        <v>7.2511199999999985</v>
      </c>
      <c r="X1263" s="889">
        <f>O1263+W1263</f>
        <v>52.011119999999998</v>
      </c>
      <c r="Y1263" s="890"/>
      <c r="Z1263" s="839"/>
      <c r="AA1263" s="839"/>
      <c r="AB1263" s="839"/>
      <c r="AC1263" s="839"/>
      <c r="AD1263" s="839"/>
      <c r="AE1263" s="839"/>
      <c r="AF1263" s="839"/>
      <c r="AG1263" s="839"/>
      <c r="AH1263" s="839"/>
      <c r="AI1263" s="839"/>
      <c r="AJ1263" s="839"/>
      <c r="AK1263" s="839"/>
      <c r="AL1263" s="839"/>
      <c r="AM1263" s="839"/>
      <c r="AN1263" s="839"/>
      <c r="AO1263" s="839"/>
      <c r="AP1263" s="839"/>
      <c r="AQ1263" s="839"/>
      <c r="AR1263" s="839"/>
      <c r="AS1263" s="839"/>
      <c r="AT1263" s="839"/>
      <c r="AU1263" s="839"/>
      <c r="AV1263" s="839"/>
      <c r="AW1263" s="839"/>
      <c r="AX1263" s="839"/>
      <c r="AY1263" s="839"/>
      <c r="AZ1263" s="839"/>
      <c r="BA1263" s="839"/>
      <c r="BB1263" s="839"/>
      <c r="BC1263" s="839"/>
      <c r="BD1263" s="839"/>
      <c r="BE1263" s="839"/>
      <c r="BF1263" s="839"/>
      <c r="BG1263" s="839"/>
      <c r="BH1263" s="839"/>
      <c r="BI1263" s="839"/>
      <c r="BJ1263" s="839"/>
      <c r="BK1263" s="839"/>
      <c r="BL1263" s="839"/>
      <c r="BM1263" s="839"/>
      <c r="BN1263" s="839"/>
      <c r="BO1263" s="839"/>
      <c r="BP1263" s="839"/>
      <c r="BQ1263" s="839"/>
      <c r="BR1263" s="839"/>
      <c r="BS1263" s="839"/>
    </row>
    <row r="1264" spans="1:71" ht="15.6" customHeight="1" outlineLevel="2" x14ac:dyDescent="0.2">
      <c r="B1264" s="578"/>
      <c r="D1264" s="601"/>
      <c r="E1264" s="579"/>
      <c r="G1264" s="580"/>
      <c r="H1264" s="580"/>
      <c r="N1264" s="703"/>
      <c r="O1264" s="888"/>
      <c r="P1264" s="888"/>
      <c r="Q1264" s="888"/>
    </row>
    <row r="1265" spans="1:71" ht="9" customHeight="1" outlineLevel="1" x14ac:dyDescent="0.2">
      <c r="B1265" s="582"/>
      <c r="D1265" s="583"/>
      <c r="E1265" s="585"/>
      <c r="F1265" s="583"/>
      <c r="G1265" s="584"/>
      <c r="H1265" s="584"/>
      <c r="I1265" s="769"/>
      <c r="J1265" s="769"/>
      <c r="K1265" s="769"/>
      <c r="L1265" s="769"/>
      <c r="M1265" s="769"/>
      <c r="N1265" s="694"/>
      <c r="O1265" s="892"/>
      <c r="P1265" s="892"/>
      <c r="Q1265" s="892"/>
      <c r="R1265" s="893"/>
      <c r="S1265" s="893"/>
      <c r="T1265" s="893"/>
      <c r="U1265" s="893"/>
      <c r="V1265" s="893"/>
      <c r="W1265" s="893"/>
      <c r="X1265" s="893"/>
      <c r="Y1265" s="892"/>
      <c r="Z1265" s="837"/>
      <c r="AA1265" s="838"/>
      <c r="AG1265" s="835"/>
      <c r="AH1265" s="835"/>
    </row>
    <row r="1266" spans="1:71" s="789" customFormat="1" ht="15.6" customHeight="1" outlineLevel="1" x14ac:dyDescent="0.2">
      <c r="B1266" s="569" t="s">
        <v>905</v>
      </c>
      <c r="C1266" s="814"/>
      <c r="D1266" s="570" t="s">
        <v>1956</v>
      </c>
      <c r="E1266" s="577">
        <v>1</v>
      </c>
      <c r="F1266" s="570" t="s">
        <v>74</v>
      </c>
      <c r="G1266" s="571"/>
      <c r="H1266" s="571">
        <f>SUM(H1267:H1274)</f>
        <v>0</v>
      </c>
      <c r="I1266" s="767"/>
      <c r="J1266" s="767">
        <f>SUM(J1267:J1274)</f>
        <v>0</v>
      </c>
      <c r="K1266" s="767"/>
      <c r="L1266" s="767">
        <f>SUM(L1267:L1274)</f>
        <v>37.479999999999997</v>
      </c>
      <c r="M1266" s="767">
        <f>SUM(M1267:M1274)</f>
        <v>37.479999999999997</v>
      </c>
      <c r="N1266" s="814"/>
      <c r="O1266" s="884">
        <f>SUM(O1267:O1274)</f>
        <v>37.479999999999997</v>
      </c>
      <c r="P1266" s="885" t="str">
        <f>B1266</f>
        <v>V3-1-B2</v>
      </c>
      <c r="Q1266" s="885"/>
      <c r="R1266" s="886"/>
      <c r="S1266" s="886"/>
      <c r="T1266" s="886"/>
      <c r="U1266" s="886"/>
      <c r="V1266" s="886"/>
      <c r="W1266" s="886"/>
      <c r="X1266" s="886">
        <f>SUM(X1267:X1273)</f>
        <v>43.551759999999994</v>
      </c>
      <c r="Y1266" s="887"/>
      <c r="Z1266" s="832"/>
      <c r="AA1266" s="832"/>
      <c r="AB1266" s="832"/>
      <c r="AC1266" s="832"/>
      <c r="AD1266" s="832"/>
      <c r="AE1266" s="832"/>
      <c r="AF1266" s="832"/>
      <c r="AG1266" s="832"/>
      <c r="AH1266" s="832"/>
      <c r="AI1266" s="832"/>
      <c r="AJ1266" s="832"/>
      <c r="AK1266" s="832"/>
      <c r="AL1266" s="832"/>
      <c r="AM1266" s="832"/>
      <c r="AN1266" s="832"/>
      <c r="AO1266" s="832"/>
      <c r="AP1266" s="832"/>
      <c r="AQ1266" s="832"/>
      <c r="AR1266" s="832"/>
      <c r="AS1266" s="832"/>
      <c r="AT1266" s="832"/>
      <c r="AU1266" s="832"/>
      <c r="AV1266" s="832"/>
      <c r="AW1266" s="832"/>
      <c r="AX1266" s="832"/>
      <c r="AY1266" s="832"/>
      <c r="AZ1266" s="832"/>
      <c r="BA1266" s="832"/>
      <c r="BB1266" s="832"/>
      <c r="BC1266" s="832"/>
      <c r="BD1266" s="832"/>
      <c r="BE1266" s="832"/>
      <c r="BF1266" s="832"/>
      <c r="BG1266" s="832"/>
      <c r="BH1266" s="832"/>
      <c r="BI1266" s="832"/>
      <c r="BJ1266" s="832"/>
      <c r="BK1266" s="832"/>
      <c r="BL1266" s="832"/>
      <c r="BM1266" s="832"/>
      <c r="BN1266" s="832"/>
      <c r="BO1266" s="832"/>
      <c r="BP1266" s="832"/>
      <c r="BQ1266" s="832"/>
      <c r="BR1266" s="832"/>
      <c r="BS1266" s="832"/>
    </row>
    <row r="1267" spans="1:71" ht="15.6" customHeight="1" outlineLevel="2" x14ac:dyDescent="0.2">
      <c r="B1267" s="578"/>
      <c r="D1267" s="587" t="s">
        <v>874</v>
      </c>
      <c r="E1267" s="579"/>
      <c r="G1267" s="580"/>
      <c r="H1267" s="580"/>
      <c r="N1267" s="703"/>
      <c r="O1267" s="888"/>
      <c r="P1267" s="888"/>
      <c r="Q1267" s="888"/>
    </row>
    <row r="1268" spans="1:71" s="575" customFormat="1" ht="15.6" customHeight="1" outlineLevel="2" x14ac:dyDescent="0.2">
      <c r="A1268" s="811"/>
      <c r="B1268" s="576"/>
      <c r="C1268" s="698"/>
      <c r="D1268" s="576" t="s">
        <v>1209</v>
      </c>
      <c r="E1268" s="579"/>
      <c r="F1268" s="576"/>
      <c r="G1268" s="580"/>
      <c r="H1268" s="580"/>
      <c r="I1268" s="768"/>
      <c r="J1268" s="768"/>
      <c r="K1268" s="768"/>
      <c r="L1268" s="768"/>
      <c r="M1268" s="768"/>
      <c r="N1268" s="704"/>
      <c r="O1268" s="888"/>
      <c r="P1268" s="888"/>
      <c r="Q1268" s="891"/>
      <c r="R1268" s="889"/>
      <c r="S1268" s="889"/>
      <c r="T1268" s="889"/>
      <c r="U1268" s="889"/>
      <c r="V1268" s="889"/>
      <c r="W1268" s="889"/>
      <c r="X1268" s="889"/>
      <c r="Y1268" s="890"/>
      <c r="Z1268" s="839"/>
      <c r="AA1268" s="839"/>
      <c r="AB1268" s="839"/>
      <c r="AC1268" s="839"/>
      <c r="AD1268" s="839"/>
      <c r="AE1268" s="839"/>
      <c r="AF1268" s="839"/>
      <c r="AG1268" s="839"/>
      <c r="AH1268" s="839"/>
      <c r="AI1268" s="839"/>
      <c r="AJ1268" s="839"/>
      <c r="AK1268" s="839"/>
      <c r="AL1268" s="839"/>
      <c r="AM1268" s="839"/>
      <c r="AN1268" s="839"/>
      <c r="AO1268" s="839"/>
      <c r="AP1268" s="839"/>
      <c r="AQ1268" s="839"/>
      <c r="AR1268" s="839"/>
      <c r="AS1268" s="839"/>
      <c r="AT1268" s="839"/>
      <c r="AU1268" s="839"/>
      <c r="AV1268" s="839"/>
      <c r="AW1268" s="839"/>
      <c r="AX1268" s="839"/>
      <c r="AY1268" s="839"/>
      <c r="AZ1268" s="839"/>
      <c r="BA1268" s="839"/>
      <c r="BB1268" s="839"/>
      <c r="BC1268" s="839"/>
      <c r="BD1268" s="839"/>
      <c r="BE1268" s="839"/>
      <c r="BF1268" s="839"/>
      <c r="BG1268" s="839"/>
      <c r="BH1268" s="839"/>
      <c r="BI1268" s="839"/>
      <c r="BJ1268" s="839"/>
      <c r="BK1268" s="839"/>
      <c r="BL1268" s="839"/>
      <c r="BM1268" s="839"/>
      <c r="BN1268" s="839"/>
      <c r="BO1268" s="839"/>
      <c r="BP1268" s="839"/>
      <c r="BQ1268" s="839"/>
      <c r="BR1268" s="839"/>
      <c r="BS1268" s="839"/>
    </row>
    <row r="1269" spans="1:71" s="575" customFormat="1" ht="15.6" customHeight="1" outlineLevel="2" x14ac:dyDescent="0.2">
      <c r="A1269" s="811"/>
      <c r="B1269" s="576"/>
      <c r="C1269" s="698"/>
      <c r="D1269" s="675" t="s">
        <v>1210</v>
      </c>
      <c r="E1269" s="579"/>
      <c r="F1269" s="576"/>
      <c r="G1269" s="580"/>
      <c r="H1269" s="580"/>
      <c r="I1269" s="768"/>
      <c r="J1269" s="768"/>
      <c r="K1269" s="768"/>
      <c r="L1269" s="768"/>
      <c r="M1269" s="768"/>
      <c r="N1269" s="704"/>
      <c r="O1269" s="888"/>
      <c r="P1269" s="888"/>
      <c r="Q1269" s="891"/>
      <c r="R1269" s="889"/>
      <c r="S1269" s="889"/>
      <c r="T1269" s="889"/>
      <c r="U1269" s="889"/>
      <c r="V1269" s="889"/>
      <c r="W1269" s="889"/>
      <c r="X1269" s="889"/>
      <c r="Y1269" s="890"/>
      <c r="Z1269" s="839"/>
      <c r="AA1269" s="839"/>
      <c r="AB1269" s="839"/>
      <c r="AC1269" s="839"/>
      <c r="AD1269" s="839"/>
      <c r="AE1269" s="839"/>
      <c r="AF1269" s="839"/>
      <c r="AG1269" s="839"/>
      <c r="AH1269" s="839"/>
      <c r="AI1269" s="839"/>
      <c r="AJ1269" s="839"/>
      <c r="AK1269" s="839"/>
      <c r="AL1269" s="839"/>
      <c r="AM1269" s="839"/>
      <c r="AN1269" s="839"/>
      <c r="AO1269" s="839"/>
      <c r="AP1269" s="839"/>
      <c r="AQ1269" s="839"/>
      <c r="AR1269" s="839"/>
      <c r="AS1269" s="839"/>
      <c r="AT1269" s="839"/>
      <c r="AU1269" s="839"/>
      <c r="AV1269" s="839"/>
      <c r="AW1269" s="839"/>
      <c r="AX1269" s="839"/>
      <c r="AY1269" s="839"/>
      <c r="AZ1269" s="839"/>
      <c r="BA1269" s="839"/>
      <c r="BB1269" s="839"/>
      <c r="BC1269" s="839"/>
      <c r="BD1269" s="839"/>
      <c r="BE1269" s="839"/>
      <c r="BF1269" s="839"/>
      <c r="BG1269" s="839"/>
      <c r="BH1269" s="839"/>
      <c r="BI1269" s="839"/>
      <c r="BJ1269" s="839"/>
      <c r="BK1269" s="839"/>
      <c r="BL1269" s="839"/>
      <c r="BM1269" s="839"/>
      <c r="BN1269" s="839"/>
      <c r="BO1269" s="839"/>
      <c r="BP1269" s="839"/>
      <c r="BQ1269" s="839"/>
      <c r="BR1269" s="839"/>
      <c r="BS1269" s="839"/>
    </row>
    <row r="1270" spans="1:71" s="575" customFormat="1" ht="15.6" customHeight="1" outlineLevel="2" x14ac:dyDescent="0.2">
      <c r="A1270" s="811"/>
      <c r="B1270" s="576"/>
      <c r="C1270" s="698"/>
      <c r="D1270" s="675" t="s">
        <v>1211</v>
      </c>
      <c r="E1270" s="579"/>
      <c r="F1270" s="576"/>
      <c r="G1270" s="580"/>
      <c r="H1270" s="580"/>
      <c r="I1270" s="768"/>
      <c r="J1270" s="768"/>
      <c r="K1270" s="768"/>
      <c r="L1270" s="768"/>
      <c r="M1270" s="768"/>
      <c r="N1270" s="704"/>
      <c r="O1270" s="888"/>
      <c r="P1270" s="888"/>
      <c r="Q1270" s="891"/>
      <c r="R1270" s="889"/>
      <c r="S1270" s="889"/>
      <c r="T1270" s="889"/>
      <c r="U1270" s="889"/>
      <c r="V1270" s="889"/>
      <c r="W1270" s="889"/>
      <c r="X1270" s="889"/>
      <c r="Y1270" s="890"/>
      <c r="Z1270" s="839"/>
      <c r="AA1270" s="839"/>
      <c r="AB1270" s="839"/>
      <c r="AC1270" s="839"/>
      <c r="AD1270" s="839"/>
      <c r="AE1270" s="839"/>
      <c r="AF1270" s="839"/>
      <c r="AG1270" s="839"/>
      <c r="AH1270" s="839"/>
      <c r="AI1270" s="839"/>
      <c r="AJ1270" s="839"/>
      <c r="AK1270" s="839"/>
      <c r="AL1270" s="839"/>
      <c r="AM1270" s="839"/>
      <c r="AN1270" s="839"/>
      <c r="AO1270" s="839"/>
      <c r="AP1270" s="839"/>
      <c r="AQ1270" s="839"/>
      <c r="AR1270" s="839"/>
      <c r="AS1270" s="839"/>
      <c r="AT1270" s="839"/>
      <c r="AU1270" s="839"/>
      <c r="AV1270" s="839"/>
      <c r="AW1270" s="839"/>
      <c r="AX1270" s="839"/>
      <c r="AY1270" s="839"/>
      <c r="AZ1270" s="839"/>
      <c r="BA1270" s="839"/>
      <c r="BB1270" s="839"/>
      <c r="BC1270" s="839"/>
      <c r="BD1270" s="839"/>
      <c r="BE1270" s="839"/>
      <c r="BF1270" s="839"/>
      <c r="BG1270" s="839"/>
      <c r="BH1270" s="839"/>
      <c r="BI1270" s="839"/>
      <c r="BJ1270" s="839"/>
      <c r="BK1270" s="839"/>
      <c r="BL1270" s="839"/>
      <c r="BM1270" s="839"/>
      <c r="BN1270" s="839"/>
      <c r="BO1270" s="839"/>
      <c r="BP1270" s="839"/>
      <c r="BQ1270" s="839"/>
      <c r="BR1270" s="839"/>
      <c r="BS1270" s="839"/>
    </row>
    <row r="1271" spans="1:71" s="575" customFormat="1" ht="15.6" customHeight="1" outlineLevel="2" x14ac:dyDescent="0.2">
      <c r="A1271" s="811"/>
      <c r="B1271" s="576"/>
      <c r="C1271" s="698"/>
      <c r="D1271" s="675" t="s">
        <v>1212</v>
      </c>
      <c r="E1271" s="579"/>
      <c r="F1271" s="576"/>
      <c r="G1271" s="580"/>
      <c r="H1271" s="580"/>
      <c r="I1271" s="768"/>
      <c r="J1271" s="768"/>
      <c r="K1271" s="768"/>
      <c r="L1271" s="768"/>
      <c r="M1271" s="768"/>
      <c r="N1271" s="704"/>
      <c r="O1271" s="888"/>
      <c r="P1271" s="888"/>
      <c r="Q1271" s="891"/>
      <c r="R1271" s="889"/>
      <c r="S1271" s="889"/>
      <c r="T1271" s="889"/>
      <c r="U1271" s="889"/>
      <c r="V1271" s="889"/>
      <c r="W1271" s="889"/>
      <c r="X1271" s="889"/>
      <c r="Y1271" s="890"/>
      <c r="Z1271" s="839"/>
      <c r="AA1271" s="839"/>
      <c r="AB1271" s="839"/>
      <c r="AC1271" s="839"/>
      <c r="AD1271" s="839"/>
      <c r="AE1271" s="839"/>
      <c r="AF1271" s="839"/>
      <c r="AG1271" s="839"/>
      <c r="AH1271" s="839"/>
      <c r="AI1271" s="839"/>
      <c r="AJ1271" s="839"/>
      <c r="AK1271" s="839"/>
      <c r="AL1271" s="839"/>
      <c r="AM1271" s="839"/>
      <c r="AN1271" s="839"/>
      <c r="AO1271" s="839"/>
      <c r="AP1271" s="839"/>
      <c r="AQ1271" s="839"/>
      <c r="AR1271" s="839"/>
      <c r="AS1271" s="839"/>
      <c r="AT1271" s="839"/>
      <c r="AU1271" s="839"/>
      <c r="AV1271" s="839"/>
      <c r="AW1271" s="839"/>
      <c r="AX1271" s="839"/>
      <c r="AY1271" s="839"/>
      <c r="AZ1271" s="839"/>
      <c r="BA1271" s="839"/>
      <c r="BB1271" s="839"/>
      <c r="BC1271" s="839"/>
      <c r="BD1271" s="839"/>
      <c r="BE1271" s="839"/>
      <c r="BF1271" s="839"/>
      <c r="BG1271" s="839"/>
      <c r="BH1271" s="839"/>
      <c r="BI1271" s="839"/>
      <c r="BJ1271" s="839"/>
      <c r="BK1271" s="839"/>
      <c r="BL1271" s="839"/>
      <c r="BM1271" s="839"/>
      <c r="BN1271" s="839"/>
      <c r="BO1271" s="839"/>
      <c r="BP1271" s="839"/>
      <c r="BQ1271" s="839"/>
      <c r="BR1271" s="839"/>
      <c r="BS1271" s="839"/>
    </row>
    <row r="1272" spans="1:71" s="575" customFormat="1" ht="15.6" customHeight="1" outlineLevel="2" x14ac:dyDescent="0.2">
      <c r="A1272" s="811"/>
      <c r="B1272" s="576"/>
      <c r="C1272" s="698"/>
      <c r="D1272" s="675" t="s">
        <v>1213</v>
      </c>
      <c r="E1272" s="579"/>
      <c r="F1272" s="576"/>
      <c r="G1272" s="580"/>
      <c r="H1272" s="580"/>
      <c r="I1272" s="768"/>
      <c r="J1272" s="768"/>
      <c r="K1272" s="768"/>
      <c r="L1272" s="768"/>
      <c r="M1272" s="768"/>
      <c r="N1272" s="704"/>
      <c r="O1272" s="888"/>
      <c r="P1272" s="888"/>
      <c r="Q1272" s="891"/>
      <c r="R1272" s="889"/>
      <c r="S1272" s="889"/>
      <c r="T1272" s="889"/>
      <c r="U1272" s="889"/>
      <c r="V1272" s="889"/>
      <c r="W1272" s="889"/>
      <c r="X1272" s="889"/>
      <c r="Y1272" s="890"/>
      <c r="Z1272" s="839"/>
      <c r="AA1272" s="839"/>
      <c r="AB1272" s="839"/>
      <c r="AC1272" s="839"/>
      <c r="AD1272" s="839"/>
      <c r="AE1272" s="839"/>
      <c r="AF1272" s="839"/>
      <c r="AG1272" s="839"/>
      <c r="AH1272" s="839"/>
      <c r="AI1272" s="839"/>
      <c r="AJ1272" s="839"/>
      <c r="AK1272" s="839"/>
      <c r="AL1272" s="839"/>
      <c r="AM1272" s="839"/>
      <c r="AN1272" s="839"/>
      <c r="AO1272" s="839"/>
      <c r="AP1272" s="839"/>
      <c r="AQ1272" s="839"/>
      <c r="AR1272" s="839"/>
      <c r="AS1272" s="839"/>
      <c r="AT1272" s="839"/>
      <c r="AU1272" s="839"/>
      <c r="AV1272" s="839"/>
      <c r="AW1272" s="839"/>
      <c r="AX1272" s="839"/>
      <c r="AY1272" s="839"/>
      <c r="AZ1272" s="839"/>
      <c r="BA1272" s="839"/>
      <c r="BB1272" s="839"/>
      <c r="BC1272" s="839"/>
      <c r="BD1272" s="839"/>
      <c r="BE1272" s="839"/>
      <c r="BF1272" s="839"/>
      <c r="BG1272" s="839"/>
      <c r="BH1272" s="839"/>
      <c r="BI1272" s="839"/>
      <c r="BJ1272" s="839"/>
      <c r="BK1272" s="839"/>
      <c r="BL1272" s="839"/>
      <c r="BM1272" s="839"/>
      <c r="BN1272" s="839"/>
      <c r="BO1272" s="839"/>
      <c r="BP1272" s="839"/>
      <c r="BQ1272" s="839"/>
      <c r="BR1272" s="839"/>
      <c r="BS1272" s="839"/>
    </row>
    <row r="1273" spans="1:71" s="575" customFormat="1" ht="15.6" customHeight="1" outlineLevel="2" x14ac:dyDescent="0.2">
      <c r="A1273" s="811"/>
      <c r="B1273" s="583" t="str">
        <f>B1266</f>
        <v>V3-1-B2</v>
      </c>
      <c r="C1273" s="699"/>
      <c r="D1273" s="576" t="str">
        <f>D1266</f>
        <v>Vloerisolatie isolatiefolie Rc 5.00  m².K/W en dik 15cm van 35 m² tot 60 m²</v>
      </c>
      <c r="E1273" s="597">
        <v>1</v>
      </c>
      <c r="F1273" s="576" t="s">
        <v>74</v>
      </c>
      <c r="G1273" s="580"/>
      <c r="H1273" s="580">
        <f>E1273*G1273</f>
        <v>0</v>
      </c>
      <c r="I1273" s="768"/>
      <c r="J1273" s="768">
        <f>E1273*I1273</f>
        <v>0</v>
      </c>
      <c r="K1273" s="768">
        <v>37.479999999999997</v>
      </c>
      <c r="L1273" s="768">
        <f>E1273*K1273</f>
        <v>37.479999999999997</v>
      </c>
      <c r="M1273" s="768">
        <f>J1273+H1273*Tabellen!$K$2+L1273</f>
        <v>37.479999999999997</v>
      </c>
      <c r="N1273" s="704"/>
      <c r="O1273" s="888">
        <f>M1273</f>
        <v>37.479999999999997</v>
      </c>
      <c r="P1273" s="888"/>
      <c r="Q1273" s="891" t="s">
        <v>973</v>
      </c>
      <c r="R1273" s="911">
        <f>_xlfn.XLOOKUP(Q1273,Tabellen!$B$9:$B$21,Tabellen!$C$9:$C$21,"controleren")</f>
        <v>0.4</v>
      </c>
      <c r="S1273" s="889">
        <f>O1273*R1273</f>
        <v>14.991999999999999</v>
      </c>
      <c r="T1273" s="889">
        <f>O1273-S1273</f>
        <v>22.488</v>
      </c>
      <c r="U1273" s="889">
        <f>S1273*Tabellen!$G$2</f>
        <v>1.3492799999999998</v>
      </c>
      <c r="V1273" s="889">
        <f>T1273*Tabellen!$H$2</f>
        <v>4.72248</v>
      </c>
      <c r="W1273" s="889">
        <f>U1273+V1273</f>
        <v>6.0717599999999994</v>
      </c>
      <c r="X1273" s="889">
        <f>O1273+W1273</f>
        <v>43.551759999999994</v>
      </c>
      <c r="Y1273" s="890"/>
      <c r="Z1273" s="839"/>
      <c r="AA1273" s="839"/>
      <c r="AB1273" s="839"/>
      <c r="AC1273" s="839"/>
      <c r="AD1273" s="839"/>
      <c r="AE1273" s="839"/>
      <c r="AF1273" s="839"/>
      <c r="AG1273" s="839"/>
      <c r="AH1273" s="839"/>
      <c r="AI1273" s="839"/>
      <c r="AJ1273" s="839"/>
      <c r="AK1273" s="839"/>
      <c r="AL1273" s="839"/>
      <c r="AM1273" s="839"/>
      <c r="AN1273" s="839"/>
      <c r="AO1273" s="839"/>
      <c r="AP1273" s="839"/>
      <c r="AQ1273" s="839"/>
      <c r="AR1273" s="839"/>
      <c r="AS1273" s="839"/>
      <c r="AT1273" s="839"/>
      <c r="AU1273" s="839"/>
      <c r="AV1273" s="839"/>
      <c r="AW1273" s="839"/>
      <c r="AX1273" s="839"/>
      <c r="AY1273" s="839"/>
      <c r="AZ1273" s="839"/>
      <c r="BA1273" s="839"/>
      <c r="BB1273" s="839"/>
      <c r="BC1273" s="839"/>
      <c r="BD1273" s="839"/>
      <c r="BE1273" s="839"/>
      <c r="BF1273" s="839"/>
      <c r="BG1273" s="839"/>
      <c r="BH1273" s="839"/>
      <c r="BI1273" s="839"/>
      <c r="BJ1273" s="839"/>
      <c r="BK1273" s="839"/>
      <c r="BL1273" s="839"/>
      <c r="BM1273" s="839"/>
      <c r="BN1273" s="839"/>
      <c r="BO1273" s="839"/>
      <c r="BP1273" s="839"/>
      <c r="BQ1273" s="839"/>
      <c r="BR1273" s="839"/>
      <c r="BS1273" s="839"/>
    </row>
    <row r="1274" spans="1:71" ht="15.6" customHeight="1" outlineLevel="2" x14ac:dyDescent="0.2">
      <c r="B1274" s="578"/>
      <c r="D1274" s="601"/>
      <c r="E1274" s="579"/>
      <c r="G1274" s="580"/>
      <c r="H1274" s="580"/>
      <c r="N1274" s="703"/>
      <c r="O1274" s="888"/>
      <c r="P1274" s="888"/>
      <c r="Q1274" s="888"/>
    </row>
    <row r="1275" spans="1:71" ht="9" customHeight="1" outlineLevel="1" x14ac:dyDescent="0.2">
      <c r="B1275" s="582"/>
      <c r="D1275" s="583"/>
      <c r="E1275" s="585"/>
      <c r="F1275" s="583"/>
      <c r="G1275" s="584"/>
      <c r="H1275" s="584"/>
      <c r="I1275" s="769"/>
      <c r="J1275" s="769"/>
      <c r="K1275" s="769"/>
      <c r="L1275" s="769"/>
      <c r="M1275" s="769"/>
      <c r="N1275" s="694"/>
      <c r="O1275" s="892"/>
      <c r="P1275" s="892"/>
      <c r="Q1275" s="892"/>
      <c r="R1275" s="893"/>
      <c r="S1275" s="893"/>
      <c r="T1275" s="893"/>
      <c r="U1275" s="893"/>
      <c r="V1275" s="893"/>
      <c r="W1275" s="893"/>
      <c r="X1275" s="893"/>
      <c r="Y1275" s="892"/>
      <c r="Z1275" s="837"/>
      <c r="AA1275" s="838"/>
      <c r="AG1275" s="835"/>
      <c r="AH1275" s="835"/>
    </row>
    <row r="1276" spans="1:71" s="789" customFormat="1" ht="15.6" customHeight="1" outlineLevel="1" x14ac:dyDescent="0.2">
      <c r="B1276" s="569" t="s">
        <v>906</v>
      </c>
      <c r="C1276" s="814"/>
      <c r="D1276" s="570" t="s">
        <v>1957</v>
      </c>
      <c r="E1276" s="577">
        <v>11</v>
      </c>
      <c r="F1276" s="570" t="s">
        <v>74</v>
      </c>
      <c r="G1276" s="571"/>
      <c r="H1276" s="571">
        <f>SUM(H1277:H1284)</f>
        <v>0</v>
      </c>
      <c r="I1276" s="767"/>
      <c r="J1276" s="767">
        <f>SUM(J1277:J1284)</f>
        <v>0</v>
      </c>
      <c r="K1276" s="767"/>
      <c r="L1276" s="767">
        <f>SUM(L1277:L1284)</f>
        <v>34.630000000000003</v>
      </c>
      <c r="M1276" s="767">
        <f>SUM(M1277:M1284)</f>
        <v>34.630000000000003</v>
      </c>
      <c r="N1276" s="814"/>
      <c r="O1276" s="884">
        <f>SUM(O1277:O1284)</f>
        <v>34.630000000000003</v>
      </c>
      <c r="P1276" s="885" t="str">
        <f>B1276</f>
        <v>V3-1-B3</v>
      </c>
      <c r="Q1276" s="885"/>
      <c r="R1276" s="886"/>
      <c r="S1276" s="886"/>
      <c r="T1276" s="886"/>
      <c r="U1276" s="886"/>
      <c r="V1276" s="886"/>
      <c r="W1276" s="886"/>
      <c r="X1276" s="886">
        <f>SUM(X1277:X1283)</f>
        <v>40.24006</v>
      </c>
      <c r="Y1276" s="887"/>
      <c r="Z1276" s="832"/>
      <c r="AA1276" s="832"/>
      <c r="AB1276" s="832"/>
      <c r="AC1276" s="832"/>
      <c r="AD1276" s="832"/>
      <c r="AE1276" s="832"/>
      <c r="AF1276" s="832"/>
      <c r="AG1276" s="832"/>
      <c r="AH1276" s="832"/>
      <c r="AI1276" s="832"/>
      <c r="AJ1276" s="832"/>
      <c r="AK1276" s="832"/>
      <c r="AL1276" s="832"/>
      <c r="AM1276" s="832"/>
      <c r="AN1276" s="832"/>
      <c r="AO1276" s="832"/>
      <c r="AP1276" s="832"/>
      <c r="AQ1276" s="832"/>
      <c r="AR1276" s="832"/>
      <c r="AS1276" s="832"/>
      <c r="AT1276" s="832"/>
      <c r="AU1276" s="832"/>
      <c r="AV1276" s="832"/>
      <c r="AW1276" s="832"/>
      <c r="AX1276" s="832"/>
      <c r="AY1276" s="832"/>
      <c r="AZ1276" s="832"/>
      <c r="BA1276" s="832"/>
      <c r="BB1276" s="832"/>
      <c r="BC1276" s="832"/>
      <c r="BD1276" s="832"/>
      <c r="BE1276" s="832"/>
      <c r="BF1276" s="832"/>
      <c r="BG1276" s="832"/>
      <c r="BH1276" s="832"/>
      <c r="BI1276" s="832"/>
      <c r="BJ1276" s="832"/>
      <c r="BK1276" s="832"/>
      <c r="BL1276" s="832"/>
      <c r="BM1276" s="832"/>
      <c r="BN1276" s="832"/>
      <c r="BO1276" s="832"/>
      <c r="BP1276" s="832"/>
      <c r="BQ1276" s="832"/>
      <c r="BR1276" s="832"/>
      <c r="BS1276" s="832"/>
    </row>
    <row r="1277" spans="1:71" ht="15.6" customHeight="1" outlineLevel="2" x14ac:dyDescent="0.2">
      <c r="B1277" s="578"/>
      <c r="D1277" s="587" t="s">
        <v>874</v>
      </c>
      <c r="E1277" s="579"/>
      <c r="G1277" s="580"/>
      <c r="H1277" s="580"/>
      <c r="N1277" s="703"/>
      <c r="O1277" s="888"/>
      <c r="P1277" s="888"/>
      <c r="Q1277" s="888"/>
    </row>
    <row r="1278" spans="1:71" s="575" customFormat="1" ht="15.6" customHeight="1" outlineLevel="2" x14ac:dyDescent="0.2">
      <c r="A1278" s="811"/>
      <c r="B1278" s="576"/>
      <c r="C1278" s="698"/>
      <c r="D1278" s="576" t="s">
        <v>1209</v>
      </c>
      <c r="E1278" s="579"/>
      <c r="F1278" s="576"/>
      <c r="G1278" s="580"/>
      <c r="H1278" s="580"/>
      <c r="I1278" s="768"/>
      <c r="J1278" s="768"/>
      <c r="K1278" s="768"/>
      <c r="L1278" s="768"/>
      <c r="M1278" s="768"/>
      <c r="N1278" s="704"/>
      <c r="O1278" s="888"/>
      <c r="P1278" s="888"/>
      <c r="Q1278" s="891"/>
      <c r="R1278" s="889"/>
      <c r="S1278" s="889"/>
      <c r="T1278" s="889"/>
      <c r="U1278" s="889"/>
      <c r="V1278" s="889"/>
      <c r="W1278" s="889"/>
      <c r="X1278" s="889"/>
      <c r="Y1278" s="890"/>
      <c r="Z1278" s="839"/>
      <c r="AA1278" s="839"/>
      <c r="AB1278" s="839"/>
      <c r="AC1278" s="839"/>
      <c r="AD1278" s="839"/>
      <c r="AE1278" s="839"/>
      <c r="AF1278" s="839"/>
      <c r="AG1278" s="839"/>
      <c r="AH1278" s="839"/>
      <c r="AI1278" s="839"/>
      <c r="AJ1278" s="839"/>
      <c r="AK1278" s="839"/>
      <c r="AL1278" s="839"/>
      <c r="AM1278" s="839"/>
      <c r="AN1278" s="839"/>
      <c r="AO1278" s="839"/>
      <c r="AP1278" s="839"/>
      <c r="AQ1278" s="839"/>
      <c r="AR1278" s="839"/>
      <c r="AS1278" s="839"/>
      <c r="AT1278" s="839"/>
      <c r="AU1278" s="839"/>
      <c r="AV1278" s="839"/>
      <c r="AW1278" s="839"/>
      <c r="AX1278" s="839"/>
      <c r="AY1278" s="839"/>
      <c r="AZ1278" s="839"/>
      <c r="BA1278" s="839"/>
      <c r="BB1278" s="839"/>
      <c r="BC1278" s="839"/>
      <c r="BD1278" s="839"/>
      <c r="BE1278" s="839"/>
      <c r="BF1278" s="839"/>
      <c r="BG1278" s="839"/>
      <c r="BH1278" s="839"/>
      <c r="BI1278" s="839"/>
      <c r="BJ1278" s="839"/>
      <c r="BK1278" s="839"/>
      <c r="BL1278" s="839"/>
      <c r="BM1278" s="839"/>
      <c r="BN1278" s="839"/>
      <c r="BO1278" s="839"/>
      <c r="BP1278" s="839"/>
      <c r="BQ1278" s="839"/>
      <c r="BR1278" s="839"/>
      <c r="BS1278" s="839"/>
    </row>
    <row r="1279" spans="1:71" s="575" customFormat="1" ht="15.6" customHeight="1" outlineLevel="2" x14ac:dyDescent="0.2">
      <c r="A1279" s="811"/>
      <c r="B1279" s="576"/>
      <c r="C1279" s="698"/>
      <c r="D1279" s="675" t="s">
        <v>1210</v>
      </c>
      <c r="E1279" s="579"/>
      <c r="F1279" s="576"/>
      <c r="G1279" s="580"/>
      <c r="H1279" s="580"/>
      <c r="I1279" s="768"/>
      <c r="J1279" s="768"/>
      <c r="K1279" s="768"/>
      <c r="L1279" s="768"/>
      <c r="M1279" s="768"/>
      <c r="N1279" s="704"/>
      <c r="O1279" s="888"/>
      <c r="P1279" s="888"/>
      <c r="Q1279" s="891"/>
      <c r="R1279" s="889"/>
      <c r="S1279" s="889"/>
      <c r="T1279" s="889"/>
      <c r="U1279" s="889"/>
      <c r="V1279" s="889"/>
      <c r="W1279" s="889"/>
      <c r="X1279" s="889"/>
      <c r="Y1279" s="890"/>
      <c r="Z1279" s="839"/>
      <c r="AA1279" s="839"/>
      <c r="AB1279" s="839"/>
      <c r="AC1279" s="839"/>
      <c r="AD1279" s="839"/>
      <c r="AE1279" s="839"/>
      <c r="AF1279" s="839"/>
      <c r="AG1279" s="839"/>
      <c r="AH1279" s="839"/>
      <c r="AI1279" s="839"/>
      <c r="AJ1279" s="839"/>
      <c r="AK1279" s="839"/>
      <c r="AL1279" s="839"/>
      <c r="AM1279" s="839"/>
      <c r="AN1279" s="839"/>
      <c r="AO1279" s="839"/>
      <c r="AP1279" s="839"/>
      <c r="AQ1279" s="839"/>
      <c r="AR1279" s="839"/>
      <c r="AS1279" s="839"/>
      <c r="AT1279" s="839"/>
      <c r="AU1279" s="839"/>
      <c r="AV1279" s="839"/>
      <c r="AW1279" s="839"/>
      <c r="AX1279" s="839"/>
      <c r="AY1279" s="839"/>
      <c r="AZ1279" s="839"/>
      <c r="BA1279" s="839"/>
      <c r="BB1279" s="839"/>
      <c r="BC1279" s="839"/>
      <c r="BD1279" s="839"/>
      <c r="BE1279" s="839"/>
      <c r="BF1279" s="839"/>
      <c r="BG1279" s="839"/>
      <c r="BH1279" s="839"/>
      <c r="BI1279" s="839"/>
      <c r="BJ1279" s="839"/>
      <c r="BK1279" s="839"/>
      <c r="BL1279" s="839"/>
      <c r="BM1279" s="839"/>
      <c r="BN1279" s="839"/>
      <c r="BO1279" s="839"/>
      <c r="BP1279" s="839"/>
      <c r="BQ1279" s="839"/>
      <c r="BR1279" s="839"/>
      <c r="BS1279" s="839"/>
    </row>
    <row r="1280" spans="1:71" s="575" customFormat="1" ht="15.6" customHeight="1" outlineLevel="2" x14ac:dyDescent="0.2">
      <c r="A1280" s="811"/>
      <c r="B1280" s="576"/>
      <c r="C1280" s="698"/>
      <c r="D1280" s="675" t="s">
        <v>1211</v>
      </c>
      <c r="E1280" s="579"/>
      <c r="F1280" s="576"/>
      <c r="G1280" s="580"/>
      <c r="H1280" s="580"/>
      <c r="I1280" s="768"/>
      <c r="J1280" s="768"/>
      <c r="K1280" s="768"/>
      <c r="L1280" s="768"/>
      <c r="M1280" s="768"/>
      <c r="N1280" s="704"/>
      <c r="O1280" s="888"/>
      <c r="P1280" s="888"/>
      <c r="Q1280" s="891"/>
      <c r="R1280" s="889"/>
      <c r="S1280" s="889"/>
      <c r="T1280" s="889"/>
      <c r="U1280" s="889"/>
      <c r="V1280" s="889"/>
      <c r="W1280" s="889"/>
      <c r="X1280" s="889"/>
      <c r="Y1280" s="890"/>
      <c r="Z1280" s="839"/>
      <c r="AA1280" s="839"/>
      <c r="AB1280" s="839"/>
      <c r="AC1280" s="839"/>
      <c r="AD1280" s="839"/>
      <c r="AE1280" s="839"/>
      <c r="AF1280" s="839"/>
      <c r="AG1280" s="839"/>
      <c r="AH1280" s="839"/>
      <c r="AI1280" s="839"/>
      <c r="AJ1280" s="839"/>
      <c r="AK1280" s="839"/>
      <c r="AL1280" s="839"/>
      <c r="AM1280" s="839"/>
      <c r="AN1280" s="839"/>
      <c r="AO1280" s="839"/>
      <c r="AP1280" s="839"/>
      <c r="AQ1280" s="839"/>
      <c r="AR1280" s="839"/>
      <c r="AS1280" s="839"/>
      <c r="AT1280" s="839"/>
      <c r="AU1280" s="839"/>
      <c r="AV1280" s="839"/>
      <c r="AW1280" s="839"/>
      <c r="AX1280" s="839"/>
      <c r="AY1280" s="839"/>
      <c r="AZ1280" s="839"/>
      <c r="BA1280" s="839"/>
      <c r="BB1280" s="839"/>
      <c r="BC1280" s="839"/>
      <c r="BD1280" s="839"/>
      <c r="BE1280" s="839"/>
      <c r="BF1280" s="839"/>
      <c r="BG1280" s="839"/>
      <c r="BH1280" s="839"/>
      <c r="BI1280" s="839"/>
      <c r="BJ1280" s="839"/>
      <c r="BK1280" s="839"/>
      <c r="BL1280" s="839"/>
      <c r="BM1280" s="839"/>
      <c r="BN1280" s="839"/>
      <c r="BO1280" s="839"/>
      <c r="BP1280" s="839"/>
      <c r="BQ1280" s="839"/>
      <c r="BR1280" s="839"/>
      <c r="BS1280" s="839"/>
    </row>
    <row r="1281" spans="1:71" s="575" customFormat="1" ht="15.6" customHeight="1" outlineLevel="2" x14ac:dyDescent="0.2">
      <c r="A1281" s="811"/>
      <c r="B1281" s="576"/>
      <c r="C1281" s="698"/>
      <c r="D1281" s="675" t="s">
        <v>1212</v>
      </c>
      <c r="E1281" s="579"/>
      <c r="F1281" s="576"/>
      <c r="G1281" s="580"/>
      <c r="H1281" s="580"/>
      <c r="I1281" s="768"/>
      <c r="J1281" s="768"/>
      <c r="K1281" s="768"/>
      <c r="L1281" s="768"/>
      <c r="M1281" s="768"/>
      <c r="N1281" s="704"/>
      <c r="O1281" s="888"/>
      <c r="P1281" s="888"/>
      <c r="Q1281" s="891"/>
      <c r="R1281" s="889"/>
      <c r="S1281" s="889"/>
      <c r="T1281" s="889"/>
      <c r="U1281" s="889"/>
      <c r="V1281" s="889"/>
      <c r="W1281" s="889"/>
      <c r="X1281" s="889"/>
      <c r="Y1281" s="890"/>
      <c r="Z1281" s="839"/>
      <c r="AA1281" s="839"/>
      <c r="AB1281" s="839"/>
      <c r="AC1281" s="839"/>
      <c r="AD1281" s="839"/>
      <c r="AE1281" s="839"/>
      <c r="AF1281" s="839"/>
      <c r="AG1281" s="839"/>
      <c r="AH1281" s="839"/>
      <c r="AI1281" s="839"/>
      <c r="AJ1281" s="839"/>
      <c r="AK1281" s="839"/>
      <c r="AL1281" s="839"/>
      <c r="AM1281" s="839"/>
      <c r="AN1281" s="839"/>
      <c r="AO1281" s="839"/>
      <c r="AP1281" s="839"/>
      <c r="AQ1281" s="839"/>
      <c r="AR1281" s="839"/>
      <c r="AS1281" s="839"/>
      <c r="AT1281" s="839"/>
      <c r="AU1281" s="839"/>
      <c r="AV1281" s="839"/>
      <c r="AW1281" s="839"/>
      <c r="AX1281" s="839"/>
      <c r="AY1281" s="839"/>
      <c r="AZ1281" s="839"/>
      <c r="BA1281" s="839"/>
      <c r="BB1281" s="839"/>
      <c r="BC1281" s="839"/>
      <c r="BD1281" s="839"/>
      <c r="BE1281" s="839"/>
      <c r="BF1281" s="839"/>
      <c r="BG1281" s="839"/>
      <c r="BH1281" s="839"/>
      <c r="BI1281" s="839"/>
      <c r="BJ1281" s="839"/>
      <c r="BK1281" s="839"/>
      <c r="BL1281" s="839"/>
      <c r="BM1281" s="839"/>
      <c r="BN1281" s="839"/>
      <c r="BO1281" s="839"/>
      <c r="BP1281" s="839"/>
      <c r="BQ1281" s="839"/>
      <c r="BR1281" s="839"/>
      <c r="BS1281" s="839"/>
    </row>
    <row r="1282" spans="1:71" s="575" customFormat="1" ht="15.6" customHeight="1" outlineLevel="2" x14ac:dyDescent="0.2">
      <c r="A1282" s="811"/>
      <c r="B1282" s="576"/>
      <c r="C1282" s="698"/>
      <c r="D1282" s="675" t="s">
        <v>1213</v>
      </c>
      <c r="E1282" s="579"/>
      <c r="F1282" s="576"/>
      <c r="G1282" s="580"/>
      <c r="H1282" s="580"/>
      <c r="I1282" s="768"/>
      <c r="J1282" s="768"/>
      <c r="K1282" s="768"/>
      <c r="L1282" s="768"/>
      <c r="M1282" s="768"/>
      <c r="N1282" s="704"/>
      <c r="O1282" s="888"/>
      <c r="P1282" s="888"/>
      <c r="Q1282" s="891"/>
      <c r="R1282" s="889"/>
      <c r="S1282" s="889"/>
      <c r="T1282" s="889"/>
      <c r="U1282" s="889"/>
      <c r="V1282" s="889"/>
      <c r="W1282" s="889"/>
      <c r="X1282" s="889"/>
      <c r="Y1282" s="890"/>
      <c r="Z1282" s="839"/>
      <c r="AA1282" s="839"/>
      <c r="AB1282" s="839"/>
      <c r="AC1282" s="839"/>
      <c r="AD1282" s="839"/>
      <c r="AE1282" s="839"/>
      <c r="AF1282" s="839"/>
      <c r="AG1282" s="839"/>
      <c r="AH1282" s="839"/>
      <c r="AI1282" s="839"/>
      <c r="AJ1282" s="839"/>
      <c r="AK1282" s="839"/>
      <c r="AL1282" s="839"/>
      <c r="AM1282" s="839"/>
      <c r="AN1282" s="839"/>
      <c r="AO1282" s="839"/>
      <c r="AP1282" s="839"/>
      <c r="AQ1282" s="839"/>
      <c r="AR1282" s="839"/>
      <c r="AS1282" s="839"/>
      <c r="AT1282" s="839"/>
      <c r="AU1282" s="839"/>
      <c r="AV1282" s="839"/>
      <c r="AW1282" s="839"/>
      <c r="AX1282" s="839"/>
      <c r="AY1282" s="839"/>
      <c r="AZ1282" s="839"/>
      <c r="BA1282" s="839"/>
      <c r="BB1282" s="839"/>
      <c r="BC1282" s="839"/>
      <c r="BD1282" s="839"/>
      <c r="BE1282" s="839"/>
      <c r="BF1282" s="839"/>
      <c r="BG1282" s="839"/>
      <c r="BH1282" s="839"/>
      <c r="BI1282" s="839"/>
      <c r="BJ1282" s="839"/>
      <c r="BK1282" s="839"/>
      <c r="BL1282" s="839"/>
      <c r="BM1282" s="839"/>
      <c r="BN1282" s="839"/>
      <c r="BO1282" s="839"/>
      <c r="BP1282" s="839"/>
      <c r="BQ1282" s="839"/>
      <c r="BR1282" s="839"/>
      <c r="BS1282" s="839"/>
    </row>
    <row r="1283" spans="1:71" s="575" customFormat="1" ht="15.6" customHeight="1" outlineLevel="2" x14ac:dyDescent="0.2">
      <c r="A1283" s="811"/>
      <c r="B1283" s="583" t="str">
        <f>B1276</f>
        <v>V3-1-B3</v>
      </c>
      <c r="C1283" s="699"/>
      <c r="D1283" s="576" t="str">
        <f>D1276</f>
        <v>Vloerisolatie isolatiefolie Rc 5.00  m².K/W en dik 15cm vanaf 60 m²</v>
      </c>
      <c r="E1283" s="605">
        <v>1</v>
      </c>
      <c r="F1283" s="576" t="s">
        <v>74</v>
      </c>
      <c r="G1283" s="580"/>
      <c r="H1283" s="580">
        <f>E1283*G1283</f>
        <v>0</v>
      </c>
      <c r="I1283" s="768"/>
      <c r="J1283" s="768">
        <f>E1283*I1283</f>
        <v>0</v>
      </c>
      <c r="K1283" s="768">
        <v>34.630000000000003</v>
      </c>
      <c r="L1283" s="768">
        <f>E1283*K1283</f>
        <v>34.630000000000003</v>
      </c>
      <c r="M1283" s="768">
        <f>J1283+H1283*Tabellen!$K$2+L1283</f>
        <v>34.630000000000003</v>
      </c>
      <c r="N1283" s="704"/>
      <c r="O1283" s="888">
        <f>M1283</f>
        <v>34.630000000000003</v>
      </c>
      <c r="P1283" s="888"/>
      <c r="Q1283" s="891" t="s">
        <v>973</v>
      </c>
      <c r="R1283" s="911">
        <f>_xlfn.XLOOKUP(Q1283,Tabellen!$B$9:$B$21,Tabellen!$C$9:$C$21,"controleren")</f>
        <v>0.4</v>
      </c>
      <c r="S1283" s="889">
        <f>O1283*R1283</f>
        <v>13.852000000000002</v>
      </c>
      <c r="T1283" s="889">
        <f>O1283-S1283</f>
        <v>20.777999999999999</v>
      </c>
      <c r="U1283" s="889">
        <f>S1283*Tabellen!$G$2</f>
        <v>1.2466800000000002</v>
      </c>
      <c r="V1283" s="889">
        <f>T1283*Tabellen!$H$2</f>
        <v>4.3633799999999994</v>
      </c>
      <c r="W1283" s="889">
        <f>U1283+V1283</f>
        <v>5.6100599999999998</v>
      </c>
      <c r="X1283" s="889">
        <f>O1283+W1283</f>
        <v>40.24006</v>
      </c>
      <c r="Y1283" s="890"/>
      <c r="Z1283" s="839"/>
      <c r="AA1283" s="839"/>
      <c r="AB1283" s="839"/>
      <c r="AC1283" s="839"/>
      <c r="AD1283" s="839"/>
      <c r="AE1283" s="839"/>
      <c r="AF1283" s="839"/>
      <c r="AG1283" s="839"/>
      <c r="AH1283" s="839"/>
      <c r="AI1283" s="839"/>
      <c r="AJ1283" s="839"/>
      <c r="AK1283" s="839"/>
      <c r="AL1283" s="839"/>
      <c r="AM1283" s="839"/>
      <c r="AN1283" s="839"/>
      <c r="AO1283" s="839"/>
      <c r="AP1283" s="839"/>
      <c r="AQ1283" s="839"/>
      <c r="AR1283" s="839"/>
      <c r="AS1283" s="839"/>
      <c r="AT1283" s="839"/>
      <c r="AU1283" s="839"/>
      <c r="AV1283" s="839"/>
      <c r="AW1283" s="839"/>
      <c r="AX1283" s="839"/>
      <c r="AY1283" s="839"/>
      <c r="AZ1283" s="839"/>
      <c r="BA1283" s="839"/>
      <c r="BB1283" s="839"/>
      <c r="BC1283" s="839"/>
      <c r="BD1283" s="839"/>
      <c r="BE1283" s="839"/>
      <c r="BF1283" s="839"/>
      <c r="BG1283" s="839"/>
      <c r="BH1283" s="839"/>
      <c r="BI1283" s="839"/>
      <c r="BJ1283" s="839"/>
      <c r="BK1283" s="839"/>
      <c r="BL1283" s="839"/>
      <c r="BM1283" s="839"/>
      <c r="BN1283" s="839"/>
      <c r="BO1283" s="839"/>
      <c r="BP1283" s="839"/>
      <c r="BQ1283" s="839"/>
      <c r="BR1283" s="839"/>
      <c r="BS1283" s="839"/>
    </row>
    <row r="1284" spans="1:71" ht="15.6" customHeight="1" outlineLevel="2" x14ac:dyDescent="0.2">
      <c r="B1284" s="578"/>
      <c r="D1284" s="601"/>
      <c r="E1284" s="579"/>
      <c r="G1284" s="580"/>
      <c r="H1284" s="580"/>
      <c r="N1284" s="703"/>
      <c r="O1284" s="888"/>
      <c r="P1284" s="888"/>
      <c r="Q1284" s="888"/>
    </row>
    <row r="1285" spans="1:71" ht="9" customHeight="1" outlineLevel="1" x14ac:dyDescent="0.2">
      <c r="B1285" s="582"/>
      <c r="D1285" s="583"/>
      <c r="E1285" s="585"/>
      <c r="F1285" s="583"/>
      <c r="G1285" s="584"/>
      <c r="H1285" s="584"/>
      <c r="I1285" s="769"/>
      <c r="J1285" s="769"/>
      <c r="K1285" s="769"/>
      <c r="L1285" s="769"/>
      <c r="M1285" s="769"/>
      <c r="N1285" s="694"/>
      <c r="O1285" s="892"/>
      <c r="P1285" s="892"/>
      <c r="Q1285" s="892"/>
      <c r="R1285" s="893"/>
      <c r="S1285" s="893"/>
      <c r="T1285" s="893"/>
      <c r="U1285" s="893"/>
      <c r="V1285" s="893"/>
      <c r="W1285" s="893"/>
      <c r="X1285" s="893"/>
      <c r="Y1285" s="892"/>
      <c r="Z1285" s="837"/>
      <c r="AA1285" s="838"/>
      <c r="AG1285" s="835"/>
      <c r="AH1285" s="835"/>
    </row>
    <row r="1286" spans="1:71" s="789" customFormat="1" ht="15.6" customHeight="1" outlineLevel="1" x14ac:dyDescent="0.2">
      <c r="B1286" s="569" t="s">
        <v>907</v>
      </c>
      <c r="C1286" s="814"/>
      <c r="D1286" s="570" t="s">
        <v>1554</v>
      </c>
      <c r="E1286" s="577">
        <v>1</v>
      </c>
      <c r="F1286" s="570" t="s">
        <v>74</v>
      </c>
      <c r="G1286" s="571"/>
      <c r="H1286" s="571">
        <f>SUM(H1287:H1291)</f>
        <v>0</v>
      </c>
      <c r="I1286" s="767"/>
      <c r="J1286" s="767">
        <f>SUM(J1287:J1291)</f>
        <v>0</v>
      </c>
      <c r="K1286" s="767"/>
      <c r="L1286" s="767">
        <f>SUM(L1287:L1291)</f>
        <v>27</v>
      </c>
      <c r="M1286" s="767">
        <f>SUM(M1287:M1289)</f>
        <v>27</v>
      </c>
      <c r="N1286" s="814"/>
      <c r="O1286" s="884">
        <f>SUM(O1287:O1291)</f>
        <v>27</v>
      </c>
      <c r="P1286" s="885" t="str">
        <f>B1286</f>
        <v>V3-1-C1</v>
      </c>
      <c r="Q1286" s="885"/>
      <c r="R1286" s="886"/>
      <c r="S1286" s="886"/>
      <c r="T1286" s="886"/>
      <c r="U1286" s="886"/>
      <c r="V1286" s="886"/>
      <c r="W1286" s="886"/>
      <c r="X1286" s="886">
        <f>SUM(X1287:X1289)</f>
        <v>31.373999999999999</v>
      </c>
      <c r="Y1286" s="887"/>
      <c r="Z1286" s="832"/>
      <c r="AA1286" s="832"/>
      <c r="AB1286" s="832"/>
      <c r="AC1286" s="832"/>
      <c r="AD1286" s="832"/>
      <c r="AE1286" s="832"/>
      <c r="AF1286" s="832"/>
      <c r="AG1286" s="832"/>
      <c r="AH1286" s="832"/>
      <c r="AI1286" s="832"/>
      <c r="AJ1286" s="832"/>
      <c r="AK1286" s="832"/>
      <c r="AL1286" s="832"/>
      <c r="AM1286" s="832"/>
      <c r="AN1286" s="832"/>
      <c r="AO1286" s="832"/>
      <c r="AP1286" s="832"/>
      <c r="AQ1286" s="832"/>
      <c r="AR1286" s="832"/>
      <c r="AS1286" s="832"/>
      <c r="AT1286" s="832"/>
      <c r="AU1286" s="832"/>
      <c r="AV1286" s="832"/>
      <c r="AW1286" s="832"/>
      <c r="AX1286" s="832"/>
      <c r="AY1286" s="832"/>
      <c r="AZ1286" s="832"/>
      <c r="BA1286" s="832"/>
      <c r="BB1286" s="832"/>
      <c r="BC1286" s="832"/>
      <c r="BD1286" s="832"/>
      <c r="BE1286" s="832"/>
      <c r="BF1286" s="832"/>
      <c r="BG1286" s="832"/>
      <c r="BH1286" s="832"/>
      <c r="BI1286" s="832"/>
      <c r="BJ1286" s="832"/>
      <c r="BK1286" s="832"/>
      <c r="BL1286" s="832"/>
      <c r="BM1286" s="832"/>
      <c r="BN1286" s="832"/>
      <c r="BO1286" s="832"/>
      <c r="BP1286" s="832"/>
      <c r="BQ1286" s="832"/>
      <c r="BR1286" s="832"/>
      <c r="BS1286" s="832"/>
    </row>
    <row r="1287" spans="1:71" ht="15.6" customHeight="1" outlineLevel="2" x14ac:dyDescent="0.2">
      <c r="B1287" s="578"/>
      <c r="D1287" s="587" t="s">
        <v>142</v>
      </c>
      <c r="E1287" s="579"/>
      <c r="G1287" s="580"/>
      <c r="H1287" s="580"/>
      <c r="N1287" s="703"/>
      <c r="O1287" s="888"/>
      <c r="P1287" s="888"/>
      <c r="Q1287" s="888"/>
    </row>
    <row r="1288" spans="1:71" ht="15.6" customHeight="1" outlineLevel="2" x14ac:dyDescent="0.2">
      <c r="B1288" s="575"/>
      <c r="D1288" s="588" t="str">
        <f>D1286</f>
        <v>Vloerisolatie EPS-isolatie 130mm Rc 3.70  m².K/W</v>
      </c>
      <c r="E1288" s="588">
        <v>1</v>
      </c>
      <c r="F1288" s="588" t="s">
        <v>74</v>
      </c>
      <c r="G1288" s="588"/>
      <c r="H1288" s="588">
        <f>E1288*G1288</f>
        <v>0</v>
      </c>
      <c r="I1288" s="774"/>
      <c r="J1288" s="774">
        <f>E1288*I1288</f>
        <v>0</v>
      </c>
      <c r="K1288" s="774">
        <v>25.5</v>
      </c>
      <c r="L1288" s="774">
        <f>E1288*K1288</f>
        <v>25.5</v>
      </c>
      <c r="M1288" s="774">
        <f>J1288+H1288*Tabellen!$K$2+L1288</f>
        <v>25.5</v>
      </c>
      <c r="N1288" s="703"/>
      <c r="O1288" s="888">
        <f>M1288</f>
        <v>25.5</v>
      </c>
      <c r="P1288" s="888"/>
      <c r="Q1288" s="891" t="s">
        <v>973</v>
      </c>
      <c r="R1288" s="911">
        <f>_xlfn.XLOOKUP(Q1288,Tabellen!$B$9:$B$21,Tabellen!$C$9:$C$21,"controleren")</f>
        <v>0.4</v>
      </c>
      <c r="S1288" s="889">
        <f>O1288*R1288</f>
        <v>10.200000000000001</v>
      </c>
      <c r="T1288" s="889">
        <f>O1288-S1288</f>
        <v>15.299999999999999</v>
      </c>
      <c r="U1288" s="889">
        <f>S1288*Tabellen!$G$2</f>
        <v>0.91800000000000004</v>
      </c>
      <c r="V1288" s="889">
        <f>T1288*Tabellen!$H$2</f>
        <v>3.2129999999999996</v>
      </c>
      <c r="W1288" s="889">
        <f>U1288+V1288</f>
        <v>4.1309999999999993</v>
      </c>
      <c r="X1288" s="889">
        <f>O1288+W1288</f>
        <v>29.631</v>
      </c>
    </row>
    <row r="1289" spans="1:71" ht="15.6" customHeight="1" outlineLevel="2" x14ac:dyDescent="0.2">
      <c r="B1289" s="575"/>
      <c r="D1289" s="588" t="s">
        <v>1444</v>
      </c>
      <c r="E1289" s="588">
        <v>1</v>
      </c>
      <c r="F1289" s="588" t="s">
        <v>74</v>
      </c>
      <c r="G1289" s="588"/>
      <c r="H1289" s="588">
        <f>E1289*G1289</f>
        <v>0</v>
      </c>
      <c r="I1289" s="774"/>
      <c r="J1289" s="774">
        <f>E1289*I1289</f>
        <v>0</v>
      </c>
      <c r="K1289" s="774">
        <v>1.5</v>
      </c>
      <c r="L1289" s="774">
        <f>E1289*K1289</f>
        <v>1.5</v>
      </c>
      <c r="M1289" s="774">
        <f>J1289+H1289*Tabellen!$K$2+L1289</f>
        <v>1.5</v>
      </c>
      <c r="O1289" s="889">
        <f>M1289</f>
        <v>1.5</v>
      </c>
      <c r="Q1289" s="891" t="s">
        <v>973</v>
      </c>
      <c r="R1289" s="911">
        <f>_xlfn.XLOOKUP(Q1289,Tabellen!$B$9:$B$21,Tabellen!$C$9:$C$21,"controleren")</f>
        <v>0.4</v>
      </c>
      <c r="S1289" s="889">
        <f>O1289*R1289</f>
        <v>0.60000000000000009</v>
      </c>
      <c r="T1289" s="889">
        <f>O1289-S1289</f>
        <v>0.89999999999999991</v>
      </c>
      <c r="U1289" s="889">
        <f>S1289*Tabellen!$G$2</f>
        <v>5.4000000000000006E-2</v>
      </c>
      <c r="V1289" s="889">
        <f>T1289*Tabellen!$H$2</f>
        <v>0.18899999999999997</v>
      </c>
      <c r="W1289" s="889">
        <f>U1289+V1289</f>
        <v>0.24299999999999999</v>
      </c>
      <c r="X1289" s="889">
        <f>O1289+W1289</f>
        <v>1.7429999999999999</v>
      </c>
    </row>
    <row r="1290" spans="1:71" ht="15.6" customHeight="1" outlineLevel="2" x14ac:dyDescent="0.2">
      <c r="B1290" s="575"/>
      <c r="D1290" s="575"/>
      <c r="E1290" s="575"/>
      <c r="F1290" s="575"/>
      <c r="G1290" s="575"/>
      <c r="H1290" s="575"/>
      <c r="I1290" s="770"/>
      <c r="J1290" s="770"/>
      <c r="K1290" s="770"/>
      <c r="L1290" s="770"/>
      <c r="M1290" s="770"/>
      <c r="O1290" s="889"/>
      <c r="Q1290" s="891"/>
    </row>
    <row r="1291" spans="1:71" ht="9" customHeight="1" outlineLevel="1" x14ac:dyDescent="0.2">
      <c r="B1291" s="582"/>
      <c r="D1291" s="583"/>
      <c r="E1291" s="585"/>
      <c r="F1291" s="583"/>
      <c r="G1291" s="584"/>
      <c r="H1291" s="584"/>
      <c r="I1291" s="769"/>
      <c r="J1291" s="769"/>
      <c r="K1291" s="769"/>
      <c r="L1291" s="769"/>
      <c r="M1291" s="769"/>
      <c r="N1291" s="694"/>
      <c r="O1291" s="892"/>
      <c r="P1291" s="892"/>
      <c r="Q1291" s="892"/>
      <c r="R1291" s="893"/>
      <c r="S1291" s="893"/>
      <c r="T1291" s="893"/>
      <c r="U1291" s="893"/>
      <c r="V1291" s="893"/>
      <c r="W1291" s="893"/>
      <c r="X1291" s="893"/>
      <c r="Y1291" s="892"/>
      <c r="Z1291" s="837"/>
      <c r="AA1291" s="838"/>
      <c r="AG1291" s="835"/>
      <c r="AH1291" s="835"/>
    </row>
    <row r="1292" spans="1:71" s="789" customFormat="1" ht="15.6" customHeight="1" outlineLevel="1" x14ac:dyDescent="0.2">
      <c r="B1292" s="569" t="s">
        <v>908</v>
      </c>
      <c r="C1292" s="814"/>
      <c r="D1292" s="570" t="s">
        <v>1306</v>
      </c>
      <c r="E1292" s="577">
        <v>1</v>
      </c>
      <c r="F1292" s="570" t="s">
        <v>74</v>
      </c>
      <c r="G1292" s="571"/>
      <c r="H1292" s="571">
        <f>SUM(H1293:H1297)</f>
        <v>0</v>
      </c>
      <c r="I1292" s="767"/>
      <c r="J1292" s="767">
        <f>SUM(J1293:J1297)</f>
        <v>0</v>
      </c>
      <c r="K1292" s="767"/>
      <c r="L1292" s="767">
        <f>SUM(L1293:L1297)</f>
        <v>0.12</v>
      </c>
      <c r="M1292" s="767">
        <f>SUM(M1293:M1295)</f>
        <v>0.12</v>
      </c>
      <c r="N1292" s="814"/>
      <c r="O1292" s="884">
        <f>SUM(O1293:O1297)</f>
        <v>0.12</v>
      </c>
      <c r="P1292" s="885" t="str">
        <f>B1292</f>
        <v>V3-1-C2</v>
      </c>
      <c r="Q1292" s="885"/>
      <c r="R1292" s="886"/>
      <c r="S1292" s="886"/>
      <c r="T1292" s="886"/>
      <c r="U1292" s="886"/>
      <c r="V1292" s="886"/>
      <c r="W1292" s="886"/>
      <c r="X1292" s="886">
        <f>SUM(X1293:X1295)</f>
        <v>0.13944000000000001</v>
      </c>
      <c r="Y1292" s="887"/>
      <c r="Z1292" s="832"/>
      <c r="AA1292" s="832"/>
      <c r="AB1292" s="832"/>
      <c r="AC1292" s="832"/>
      <c r="AD1292" s="832"/>
      <c r="AE1292" s="832"/>
      <c r="AF1292" s="832"/>
      <c r="AG1292" s="832"/>
      <c r="AH1292" s="832"/>
      <c r="AI1292" s="832"/>
      <c r="AJ1292" s="832"/>
      <c r="AK1292" s="832"/>
      <c r="AL1292" s="832"/>
      <c r="AM1292" s="832"/>
      <c r="AN1292" s="832"/>
      <c r="AO1292" s="832"/>
      <c r="AP1292" s="832"/>
      <c r="AQ1292" s="832"/>
      <c r="AR1292" s="832"/>
      <c r="AS1292" s="832"/>
      <c r="AT1292" s="832"/>
      <c r="AU1292" s="832"/>
      <c r="AV1292" s="832"/>
      <c r="AW1292" s="832"/>
      <c r="AX1292" s="832"/>
      <c r="AY1292" s="832"/>
      <c r="AZ1292" s="832"/>
      <c r="BA1292" s="832"/>
      <c r="BB1292" s="832"/>
      <c r="BC1292" s="832"/>
      <c r="BD1292" s="832"/>
      <c r="BE1292" s="832"/>
      <c r="BF1292" s="832"/>
      <c r="BG1292" s="832"/>
      <c r="BH1292" s="832"/>
      <c r="BI1292" s="832"/>
      <c r="BJ1292" s="832"/>
      <c r="BK1292" s="832"/>
      <c r="BL1292" s="832"/>
      <c r="BM1292" s="832"/>
      <c r="BN1292" s="832"/>
      <c r="BO1292" s="832"/>
      <c r="BP1292" s="832"/>
      <c r="BQ1292" s="832"/>
      <c r="BR1292" s="832"/>
      <c r="BS1292" s="832"/>
    </row>
    <row r="1293" spans="1:71" ht="15.6" customHeight="1" outlineLevel="2" x14ac:dyDescent="0.2">
      <c r="B1293" s="578"/>
      <c r="D1293" s="587" t="s">
        <v>142</v>
      </c>
      <c r="E1293" s="579"/>
      <c r="G1293" s="580"/>
      <c r="H1293" s="580"/>
      <c r="N1293" s="703"/>
      <c r="O1293" s="888"/>
      <c r="P1293" s="888"/>
      <c r="Q1293" s="888"/>
    </row>
    <row r="1294" spans="1:71" ht="15.6" customHeight="1" outlineLevel="2" x14ac:dyDescent="0.2">
      <c r="B1294" s="575"/>
      <c r="D1294" s="588" t="str">
        <f>D1292</f>
        <v>╚ EPS meer-/minderprijs per mm</v>
      </c>
      <c r="E1294" s="588">
        <v>1</v>
      </c>
      <c r="F1294" s="588" t="s">
        <v>74</v>
      </c>
      <c r="G1294" s="588"/>
      <c r="H1294" s="588"/>
      <c r="I1294" s="774"/>
      <c r="J1294" s="774"/>
      <c r="K1294" s="774">
        <v>0.12</v>
      </c>
      <c r="L1294" s="774">
        <f>E1294*K1294</f>
        <v>0.12</v>
      </c>
      <c r="M1294" s="774">
        <f>J1294+H1294*Tabellen!$K$2+L1294</f>
        <v>0.12</v>
      </c>
      <c r="N1294" s="703"/>
      <c r="O1294" s="888">
        <f>M1294</f>
        <v>0.12</v>
      </c>
      <c r="P1294" s="888"/>
      <c r="Q1294" s="891" t="s">
        <v>973</v>
      </c>
      <c r="R1294" s="911">
        <f>_xlfn.XLOOKUP(Q1294,Tabellen!$B$9:$B$21,Tabellen!$C$9:$C$21,"controleren")</f>
        <v>0.4</v>
      </c>
      <c r="S1294" s="889">
        <f>O1294*R1294</f>
        <v>4.8000000000000001E-2</v>
      </c>
      <c r="T1294" s="889">
        <f>O1294-S1294</f>
        <v>7.1999999999999995E-2</v>
      </c>
      <c r="U1294" s="889">
        <f>S1294*Tabellen!$G$2</f>
        <v>4.3200000000000001E-3</v>
      </c>
      <c r="V1294" s="889">
        <f>T1294*Tabellen!$H$2</f>
        <v>1.5119999999999998E-2</v>
      </c>
      <c r="W1294" s="889">
        <f>U1294+V1294</f>
        <v>1.9439999999999999E-2</v>
      </c>
      <c r="X1294" s="889">
        <f>O1294+W1294</f>
        <v>0.13944000000000001</v>
      </c>
    </row>
    <row r="1295" spans="1:71" ht="15.6" customHeight="1" outlineLevel="2" x14ac:dyDescent="0.2">
      <c r="B1295" s="575"/>
      <c r="D1295" s="588"/>
      <c r="E1295" s="588"/>
      <c r="F1295" s="588"/>
      <c r="G1295" s="588">
        <v>0</v>
      </c>
      <c r="H1295" s="588"/>
      <c r="I1295" s="774"/>
      <c r="J1295" s="774">
        <f>E1295*I1295</f>
        <v>0</v>
      </c>
      <c r="K1295" s="774"/>
      <c r="L1295" s="774">
        <f>E1295*K1295</f>
        <v>0</v>
      </c>
      <c r="M1295" s="774">
        <f>J1295+H1295*Tabellen!$K$2+L1295</f>
        <v>0</v>
      </c>
      <c r="O1295" s="889">
        <f>M1295</f>
        <v>0</v>
      </c>
      <c r="Q1295" s="891" t="s">
        <v>973</v>
      </c>
      <c r="R1295" s="911">
        <f>_xlfn.XLOOKUP(Q1295,Tabellen!$B$9:$B$21,Tabellen!$C$9:$C$21,"controleren")</f>
        <v>0.4</v>
      </c>
      <c r="S1295" s="889">
        <f>O1295*R1295</f>
        <v>0</v>
      </c>
      <c r="T1295" s="889">
        <f>O1295-S1295</f>
        <v>0</v>
      </c>
      <c r="U1295" s="889">
        <f>S1295*Tabellen!$G$2</f>
        <v>0</v>
      </c>
      <c r="V1295" s="889">
        <f>T1295*Tabellen!$H$2</f>
        <v>0</v>
      </c>
      <c r="W1295" s="889">
        <f>U1295+V1295</f>
        <v>0</v>
      </c>
      <c r="X1295" s="889">
        <f>O1295+W1295</f>
        <v>0</v>
      </c>
    </row>
    <row r="1296" spans="1:71" ht="15.6" customHeight="1" outlineLevel="2" x14ac:dyDescent="0.2">
      <c r="B1296" s="575"/>
      <c r="D1296" s="575"/>
      <c r="E1296" s="575"/>
      <c r="F1296" s="575"/>
      <c r="G1296" s="575"/>
      <c r="H1296" s="575"/>
      <c r="I1296" s="770"/>
      <c r="J1296" s="770"/>
      <c r="K1296" s="770"/>
      <c r="L1296" s="770"/>
      <c r="M1296" s="770"/>
      <c r="O1296" s="889"/>
      <c r="Q1296" s="891"/>
    </row>
    <row r="1297" spans="1:71" ht="9" customHeight="1" outlineLevel="1" x14ac:dyDescent="0.2">
      <c r="B1297" s="582"/>
      <c r="D1297" s="583"/>
      <c r="E1297" s="585"/>
      <c r="F1297" s="583"/>
      <c r="G1297" s="584"/>
      <c r="H1297" s="584"/>
      <c r="I1297" s="769"/>
      <c r="J1297" s="769"/>
      <c r="K1297" s="769"/>
      <c r="L1297" s="769"/>
      <c r="M1297" s="769">
        <f>J1297+H1297*Tabellen!$K$2+L1297</f>
        <v>0</v>
      </c>
      <c r="N1297" s="694"/>
      <c r="O1297" s="892"/>
      <c r="P1297" s="892"/>
      <c r="Q1297" s="892"/>
      <c r="R1297" s="893"/>
      <c r="S1297" s="893"/>
      <c r="T1297" s="893"/>
      <c r="U1297" s="893"/>
      <c r="V1297" s="893"/>
      <c r="W1297" s="893"/>
      <c r="X1297" s="893"/>
      <c r="Y1297" s="892"/>
      <c r="Z1297" s="837"/>
      <c r="AA1297" s="838"/>
      <c r="AG1297" s="835"/>
      <c r="AH1297" s="835"/>
    </row>
    <row r="1298" spans="1:71" s="789" customFormat="1" ht="15.6" customHeight="1" outlineLevel="1" x14ac:dyDescent="0.2">
      <c r="B1298" s="569" t="s">
        <v>909</v>
      </c>
      <c r="C1298" s="814"/>
      <c r="D1298" s="570" t="s">
        <v>1361</v>
      </c>
      <c r="E1298" s="577">
        <v>1</v>
      </c>
      <c r="F1298" s="570" t="s">
        <v>74</v>
      </c>
      <c r="G1298" s="571"/>
      <c r="H1298" s="571">
        <f>SUM(H1299:H1301)</f>
        <v>0</v>
      </c>
      <c r="I1298" s="767"/>
      <c r="J1298" s="767">
        <f>SUM(J1299:J1301)</f>
        <v>0</v>
      </c>
      <c r="K1298" s="767"/>
      <c r="L1298" s="767">
        <f>SUM(L1299:L1301)</f>
        <v>21.21</v>
      </c>
      <c r="M1298" s="767">
        <f>SUM(M1299:M1301)</f>
        <v>21.21</v>
      </c>
      <c r="N1298" s="814"/>
      <c r="O1298" s="884">
        <f>SUM(O1299:O1301)</f>
        <v>21.21</v>
      </c>
      <c r="P1298" s="885" t="str">
        <f>B1298</f>
        <v>V3-1-D1</v>
      </c>
      <c r="Q1298" s="885"/>
      <c r="R1298" s="886"/>
      <c r="S1298" s="886"/>
      <c r="T1298" s="886"/>
      <c r="U1298" s="886"/>
      <c r="V1298" s="886"/>
      <c r="W1298" s="886"/>
      <c r="X1298" s="886">
        <f>SUM(X1299:X1301)</f>
        <v>24.64602</v>
      </c>
      <c r="Y1298" s="887"/>
      <c r="Z1298" s="832"/>
      <c r="AA1298" s="832"/>
      <c r="AB1298" s="832"/>
      <c r="AC1298" s="832"/>
      <c r="AD1298" s="832"/>
      <c r="AE1298" s="832"/>
      <c r="AF1298" s="832"/>
      <c r="AG1298" s="832"/>
      <c r="AH1298" s="832"/>
      <c r="AI1298" s="832"/>
      <c r="AJ1298" s="832"/>
      <c r="AK1298" s="832"/>
      <c r="AL1298" s="832"/>
      <c r="AM1298" s="832"/>
      <c r="AN1298" s="832"/>
      <c r="AO1298" s="832"/>
      <c r="AP1298" s="832"/>
      <c r="AQ1298" s="832"/>
      <c r="AR1298" s="832"/>
      <c r="AS1298" s="832"/>
      <c r="AT1298" s="832"/>
      <c r="AU1298" s="832"/>
      <c r="AV1298" s="832"/>
      <c r="AW1298" s="832"/>
      <c r="AX1298" s="832"/>
      <c r="AY1298" s="832"/>
      <c r="AZ1298" s="832"/>
      <c r="BA1298" s="832"/>
      <c r="BB1298" s="832"/>
      <c r="BC1298" s="832"/>
      <c r="BD1298" s="832"/>
      <c r="BE1298" s="832"/>
      <c r="BF1298" s="832"/>
      <c r="BG1298" s="832"/>
      <c r="BH1298" s="832"/>
      <c r="BI1298" s="832"/>
      <c r="BJ1298" s="832"/>
      <c r="BK1298" s="832"/>
      <c r="BL1298" s="832"/>
      <c r="BM1298" s="832"/>
      <c r="BN1298" s="832"/>
      <c r="BO1298" s="832"/>
      <c r="BP1298" s="832"/>
      <c r="BQ1298" s="832"/>
      <c r="BR1298" s="832"/>
      <c r="BS1298" s="832"/>
    </row>
    <row r="1299" spans="1:71" ht="15.6" customHeight="1" outlineLevel="2" x14ac:dyDescent="0.2">
      <c r="B1299" s="578"/>
      <c r="D1299" s="587" t="s">
        <v>142</v>
      </c>
      <c r="E1299" s="579"/>
      <c r="G1299" s="580"/>
      <c r="H1299" s="580"/>
      <c r="N1299" s="703"/>
      <c r="O1299" s="888"/>
      <c r="P1299" s="888"/>
      <c r="Q1299" s="888"/>
    </row>
    <row r="1300" spans="1:71" s="575" customFormat="1" ht="15.6" customHeight="1" outlineLevel="2" x14ac:dyDescent="0.2">
      <c r="A1300" s="811"/>
      <c r="B1300" s="583" t="str">
        <f>B1298</f>
        <v>V3-1-D1</v>
      </c>
      <c r="C1300" s="699"/>
      <c r="D1300" s="576" t="str">
        <f>D1298</f>
        <v>Bodemisolatie EPS-korrels laagdikte dik 200mm  (30% subsidiabel)</v>
      </c>
      <c r="E1300" s="579">
        <v>1</v>
      </c>
      <c r="F1300" s="576" t="str">
        <f>F1298</f>
        <v>m²</v>
      </c>
      <c r="G1300" s="580"/>
      <c r="H1300" s="580">
        <f>E1300*G1300</f>
        <v>0</v>
      </c>
      <c r="I1300" s="768"/>
      <c r="J1300" s="768">
        <f>E1300*I1300</f>
        <v>0</v>
      </c>
      <c r="K1300" s="768">
        <v>21.21</v>
      </c>
      <c r="L1300" s="768">
        <f>E1300*K1300</f>
        <v>21.21</v>
      </c>
      <c r="M1300" s="768">
        <f>J1300+H1300*Tabellen!$K$2+L1300</f>
        <v>21.21</v>
      </c>
      <c r="N1300" s="704"/>
      <c r="O1300" s="888">
        <f>M1300</f>
        <v>21.21</v>
      </c>
      <c r="P1300" s="888"/>
      <c r="Q1300" s="891" t="s">
        <v>973</v>
      </c>
      <c r="R1300" s="911">
        <f>_xlfn.XLOOKUP(Q1300,Tabellen!$B$9:$B$21,Tabellen!$C$9:$C$21,"controleren")</f>
        <v>0.4</v>
      </c>
      <c r="S1300" s="889">
        <f>O1300*R1300</f>
        <v>8.484</v>
      </c>
      <c r="T1300" s="889">
        <f>O1300-S1300</f>
        <v>12.726000000000001</v>
      </c>
      <c r="U1300" s="889">
        <f>S1300*Tabellen!$G$2</f>
        <v>0.76356000000000002</v>
      </c>
      <c r="V1300" s="889">
        <f>T1300*Tabellen!$H$2</f>
        <v>2.6724600000000001</v>
      </c>
      <c r="W1300" s="889">
        <f>U1300+V1300</f>
        <v>3.4360200000000001</v>
      </c>
      <c r="X1300" s="889">
        <f>O1300+W1300</f>
        <v>24.64602</v>
      </c>
      <c r="Y1300" s="890"/>
      <c r="Z1300" s="839"/>
      <c r="AA1300" s="839"/>
      <c r="AB1300" s="839"/>
      <c r="AC1300" s="839"/>
      <c r="AD1300" s="839"/>
      <c r="AE1300" s="839"/>
      <c r="AF1300" s="839"/>
      <c r="AG1300" s="839"/>
      <c r="AH1300" s="839"/>
      <c r="AI1300" s="839"/>
      <c r="AJ1300" s="839"/>
      <c r="AK1300" s="839"/>
      <c r="AL1300" s="839"/>
      <c r="AM1300" s="839"/>
      <c r="AN1300" s="839"/>
      <c r="AO1300" s="839"/>
      <c r="AP1300" s="839"/>
      <c r="AQ1300" s="839"/>
      <c r="AR1300" s="839"/>
      <c r="AS1300" s="839"/>
      <c r="AT1300" s="839"/>
      <c r="AU1300" s="839"/>
      <c r="AV1300" s="839"/>
      <c r="AW1300" s="839"/>
      <c r="AX1300" s="839"/>
      <c r="AY1300" s="839"/>
      <c r="AZ1300" s="839"/>
      <c r="BA1300" s="839"/>
      <c r="BB1300" s="839"/>
      <c r="BC1300" s="839"/>
      <c r="BD1300" s="839"/>
      <c r="BE1300" s="839"/>
      <c r="BF1300" s="839"/>
      <c r="BG1300" s="839"/>
      <c r="BH1300" s="839"/>
      <c r="BI1300" s="839"/>
      <c r="BJ1300" s="839"/>
      <c r="BK1300" s="839"/>
      <c r="BL1300" s="839"/>
      <c r="BM1300" s="839"/>
      <c r="BN1300" s="839"/>
      <c r="BO1300" s="839"/>
      <c r="BP1300" s="839"/>
      <c r="BQ1300" s="839"/>
      <c r="BR1300" s="839"/>
      <c r="BS1300" s="839"/>
    </row>
    <row r="1301" spans="1:71" ht="15.6" customHeight="1" outlineLevel="2" x14ac:dyDescent="0.2">
      <c r="B1301" s="578"/>
      <c r="D1301" s="601"/>
      <c r="E1301" s="579"/>
      <c r="G1301" s="580">
        <v>0</v>
      </c>
      <c r="H1301" s="580">
        <f>E1301*G1301</f>
        <v>0</v>
      </c>
      <c r="I1301" s="768">
        <v>0</v>
      </c>
      <c r="J1301" s="768">
        <f>E1301*I1301</f>
        <v>0</v>
      </c>
      <c r="L1301" s="768">
        <f>E1301*K1301</f>
        <v>0</v>
      </c>
      <c r="M1301" s="768">
        <f>J1301+H1301*Tabellen!$K$2+L1301</f>
        <v>0</v>
      </c>
      <c r="N1301" s="703"/>
      <c r="O1301" s="888"/>
      <c r="P1301" s="888"/>
      <c r="Q1301" s="888"/>
    </row>
    <row r="1302" spans="1:71" ht="9" customHeight="1" outlineLevel="1" x14ac:dyDescent="0.2">
      <c r="B1302" s="582"/>
      <c r="D1302" s="583"/>
      <c r="E1302" s="585"/>
      <c r="F1302" s="583"/>
      <c r="G1302" s="584"/>
      <c r="H1302" s="584"/>
      <c r="I1302" s="769"/>
      <c r="J1302" s="769"/>
      <c r="K1302" s="769"/>
      <c r="L1302" s="769"/>
      <c r="M1302" s="769"/>
      <c r="N1302" s="694"/>
      <c r="O1302" s="892"/>
      <c r="P1302" s="892"/>
      <c r="Q1302" s="892"/>
      <c r="R1302" s="893"/>
      <c r="S1302" s="893"/>
      <c r="T1302" s="893"/>
      <c r="U1302" s="893"/>
      <c r="V1302" s="893"/>
      <c r="W1302" s="893"/>
      <c r="X1302" s="893"/>
      <c r="Y1302" s="892"/>
      <c r="Z1302" s="837"/>
      <c r="AA1302" s="838"/>
      <c r="AG1302" s="835"/>
      <c r="AH1302" s="835"/>
    </row>
    <row r="1303" spans="1:71" s="789" customFormat="1" ht="15.6" customHeight="1" outlineLevel="1" x14ac:dyDescent="0.2">
      <c r="B1303" s="569" t="s">
        <v>910</v>
      </c>
      <c r="C1303" s="814"/>
      <c r="D1303" s="570" t="s">
        <v>1362</v>
      </c>
      <c r="E1303" s="577">
        <v>1</v>
      </c>
      <c r="F1303" s="570" t="s">
        <v>74</v>
      </c>
      <c r="G1303" s="571"/>
      <c r="H1303" s="571">
        <f>SUM(H1304:H1306)</f>
        <v>0</v>
      </c>
      <c r="I1303" s="767"/>
      <c r="J1303" s="767">
        <f>SUM(J1304:J1306)</f>
        <v>0</v>
      </c>
      <c r="K1303" s="767"/>
      <c r="L1303" s="767">
        <f>SUM(L1304:L1306)</f>
        <v>27.71</v>
      </c>
      <c r="M1303" s="767">
        <f>SUM(M1304:M1306)</f>
        <v>27.71</v>
      </c>
      <c r="N1303" s="814"/>
      <c r="O1303" s="884">
        <f>SUM(O1304:O1306)</f>
        <v>27.71</v>
      </c>
      <c r="P1303" s="885" t="str">
        <f>B1303</f>
        <v>V3-1-D2</v>
      </c>
      <c r="Q1303" s="885"/>
      <c r="R1303" s="886"/>
      <c r="S1303" s="886"/>
      <c r="T1303" s="886"/>
      <c r="U1303" s="886"/>
      <c r="V1303" s="886"/>
      <c r="W1303" s="886"/>
      <c r="X1303" s="886">
        <f>SUM(X1304:X1306)</f>
        <v>32.199020000000004</v>
      </c>
      <c r="Y1303" s="887"/>
      <c r="Z1303" s="832"/>
      <c r="AA1303" s="832"/>
      <c r="AB1303" s="832"/>
      <c r="AC1303" s="832"/>
      <c r="AD1303" s="832"/>
      <c r="AE1303" s="832"/>
      <c r="AF1303" s="832"/>
      <c r="AG1303" s="832"/>
      <c r="AH1303" s="832"/>
      <c r="AI1303" s="832"/>
      <c r="AJ1303" s="832"/>
      <c r="AK1303" s="832"/>
      <c r="AL1303" s="832"/>
      <c r="AM1303" s="832"/>
      <c r="AN1303" s="832"/>
      <c r="AO1303" s="832"/>
      <c r="AP1303" s="832"/>
      <c r="AQ1303" s="832"/>
      <c r="AR1303" s="832"/>
      <c r="AS1303" s="832"/>
      <c r="AT1303" s="832"/>
      <c r="AU1303" s="832"/>
      <c r="AV1303" s="832"/>
      <c r="AW1303" s="832"/>
      <c r="AX1303" s="832"/>
      <c r="AY1303" s="832"/>
      <c r="AZ1303" s="832"/>
      <c r="BA1303" s="832"/>
      <c r="BB1303" s="832"/>
      <c r="BC1303" s="832"/>
      <c r="BD1303" s="832"/>
      <c r="BE1303" s="832"/>
      <c r="BF1303" s="832"/>
      <c r="BG1303" s="832"/>
      <c r="BH1303" s="832"/>
      <c r="BI1303" s="832"/>
      <c r="BJ1303" s="832"/>
      <c r="BK1303" s="832"/>
      <c r="BL1303" s="832"/>
      <c r="BM1303" s="832"/>
      <c r="BN1303" s="832"/>
      <c r="BO1303" s="832"/>
      <c r="BP1303" s="832"/>
      <c r="BQ1303" s="832"/>
      <c r="BR1303" s="832"/>
      <c r="BS1303" s="832"/>
    </row>
    <row r="1304" spans="1:71" ht="15.6" customHeight="1" outlineLevel="2" x14ac:dyDescent="0.2">
      <c r="B1304" s="578"/>
      <c r="D1304" s="587" t="s">
        <v>142</v>
      </c>
      <c r="E1304" s="579"/>
      <c r="G1304" s="580"/>
      <c r="H1304" s="580"/>
      <c r="N1304" s="703"/>
      <c r="O1304" s="888"/>
      <c r="P1304" s="888"/>
      <c r="Q1304" s="888"/>
    </row>
    <row r="1305" spans="1:71" s="575" customFormat="1" ht="15.6" customHeight="1" outlineLevel="2" x14ac:dyDescent="0.2">
      <c r="A1305" s="811"/>
      <c r="B1305" s="583" t="str">
        <f>B1303</f>
        <v>V3-1-D2</v>
      </c>
      <c r="C1305" s="694"/>
      <c r="D1305" s="576" t="str">
        <f>D1303</f>
        <v>Bodemisolatie EPS-korrels laagdikte dik 300mm   (30% subsidiabel)</v>
      </c>
      <c r="E1305" s="579">
        <v>1</v>
      </c>
      <c r="F1305" s="576" t="str">
        <f>F1303</f>
        <v>m²</v>
      </c>
      <c r="G1305" s="580"/>
      <c r="H1305" s="580">
        <f>E1305*G1305</f>
        <v>0</v>
      </c>
      <c r="I1305" s="768"/>
      <c r="J1305" s="768">
        <f>E1305*I1305</f>
        <v>0</v>
      </c>
      <c r="K1305" s="768">
        <v>27.71</v>
      </c>
      <c r="L1305" s="768">
        <f>E1305*K1305</f>
        <v>27.71</v>
      </c>
      <c r="M1305" s="768">
        <f>J1305+H1305*Tabellen!$K$2+L1305</f>
        <v>27.71</v>
      </c>
      <c r="N1305" s="704"/>
      <c r="O1305" s="888">
        <f>M1305</f>
        <v>27.71</v>
      </c>
      <c r="P1305" s="888"/>
      <c r="Q1305" s="891" t="s">
        <v>973</v>
      </c>
      <c r="R1305" s="911">
        <f>_xlfn.XLOOKUP(Q1305,Tabellen!$B$9:$B$21,Tabellen!$C$9:$C$21,"controleren")</f>
        <v>0.4</v>
      </c>
      <c r="S1305" s="889">
        <f>O1305*R1305</f>
        <v>11.084000000000001</v>
      </c>
      <c r="T1305" s="889">
        <f>O1305-S1305</f>
        <v>16.625999999999998</v>
      </c>
      <c r="U1305" s="889">
        <f>S1305*Tabellen!$G$2</f>
        <v>0.99756000000000011</v>
      </c>
      <c r="V1305" s="889">
        <f>T1305*Tabellen!$H$2</f>
        <v>3.4914599999999996</v>
      </c>
      <c r="W1305" s="889">
        <f>U1305+V1305</f>
        <v>4.48902</v>
      </c>
      <c r="X1305" s="889">
        <f>O1305+W1305</f>
        <v>32.199020000000004</v>
      </c>
      <c r="Y1305" s="890"/>
      <c r="Z1305" s="839"/>
      <c r="AA1305" s="839"/>
      <c r="AB1305" s="839"/>
      <c r="AC1305" s="839"/>
      <c r="AD1305" s="839"/>
      <c r="AE1305" s="839"/>
      <c r="AF1305" s="839"/>
      <c r="AG1305" s="839"/>
      <c r="AH1305" s="839"/>
      <c r="AI1305" s="839"/>
      <c r="AJ1305" s="839"/>
      <c r="AK1305" s="839"/>
      <c r="AL1305" s="839"/>
      <c r="AM1305" s="839"/>
      <c r="AN1305" s="839"/>
      <c r="AO1305" s="839"/>
      <c r="AP1305" s="839"/>
      <c r="AQ1305" s="839"/>
      <c r="AR1305" s="839"/>
      <c r="AS1305" s="839"/>
      <c r="AT1305" s="839"/>
      <c r="AU1305" s="839"/>
      <c r="AV1305" s="839"/>
      <c r="AW1305" s="839"/>
      <c r="AX1305" s="839"/>
      <c r="AY1305" s="839"/>
      <c r="AZ1305" s="839"/>
      <c r="BA1305" s="839"/>
      <c r="BB1305" s="839"/>
      <c r="BC1305" s="839"/>
      <c r="BD1305" s="839"/>
      <c r="BE1305" s="839"/>
      <c r="BF1305" s="839"/>
      <c r="BG1305" s="839"/>
      <c r="BH1305" s="839"/>
      <c r="BI1305" s="839"/>
      <c r="BJ1305" s="839"/>
      <c r="BK1305" s="839"/>
      <c r="BL1305" s="839"/>
      <c r="BM1305" s="839"/>
      <c r="BN1305" s="839"/>
      <c r="BO1305" s="839"/>
      <c r="BP1305" s="839"/>
      <c r="BQ1305" s="839"/>
      <c r="BR1305" s="839"/>
      <c r="BS1305" s="839"/>
    </row>
    <row r="1306" spans="1:71" ht="15.6" customHeight="1" outlineLevel="2" x14ac:dyDescent="0.2">
      <c r="B1306" s="578"/>
      <c r="D1306" s="601"/>
      <c r="E1306" s="579"/>
      <c r="G1306" s="580">
        <v>0</v>
      </c>
      <c r="H1306" s="580">
        <f>E1306*G1306</f>
        <v>0</v>
      </c>
      <c r="I1306" s="768">
        <v>0</v>
      </c>
      <c r="J1306" s="768">
        <f>E1306*I1306</f>
        <v>0</v>
      </c>
      <c r="L1306" s="768">
        <f>E1306*K1306</f>
        <v>0</v>
      </c>
      <c r="M1306" s="768">
        <f>J1306+H1306*Tabellen!$K$2+L1306</f>
        <v>0</v>
      </c>
      <c r="N1306" s="703"/>
      <c r="O1306" s="888"/>
      <c r="P1306" s="888"/>
      <c r="Q1306" s="888"/>
    </row>
    <row r="1307" spans="1:71" ht="9" customHeight="1" outlineLevel="1" x14ac:dyDescent="0.2">
      <c r="B1307" s="582"/>
      <c r="D1307" s="583"/>
      <c r="E1307" s="585"/>
      <c r="F1307" s="583"/>
      <c r="G1307" s="584"/>
      <c r="H1307" s="584"/>
      <c r="I1307" s="769"/>
      <c r="J1307" s="769"/>
      <c r="K1307" s="769"/>
      <c r="L1307" s="769"/>
      <c r="M1307" s="769"/>
      <c r="N1307" s="694"/>
      <c r="O1307" s="892"/>
      <c r="P1307" s="892"/>
      <c r="Q1307" s="892"/>
      <c r="R1307" s="893"/>
      <c r="S1307" s="893"/>
      <c r="T1307" s="893"/>
      <c r="U1307" s="893"/>
      <c r="V1307" s="893"/>
      <c r="W1307" s="893"/>
      <c r="X1307" s="893"/>
      <c r="Y1307" s="892"/>
      <c r="Z1307" s="837"/>
      <c r="AA1307" s="838"/>
      <c r="AG1307" s="835"/>
      <c r="AH1307" s="835"/>
    </row>
    <row r="1308" spans="1:71" s="789" customFormat="1" ht="15.6" customHeight="1" outlineLevel="1" x14ac:dyDescent="0.2">
      <c r="B1308" s="569" t="s">
        <v>1337</v>
      </c>
      <c r="C1308" s="814"/>
      <c r="D1308" s="570" t="s">
        <v>1917</v>
      </c>
      <c r="E1308" s="577">
        <v>52.4</v>
      </c>
      <c r="F1308" s="570" t="s">
        <v>74</v>
      </c>
      <c r="G1308" s="571"/>
      <c r="H1308" s="571">
        <f>SUM(H1309:H1317)/E1308</f>
        <v>0</v>
      </c>
      <c r="I1308" s="767"/>
      <c r="J1308" s="767">
        <f>SUM(J1309:J1317)/E1308</f>
        <v>0</v>
      </c>
      <c r="K1308" s="767"/>
      <c r="L1308" s="767">
        <f>SUM(L1309:L1317)/E1308</f>
        <v>134.19312977099236</v>
      </c>
      <c r="M1308" s="767">
        <f>SUM(M1309:M1317)/E1308</f>
        <v>134.19312977099236</v>
      </c>
      <c r="N1308" s="814"/>
      <c r="O1308" s="886">
        <f>SUM(O1309:O1317)/E1308</f>
        <v>134.19312977099236</v>
      </c>
      <c r="P1308" s="885" t="str">
        <f>B1308</f>
        <v>V3-1-E1</v>
      </c>
      <c r="Q1308" s="885"/>
      <c r="R1308" s="886"/>
      <c r="S1308" s="886"/>
      <c r="T1308" s="886"/>
      <c r="U1308" s="899"/>
      <c r="V1308" s="886"/>
      <c r="W1308" s="886"/>
      <c r="X1308" s="886">
        <f>SUM(X1309:X1317)/E1308</f>
        <v>155.93241679389314</v>
      </c>
      <c r="Y1308" s="887"/>
      <c r="Z1308" s="836"/>
      <c r="AA1308" s="832"/>
      <c r="AB1308" s="832"/>
      <c r="AC1308" s="832"/>
      <c r="AD1308" s="832"/>
      <c r="AE1308" s="832"/>
      <c r="AF1308" s="832"/>
      <c r="AG1308" s="832"/>
      <c r="AH1308" s="832"/>
      <c r="AI1308" s="832"/>
      <c r="AJ1308" s="832"/>
      <c r="AK1308" s="832"/>
      <c r="AL1308" s="832"/>
      <c r="AM1308" s="832"/>
      <c r="AN1308" s="832"/>
      <c r="AO1308" s="832"/>
      <c r="AP1308" s="832"/>
      <c r="AQ1308" s="832"/>
      <c r="AR1308" s="832"/>
      <c r="AS1308" s="832"/>
      <c r="AT1308" s="832"/>
      <c r="AU1308" s="832"/>
      <c r="AV1308" s="832"/>
      <c r="AW1308" s="832"/>
      <c r="AX1308" s="832"/>
      <c r="AY1308" s="832"/>
      <c r="AZ1308" s="832"/>
      <c r="BA1308" s="832"/>
      <c r="BB1308" s="832"/>
      <c r="BC1308" s="832"/>
      <c r="BD1308" s="832"/>
      <c r="BE1308" s="832"/>
      <c r="BF1308" s="832"/>
      <c r="BG1308" s="832"/>
      <c r="BH1308" s="832"/>
      <c r="BI1308" s="832"/>
      <c r="BJ1308" s="832"/>
      <c r="BK1308" s="832"/>
      <c r="BL1308" s="832"/>
      <c r="BM1308" s="832"/>
      <c r="BN1308" s="832"/>
      <c r="BO1308" s="832"/>
      <c r="BP1308" s="832"/>
      <c r="BQ1308" s="832"/>
      <c r="BR1308" s="832"/>
      <c r="BS1308" s="832"/>
    </row>
    <row r="1309" spans="1:71" ht="15.6" customHeight="1" outlineLevel="2" x14ac:dyDescent="0.2">
      <c r="B1309" s="578"/>
      <c r="D1309" s="587" t="s">
        <v>1372</v>
      </c>
      <c r="E1309" s="579"/>
      <c r="G1309" s="580"/>
      <c r="H1309" s="580"/>
      <c r="I1309" s="774"/>
      <c r="J1309" s="774"/>
      <c r="K1309" s="774"/>
      <c r="N1309" s="703"/>
      <c r="O1309" s="888" t="str">
        <f>R1309</f>
        <v>incl. opslagen</v>
      </c>
      <c r="P1309" s="888"/>
      <c r="Q1309" s="894"/>
      <c r="R1309" s="901" t="str">
        <f>Tabellen!$C$2</f>
        <v>incl. opslagen</v>
      </c>
      <c r="S1309" s="895"/>
      <c r="T1309" s="901" t="str">
        <f>Tabellen!$C$2</f>
        <v>incl. opslagen</v>
      </c>
      <c r="Z1309" s="836"/>
    </row>
    <row r="1310" spans="1:71" ht="15.6" customHeight="1" outlineLevel="2" x14ac:dyDescent="0.2">
      <c r="B1310" s="578"/>
      <c r="D1310" s="601"/>
      <c r="E1310" s="579"/>
      <c r="G1310" s="580"/>
      <c r="H1310" s="580"/>
      <c r="N1310" s="703"/>
      <c r="O1310" s="889"/>
      <c r="P1310" s="902"/>
      <c r="Q1310" s="894"/>
      <c r="S1310" s="895"/>
      <c r="Z1310" s="836"/>
    </row>
    <row r="1311" spans="1:71" s="575" customFormat="1" ht="15.6" customHeight="1" outlineLevel="2" x14ac:dyDescent="0.2">
      <c r="A1311" s="811"/>
      <c r="B1311" s="990"/>
      <c r="C1311" s="991"/>
      <c r="D1311" s="576" t="s">
        <v>1378</v>
      </c>
      <c r="E1311" s="579" t="s">
        <v>1159</v>
      </c>
      <c r="F1311" s="576" t="s">
        <v>844</v>
      </c>
      <c r="G1311" s="722"/>
      <c r="H1311" s="722">
        <f>E1311*G1311</f>
        <v>0</v>
      </c>
      <c r="I1311" s="778"/>
      <c r="J1311" s="776">
        <f>E1311*I1311</f>
        <v>0</v>
      </c>
      <c r="K1311" s="778">
        <v>60</v>
      </c>
      <c r="L1311" s="776">
        <f>+K1311*E1311</f>
        <v>60</v>
      </c>
      <c r="M1311" s="777">
        <f>J1311+H1311*Tabellen!$K$2+L1311</f>
        <v>60</v>
      </c>
      <c r="N1311" s="704"/>
      <c r="O1311" s="888">
        <f t="shared" ref="O1311:O1317" si="343">M1311</f>
        <v>60</v>
      </c>
      <c r="P1311" s="888"/>
      <c r="Q1311" s="891" t="s">
        <v>973</v>
      </c>
      <c r="R1311" s="911">
        <f>_xlfn.XLOOKUP(Q1311,Tabellen!$B$9:$B$21,Tabellen!$C$9:$C$21,"controleren")</f>
        <v>0.4</v>
      </c>
      <c r="S1311" s="889">
        <f t="shared" ref="S1311:S1317" si="344">O1311*R1311</f>
        <v>24</v>
      </c>
      <c r="T1311" s="889">
        <f t="shared" ref="T1311:T1317" si="345">O1311-S1311</f>
        <v>36</v>
      </c>
      <c r="U1311" s="889">
        <f>S1311*Tabellen!$G$2</f>
        <v>2.16</v>
      </c>
      <c r="V1311" s="889">
        <f>T1311*Tabellen!$H$2</f>
        <v>7.56</v>
      </c>
      <c r="W1311" s="889">
        <f t="shared" ref="W1311:W1317" si="346">U1311+V1311</f>
        <v>9.7199999999999989</v>
      </c>
      <c r="X1311" s="889">
        <f t="shared" ref="X1311:X1317" si="347">O1311+W1311</f>
        <v>69.72</v>
      </c>
      <c r="Y1311" s="890"/>
      <c r="Z1311" s="841"/>
      <c r="AA1311" s="839"/>
      <c r="AB1311" s="839"/>
      <c r="AC1311" s="839"/>
      <c r="AD1311" s="839"/>
      <c r="AE1311" s="839"/>
      <c r="AF1311" s="839"/>
      <c r="AG1311" s="839"/>
      <c r="AH1311" s="839"/>
      <c r="AI1311" s="839"/>
      <c r="AJ1311" s="839"/>
      <c r="AK1311" s="839"/>
      <c r="AL1311" s="839"/>
      <c r="AM1311" s="839"/>
      <c r="AN1311" s="839"/>
      <c r="AO1311" s="839"/>
      <c r="AP1311" s="839"/>
      <c r="AQ1311" s="839"/>
      <c r="AR1311" s="839"/>
      <c r="AS1311" s="839"/>
      <c r="AT1311" s="839"/>
      <c r="AU1311" s="839"/>
      <c r="AV1311" s="839"/>
      <c r="AW1311" s="839"/>
      <c r="AX1311" s="839"/>
      <c r="AY1311" s="839"/>
      <c r="AZ1311" s="839"/>
      <c r="BA1311" s="839"/>
      <c r="BB1311" s="839"/>
      <c r="BC1311" s="839"/>
      <c r="BD1311" s="839"/>
      <c r="BE1311" s="839"/>
      <c r="BF1311" s="839"/>
      <c r="BG1311" s="839"/>
      <c r="BH1311" s="839"/>
      <c r="BI1311" s="839"/>
      <c r="BJ1311" s="839"/>
      <c r="BK1311" s="839"/>
      <c r="BL1311" s="839"/>
      <c r="BM1311" s="839"/>
      <c r="BN1311" s="839"/>
      <c r="BO1311" s="839"/>
      <c r="BP1311" s="839"/>
      <c r="BQ1311" s="839"/>
      <c r="BR1311" s="839"/>
      <c r="BS1311" s="839"/>
    </row>
    <row r="1312" spans="1:71" s="575" customFormat="1" ht="15.6" customHeight="1" outlineLevel="2" x14ac:dyDescent="0.2">
      <c r="A1312" s="811"/>
      <c r="B1312" s="687"/>
      <c r="C1312" s="694"/>
      <c r="D1312" s="576" t="s">
        <v>1445</v>
      </c>
      <c r="E1312" s="579" t="s">
        <v>1159</v>
      </c>
      <c r="F1312" s="576" t="s">
        <v>72</v>
      </c>
      <c r="G1312" s="599"/>
      <c r="H1312" s="722">
        <f>E1312*G1312</f>
        <v>0</v>
      </c>
      <c r="I1312" s="776"/>
      <c r="J1312" s="776">
        <f>E1312*I1312</f>
        <v>0</v>
      </c>
      <c r="K1312" s="776">
        <v>4800</v>
      </c>
      <c r="L1312" s="776">
        <f>+K1312*E1312</f>
        <v>4800</v>
      </c>
      <c r="M1312" s="777">
        <f>J1312+H1312*Tabellen!$K$2+L1312</f>
        <v>4800</v>
      </c>
      <c r="N1312" s="704"/>
      <c r="O1312" s="888">
        <f t="shared" si="343"/>
        <v>4800</v>
      </c>
      <c r="P1312" s="888"/>
      <c r="Q1312" s="891" t="s">
        <v>973</v>
      </c>
      <c r="R1312" s="911">
        <f>_xlfn.XLOOKUP(Q1312,Tabellen!$B$9:$B$21,Tabellen!$C$9:$C$21,"controleren")</f>
        <v>0.4</v>
      </c>
      <c r="S1312" s="889">
        <f t="shared" si="344"/>
        <v>1920</v>
      </c>
      <c r="T1312" s="889">
        <f t="shared" si="345"/>
        <v>2880</v>
      </c>
      <c r="U1312" s="889">
        <f>S1312*Tabellen!$G$2</f>
        <v>172.79999999999998</v>
      </c>
      <c r="V1312" s="889">
        <f>T1312*Tabellen!$H$2</f>
        <v>604.79999999999995</v>
      </c>
      <c r="W1312" s="889">
        <f t="shared" si="346"/>
        <v>777.59999999999991</v>
      </c>
      <c r="X1312" s="889">
        <f t="shared" si="347"/>
        <v>5577.6</v>
      </c>
      <c r="Y1312" s="890"/>
      <c r="Z1312" s="841"/>
      <c r="AA1312" s="839"/>
      <c r="AB1312" s="839"/>
      <c r="AC1312" s="839"/>
      <c r="AD1312" s="839"/>
      <c r="AE1312" s="839"/>
      <c r="AF1312" s="839"/>
      <c r="AG1312" s="839"/>
      <c r="AH1312" s="839"/>
      <c r="AI1312" s="839"/>
      <c r="AJ1312" s="839"/>
      <c r="AK1312" s="839"/>
      <c r="AL1312" s="839"/>
      <c r="AM1312" s="839"/>
      <c r="AN1312" s="839"/>
      <c r="AO1312" s="839"/>
      <c r="AP1312" s="839"/>
      <c r="AQ1312" s="839"/>
      <c r="AR1312" s="839"/>
      <c r="AS1312" s="839"/>
      <c r="AT1312" s="839"/>
      <c r="AU1312" s="839"/>
      <c r="AV1312" s="839"/>
      <c r="AW1312" s="839"/>
      <c r="AX1312" s="839"/>
      <c r="AY1312" s="839"/>
      <c r="AZ1312" s="839"/>
      <c r="BA1312" s="839"/>
      <c r="BB1312" s="839"/>
      <c r="BC1312" s="839"/>
      <c r="BD1312" s="839"/>
      <c r="BE1312" s="839"/>
      <c r="BF1312" s="839"/>
      <c r="BG1312" s="839"/>
      <c r="BH1312" s="839"/>
      <c r="BI1312" s="839"/>
      <c r="BJ1312" s="839"/>
      <c r="BK1312" s="839"/>
      <c r="BL1312" s="839"/>
      <c r="BM1312" s="839"/>
      <c r="BN1312" s="839"/>
      <c r="BO1312" s="839"/>
      <c r="BP1312" s="839"/>
      <c r="BQ1312" s="839"/>
      <c r="BR1312" s="839"/>
      <c r="BS1312" s="839"/>
    </row>
    <row r="1313" spans="1:71" s="575" customFormat="1" ht="15.6" customHeight="1" outlineLevel="2" x14ac:dyDescent="0.2">
      <c r="A1313" s="811"/>
      <c r="B1313" s="990"/>
      <c r="C1313" s="991"/>
      <c r="D1313" s="576" t="s">
        <v>1680</v>
      </c>
      <c r="E1313" s="739"/>
      <c r="F1313" s="740"/>
      <c r="G1313" s="722"/>
      <c r="H1313" s="722"/>
      <c r="I1313" s="778"/>
      <c r="J1313" s="776"/>
      <c r="K1313" s="778"/>
      <c r="L1313" s="776"/>
      <c r="M1313" s="777"/>
      <c r="N1313" s="704"/>
      <c r="O1313" s="888">
        <f t="shared" si="343"/>
        <v>0</v>
      </c>
      <c r="P1313" s="888"/>
      <c r="Q1313" s="891" t="s">
        <v>973</v>
      </c>
      <c r="R1313" s="911">
        <f>_xlfn.XLOOKUP(Q1313,Tabellen!$B$9:$B$21,Tabellen!$C$9:$C$21,"controleren")</f>
        <v>0.4</v>
      </c>
      <c r="S1313" s="889">
        <f t="shared" si="344"/>
        <v>0</v>
      </c>
      <c r="T1313" s="889">
        <f t="shared" si="345"/>
        <v>0</v>
      </c>
      <c r="U1313" s="889">
        <f>S1313*Tabellen!$G$2</f>
        <v>0</v>
      </c>
      <c r="V1313" s="889">
        <f>T1313*Tabellen!$H$2</f>
        <v>0</v>
      </c>
      <c r="W1313" s="889">
        <f t="shared" si="346"/>
        <v>0</v>
      </c>
      <c r="X1313" s="889">
        <f t="shared" si="347"/>
        <v>0</v>
      </c>
      <c r="Y1313" s="890"/>
      <c r="Z1313" s="841"/>
      <c r="AA1313" s="839"/>
      <c r="AB1313" s="839"/>
      <c r="AC1313" s="839"/>
      <c r="AD1313" s="839"/>
      <c r="AE1313" s="839"/>
      <c r="AF1313" s="839"/>
      <c r="AG1313" s="839"/>
      <c r="AH1313" s="839"/>
      <c r="AI1313" s="839"/>
      <c r="AJ1313" s="839"/>
      <c r="AK1313" s="839"/>
      <c r="AL1313" s="839"/>
      <c r="AM1313" s="839"/>
      <c r="AN1313" s="839"/>
      <c r="AO1313" s="839"/>
      <c r="AP1313" s="839"/>
      <c r="AQ1313" s="839"/>
      <c r="AR1313" s="839"/>
      <c r="AS1313" s="839"/>
      <c r="AT1313" s="839"/>
      <c r="AU1313" s="839"/>
      <c r="AV1313" s="839"/>
      <c r="AW1313" s="839"/>
      <c r="AX1313" s="839"/>
      <c r="AY1313" s="839"/>
      <c r="AZ1313" s="839"/>
      <c r="BA1313" s="839"/>
      <c r="BB1313" s="839"/>
      <c r="BC1313" s="839"/>
      <c r="BD1313" s="839"/>
      <c r="BE1313" s="839"/>
      <c r="BF1313" s="839"/>
      <c r="BG1313" s="839"/>
      <c r="BH1313" s="839"/>
      <c r="BI1313" s="839"/>
      <c r="BJ1313" s="839"/>
      <c r="BK1313" s="839"/>
      <c r="BL1313" s="839"/>
      <c r="BM1313" s="839"/>
      <c r="BN1313" s="839"/>
      <c r="BO1313" s="839"/>
      <c r="BP1313" s="839"/>
      <c r="BQ1313" s="839"/>
      <c r="BR1313" s="839"/>
      <c r="BS1313" s="839"/>
    </row>
    <row r="1314" spans="1:71" s="575" customFormat="1" ht="15.6" customHeight="1" outlineLevel="2" x14ac:dyDescent="0.2">
      <c r="A1314" s="811"/>
      <c r="B1314" s="990"/>
      <c r="C1314" s="991"/>
      <c r="D1314" s="576" t="s">
        <v>1681</v>
      </c>
      <c r="E1314" s="739"/>
      <c r="F1314" s="740"/>
      <c r="G1314" s="722"/>
      <c r="H1314" s="722"/>
      <c r="I1314" s="778"/>
      <c r="J1314" s="776"/>
      <c r="K1314" s="778"/>
      <c r="L1314" s="776"/>
      <c r="M1314" s="777"/>
      <c r="N1314" s="704"/>
      <c r="O1314" s="888">
        <f t="shared" si="343"/>
        <v>0</v>
      </c>
      <c r="P1314" s="888"/>
      <c r="Q1314" s="891" t="s">
        <v>973</v>
      </c>
      <c r="R1314" s="911">
        <f>_xlfn.XLOOKUP(Q1314,Tabellen!$B$9:$B$21,Tabellen!$C$9:$C$21,"controleren")</f>
        <v>0.4</v>
      </c>
      <c r="S1314" s="889">
        <f t="shared" si="344"/>
        <v>0</v>
      </c>
      <c r="T1314" s="889">
        <f t="shared" si="345"/>
        <v>0</v>
      </c>
      <c r="U1314" s="889">
        <f>S1314*Tabellen!$G$2</f>
        <v>0</v>
      </c>
      <c r="V1314" s="889">
        <f>T1314*Tabellen!$H$2</f>
        <v>0</v>
      </c>
      <c r="W1314" s="889">
        <f t="shared" si="346"/>
        <v>0</v>
      </c>
      <c r="X1314" s="889">
        <f t="shared" si="347"/>
        <v>0</v>
      </c>
      <c r="Y1314" s="890"/>
      <c r="Z1314" s="841"/>
      <c r="AA1314" s="839"/>
      <c r="AB1314" s="839"/>
      <c r="AC1314" s="839"/>
      <c r="AD1314" s="839"/>
      <c r="AE1314" s="839"/>
      <c r="AF1314" s="839"/>
      <c r="AG1314" s="839"/>
      <c r="AH1314" s="839"/>
      <c r="AI1314" s="839"/>
      <c r="AJ1314" s="839"/>
      <c r="AK1314" s="839"/>
      <c r="AL1314" s="839"/>
      <c r="AM1314" s="839"/>
      <c r="AN1314" s="839"/>
      <c r="AO1314" s="839"/>
      <c r="AP1314" s="839"/>
      <c r="AQ1314" s="839"/>
      <c r="AR1314" s="839"/>
      <c r="AS1314" s="839"/>
      <c r="AT1314" s="839"/>
      <c r="AU1314" s="839"/>
      <c r="AV1314" s="839"/>
      <c r="AW1314" s="839"/>
      <c r="AX1314" s="839"/>
      <c r="AY1314" s="839"/>
      <c r="AZ1314" s="839"/>
      <c r="BA1314" s="839"/>
      <c r="BB1314" s="839"/>
      <c r="BC1314" s="839"/>
      <c r="BD1314" s="839"/>
      <c r="BE1314" s="839"/>
      <c r="BF1314" s="839"/>
      <c r="BG1314" s="839"/>
      <c r="BH1314" s="839"/>
      <c r="BI1314" s="839"/>
      <c r="BJ1314" s="839"/>
      <c r="BK1314" s="839"/>
      <c r="BL1314" s="839"/>
      <c r="BM1314" s="839"/>
      <c r="BN1314" s="839"/>
      <c r="BO1314" s="839"/>
      <c r="BP1314" s="839"/>
      <c r="BQ1314" s="839"/>
      <c r="BR1314" s="839"/>
      <c r="BS1314" s="839"/>
    </row>
    <row r="1315" spans="1:71" s="575" customFormat="1" ht="15.6" customHeight="1" outlineLevel="2" x14ac:dyDescent="0.2">
      <c r="A1315" s="811"/>
      <c r="B1315" s="990"/>
      <c r="C1315" s="991"/>
      <c r="D1315" s="576" t="s">
        <v>1918</v>
      </c>
      <c r="E1315" s="579">
        <f>E1308</f>
        <v>52.4</v>
      </c>
      <c r="F1315" s="576" t="s">
        <v>74</v>
      </c>
      <c r="G1315" s="722"/>
      <c r="H1315" s="722">
        <f>E1315*G1315</f>
        <v>0</v>
      </c>
      <c r="I1315" s="778"/>
      <c r="J1315" s="776">
        <f>E1315*I1315</f>
        <v>0</v>
      </c>
      <c r="K1315" s="778">
        <v>40.299999999999997</v>
      </c>
      <c r="L1315" s="776">
        <f>+K1315*E1315</f>
        <v>2111.7199999999998</v>
      </c>
      <c r="M1315" s="777">
        <f>J1315+H1315*Tabellen!$K$2+L1315</f>
        <v>2111.7199999999998</v>
      </c>
      <c r="N1315" s="704"/>
      <c r="O1315" s="888">
        <f t="shared" si="343"/>
        <v>2111.7199999999998</v>
      </c>
      <c r="P1315" s="888"/>
      <c r="Q1315" s="891" t="s">
        <v>973</v>
      </c>
      <c r="R1315" s="911">
        <f>_xlfn.XLOOKUP(Q1315,Tabellen!$B$9:$B$21,Tabellen!$C$9:$C$21,"controleren")</f>
        <v>0.4</v>
      </c>
      <c r="S1315" s="889">
        <f t="shared" si="344"/>
        <v>844.68799999999999</v>
      </c>
      <c r="T1315" s="889">
        <f t="shared" si="345"/>
        <v>1267.0319999999997</v>
      </c>
      <c r="U1315" s="889">
        <f>S1315*Tabellen!$G$2</f>
        <v>76.021919999999994</v>
      </c>
      <c r="V1315" s="889">
        <f>T1315*Tabellen!$H$2</f>
        <v>266.07671999999991</v>
      </c>
      <c r="W1315" s="889">
        <f t="shared" si="346"/>
        <v>342.09863999999993</v>
      </c>
      <c r="X1315" s="889">
        <f t="shared" si="347"/>
        <v>2453.8186399999995</v>
      </c>
      <c r="Y1315" s="890"/>
      <c r="Z1315" s="841"/>
      <c r="AA1315" s="839"/>
      <c r="AB1315" s="839"/>
      <c r="AC1315" s="839"/>
      <c r="AD1315" s="839"/>
      <c r="AE1315" s="839"/>
      <c r="AF1315" s="839"/>
      <c r="AG1315" s="839"/>
      <c r="AH1315" s="839"/>
      <c r="AI1315" s="839"/>
      <c r="AJ1315" s="839"/>
      <c r="AK1315" s="839"/>
      <c r="AL1315" s="839"/>
      <c r="AM1315" s="839"/>
      <c r="AN1315" s="839"/>
      <c r="AO1315" s="839"/>
      <c r="AP1315" s="839"/>
      <c r="AQ1315" s="839"/>
      <c r="AR1315" s="839"/>
      <c r="AS1315" s="839"/>
      <c r="AT1315" s="839"/>
      <c r="AU1315" s="839"/>
      <c r="AV1315" s="839"/>
      <c r="AW1315" s="839"/>
      <c r="AX1315" s="839"/>
      <c r="AY1315" s="839"/>
      <c r="AZ1315" s="839"/>
      <c r="BA1315" s="839"/>
      <c r="BB1315" s="839"/>
      <c r="BC1315" s="839"/>
      <c r="BD1315" s="839"/>
      <c r="BE1315" s="839"/>
      <c r="BF1315" s="839"/>
      <c r="BG1315" s="839"/>
      <c r="BH1315" s="839"/>
      <c r="BI1315" s="839"/>
      <c r="BJ1315" s="839"/>
      <c r="BK1315" s="839"/>
      <c r="BL1315" s="839"/>
      <c r="BM1315" s="839"/>
      <c r="BN1315" s="839"/>
      <c r="BO1315" s="839"/>
      <c r="BP1315" s="839"/>
      <c r="BQ1315" s="839"/>
      <c r="BR1315" s="839"/>
      <c r="BS1315" s="839"/>
    </row>
    <row r="1316" spans="1:71" s="575" customFormat="1" ht="15.6" customHeight="1" outlineLevel="2" x14ac:dyDescent="0.2">
      <c r="A1316" s="811"/>
      <c r="B1316" s="990"/>
      <c r="C1316" s="991"/>
      <c r="D1316" s="576" t="s">
        <v>1379</v>
      </c>
      <c r="E1316" s="579" t="s">
        <v>1159</v>
      </c>
      <c r="F1316" s="576" t="s">
        <v>844</v>
      </c>
      <c r="G1316" s="722"/>
      <c r="H1316" s="722">
        <f>E1316*G1316</f>
        <v>0</v>
      </c>
      <c r="I1316" s="778"/>
      <c r="J1316" s="776">
        <f>E1316*I1316</f>
        <v>0</v>
      </c>
      <c r="K1316" s="778">
        <v>60</v>
      </c>
      <c r="L1316" s="776">
        <f>+K1316*E1316</f>
        <v>60</v>
      </c>
      <c r="M1316" s="777">
        <f>J1316+H1316*Tabellen!$K$2+L1316</f>
        <v>60</v>
      </c>
      <c r="N1316" s="704"/>
      <c r="O1316" s="888">
        <f t="shared" si="343"/>
        <v>60</v>
      </c>
      <c r="P1316" s="888"/>
      <c r="Q1316" s="891" t="s">
        <v>973</v>
      </c>
      <c r="R1316" s="911">
        <f>_xlfn.XLOOKUP(Q1316,Tabellen!$B$9:$B$21,Tabellen!$C$9:$C$21,"controleren")</f>
        <v>0.4</v>
      </c>
      <c r="S1316" s="889">
        <f t="shared" si="344"/>
        <v>24</v>
      </c>
      <c r="T1316" s="889">
        <f t="shared" si="345"/>
        <v>36</v>
      </c>
      <c r="U1316" s="889">
        <f>S1316*Tabellen!$G$2</f>
        <v>2.16</v>
      </c>
      <c r="V1316" s="889">
        <f>T1316*Tabellen!$H$2</f>
        <v>7.56</v>
      </c>
      <c r="W1316" s="889">
        <f t="shared" si="346"/>
        <v>9.7199999999999989</v>
      </c>
      <c r="X1316" s="889">
        <f t="shared" si="347"/>
        <v>69.72</v>
      </c>
      <c r="Y1316" s="890"/>
      <c r="Z1316" s="841"/>
      <c r="AA1316" s="839"/>
      <c r="AB1316" s="839"/>
      <c r="AC1316" s="839"/>
      <c r="AD1316" s="839"/>
      <c r="AE1316" s="839"/>
      <c r="AF1316" s="839"/>
      <c r="AG1316" s="839"/>
      <c r="AH1316" s="839"/>
      <c r="AI1316" s="839"/>
      <c r="AJ1316" s="839"/>
      <c r="AK1316" s="839"/>
      <c r="AL1316" s="839"/>
      <c r="AM1316" s="839"/>
      <c r="AN1316" s="839"/>
      <c r="AO1316" s="839"/>
      <c r="AP1316" s="839"/>
      <c r="AQ1316" s="839"/>
      <c r="AR1316" s="839"/>
      <c r="AS1316" s="839"/>
      <c r="AT1316" s="839"/>
      <c r="AU1316" s="839"/>
      <c r="AV1316" s="839"/>
      <c r="AW1316" s="839"/>
      <c r="AX1316" s="839"/>
      <c r="AY1316" s="839"/>
      <c r="AZ1316" s="839"/>
      <c r="BA1316" s="839"/>
      <c r="BB1316" s="839"/>
      <c r="BC1316" s="839"/>
      <c r="BD1316" s="839"/>
      <c r="BE1316" s="839"/>
      <c r="BF1316" s="839"/>
      <c r="BG1316" s="839"/>
      <c r="BH1316" s="839"/>
      <c r="BI1316" s="839"/>
      <c r="BJ1316" s="839"/>
      <c r="BK1316" s="839"/>
      <c r="BL1316" s="839"/>
      <c r="BM1316" s="839"/>
      <c r="BN1316" s="839"/>
      <c r="BO1316" s="839"/>
      <c r="BP1316" s="839"/>
      <c r="BQ1316" s="839"/>
      <c r="BR1316" s="839"/>
      <c r="BS1316" s="839"/>
    </row>
    <row r="1317" spans="1:71" s="575" customFormat="1" ht="15.6" customHeight="1" outlineLevel="2" x14ac:dyDescent="0.2">
      <c r="A1317" s="811"/>
      <c r="B1317" s="990"/>
      <c r="C1317" s="991"/>
      <c r="D1317" s="738"/>
      <c r="E1317" s="739"/>
      <c r="F1317" s="740"/>
      <c r="G1317" s="722"/>
      <c r="H1317" s="722">
        <f>E1317*G1317</f>
        <v>0</v>
      </c>
      <c r="I1317" s="778"/>
      <c r="J1317" s="776">
        <f>E1317*I1317</f>
        <v>0</v>
      </c>
      <c r="K1317" s="778"/>
      <c r="L1317" s="776">
        <f>+K1317*E1317</f>
        <v>0</v>
      </c>
      <c r="M1317" s="777">
        <f>J1317+H1317*Tabellen!$K$2+L1317</f>
        <v>0</v>
      </c>
      <c r="N1317" s="704"/>
      <c r="O1317" s="888">
        <f t="shared" si="343"/>
        <v>0</v>
      </c>
      <c r="P1317" s="888"/>
      <c r="Q1317" s="891" t="s">
        <v>973</v>
      </c>
      <c r="R1317" s="911">
        <f>_xlfn.XLOOKUP(Q1317,Tabellen!$B$9:$B$21,Tabellen!$C$9:$C$21,"controleren")</f>
        <v>0.4</v>
      </c>
      <c r="S1317" s="889">
        <f t="shared" si="344"/>
        <v>0</v>
      </c>
      <c r="T1317" s="889">
        <f t="shared" si="345"/>
        <v>0</v>
      </c>
      <c r="U1317" s="889">
        <f>S1317*Tabellen!$G$2</f>
        <v>0</v>
      </c>
      <c r="V1317" s="889">
        <f>T1317*Tabellen!$H$2</f>
        <v>0</v>
      </c>
      <c r="W1317" s="889">
        <f t="shared" si="346"/>
        <v>0</v>
      </c>
      <c r="X1317" s="889">
        <f t="shared" si="347"/>
        <v>0</v>
      </c>
      <c r="Y1317" s="890"/>
      <c r="Z1317" s="841"/>
      <c r="AA1317" s="839"/>
      <c r="AB1317" s="839"/>
      <c r="AC1317" s="839"/>
      <c r="AD1317" s="839"/>
      <c r="AE1317" s="839"/>
      <c r="AF1317" s="839"/>
      <c r="AG1317" s="839"/>
      <c r="AH1317" s="839"/>
      <c r="AI1317" s="839"/>
      <c r="AJ1317" s="839"/>
      <c r="AK1317" s="839"/>
      <c r="AL1317" s="839"/>
      <c r="AM1317" s="839"/>
      <c r="AN1317" s="839"/>
      <c r="AO1317" s="839"/>
      <c r="AP1317" s="839"/>
      <c r="AQ1317" s="839"/>
      <c r="AR1317" s="839"/>
      <c r="AS1317" s="839"/>
      <c r="AT1317" s="839"/>
      <c r="AU1317" s="839"/>
      <c r="AV1317" s="839"/>
      <c r="AW1317" s="839"/>
      <c r="AX1317" s="839"/>
      <c r="AY1317" s="839"/>
      <c r="AZ1317" s="839"/>
      <c r="BA1317" s="839"/>
      <c r="BB1317" s="839"/>
      <c r="BC1317" s="839"/>
      <c r="BD1317" s="839"/>
      <c r="BE1317" s="839"/>
      <c r="BF1317" s="839"/>
      <c r="BG1317" s="839"/>
      <c r="BH1317" s="839"/>
      <c r="BI1317" s="839"/>
      <c r="BJ1317" s="839"/>
      <c r="BK1317" s="839"/>
      <c r="BL1317" s="839"/>
      <c r="BM1317" s="839"/>
      <c r="BN1317" s="839"/>
      <c r="BO1317" s="839"/>
      <c r="BP1317" s="839"/>
      <c r="BQ1317" s="839"/>
      <c r="BR1317" s="839"/>
      <c r="BS1317" s="839"/>
    </row>
    <row r="1318" spans="1:71" s="575" customFormat="1" ht="15.6" customHeight="1" outlineLevel="2" x14ac:dyDescent="0.2">
      <c r="A1318" s="811"/>
      <c r="B1318" s="990"/>
      <c r="C1318" s="991"/>
      <c r="D1318" s="738"/>
      <c r="E1318" s="739"/>
      <c r="F1318" s="740"/>
      <c r="G1318" s="722"/>
      <c r="H1318" s="722"/>
      <c r="I1318" s="778"/>
      <c r="J1318" s="776"/>
      <c r="K1318" s="778"/>
      <c r="L1318" s="776"/>
      <c r="M1318" s="777"/>
      <c r="N1318" s="704"/>
      <c r="O1318" s="888"/>
      <c r="P1318" s="888"/>
      <c r="Q1318" s="894"/>
      <c r="R1318" s="889"/>
      <c r="S1318" s="895"/>
      <c r="T1318" s="889"/>
      <c r="U1318" s="889"/>
      <c r="V1318" s="889"/>
      <c r="W1318" s="889"/>
      <c r="X1318" s="889"/>
      <c r="Y1318" s="890"/>
      <c r="Z1318" s="841"/>
      <c r="AA1318" s="839"/>
      <c r="AB1318" s="839"/>
      <c r="AC1318" s="839"/>
      <c r="AD1318" s="839"/>
      <c r="AE1318" s="839"/>
      <c r="AF1318" s="839"/>
      <c r="AG1318" s="839"/>
      <c r="AH1318" s="839"/>
      <c r="AI1318" s="839"/>
      <c r="AJ1318" s="839"/>
      <c r="AK1318" s="839"/>
      <c r="AL1318" s="839"/>
      <c r="AM1318" s="839"/>
      <c r="AN1318" s="839"/>
      <c r="AO1318" s="839"/>
      <c r="AP1318" s="839"/>
      <c r="AQ1318" s="839"/>
      <c r="AR1318" s="839"/>
      <c r="AS1318" s="839"/>
      <c r="AT1318" s="839"/>
      <c r="AU1318" s="839"/>
      <c r="AV1318" s="839"/>
      <c r="AW1318" s="839"/>
      <c r="AX1318" s="839"/>
      <c r="AY1318" s="839"/>
      <c r="AZ1318" s="839"/>
      <c r="BA1318" s="839"/>
      <c r="BB1318" s="839"/>
      <c r="BC1318" s="839"/>
      <c r="BD1318" s="839"/>
      <c r="BE1318" s="839"/>
      <c r="BF1318" s="839"/>
      <c r="BG1318" s="839"/>
      <c r="BH1318" s="839"/>
      <c r="BI1318" s="839"/>
      <c r="BJ1318" s="839"/>
      <c r="BK1318" s="839"/>
      <c r="BL1318" s="839"/>
      <c r="BM1318" s="839"/>
      <c r="BN1318" s="839"/>
      <c r="BO1318" s="839"/>
      <c r="BP1318" s="839"/>
      <c r="BQ1318" s="839"/>
      <c r="BR1318" s="839"/>
      <c r="BS1318" s="839"/>
    </row>
    <row r="1319" spans="1:71" ht="9" customHeight="1" outlineLevel="1" x14ac:dyDescent="0.2">
      <c r="B1319" s="582"/>
      <c r="D1319" s="583"/>
      <c r="E1319" s="585"/>
      <c r="F1319" s="583"/>
      <c r="G1319" s="584"/>
      <c r="H1319" s="584"/>
      <c r="I1319" s="769"/>
      <c r="J1319" s="769"/>
      <c r="K1319" s="769"/>
      <c r="L1319" s="769"/>
      <c r="M1319" s="769"/>
      <c r="N1319" s="694"/>
      <c r="O1319" s="892"/>
      <c r="P1319" s="892"/>
      <c r="Q1319" s="892"/>
      <c r="R1319" s="893"/>
      <c r="S1319" s="893"/>
      <c r="T1319" s="893"/>
      <c r="U1319" s="893"/>
      <c r="V1319" s="893"/>
      <c r="W1319" s="893"/>
      <c r="X1319" s="893"/>
      <c r="Y1319" s="892"/>
      <c r="Z1319" s="837"/>
      <c r="AA1319" s="838"/>
      <c r="AG1319" s="835"/>
      <c r="AH1319" s="835"/>
    </row>
    <row r="1320" spans="1:71" s="789" customFormat="1" ht="15.6" customHeight="1" outlineLevel="1" x14ac:dyDescent="0.2">
      <c r="B1320" s="569" t="s">
        <v>1338</v>
      </c>
      <c r="C1320" s="814"/>
      <c r="D1320" s="570" t="s">
        <v>1341</v>
      </c>
      <c r="E1320" s="577">
        <v>1</v>
      </c>
      <c r="F1320" s="570" t="s">
        <v>74</v>
      </c>
      <c r="G1320" s="571"/>
      <c r="H1320" s="571">
        <f>SUM(H1321:H1322)/E1320</f>
        <v>0</v>
      </c>
      <c r="I1320" s="767"/>
      <c r="J1320" s="767">
        <f>SUM(J1321:J1322)/E1320</f>
        <v>0</v>
      </c>
      <c r="K1320" s="767"/>
      <c r="L1320" s="767">
        <f>SUM(L1321:L1322)/E1320</f>
        <v>1.68</v>
      </c>
      <c r="M1320" s="767">
        <f>SUM(M1321:M1322)/E1320</f>
        <v>1.68</v>
      </c>
      <c r="N1320" s="814"/>
      <c r="O1320" s="886">
        <f>SUM(O1321:O1322)/E1320</f>
        <v>1.68</v>
      </c>
      <c r="P1320" s="885" t="str">
        <f>B1320</f>
        <v>V3-1-E2</v>
      </c>
      <c r="Q1320" s="885"/>
      <c r="R1320" s="886"/>
      <c r="S1320" s="886"/>
      <c r="T1320" s="886"/>
      <c r="U1320" s="899"/>
      <c r="V1320" s="886"/>
      <c r="W1320" s="886"/>
      <c r="X1320" s="886">
        <f>SUM(X1321:X1322)/E1320</f>
        <v>1.9521599999999999</v>
      </c>
      <c r="Y1320" s="887"/>
      <c r="Z1320" s="836"/>
      <c r="AA1320" s="832"/>
      <c r="AB1320" s="832"/>
      <c r="AC1320" s="832"/>
      <c r="AD1320" s="832"/>
      <c r="AE1320" s="832"/>
      <c r="AF1320" s="832"/>
      <c r="AG1320" s="832"/>
      <c r="AH1320" s="832"/>
      <c r="AI1320" s="832"/>
      <c r="AJ1320" s="832"/>
      <c r="AK1320" s="832"/>
      <c r="AL1320" s="832"/>
      <c r="AM1320" s="832"/>
      <c r="AN1320" s="832"/>
      <c r="AO1320" s="832"/>
      <c r="AP1320" s="832"/>
      <c r="AQ1320" s="832"/>
      <c r="AR1320" s="832"/>
      <c r="AS1320" s="832"/>
      <c r="AT1320" s="832"/>
      <c r="AU1320" s="832"/>
      <c r="AV1320" s="832"/>
      <c r="AW1320" s="832"/>
      <c r="AX1320" s="832"/>
      <c r="AY1320" s="832"/>
      <c r="AZ1320" s="832"/>
      <c r="BA1320" s="832"/>
      <c r="BB1320" s="832"/>
      <c r="BC1320" s="832"/>
      <c r="BD1320" s="832"/>
      <c r="BE1320" s="832"/>
      <c r="BF1320" s="832"/>
      <c r="BG1320" s="832"/>
      <c r="BH1320" s="832"/>
      <c r="BI1320" s="832"/>
      <c r="BJ1320" s="832"/>
      <c r="BK1320" s="832"/>
      <c r="BL1320" s="832"/>
      <c r="BM1320" s="832"/>
      <c r="BN1320" s="832"/>
      <c r="BO1320" s="832"/>
      <c r="BP1320" s="832"/>
      <c r="BQ1320" s="832"/>
      <c r="BR1320" s="832"/>
      <c r="BS1320" s="832"/>
    </row>
    <row r="1321" spans="1:71" ht="15.6" customHeight="1" outlineLevel="2" x14ac:dyDescent="0.2">
      <c r="B1321" s="578"/>
      <c r="D1321" s="587"/>
      <c r="E1321" s="579"/>
      <c r="G1321" s="580"/>
      <c r="H1321" s="580"/>
      <c r="I1321" s="774"/>
      <c r="J1321" s="774"/>
      <c r="K1321" s="774"/>
      <c r="N1321" s="703"/>
      <c r="O1321" s="888" t="str">
        <f>R1321</f>
        <v>incl. opslagen</v>
      </c>
      <c r="P1321" s="888"/>
      <c r="Q1321" s="894"/>
      <c r="R1321" s="901" t="str">
        <f>Tabellen!$C$2</f>
        <v>incl. opslagen</v>
      </c>
      <c r="S1321" s="895"/>
      <c r="T1321" s="901" t="str">
        <f>Tabellen!$C$2</f>
        <v>incl. opslagen</v>
      </c>
      <c r="Z1321" s="836"/>
    </row>
    <row r="1322" spans="1:71" s="575" customFormat="1" ht="15.6" customHeight="1" outlineLevel="2" x14ac:dyDescent="0.2">
      <c r="A1322" s="811"/>
      <c r="B1322" s="688"/>
      <c r="C1322" s="701"/>
      <c r="D1322" s="576" t="s">
        <v>1446</v>
      </c>
      <c r="E1322" s="579">
        <v>1</v>
      </c>
      <c r="F1322" s="576" t="s">
        <v>74</v>
      </c>
      <c r="G1322" s="572"/>
      <c r="H1322" s="572">
        <f>E1322*G1322</f>
        <v>0</v>
      </c>
      <c r="I1322" s="773">
        <v>0</v>
      </c>
      <c r="J1322" s="771">
        <f>E1322*I1322</f>
        <v>0</v>
      </c>
      <c r="K1322" s="773">
        <v>1.68</v>
      </c>
      <c r="L1322" s="771">
        <f>+K1322*E1322</f>
        <v>1.68</v>
      </c>
      <c r="M1322" s="772">
        <f>J1322+H1322*Tabellen!$K$2+L1322</f>
        <v>1.68</v>
      </c>
      <c r="N1322" s="704"/>
      <c r="O1322" s="888">
        <f>M1322</f>
        <v>1.68</v>
      </c>
      <c r="P1322" s="888"/>
      <c r="Q1322" s="891" t="s">
        <v>973</v>
      </c>
      <c r="R1322" s="911">
        <f>_xlfn.XLOOKUP(Q1322,Tabellen!$B$9:$B$21,Tabellen!$C$9:$C$21,"controleren")</f>
        <v>0.4</v>
      </c>
      <c r="S1322" s="889">
        <f>O1322*R1322</f>
        <v>0.67200000000000004</v>
      </c>
      <c r="T1322" s="889">
        <f>O1322-S1322</f>
        <v>1.008</v>
      </c>
      <c r="U1322" s="889">
        <f>S1322*Tabellen!$G$2</f>
        <v>6.0479999999999999E-2</v>
      </c>
      <c r="V1322" s="889">
        <f>T1322*Tabellen!$H$2</f>
        <v>0.21168000000000001</v>
      </c>
      <c r="W1322" s="889">
        <f>U1322+V1322</f>
        <v>0.27216000000000001</v>
      </c>
      <c r="X1322" s="889">
        <f>O1322+W1322</f>
        <v>1.9521599999999999</v>
      </c>
      <c r="Y1322" s="890"/>
      <c r="Z1322" s="841"/>
      <c r="AA1322" s="839"/>
      <c r="AB1322" s="839"/>
      <c r="AC1322" s="839"/>
      <c r="AD1322" s="839"/>
      <c r="AE1322" s="839"/>
      <c r="AF1322" s="839"/>
      <c r="AG1322" s="839"/>
      <c r="AH1322" s="839"/>
      <c r="AI1322" s="839"/>
      <c r="AJ1322" s="839"/>
      <c r="AK1322" s="839"/>
      <c r="AL1322" s="839"/>
      <c r="AM1322" s="839"/>
      <c r="AN1322" s="839"/>
      <c r="AO1322" s="839"/>
      <c r="AP1322" s="839"/>
      <c r="AQ1322" s="839"/>
      <c r="AR1322" s="839"/>
      <c r="AS1322" s="839"/>
      <c r="AT1322" s="839"/>
      <c r="AU1322" s="839"/>
      <c r="AV1322" s="839"/>
      <c r="AW1322" s="839"/>
      <c r="AX1322" s="839"/>
      <c r="AY1322" s="839"/>
      <c r="AZ1322" s="839"/>
      <c r="BA1322" s="839"/>
      <c r="BB1322" s="839"/>
      <c r="BC1322" s="839"/>
      <c r="BD1322" s="839"/>
      <c r="BE1322" s="839"/>
      <c r="BF1322" s="839"/>
      <c r="BG1322" s="839"/>
      <c r="BH1322" s="839"/>
      <c r="BI1322" s="839"/>
      <c r="BJ1322" s="839"/>
      <c r="BK1322" s="839"/>
      <c r="BL1322" s="839"/>
      <c r="BM1322" s="839"/>
      <c r="BN1322" s="839"/>
      <c r="BO1322" s="839"/>
      <c r="BP1322" s="839"/>
      <c r="BQ1322" s="839"/>
      <c r="BR1322" s="839"/>
      <c r="BS1322" s="839"/>
    </row>
    <row r="1323" spans="1:71" s="575" customFormat="1" ht="15.6" customHeight="1" outlineLevel="2" x14ac:dyDescent="0.2">
      <c r="A1323" s="811"/>
      <c r="B1323" s="688"/>
      <c r="C1323" s="701"/>
      <c r="D1323" s="693"/>
      <c r="E1323" s="591"/>
      <c r="F1323" s="592"/>
      <c r="G1323" s="572"/>
      <c r="H1323" s="572"/>
      <c r="I1323" s="773"/>
      <c r="J1323" s="771"/>
      <c r="K1323" s="773"/>
      <c r="L1323" s="771"/>
      <c r="M1323" s="772"/>
      <c r="N1323" s="704"/>
      <c r="O1323" s="888"/>
      <c r="P1323" s="888"/>
      <c r="Q1323" s="894"/>
      <c r="R1323" s="889"/>
      <c r="S1323" s="895"/>
      <c r="T1323" s="889"/>
      <c r="U1323" s="889"/>
      <c r="V1323" s="889"/>
      <c r="W1323" s="889"/>
      <c r="X1323" s="889"/>
      <c r="Y1323" s="890"/>
      <c r="Z1323" s="841"/>
      <c r="AA1323" s="839"/>
      <c r="AB1323" s="839"/>
      <c r="AC1323" s="839"/>
      <c r="AD1323" s="839"/>
      <c r="AE1323" s="839"/>
      <c r="AF1323" s="839"/>
      <c r="AG1323" s="839"/>
      <c r="AH1323" s="839"/>
      <c r="AI1323" s="839"/>
      <c r="AJ1323" s="839"/>
      <c r="AK1323" s="839"/>
      <c r="AL1323" s="839"/>
      <c r="AM1323" s="839"/>
      <c r="AN1323" s="839"/>
      <c r="AO1323" s="839"/>
      <c r="AP1323" s="839"/>
      <c r="AQ1323" s="839"/>
      <c r="AR1323" s="839"/>
      <c r="AS1323" s="839"/>
      <c r="AT1323" s="839"/>
      <c r="AU1323" s="839"/>
      <c r="AV1323" s="839"/>
      <c r="AW1323" s="839"/>
      <c r="AX1323" s="839"/>
      <c r="AY1323" s="839"/>
      <c r="AZ1323" s="839"/>
      <c r="BA1323" s="839"/>
      <c r="BB1323" s="839"/>
      <c r="BC1323" s="839"/>
      <c r="BD1323" s="839"/>
      <c r="BE1323" s="839"/>
      <c r="BF1323" s="839"/>
      <c r="BG1323" s="839"/>
      <c r="BH1323" s="839"/>
      <c r="BI1323" s="839"/>
      <c r="BJ1323" s="839"/>
      <c r="BK1323" s="839"/>
      <c r="BL1323" s="839"/>
      <c r="BM1323" s="839"/>
      <c r="BN1323" s="839"/>
      <c r="BO1323" s="839"/>
      <c r="BP1323" s="839"/>
      <c r="BQ1323" s="839"/>
      <c r="BR1323" s="839"/>
      <c r="BS1323" s="839"/>
    </row>
    <row r="1324" spans="1:71" ht="9" customHeight="1" outlineLevel="1" x14ac:dyDescent="0.2">
      <c r="B1324" s="582"/>
      <c r="D1324" s="583"/>
      <c r="E1324" s="585"/>
      <c r="F1324" s="583"/>
      <c r="G1324" s="584"/>
      <c r="H1324" s="584"/>
      <c r="I1324" s="769"/>
      <c r="J1324" s="769"/>
      <c r="K1324" s="769"/>
      <c r="L1324" s="769"/>
      <c r="M1324" s="769"/>
      <c r="N1324" s="694"/>
      <c r="O1324" s="892"/>
      <c r="P1324" s="892"/>
      <c r="Q1324" s="892"/>
      <c r="R1324" s="893"/>
      <c r="S1324" s="893"/>
      <c r="T1324" s="893"/>
      <c r="U1324" s="893"/>
      <c r="V1324" s="893"/>
      <c r="W1324" s="893"/>
      <c r="X1324" s="893"/>
      <c r="Y1324" s="892"/>
      <c r="Z1324" s="837"/>
      <c r="AA1324" s="838"/>
      <c r="AG1324" s="835"/>
      <c r="AH1324" s="835"/>
    </row>
    <row r="1325" spans="1:71" s="789" customFormat="1" ht="15.6" customHeight="1" outlineLevel="1" x14ac:dyDescent="0.2">
      <c r="B1325" s="569" t="s">
        <v>183</v>
      </c>
      <c r="C1325" s="814"/>
      <c r="D1325" s="570" t="s">
        <v>841</v>
      </c>
      <c r="E1325" s="577"/>
      <c r="F1325" s="570"/>
      <c r="G1325" s="571"/>
      <c r="H1325" s="571"/>
      <c r="I1325" s="767"/>
      <c r="J1325" s="767"/>
      <c r="K1325" s="767"/>
      <c r="L1325" s="767"/>
      <c r="M1325" s="767"/>
      <c r="N1325" s="814"/>
      <c r="O1325" s="884"/>
      <c r="P1325" s="885"/>
      <c r="Q1325" s="885"/>
      <c r="R1325" s="886"/>
      <c r="S1325" s="886"/>
      <c r="T1325" s="886"/>
      <c r="U1325" s="886"/>
      <c r="V1325" s="886"/>
      <c r="W1325" s="886"/>
      <c r="X1325" s="886"/>
      <c r="Y1325" s="887"/>
      <c r="Z1325" s="832"/>
      <c r="AA1325" s="832"/>
      <c r="AB1325" s="832"/>
      <c r="AC1325" s="832"/>
      <c r="AD1325" s="832"/>
      <c r="AE1325" s="832"/>
      <c r="AF1325" s="832"/>
      <c r="AG1325" s="832"/>
      <c r="AH1325" s="832"/>
      <c r="AI1325" s="832"/>
      <c r="AJ1325" s="832"/>
      <c r="AK1325" s="832"/>
      <c r="AL1325" s="832"/>
      <c r="AM1325" s="832"/>
      <c r="AN1325" s="832"/>
      <c r="AO1325" s="832"/>
      <c r="AP1325" s="832"/>
      <c r="AQ1325" s="832"/>
      <c r="AR1325" s="832"/>
      <c r="AS1325" s="832"/>
      <c r="AT1325" s="832"/>
      <c r="AU1325" s="832"/>
      <c r="AV1325" s="832"/>
      <c r="AW1325" s="832"/>
      <c r="AX1325" s="832"/>
      <c r="AY1325" s="832"/>
      <c r="AZ1325" s="832"/>
      <c r="BA1325" s="832"/>
      <c r="BB1325" s="832"/>
      <c r="BC1325" s="832"/>
      <c r="BD1325" s="832"/>
      <c r="BE1325" s="832"/>
      <c r="BF1325" s="832"/>
      <c r="BG1325" s="832"/>
      <c r="BH1325" s="832"/>
      <c r="BI1325" s="832"/>
      <c r="BJ1325" s="832"/>
      <c r="BK1325" s="832"/>
      <c r="BL1325" s="832"/>
      <c r="BM1325" s="832"/>
      <c r="BN1325" s="832"/>
      <c r="BO1325" s="832"/>
      <c r="BP1325" s="832"/>
      <c r="BQ1325" s="832"/>
      <c r="BR1325" s="832"/>
      <c r="BS1325" s="832"/>
    </row>
    <row r="1326" spans="1:71" ht="15.6" customHeight="1" outlineLevel="2" x14ac:dyDescent="0.2">
      <c r="B1326" s="581"/>
      <c r="C1326" s="699"/>
      <c r="D1326" s="587" t="s">
        <v>142</v>
      </c>
      <c r="E1326" s="579"/>
      <c r="G1326" s="580"/>
      <c r="H1326" s="580"/>
      <c r="N1326" s="703"/>
      <c r="O1326" s="888"/>
      <c r="P1326" s="888"/>
      <c r="Q1326" s="888"/>
    </row>
    <row r="1327" spans="1:71" ht="15.6" customHeight="1" outlineLevel="2" x14ac:dyDescent="0.2">
      <c r="B1327" s="583" t="s">
        <v>896</v>
      </c>
      <c r="D1327" s="578" t="s">
        <v>1531</v>
      </c>
      <c r="E1327" s="601">
        <v>1</v>
      </c>
      <c r="F1327" s="601" t="s">
        <v>844</v>
      </c>
      <c r="G1327" s="601"/>
      <c r="H1327" s="601">
        <f>E1327*G1327</f>
        <v>0</v>
      </c>
      <c r="I1327" s="775"/>
      <c r="J1327" s="775">
        <f>E1327*I1327</f>
        <v>0</v>
      </c>
      <c r="K1327" s="775">
        <v>1365</v>
      </c>
      <c r="L1327" s="775">
        <f>E1327*K1327</f>
        <v>1365</v>
      </c>
      <c r="M1327" s="775">
        <f>J1327+H1327*Tabellen!$K$2+L1327</f>
        <v>1365</v>
      </c>
      <c r="N1327" s="703"/>
      <c r="O1327" s="888">
        <f t="shared" ref="O1327:O1345" si="348">M1327</f>
        <v>1365</v>
      </c>
      <c r="P1327" s="888"/>
      <c r="Q1327" s="891" t="s">
        <v>973</v>
      </c>
      <c r="R1327" s="911">
        <f>_xlfn.XLOOKUP(Q1327,Tabellen!$B$9:$B$21,Tabellen!$C$9:$C$21,"controleren")</f>
        <v>0.4</v>
      </c>
      <c r="S1327" s="889">
        <f>O1327*R1327</f>
        <v>546</v>
      </c>
      <c r="T1327" s="889">
        <f>O1327-S1327</f>
        <v>819</v>
      </c>
      <c r="U1327" s="889">
        <f>S1327*Tabellen!$G$2</f>
        <v>49.14</v>
      </c>
      <c r="V1327" s="889">
        <f>T1327*Tabellen!$H$2</f>
        <v>171.98999999999998</v>
      </c>
      <c r="W1327" s="889">
        <f>U1327+V1327</f>
        <v>221.13</v>
      </c>
      <c r="X1327" s="889">
        <f>O1327+W1327</f>
        <v>1586.13</v>
      </c>
    </row>
    <row r="1328" spans="1:71" ht="15.6" customHeight="1" outlineLevel="2" x14ac:dyDescent="0.2">
      <c r="B1328" s="581"/>
      <c r="D1328" s="578"/>
      <c r="E1328" s="601"/>
      <c r="F1328" s="601"/>
      <c r="G1328" s="601"/>
      <c r="H1328" s="601"/>
      <c r="I1328" s="775"/>
      <c r="J1328" s="775"/>
      <c r="K1328" s="775"/>
      <c r="L1328" s="775"/>
      <c r="M1328" s="775"/>
      <c r="N1328" s="703"/>
      <c r="O1328" s="888">
        <f t="shared" si="348"/>
        <v>0</v>
      </c>
      <c r="P1328" s="888"/>
      <c r="Q1328" s="891"/>
    </row>
    <row r="1329" spans="1:24" ht="15.6" customHeight="1" outlineLevel="2" x14ac:dyDescent="0.2">
      <c r="B1329" s="583" t="s">
        <v>897</v>
      </c>
      <c r="D1329" s="578" t="s">
        <v>854</v>
      </c>
      <c r="E1329" s="601">
        <v>1</v>
      </c>
      <c r="F1329" s="601" t="s">
        <v>844</v>
      </c>
      <c r="G1329" s="601"/>
      <c r="H1329" s="601">
        <f>E1329*G1329</f>
        <v>0</v>
      </c>
      <c r="I1329" s="775"/>
      <c r="J1329" s="775">
        <f>E1329*I1329</f>
        <v>0</v>
      </c>
      <c r="K1329" s="775">
        <v>350</v>
      </c>
      <c r="L1329" s="775">
        <f>E1329*K1329</f>
        <v>350</v>
      </c>
      <c r="M1329" s="775">
        <f>J1329+H1329*Tabellen!$K$2+L1329</f>
        <v>350</v>
      </c>
      <c r="N1329" s="703"/>
      <c r="O1329" s="888">
        <f t="shared" si="348"/>
        <v>350</v>
      </c>
      <c r="P1329" s="888"/>
      <c r="Q1329" s="891" t="s">
        <v>973</v>
      </c>
      <c r="R1329" s="911">
        <f>_xlfn.XLOOKUP(Q1329,Tabellen!$B$9:$B$21,Tabellen!$C$9:$C$21,"controleren")</f>
        <v>0.4</v>
      </c>
      <c r="S1329" s="889">
        <f>O1329*R1329</f>
        <v>140</v>
      </c>
      <c r="T1329" s="889">
        <f>O1329-S1329</f>
        <v>210</v>
      </c>
      <c r="U1329" s="889">
        <f>S1329*Tabellen!$G$2</f>
        <v>12.6</v>
      </c>
      <c r="V1329" s="889">
        <f>T1329*Tabellen!$H$2</f>
        <v>44.1</v>
      </c>
      <c r="W1329" s="889">
        <f>U1329+V1329</f>
        <v>56.7</v>
      </c>
      <c r="X1329" s="889">
        <f>O1329+W1329</f>
        <v>406.7</v>
      </c>
    </row>
    <row r="1330" spans="1:24" ht="15.6" customHeight="1" outlineLevel="2" x14ac:dyDescent="0.2">
      <c r="B1330" s="581"/>
      <c r="D1330" s="578"/>
      <c r="E1330" s="601"/>
      <c r="F1330" s="601"/>
      <c r="G1330" s="601"/>
      <c r="H1330" s="601"/>
      <c r="I1330" s="775"/>
      <c r="J1330" s="775"/>
      <c r="K1330" s="775"/>
      <c r="L1330" s="775"/>
      <c r="M1330" s="775"/>
      <c r="N1330" s="703"/>
      <c r="O1330" s="888">
        <f t="shared" si="348"/>
        <v>0</v>
      </c>
      <c r="P1330" s="888"/>
      <c r="Q1330" s="891"/>
    </row>
    <row r="1331" spans="1:24" ht="15.6" customHeight="1" outlineLevel="2" x14ac:dyDescent="0.2">
      <c r="B1331" s="583" t="s">
        <v>898</v>
      </c>
      <c r="D1331" s="578" t="s">
        <v>1715</v>
      </c>
      <c r="E1331" s="601">
        <v>1</v>
      </c>
      <c r="F1331" s="601" t="s">
        <v>844</v>
      </c>
      <c r="G1331" s="601"/>
      <c r="H1331" s="601">
        <f>E1331*G1331</f>
        <v>0</v>
      </c>
      <c r="I1331" s="775"/>
      <c r="J1331" s="775">
        <f>E1331*I1331</f>
        <v>0</v>
      </c>
      <c r="K1331" s="775">
        <v>75</v>
      </c>
      <c r="L1331" s="775">
        <f>E1331*K1331</f>
        <v>75</v>
      </c>
      <c r="M1331" s="775">
        <f>J1331+H1331*Tabellen!$K$2+L1331</f>
        <v>75</v>
      </c>
      <c r="N1331" s="703"/>
      <c r="O1331" s="888">
        <f t="shared" si="348"/>
        <v>75</v>
      </c>
      <c r="P1331" s="888"/>
      <c r="Q1331" s="891" t="s">
        <v>973</v>
      </c>
      <c r="R1331" s="911">
        <f>_xlfn.XLOOKUP(Q1331,Tabellen!$B$9:$B$21,Tabellen!$C$9:$C$21,"controleren")</f>
        <v>0.4</v>
      </c>
      <c r="S1331" s="889">
        <f>O1331*R1331</f>
        <v>30</v>
      </c>
      <c r="T1331" s="889">
        <f>O1331-S1331</f>
        <v>45</v>
      </c>
      <c r="U1331" s="889">
        <f>S1331*Tabellen!$G$2</f>
        <v>2.6999999999999997</v>
      </c>
      <c r="V1331" s="889">
        <f>T1331*Tabellen!$H$2</f>
        <v>9.4499999999999993</v>
      </c>
      <c r="W1331" s="889">
        <f>U1331+V1331</f>
        <v>12.149999999999999</v>
      </c>
      <c r="X1331" s="889">
        <f>O1331+W1331</f>
        <v>87.15</v>
      </c>
    </row>
    <row r="1332" spans="1:24" ht="15.6" customHeight="1" outlineLevel="2" x14ac:dyDescent="0.2">
      <c r="B1332" s="581"/>
      <c r="D1332" s="578"/>
      <c r="E1332" s="601"/>
      <c r="F1332" s="601"/>
      <c r="G1332" s="601"/>
      <c r="H1332" s="601"/>
      <c r="I1332" s="775"/>
      <c r="J1332" s="775"/>
      <c r="K1332" s="775"/>
      <c r="L1332" s="775"/>
      <c r="M1332" s="775"/>
      <c r="N1332" s="703"/>
      <c r="O1332" s="888">
        <f t="shared" si="348"/>
        <v>0</v>
      </c>
      <c r="P1332" s="888"/>
      <c r="Q1332" s="891"/>
      <c r="R1332" s="911"/>
    </row>
    <row r="1333" spans="1:24" ht="15.6" customHeight="1" outlineLevel="2" x14ac:dyDescent="0.2">
      <c r="A1333" s="811"/>
      <c r="B1333" s="583" t="s">
        <v>899</v>
      </c>
      <c r="C1333" s="699"/>
      <c r="D1333" s="578" t="s">
        <v>1500</v>
      </c>
      <c r="E1333" s="579">
        <v>1</v>
      </c>
      <c r="F1333" s="576" t="s">
        <v>73</v>
      </c>
      <c r="G1333" s="580"/>
      <c r="H1333" s="580">
        <f>E1333*G1333</f>
        <v>0</v>
      </c>
      <c r="J1333" s="768">
        <f>E1333*I1333</f>
        <v>0</v>
      </c>
      <c r="K1333" s="768">
        <v>32.5</v>
      </c>
      <c r="L1333" s="768">
        <f>E1333*K1333</f>
        <v>32.5</v>
      </c>
      <c r="M1333" s="768">
        <f>J1333+H1333*Tabellen!$K$2+L1333</f>
        <v>32.5</v>
      </c>
      <c r="N1333" s="704"/>
      <c r="O1333" s="888">
        <f t="shared" si="348"/>
        <v>32.5</v>
      </c>
      <c r="P1333" s="888"/>
      <c r="Q1333" s="891" t="s">
        <v>973</v>
      </c>
      <c r="R1333" s="911">
        <f>_xlfn.XLOOKUP(Q1333,Tabellen!$B$9:$B$21,Tabellen!$C$9:$C$21,"controleren")</f>
        <v>0.4</v>
      </c>
      <c r="S1333" s="889">
        <f>O1333*R1333</f>
        <v>13</v>
      </c>
      <c r="T1333" s="889">
        <f>O1333-S1333</f>
        <v>19.5</v>
      </c>
      <c r="U1333" s="889">
        <f>S1333*Tabellen!$G$2</f>
        <v>1.17</v>
      </c>
      <c r="V1333" s="889">
        <f>T1333*Tabellen!$H$2</f>
        <v>4.0949999999999998</v>
      </c>
      <c r="W1333" s="889">
        <f>U1333+V1333</f>
        <v>5.2649999999999997</v>
      </c>
      <c r="X1333" s="889">
        <f>O1333+W1333</f>
        <v>37.765000000000001</v>
      </c>
    </row>
    <row r="1334" spans="1:24" ht="15.6" customHeight="1" outlineLevel="2" x14ac:dyDescent="0.2">
      <c r="A1334" s="811"/>
      <c r="B1334" s="581"/>
      <c r="C1334" s="699"/>
      <c r="D1334" s="578"/>
      <c r="E1334" s="579"/>
      <c r="G1334" s="580"/>
      <c r="H1334" s="580"/>
      <c r="N1334" s="704"/>
      <c r="O1334" s="888">
        <f t="shared" si="348"/>
        <v>0</v>
      </c>
      <c r="P1334" s="888"/>
      <c r="Q1334" s="891"/>
      <c r="R1334" s="911"/>
    </row>
    <row r="1335" spans="1:24" ht="15.6" customHeight="1" outlineLevel="2" x14ac:dyDescent="0.2">
      <c r="A1335" s="811"/>
      <c r="B1335" s="583" t="s">
        <v>900</v>
      </c>
      <c r="C1335" s="699"/>
      <c r="D1335" s="578" t="s">
        <v>1664</v>
      </c>
      <c r="E1335" s="579">
        <v>1</v>
      </c>
      <c r="F1335" s="576" t="s">
        <v>73</v>
      </c>
      <c r="G1335" s="580"/>
      <c r="H1335" s="580">
        <f>E1335*G1335</f>
        <v>0</v>
      </c>
      <c r="J1335" s="768">
        <f>E1335*I1335</f>
        <v>0</v>
      </c>
      <c r="K1335" s="768">
        <v>110</v>
      </c>
      <c r="L1335" s="768">
        <f>E1335*K1335</f>
        <v>110</v>
      </c>
      <c r="M1335" s="768">
        <f>J1335+H1335*Tabellen!$K$2+L1335</f>
        <v>110</v>
      </c>
      <c r="N1335" s="704"/>
      <c r="O1335" s="888">
        <f t="shared" si="348"/>
        <v>110</v>
      </c>
      <c r="P1335" s="888"/>
      <c r="Q1335" s="891" t="s">
        <v>973</v>
      </c>
      <c r="R1335" s="911">
        <f>_xlfn.XLOOKUP(Q1335,Tabellen!$B$9:$B$21,Tabellen!$C$9:$C$21,"controleren")</f>
        <v>0.4</v>
      </c>
      <c r="S1335" s="889">
        <f>O1335*R1335</f>
        <v>44</v>
      </c>
      <c r="T1335" s="889">
        <f>O1335-S1335</f>
        <v>66</v>
      </c>
      <c r="U1335" s="889">
        <f>S1335*Tabellen!$G$2</f>
        <v>3.96</v>
      </c>
      <c r="V1335" s="889">
        <f>T1335*Tabellen!$H$2</f>
        <v>13.86</v>
      </c>
      <c r="W1335" s="889">
        <f>U1335+V1335</f>
        <v>17.82</v>
      </c>
      <c r="X1335" s="889">
        <f>O1335+W1335</f>
        <v>127.82</v>
      </c>
    </row>
    <row r="1336" spans="1:24" ht="15.6" customHeight="1" outlineLevel="2" x14ac:dyDescent="0.2">
      <c r="A1336" s="811"/>
      <c r="B1336" s="581"/>
      <c r="C1336" s="699"/>
      <c r="D1336" s="578"/>
      <c r="E1336" s="579"/>
      <c r="G1336" s="580"/>
      <c r="H1336" s="580"/>
      <c r="N1336" s="704"/>
      <c r="O1336" s="888">
        <f t="shared" si="348"/>
        <v>0</v>
      </c>
      <c r="P1336" s="888"/>
      <c r="Q1336" s="891"/>
      <c r="R1336" s="911"/>
    </row>
    <row r="1337" spans="1:24" ht="15.6" customHeight="1" outlineLevel="2" x14ac:dyDescent="0.2">
      <c r="A1337" s="811"/>
      <c r="B1337" s="583" t="s">
        <v>901</v>
      </c>
      <c r="C1337" s="699"/>
      <c r="D1337" s="578" t="s">
        <v>875</v>
      </c>
      <c r="E1337" s="579">
        <v>1</v>
      </c>
      <c r="F1337" s="576" t="s">
        <v>73</v>
      </c>
      <c r="G1337" s="580"/>
      <c r="H1337" s="580">
        <f>E1337*G1337</f>
        <v>0</v>
      </c>
      <c r="J1337" s="768">
        <f>E1337*I1337</f>
        <v>0</v>
      </c>
      <c r="K1337" s="768">
        <v>100</v>
      </c>
      <c r="L1337" s="768">
        <f>E1337*K1337</f>
        <v>100</v>
      </c>
      <c r="M1337" s="768">
        <f>J1337+H1337*Tabellen!$K$2+L1337</f>
        <v>100</v>
      </c>
      <c r="N1337" s="704"/>
      <c r="O1337" s="888">
        <f t="shared" si="348"/>
        <v>100</v>
      </c>
      <c r="P1337" s="888"/>
      <c r="Q1337" s="891" t="s">
        <v>973</v>
      </c>
      <c r="R1337" s="911">
        <f>_xlfn.XLOOKUP(Q1337,Tabellen!$B$9:$B$21,Tabellen!$C$9:$C$21,"controleren")</f>
        <v>0.4</v>
      </c>
      <c r="S1337" s="889">
        <f>O1337*R1337</f>
        <v>40</v>
      </c>
      <c r="T1337" s="889">
        <f>O1337-S1337</f>
        <v>60</v>
      </c>
      <c r="U1337" s="889">
        <f>S1337*Tabellen!$G$2</f>
        <v>3.5999999999999996</v>
      </c>
      <c r="V1337" s="889">
        <f>T1337*Tabellen!$H$2</f>
        <v>12.6</v>
      </c>
      <c r="W1337" s="889">
        <f>U1337+V1337</f>
        <v>16.2</v>
      </c>
      <c r="X1337" s="889">
        <f>O1337+W1337</f>
        <v>116.2</v>
      </c>
    </row>
    <row r="1338" spans="1:24" ht="15.6" customHeight="1" outlineLevel="2" x14ac:dyDescent="0.2">
      <c r="A1338" s="811"/>
      <c r="B1338" s="581"/>
      <c r="C1338" s="699"/>
      <c r="D1338" s="578"/>
      <c r="E1338" s="579"/>
      <c r="G1338" s="580"/>
      <c r="H1338" s="580"/>
      <c r="N1338" s="704"/>
      <c r="O1338" s="888">
        <f t="shared" si="348"/>
        <v>0</v>
      </c>
      <c r="P1338" s="888"/>
      <c r="Q1338" s="891"/>
      <c r="R1338" s="911"/>
    </row>
    <row r="1339" spans="1:24" ht="15.6" customHeight="1" outlineLevel="2" x14ac:dyDescent="0.2">
      <c r="B1339" s="583" t="s">
        <v>902</v>
      </c>
      <c r="C1339" s="699"/>
      <c r="D1339" s="578" t="s">
        <v>846</v>
      </c>
      <c r="E1339" s="579">
        <v>1</v>
      </c>
      <c r="F1339" s="576" t="s">
        <v>73</v>
      </c>
      <c r="G1339" s="580"/>
      <c r="H1339" s="580">
        <f>E1339*G1339</f>
        <v>0</v>
      </c>
      <c r="J1339" s="768">
        <f>E1339*I1339</f>
        <v>0</v>
      </c>
      <c r="K1339" s="768">
        <v>175</v>
      </c>
      <c r="L1339" s="768">
        <f>E1339*K1339</f>
        <v>175</v>
      </c>
      <c r="M1339" s="768">
        <f>J1339+H1339*Tabellen!$K$2+L1339</f>
        <v>175</v>
      </c>
      <c r="N1339" s="703"/>
      <c r="O1339" s="888">
        <f t="shared" si="348"/>
        <v>175</v>
      </c>
      <c r="P1339" s="888"/>
      <c r="Q1339" s="891" t="s">
        <v>973</v>
      </c>
      <c r="R1339" s="911">
        <f>_xlfn.XLOOKUP(Q1339,Tabellen!$B$9:$B$21,Tabellen!$C$9:$C$21,"controleren")</f>
        <v>0.4</v>
      </c>
      <c r="S1339" s="889">
        <f>O1339*R1339</f>
        <v>70</v>
      </c>
      <c r="T1339" s="889">
        <f>O1339-S1339</f>
        <v>105</v>
      </c>
      <c r="U1339" s="889">
        <f>S1339*Tabellen!$G$2</f>
        <v>6.3</v>
      </c>
      <c r="V1339" s="889">
        <f>T1339*Tabellen!$H$2</f>
        <v>22.05</v>
      </c>
      <c r="W1339" s="889">
        <f>U1339+V1339</f>
        <v>28.35</v>
      </c>
      <c r="X1339" s="889">
        <f>O1339+W1339</f>
        <v>203.35</v>
      </c>
    </row>
    <row r="1340" spans="1:24" ht="15.6" customHeight="1" outlineLevel="2" x14ac:dyDescent="0.2">
      <c r="B1340" s="581"/>
      <c r="C1340" s="699"/>
      <c r="D1340" s="578"/>
      <c r="E1340" s="579"/>
      <c r="G1340" s="580"/>
      <c r="H1340" s="580"/>
      <c r="N1340" s="703"/>
      <c r="O1340" s="888">
        <f t="shared" si="348"/>
        <v>0</v>
      </c>
      <c r="P1340" s="888"/>
      <c r="Q1340" s="891"/>
      <c r="R1340" s="911"/>
    </row>
    <row r="1341" spans="1:24" ht="15.6" customHeight="1" outlineLevel="2" x14ac:dyDescent="0.2">
      <c r="B1341" s="583" t="s">
        <v>903</v>
      </c>
      <c r="C1341" s="699"/>
      <c r="D1341" s="578" t="s">
        <v>847</v>
      </c>
      <c r="E1341" s="579">
        <v>1</v>
      </c>
      <c r="F1341" s="576" t="s">
        <v>73</v>
      </c>
      <c r="G1341" s="580"/>
      <c r="H1341" s="580">
        <f>E1341*G1341</f>
        <v>0</v>
      </c>
      <c r="J1341" s="768">
        <f>E1341*I1341</f>
        <v>0</v>
      </c>
      <c r="K1341" s="768">
        <v>150</v>
      </c>
      <c r="L1341" s="768">
        <f>E1341*K1341</f>
        <v>150</v>
      </c>
      <c r="M1341" s="768">
        <f>J1341+H1341*Tabellen!$K$2+L1341</f>
        <v>150</v>
      </c>
      <c r="N1341" s="703"/>
      <c r="O1341" s="888">
        <f t="shared" si="348"/>
        <v>150</v>
      </c>
      <c r="P1341" s="888"/>
      <c r="Q1341" s="891" t="s">
        <v>973</v>
      </c>
      <c r="R1341" s="911">
        <f>_xlfn.XLOOKUP(Q1341,Tabellen!$B$9:$B$21,Tabellen!$C$9:$C$21,"controleren")</f>
        <v>0.4</v>
      </c>
      <c r="S1341" s="889">
        <f>O1341*R1341</f>
        <v>60</v>
      </c>
      <c r="T1341" s="889">
        <f>O1341-S1341</f>
        <v>90</v>
      </c>
      <c r="U1341" s="889">
        <f>S1341*Tabellen!$G$2</f>
        <v>5.3999999999999995</v>
      </c>
      <c r="V1341" s="889">
        <f>T1341*Tabellen!$H$2</f>
        <v>18.899999999999999</v>
      </c>
      <c r="W1341" s="889">
        <f>U1341+V1341</f>
        <v>24.299999999999997</v>
      </c>
      <c r="X1341" s="889">
        <f>O1341+W1341</f>
        <v>174.3</v>
      </c>
    </row>
    <row r="1342" spans="1:24" ht="15.6" customHeight="1" outlineLevel="2" x14ac:dyDescent="0.2">
      <c r="B1342" s="581"/>
      <c r="C1342" s="699"/>
      <c r="D1342" s="578"/>
      <c r="E1342" s="579"/>
      <c r="G1342" s="580"/>
      <c r="H1342" s="580"/>
      <c r="N1342" s="703"/>
      <c r="O1342" s="888">
        <f t="shared" si="348"/>
        <v>0</v>
      </c>
      <c r="P1342" s="888"/>
      <c r="Q1342" s="891"/>
      <c r="R1342" s="911"/>
    </row>
    <row r="1343" spans="1:24" ht="15.6" customHeight="1" outlineLevel="2" x14ac:dyDescent="0.2">
      <c r="B1343" s="583" t="s">
        <v>958</v>
      </c>
      <c r="C1343" s="699"/>
      <c r="D1343" s="578" t="s">
        <v>848</v>
      </c>
      <c r="E1343" s="579">
        <v>1</v>
      </c>
      <c r="F1343" s="576" t="s">
        <v>73</v>
      </c>
      <c r="G1343" s="580"/>
      <c r="H1343" s="580">
        <f>E1343*G1343</f>
        <v>0</v>
      </c>
      <c r="J1343" s="768">
        <f>E1343*I1343</f>
        <v>0</v>
      </c>
      <c r="K1343" s="768">
        <v>450</v>
      </c>
      <c r="L1343" s="768">
        <f>E1343*K1343</f>
        <v>450</v>
      </c>
      <c r="M1343" s="768">
        <f>J1343+H1343*Tabellen!$K$2+L1343</f>
        <v>450</v>
      </c>
      <c r="N1343" s="703"/>
      <c r="O1343" s="888">
        <f t="shared" si="348"/>
        <v>450</v>
      </c>
      <c r="P1343" s="888"/>
      <c r="Q1343" s="891" t="s">
        <v>973</v>
      </c>
      <c r="R1343" s="911">
        <f>_xlfn.XLOOKUP(Q1343,Tabellen!$B$9:$B$21,Tabellen!$C$9:$C$21,"controleren")</f>
        <v>0.4</v>
      </c>
      <c r="S1343" s="889">
        <f>O1343*R1343</f>
        <v>180</v>
      </c>
      <c r="T1343" s="889">
        <f>O1343-S1343</f>
        <v>270</v>
      </c>
      <c r="U1343" s="889">
        <f>S1343*Tabellen!$G$2</f>
        <v>16.2</v>
      </c>
      <c r="V1343" s="889">
        <f>T1343*Tabellen!$H$2</f>
        <v>56.699999999999996</v>
      </c>
      <c r="W1343" s="889">
        <f>U1343+V1343</f>
        <v>72.899999999999991</v>
      </c>
      <c r="X1343" s="889">
        <f>O1343+W1343</f>
        <v>522.9</v>
      </c>
    </row>
    <row r="1344" spans="1:24" ht="15.6" customHeight="1" outlineLevel="2" x14ac:dyDescent="0.2">
      <c r="B1344" s="581"/>
      <c r="C1344" s="699"/>
      <c r="D1344" s="578"/>
      <c r="E1344" s="579"/>
      <c r="G1344" s="580"/>
      <c r="H1344" s="580"/>
      <c r="N1344" s="703"/>
      <c r="O1344" s="888">
        <f t="shared" si="348"/>
        <v>0</v>
      </c>
      <c r="P1344" s="888"/>
      <c r="Q1344" s="891"/>
      <c r="R1344" s="911"/>
    </row>
    <row r="1345" spans="1:71" ht="15.6" customHeight="1" outlineLevel="2" x14ac:dyDescent="0.2">
      <c r="B1345" s="583" t="s">
        <v>959</v>
      </c>
      <c r="C1345" s="699"/>
      <c r="D1345" s="578" t="s">
        <v>849</v>
      </c>
      <c r="E1345" s="579">
        <v>1</v>
      </c>
      <c r="F1345" s="576" t="s">
        <v>74</v>
      </c>
      <c r="G1345" s="580"/>
      <c r="H1345" s="580">
        <f>E1345*G1345</f>
        <v>0</v>
      </c>
      <c r="J1345" s="768">
        <f>E1345*I1345</f>
        <v>0</v>
      </c>
      <c r="K1345" s="768">
        <v>2.35</v>
      </c>
      <c r="L1345" s="768">
        <f>E1345*K1345</f>
        <v>2.35</v>
      </c>
      <c r="M1345" s="768">
        <f>J1345+H1345*Tabellen!$K$2+L1345</f>
        <v>2.35</v>
      </c>
      <c r="N1345" s="703"/>
      <c r="O1345" s="888">
        <f t="shared" si="348"/>
        <v>2.35</v>
      </c>
      <c r="P1345" s="888"/>
      <c r="Q1345" s="891" t="s">
        <v>973</v>
      </c>
      <c r="R1345" s="911">
        <f>_xlfn.XLOOKUP(Q1345,Tabellen!$B$9:$B$21,Tabellen!$C$9:$C$21,"controleren")</f>
        <v>0.4</v>
      </c>
      <c r="S1345" s="889">
        <f>O1345*R1345</f>
        <v>0.94000000000000006</v>
      </c>
      <c r="T1345" s="889">
        <f>O1345-S1345</f>
        <v>1.4100000000000001</v>
      </c>
      <c r="U1345" s="889">
        <f>S1345*Tabellen!$G$2</f>
        <v>8.4600000000000009E-2</v>
      </c>
      <c r="V1345" s="889">
        <f>T1345*Tabellen!$H$2</f>
        <v>0.29610000000000003</v>
      </c>
      <c r="W1345" s="889">
        <f>U1345+V1345</f>
        <v>0.38070000000000004</v>
      </c>
      <c r="X1345" s="889">
        <f>O1345+W1345</f>
        <v>2.7307000000000001</v>
      </c>
    </row>
    <row r="1346" spans="1:71" ht="15.6" customHeight="1" outlineLevel="2" x14ac:dyDescent="0.2">
      <c r="B1346" s="581"/>
      <c r="C1346" s="699"/>
      <c r="D1346" s="578"/>
      <c r="E1346" s="579"/>
      <c r="G1346" s="580"/>
      <c r="H1346" s="580"/>
      <c r="N1346" s="703"/>
      <c r="O1346" s="888"/>
      <c r="P1346" s="888"/>
      <c r="Q1346" s="891"/>
      <c r="R1346" s="911"/>
    </row>
    <row r="1347" spans="1:71" ht="15.6" customHeight="1" outlineLevel="2" x14ac:dyDescent="0.2">
      <c r="B1347" s="583" t="s">
        <v>960</v>
      </c>
      <c r="C1347" s="699"/>
      <c r="D1347" s="578" t="s">
        <v>876</v>
      </c>
      <c r="E1347" s="579"/>
      <c r="F1347" s="576" t="s">
        <v>967</v>
      </c>
      <c r="G1347" s="580"/>
      <c r="H1347" s="580">
        <f>E1347*G1347</f>
        <v>0</v>
      </c>
      <c r="J1347" s="768">
        <f>E1347*I1347</f>
        <v>0</v>
      </c>
      <c r="K1347" s="768">
        <v>0</v>
      </c>
      <c r="L1347" s="768">
        <f>E1347*K1347</f>
        <v>0</v>
      </c>
      <c r="M1347" s="768">
        <f>J1347+H1347*Tabellen!$K$2+L1347</f>
        <v>0</v>
      </c>
      <c r="N1347" s="703"/>
      <c r="O1347" s="888">
        <f>M1347</f>
        <v>0</v>
      </c>
      <c r="P1347" s="888"/>
      <c r="Q1347" s="891"/>
      <c r="R1347" s="911"/>
    </row>
    <row r="1348" spans="1:71" ht="15.6" customHeight="1" outlineLevel="2" x14ac:dyDescent="0.2">
      <c r="B1348" s="578"/>
      <c r="C1348" s="699"/>
      <c r="D1348" s="578"/>
      <c r="E1348" s="579"/>
      <c r="G1348" s="580"/>
      <c r="H1348" s="580"/>
      <c r="N1348" s="703"/>
      <c r="O1348" s="888"/>
      <c r="P1348" s="888"/>
      <c r="Q1348" s="891"/>
      <c r="R1348" s="911"/>
    </row>
    <row r="1349" spans="1:71" s="575" customFormat="1" ht="15.6" customHeight="1" outlineLevel="2" x14ac:dyDescent="0.2">
      <c r="A1349" s="811"/>
      <c r="B1349" s="583" t="s">
        <v>1373</v>
      </c>
      <c r="C1349" s="991"/>
      <c r="D1349" s="576" t="s">
        <v>1682</v>
      </c>
      <c r="E1349" s="579">
        <v>1</v>
      </c>
      <c r="F1349" s="576" t="s">
        <v>74</v>
      </c>
      <c r="G1349" s="722"/>
      <c r="H1349" s="722">
        <f>E1349*G1349</f>
        <v>0</v>
      </c>
      <c r="I1349" s="778"/>
      <c r="J1349" s="776"/>
      <c r="K1349" s="778">
        <v>29</v>
      </c>
      <c r="L1349" s="776">
        <f>+K1349*E1349</f>
        <v>29</v>
      </c>
      <c r="M1349" s="777">
        <f>J1349+H1349*Tabellen!$K$2+L1349</f>
        <v>29</v>
      </c>
      <c r="N1349" s="704"/>
      <c r="O1349" s="888">
        <f>M1349</f>
        <v>29</v>
      </c>
      <c r="P1349" s="902"/>
      <c r="Q1349" s="891" t="s">
        <v>973</v>
      </c>
      <c r="R1349" s="911">
        <f>_xlfn.XLOOKUP(Q1349,Tabellen!$B$9:$B$21,Tabellen!$C$9:$C$21,"controleren")</f>
        <v>0.4</v>
      </c>
      <c r="S1349" s="889">
        <f>O1349*R1349</f>
        <v>11.600000000000001</v>
      </c>
      <c r="T1349" s="889">
        <f>O1349-S1349</f>
        <v>17.399999999999999</v>
      </c>
      <c r="U1349" s="889">
        <f>S1349*Tabellen!$G$2</f>
        <v>1.044</v>
      </c>
      <c r="V1349" s="889">
        <f>T1349*Tabellen!$H$2</f>
        <v>3.6539999999999995</v>
      </c>
      <c r="W1349" s="889">
        <f>U1349+V1349</f>
        <v>4.6979999999999995</v>
      </c>
      <c r="X1349" s="889">
        <f>O1349+W1349</f>
        <v>33.698</v>
      </c>
      <c r="Y1349" s="890"/>
      <c r="Z1349" s="841"/>
      <c r="AA1349" s="839"/>
      <c r="AB1349" s="839"/>
      <c r="AC1349" s="839"/>
      <c r="AD1349" s="839"/>
      <c r="AE1349" s="839"/>
      <c r="AF1349" s="839"/>
      <c r="AG1349" s="839"/>
      <c r="AH1349" s="839"/>
      <c r="AI1349" s="839"/>
      <c r="AJ1349" s="839"/>
      <c r="AK1349" s="839"/>
      <c r="AL1349" s="839"/>
      <c r="AM1349" s="839"/>
      <c r="AN1349" s="839"/>
      <c r="AO1349" s="839"/>
      <c r="AP1349" s="839"/>
      <c r="AQ1349" s="839"/>
      <c r="AR1349" s="839"/>
      <c r="AS1349" s="839"/>
      <c r="AT1349" s="839"/>
      <c r="AU1349" s="839"/>
      <c r="AV1349" s="839"/>
      <c r="AW1349" s="839"/>
      <c r="AX1349" s="839"/>
      <c r="AY1349" s="839"/>
      <c r="AZ1349" s="839"/>
      <c r="BA1349" s="839"/>
      <c r="BB1349" s="839"/>
      <c r="BC1349" s="839"/>
      <c r="BD1349" s="839"/>
      <c r="BE1349" s="839"/>
      <c r="BF1349" s="839"/>
      <c r="BG1349" s="839"/>
      <c r="BH1349" s="839"/>
      <c r="BI1349" s="839"/>
      <c r="BJ1349" s="839"/>
      <c r="BK1349" s="839"/>
      <c r="BL1349" s="839"/>
      <c r="BM1349" s="839"/>
      <c r="BN1349" s="839"/>
      <c r="BO1349" s="839"/>
      <c r="BP1349" s="839"/>
      <c r="BQ1349" s="839"/>
      <c r="BR1349" s="839"/>
      <c r="BS1349" s="839"/>
    </row>
    <row r="1350" spans="1:71" s="575" customFormat="1" ht="15.6" customHeight="1" outlineLevel="2" x14ac:dyDescent="0.2">
      <c r="A1350" s="811"/>
      <c r="B1350" s="990"/>
      <c r="C1350" s="991"/>
      <c r="D1350" s="576"/>
      <c r="E1350" s="579"/>
      <c r="F1350" s="576"/>
      <c r="G1350" s="722"/>
      <c r="H1350" s="722"/>
      <c r="I1350" s="778"/>
      <c r="J1350" s="776"/>
      <c r="K1350" s="778"/>
      <c r="L1350" s="776"/>
      <c r="M1350" s="777"/>
      <c r="N1350" s="704"/>
      <c r="O1350" s="888"/>
      <c r="P1350" s="902"/>
      <c r="Q1350" s="891"/>
      <c r="R1350" s="911"/>
      <c r="S1350" s="889"/>
      <c r="T1350" s="889"/>
      <c r="U1350" s="889"/>
      <c r="V1350" s="889"/>
      <c r="W1350" s="889"/>
      <c r="X1350" s="889"/>
      <c r="Y1350" s="890"/>
      <c r="Z1350" s="841"/>
      <c r="AA1350" s="839"/>
      <c r="AB1350" s="839"/>
      <c r="AC1350" s="839"/>
      <c r="AD1350" s="839"/>
      <c r="AE1350" s="839"/>
      <c r="AF1350" s="839"/>
      <c r="AG1350" s="839"/>
      <c r="AH1350" s="839"/>
      <c r="AI1350" s="839"/>
      <c r="AJ1350" s="839"/>
      <c r="AK1350" s="839"/>
      <c r="AL1350" s="839"/>
      <c r="AM1350" s="839"/>
      <c r="AN1350" s="839"/>
      <c r="AO1350" s="839"/>
      <c r="AP1350" s="839"/>
      <c r="AQ1350" s="839"/>
      <c r="AR1350" s="839"/>
      <c r="AS1350" s="839"/>
      <c r="AT1350" s="839"/>
      <c r="AU1350" s="839"/>
      <c r="AV1350" s="839"/>
      <c r="AW1350" s="839"/>
      <c r="AX1350" s="839"/>
      <c r="AY1350" s="839"/>
      <c r="AZ1350" s="839"/>
      <c r="BA1350" s="839"/>
      <c r="BB1350" s="839"/>
      <c r="BC1350" s="839"/>
      <c r="BD1350" s="839"/>
      <c r="BE1350" s="839"/>
      <c r="BF1350" s="839"/>
      <c r="BG1350" s="839"/>
      <c r="BH1350" s="839"/>
      <c r="BI1350" s="839"/>
      <c r="BJ1350" s="839"/>
      <c r="BK1350" s="839"/>
      <c r="BL1350" s="839"/>
      <c r="BM1350" s="839"/>
      <c r="BN1350" s="839"/>
      <c r="BO1350" s="839"/>
      <c r="BP1350" s="839"/>
      <c r="BQ1350" s="839"/>
      <c r="BR1350" s="839"/>
      <c r="BS1350" s="839"/>
    </row>
    <row r="1351" spans="1:71" s="575" customFormat="1" ht="15.6" customHeight="1" outlineLevel="2" x14ac:dyDescent="0.2">
      <c r="A1351" s="811"/>
      <c r="B1351" s="583" t="s">
        <v>1374</v>
      </c>
      <c r="C1351" s="991"/>
      <c r="D1351" s="576" t="s">
        <v>1375</v>
      </c>
      <c r="E1351" s="739">
        <v>1</v>
      </c>
      <c r="F1351" s="740" t="s">
        <v>74</v>
      </c>
      <c r="G1351" s="722"/>
      <c r="H1351" s="722">
        <f>E1351*G1351</f>
        <v>0</v>
      </c>
      <c r="I1351" s="778"/>
      <c r="J1351" s="776"/>
      <c r="K1351" s="778">
        <v>33</v>
      </c>
      <c r="L1351" s="776">
        <f>+K1351*E1351</f>
        <v>33</v>
      </c>
      <c r="M1351" s="777">
        <f>J1351+H1351*Tabellen!$K$2+L1351</f>
        <v>33</v>
      </c>
      <c r="N1351" s="704"/>
      <c r="O1351" s="888">
        <f>M1351</f>
        <v>33</v>
      </c>
      <c r="P1351" s="902"/>
      <c r="Q1351" s="891" t="s">
        <v>973</v>
      </c>
      <c r="R1351" s="911">
        <f>_xlfn.XLOOKUP(Q1351,Tabellen!$B$9:$B$21,Tabellen!$C$9:$C$21,"controleren")</f>
        <v>0.4</v>
      </c>
      <c r="S1351" s="889">
        <f>O1351*R1351</f>
        <v>13.200000000000001</v>
      </c>
      <c r="T1351" s="889">
        <f>O1351-S1351</f>
        <v>19.799999999999997</v>
      </c>
      <c r="U1351" s="889">
        <f>S1351*Tabellen!$G$2</f>
        <v>1.1879999999999999</v>
      </c>
      <c r="V1351" s="889">
        <f>T1351*Tabellen!$H$2</f>
        <v>4.1579999999999995</v>
      </c>
      <c r="W1351" s="889">
        <f>U1351+V1351</f>
        <v>5.3459999999999992</v>
      </c>
      <c r="X1351" s="889">
        <f>O1351+W1351</f>
        <v>38.345999999999997</v>
      </c>
      <c r="Y1351" s="890"/>
      <c r="Z1351" s="841"/>
      <c r="AA1351" s="839"/>
      <c r="AB1351" s="839"/>
      <c r="AC1351" s="839"/>
      <c r="AD1351" s="839"/>
      <c r="AE1351" s="839"/>
      <c r="AF1351" s="839"/>
      <c r="AG1351" s="839"/>
      <c r="AH1351" s="839"/>
      <c r="AI1351" s="839"/>
      <c r="AJ1351" s="839"/>
      <c r="AK1351" s="839"/>
      <c r="AL1351" s="839"/>
      <c r="AM1351" s="839"/>
      <c r="AN1351" s="839"/>
      <c r="AO1351" s="839"/>
      <c r="AP1351" s="839"/>
      <c r="AQ1351" s="839"/>
      <c r="AR1351" s="839"/>
      <c r="AS1351" s="839"/>
      <c r="AT1351" s="839"/>
      <c r="AU1351" s="839"/>
      <c r="AV1351" s="839"/>
      <c r="AW1351" s="839"/>
      <c r="AX1351" s="839"/>
      <c r="AY1351" s="839"/>
      <c r="AZ1351" s="839"/>
      <c r="BA1351" s="839"/>
      <c r="BB1351" s="839"/>
      <c r="BC1351" s="839"/>
      <c r="BD1351" s="839"/>
      <c r="BE1351" s="839"/>
      <c r="BF1351" s="839"/>
      <c r="BG1351" s="839"/>
      <c r="BH1351" s="839"/>
      <c r="BI1351" s="839"/>
      <c r="BJ1351" s="839"/>
      <c r="BK1351" s="839"/>
      <c r="BL1351" s="839"/>
      <c r="BM1351" s="839"/>
      <c r="BN1351" s="839"/>
      <c r="BO1351" s="839"/>
      <c r="BP1351" s="839"/>
      <c r="BQ1351" s="839"/>
      <c r="BR1351" s="839"/>
      <c r="BS1351" s="839"/>
    </row>
    <row r="1352" spans="1:71" ht="15.6" customHeight="1" outlineLevel="2" x14ac:dyDescent="0.2">
      <c r="B1352" s="581"/>
      <c r="C1352" s="699"/>
      <c r="D1352" s="601"/>
      <c r="E1352" s="579"/>
      <c r="G1352" s="580"/>
      <c r="H1352" s="580"/>
      <c r="N1352" s="703"/>
      <c r="O1352" s="888"/>
      <c r="P1352" s="888"/>
      <c r="Q1352" s="888"/>
    </row>
    <row r="1353" spans="1:71" ht="9" customHeight="1" outlineLevel="1" x14ac:dyDescent="0.2">
      <c r="B1353" s="582"/>
      <c r="D1353" s="583"/>
      <c r="E1353" s="585"/>
      <c r="F1353" s="583"/>
      <c r="G1353" s="584"/>
      <c r="H1353" s="584"/>
      <c r="I1353" s="769"/>
      <c r="J1353" s="769"/>
      <c r="K1353" s="769"/>
      <c r="L1353" s="769"/>
      <c r="M1353" s="769"/>
      <c r="N1353" s="694"/>
      <c r="O1353" s="892"/>
      <c r="P1353" s="892"/>
      <c r="Q1353" s="892"/>
      <c r="R1353" s="893"/>
      <c r="S1353" s="893"/>
      <c r="T1353" s="893"/>
      <c r="U1353" s="893"/>
      <c r="V1353" s="893"/>
      <c r="W1353" s="893"/>
      <c r="X1353" s="893"/>
      <c r="Y1353" s="892"/>
      <c r="Z1353" s="837"/>
      <c r="AA1353" s="838"/>
      <c r="AG1353" s="835"/>
      <c r="AH1353" s="835"/>
    </row>
    <row r="1354" spans="1:71" s="789" customFormat="1" ht="15.6" customHeight="1" outlineLevel="1" x14ac:dyDescent="0.2">
      <c r="B1354" s="569" t="s">
        <v>1214</v>
      </c>
      <c r="C1354" s="814"/>
      <c r="D1354" s="570" t="s">
        <v>1684</v>
      </c>
      <c r="E1354" s="577"/>
      <c r="F1354" s="570" t="s">
        <v>74</v>
      </c>
      <c r="G1354" s="571"/>
      <c r="H1354" s="571"/>
      <c r="I1354" s="767"/>
      <c r="J1354" s="767"/>
      <c r="K1354" s="767"/>
      <c r="L1354" s="767"/>
      <c r="M1354" s="767"/>
      <c r="N1354" s="814"/>
      <c r="O1354" s="884"/>
      <c r="P1354" s="885" t="str">
        <f>B1354</f>
        <v>V3-2-A1</v>
      </c>
      <c r="Q1354" s="885"/>
      <c r="R1354" s="886"/>
      <c r="S1354" s="886"/>
      <c r="T1354" s="886"/>
      <c r="U1354" s="886"/>
      <c r="V1354" s="886"/>
      <c r="W1354" s="886"/>
      <c r="X1354" s="886"/>
      <c r="Y1354" s="887"/>
      <c r="Z1354" s="832"/>
      <c r="AA1354" s="832"/>
      <c r="AB1354" s="832"/>
      <c r="AC1354" s="832"/>
      <c r="AD1354" s="832"/>
      <c r="AE1354" s="832"/>
      <c r="AF1354" s="832"/>
      <c r="AG1354" s="832"/>
      <c r="AH1354" s="832"/>
      <c r="AI1354" s="832"/>
      <c r="AJ1354" s="832"/>
      <c r="AK1354" s="832"/>
      <c r="AL1354" s="832"/>
      <c r="AM1354" s="832"/>
      <c r="AN1354" s="832"/>
      <c r="AO1354" s="832"/>
      <c r="AP1354" s="832"/>
      <c r="AQ1354" s="832"/>
      <c r="AR1354" s="832"/>
      <c r="AS1354" s="832"/>
      <c r="AT1354" s="832"/>
      <c r="AU1354" s="832"/>
      <c r="AV1354" s="832"/>
      <c r="AW1354" s="832"/>
      <c r="AX1354" s="832"/>
      <c r="AY1354" s="832"/>
      <c r="AZ1354" s="832"/>
      <c r="BA1354" s="832"/>
      <c r="BB1354" s="832"/>
      <c r="BC1354" s="832"/>
      <c r="BD1354" s="832"/>
      <c r="BE1354" s="832"/>
      <c r="BF1354" s="832"/>
      <c r="BG1354" s="832"/>
      <c r="BH1354" s="832"/>
      <c r="BI1354" s="832"/>
      <c r="BJ1354" s="832"/>
      <c r="BK1354" s="832"/>
      <c r="BL1354" s="832"/>
      <c r="BM1354" s="832"/>
      <c r="BN1354" s="832"/>
      <c r="BO1354" s="832"/>
      <c r="BP1354" s="832"/>
      <c r="BQ1354" s="832"/>
      <c r="BR1354" s="832"/>
      <c r="BS1354" s="832"/>
    </row>
    <row r="1355" spans="1:71" ht="15.6" customHeight="1" outlineLevel="2" x14ac:dyDescent="0.2">
      <c r="B1355" s="578"/>
      <c r="D1355" s="587" t="s">
        <v>142</v>
      </c>
      <c r="E1355" s="579"/>
      <c r="G1355" s="580"/>
      <c r="H1355" s="580"/>
      <c r="I1355" s="774"/>
      <c r="J1355" s="774"/>
      <c r="K1355" s="774"/>
      <c r="N1355" s="703"/>
      <c r="O1355" s="888"/>
      <c r="P1355" s="888"/>
      <c r="Q1355" s="888"/>
    </row>
    <row r="1356" spans="1:71" ht="15.6" customHeight="1" outlineLevel="2" x14ac:dyDescent="0.2">
      <c r="B1356" s="578"/>
      <c r="D1356" s="587"/>
      <c r="E1356" s="579"/>
      <c r="G1356" s="580"/>
      <c r="H1356" s="580"/>
      <c r="I1356" s="774"/>
      <c r="J1356" s="774"/>
      <c r="K1356" s="774"/>
      <c r="N1356" s="703"/>
      <c r="O1356" s="888"/>
      <c r="P1356" s="888"/>
      <c r="Q1356" s="888"/>
    </row>
    <row r="1357" spans="1:71" ht="15.6" customHeight="1" outlineLevel="2" x14ac:dyDescent="0.2">
      <c r="B1357" s="578"/>
      <c r="D1357" s="587" t="s">
        <v>1173</v>
      </c>
      <c r="E1357" s="579"/>
      <c r="G1357" s="580"/>
      <c r="H1357" s="580"/>
      <c r="I1357" s="774"/>
      <c r="J1357" s="774"/>
      <c r="K1357" s="774"/>
      <c r="N1357" s="703"/>
      <c r="O1357" s="888"/>
      <c r="P1357" s="888"/>
      <c r="Q1357" s="888"/>
    </row>
    <row r="1358" spans="1:71" ht="15.6" customHeight="1" outlineLevel="2" x14ac:dyDescent="0.2">
      <c r="B1358" s="715"/>
      <c r="D1358" s="744" t="s">
        <v>1363</v>
      </c>
      <c r="E1358" s="716"/>
      <c r="F1358" s="700"/>
      <c r="G1358" s="717"/>
      <c r="H1358" s="717"/>
      <c r="I1358" s="718"/>
      <c r="J1358" s="718"/>
      <c r="K1358" s="718"/>
      <c r="L1358" s="718"/>
      <c r="M1358" s="718"/>
      <c r="N1358" s="703"/>
      <c r="O1358" s="897"/>
      <c r="P1358" s="897"/>
      <c r="Q1358" s="897"/>
      <c r="R1358" s="897"/>
      <c r="S1358" s="897"/>
      <c r="T1358" s="897"/>
      <c r="U1358" s="897"/>
      <c r="V1358" s="897"/>
      <c r="W1358" s="897"/>
      <c r="X1358" s="897"/>
    </row>
    <row r="1359" spans="1:71" ht="15.6" customHeight="1" outlineLevel="2" x14ac:dyDescent="0.2">
      <c r="B1359" s="578"/>
      <c r="D1359" s="601"/>
      <c r="E1359" s="579"/>
      <c r="G1359" s="580"/>
      <c r="H1359" s="580"/>
      <c r="N1359" s="703"/>
      <c r="O1359" s="888"/>
      <c r="P1359" s="888"/>
      <c r="Q1359" s="888"/>
    </row>
    <row r="1360" spans="1:71" ht="9" customHeight="1" outlineLevel="1" x14ac:dyDescent="0.2">
      <c r="B1360" s="582"/>
      <c r="D1360" s="583"/>
      <c r="E1360" s="585"/>
      <c r="F1360" s="583"/>
      <c r="G1360" s="584"/>
      <c r="H1360" s="584"/>
      <c r="I1360" s="769"/>
      <c r="J1360" s="769"/>
      <c r="K1360" s="769"/>
      <c r="L1360" s="769"/>
      <c r="M1360" s="769"/>
      <c r="N1360" s="694"/>
      <c r="O1360" s="892"/>
      <c r="P1360" s="892"/>
      <c r="Q1360" s="892"/>
      <c r="R1360" s="893"/>
      <c r="S1360" s="893"/>
      <c r="T1360" s="893"/>
      <c r="U1360" s="893"/>
      <c r="V1360" s="893"/>
      <c r="W1360" s="893"/>
      <c r="X1360" s="893"/>
      <c r="Y1360" s="892"/>
      <c r="Z1360" s="837"/>
      <c r="AA1360" s="838"/>
      <c r="AG1360" s="835"/>
      <c r="AH1360" s="835"/>
    </row>
    <row r="1361" spans="1:71" s="789" customFormat="1" ht="15.6" customHeight="1" outlineLevel="1" x14ac:dyDescent="0.2">
      <c r="B1361" s="569" t="s">
        <v>1215</v>
      </c>
      <c r="C1361" s="814"/>
      <c r="D1361" s="570" t="s">
        <v>1555</v>
      </c>
      <c r="E1361" s="577">
        <v>1</v>
      </c>
      <c r="F1361" s="570" t="s">
        <v>74</v>
      </c>
      <c r="G1361" s="571"/>
      <c r="H1361" s="571">
        <f>SUM(H1362:H1363)/E1361</f>
        <v>0</v>
      </c>
      <c r="I1361" s="767"/>
      <c r="J1361" s="767">
        <f>SUM(J1362:J1364)/E1361</f>
        <v>0</v>
      </c>
      <c r="K1361" s="767"/>
      <c r="L1361" s="767">
        <f>SUM(L1362:L1364)/E1361</f>
        <v>0</v>
      </c>
      <c r="M1361" s="767">
        <f>SUM(M1362:M1364)/E1361</f>
        <v>0</v>
      </c>
      <c r="N1361" s="814"/>
      <c r="O1361" s="886">
        <f>SUM(O1362:O1364)/E1361</f>
        <v>0</v>
      </c>
      <c r="P1361" s="885" t="str">
        <f>B1361</f>
        <v>V3-2-A2</v>
      </c>
      <c r="Q1361" s="885"/>
      <c r="R1361" s="886"/>
      <c r="S1361" s="886"/>
      <c r="T1361" s="886"/>
      <c r="U1361" s="899"/>
      <c r="V1361" s="886"/>
      <c r="W1361" s="886"/>
      <c r="X1361" s="886">
        <f>SUM(X1362:X1364)/E1361</f>
        <v>0</v>
      </c>
      <c r="Y1361" s="887"/>
      <c r="Z1361" s="832"/>
      <c r="AA1361" s="832"/>
      <c r="AB1361" s="832"/>
      <c r="AC1361" s="832"/>
      <c r="AD1361" s="832"/>
      <c r="AE1361" s="832"/>
      <c r="AF1361" s="832"/>
      <c r="AG1361" s="832"/>
      <c r="AH1361" s="832"/>
      <c r="AI1361" s="832"/>
      <c r="AJ1361" s="832"/>
      <c r="AK1361" s="832"/>
      <c r="AL1361" s="832"/>
      <c r="AM1361" s="832"/>
      <c r="AN1361" s="832"/>
      <c r="AO1361" s="832"/>
      <c r="AP1361" s="832"/>
      <c r="AQ1361" s="832"/>
      <c r="AR1361" s="832"/>
      <c r="AS1361" s="832"/>
      <c r="AT1361" s="832"/>
      <c r="AU1361" s="832"/>
      <c r="AV1361" s="832"/>
      <c r="AW1361" s="832"/>
      <c r="AX1361" s="832"/>
      <c r="AY1361" s="832"/>
      <c r="AZ1361" s="832"/>
      <c r="BA1361" s="832"/>
      <c r="BB1361" s="832"/>
      <c r="BC1361" s="832"/>
      <c r="BD1361" s="832"/>
      <c r="BE1361" s="832"/>
      <c r="BF1361" s="832"/>
      <c r="BG1361" s="832"/>
      <c r="BH1361" s="832"/>
      <c r="BI1361" s="832"/>
      <c r="BJ1361" s="832"/>
      <c r="BK1361" s="832"/>
      <c r="BL1361" s="832"/>
      <c r="BM1361" s="832"/>
      <c r="BN1361" s="832"/>
      <c r="BO1361" s="832"/>
      <c r="BP1361" s="832"/>
      <c r="BQ1361" s="832"/>
      <c r="BR1361" s="832"/>
      <c r="BS1361" s="832"/>
    </row>
    <row r="1362" spans="1:71" ht="15.6" customHeight="1" outlineLevel="2" x14ac:dyDescent="0.2">
      <c r="B1362" s="578"/>
      <c r="D1362" s="587" t="s">
        <v>142</v>
      </c>
      <c r="E1362" s="579"/>
      <c r="G1362" s="580"/>
      <c r="H1362" s="580"/>
      <c r="I1362" s="774"/>
      <c r="J1362" s="774"/>
      <c r="K1362" s="774"/>
      <c r="N1362" s="703"/>
      <c r="O1362" s="888"/>
      <c r="P1362" s="888"/>
      <c r="Q1362" s="894"/>
      <c r="R1362" s="901"/>
      <c r="S1362" s="895"/>
      <c r="T1362" s="901"/>
    </row>
    <row r="1363" spans="1:71" s="575" customFormat="1" ht="15.6" customHeight="1" outlineLevel="2" x14ac:dyDescent="0.2">
      <c r="A1363" s="811"/>
      <c r="B1363" s="581"/>
      <c r="C1363" s="699"/>
      <c r="D1363" s="744" t="str">
        <f>D1358</f>
        <v xml:space="preserve">Zie prijs binnenzijde dak isoleren </v>
      </c>
      <c r="E1363" s="720"/>
      <c r="F1363" s="720"/>
      <c r="G1363" s="720"/>
      <c r="H1363" s="720"/>
      <c r="I1363" s="786"/>
      <c r="J1363" s="786"/>
      <c r="K1363" s="786"/>
      <c r="L1363" s="786"/>
      <c r="M1363" s="786"/>
      <c r="N1363" s="704"/>
      <c r="O1363" s="889"/>
      <c r="P1363" s="902"/>
      <c r="Q1363" s="894"/>
      <c r="R1363" s="889"/>
      <c r="S1363" s="895"/>
      <c r="T1363" s="889"/>
      <c r="U1363" s="889"/>
      <c r="V1363" s="889"/>
      <c r="W1363" s="889"/>
      <c r="X1363" s="889"/>
      <c r="Y1363" s="890"/>
      <c r="Z1363" s="839"/>
      <c r="AA1363" s="839"/>
      <c r="AB1363" s="839"/>
      <c r="AC1363" s="839"/>
      <c r="AD1363" s="839"/>
      <c r="AE1363" s="839"/>
      <c r="AF1363" s="839"/>
      <c r="AG1363" s="839"/>
      <c r="AH1363" s="839"/>
      <c r="AI1363" s="839"/>
      <c r="AJ1363" s="839"/>
      <c r="AK1363" s="839"/>
      <c r="AL1363" s="839"/>
      <c r="AM1363" s="839"/>
      <c r="AN1363" s="839"/>
      <c r="AO1363" s="839"/>
      <c r="AP1363" s="839"/>
      <c r="AQ1363" s="839"/>
      <c r="AR1363" s="839"/>
      <c r="AS1363" s="839"/>
      <c r="AT1363" s="839"/>
      <c r="AU1363" s="839"/>
      <c r="AV1363" s="839"/>
      <c r="AW1363" s="839"/>
      <c r="AX1363" s="839"/>
      <c r="AY1363" s="839"/>
      <c r="AZ1363" s="839"/>
      <c r="BA1363" s="839"/>
      <c r="BB1363" s="839"/>
      <c r="BC1363" s="839"/>
      <c r="BD1363" s="839"/>
      <c r="BE1363" s="839"/>
      <c r="BF1363" s="839"/>
      <c r="BG1363" s="839"/>
      <c r="BH1363" s="839"/>
      <c r="BI1363" s="839"/>
      <c r="BJ1363" s="839"/>
      <c r="BK1363" s="839"/>
      <c r="BL1363" s="839"/>
      <c r="BM1363" s="839"/>
      <c r="BN1363" s="839"/>
      <c r="BO1363" s="839"/>
      <c r="BP1363" s="839"/>
      <c r="BQ1363" s="839"/>
      <c r="BR1363" s="839"/>
      <c r="BS1363" s="839"/>
    </row>
    <row r="1364" spans="1:71" ht="15.6" customHeight="1" outlineLevel="2" x14ac:dyDescent="0.2">
      <c r="B1364" s="578"/>
      <c r="D1364" s="601"/>
      <c r="E1364" s="579"/>
      <c r="G1364" s="580">
        <v>0</v>
      </c>
      <c r="H1364" s="580">
        <f>E1364*G1364</f>
        <v>0</v>
      </c>
      <c r="I1364" s="768">
        <v>0</v>
      </c>
      <c r="J1364" s="768">
        <f>E1364*I1364</f>
        <v>0</v>
      </c>
      <c r="L1364" s="768">
        <f>E1364*K1364</f>
        <v>0</v>
      </c>
      <c r="M1364" s="768">
        <f>J1364+H1364*Tabellen!$K$2+L1364</f>
        <v>0</v>
      </c>
      <c r="N1364" s="703"/>
      <c r="O1364" s="888"/>
      <c r="P1364" s="888"/>
      <c r="Q1364" s="888"/>
    </row>
    <row r="1365" spans="1:71" ht="9" customHeight="1" outlineLevel="1" x14ac:dyDescent="0.2">
      <c r="B1365" s="582"/>
      <c r="D1365" s="583"/>
      <c r="E1365" s="585"/>
      <c r="F1365" s="583"/>
      <c r="G1365" s="584"/>
      <c r="H1365" s="584"/>
      <c r="I1365" s="769"/>
      <c r="J1365" s="769"/>
      <c r="K1365" s="769"/>
      <c r="L1365" s="769"/>
      <c r="M1365" s="769"/>
      <c r="N1365" s="694"/>
      <c r="O1365" s="892"/>
      <c r="P1365" s="892"/>
      <c r="Q1365" s="892"/>
      <c r="R1365" s="893"/>
      <c r="S1365" s="893"/>
      <c r="T1365" s="893"/>
      <c r="U1365" s="893"/>
      <c r="V1365" s="893"/>
      <c r="W1365" s="893"/>
      <c r="X1365" s="893"/>
      <c r="Y1365" s="892"/>
      <c r="Z1365" s="837"/>
      <c r="AA1365" s="838"/>
      <c r="AG1365" s="835"/>
      <c r="AH1365" s="835"/>
    </row>
    <row r="1366" spans="1:71" s="789" customFormat="1" ht="15.6" customHeight="1" outlineLevel="1" x14ac:dyDescent="0.2">
      <c r="B1366" s="569" t="s">
        <v>1217</v>
      </c>
      <c r="C1366" s="814"/>
      <c r="D1366" s="570" t="s">
        <v>1556</v>
      </c>
      <c r="E1366" s="577">
        <v>55.5</v>
      </c>
      <c r="F1366" s="570" t="s">
        <v>74</v>
      </c>
      <c r="G1366" s="571"/>
      <c r="H1366" s="571">
        <f>SUM(H1367:H1370)/E1366</f>
        <v>0.17702702702702702</v>
      </c>
      <c r="I1366" s="767"/>
      <c r="J1366" s="767">
        <f>SUM(J1367:J1370)/E1366</f>
        <v>7.25</v>
      </c>
      <c r="K1366" s="767"/>
      <c r="L1366" s="767">
        <f>SUM(L1367:L1370)/E1366</f>
        <v>0</v>
      </c>
      <c r="M1366" s="767">
        <f>SUM(M1367:M1370)/E1366</f>
        <v>17.871621621621621</v>
      </c>
      <c r="N1366" s="814"/>
      <c r="O1366" s="886">
        <f>SUM(O1367:O1371)/E1366</f>
        <v>21.624662162162156</v>
      </c>
      <c r="P1366" s="885" t="str">
        <f>B1366</f>
        <v>V3-2-B1</v>
      </c>
      <c r="Q1366" s="885"/>
      <c r="R1366" s="886"/>
      <c r="S1366" s="886"/>
      <c r="T1366" s="886"/>
      <c r="U1366" s="899"/>
      <c r="V1366" s="886"/>
      <c r="W1366" s="886"/>
      <c r="X1366" s="886">
        <f>SUM(X1367:X1371)/E1366</f>
        <v>24.623581756756753</v>
      </c>
      <c r="Y1366" s="887"/>
      <c r="Z1366" s="832"/>
      <c r="AA1366" s="832"/>
      <c r="AB1366" s="832"/>
      <c r="AC1366" s="832"/>
      <c r="AD1366" s="832"/>
      <c r="AE1366" s="832"/>
      <c r="AF1366" s="832"/>
      <c r="AG1366" s="832"/>
      <c r="AH1366" s="832"/>
      <c r="AI1366" s="832"/>
      <c r="AJ1366" s="832"/>
      <c r="AK1366" s="832"/>
      <c r="AL1366" s="832"/>
      <c r="AM1366" s="832"/>
      <c r="AN1366" s="832"/>
      <c r="AO1366" s="832"/>
      <c r="AP1366" s="832"/>
      <c r="AQ1366" s="832"/>
      <c r="AR1366" s="832"/>
      <c r="AS1366" s="832"/>
      <c r="AT1366" s="832"/>
      <c r="AU1366" s="832"/>
      <c r="AV1366" s="832"/>
      <c r="AW1366" s="832"/>
      <c r="AX1366" s="832"/>
      <c r="AY1366" s="832"/>
      <c r="AZ1366" s="832"/>
      <c r="BA1366" s="832"/>
      <c r="BB1366" s="832"/>
      <c r="BC1366" s="832"/>
      <c r="BD1366" s="832"/>
      <c r="BE1366" s="832"/>
      <c r="BF1366" s="832"/>
      <c r="BG1366" s="832"/>
      <c r="BH1366" s="832"/>
      <c r="BI1366" s="832"/>
      <c r="BJ1366" s="832"/>
      <c r="BK1366" s="832"/>
      <c r="BL1366" s="832"/>
      <c r="BM1366" s="832"/>
      <c r="BN1366" s="832"/>
      <c r="BO1366" s="832"/>
      <c r="BP1366" s="832"/>
      <c r="BQ1366" s="832"/>
      <c r="BR1366" s="832"/>
      <c r="BS1366" s="832"/>
    </row>
    <row r="1367" spans="1:71" ht="15.6" customHeight="1" outlineLevel="2" x14ac:dyDescent="0.2">
      <c r="B1367" s="578"/>
      <c r="D1367" s="587" t="s">
        <v>142</v>
      </c>
      <c r="E1367" s="579"/>
      <c r="G1367" s="580"/>
      <c r="H1367" s="580"/>
      <c r="I1367" s="774"/>
      <c r="J1367" s="774"/>
      <c r="K1367" s="774"/>
      <c r="N1367" s="703"/>
      <c r="O1367" s="888" t="str">
        <f>R1367</f>
        <v>incl. opslagen</v>
      </c>
      <c r="P1367" s="888"/>
      <c r="Q1367" s="894"/>
      <c r="R1367" s="901" t="str">
        <f>Tabellen!$C$2</f>
        <v>incl. opslagen</v>
      </c>
      <c r="S1367" s="895"/>
      <c r="T1367" s="901" t="str">
        <f>Tabellen!$C$2</f>
        <v>incl. opslagen</v>
      </c>
    </row>
    <row r="1368" spans="1:71" ht="15.6" customHeight="1" outlineLevel="2" x14ac:dyDescent="0.2">
      <c r="B1368" s="578"/>
      <c r="D1368" s="578" t="s">
        <v>1378</v>
      </c>
      <c r="E1368" s="579">
        <v>1</v>
      </c>
      <c r="F1368" s="576" t="s">
        <v>844</v>
      </c>
      <c r="G1368" s="580">
        <v>1</v>
      </c>
      <c r="H1368" s="580">
        <f>E1368*G1368</f>
        <v>1</v>
      </c>
      <c r="J1368" s="768">
        <f>E1368*I1368</f>
        <v>0</v>
      </c>
      <c r="L1368" s="768">
        <f>E1368*K1368</f>
        <v>0</v>
      </c>
      <c r="M1368" s="768">
        <f>J1368+H1368*Tabellen!$K$2+L1368</f>
        <v>60</v>
      </c>
      <c r="N1368" s="703"/>
      <c r="O1368" s="889">
        <f>R1368+T1368</f>
        <v>72.599999999999994</v>
      </c>
      <c r="P1368" s="902"/>
      <c r="Q1368" s="894" t="s">
        <v>1007</v>
      </c>
      <c r="R1368" s="889">
        <f>H1368*Tabellen!$K$2*Tabellen!$F$2</f>
        <v>72.599999999999994</v>
      </c>
      <c r="S1368" s="895" t="s">
        <v>1089</v>
      </c>
      <c r="T1368" s="889">
        <f>J1368*Tabellen!$F$2</f>
        <v>0</v>
      </c>
      <c r="U1368" s="889">
        <f>R1368*Tabellen!$G$2</f>
        <v>6.5339999999999989</v>
      </c>
      <c r="V1368" s="889">
        <f>T1368*Tabellen!$H$2</f>
        <v>0</v>
      </c>
      <c r="W1368" s="889">
        <f>U1368+V1368</f>
        <v>6.5339999999999989</v>
      </c>
      <c r="X1368" s="889">
        <f>O1368+W1368</f>
        <v>79.133999999999986</v>
      </c>
    </row>
    <row r="1369" spans="1:71" ht="15.6" customHeight="1" outlineLevel="2" x14ac:dyDescent="0.2">
      <c r="B1369" s="578"/>
      <c r="D1369" s="578" t="s">
        <v>1447</v>
      </c>
      <c r="E1369" s="579">
        <f>E1366</f>
        <v>55.5</v>
      </c>
      <c r="F1369" s="576" t="s">
        <v>74</v>
      </c>
      <c r="G1369" s="580">
        <v>0.15</v>
      </c>
      <c r="H1369" s="580">
        <f>E1369*G1369</f>
        <v>8.3249999999999993</v>
      </c>
      <c r="I1369" s="768">
        <v>7.25</v>
      </c>
      <c r="J1369" s="768">
        <f>E1369*I1369</f>
        <v>402.375</v>
      </c>
      <c r="L1369" s="768">
        <f>E1369*K1369</f>
        <v>0</v>
      </c>
      <c r="M1369" s="768">
        <f>J1369+H1369*Tabellen!$K$2+L1369</f>
        <v>901.875</v>
      </c>
      <c r="N1369" s="703"/>
      <c r="O1369" s="889">
        <f>R1369+T1369</f>
        <v>1091.2687499999997</v>
      </c>
      <c r="P1369" s="902"/>
      <c r="Q1369" s="894" t="s">
        <v>1007</v>
      </c>
      <c r="R1369" s="889">
        <f>H1369*Tabellen!$K$2*Tabellen!$F$2</f>
        <v>604.39499999999987</v>
      </c>
      <c r="S1369" s="895" t="s">
        <v>1089</v>
      </c>
      <c r="T1369" s="889">
        <f>J1369*Tabellen!$F$2</f>
        <v>486.87374999999997</v>
      </c>
      <c r="U1369" s="889">
        <f>R1369*Tabellen!$G$2</f>
        <v>54.395549999999986</v>
      </c>
      <c r="V1369" s="889">
        <f>T1369*Tabellen!$H$2</f>
        <v>102.24348749999999</v>
      </c>
      <c r="W1369" s="889">
        <f>U1369+V1369</f>
        <v>156.63903749999997</v>
      </c>
      <c r="X1369" s="889">
        <f>O1369+W1369</f>
        <v>1247.9077874999998</v>
      </c>
    </row>
    <row r="1370" spans="1:71" ht="15.6" customHeight="1" outlineLevel="2" x14ac:dyDescent="0.2">
      <c r="B1370" s="578"/>
      <c r="D1370" s="578" t="s">
        <v>1379</v>
      </c>
      <c r="E1370" s="579">
        <v>1</v>
      </c>
      <c r="F1370" s="576" t="s">
        <v>844</v>
      </c>
      <c r="G1370" s="580">
        <v>0.5</v>
      </c>
      <c r="H1370" s="580">
        <f>E1370*G1370</f>
        <v>0.5</v>
      </c>
      <c r="J1370" s="768">
        <f>E1370*I1370</f>
        <v>0</v>
      </c>
      <c r="L1370" s="768">
        <f>E1370*K1370</f>
        <v>0</v>
      </c>
      <c r="M1370" s="768">
        <f>J1370+H1370*Tabellen!$K$2+L1370</f>
        <v>30</v>
      </c>
      <c r="N1370" s="703"/>
      <c r="O1370" s="889">
        <f>R1370+T1370</f>
        <v>36.299999999999997</v>
      </c>
      <c r="P1370" s="902"/>
      <c r="Q1370" s="894" t="s">
        <v>1007</v>
      </c>
      <c r="R1370" s="889">
        <f>H1370*Tabellen!$K$2*Tabellen!$F$2</f>
        <v>36.299999999999997</v>
      </c>
      <c r="S1370" s="895" t="s">
        <v>1089</v>
      </c>
      <c r="T1370" s="889">
        <f>J1370*Tabellen!$F$2</f>
        <v>0</v>
      </c>
      <c r="U1370" s="889">
        <f>R1370*Tabellen!$G$2</f>
        <v>3.2669999999999995</v>
      </c>
      <c r="V1370" s="889">
        <f>T1370*Tabellen!$H$2</f>
        <v>0</v>
      </c>
      <c r="W1370" s="889">
        <f>U1370+V1370</f>
        <v>3.2669999999999995</v>
      </c>
      <c r="X1370" s="889">
        <f>O1370+W1370</f>
        <v>39.566999999999993</v>
      </c>
    </row>
    <row r="1371" spans="1:71" ht="15.6" customHeight="1" outlineLevel="2" x14ac:dyDescent="0.2">
      <c r="B1371" s="578"/>
      <c r="D1371" s="601"/>
      <c r="E1371" s="579"/>
      <c r="G1371" s="580">
        <v>0</v>
      </c>
      <c r="H1371" s="580">
        <f>E1371*G1371</f>
        <v>0</v>
      </c>
      <c r="J1371" s="768">
        <f>E1371*I1371</f>
        <v>0</v>
      </c>
      <c r="L1371" s="768">
        <f>E1371*K1371</f>
        <v>0</v>
      </c>
      <c r="M1371" s="768">
        <f>J1371+H1371*Tabellen!$K$2+L1371</f>
        <v>0</v>
      </c>
      <c r="N1371" s="703"/>
      <c r="O1371" s="889">
        <f>R1371+T1371</f>
        <v>0</v>
      </c>
      <c r="P1371" s="902"/>
      <c r="Q1371" s="894" t="s">
        <v>1007</v>
      </c>
      <c r="R1371" s="889">
        <f>H1371*Tabellen!$K$2*Tabellen!$F$2</f>
        <v>0</v>
      </c>
      <c r="S1371" s="895" t="s">
        <v>1089</v>
      </c>
      <c r="T1371" s="889">
        <f>J1371*Tabellen!$F$2</f>
        <v>0</v>
      </c>
      <c r="U1371" s="889">
        <f>R1371*Tabellen!$G$2</f>
        <v>0</v>
      </c>
      <c r="V1371" s="889">
        <f>T1371*Tabellen!$H$2</f>
        <v>0</v>
      </c>
      <c r="W1371" s="889">
        <f>U1371+V1371</f>
        <v>0</v>
      </c>
      <c r="X1371" s="889">
        <f>O1371+W1371</f>
        <v>0</v>
      </c>
    </row>
    <row r="1372" spans="1:71" ht="9" customHeight="1" outlineLevel="1" x14ac:dyDescent="0.2">
      <c r="B1372" s="582"/>
      <c r="D1372" s="583"/>
      <c r="E1372" s="585"/>
      <c r="F1372" s="583"/>
      <c r="G1372" s="584"/>
      <c r="H1372" s="584"/>
      <c r="I1372" s="769"/>
      <c r="J1372" s="769"/>
      <c r="K1372" s="769"/>
      <c r="L1372" s="769"/>
      <c r="M1372" s="769"/>
      <c r="N1372" s="694"/>
      <c r="O1372" s="892"/>
      <c r="P1372" s="892"/>
      <c r="Q1372" s="892"/>
      <c r="R1372" s="893"/>
      <c r="S1372" s="893"/>
      <c r="T1372" s="893"/>
      <c r="U1372" s="893"/>
      <c r="V1372" s="893"/>
      <c r="W1372" s="893"/>
      <c r="X1372" s="893"/>
      <c r="Y1372" s="892"/>
      <c r="Z1372" s="837"/>
      <c r="AA1372" s="838"/>
      <c r="AG1372" s="835"/>
      <c r="AH1372" s="835"/>
    </row>
    <row r="1373" spans="1:71" s="789" customFormat="1" ht="15.6" customHeight="1" outlineLevel="1" x14ac:dyDescent="0.2">
      <c r="B1373" s="569" t="s">
        <v>1216</v>
      </c>
      <c r="C1373" s="814"/>
      <c r="D1373" s="570" t="s">
        <v>1557</v>
      </c>
      <c r="E1373" s="577">
        <v>55.5</v>
      </c>
      <c r="F1373" s="570" t="s">
        <v>74</v>
      </c>
      <c r="G1373" s="571"/>
      <c r="H1373" s="571">
        <f>SUM(H1374:H1380)/E1373</f>
        <v>0.47702702702702704</v>
      </c>
      <c r="I1373" s="767"/>
      <c r="J1373" s="767">
        <f>SUM(J1374:J1380)/E1373</f>
        <v>23.82</v>
      </c>
      <c r="K1373" s="767"/>
      <c r="L1373" s="767">
        <f>SUM(L1374:L1380)/E1373</f>
        <v>0</v>
      </c>
      <c r="M1373" s="767">
        <f>SUM(M1374:M1380)/E1373</f>
        <v>52.441621621621614</v>
      </c>
      <c r="N1373" s="814"/>
      <c r="O1373" s="886">
        <f>SUM(O1374:O1380)/E1373</f>
        <v>63.454362162162163</v>
      </c>
      <c r="P1373" s="885" t="str">
        <f>B1373</f>
        <v>V3-2-C1</v>
      </c>
      <c r="Q1373" s="885"/>
      <c r="R1373" s="886"/>
      <c r="S1373" s="886"/>
      <c r="T1373" s="886"/>
      <c r="U1373" s="899"/>
      <c r="V1373" s="886"/>
      <c r="W1373" s="886"/>
      <c r="X1373" s="886">
        <f>SUM(X1374:X1380)/E1373</f>
        <v>72.623918756756751</v>
      </c>
      <c r="Y1373" s="887"/>
      <c r="Z1373" s="832"/>
      <c r="AA1373" s="832"/>
      <c r="AB1373" s="832"/>
      <c r="AC1373" s="832"/>
      <c r="AD1373" s="832"/>
      <c r="AE1373" s="832"/>
      <c r="AF1373" s="832"/>
      <c r="AG1373" s="832"/>
      <c r="AH1373" s="832"/>
      <c r="AI1373" s="832"/>
      <c r="AJ1373" s="832"/>
      <c r="AK1373" s="832"/>
      <c r="AL1373" s="832"/>
      <c r="AM1373" s="832"/>
      <c r="AN1373" s="832"/>
      <c r="AO1373" s="832"/>
      <c r="AP1373" s="832"/>
      <c r="AQ1373" s="832"/>
      <c r="AR1373" s="832"/>
      <c r="AS1373" s="832"/>
      <c r="AT1373" s="832"/>
      <c r="AU1373" s="832"/>
      <c r="AV1373" s="832"/>
      <c r="AW1373" s="832"/>
      <c r="AX1373" s="832"/>
      <c r="AY1373" s="832"/>
      <c r="AZ1373" s="832"/>
      <c r="BA1373" s="832"/>
      <c r="BB1373" s="832"/>
      <c r="BC1373" s="832"/>
      <c r="BD1373" s="832"/>
      <c r="BE1373" s="832"/>
      <c r="BF1373" s="832"/>
      <c r="BG1373" s="832"/>
      <c r="BH1373" s="832"/>
      <c r="BI1373" s="832"/>
      <c r="BJ1373" s="832"/>
      <c r="BK1373" s="832"/>
      <c r="BL1373" s="832"/>
      <c r="BM1373" s="832"/>
      <c r="BN1373" s="832"/>
      <c r="BO1373" s="832"/>
      <c r="BP1373" s="832"/>
      <c r="BQ1373" s="832"/>
      <c r="BR1373" s="832"/>
      <c r="BS1373" s="832"/>
    </row>
    <row r="1374" spans="1:71" ht="15.6" customHeight="1" outlineLevel="2" x14ac:dyDescent="0.2">
      <c r="B1374" s="578"/>
      <c r="C1374" s="699"/>
      <c r="D1374" s="587" t="s">
        <v>277</v>
      </c>
      <c r="E1374" s="606"/>
      <c r="F1374" s="588"/>
      <c r="G1374" s="589"/>
      <c r="H1374" s="589"/>
      <c r="I1374" s="774"/>
      <c r="J1374" s="774"/>
      <c r="K1374" s="774"/>
      <c r="N1374" s="706"/>
      <c r="O1374" s="888"/>
      <c r="P1374" s="888"/>
      <c r="Q1374" s="894"/>
      <c r="R1374" s="901"/>
      <c r="S1374" s="895"/>
      <c r="T1374" s="901"/>
      <c r="Y1374" s="905"/>
    </row>
    <row r="1375" spans="1:71" s="575" customFormat="1" ht="15.6" customHeight="1" outlineLevel="2" x14ac:dyDescent="0.2">
      <c r="A1375" s="811"/>
      <c r="B1375" s="581"/>
      <c r="C1375" s="699"/>
      <c r="D1375" s="578" t="s">
        <v>1378</v>
      </c>
      <c r="E1375" s="579" t="s">
        <v>1159</v>
      </c>
      <c r="F1375" s="576" t="s">
        <v>844</v>
      </c>
      <c r="G1375" s="580">
        <v>1</v>
      </c>
      <c r="H1375" s="580">
        <f t="shared" ref="H1375:H1380" si="349">E1375*G1375</f>
        <v>1</v>
      </c>
      <c r="I1375" s="768">
        <v>0</v>
      </c>
      <c r="J1375" s="768">
        <f t="shared" ref="J1375:J1380" si="350">E1375*I1375</f>
        <v>0</v>
      </c>
      <c r="K1375" s="768"/>
      <c r="L1375" s="768">
        <f t="shared" ref="L1375:L1380" si="351">E1375*K1375</f>
        <v>0</v>
      </c>
      <c r="M1375" s="768">
        <f>J1375+H1375*Tabellen!$K$2+L1375</f>
        <v>60</v>
      </c>
      <c r="N1375" s="704"/>
      <c r="O1375" s="889">
        <f t="shared" ref="O1375:O1380" si="352">R1375+T1375</f>
        <v>72.599999999999994</v>
      </c>
      <c r="P1375" s="902"/>
      <c r="Q1375" s="894" t="s">
        <v>1007</v>
      </c>
      <c r="R1375" s="889">
        <f>H1375*Tabellen!$K$2*Tabellen!$F$2</f>
        <v>72.599999999999994</v>
      </c>
      <c r="S1375" s="895" t="s">
        <v>1089</v>
      </c>
      <c r="T1375" s="889">
        <f>J1375*Tabellen!$F$2</f>
        <v>0</v>
      </c>
      <c r="U1375" s="889">
        <f>R1375*Tabellen!$G$2</f>
        <v>6.5339999999999989</v>
      </c>
      <c r="V1375" s="889">
        <f>T1375*Tabellen!$H$2</f>
        <v>0</v>
      </c>
      <c r="W1375" s="889">
        <f t="shared" ref="W1375:W1380" si="353">U1375+V1375</f>
        <v>6.5339999999999989</v>
      </c>
      <c r="X1375" s="889">
        <f t="shared" ref="X1375:X1380" si="354">O1375+W1375</f>
        <v>79.133999999999986</v>
      </c>
      <c r="Y1375" s="890"/>
      <c r="Z1375" s="839"/>
      <c r="AA1375" s="839"/>
      <c r="AB1375" s="839"/>
      <c r="AC1375" s="839"/>
      <c r="AD1375" s="839"/>
      <c r="AE1375" s="839"/>
      <c r="AF1375" s="839"/>
      <c r="AG1375" s="839"/>
      <c r="AH1375" s="839"/>
      <c r="AI1375" s="839"/>
      <c r="AJ1375" s="839"/>
      <c r="AK1375" s="839"/>
      <c r="AL1375" s="839"/>
      <c r="AM1375" s="839"/>
      <c r="AN1375" s="839"/>
      <c r="AO1375" s="839"/>
      <c r="AP1375" s="839"/>
      <c r="AQ1375" s="839"/>
      <c r="AR1375" s="839"/>
      <c r="AS1375" s="839"/>
      <c r="AT1375" s="839"/>
      <c r="AU1375" s="839"/>
      <c r="AV1375" s="839"/>
      <c r="AW1375" s="839"/>
      <c r="AX1375" s="839"/>
      <c r="AY1375" s="839"/>
      <c r="AZ1375" s="839"/>
      <c r="BA1375" s="839"/>
      <c r="BB1375" s="839"/>
      <c r="BC1375" s="839"/>
      <c r="BD1375" s="839"/>
      <c r="BE1375" s="839"/>
      <c r="BF1375" s="839"/>
      <c r="BG1375" s="839"/>
      <c r="BH1375" s="839"/>
      <c r="BI1375" s="839"/>
      <c r="BJ1375" s="839"/>
      <c r="BK1375" s="839"/>
      <c r="BL1375" s="839"/>
      <c r="BM1375" s="839"/>
      <c r="BN1375" s="839"/>
      <c r="BO1375" s="839"/>
      <c r="BP1375" s="839"/>
      <c r="BQ1375" s="839"/>
      <c r="BR1375" s="839"/>
      <c r="BS1375" s="839"/>
    </row>
    <row r="1376" spans="1:71" s="575" customFormat="1" ht="15.6" customHeight="1" outlineLevel="2" x14ac:dyDescent="0.2">
      <c r="A1376" s="811"/>
      <c r="B1376" s="581"/>
      <c r="C1376" s="699"/>
      <c r="D1376" s="578" t="s">
        <v>1448</v>
      </c>
      <c r="E1376" s="579">
        <f>E1373</f>
        <v>55.5</v>
      </c>
      <c r="F1376" s="576" t="s">
        <v>74</v>
      </c>
      <c r="G1376" s="580">
        <v>0.05</v>
      </c>
      <c r="H1376" s="580">
        <f t="shared" si="349"/>
        <v>2.7750000000000004</v>
      </c>
      <c r="I1376" s="768">
        <v>0.72</v>
      </c>
      <c r="J1376" s="768">
        <f t="shared" si="350"/>
        <v>39.96</v>
      </c>
      <c r="K1376" s="768"/>
      <c r="L1376" s="768">
        <f t="shared" si="351"/>
        <v>0</v>
      </c>
      <c r="M1376" s="768">
        <f>J1376+H1376*Tabellen!$K$2+L1376</f>
        <v>206.46000000000004</v>
      </c>
      <c r="N1376" s="704"/>
      <c r="O1376" s="889">
        <f t="shared" si="352"/>
        <v>249.81660000000002</v>
      </c>
      <c r="P1376" s="902"/>
      <c r="Q1376" s="894" t="s">
        <v>1007</v>
      </c>
      <c r="R1376" s="889">
        <f>H1376*Tabellen!$K$2*Tabellen!$F$2</f>
        <v>201.46500000000003</v>
      </c>
      <c r="S1376" s="895" t="s">
        <v>1089</v>
      </c>
      <c r="T1376" s="889">
        <f>J1376*Tabellen!$F$2</f>
        <v>48.351599999999998</v>
      </c>
      <c r="U1376" s="889">
        <f>R1376*Tabellen!$G$2</f>
        <v>18.131850000000004</v>
      </c>
      <c r="V1376" s="889">
        <f>T1376*Tabellen!$H$2</f>
        <v>10.153835999999998</v>
      </c>
      <c r="W1376" s="889">
        <f t="shared" si="353"/>
        <v>28.285686000000002</v>
      </c>
      <c r="X1376" s="889">
        <f t="shared" si="354"/>
        <v>278.10228600000005</v>
      </c>
      <c r="Y1376" s="890"/>
      <c r="Z1376" s="839"/>
      <c r="AA1376" s="839"/>
      <c r="AB1376" s="839"/>
      <c r="AC1376" s="839"/>
      <c r="AD1376" s="839"/>
      <c r="AE1376" s="839"/>
      <c r="AF1376" s="839"/>
      <c r="AG1376" s="839"/>
      <c r="AH1376" s="839"/>
      <c r="AI1376" s="839"/>
      <c r="AJ1376" s="839"/>
      <c r="AK1376" s="839"/>
      <c r="AL1376" s="839"/>
      <c r="AM1376" s="839"/>
      <c r="AN1376" s="839"/>
      <c r="AO1376" s="839"/>
      <c r="AP1376" s="839"/>
      <c r="AQ1376" s="839"/>
      <c r="AR1376" s="839"/>
      <c r="AS1376" s="839"/>
      <c r="AT1376" s="839"/>
      <c r="AU1376" s="839"/>
      <c r="AV1376" s="839"/>
      <c r="AW1376" s="839"/>
      <c r="AX1376" s="839"/>
      <c r="AY1376" s="839"/>
      <c r="AZ1376" s="839"/>
      <c r="BA1376" s="839"/>
      <c r="BB1376" s="839"/>
      <c r="BC1376" s="839"/>
      <c r="BD1376" s="839"/>
      <c r="BE1376" s="839"/>
      <c r="BF1376" s="839"/>
      <c r="BG1376" s="839"/>
      <c r="BH1376" s="839"/>
      <c r="BI1376" s="839"/>
      <c r="BJ1376" s="839"/>
      <c r="BK1376" s="839"/>
      <c r="BL1376" s="839"/>
      <c r="BM1376" s="839"/>
      <c r="BN1376" s="839"/>
      <c r="BO1376" s="839"/>
      <c r="BP1376" s="839"/>
      <c r="BQ1376" s="839"/>
      <c r="BR1376" s="839"/>
      <c r="BS1376" s="839"/>
    </row>
    <row r="1377" spans="1:71" s="575" customFormat="1" ht="15.6" customHeight="1" outlineLevel="2" x14ac:dyDescent="0.2">
      <c r="A1377" s="811"/>
      <c r="B1377" s="581"/>
      <c r="C1377" s="699"/>
      <c r="D1377" s="578" t="s">
        <v>1449</v>
      </c>
      <c r="E1377" s="579">
        <f>E1373</f>
        <v>55.5</v>
      </c>
      <c r="F1377" s="576" t="s">
        <v>74</v>
      </c>
      <c r="G1377" s="580">
        <v>0.15</v>
      </c>
      <c r="H1377" s="580">
        <f t="shared" si="349"/>
        <v>8.3249999999999993</v>
      </c>
      <c r="I1377" s="768">
        <v>8.6300000000000008</v>
      </c>
      <c r="J1377" s="768">
        <f t="shared" si="350"/>
        <v>478.96500000000003</v>
      </c>
      <c r="K1377" s="768"/>
      <c r="L1377" s="768">
        <f t="shared" si="351"/>
        <v>0</v>
      </c>
      <c r="M1377" s="768">
        <f>J1377+H1377*Tabellen!$K$2+L1377</f>
        <v>978.46499999999992</v>
      </c>
      <c r="N1377" s="704"/>
      <c r="O1377" s="889">
        <f t="shared" si="352"/>
        <v>1183.94265</v>
      </c>
      <c r="P1377" s="902"/>
      <c r="Q1377" s="894" t="s">
        <v>1007</v>
      </c>
      <c r="R1377" s="889">
        <f>H1377*Tabellen!$K$2*Tabellen!$F$2</f>
        <v>604.39499999999987</v>
      </c>
      <c r="S1377" s="895" t="s">
        <v>1089</v>
      </c>
      <c r="T1377" s="889">
        <f>J1377*Tabellen!$F$2</f>
        <v>579.54764999999998</v>
      </c>
      <c r="U1377" s="889">
        <f>R1377*Tabellen!$G$2</f>
        <v>54.395549999999986</v>
      </c>
      <c r="V1377" s="889">
        <f>T1377*Tabellen!$H$2</f>
        <v>121.7050065</v>
      </c>
      <c r="W1377" s="889">
        <f t="shared" si="353"/>
        <v>176.10055649999998</v>
      </c>
      <c r="X1377" s="889">
        <f t="shared" si="354"/>
        <v>1360.0432065</v>
      </c>
      <c r="Y1377" s="890"/>
      <c r="Z1377" s="839"/>
      <c r="AA1377" s="839"/>
      <c r="AB1377" s="839"/>
      <c r="AC1377" s="839"/>
      <c r="AD1377" s="839"/>
      <c r="AE1377" s="839"/>
      <c r="AF1377" s="839"/>
      <c r="AG1377" s="839"/>
      <c r="AH1377" s="839"/>
      <c r="AI1377" s="839"/>
      <c r="AJ1377" s="839"/>
      <c r="AK1377" s="839"/>
      <c r="AL1377" s="839"/>
      <c r="AM1377" s="839"/>
      <c r="AN1377" s="839"/>
      <c r="AO1377" s="839"/>
      <c r="AP1377" s="839"/>
      <c r="AQ1377" s="839"/>
      <c r="AR1377" s="839"/>
      <c r="AS1377" s="839"/>
      <c r="AT1377" s="839"/>
      <c r="AU1377" s="839"/>
      <c r="AV1377" s="839"/>
      <c r="AW1377" s="839"/>
      <c r="AX1377" s="839"/>
      <c r="AY1377" s="839"/>
      <c r="AZ1377" s="839"/>
      <c r="BA1377" s="839"/>
      <c r="BB1377" s="839"/>
      <c r="BC1377" s="839"/>
      <c r="BD1377" s="839"/>
      <c r="BE1377" s="839"/>
      <c r="BF1377" s="839"/>
      <c r="BG1377" s="839"/>
      <c r="BH1377" s="839"/>
      <c r="BI1377" s="839"/>
      <c r="BJ1377" s="839"/>
      <c r="BK1377" s="839"/>
      <c r="BL1377" s="839"/>
      <c r="BM1377" s="839"/>
      <c r="BN1377" s="839"/>
      <c r="BO1377" s="839"/>
      <c r="BP1377" s="839"/>
      <c r="BQ1377" s="839"/>
      <c r="BR1377" s="839"/>
      <c r="BS1377" s="839"/>
    </row>
    <row r="1378" spans="1:71" s="575" customFormat="1" ht="15.6" customHeight="1" outlineLevel="2" x14ac:dyDescent="0.2">
      <c r="A1378" s="811"/>
      <c r="B1378" s="581"/>
      <c r="C1378" s="699"/>
      <c r="D1378" s="578" t="s">
        <v>1450</v>
      </c>
      <c r="E1378" s="579">
        <f>E1373</f>
        <v>55.5</v>
      </c>
      <c r="F1378" s="576" t="s">
        <v>74</v>
      </c>
      <c r="G1378" s="580">
        <v>0.25</v>
      </c>
      <c r="H1378" s="580">
        <f t="shared" si="349"/>
        <v>13.875</v>
      </c>
      <c r="I1378" s="768">
        <v>13.82</v>
      </c>
      <c r="J1378" s="768">
        <f t="shared" si="350"/>
        <v>767.01</v>
      </c>
      <c r="K1378" s="768"/>
      <c r="L1378" s="768">
        <f t="shared" si="351"/>
        <v>0</v>
      </c>
      <c r="M1378" s="768">
        <f>J1378+H1378*Tabellen!$K$2+L1378</f>
        <v>1599.51</v>
      </c>
      <c r="N1378" s="704"/>
      <c r="O1378" s="889">
        <f t="shared" si="352"/>
        <v>1935.4070999999999</v>
      </c>
      <c r="P1378" s="902"/>
      <c r="Q1378" s="894" t="s">
        <v>1007</v>
      </c>
      <c r="R1378" s="889">
        <f>H1378*Tabellen!$K$2*Tabellen!$F$2</f>
        <v>1007.3249999999999</v>
      </c>
      <c r="S1378" s="895" t="s">
        <v>1089</v>
      </c>
      <c r="T1378" s="889">
        <f>J1378*Tabellen!$F$2</f>
        <v>928.08209999999997</v>
      </c>
      <c r="U1378" s="889">
        <f>R1378*Tabellen!$G$2</f>
        <v>90.659249999999986</v>
      </c>
      <c r="V1378" s="889">
        <f>T1378*Tabellen!$H$2</f>
        <v>194.89724099999998</v>
      </c>
      <c r="W1378" s="889">
        <f t="shared" si="353"/>
        <v>285.55649099999994</v>
      </c>
      <c r="X1378" s="889">
        <f t="shared" si="354"/>
        <v>2220.9635909999997</v>
      </c>
      <c r="Y1378" s="890"/>
      <c r="Z1378" s="839"/>
      <c r="AA1378" s="839"/>
      <c r="AB1378" s="839"/>
      <c r="AC1378" s="839"/>
      <c r="AD1378" s="839"/>
      <c r="AE1378" s="839"/>
      <c r="AF1378" s="839"/>
      <c r="AG1378" s="839"/>
      <c r="AH1378" s="839"/>
      <c r="AI1378" s="839"/>
      <c r="AJ1378" s="839"/>
      <c r="AK1378" s="839"/>
      <c r="AL1378" s="839"/>
      <c r="AM1378" s="839"/>
      <c r="AN1378" s="839"/>
      <c r="AO1378" s="839"/>
      <c r="AP1378" s="839"/>
      <c r="AQ1378" s="839"/>
      <c r="AR1378" s="839"/>
      <c r="AS1378" s="839"/>
      <c r="AT1378" s="839"/>
      <c r="AU1378" s="839"/>
      <c r="AV1378" s="839"/>
      <c r="AW1378" s="839"/>
      <c r="AX1378" s="839"/>
      <c r="AY1378" s="839"/>
      <c r="AZ1378" s="839"/>
      <c r="BA1378" s="839"/>
      <c r="BB1378" s="839"/>
      <c r="BC1378" s="839"/>
      <c r="BD1378" s="839"/>
      <c r="BE1378" s="839"/>
      <c r="BF1378" s="839"/>
      <c r="BG1378" s="839"/>
      <c r="BH1378" s="839"/>
      <c r="BI1378" s="839"/>
      <c r="BJ1378" s="839"/>
      <c r="BK1378" s="839"/>
      <c r="BL1378" s="839"/>
      <c r="BM1378" s="839"/>
      <c r="BN1378" s="839"/>
      <c r="BO1378" s="839"/>
      <c r="BP1378" s="839"/>
      <c r="BQ1378" s="839"/>
      <c r="BR1378" s="839"/>
      <c r="BS1378" s="839"/>
    </row>
    <row r="1379" spans="1:71" s="575" customFormat="1" ht="15.6" customHeight="1" outlineLevel="2" x14ac:dyDescent="0.2">
      <c r="A1379" s="811"/>
      <c r="B1379" s="581"/>
      <c r="C1379" s="699"/>
      <c r="D1379" s="578" t="s">
        <v>1451</v>
      </c>
      <c r="E1379" s="579">
        <f>E1373</f>
        <v>55.5</v>
      </c>
      <c r="F1379" s="576" t="s">
        <v>74</v>
      </c>
      <c r="G1379" s="580">
        <v>0</v>
      </c>
      <c r="H1379" s="580">
        <f t="shared" si="349"/>
        <v>0</v>
      </c>
      <c r="I1379" s="768">
        <v>0.65</v>
      </c>
      <c r="J1379" s="768">
        <f t="shared" si="350"/>
        <v>36.075000000000003</v>
      </c>
      <c r="K1379" s="768"/>
      <c r="L1379" s="768">
        <f t="shared" si="351"/>
        <v>0</v>
      </c>
      <c r="M1379" s="768">
        <f>J1379+H1379*Tabellen!$K$2+L1379</f>
        <v>36.075000000000003</v>
      </c>
      <c r="N1379" s="704"/>
      <c r="O1379" s="889">
        <f t="shared" si="352"/>
        <v>43.650750000000002</v>
      </c>
      <c r="P1379" s="902"/>
      <c r="Q1379" s="894" t="s">
        <v>1007</v>
      </c>
      <c r="R1379" s="889">
        <f>H1379*Tabellen!$K$2*Tabellen!$F$2</f>
        <v>0</v>
      </c>
      <c r="S1379" s="895" t="s">
        <v>1089</v>
      </c>
      <c r="T1379" s="889">
        <f>J1379*Tabellen!$F$2</f>
        <v>43.650750000000002</v>
      </c>
      <c r="U1379" s="889">
        <f>R1379*Tabellen!$G$2</f>
        <v>0</v>
      </c>
      <c r="V1379" s="889">
        <f>T1379*Tabellen!$H$2</f>
        <v>9.1666574999999995</v>
      </c>
      <c r="W1379" s="889">
        <f t="shared" si="353"/>
        <v>9.1666574999999995</v>
      </c>
      <c r="X1379" s="889">
        <f t="shared" si="354"/>
        <v>52.817407500000002</v>
      </c>
      <c r="Y1379" s="890"/>
      <c r="Z1379" s="839"/>
      <c r="AA1379" s="839"/>
      <c r="AB1379" s="839"/>
      <c r="AC1379" s="839"/>
      <c r="AD1379" s="839"/>
      <c r="AE1379" s="839"/>
      <c r="AF1379" s="839"/>
      <c r="AG1379" s="839"/>
      <c r="AH1379" s="839"/>
      <c r="AI1379" s="839"/>
      <c r="AJ1379" s="839"/>
      <c r="AK1379" s="839"/>
      <c r="AL1379" s="839"/>
      <c r="AM1379" s="839"/>
      <c r="AN1379" s="839"/>
      <c r="AO1379" s="839"/>
      <c r="AP1379" s="839"/>
      <c r="AQ1379" s="839"/>
      <c r="AR1379" s="839"/>
      <c r="AS1379" s="839"/>
      <c r="AT1379" s="839"/>
      <c r="AU1379" s="839"/>
      <c r="AV1379" s="839"/>
      <c r="AW1379" s="839"/>
      <c r="AX1379" s="839"/>
      <c r="AY1379" s="839"/>
      <c r="AZ1379" s="839"/>
      <c r="BA1379" s="839"/>
      <c r="BB1379" s="839"/>
      <c r="BC1379" s="839"/>
      <c r="BD1379" s="839"/>
      <c r="BE1379" s="839"/>
      <c r="BF1379" s="839"/>
      <c r="BG1379" s="839"/>
      <c r="BH1379" s="839"/>
      <c r="BI1379" s="839"/>
      <c r="BJ1379" s="839"/>
      <c r="BK1379" s="839"/>
      <c r="BL1379" s="839"/>
      <c r="BM1379" s="839"/>
      <c r="BN1379" s="839"/>
      <c r="BO1379" s="839"/>
      <c r="BP1379" s="839"/>
      <c r="BQ1379" s="839"/>
      <c r="BR1379" s="839"/>
      <c r="BS1379" s="839"/>
    </row>
    <row r="1380" spans="1:71" s="575" customFormat="1" ht="15.6" customHeight="1" outlineLevel="2" x14ac:dyDescent="0.2">
      <c r="A1380" s="811"/>
      <c r="B1380" s="581"/>
      <c r="C1380" s="699"/>
      <c r="D1380" s="578" t="s">
        <v>1379</v>
      </c>
      <c r="E1380" s="579" t="s">
        <v>1159</v>
      </c>
      <c r="F1380" s="576" t="s">
        <v>844</v>
      </c>
      <c r="G1380" s="580">
        <v>0.5</v>
      </c>
      <c r="H1380" s="580">
        <f t="shared" si="349"/>
        <v>0.5</v>
      </c>
      <c r="I1380" s="768"/>
      <c r="J1380" s="768">
        <f t="shared" si="350"/>
        <v>0</v>
      </c>
      <c r="K1380" s="768"/>
      <c r="L1380" s="768">
        <f t="shared" si="351"/>
        <v>0</v>
      </c>
      <c r="M1380" s="768">
        <f>J1380+H1380*Tabellen!$K$2+L1380</f>
        <v>30</v>
      </c>
      <c r="N1380" s="704"/>
      <c r="O1380" s="889">
        <f t="shared" si="352"/>
        <v>36.299999999999997</v>
      </c>
      <c r="P1380" s="902"/>
      <c r="Q1380" s="894" t="s">
        <v>1007</v>
      </c>
      <c r="R1380" s="889">
        <f>H1380*Tabellen!$K$2*Tabellen!$F$2</f>
        <v>36.299999999999997</v>
      </c>
      <c r="S1380" s="895" t="s">
        <v>1089</v>
      </c>
      <c r="T1380" s="889">
        <f>J1380*Tabellen!$F$2</f>
        <v>0</v>
      </c>
      <c r="U1380" s="889">
        <f>R1380*Tabellen!$G$2</f>
        <v>3.2669999999999995</v>
      </c>
      <c r="V1380" s="889">
        <f>T1380*Tabellen!$H$2</f>
        <v>0</v>
      </c>
      <c r="W1380" s="889">
        <f t="shared" si="353"/>
        <v>3.2669999999999995</v>
      </c>
      <c r="X1380" s="889">
        <f t="shared" si="354"/>
        <v>39.566999999999993</v>
      </c>
      <c r="Y1380" s="890"/>
      <c r="Z1380" s="839"/>
      <c r="AA1380" s="839"/>
      <c r="AB1380" s="839"/>
      <c r="AC1380" s="839"/>
      <c r="AD1380" s="839"/>
      <c r="AE1380" s="839"/>
      <c r="AF1380" s="839"/>
      <c r="AG1380" s="839"/>
      <c r="AH1380" s="839"/>
      <c r="AI1380" s="839"/>
      <c r="AJ1380" s="839"/>
      <c r="AK1380" s="839"/>
      <c r="AL1380" s="839"/>
      <c r="AM1380" s="839"/>
      <c r="AN1380" s="839"/>
      <c r="AO1380" s="839"/>
      <c r="AP1380" s="839"/>
      <c r="AQ1380" s="839"/>
      <c r="AR1380" s="839"/>
      <c r="AS1380" s="839"/>
      <c r="AT1380" s="839"/>
      <c r="AU1380" s="839"/>
      <c r="AV1380" s="839"/>
      <c r="AW1380" s="839"/>
      <c r="AX1380" s="839"/>
      <c r="AY1380" s="839"/>
      <c r="AZ1380" s="839"/>
      <c r="BA1380" s="839"/>
      <c r="BB1380" s="839"/>
      <c r="BC1380" s="839"/>
      <c r="BD1380" s="839"/>
      <c r="BE1380" s="839"/>
      <c r="BF1380" s="839"/>
      <c r="BG1380" s="839"/>
      <c r="BH1380" s="839"/>
      <c r="BI1380" s="839"/>
      <c r="BJ1380" s="839"/>
      <c r="BK1380" s="839"/>
      <c r="BL1380" s="839"/>
      <c r="BM1380" s="839"/>
      <c r="BN1380" s="839"/>
      <c r="BO1380" s="839"/>
      <c r="BP1380" s="839"/>
      <c r="BQ1380" s="839"/>
      <c r="BR1380" s="839"/>
      <c r="BS1380" s="839"/>
    </row>
    <row r="1381" spans="1:71" ht="15.6" customHeight="1" outlineLevel="2" x14ac:dyDescent="0.2">
      <c r="B1381" s="578"/>
      <c r="D1381" s="601"/>
      <c r="E1381" s="579"/>
      <c r="G1381" s="580"/>
      <c r="H1381" s="580"/>
      <c r="N1381" s="703"/>
      <c r="O1381" s="888"/>
      <c r="P1381" s="888"/>
      <c r="Q1381" s="888"/>
    </row>
    <row r="1382" spans="1:71" ht="9" customHeight="1" outlineLevel="1" thickBot="1" x14ac:dyDescent="0.25">
      <c r="B1382" s="582"/>
      <c r="D1382" s="583"/>
      <c r="E1382" s="585"/>
      <c r="F1382" s="583"/>
      <c r="G1382" s="584"/>
      <c r="H1382" s="584"/>
      <c r="I1382" s="769"/>
      <c r="J1382" s="769"/>
      <c r="K1382" s="769"/>
      <c r="L1382" s="769"/>
      <c r="M1382" s="769"/>
      <c r="N1382" s="694"/>
      <c r="O1382" s="892"/>
      <c r="P1382" s="892"/>
      <c r="Q1382" s="892"/>
      <c r="R1382" s="893"/>
      <c r="S1382" s="893"/>
      <c r="T1382" s="893"/>
      <c r="U1382" s="893"/>
      <c r="V1382" s="893"/>
      <c r="W1382" s="893"/>
      <c r="X1382" s="893"/>
      <c r="Y1382" s="892"/>
      <c r="Z1382" s="837"/>
      <c r="AA1382" s="838"/>
      <c r="AG1382" s="835"/>
      <c r="AH1382" s="835"/>
    </row>
    <row r="1383" spans="1:71" s="673" customFormat="1" ht="15.6" customHeight="1" thickTop="1" thickBot="1" x14ac:dyDescent="0.25">
      <c r="A1383" s="809"/>
      <c r="B1383" s="662" t="s">
        <v>185</v>
      </c>
      <c r="C1383" s="805"/>
      <c r="D1383" s="653" t="s">
        <v>109</v>
      </c>
      <c r="E1383" s="663"/>
      <c r="F1383" s="664"/>
      <c r="G1383" s="665"/>
      <c r="H1383" s="666"/>
      <c r="I1383" s="765"/>
      <c r="J1383" s="765"/>
      <c r="K1383" s="765"/>
      <c r="L1383" s="765"/>
      <c r="M1383" s="765"/>
      <c r="N1383" s="696"/>
      <c r="O1383" s="879"/>
      <c r="P1383" s="879"/>
      <c r="Q1383" s="879"/>
      <c r="R1383" s="880"/>
      <c r="S1383" s="880"/>
      <c r="T1383" s="880"/>
      <c r="U1383" s="880"/>
      <c r="V1383" s="880"/>
      <c r="W1383" s="880"/>
      <c r="X1383" s="880"/>
      <c r="Y1383" s="880"/>
      <c r="Z1383" s="832"/>
      <c r="AA1383" s="832"/>
      <c r="AB1383" s="832"/>
      <c r="AC1383" s="832"/>
      <c r="AD1383" s="832"/>
      <c r="AE1383" s="832"/>
      <c r="AF1383" s="832"/>
      <c r="AG1383" s="832"/>
      <c r="AH1383" s="832"/>
      <c r="AI1383" s="832"/>
      <c r="AJ1383" s="832"/>
      <c r="AK1383" s="832"/>
      <c r="AL1383" s="832"/>
      <c r="AM1383" s="832"/>
      <c r="AN1383" s="832"/>
      <c r="AO1383" s="832"/>
      <c r="AP1383" s="832"/>
      <c r="AQ1383" s="832"/>
      <c r="AR1383" s="832"/>
      <c r="AS1383" s="832"/>
      <c r="AT1383" s="832"/>
      <c r="AU1383" s="832"/>
      <c r="AV1383" s="832"/>
      <c r="AW1383" s="832"/>
      <c r="AX1383" s="832"/>
      <c r="AY1383" s="832"/>
      <c r="AZ1383" s="832"/>
      <c r="BA1383" s="832"/>
      <c r="BB1383" s="832"/>
      <c r="BC1383" s="832"/>
      <c r="BD1383" s="832"/>
      <c r="BE1383" s="832"/>
      <c r="BF1383" s="832"/>
      <c r="BG1383" s="832"/>
      <c r="BH1383" s="832"/>
      <c r="BI1383" s="832"/>
      <c r="BJ1383" s="832"/>
      <c r="BK1383" s="832"/>
      <c r="BL1383" s="832"/>
      <c r="BM1383" s="832"/>
      <c r="BN1383" s="832"/>
      <c r="BO1383" s="832"/>
      <c r="BP1383" s="832"/>
      <c r="BQ1383" s="832"/>
      <c r="BR1383" s="832"/>
      <c r="BS1383" s="832"/>
    </row>
    <row r="1384" spans="1:71" s="790" customFormat="1" ht="15.6" customHeight="1" outlineLevel="1" thickTop="1" x14ac:dyDescent="0.2">
      <c r="B1384" s="669" t="s">
        <v>911</v>
      </c>
      <c r="C1384" s="815"/>
      <c r="D1384" s="670" t="s">
        <v>1975</v>
      </c>
      <c r="E1384" s="671">
        <v>1</v>
      </c>
      <c r="F1384" s="670" t="s">
        <v>74</v>
      </c>
      <c r="G1384" s="672"/>
      <c r="H1384" s="672">
        <f>SUM(H1385:H1392)</f>
        <v>0</v>
      </c>
      <c r="I1384" s="784"/>
      <c r="J1384" s="784">
        <f>SUM(J1385:J1392)</f>
        <v>0</v>
      </c>
      <c r="K1384" s="784"/>
      <c r="L1384" s="784">
        <f>SUM(L1385:L1392)</f>
        <v>107.1</v>
      </c>
      <c r="M1384" s="784">
        <f>SUM(M1385:M1392)</f>
        <v>107.1</v>
      </c>
      <c r="N1384" s="815"/>
      <c r="O1384" s="906">
        <f>SUM(O1385:O1392)</f>
        <v>107.1</v>
      </c>
      <c r="P1384" s="907" t="str">
        <f>B1384</f>
        <v>V4-1-A1</v>
      </c>
      <c r="Q1384" s="907"/>
      <c r="R1384" s="908"/>
      <c r="S1384" s="908"/>
      <c r="T1384" s="908"/>
      <c r="U1384" s="908"/>
      <c r="V1384" s="908"/>
      <c r="W1384" s="908"/>
      <c r="X1384" s="908">
        <f>SUM(X1385:X1392)</f>
        <v>126.37799999999999</v>
      </c>
      <c r="Y1384" s="909"/>
      <c r="Z1384" s="832"/>
      <c r="AA1384" s="832"/>
      <c r="AB1384" s="832"/>
      <c r="AC1384" s="832"/>
      <c r="AD1384" s="832"/>
      <c r="AE1384" s="832"/>
      <c r="AF1384" s="832"/>
      <c r="AG1384" s="832"/>
      <c r="AH1384" s="832"/>
      <c r="AI1384" s="832"/>
      <c r="AJ1384" s="832"/>
      <c r="AK1384" s="832"/>
      <c r="AL1384" s="832"/>
      <c r="AM1384" s="832"/>
      <c r="AN1384" s="832"/>
      <c r="AO1384" s="832"/>
      <c r="AP1384" s="832"/>
      <c r="AQ1384" s="832"/>
      <c r="AR1384" s="832"/>
      <c r="AS1384" s="832"/>
      <c r="AT1384" s="832"/>
      <c r="AU1384" s="832"/>
      <c r="AV1384" s="832"/>
      <c r="AW1384" s="832"/>
      <c r="AX1384" s="832"/>
      <c r="AY1384" s="832"/>
      <c r="AZ1384" s="832"/>
      <c r="BA1384" s="832"/>
      <c r="BB1384" s="832"/>
      <c r="BC1384" s="832"/>
      <c r="BD1384" s="832"/>
      <c r="BE1384" s="832"/>
      <c r="BF1384" s="832"/>
      <c r="BG1384" s="832"/>
      <c r="BH1384" s="832"/>
      <c r="BI1384" s="832"/>
      <c r="BJ1384" s="832"/>
      <c r="BK1384" s="832"/>
      <c r="BL1384" s="832"/>
      <c r="BM1384" s="832"/>
      <c r="BN1384" s="832"/>
      <c r="BO1384" s="832"/>
      <c r="BP1384" s="832"/>
      <c r="BQ1384" s="832"/>
      <c r="BR1384" s="832"/>
      <c r="BS1384" s="832"/>
    </row>
    <row r="1385" spans="1:71" ht="15.6" customHeight="1" outlineLevel="2" x14ac:dyDescent="0.2">
      <c r="B1385" s="578"/>
      <c r="D1385" s="587" t="s">
        <v>850</v>
      </c>
      <c r="E1385" s="579"/>
      <c r="G1385" s="580"/>
      <c r="H1385" s="580"/>
      <c r="I1385" s="774"/>
      <c r="J1385" s="774"/>
      <c r="K1385" s="774"/>
      <c r="N1385" s="703"/>
      <c r="O1385" s="888"/>
      <c r="P1385" s="888"/>
      <c r="Q1385" s="888"/>
    </row>
    <row r="1386" spans="1:71" ht="15.6" customHeight="1" outlineLevel="2" x14ac:dyDescent="0.2">
      <c r="B1386" s="578"/>
      <c r="D1386" s="578" t="str">
        <f>D1384</f>
        <v>Dakisolatie gespoten isolatieschuim dik 100mm Rc 3.50 m².K/W van 0 m² tot 45 m²</v>
      </c>
      <c r="E1386" s="601">
        <v>1</v>
      </c>
      <c r="F1386" s="601" t="s">
        <v>74</v>
      </c>
      <c r="G1386" s="601"/>
      <c r="H1386" s="601">
        <f>E1386*G1386</f>
        <v>0</v>
      </c>
      <c r="I1386" s="775"/>
      <c r="J1386" s="775">
        <f>E1386*I1386</f>
        <v>0</v>
      </c>
      <c r="K1386" s="775">
        <v>48</v>
      </c>
      <c r="L1386" s="775">
        <f>E1386*K1386</f>
        <v>48</v>
      </c>
      <c r="M1386" s="775">
        <f>J1386+H1386*Tabellen!$K$2+L1386</f>
        <v>48</v>
      </c>
      <c r="N1386" s="703"/>
      <c r="O1386" s="888">
        <f t="shared" ref="O1386:O1391" si="355">M1386</f>
        <v>48</v>
      </c>
      <c r="P1386" s="888"/>
      <c r="Q1386" s="891" t="s">
        <v>974</v>
      </c>
      <c r="R1386" s="911">
        <f>_xlfn.XLOOKUP(Q1386,Tabellen!$B$9:$B$21,Tabellen!$C$9:$C$21,"controleren")</f>
        <v>0.25</v>
      </c>
      <c r="S1386" s="889">
        <f t="shared" ref="S1386:S1391" si="356">O1386*R1386</f>
        <v>12</v>
      </c>
      <c r="T1386" s="889">
        <f t="shared" ref="T1386:T1391" si="357">O1386-S1386</f>
        <v>36</v>
      </c>
      <c r="U1386" s="889">
        <f>S1386*Tabellen!$G$2</f>
        <v>1.08</v>
      </c>
      <c r="V1386" s="889">
        <f>T1386*Tabellen!$H$2</f>
        <v>7.56</v>
      </c>
      <c r="W1386" s="889">
        <f t="shared" ref="W1386:W1391" si="358">U1386+V1386</f>
        <v>8.64</v>
      </c>
      <c r="X1386" s="889">
        <f t="shared" ref="X1386:X1391" si="359">O1386+W1386</f>
        <v>56.64</v>
      </c>
    </row>
    <row r="1387" spans="1:71" ht="15.6" customHeight="1" outlineLevel="2" x14ac:dyDescent="0.2">
      <c r="B1387" s="578"/>
      <c r="D1387" s="578"/>
      <c r="E1387" s="601"/>
      <c r="F1387" s="601"/>
      <c r="G1387" s="596"/>
      <c r="H1387" s="601"/>
      <c r="I1387" s="775"/>
      <c r="J1387" s="775"/>
      <c r="K1387" s="775"/>
      <c r="L1387" s="775"/>
      <c r="M1387" s="775"/>
      <c r="N1387" s="703"/>
      <c r="O1387" s="888">
        <f t="shared" si="355"/>
        <v>0</v>
      </c>
      <c r="P1387" s="888"/>
      <c r="Q1387" s="891" t="s">
        <v>974</v>
      </c>
      <c r="R1387" s="911">
        <f>_xlfn.XLOOKUP(Q1387,Tabellen!$B$9:$B$21,Tabellen!$C$9:$C$21,"controleren")</f>
        <v>0.25</v>
      </c>
      <c r="S1387" s="889">
        <f t="shared" si="356"/>
        <v>0</v>
      </c>
      <c r="T1387" s="889">
        <f t="shared" si="357"/>
        <v>0</v>
      </c>
      <c r="U1387" s="889">
        <f>S1387*Tabellen!$G$2</f>
        <v>0</v>
      </c>
      <c r="V1387" s="889">
        <f>T1387*Tabellen!$H$2</f>
        <v>0</v>
      </c>
      <c r="W1387" s="889">
        <f t="shared" si="358"/>
        <v>0</v>
      </c>
      <c r="X1387" s="889">
        <f t="shared" si="359"/>
        <v>0</v>
      </c>
    </row>
    <row r="1388" spans="1:71" ht="15.6" customHeight="1" outlineLevel="2" x14ac:dyDescent="0.2">
      <c r="B1388" s="647"/>
      <c r="D1388" s="578" t="s">
        <v>1086</v>
      </c>
      <c r="E1388" s="601">
        <v>1</v>
      </c>
      <c r="F1388" s="601" t="s">
        <v>74</v>
      </c>
      <c r="G1388" s="596"/>
      <c r="H1388" s="601">
        <f>E1388*G1388</f>
        <v>0</v>
      </c>
      <c r="I1388" s="775"/>
      <c r="J1388" s="775">
        <f>E1388*I1388</f>
        <v>0</v>
      </c>
      <c r="K1388" s="775">
        <v>8</v>
      </c>
      <c r="L1388" s="775">
        <f>E1388*K1388</f>
        <v>8</v>
      </c>
      <c r="M1388" s="775">
        <f>J1388+H1388*Tabellen!$K$2+L1388</f>
        <v>8</v>
      </c>
      <c r="N1388" s="703"/>
      <c r="O1388" s="888">
        <f t="shared" si="355"/>
        <v>8</v>
      </c>
      <c r="P1388" s="888"/>
      <c r="Q1388" s="891" t="s">
        <v>974</v>
      </c>
      <c r="R1388" s="911">
        <f>_xlfn.XLOOKUP(Q1388,Tabellen!$B$9:$B$21,Tabellen!$C$9:$C$21,"controleren")</f>
        <v>0.25</v>
      </c>
      <c r="S1388" s="889">
        <f t="shared" si="356"/>
        <v>2</v>
      </c>
      <c r="T1388" s="889">
        <f t="shared" si="357"/>
        <v>6</v>
      </c>
      <c r="U1388" s="889">
        <f>S1388*Tabellen!$G$2</f>
        <v>0.18</v>
      </c>
      <c r="V1388" s="889">
        <f>T1388*Tabellen!$H$2</f>
        <v>1.26</v>
      </c>
      <c r="W1388" s="889">
        <f t="shared" si="358"/>
        <v>1.44</v>
      </c>
      <c r="X1388" s="889">
        <f t="shared" si="359"/>
        <v>9.44</v>
      </c>
    </row>
    <row r="1389" spans="1:71" ht="15.6" customHeight="1" outlineLevel="2" x14ac:dyDescent="0.2">
      <c r="B1389" s="647"/>
      <c r="D1389" s="578"/>
      <c r="E1389" s="601"/>
      <c r="F1389" s="601"/>
      <c r="G1389" s="596"/>
      <c r="H1389" s="601"/>
      <c r="I1389" s="787"/>
      <c r="J1389" s="775"/>
      <c r="K1389" s="775"/>
      <c r="L1389" s="775"/>
      <c r="M1389" s="775"/>
      <c r="N1389" s="703"/>
      <c r="O1389" s="888"/>
      <c r="P1389" s="888"/>
      <c r="Q1389" s="891"/>
      <c r="R1389" s="911"/>
    </row>
    <row r="1390" spans="1:71" ht="15.6" customHeight="1" outlineLevel="2" x14ac:dyDescent="0.2">
      <c r="B1390" s="647"/>
      <c r="D1390" s="578" t="s">
        <v>862</v>
      </c>
      <c r="E1390" s="601">
        <v>1</v>
      </c>
      <c r="F1390" s="601" t="s">
        <v>74</v>
      </c>
      <c r="G1390" s="596"/>
      <c r="H1390" s="601">
        <f>E1390*G1390</f>
        <v>0</v>
      </c>
      <c r="I1390" s="775"/>
      <c r="J1390" s="775">
        <f>E1390*I1390</f>
        <v>0</v>
      </c>
      <c r="K1390" s="775">
        <v>22.2</v>
      </c>
      <c r="L1390" s="775">
        <f>E1390*K1390</f>
        <v>22.2</v>
      </c>
      <c r="M1390" s="775">
        <f>J1390+H1390*Tabellen!$K$2+L1390</f>
        <v>22.2</v>
      </c>
      <c r="N1390" s="703"/>
      <c r="O1390" s="888">
        <f t="shared" si="355"/>
        <v>22.2</v>
      </c>
      <c r="P1390" s="888"/>
      <c r="Q1390" s="891" t="s">
        <v>974</v>
      </c>
      <c r="R1390" s="911">
        <f>_xlfn.XLOOKUP(Q1390,Tabellen!$B$9:$B$21,Tabellen!$C$9:$C$21,"controleren")</f>
        <v>0.25</v>
      </c>
      <c r="S1390" s="889">
        <f t="shared" si="356"/>
        <v>5.55</v>
      </c>
      <c r="T1390" s="889">
        <f t="shared" si="357"/>
        <v>16.649999999999999</v>
      </c>
      <c r="U1390" s="889">
        <f>S1390*Tabellen!$G$2</f>
        <v>0.49949999999999994</v>
      </c>
      <c r="V1390" s="889">
        <f>T1390*Tabellen!$H$2</f>
        <v>3.4964999999999997</v>
      </c>
      <c r="W1390" s="889">
        <f t="shared" si="358"/>
        <v>3.9959999999999996</v>
      </c>
      <c r="X1390" s="889">
        <f t="shared" si="359"/>
        <v>26.195999999999998</v>
      </c>
    </row>
    <row r="1391" spans="1:71" ht="15.6" customHeight="1" outlineLevel="2" x14ac:dyDescent="0.2">
      <c r="B1391" s="647"/>
      <c r="D1391" s="578" t="s">
        <v>1902</v>
      </c>
      <c r="E1391" s="601">
        <v>1</v>
      </c>
      <c r="F1391" s="601" t="s">
        <v>74</v>
      </c>
      <c r="G1391" s="596"/>
      <c r="H1391" s="601">
        <f>E1391*G1391</f>
        <v>0</v>
      </c>
      <c r="I1391" s="775"/>
      <c r="J1391" s="775">
        <f>E1391*I1391</f>
        <v>0</v>
      </c>
      <c r="K1391" s="775">
        <v>28.9</v>
      </c>
      <c r="L1391" s="775">
        <f>E1391*K1391</f>
        <v>28.9</v>
      </c>
      <c r="M1391" s="775">
        <f>J1391+H1391*Tabellen!$K$2+L1391</f>
        <v>28.9</v>
      </c>
      <c r="N1391" s="703"/>
      <c r="O1391" s="888">
        <f t="shared" si="355"/>
        <v>28.9</v>
      </c>
      <c r="P1391" s="888"/>
      <c r="Q1391" s="891" t="s">
        <v>974</v>
      </c>
      <c r="R1391" s="911">
        <f>_xlfn.XLOOKUP(Q1391,Tabellen!$B$9:$B$21,Tabellen!$C$9:$C$21,"controleren")</f>
        <v>0.25</v>
      </c>
      <c r="S1391" s="889">
        <f t="shared" si="356"/>
        <v>7.2249999999999996</v>
      </c>
      <c r="T1391" s="889">
        <f t="shared" si="357"/>
        <v>21.674999999999997</v>
      </c>
      <c r="U1391" s="889">
        <f>S1391*Tabellen!$G$2</f>
        <v>0.65024999999999999</v>
      </c>
      <c r="V1391" s="889">
        <f>T1391*Tabellen!$H$2</f>
        <v>4.5517499999999993</v>
      </c>
      <c r="W1391" s="889">
        <f t="shared" si="358"/>
        <v>5.2019999999999991</v>
      </c>
      <c r="X1391" s="889">
        <f t="shared" si="359"/>
        <v>34.101999999999997</v>
      </c>
    </row>
    <row r="1392" spans="1:71" ht="15.6" customHeight="1" outlineLevel="2" x14ac:dyDescent="0.2">
      <c r="B1392" s="578"/>
      <c r="D1392" s="601"/>
      <c r="E1392" s="579"/>
      <c r="G1392" s="580"/>
      <c r="H1392" s="580">
        <f>E1392*G1392</f>
        <v>0</v>
      </c>
      <c r="J1392" s="768">
        <f>E1392*I1392</f>
        <v>0</v>
      </c>
      <c r="L1392" s="768">
        <f>E1392*K1392</f>
        <v>0</v>
      </c>
      <c r="M1392" s="768">
        <f>J1392+H1392*Tabellen!$K$2+L1392</f>
        <v>0</v>
      </c>
      <c r="N1392" s="703"/>
      <c r="O1392" s="888"/>
      <c r="P1392" s="888"/>
      <c r="Q1392" s="888"/>
    </row>
    <row r="1393" spans="2:71" ht="9" customHeight="1" outlineLevel="1" x14ac:dyDescent="0.2">
      <c r="B1393" s="582"/>
      <c r="D1393" s="583"/>
      <c r="E1393" s="585"/>
      <c r="F1393" s="583"/>
      <c r="G1393" s="584"/>
      <c r="H1393" s="584"/>
      <c r="I1393" s="769"/>
      <c r="J1393" s="769"/>
      <c r="K1393" s="769"/>
      <c r="L1393" s="769"/>
      <c r="M1393" s="769"/>
      <c r="N1393" s="694"/>
      <c r="O1393" s="892"/>
      <c r="P1393" s="892"/>
      <c r="Q1393" s="892"/>
      <c r="R1393" s="893"/>
      <c r="S1393" s="893"/>
      <c r="T1393" s="893"/>
      <c r="U1393" s="893"/>
      <c r="V1393" s="893"/>
      <c r="W1393" s="893"/>
      <c r="X1393" s="893"/>
      <c r="Y1393" s="892"/>
      <c r="Z1393" s="837"/>
      <c r="AA1393" s="838"/>
      <c r="AG1393" s="835"/>
      <c r="AH1393" s="835"/>
    </row>
    <row r="1394" spans="2:71" s="789" customFormat="1" ht="15.6" customHeight="1" outlineLevel="1" x14ac:dyDescent="0.2">
      <c r="B1394" s="569" t="s">
        <v>912</v>
      </c>
      <c r="C1394" s="814"/>
      <c r="D1394" s="570" t="s">
        <v>1976</v>
      </c>
      <c r="E1394" s="577">
        <v>1</v>
      </c>
      <c r="F1394" s="570" t="s">
        <v>74</v>
      </c>
      <c r="G1394" s="571"/>
      <c r="H1394" s="571">
        <f>SUM(H1395:H1402)</f>
        <v>0</v>
      </c>
      <c r="I1394" s="767"/>
      <c r="J1394" s="767">
        <f>SUM(J1395:J1402)</f>
        <v>0</v>
      </c>
      <c r="K1394" s="767"/>
      <c r="L1394" s="767">
        <f>SUM(L1395:L1402)</f>
        <v>97.1</v>
      </c>
      <c r="M1394" s="767">
        <f>SUM(M1395:M1402)</f>
        <v>97.1</v>
      </c>
      <c r="N1394" s="814"/>
      <c r="O1394" s="884">
        <f>SUM(O1395:O1402)</f>
        <v>97.1</v>
      </c>
      <c r="P1394" s="885" t="str">
        <f>B1394</f>
        <v>V4-1-A2</v>
      </c>
      <c r="Q1394" s="885"/>
      <c r="R1394" s="886"/>
      <c r="S1394" s="886"/>
      <c r="T1394" s="886"/>
      <c r="U1394" s="886"/>
      <c r="V1394" s="886"/>
      <c r="W1394" s="886"/>
      <c r="X1394" s="886">
        <f>SUM(X1395:X1402)</f>
        <v>114.578</v>
      </c>
      <c r="Y1394" s="887"/>
      <c r="Z1394" s="832"/>
      <c r="AA1394" s="832"/>
      <c r="AB1394" s="832"/>
      <c r="AC1394" s="832"/>
      <c r="AD1394" s="832"/>
      <c r="AE1394" s="832"/>
      <c r="AF1394" s="832"/>
      <c r="AG1394" s="832"/>
      <c r="AH1394" s="832"/>
      <c r="AI1394" s="832"/>
      <c r="AJ1394" s="832"/>
      <c r="AK1394" s="832"/>
      <c r="AL1394" s="832"/>
      <c r="AM1394" s="832"/>
      <c r="AN1394" s="832"/>
      <c r="AO1394" s="832"/>
      <c r="AP1394" s="832"/>
      <c r="AQ1394" s="832"/>
      <c r="AR1394" s="832"/>
      <c r="AS1394" s="832"/>
      <c r="AT1394" s="832"/>
      <c r="AU1394" s="832"/>
      <c r="AV1394" s="832"/>
      <c r="AW1394" s="832"/>
      <c r="AX1394" s="832"/>
      <c r="AY1394" s="832"/>
      <c r="AZ1394" s="832"/>
      <c r="BA1394" s="832"/>
      <c r="BB1394" s="832"/>
      <c r="BC1394" s="832"/>
      <c r="BD1394" s="832"/>
      <c r="BE1394" s="832"/>
      <c r="BF1394" s="832"/>
      <c r="BG1394" s="832"/>
      <c r="BH1394" s="832"/>
      <c r="BI1394" s="832"/>
      <c r="BJ1394" s="832"/>
      <c r="BK1394" s="832"/>
      <c r="BL1394" s="832"/>
      <c r="BM1394" s="832"/>
      <c r="BN1394" s="832"/>
      <c r="BO1394" s="832"/>
      <c r="BP1394" s="832"/>
      <c r="BQ1394" s="832"/>
      <c r="BR1394" s="832"/>
      <c r="BS1394" s="832"/>
    </row>
    <row r="1395" spans="2:71" ht="15.6" customHeight="1" outlineLevel="2" x14ac:dyDescent="0.2">
      <c r="B1395" s="578"/>
      <c r="D1395" s="587" t="s">
        <v>850</v>
      </c>
      <c r="E1395" s="579"/>
      <c r="G1395" s="580"/>
      <c r="H1395" s="580"/>
      <c r="I1395" s="774"/>
      <c r="J1395" s="774"/>
      <c r="K1395" s="774"/>
      <c r="N1395" s="703"/>
      <c r="O1395" s="888"/>
      <c r="P1395" s="888"/>
      <c r="Q1395" s="888"/>
    </row>
    <row r="1396" spans="2:71" ht="15.6" customHeight="1" outlineLevel="2" x14ac:dyDescent="0.2">
      <c r="B1396" s="578"/>
      <c r="D1396" s="578" t="str">
        <f>D1394</f>
        <v>Dakisolatie gespoten isolatieschuim dik 100mm Rc 3.50 m².K/W van 45 m² tot 120 m²</v>
      </c>
      <c r="E1396" s="601">
        <v>1</v>
      </c>
      <c r="F1396" s="601" t="s">
        <v>74</v>
      </c>
      <c r="G1396" s="601"/>
      <c r="H1396" s="601">
        <f>E1396*G1396</f>
        <v>0</v>
      </c>
      <c r="I1396" s="775"/>
      <c r="J1396" s="775">
        <f>E1396*I1396</f>
        <v>0</v>
      </c>
      <c r="K1396" s="775">
        <v>38</v>
      </c>
      <c r="L1396" s="775">
        <f>E1396*K1396</f>
        <v>38</v>
      </c>
      <c r="M1396" s="775">
        <f>J1396+H1396*Tabellen!$K$2+L1396</f>
        <v>38</v>
      </c>
      <c r="N1396" s="703"/>
      <c r="O1396" s="888">
        <f t="shared" ref="O1396:O1401" si="360">M1396</f>
        <v>38</v>
      </c>
      <c r="P1396" s="888"/>
      <c r="Q1396" s="891" t="s">
        <v>974</v>
      </c>
      <c r="R1396" s="911">
        <f>_xlfn.XLOOKUP(Q1396,Tabellen!$B$9:$B$21,Tabellen!$C$9:$C$21,"controleren")</f>
        <v>0.25</v>
      </c>
      <c r="S1396" s="889">
        <f t="shared" ref="S1396:S1401" si="361">O1396*R1396</f>
        <v>9.5</v>
      </c>
      <c r="T1396" s="889">
        <f t="shared" ref="T1396:T1401" si="362">O1396-S1396</f>
        <v>28.5</v>
      </c>
      <c r="U1396" s="889">
        <f>S1396*Tabellen!$G$2</f>
        <v>0.85499999999999998</v>
      </c>
      <c r="V1396" s="889">
        <f>T1396*Tabellen!$H$2</f>
        <v>5.9849999999999994</v>
      </c>
      <c r="W1396" s="889">
        <f t="shared" ref="W1396:W1401" si="363">U1396+V1396</f>
        <v>6.84</v>
      </c>
      <c r="X1396" s="889">
        <f t="shared" ref="X1396:X1401" si="364">O1396+W1396</f>
        <v>44.84</v>
      </c>
    </row>
    <row r="1397" spans="2:71" ht="15.6" customHeight="1" outlineLevel="2" x14ac:dyDescent="0.2">
      <c r="B1397" s="578"/>
      <c r="D1397" s="578"/>
      <c r="E1397" s="601"/>
      <c r="F1397" s="601"/>
      <c r="G1397" s="596"/>
      <c r="H1397" s="601"/>
      <c r="I1397" s="775"/>
      <c r="J1397" s="775"/>
      <c r="K1397" s="775"/>
      <c r="L1397" s="775"/>
      <c r="M1397" s="775"/>
      <c r="N1397" s="703"/>
      <c r="O1397" s="888">
        <f t="shared" si="360"/>
        <v>0</v>
      </c>
      <c r="P1397" s="888"/>
      <c r="Q1397" s="891" t="s">
        <v>974</v>
      </c>
      <c r="R1397" s="911">
        <f>_xlfn.XLOOKUP(Q1397,Tabellen!$B$9:$B$21,Tabellen!$C$9:$C$21,"controleren")</f>
        <v>0.25</v>
      </c>
      <c r="S1397" s="889">
        <f t="shared" si="361"/>
        <v>0</v>
      </c>
      <c r="T1397" s="889">
        <f t="shared" si="362"/>
        <v>0</v>
      </c>
      <c r="U1397" s="889">
        <f>S1397*Tabellen!$G$2</f>
        <v>0</v>
      </c>
      <c r="V1397" s="889">
        <f>T1397*Tabellen!$H$2</f>
        <v>0</v>
      </c>
      <c r="W1397" s="889">
        <f t="shared" si="363"/>
        <v>0</v>
      </c>
      <c r="X1397" s="889">
        <f t="shared" si="364"/>
        <v>0</v>
      </c>
    </row>
    <row r="1398" spans="2:71" ht="15.6" customHeight="1" outlineLevel="2" x14ac:dyDescent="0.2">
      <c r="B1398" s="647"/>
      <c r="D1398" s="578" t="s">
        <v>1086</v>
      </c>
      <c r="E1398" s="601">
        <v>1</v>
      </c>
      <c r="F1398" s="601" t="s">
        <v>74</v>
      </c>
      <c r="G1398" s="596"/>
      <c r="H1398" s="601">
        <f>E1398*G1398</f>
        <v>0</v>
      </c>
      <c r="I1398" s="775"/>
      <c r="J1398" s="775">
        <f>E1398*I1398</f>
        <v>0</v>
      </c>
      <c r="K1398" s="775">
        <v>8</v>
      </c>
      <c r="L1398" s="775">
        <f>E1398*K1398</f>
        <v>8</v>
      </c>
      <c r="M1398" s="775">
        <f>J1398+H1398*Tabellen!$K$2+L1398</f>
        <v>8</v>
      </c>
      <c r="N1398" s="703"/>
      <c r="O1398" s="888">
        <f t="shared" si="360"/>
        <v>8</v>
      </c>
      <c r="P1398" s="888"/>
      <c r="Q1398" s="891" t="s">
        <v>974</v>
      </c>
      <c r="R1398" s="911">
        <f>_xlfn.XLOOKUP(Q1398,Tabellen!$B$9:$B$21,Tabellen!$C$9:$C$21,"controleren")</f>
        <v>0.25</v>
      </c>
      <c r="S1398" s="889">
        <f t="shared" si="361"/>
        <v>2</v>
      </c>
      <c r="T1398" s="889">
        <f t="shared" si="362"/>
        <v>6</v>
      </c>
      <c r="U1398" s="889">
        <f>S1398*Tabellen!$G$2</f>
        <v>0.18</v>
      </c>
      <c r="V1398" s="889">
        <f>T1398*Tabellen!$H$2</f>
        <v>1.26</v>
      </c>
      <c r="W1398" s="889">
        <f t="shared" si="363"/>
        <v>1.44</v>
      </c>
      <c r="X1398" s="889">
        <f t="shared" si="364"/>
        <v>9.44</v>
      </c>
    </row>
    <row r="1399" spans="2:71" ht="15.6" customHeight="1" outlineLevel="2" x14ac:dyDescent="0.2">
      <c r="B1399" s="647"/>
      <c r="D1399" s="578"/>
      <c r="E1399" s="601"/>
      <c r="F1399" s="601"/>
      <c r="G1399" s="596"/>
      <c r="H1399" s="601"/>
      <c r="I1399" s="787"/>
      <c r="J1399" s="775"/>
      <c r="K1399" s="775"/>
      <c r="L1399" s="775"/>
      <c r="M1399" s="775"/>
      <c r="N1399" s="703"/>
      <c r="O1399" s="888"/>
      <c r="P1399" s="888"/>
      <c r="Q1399" s="891"/>
      <c r="R1399" s="911"/>
    </row>
    <row r="1400" spans="2:71" ht="15.6" customHeight="1" outlineLevel="2" x14ac:dyDescent="0.2">
      <c r="B1400" s="647"/>
      <c r="D1400" s="578" t="s">
        <v>862</v>
      </c>
      <c r="E1400" s="601">
        <v>1</v>
      </c>
      <c r="F1400" s="601" t="s">
        <v>74</v>
      </c>
      <c r="G1400" s="596"/>
      <c r="H1400" s="601">
        <f>E1400*G1400</f>
        <v>0</v>
      </c>
      <c r="I1400" s="775"/>
      <c r="J1400" s="775">
        <f>E1400*I1400</f>
        <v>0</v>
      </c>
      <c r="K1400" s="775">
        <v>22.2</v>
      </c>
      <c r="L1400" s="775">
        <f>E1400*K1400</f>
        <v>22.2</v>
      </c>
      <c r="M1400" s="775">
        <f>J1400+H1400*Tabellen!$K$2+L1400</f>
        <v>22.2</v>
      </c>
      <c r="N1400" s="703"/>
      <c r="O1400" s="888">
        <f t="shared" si="360"/>
        <v>22.2</v>
      </c>
      <c r="P1400" s="888"/>
      <c r="Q1400" s="891" t="s">
        <v>974</v>
      </c>
      <c r="R1400" s="911">
        <f>_xlfn.XLOOKUP(Q1400,Tabellen!$B$9:$B$21,Tabellen!$C$9:$C$21,"controleren")</f>
        <v>0.25</v>
      </c>
      <c r="S1400" s="889">
        <f t="shared" si="361"/>
        <v>5.55</v>
      </c>
      <c r="T1400" s="889">
        <f t="shared" si="362"/>
        <v>16.649999999999999</v>
      </c>
      <c r="U1400" s="889">
        <f>S1400*Tabellen!$G$2</f>
        <v>0.49949999999999994</v>
      </c>
      <c r="V1400" s="889">
        <f>T1400*Tabellen!$H$2</f>
        <v>3.4964999999999997</v>
      </c>
      <c r="W1400" s="889">
        <f t="shared" si="363"/>
        <v>3.9959999999999996</v>
      </c>
      <c r="X1400" s="889">
        <f t="shared" si="364"/>
        <v>26.195999999999998</v>
      </c>
    </row>
    <row r="1401" spans="2:71" ht="15.6" customHeight="1" outlineLevel="2" x14ac:dyDescent="0.2">
      <c r="B1401" s="647"/>
      <c r="D1401" s="578" t="s">
        <v>1902</v>
      </c>
      <c r="E1401" s="601">
        <v>1</v>
      </c>
      <c r="F1401" s="601" t="s">
        <v>74</v>
      </c>
      <c r="G1401" s="596"/>
      <c r="H1401" s="601">
        <f>E1401*G1401</f>
        <v>0</v>
      </c>
      <c r="I1401" s="775"/>
      <c r="J1401" s="775">
        <f>E1401*I1401</f>
        <v>0</v>
      </c>
      <c r="K1401" s="775">
        <v>28.9</v>
      </c>
      <c r="L1401" s="775">
        <f>E1401*K1401</f>
        <v>28.9</v>
      </c>
      <c r="M1401" s="775">
        <f>J1401+H1401*Tabellen!$K$2+L1401</f>
        <v>28.9</v>
      </c>
      <c r="N1401" s="703"/>
      <c r="O1401" s="888">
        <f t="shared" si="360"/>
        <v>28.9</v>
      </c>
      <c r="P1401" s="888"/>
      <c r="Q1401" s="891" t="s">
        <v>974</v>
      </c>
      <c r="R1401" s="911">
        <f>_xlfn.XLOOKUP(Q1401,Tabellen!$B$9:$B$21,Tabellen!$C$9:$C$21,"controleren")</f>
        <v>0.25</v>
      </c>
      <c r="S1401" s="889">
        <f t="shared" si="361"/>
        <v>7.2249999999999996</v>
      </c>
      <c r="T1401" s="889">
        <f t="shared" si="362"/>
        <v>21.674999999999997</v>
      </c>
      <c r="U1401" s="889">
        <f>S1401*Tabellen!$G$2</f>
        <v>0.65024999999999999</v>
      </c>
      <c r="V1401" s="889">
        <f>T1401*Tabellen!$H$2</f>
        <v>4.5517499999999993</v>
      </c>
      <c r="W1401" s="889">
        <f t="shared" si="363"/>
        <v>5.2019999999999991</v>
      </c>
      <c r="X1401" s="889">
        <f t="shared" si="364"/>
        <v>34.101999999999997</v>
      </c>
    </row>
    <row r="1402" spans="2:71" ht="15.6" customHeight="1" outlineLevel="2" x14ac:dyDescent="0.2">
      <c r="B1402" s="578"/>
      <c r="D1402" s="601"/>
      <c r="E1402" s="579"/>
      <c r="G1402" s="580">
        <v>0</v>
      </c>
      <c r="H1402" s="580">
        <f>E1402*G1402</f>
        <v>0</v>
      </c>
      <c r="I1402" s="768">
        <v>0</v>
      </c>
      <c r="J1402" s="768">
        <f>E1402*I1402</f>
        <v>0</v>
      </c>
      <c r="L1402" s="768">
        <f>E1402*K1402</f>
        <v>0</v>
      </c>
      <c r="M1402" s="768">
        <f>J1402+H1402*Tabellen!$K$2+L1402</f>
        <v>0</v>
      </c>
      <c r="N1402" s="703"/>
      <c r="O1402" s="888"/>
      <c r="P1402" s="888"/>
      <c r="Q1402" s="888"/>
    </row>
    <row r="1403" spans="2:71" ht="9" customHeight="1" outlineLevel="1" x14ac:dyDescent="0.2">
      <c r="B1403" s="582"/>
      <c r="D1403" s="583"/>
      <c r="E1403" s="585"/>
      <c r="F1403" s="583"/>
      <c r="G1403" s="584"/>
      <c r="H1403" s="584"/>
      <c r="I1403" s="769"/>
      <c r="J1403" s="769"/>
      <c r="K1403" s="769"/>
      <c r="L1403" s="769"/>
      <c r="M1403" s="769"/>
      <c r="N1403" s="694"/>
      <c r="O1403" s="892"/>
      <c r="P1403" s="892"/>
      <c r="Q1403" s="892"/>
      <c r="R1403" s="893"/>
      <c r="S1403" s="893"/>
      <c r="T1403" s="893"/>
      <c r="U1403" s="893"/>
      <c r="V1403" s="893"/>
      <c r="W1403" s="893"/>
      <c r="X1403" s="893"/>
      <c r="Y1403" s="892"/>
      <c r="Z1403" s="837"/>
      <c r="AA1403" s="838"/>
      <c r="AG1403" s="835"/>
      <c r="AH1403" s="835"/>
    </row>
    <row r="1404" spans="2:71" s="789" customFormat="1" ht="15.6" customHeight="1" outlineLevel="1" x14ac:dyDescent="0.2">
      <c r="B1404" s="569" t="s">
        <v>913</v>
      </c>
      <c r="C1404" s="814"/>
      <c r="D1404" s="570" t="s">
        <v>1977</v>
      </c>
      <c r="E1404" s="577">
        <v>1</v>
      </c>
      <c r="F1404" s="570" t="s">
        <v>74</v>
      </c>
      <c r="G1404" s="571"/>
      <c r="H1404" s="571">
        <f>SUM(H1405:H1412)</f>
        <v>0</v>
      </c>
      <c r="I1404" s="767"/>
      <c r="J1404" s="767">
        <f>SUM(J1405:J1412)</f>
        <v>0</v>
      </c>
      <c r="K1404" s="767"/>
      <c r="L1404" s="767">
        <f>SUM(L1405:L1412)</f>
        <v>87.1</v>
      </c>
      <c r="M1404" s="767">
        <f>SUM(M1405:M1412)</f>
        <v>87.1</v>
      </c>
      <c r="N1404" s="814"/>
      <c r="O1404" s="884">
        <f>SUM(O1405:O1412)</f>
        <v>87.1</v>
      </c>
      <c r="P1404" s="885" t="str">
        <f>B1404</f>
        <v>V4-1-A3</v>
      </c>
      <c r="Q1404" s="885"/>
      <c r="R1404" s="886"/>
      <c r="S1404" s="886"/>
      <c r="T1404" s="886"/>
      <c r="U1404" s="886"/>
      <c r="V1404" s="886"/>
      <c r="W1404" s="886"/>
      <c r="X1404" s="886">
        <f>SUM(X1405:X1412)</f>
        <v>102.77799999999999</v>
      </c>
      <c r="Y1404" s="887"/>
      <c r="Z1404" s="832"/>
      <c r="AA1404" s="832"/>
      <c r="AB1404" s="832"/>
      <c r="AC1404" s="832"/>
      <c r="AD1404" s="832"/>
      <c r="AE1404" s="832"/>
      <c r="AF1404" s="832"/>
      <c r="AG1404" s="832"/>
      <c r="AH1404" s="832"/>
      <c r="AI1404" s="832"/>
      <c r="AJ1404" s="832"/>
      <c r="AK1404" s="832"/>
      <c r="AL1404" s="832"/>
      <c r="AM1404" s="832"/>
      <c r="AN1404" s="832"/>
      <c r="AO1404" s="832"/>
      <c r="AP1404" s="832"/>
      <c r="AQ1404" s="832"/>
      <c r="AR1404" s="832"/>
      <c r="AS1404" s="832"/>
      <c r="AT1404" s="832"/>
      <c r="AU1404" s="832"/>
      <c r="AV1404" s="832"/>
      <c r="AW1404" s="832"/>
      <c r="AX1404" s="832"/>
      <c r="AY1404" s="832"/>
      <c r="AZ1404" s="832"/>
      <c r="BA1404" s="832"/>
      <c r="BB1404" s="832"/>
      <c r="BC1404" s="832"/>
      <c r="BD1404" s="832"/>
      <c r="BE1404" s="832"/>
      <c r="BF1404" s="832"/>
      <c r="BG1404" s="832"/>
      <c r="BH1404" s="832"/>
      <c r="BI1404" s="832"/>
      <c r="BJ1404" s="832"/>
      <c r="BK1404" s="832"/>
      <c r="BL1404" s="832"/>
      <c r="BM1404" s="832"/>
      <c r="BN1404" s="832"/>
      <c r="BO1404" s="832"/>
      <c r="BP1404" s="832"/>
      <c r="BQ1404" s="832"/>
      <c r="BR1404" s="832"/>
      <c r="BS1404" s="832"/>
    </row>
    <row r="1405" spans="2:71" ht="15.6" customHeight="1" outlineLevel="2" x14ac:dyDescent="0.2">
      <c r="B1405" s="578"/>
      <c r="D1405" s="587" t="s">
        <v>850</v>
      </c>
      <c r="E1405" s="579"/>
      <c r="G1405" s="580"/>
      <c r="H1405" s="580"/>
      <c r="I1405" s="774"/>
      <c r="J1405" s="774"/>
      <c r="K1405" s="774"/>
      <c r="N1405" s="703"/>
      <c r="O1405" s="888"/>
      <c r="P1405" s="888"/>
      <c r="Q1405" s="888"/>
    </row>
    <row r="1406" spans="2:71" ht="15.6" customHeight="1" outlineLevel="2" x14ac:dyDescent="0.2">
      <c r="B1406" s="578"/>
      <c r="D1406" s="578" t="str">
        <f>D1404</f>
        <v>Dakisolatie gespoten isolatieschuim dik 100mm Rc 3.50 m².K/W  vanaf 120 m²</v>
      </c>
      <c r="E1406" s="601">
        <v>1</v>
      </c>
      <c r="F1406" s="601" t="s">
        <v>74</v>
      </c>
      <c r="G1406" s="601"/>
      <c r="H1406" s="601">
        <f>E1406*G1406</f>
        <v>0</v>
      </c>
      <c r="I1406" s="775"/>
      <c r="J1406" s="775">
        <f>E1406*I1406</f>
        <v>0</v>
      </c>
      <c r="K1406" s="775">
        <v>28</v>
      </c>
      <c r="L1406" s="775">
        <f>E1406*K1406</f>
        <v>28</v>
      </c>
      <c r="M1406" s="775">
        <f>J1406+H1406*Tabellen!$K$2+L1406</f>
        <v>28</v>
      </c>
      <c r="N1406" s="703"/>
      <c r="O1406" s="888">
        <f t="shared" ref="O1406:O1411" si="365">M1406</f>
        <v>28</v>
      </c>
      <c r="P1406" s="888"/>
      <c r="Q1406" s="891" t="s">
        <v>974</v>
      </c>
      <c r="R1406" s="911">
        <f>_xlfn.XLOOKUP(Q1406,Tabellen!$B$9:$B$21,Tabellen!$C$9:$C$21,"controleren")</f>
        <v>0.25</v>
      </c>
      <c r="S1406" s="889">
        <f t="shared" ref="S1406:S1411" si="366">O1406*R1406</f>
        <v>7</v>
      </c>
      <c r="T1406" s="889">
        <f t="shared" ref="T1406:T1411" si="367">O1406-S1406</f>
        <v>21</v>
      </c>
      <c r="U1406" s="889">
        <f>S1406*Tabellen!$G$2</f>
        <v>0.63</v>
      </c>
      <c r="V1406" s="889">
        <f>T1406*Tabellen!$H$2</f>
        <v>4.41</v>
      </c>
      <c r="W1406" s="889">
        <f t="shared" ref="W1406:W1411" si="368">U1406+V1406</f>
        <v>5.04</v>
      </c>
      <c r="X1406" s="889">
        <f t="shared" ref="X1406:X1411" si="369">O1406+W1406</f>
        <v>33.04</v>
      </c>
    </row>
    <row r="1407" spans="2:71" ht="15.6" customHeight="1" outlineLevel="2" x14ac:dyDescent="0.2">
      <c r="B1407" s="578"/>
      <c r="D1407" s="578"/>
      <c r="E1407" s="601"/>
      <c r="F1407" s="601"/>
      <c r="G1407" s="596"/>
      <c r="H1407" s="601"/>
      <c r="I1407" s="775"/>
      <c r="J1407" s="775"/>
      <c r="K1407" s="775"/>
      <c r="L1407" s="775"/>
      <c r="M1407" s="775"/>
      <c r="N1407" s="703"/>
      <c r="O1407" s="888">
        <f t="shared" si="365"/>
        <v>0</v>
      </c>
      <c r="P1407" s="888"/>
      <c r="Q1407" s="891" t="s">
        <v>974</v>
      </c>
      <c r="R1407" s="911">
        <f>_xlfn.XLOOKUP(Q1407,Tabellen!$B$9:$B$21,Tabellen!$C$9:$C$21,"controleren")</f>
        <v>0.25</v>
      </c>
      <c r="S1407" s="889">
        <f t="shared" si="366"/>
        <v>0</v>
      </c>
      <c r="T1407" s="889">
        <f t="shared" si="367"/>
        <v>0</v>
      </c>
      <c r="U1407" s="889">
        <f>S1407*Tabellen!$G$2</f>
        <v>0</v>
      </c>
      <c r="V1407" s="889">
        <f>T1407*Tabellen!$H$2</f>
        <v>0</v>
      </c>
      <c r="W1407" s="889">
        <f t="shared" si="368"/>
        <v>0</v>
      </c>
      <c r="X1407" s="889">
        <f t="shared" si="369"/>
        <v>0</v>
      </c>
    </row>
    <row r="1408" spans="2:71" ht="15.6" customHeight="1" outlineLevel="2" x14ac:dyDescent="0.2">
      <c r="B1408" s="647"/>
      <c r="D1408" s="578" t="s">
        <v>1086</v>
      </c>
      <c r="E1408" s="601">
        <v>1</v>
      </c>
      <c r="F1408" s="601" t="s">
        <v>74</v>
      </c>
      <c r="G1408" s="596"/>
      <c r="H1408" s="601">
        <f>E1408*G1408</f>
        <v>0</v>
      </c>
      <c r="I1408" s="775"/>
      <c r="J1408" s="775">
        <f>E1408*I1408</f>
        <v>0</v>
      </c>
      <c r="K1408" s="775">
        <v>8</v>
      </c>
      <c r="L1408" s="775">
        <f>E1408*K1408</f>
        <v>8</v>
      </c>
      <c r="M1408" s="775">
        <f>J1408+H1408*Tabellen!$K$2+L1408</f>
        <v>8</v>
      </c>
      <c r="N1408" s="703"/>
      <c r="O1408" s="888">
        <f t="shared" si="365"/>
        <v>8</v>
      </c>
      <c r="P1408" s="888"/>
      <c r="Q1408" s="891" t="s">
        <v>974</v>
      </c>
      <c r="R1408" s="911">
        <f>_xlfn.XLOOKUP(Q1408,Tabellen!$B$9:$B$21,Tabellen!$C$9:$C$21,"controleren")</f>
        <v>0.25</v>
      </c>
      <c r="S1408" s="889">
        <f t="shared" si="366"/>
        <v>2</v>
      </c>
      <c r="T1408" s="889">
        <f t="shared" si="367"/>
        <v>6</v>
      </c>
      <c r="U1408" s="889">
        <f>S1408*Tabellen!$G$2</f>
        <v>0.18</v>
      </c>
      <c r="V1408" s="889">
        <f>T1408*Tabellen!$H$2</f>
        <v>1.26</v>
      </c>
      <c r="W1408" s="889">
        <f t="shared" si="368"/>
        <v>1.44</v>
      </c>
      <c r="X1408" s="889">
        <f t="shared" si="369"/>
        <v>9.44</v>
      </c>
    </row>
    <row r="1409" spans="2:71" ht="15.6" customHeight="1" outlineLevel="2" x14ac:dyDescent="0.2">
      <c r="B1409" s="647"/>
      <c r="D1409" s="578"/>
      <c r="E1409" s="601"/>
      <c r="F1409" s="601"/>
      <c r="G1409" s="596"/>
      <c r="H1409" s="601"/>
      <c r="I1409" s="787"/>
      <c r="J1409" s="775"/>
      <c r="K1409" s="775"/>
      <c r="L1409" s="775"/>
      <c r="M1409" s="775"/>
      <c r="N1409" s="703"/>
      <c r="O1409" s="888"/>
      <c r="P1409" s="888"/>
      <c r="Q1409" s="891"/>
      <c r="R1409" s="911"/>
    </row>
    <row r="1410" spans="2:71" ht="15.6" customHeight="1" outlineLevel="2" x14ac:dyDescent="0.2">
      <c r="B1410" s="647"/>
      <c r="D1410" s="578" t="s">
        <v>862</v>
      </c>
      <c r="E1410" s="601">
        <v>1</v>
      </c>
      <c r="F1410" s="601" t="s">
        <v>74</v>
      </c>
      <c r="G1410" s="596"/>
      <c r="H1410" s="601">
        <f>E1410*G1410</f>
        <v>0</v>
      </c>
      <c r="I1410" s="775"/>
      <c r="J1410" s="775">
        <f>E1410*I1410</f>
        <v>0</v>
      </c>
      <c r="K1410" s="775">
        <v>22.2</v>
      </c>
      <c r="L1410" s="775">
        <f>E1410*K1410</f>
        <v>22.2</v>
      </c>
      <c r="M1410" s="775">
        <f>J1410+H1410*Tabellen!$K$2+L1410</f>
        <v>22.2</v>
      </c>
      <c r="N1410" s="703"/>
      <c r="O1410" s="888">
        <f t="shared" si="365"/>
        <v>22.2</v>
      </c>
      <c r="P1410" s="888"/>
      <c r="Q1410" s="891" t="s">
        <v>974</v>
      </c>
      <c r="R1410" s="911">
        <f>_xlfn.XLOOKUP(Q1410,Tabellen!$B$9:$B$21,Tabellen!$C$9:$C$21,"controleren")</f>
        <v>0.25</v>
      </c>
      <c r="S1410" s="889">
        <f t="shared" si="366"/>
        <v>5.55</v>
      </c>
      <c r="T1410" s="889">
        <f t="shared" si="367"/>
        <v>16.649999999999999</v>
      </c>
      <c r="U1410" s="889">
        <f>S1410*Tabellen!$G$2</f>
        <v>0.49949999999999994</v>
      </c>
      <c r="V1410" s="889">
        <f>T1410*Tabellen!$H$2</f>
        <v>3.4964999999999997</v>
      </c>
      <c r="W1410" s="889">
        <f t="shared" si="368"/>
        <v>3.9959999999999996</v>
      </c>
      <c r="X1410" s="889">
        <f t="shared" si="369"/>
        <v>26.195999999999998</v>
      </c>
    </row>
    <row r="1411" spans="2:71" ht="15.6" customHeight="1" outlineLevel="2" x14ac:dyDescent="0.2">
      <c r="B1411" s="647"/>
      <c r="D1411" s="578" t="s">
        <v>1902</v>
      </c>
      <c r="E1411" s="601">
        <v>1</v>
      </c>
      <c r="F1411" s="601" t="s">
        <v>74</v>
      </c>
      <c r="G1411" s="596"/>
      <c r="H1411" s="601">
        <f>E1411*G1411</f>
        <v>0</v>
      </c>
      <c r="I1411" s="775"/>
      <c r="J1411" s="775">
        <f>E1411*I1411</f>
        <v>0</v>
      </c>
      <c r="K1411" s="775">
        <v>28.9</v>
      </c>
      <c r="L1411" s="775">
        <f>E1411*K1411</f>
        <v>28.9</v>
      </c>
      <c r="M1411" s="775">
        <f>J1411+H1411*Tabellen!$K$2+L1411</f>
        <v>28.9</v>
      </c>
      <c r="N1411" s="703"/>
      <c r="O1411" s="888">
        <f t="shared" si="365"/>
        <v>28.9</v>
      </c>
      <c r="P1411" s="888"/>
      <c r="Q1411" s="891" t="s">
        <v>974</v>
      </c>
      <c r="R1411" s="911">
        <f>_xlfn.XLOOKUP(Q1411,Tabellen!$B$9:$B$21,Tabellen!$C$9:$C$21,"controleren")</f>
        <v>0.25</v>
      </c>
      <c r="S1411" s="889">
        <f t="shared" si="366"/>
        <v>7.2249999999999996</v>
      </c>
      <c r="T1411" s="889">
        <f t="shared" si="367"/>
        <v>21.674999999999997</v>
      </c>
      <c r="U1411" s="889">
        <f>S1411*Tabellen!$G$2</f>
        <v>0.65024999999999999</v>
      </c>
      <c r="V1411" s="889">
        <f>T1411*Tabellen!$H$2</f>
        <v>4.5517499999999993</v>
      </c>
      <c r="W1411" s="889">
        <f t="shared" si="368"/>
        <v>5.2019999999999991</v>
      </c>
      <c r="X1411" s="889">
        <f t="shared" si="369"/>
        <v>34.101999999999997</v>
      </c>
    </row>
    <row r="1412" spans="2:71" ht="15.6" customHeight="1" outlineLevel="2" x14ac:dyDescent="0.2">
      <c r="B1412" s="578"/>
      <c r="D1412" s="601"/>
      <c r="E1412" s="579"/>
      <c r="G1412" s="580">
        <v>0</v>
      </c>
      <c r="H1412" s="580">
        <f>E1412*G1412</f>
        <v>0</v>
      </c>
      <c r="I1412" s="768">
        <v>0</v>
      </c>
      <c r="J1412" s="768">
        <f>E1412*I1412</f>
        <v>0</v>
      </c>
      <c r="L1412" s="768">
        <f>E1412*K1412</f>
        <v>0</v>
      </c>
      <c r="M1412" s="768">
        <f>J1412+H1412*Tabellen!$K$2+L1412</f>
        <v>0</v>
      </c>
      <c r="N1412" s="703"/>
      <c r="O1412" s="888"/>
      <c r="P1412" s="888"/>
      <c r="Q1412" s="888"/>
    </row>
    <row r="1413" spans="2:71" ht="9" customHeight="1" outlineLevel="1" x14ac:dyDescent="0.2">
      <c r="B1413" s="582"/>
      <c r="D1413" s="583"/>
      <c r="E1413" s="585"/>
      <c r="F1413" s="583"/>
      <c r="G1413" s="584"/>
      <c r="H1413" s="584"/>
      <c r="I1413" s="769"/>
      <c r="J1413" s="769"/>
      <c r="K1413" s="769"/>
      <c r="L1413" s="769"/>
      <c r="M1413" s="769"/>
      <c r="N1413" s="694"/>
      <c r="O1413" s="892"/>
      <c r="P1413" s="892"/>
      <c r="Q1413" s="892"/>
      <c r="R1413" s="893"/>
      <c r="S1413" s="893"/>
      <c r="T1413" s="893"/>
      <c r="U1413" s="893"/>
      <c r="V1413" s="893"/>
      <c r="W1413" s="893"/>
      <c r="X1413" s="893"/>
      <c r="Y1413" s="892"/>
      <c r="Z1413" s="837"/>
      <c r="AA1413" s="838"/>
      <c r="AG1413" s="835"/>
      <c r="AH1413" s="835"/>
    </row>
    <row r="1414" spans="2:71" s="789" customFormat="1" ht="15.6" customHeight="1" outlineLevel="1" x14ac:dyDescent="0.2">
      <c r="B1414" s="569" t="s">
        <v>914</v>
      </c>
      <c r="C1414" s="814"/>
      <c r="D1414" s="570" t="s">
        <v>1307</v>
      </c>
      <c r="E1414" s="577">
        <v>1</v>
      </c>
      <c r="F1414" s="570" t="s">
        <v>74</v>
      </c>
      <c r="G1414" s="571"/>
      <c r="H1414" s="571">
        <f>SUM(H1415:H1418)</f>
        <v>0</v>
      </c>
      <c r="I1414" s="767"/>
      <c r="J1414" s="767">
        <f>SUM(J1415:J1418)</f>
        <v>0</v>
      </c>
      <c r="K1414" s="767"/>
      <c r="L1414" s="767">
        <f>SUM(L1415:L1418)</f>
        <v>0.25</v>
      </c>
      <c r="M1414" s="767">
        <f>SUM(M1415:M1418)</f>
        <v>0.25</v>
      </c>
      <c r="N1414" s="814"/>
      <c r="O1414" s="884">
        <f>SUM(O1415:O1418)</f>
        <v>0.25</v>
      </c>
      <c r="P1414" s="885" t="str">
        <f>B1414</f>
        <v>V4-1-A4</v>
      </c>
      <c r="Q1414" s="885"/>
      <c r="R1414" s="886"/>
      <c r="S1414" s="886"/>
      <c r="T1414" s="886"/>
      <c r="U1414" s="886"/>
      <c r="V1414" s="886"/>
      <c r="W1414" s="886"/>
      <c r="X1414" s="886">
        <f>SUM(X1415:X1418)</f>
        <v>0.29499999999999998</v>
      </c>
      <c r="Y1414" s="887"/>
      <c r="Z1414" s="832"/>
      <c r="AA1414" s="832"/>
      <c r="AB1414" s="832"/>
      <c r="AC1414" s="832"/>
      <c r="AD1414" s="832"/>
      <c r="AE1414" s="832"/>
      <c r="AF1414" s="832"/>
      <c r="AG1414" s="832"/>
      <c r="AH1414" s="832"/>
      <c r="AI1414" s="832"/>
      <c r="AJ1414" s="832"/>
      <c r="AK1414" s="832"/>
      <c r="AL1414" s="832"/>
      <c r="AM1414" s="832"/>
      <c r="AN1414" s="832"/>
      <c r="AO1414" s="832"/>
      <c r="AP1414" s="832"/>
      <c r="AQ1414" s="832"/>
      <c r="AR1414" s="832"/>
      <c r="AS1414" s="832"/>
      <c r="AT1414" s="832"/>
      <c r="AU1414" s="832"/>
      <c r="AV1414" s="832"/>
      <c r="AW1414" s="832"/>
      <c r="AX1414" s="832"/>
      <c r="AY1414" s="832"/>
      <c r="AZ1414" s="832"/>
      <c r="BA1414" s="832"/>
      <c r="BB1414" s="832"/>
      <c r="BC1414" s="832"/>
      <c r="BD1414" s="832"/>
      <c r="BE1414" s="832"/>
      <c r="BF1414" s="832"/>
      <c r="BG1414" s="832"/>
      <c r="BH1414" s="832"/>
      <c r="BI1414" s="832"/>
      <c r="BJ1414" s="832"/>
      <c r="BK1414" s="832"/>
      <c r="BL1414" s="832"/>
      <c r="BM1414" s="832"/>
      <c r="BN1414" s="832"/>
      <c r="BO1414" s="832"/>
      <c r="BP1414" s="832"/>
      <c r="BQ1414" s="832"/>
      <c r="BR1414" s="832"/>
      <c r="BS1414" s="832"/>
    </row>
    <row r="1415" spans="2:71" ht="15.6" customHeight="1" outlineLevel="2" x14ac:dyDescent="0.2">
      <c r="B1415" s="578"/>
      <c r="D1415" s="587" t="s">
        <v>850</v>
      </c>
      <c r="E1415" s="579"/>
      <c r="G1415" s="580"/>
      <c r="H1415" s="580"/>
      <c r="I1415" s="774"/>
      <c r="J1415" s="774"/>
      <c r="K1415" s="774"/>
      <c r="N1415" s="703"/>
      <c r="O1415" s="888"/>
      <c r="P1415" s="888"/>
      <c r="Q1415" s="888"/>
    </row>
    <row r="1416" spans="2:71" ht="15.6" customHeight="1" outlineLevel="2" x14ac:dyDescent="0.2">
      <c r="B1416" s="613"/>
      <c r="D1416" s="587" t="s">
        <v>1085</v>
      </c>
      <c r="E1416" s="614"/>
      <c r="F1416" s="612"/>
      <c r="G1416" s="615"/>
      <c r="H1416" s="615"/>
      <c r="I1416" s="788"/>
      <c r="J1416" s="788"/>
      <c r="K1416" s="788"/>
      <c r="L1416" s="788"/>
      <c r="M1416" s="788"/>
      <c r="O1416" s="912"/>
      <c r="P1416" s="913"/>
      <c r="Q1416" s="913"/>
      <c r="R1416" s="914"/>
      <c r="S1416" s="914"/>
      <c r="T1416" s="914"/>
      <c r="U1416" s="914"/>
      <c r="V1416" s="914"/>
      <c r="W1416" s="914"/>
      <c r="X1416" s="914"/>
    </row>
    <row r="1417" spans="2:71" ht="15.6" customHeight="1" outlineLevel="2" x14ac:dyDescent="0.2">
      <c r="B1417" s="578"/>
      <c r="D1417" s="578" t="str">
        <f>D1414</f>
        <v>╚ PUR meer-/minderprijs per mm</v>
      </c>
      <c r="E1417" s="601">
        <v>1</v>
      </c>
      <c r="F1417" s="601" t="s">
        <v>74</v>
      </c>
      <c r="G1417" s="601"/>
      <c r="H1417" s="601">
        <f>E1417*G1417</f>
        <v>0</v>
      </c>
      <c r="I1417" s="775"/>
      <c r="J1417" s="775">
        <f>E1417*I1417</f>
        <v>0</v>
      </c>
      <c r="K1417" s="775">
        <v>0.25</v>
      </c>
      <c r="L1417" s="775">
        <f>E1417*K1417</f>
        <v>0.25</v>
      </c>
      <c r="M1417" s="775">
        <f>J1417+H1417*Tabellen!$K$2+L1417</f>
        <v>0.25</v>
      </c>
      <c r="N1417" s="703"/>
      <c r="O1417" s="888">
        <f>M1417</f>
        <v>0.25</v>
      </c>
      <c r="P1417" s="888"/>
      <c r="Q1417" s="891" t="s">
        <v>974</v>
      </c>
      <c r="R1417" s="911">
        <f>_xlfn.XLOOKUP(Q1417,Tabellen!$B$9:$B$21,Tabellen!$C$9:$C$21,"controleren")</f>
        <v>0.25</v>
      </c>
      <c r="S1417" s="889">
        <f>O1417*R1417</f>
        <v>6.25E-2</v>
      </c>
      <c r="T1417" s="889">
        <f>O1417-S1417</f>
        <v>0.1875</v>
      </c>
      <c r="U1417" s="889">
        <f>S1417*Tabellen!$G$2</f>
        <v>5.6249999999999998E-3</v>
      </c>
      <c r="V1417" s="889">
        <f>T1417*Tabellen!$H$2</f>
        <v>3.9375E-2</v>
      </c>
      <c r="W1417" s="889">
        <f>U1417+V1417</f>
        <v>4.4999999999999998E-2</v>
      </c>
      <c r="X1417" s="889">
        <f>O1417+W1417</f>
        <v>0.29499999999999998</v>
      </c>
    </row>
    <row r="1418" spans="2:71" ht="15.6" customHeight="1" outlineLevel="2" x14ac:dyDescent="0.2">
      <c r="B1418" s="578"/>
      <c r="D1418" s="612"/>
      <c r="E1418" s="579"/>
      <c r="G1418" s="580">
        <v>0</v>
      </c>
      <c r="H1418" s="580">
        <f>E1418*G1418</f>
        <v>0</v>
      </c>
      <c r="I1418" s="768">
        <v>0</v>
      </c>
      <c r="J1418" s="768">
        <f>E1418*I1418</f>
        <v>0</v>
      </c>
      <c r="L1418" s="768">
        <f>E1418*K1418</f>
        <v>0</v>
      </c>
      <c r="M1418" s="768">
        <f>J1418+H1418*Tabellen!$K$2+L1418</f>
        <v>0</v>
      </c>
      <c r="N1418" s="703"/>
      <c r="O1418" s="888"/>
      <c r="P1418" s="888"/>
      <c r="Q1418" s="888"/>
    </row>
    <row r="1419" spans="2:71" ht="9" customHeight="1" outlineLevel="1" x14ac:dyDescent="0.2">
      <c r="B1419" s="582"/>
      <c r="D1419" s="583"/>
      <c r="E1419" s="585"/>
      <c r="F1419" s="583"/>
      <c r="G1419" s="584"/>
      <c r="H1419" s="584"/>
      <c r="I1419" s="769"/>
      <c r="J1419" s="769"/>
      <c r="K1419" s="769"/>
      <c r="L1419" s="769"/>
      <c r="M1419" s="769"/>
      <c r="N1419" s="694"/>
      <c r="O1419" s="892"/>
      <c r="P1419" s="892"/>
      <c r="Q1419" s="892"/>
      <c r="R1419" s="893"/>
      <c r="S1419" s="893"/>
      <c r="T1419" s="893"/>
      <c r="U1419" s="893"/>
      <c r="V1419" s="893"/>
      <c r="W1419" s="893"/>
      <c r="X1419" s="893"/>
      <c r="Y1419" s="892"/>
      <c r="Z1419" s="837"/>
      <c r="AA1419" s="838"/>
      <c r="AG1419" s="835"/>
      <c r="AH1419" s="835"/>
    </row>
    <row r="1420" spans="2:71" s="789" customFormat="1" ht="15.6" customHeight="1" outlineLevel="1" x14ac:dyDescent="0.2">
      <c r="B1420" s="569" t="s">
        <v>915</v>
      </c>
      <c r="C1420" s="814"/>
      <c r="D1420" s="570" t="s">
        <v>1958</v>
      </c>
      <c r="E1420" s="577">
        <v>1</v>
      </c>
      <c r="F1420" s="570" t="s">
        <v>74</v>
      </c>
      <c r="G1420" s="571"/>
      <c r="H1420" s="571">
        <f>SUM(H1421:H1427)</f>
        <v>0</v>
      </c>
      <c r="I1420" s="767"/>
      <c r="J1420" s="767">
        <f>SUM(J1421:J1427)</f>
        <v>0</v>
      </c>
      <c r="K1420" s="767"/>
      <c r="L1420" s="767">
        <f>SUM(L1421:L1427)</f>
        <v>121.1</v>
      </c>
      <c r="M1420" s="767">
        <f>SUM(M1421:M1427)</f>
        <v>121.1</v>
      </c>
      <c r="N1420" s="814"/>
      <c r="O1420" s="884">
        <f>SUM(O1421:O1427)</f>
        <v>121.1</v>
      </c>
      <c r="P1420" s="885" t="str">
        <f>B1420</f>
        <v>V4-1-B1</v>
      </c>
      <c r="Q1420" s="885"/>
      <c r="R1420" s="886"/>
      <c r="S1420" s="886"/>
      <c r="T1420" s="886"/>
      <c r="U1420" s="886"/>
      <c r="V1420" s="886"/>
      <c r="W1420" s="886"/>
      <c r="X1420" s="886">
        <f>SUM(X1421:X1427)</f>
        <v>142.898</v>
      </c>
      <c r="Y1420" s="887"/>
      <c r="Z1420" s="832"/>
      <c r="AA1420" s="832"/>
      <c r="AB1420" s="832"/>
      <c r="AC1420" s="832"/>
      <c r="AD1420" s="832"/>
      <c r="AE1420" s="832"/>
      <c r="AF1420" s="832"/>
      <c r="AG1420" s="832"/>
      <c r="AH1420" s="832"/>
      <c r="AI1420" s="832"/>
      <c r="AJ1420" s="832"/>
      <c r="AK1420" s="832"/>
      <c r="AL1420" s="832"/>
      <c r="AM1420" s="832"/>
      <c r="AN1420" s="832"/>
      <c r="AO1420" s="832"/>
      <c r="AP1420" s="832"/>
      <c r="AQ1420" s="832"/>
      <c r="AR1420" s="832"/>
      <c r="AS1420" s="832"/>
      <c r="AT1420" s="832"/>
      <c r="AU1420" s="832"/>
      <c r="AV1420" s="832"/>
      <c r="AW1420" s="832"/>
      <c r="AX1420" s="832"/>
      <c r="AY1420" s="832"/>
      <c r="AZ1420" s="832"/>
      <c r="BA1420" s="832"/>
      <c r="BB1420" s="832"/>
      <c r="BC1420" s="832"/>
      <c r="BD1420" s="832"/>
      <c r="BE1420" s="832"/>
      <c r="BF1420" s="832"/>
      <c r="BG1420" s="832"/>
      <c r="BH1420" s="832"/>
      <c r="BI1420" s="832"/>
      <c r="BJ1420" s="832"/>
      <c r="BK1420" s="832"/>
      <c r="BL1420" s="832"/>
      <c r="BM1420" s="832"/>
      <c r="BN1420" s="832"/>
      <c r="BO1420" s="832"/>
      <c r="BP1420" s="832"/>
      <c r="BQ1420" s="832"/>
      <c r="BR1420" s="832"/>
      <c r="BS1420" s="832"/>
    </row>
    <row r="1421" spans="2:71" ht="15.6" customHeight="1" outlineLevel="2" x14ac:dyDescent="0.2">
      <c r="B1421" s="578"/>
      <c r="D1421" s="587" t="s">
        <v>142</v>
      </c>
      <c r="E1421" s="579"/>
      <c r="G1421" s="580"/>
      <c r="H1421" s="580"/>
      <c r="I1421" s="774"/>
      <c r="J1421" s="774"/>
      <c r="K1421" s="774"/>
      <c r="N1421" s="703"/>
      <c r="O1421" s="888"/>
      <c r="P1421" s="888"/>
      <c r="Q1421" s="888"/>
    </row>
    <row r="1422" spans="2:71" ht="15.6" customHeight="1" outlineLevel="2" x14ac:dyDescent="0.2">
      <c r="B1422" s="578"/>
      <c r="D1422" s="578" t="str">
        <f>D1420</f>
        <v>Dakisolatie glaswol deken dik 130mm Rc 3.50 m².K/W van 0 m² tot 45 m²</v>
      </c>
      <c r="E1422" s="601">
        <v>1</v>
      </c>
      <c r="F1422" s="601" t="s">
        <v>74</v>
      </c>
      <c r="G1422" s="601"/>
      <c r="H1422" s="601">
        <f>E1422*G1422</f>
        <v>0</v>
      </c>
      <c r="I1422" s="775"/>
      <c r="J1422" s="775">
        <f>E1422*I1422</f>
        <v>0</v>
      </c>
      <c r="K1422" s="775">
        <v>55</v>
      </c>
      <c r="L1422" s="775">
        <f>E1422*K1422</f>
        <v>55</v>
      </c>
      <c r="M1422" s="775">
        <f>J1422+H1422*Tabellen!$K$2+L1422</f>
        <v>55</v>
      </c>
      <c r="N1422" s="703"/>
      <c r="O1422" s="888">
        <f>M1422</f>
        <v>55</v>
      </c>
      <c r="P1422" s="888"/>
      <c r="Q1422" s="891" t="s">
        <v>974</v>
      </c>
      <c r="R1422" s="911">
        <f>_xlfn.XLOOKUP(Q1422,Tabellen!$B$9:$B$21,Tabellen!$C$9:$C$21,"controleren")</f>
        <v>0.25</v>
      </c>
      <c r="S1422" s="889">
        <f>O1422*R1422</f>
        <v>13.75</v>
      </c>
      <c r="T1422" s="889">
        <f>O1422-S1422</f>
        <v>41.25</v>
      </c>
      <c r="U1422" s="889">
        <f>S1422*Tabellen!$G$2</f>
        <v>1.2375</v>
      </c>
      <c r="V1422" s="889">
        <f>T1422*Tabellen!$H$2</f>
        <v>8.6624999999999996</v>
      </c>
      <c r="W1422" s="889">
        <f>U1422+V1422</f>
        <v>9.9</v>
      </c>
      <c r="X1422" s="889">
        <f>O1422+W1422</f>
        <v>64.900000000000006</v>
      </c>
    </row>
    <row r="1423" spans="2:71" ht="15.6" customHeight="1" outlineLevel="2" x14ac:dyDescent="0.2">
      <c r="B1423" s="578"/>
      <c r="D1423" s="578"/>
      <c r="E1423" s="601"/>
      <c r="F1423" s="601"/>
      <c r="G1423" s="596"/>
      <c r="H1423" s="601"/>
      <c r="I1423" s="775"/>
      <c r="J1423" s="775"/>
      <c r="K1423" s="775"/>
      <c r="L1423" s="775"/>
      <c r="M1423" s="775"/>
      <c r="N1423" s="703"/>
      <c r="O1423" s="888"/>
      <c r="P1423" s="888"/>
      <c r="Q1423" s="891" t="s">
        <v>974</v>
      </c>
      <c r="R1423" s="911">
        <f>_xlfn.XLOOKUP(Q1423,Tabellen!$B$9:$B$21,Tabellen!$C$9:$C$21,"controleren")</f>
        <v>0.25</v>
      </c>
      <c r="S1423" s="889">
        <f>O1423*R1423</f>
        <v>0</v>
      </c>
      <c r="T1423" s="889">
        <f>O1423-S1423</f>
        <v>0</v>
      </c>
      <c r="U1423" s="889">
        <f>S1423*Tabellen!$G$2</f>
        <v>0</v>
      </c>
      <c r="V1423" s="889">
        <f>T1423*Tabellen!$H$2</f>
        <v>0</v>
      </c>
      <c r="W1423" s="889">
        <f>U1423+V1423</f>
        <v>0</v>
      </c>
      <c r="X1423" s="889">
        <f>O1423+W1423</f>
        <v>0</v>
      </c>
    </row>
    <row r="1424" spans="2:71" ht="15.6" customHeight="1" outlineLevel="2" x14ac:dyDescent="0.2">
      <c r="B1424" s="647"/>
      <c r="D1424" s="578" t="s">
        <v>860</v>
      </c>
      <c r="E1424" s="601">
        <v>1</v>
      </c>
      <c r="F1424" s="601" t="s">
        <v>74</v>
      </c>
      <c r="G1424" s="596"/>
      <c r="H1424" s="601">
        <f>E1424*G1424</f>
        <v>0</v>
      </c>
      <c r="I1424" s="787"/>
      <c r="J1424" s="775">
        <f>E1424*I1424</f>
        <v>0</v>
      </c>
      <c r="K1424" s="775">
        <v>15</v>
      </c>
      <c r="L1424" s="775">
        <f>E1424*K1424</f>
        <v>15</v>
      </c>
      <c r="M1424" s="775">
        <f>J1424+H1424*Tabellen!$K$2+L1424</f>
        <v>15</v>
      </c>
      <c r="N1424" s="703"/>
      <c r="O1424" s="888">
        <f>M1424</f>
        <v>15</v>
      </c>
      <c r="P1424" s="888"/>
      <c r="Q1424" s="891" t="s">
        <v>974</v>
      </c>
      <c r="R1424" s="911">
        <f>_xlfn.XLOOKUP(Q1424,Tabellen!$B$9:$B$21,Tabellen!$C$9:$C$21,"controleren")</f>
        <v>0.25</v>
      </c>
      <c r="S1424" s="889">
        <f>O1424*R1424</f>
        <v>3.75</v>
      </c>
      <c r="T1424" s="889">
        <f>O1424-S1424</f>
        <v>11.25</v>
      </c>
      <c r="U1424" s="889">
        <f>S1424*Tabellen!$G$2</f>
        <v>0.33749999999999997</v>
      </c>
      <c r="V1424" s="889">
        <f>T1424*Tabellen!$H$2</f>
        <v>2.3624999999999998</v>
      </c>
      <c r="W1424" s="889">
        <f>U1424+V1424</f>
        <v>2.6999999999999997</v>
      </c>
      <c r="X1424" s="889">
        <f>O1424+W1424</f>
        <v>17.7</v>
      </c>
    </row>
    <row r="1425" spans="2:71" ht="15.6" customHeight="1" outlineLevel="2" x14ac:dyDescent="0.2">
      <c r="B1425" s="647"/>
      <c r="D1425" s="578" t="s">
        <v>862</v>
      </c>
      <c r="E1425" s="601">
        <v>1</v>
      </c>
      <c r="F1425" s="601" t="s">
        <v>74</v>
      </c>
      <c r="G1425" s="596"/>
      <c r="H1425" s="601">
        <f>E1425*G1425</f>
        <v>0</v>
      </c>
      <c r="I1425" s="775"/>
      <c r="J1425" s="775">
        <f>E1425*I1425</f>
        <v>0</v>
      </c>
      <c r="K1425" s="775">
        <v>22.2</v>
      </c>
      <c r="L1425" s="775">
        <f>E1425*K1425</f>
        <v>22.2</v>
      </c>
      <c r="M1425" s="775">
        <f>J1425+H1425*Tabellen!$K$2+L1425</f>
        <v>22.2</v>
      </c>
      <c r="N1425" s="703"/>
      <c r="O1425" s="888">
        <f>M1425</f>
        <v>22.2</v>
      </c>
      <c r="P1425" s="888"/>
      <c r="Q1425" s="891" t="s">
        <v>974</v>
      </c>
      <c r="R1425" s="911">
        <f>_xlfn.XLOOKUP(Q1425,Tabellen!$B$9:$B$21,Tabellen!$C$9:$C$21,"controleren")</f>
        <v>0.25</v>
      </c>
      <c r="S1425" s="889">
        <f>O1425*R1425</f>
        <v>5.55</v>
      </c>
      <c r="T1425" s="889">
        <f>O1425-S1425</f>
        <v>16.649999999999999</v>
      </c>
      <c r="U1425" s="889">
        <f>S1425*Tabellen!$G$2</f>
        <v>0.49949999999999994</v>
      </c>
      <c r="V1425" s="889">
        <f>T1425*Tabellen!$H$2</f>
        <v>3.4964999999999997</v>
      </c>
      <c r="W1425" s="889">
        <f>U1425+V1425</f>
        <v>3.9959999999999996</v>
      </c>
      <c r="X1425" s="889">
        <f>O1425+W1425</f>
        <v>26.195999999999998</v>
      </c>
    </row>
    <row r="1426" spans="2:71" ht="15.6" customHeight="1" outlineLevel="2" x14ac:dyDescent="0.2">
      <c r="B1426" s="647"/>
      <c r="D1426" s="578" t="s">
        <v>1902</v>
      </c>
      <c r="E1426" s="601">
        <v>1</v>
      </c>
      <c r="F1426" s="601" t="s">
        <v>74</v>
      </c>
      <c r="G1426" s="596"/>
      <c r="H1426" s="601">
        <f>E1426*G1426</f>
        <v>0</v>
      </c>
      <c r="I1426" s="775"/>
      <c r="J1426" s="775">
        <f>E1426*I1426</f>
        <v>0</v>
      </c>
      <c r="K1426" s="775">
        <v>28.9</v>
      </c>
      <c r="L1426" s="775">
        <f>E1426*K1426</f>
        <v>28.9</v>
      </c>
      <c r="M1426" s="775">
        <f>J1426+H1426*Tabellen!$K$2+L1426</f>
        <v>28.9</v>
      </c>
      <c r="N1426" s="703"/>
      <c r="O1426" s="888">
        <f>M1426</f>
        <v>28.9</v>
      </c>
      <c r="P1426" s="888"/>
      <c r="Q1426" s="891" t="s">
        <v>974</v>
      </c>
      <c r="R1426" s="911">
        <f>_xlfn.XLOOKUP(Q1426,Tabellen!$B$9:$B$21,Tabellen!$C$9:$C$21,"controleren")</f>
        <v>0.25</v>
      </c>
      <c r="S1426" s="889">
        <f>O1426*R1426</f>
        <v>7.2249999999999996</v>
      </c>
      <c r="T1426" s="889">
        <f>O1426-S1426</f>
        <v>21.674999999999997</v>
      </c>
      <c r="U1426" s="889">
        <f>S1426*Tabellen!$G$2</f>
        <v>0.65024999999999999</v>
      </c>
      <c r="V1426" s="889">
        <f>T1426*Tabellen!$H$2</f>
        <v>4.5517499999999993</v>
      </c>
      <c r="W1426" s="889">
        <f>U1426+V1426</f>
        <v>5.2019999999999991</v>
      </c>
      <c r="X1426" s="889">
        <f>O1426+W1426</f>
        <v>34.101999999999997</v>
      </c>
    </row>
    <row r="1427" spans="2:71" ht="15.6" customHeight="1" outlineLevel="2" x14ac:dyDescent="0.2">
      <c r="B1427" s="578"/>
      <c r="D1427" s="601"/>
      <c r="E1427" s="579"/>
      <c r="G1427" s="580">
        <v>0</v>
      </c>
      <c r="H1427" s="580">
        <f>E1427*G1427</f>
        <v>0</v>
      </c>
      <c r="I1427" s="768">
        <v>0</v>
      </c>
      <c r="J1427" s="768">
        <f>E1427*I1427</f>
        <v>0</v>
      </c>
      <c r="L1427" s="768">
        <f>E1427*K1427</f>
        <v>0</v>
      </c>
      <c r="M1427" s="768">
        <f>J1427+H1427*Tabellen!$K$2+L1427</f>
        <v>0</v>
      </c>
      <c r="N1427" s="703"/>
      <c r="O1427" s="888"/>
      <c r="P1427" s="888"/>
      <c r="Q1427" s="888"/>
    </row>
    <row r="1428" spans="2:71" ht="9" customHeight="1" outlineLevel="1" x14ac:dyDescent="0.2">
      <c r="B1428" s="582"/>
      <c r="D1428" s="583"/>
      <c r="E1428" s="585"/>
      <c r="F1428" s="583"/>
      <c r="G1428" s="584"/>
      <c r="H1428" s="584"/>
      <c r="I1428" s="769"/>
      <c r="J1428" s="769"/>
      <c r="K1428" s="769"/>
      <c r="L1428" s="769"/>
      <c r="M1428" s="769"/>
      <c r="N1428" s="694"/>
      <c r="O1428" s="892"/>
      <c r="P1428" s="892"/>
      <c r="Q1428" s="892"/>
      <c r="R1428" s="893"/>
      <c r="S1428" s="893"/>
      <c r="T1428" s="893"/>
      <c r="U1428" s="893"/>
      <c r="V1428" s="893"/>
      <c r="W1428" s="893"/>
      <c r="X1428" s="893"/>
      <c r="Y1428" s="892"/>
      <c r="Z1428" s="837"/>
      <c r="AA1428" s="838"/>
      <c r="AG1428" s="835"/>
      <c r="AH1428" s="835"/>
    </row>
    <row r="1429" spans="2:71" s="789" customFormat="1" ht="15.6" customHeight="1" outlineLevel="1" x14ac:dyDescent="0.2">
      <c r="B1429" s="569" t="s">
        <v>916</v>
      </c>
      <c r="C1429" s="814"/>
      <c r="D1429" s="570" t="s">
        <v>1959</v>
      </c>
      <c r="E1429" s="577">
        <v>1</v>
      </c>
      <c r="F1429" s="570" t="s">
        <v>74</v>
      </c>
      <c r="G1429" s="571"/>
      <c r="H1429" s="571">
        <f>SUM(H1430:H1436)</f>
        <v>0</v>
      </c>
      <c r="I1429" s="767"/>
      <c r="J1429" s="767">
        <f>SUM(J1430:J1436)</f>
        <v>0</v>
      </c>
      <c r="K1429" s="767"/>
      <c r="L1429" s="767">
        <f>SUM(L1430:L1436)</f>
        <v>111.1</v>
      </c>
      <c r="M1429" s="767">
        <f>SUM(M1430:M1436)</f>
        <v>111.1</v>
      </c>
      <c r="N1429" s="814"/>
      <c r="O1429" s="884">
        <f>SUM(O1430:O1436)</f>
        <v>111.1</v>
      </c>
      <c r="P1429" s="885" t="str">
        <f>B1429</f>
        <v>V4-1-B2</v>
      </c>
      <c r="Q1429" s="885"/>
      <c r="R1429" s="886"/>
      <c r="S1429" s="886"/>
      <c r="T1429" s="886"/>
      <c r="U1429" s="886"/>
      <c r="V1429" s="886"/>
      <c r="W1429" s="886"/>
      <c r="X1429" s="886">
        <f>SUM(X1430:X1436)</f>
        <v>131.09799999999998</v>
      </c>
      <c r="Y1429" s="887"/>
      <c r="Z1429" s="832"/>
      <c r="AA1429" s="832"/>
      <c r="AB1429" s="832"/>
      <c r="AC1429" s="832"/>
      <c r="AD1429" s="832"/>
      <c r="AE1429" s="832"/>
      <c r="AF1429" s="832"/>
      <c r="AG1429" s="832"/>
      <c r="AH1429" s="832"/>
      <c r="AI1429" s="832"/>
      <c r="AJ1429" s="832"/>
      <c r="AK1429" s="832"/>
      <c r="AL1429" s="832"/>
      <c r="AM1429" s="832"/>
      <c r="AN1429" s="832"/>
      <c r="AO1429" s="832"/>
      <c r="AP1429" s="832"/>
      <c r="AQ1429" s="832"/>
      <c r="AR1429" s="832"/>
      <c r="AS1429" s="832"/>
      <c r="AT1429" s="832"/>
      <c r="AU1429" s="832"/>
      <c r="AV1429" s="832"/>
      <c r="AW1429" s="832"/>
      <c r="AX1429" s="832"/>
      <c r="AY1429" s="832"/>
      <c r="AZ1429" s="832"/>
      <c r="BA1429" s="832"/>
      <c r="BB1429" s="832"/>
      <c r="BC1429" s="832"/>
      <c r="BD1429" s="832"/>
      <c r="BE1429" s="832"/>
      <c r="BF1429" s="832"/>
      <c r="BG1429" s="832"/>
      <c r="BH1429" s="832"/>
      <c r="BI1429" s="832"/>
      <c r="BJ1429" s="832"/>
      <c r="BK1429" s="832"/>
      <c r="BL1429" s="832"/>
      <c r="BM1429" s="832"/>
      <c r="BN1429" s="832"/>
      <c r="BO1429" s="832"/>
      <c r="BP1429" s="832"/>
      <c r="BQ1429" s="832"/>
      <c r="BR1429" s="832"/>
      <c r="BS1429" s="832"/>
    </row>
    <row r="1430" spans="2:71" ht="15.6" customHeight="1" outlineLevel="2" x14ac:dyDescent="0.2">
      <c r="B1430" s="578"/>
      <c r="D1430" s="587" t="s">
        <v>142</v>
      </c>
      <c r="E1430" s="579"/>
      <c r="G1430" s="580"/>
      <c r="H1430" s="580"/>
      <c r="I1430" s="774"/>
      <c r="J1430" s="774"/>
      <c r="K1430" s="774"/>
      <c r="N1430" s="703"/>
      <c r="O1430" s="888"/>
      <c r="P1430" s="888"/>
      <c r="Q1430" s="888"/>
    </row>
    <row r="1431" spans="2:71" ht="15.6" customHeight="1" outlineLevel="2" x14ac:dyDescent="0.2">
      <c r="B1431" s="578"/>
      <c r="D1431" s="578" t="str">
        <f>D1429</f>
        <v>Dakisolatie glaswol deken dik 130mm  Rc 3.50 m².K/W van 45 m² tot 120 m²</v>
      </c>
      <c r="E1431" s="601">
        <v>1</v>
      </c>
      <c r="F1431" s="601" t="s">
        <v>74</v>
      </c>
      <c r="G1431" s="601"/>
      <c r="H1431" s="601">
        <f>E1431*G1431</f>
        <v>0</v>
      </c>
      <c r="I1431" s="775"/>
      <c r="J1431" s="775">
        <f>E1431*I1431</f>
        <v>0</v>
      </c>
      <c r="K1431" s="775">
        <v>45</v>
      </c>
      <c r="L1431" s="775">
        <f>E1431*K1431</f>
        <v>45</v>
      </c>
      <c r="M1431" s="775">
        <f>J1431+H1431*Tabellen!$K$2+L1431</f>
        <v>45</v>
      </c>
      <c r="N1431" s="703"/>
      <c r="O1431" s="888">
        <f>M1431</f>
        <v>45</v>
      </c>
      <c r="P1431" s="888"/>
      <c r="Q1431" s="891" t="s">
        <v>974</v>
      </c>
      <c r="R1431" s="911">
        <f>_xlfn.XLOOKUP(Q1431,Tabellen!$B$9:$B$21,Tabellen!$C$9:$C$21,"controleren")</f>
        <v>0.25</v>
      </c>
      <c r="S1431" s="889">
        <f>O1431*R1431</f>
        <v>11.25</v>
      </c>
      <c r="T1431" s="889">
        <f>O1431-S1431</f>
        <v>33.75</v>
      </c>
      <c r="U1431" s="889">
        <f>S1431*Tabellen!$G$2</f>
        <v>1.0125</v>
      </c>
      <c r="V1431" s="889">
        <f>T1431*Tabellen!$H$2</f>
        <v>7.0874999999999995</v>
      </c>
      <c r="W1431" s="889">
        <f>U1431+V1431</f>
        <v>8.1</v>
      </c>
      <c r="X1431" s="889">
        <f>O1431+W1431</f>
        <v>53.1</v>
      </c>
    </row>
    <row r="1432" spans="2:71" ht="15.6" customHeight="1" outlineLevel="2" x14ac:dyDescent="0.2">
      <c r="B1432" s="578"/>
      <c r="D1432" s="578"/>
      <c r="E1432" s="601"/>
      <c r="F1432" s="601"/>
      <c r="G1432" s="596"/>
      <c r="H1432" s="601"/>
      <c r="I1432" s="775"/>
      <c r="J1432" s="775"/>
      <c r="K1432" s="775"/>
      <c r="L1432" s="775"/>
      <c r="M1432" s="775"/>
      <c r="N1432" s="703"/>
      <c r="O1432" s="888"/>
      <c r="P1432" s="888"/>
      <c r="Q1432" s="891" t="s">
        <v>974</v>
      </c>
      <c r="R1432" s="911">
        <f>_xlfn.XLOOKUP(Q1432,Tabellen!$B$9:$B$21,Tabellen!$C$9:$C$21,"controleren")</f>
        <v>0.25</v>
      </c>
      <c r="S1432" s="889">
        <f>O1432*R1432</f>
        <v>0</v>
      </c>
      <c r="T1432" s="889">
        <f>O1432-S1432</f>
        <v>0</v>
      </c>
      <c r="U1432" s="889">
        <f>S1432*Tabellen!$G$2</f>
        <v>0</v>
      </c>
      <c r="V1432" s="889">
        <f>T1432*Tabellen!$H$2</f>
        <v>0</v>
      </c>
      <c r="W1432" s="889">
        <f>U1432+V1432</f>
        <v>0</v>
      </c>
      <c r="X1432" s="889">
        <f>O1432+W1432</f>
        <v>0</v>
      </c>
    </row>
    <row r="1433" spans="2:71" ht="15.6" customHeight="1" outlineLevel="2" x14ac:dyDescent="0.2">
      <c r="B1433" s="647"/>
      <c r="D1433" s="578" t="s">
        <v>860</v>
      </c>
      <c r="E1433" s="601">
        <v>1</v>
      </c>
      <c r="F1433" s="601" t="s">
        <v>74</v>
      </c>
      <c r="G1433" s="596"/>
      <c r="H1433" s="601">
        <f>E1433*G1433</f>
        <v>0</v>
      </c>
      <c r="I1433" s="787"/>
      <c r="J1433" s="775">
        <f>E1433*I1433</f>
        <v>0</v>
      </c>
      <c r="K1433" s="775">
        <v>15</v>
      </c>
      <c r="L1433" s="775">
        <f>E1433*K1433</f>
        <v>15</v>
      </c>
      <c r="M1433" s="775">
        <f>J1433+H1433*Tabellen!$K$2+L1433</f>
        <v>15</v>
      </c>
      <c r="N1433" s="703"/>
      <c r="O1433" s="888">
        <f>M1433</f>
        <v>15</v>
      </c>
      <c r="P1433" s="888"/>
      <c r="Q1433" s="891" t="s">
        <v>974</v>
      </c>
      <c r="R1433" s="911">
        <f>_xlfn.XLOOKUP(Q1433,Tabellen!$B$9:$B$21,Tabellen!$C$9:$C$21,"controleren")</f>
        <v>0.25</v>
      </c>
      <c r="S1433" s="889">
        <f>O1433*R1433</f>
        <v>3.75</v>
      </c>
      <c r="T1433" s="889">
        <f>O1433-S1433</f>
        <v>11.25</v>
      </c>
      <c r="U1433" s="889">
        <f>S1433*Tabellen!$G$2</f>
        <v>0.33749999999999997</v>
      </c>
      <c r="V1433" s="889">
        <f>T1433*Tabellen!$H$2</f>
        <v>2.3624999999999998</v>
      </c>
      <c r="W1433" s="889">
        <f>U1433+V1433</f>
        <v>2.6999999999999997</v>
      </c>
      <c r="X1433" s="889">
        <f>O1433+W1433</f>
        <v>17.7</v>
      </c>
    </row>
    <row r="1434" spans="2:71" ht="15.6" customHeight="1" outlineLevel="2" x14ac:dyDescent="0.2">
      <c r="B1434" s="647"/>
      <c r="D1434" s="578" t="s">
        <v>862</v>
      </c>
      <c r="E1434" s="601">
        <v>1</v>
      </c>
      <c r="F1434" s="601" t="s">
        <v>74</v>
      </c>
      <c r="G1434" s="596"/>
      <c r="H1434" s="601">
        <f>E1434*G1434</f>
        <v>0</v>
      </c>
      <c r="I1434" s="775"/>
      <c r="J1434" s="775">
        <f>E1434*I1434</f>
        <v>0</v>
      </c>
      <c r="K1434" s="775">
        <v>22.2</v>
      </c>
      <c r="L1434" s="775">
        <f>E1434*K1434</f>
        <v>22.2</v>
      </c>
      <c r="M1434" s="775">
        <f>J1434+H1434*Tabellen!$K$2+L1434</f>
        <v>22.2</v>
      </c>
      <c r="N1434" s="703"/>
      <c r="O1434" s="888">
        <f>M1434</f>
        <v>22.2</v>
      </c>
      <c r="P1434" s="888"/>
      <c r="Q1434" s="891" t="s">
        <v>974</v>
      </c>
      <c r="R1434" s="911">
        <f>_xlfn.XLOOKUP(Q1434,Tabellen!$B$9:$B$21,Tabellen!$C$9:$C$21,"controleren")</f>
        <v>0.25</v>
      </c>
      <c r="S1434" s="889">
        <f>O1434*R1434</f>
        <v>5.55</v>
      </c>
      <c r="T1434" s="889">
        <f>O1434-S1434</f>
        <v>16.649999999999999</v>
      </c>
      <c r="U1434" s="889">
        <f>S1434*Tabellen!$G$2</f>
        <v>0.49949999999999994</v>
      </c>
      <c r="V1434" s="889">
        <f>T1434*Tabellen!$H$2</f>
        <v>3.4964999999999997</v>
      </c>
      <c r="W1434" s="889">
        <f>U1434+V1434</f>
        <v>3.9959999999999996</v>
      </c>
      <c r="X1434" s="889">
        <f>O1434+W1434</f>
        <v>26.195999999999998</v>
      </c>
    </row>
    <row r="1435" spans="2:71" ht="15.6" customHeight="1" outlineLevel="2" x14ac:dyDescent="0.2">
      <c r="B1435" s="647"/>
      <c r="D1435" s="578" t="s">
        <v>1902</v>
      </c>
      <c r="E1435" s="601">
        <v>1</v>
      </c>
      <c r="F1435" s="601" t="s">
        <v>74</v>
      </c>
      <c r="G1435" s="596"/>
      <c r="H1435" s="601">
        <f>E1435*G1435</f>
        <v>0</v>
      </c>
      <c r="I1435" s="775"/>
      <c r="J1435" s="775">
        <f>E1435*I1435</f>
        <v>0</v>
      </c>
      <c r="K1435" s="775">
        <v>28.9</v>
      </c>
      <c r="L1435" s="775">
        <f>E1435*K1435</f>
        <v>28.9</v>
      </c>
      <c r="M1435" s="775">
        <f>J1435+H1435*Tabellen!$K$2+L1435</f>
        <v>28.9</v>
      </c>
      <c r="N1435" s="703"/>
      <c r="O1435" s="888">
        <f>M1435</f>
        <v>28.9</v>
      </c>
      <c r="P1435" s="888"/>
      <c r="Q1435" s="891" t="s">
        <v>974</v>
      </c>
      <c r="R1435" s="911">
        <f>_xlfn.XLOOKUP(Q1435,Tabellen!$B$9:$B$21,Tabellen!$C$9:$C$21,"controleren")</f>
        <v>0.25</v>
      </c>
      <c r="S1435" s="889">
        <f>O1435*R1435</f>
        <v>7.2249999999999996</v>
      </c>
      <c r="T1435" s="889">
        <f>O1435-S1435</f>
        <v>21.674999999999997</v>
      </c>
      <c r="U1435" s="889">
        <f>S1435*Tabellen!$G$2</f>
        <v>0.65024999999999999</v>
      </c>
      <c r="V1435" s="889">
        <f>T1435*Tabellen!$H$2</f>
        <v>4.5517499999999993</v>
      </c>
      <c r="W1435" s="889">
        <f>U1435+V1435</f>
        <v>5.2019999999999991</v>
      </c>
      <c r="X1435" s="889">
        <f>O1435+W1435</f>
        <v>34.101999999999997</v>
      </c>
    </row>
    <row r="1436" spans="2:71" ht="15.6" customHeight="1" outlineLevel="2" x14ac:dyDescent="0.2">
      <c r="B1436" s="578"/>
      <c r="D1436" s="601"/>
      <c r="E1436" s="579"/>
      <c r="G1436" s="580">
        <v>0</v>
      </c>
      <c r="H1436" s="580">
        <f>E1436*G1436</f>
        <v>0</v>
      </c>
      <c r="I1436" s="768">
        <v>0</v>
      </c>
      <c r="J1436" s="768">
        <f>E1436*I1436</f>
        <v>0</v>
      </c>
      <c r="L1436" s="768">
        <f>E1436*K1436</f>
        <v>0</v>
      </c>
      <c r="M1436" s="768">
        <f>J1436+H1436*Tabellen!$K$2+L1436</f>
        <v>0</v>
      </c>
      <c r="N1436" s="703"/>
      <c r="O1436" s="888"/>
      <c r="P1436" s="888"/>
      <c r="Q1436" s="888"/>
    </row>
    <row r="1437" spans="2:71" ht="9" customHeight="1" outlineLevel="1" x14ac:dyDescent="0.2">
      <c r="B1437" s="582"/>
      <c r="D1437" s="583"/>
      <c r="E1437" s="585"/>
      <c r="F1437" s="583"/>
      <c r="G1437" s="584"/>
      <c r="H1437" s="584"/>
      <c r="I1437" s="769"/>
      <c r="J1437" s="769"/>
      <c r="K1437" s="769"/>
      <c r="L1437" s="769"/>
      <c r="M1437" s="769"/>
      <c r="N1437" s="694"/>
      <c r="O1437" s="892"/>
      <c r="P1437" s="892"/>
      <c r="Q1437" s="892"/>
      <c r="R1437" s="893"/>
      <c r="S1437" s="893"/>
      <c r="T1437" s="893"/>
      <c r="U1437" s="893"/>
      <c r="V1437" s="893"/>
      <c r="W1437" s="893"/>
      <c r="X1437" s="893"/>
      <c r="Y1437" s="892"/>
      <c r="Z1437" s="837"/>
      <c r="AA1437" s="838"/>
      <c r="AG1437" s="835"/>
      <c r="AH1437" s="835"/>
    </row>
    <row r="1438" spans="2:71" s="789" customFormat="1" ht="15.6" customHeight="1" outlineLevel="1" x14ac:dyDescent="0.2">
      <c r="B1438" s="569" t="s">
        <v>917</v>
      </c>
      <c r="C1438" s="814"/>
      <c r="D1438" s="570" t="s">
        <v>1960</v>
      </c>
      <c r="E1438" s="577">
        <v>1</v>
      </c>
      <c r="F1438" s="570" t="s">
        <v>74</v>
      </c>
      <c r="G1438" s="571"/>
      <c r="H1438" s="571">
        <f>SUM(H1439:H1446)</f>
        <v>0</v>
      </c>
      <c r="I1438" s="767"/>
      <c r="J1438" s="767">
        <f>SUM(J1439:J1446)</f>
        <v>0</v>
      </c>
      <c r="K1438" s="767"/>
      <c r="L1438" s="767">
        <f>SUM(L1439:L1446)</f>
        <v>101.1</v>
      </c>
      <c r="M1438" s="767">
        <f>SUM(M1439:M1444)</f>
        <v>101.1</v>
      </c>
      <c r="N1438" s="814"/>
      <c r="O1438" s="884">
        <f>SUM(O1439:O1445)</f>
        <v>101.1</v>
      </c>
      <c r="P1438" s="885" t="str">
        <f>B1438</f>
        <v>V4-1-B3</v>
      </c>
      <c r="Q1438" s="885"/>
      <c r="R1438" s="886"/>
      <c r="S1438" s="886"/>
      <c r="T1438" s="886"/>
      <c r="U1438" s="886"/>
      <c r="V1438" s="886"/>
      <c r="W1438" s="886"/>
      <c r="X1438" s="886">
        <f>SUM(X1439:X1446)</f>
        <v>119.298</v>
      </c>
      <c r="Y1438" s="887"/>
      <c r="Z1438" s="832"/>
      <c r="AA1438" s="832"/>
      <c r="AB1438" s="832"/>
      <c r="AC1438" s="832"/>
      <c r="AD1438" s="832"/>
      <c r="AE1438" s="832"/>
      <c r="AF1438" s="832"/>
      <c r="AG1438" s="832"/>
      <c r="AH1438" s="832"/>
      <c r="AI1438" s="832"/>
      <c r="AJ1438" s="832"/>
      <c r="AK1438" s="832"/>
      <c r="AL1438" s="832"/>
      <c r="AM1438" s="832"/>
      <c r="AN1438" s="832"/>
      <c r="AO1438" s="832"/>
      <c r="AP1438" s="832"/>
      <c r="AQ1438" s="832"/>
      <c r="AR1438" s="832"/>
      <c r="AS1438" s="832"/>
      <c r="AT1438" s="832"/>
      <c r="AU1438" s="832"/>
      <c r="AV1438" s="832"/>
      <c r="AW1438" s="832"/>
      <c r="AX1438" s="832"/>
      <c r="AY1438" s="832"/>
      <c r="AZ1438" s="832"/>
      <c r="BA1438" s="832"/>
      <c r="BB1438" s="832"/>
      <c r="BC1438" s="832"/>
      <c r="BD1438" s="832"/>
      <c r="BE1438" s="832"/>
      <c r="BF1438" s="832"/>
      <c r="BG1438" s="832"/>
      <c r="BH1438" s="832"/>
      <c r="BI1438" s="832"/>
      <c r="BJ1438" s="832"/>
      <c r="BK1438" s="832"/>
      <c r="BL1438" s="832"/>
      <c r="BM1438" s="832"/>
      <c r="BN1438" s="832"/>
      <c r="BO1438" s="832"/>
      <c r="BP1438" s="832"/>
      <c r="BQ1438" s="832"/>
      <c r="BR1438" s="832"/>
      <c r="BS1438" s="832"/>
    </row>
    <row r="1439" spans="2:71" ht="15.6" customHeight="1" outlineLevel="2" x14ac:dyDescent="0.2">
      <c r="B1439" s="578"/>
      <c r="D1439" s="587" t="s">
        <v>142</v>
      </c>
      <c r="E1439" s="579"/>
      <c r="G1439" s="580"/>
      <c r="H1439" s="580"/>
      <c r="I1439" s="774"/>
      <c r="J1439" s="774"/>
      <c r="K1439" s="774"/>
      <c r="N1439" s="703"/>
      <c r="O1439" s="888"/>
      <c r="P1439" s="888"/>
      <c r="Q1439" s="888"/>
    </row>
    <row r="1440" spans="2:71" ht="15.6" customHeight="1" outlineLevel="2" x14ac:dyDescent="0.2">
      <c r="B1440" s="578"/>
      <c r="D1440" s="578" t="str">
        <f>D1438</f>
        <v>Dakisolatie glaswol deken dik 130mm  Rc 3.50 m².K/W vanaf 120 m²</v>
      </c>
      <c r="E1440" s="601">
        <v>1</v>
      </c>
      <c r="F1440" s="601" t="s">
        <v>74</v>
      </c>
      <c r="G1440" s="601"/>
      <c r="H1440" s="601">
        <f>E1440*G1440</f>
        <v>0</v>
      </c>
      <c r="I1440" s="775"/>
      <c r="J1440" s="775">
        <f>E1440*I1440</f>
        <v>0</v>
      </c>
      <c r="K1440" s="775">
        <v>35</v>
      </c>
      <c r="L1440" s="775">
        <f>E1440*K1440</f>
        <v>35</v>
      </c>
      <c r="M1440" s="775">
        <f>J1440+H1440*Tabellen!$K$2+L1440</f>
        <v>35</v>
      </c>
      <c r="N1440" s="703"/>
      <c r="O1440" s="888">
        <f>M1440</f>
        <v>35</v>
      </c>
      <c r="P1440" s="888"/>
      <c r="Q1440" s="891" t="s">
        <v>974</v>
      </c>
      <c r="R1440" s="911">
        <f>_xlfn.XLOOKUP(Q1440,Tabellen!$B$9:$B$21,Tabellen!$C$9:$C$21,"controleren")</f>
        <v>0.25</v>
      </c>
      <c r="S1440" s="889">
        <f>O1440*R1440</f>
        <v>8.75</v>
      </c>
      <c r="T1440" s="889">
        <f>O1440-S1440</f>
        <v>26.25</v>
      </c>
      <c r="U1440" s="889">
        <f>S1440*Tabellen!$G$2</f>
        <v>0.78749999999999998</v>
      </c>
      <c r="V1440" s="889">
        <f>T1440*Tabellen!$H$2</f>
        <v>5.5125000000000002</v>
      </c>
      <c r="W1440" s="889">
        <f>U1440+V1440</f>
        <v>6.3</v>
      </c>
      <c r="X1440" s="889">
        <f>O1440+W1440</f>
        <v>41.3</v>
      </c>
    </row>
    <row r="1441" spans="2:71" ht="15.6" customHeight="1" outlineLevel="2" x14ac:dyDescent="0.2">
      <c r="B1441" s="578"/>
      <c r="D1441" s="578"/>
      <c r="E1441" s="601"/>
      <c r="F1441" s="601"/>
      <c r="G1441" s="596"/>
      <c r="H1441" s="601"/>
      <c r="I1441" s="775"/>
      <c r="J1441" s="775"/>
      <c r="K1441" s="775"/>
      <c r="L1441" s="775"/>
      <c r="M1441" s="775"/>
      <c r="N1441" s="703"/>
      <c r="O1441" s="888"/>
      <c r="P1441" s="888"/>
      <c r="Q1441" s="891" t="s">
        <v>974</v>
      </c>
      <c r="R1441" s="911">
        <f>_xlfn.XLOOKUP(Q1441,Tabellen!$B$9:$B$21,Tabellen!$C$9:$C$21,"controleren")</f>
        <v>0.25</v>
      </c>
      <c r="S1441" s="889">
        <f>O1441*R1441</f>
        <v>0</v>
      </c>
      <c r="T1441" s="889">
        <f>O1441-S1441</f>
        <v>0</v>
      </c>
      <c r="U1441" s="889">
        <f>S1441*Tabellen!$G$2</f>
        <v>0</v>
      </c>
      <c r="V1441" s="889">
        <f>T1441*Tabellen!$H$2</f>
        <v>0</v>
      </c>
      <c r="W1441" s="889">
        <f>U1441+V1441</f>
        <v>0</v>
      </c>
      <c r="X1441" s="889">
        <f>O1441+W1441</f>
        <v>0</v>
      </c>
    </row>
    <row r="1442" spans="2:71" ht="15.6" customHeight="1" outlineLevel="2" x14ac:dyDescent="0.2">
      <c r="B1442" s="647"/>
      <c r="D1442" s="578" t="s">
        <v>860</v>
      </c>
      <c r="E1442" s="601">
        <v>1</v>
      </c>
      <c r="F1442" s="601" t="s">
        <v>74</v>
      </c>
      <c r="G1442" s="596"/>
      <c r="H1442" s="601">
        <f>E1442*G1442</f>
        <v>0</v>
      </c>
      <c r="I1442" s="787"/>
      <c r="J1442" s="775">
        <f>E1442*I1442</f>
        <v>0</v>
      </c>
      <c r="K1442" s="775">
        <v>15</v>
      </c>
      <c r="L1442" s="775">
        <f>E1442*K1442</f>
        <v>15</v>
      </c>
      <c r="M1442" s="775">
        <f>J1442+H1442*Tabellen!$K$2+L1442</f>
        <v>15</v>
      </c>
      <c r="N1442" s="703"/>
      <c r="O1442" s="888">
        <f>M1442</f>
        <v>15</v>
      </c>
      <c r="P1442" s="888"/>
      <c r="Q1442" s="891" t="s">
        <v>974</v>
      </c>
      <c r="R1442" s="911">
        <f>_xlfn.XLOOKUP(Q1442,Tabellen!$B$9:$B$21,Tabellen!$C$9:$C$21,"controleren")</f>
        <v>0.25</v>
      </c>
      <c r="S1442" s="889">
        <f>O1442*R1442</f>
        <v>3.75</v>
      </c>
      <c r="T1442" s="889">
        <f>O1442-S1442</f>
        <v>11.25</v>
      </c>
      <c r="U1442" s="889">
        <f>S1442*Tabellen!$G$2</f>
        <v>0.33749999999999997</v>
      </c>
      <c r="V1442" s="889">
        <f>T1442*Tabellen!$H$2</f>
        <v>2.3624999999999998</v>
      </c>
      <c r="W1442" s="889">
        <f>U1442+V1442</f>
        <v>2.6999999999999997</v>
      </c>
      <c r="X1442" s="889">
        <f>O1442+W1442</f>
        <v>17.7</v>
      </c>
    </row>
    <row r="1443" spans="2:71" ht="15.6" customHeight="1" outlineLevel="2" x14ac:dyDescent="0.2">
      <c r="B1443" s="647"/>
      <c r="D1443" s="578" t="s">
        <v>862</v>
      </c>
      <c r="E1443" s="601">
        <v>1</v>
      </c>
      <c r="F1443" s="601" t="s">
        <v>74</v>
      </c>
      <c r="G1443" s="596"/>
      <c r="H1443" s="601">
        <f>E1443*G1443</f>
        <v>0</v>
      </c>
      <c r="I1443" s="775"/>
      <c r="J1443" s="775">
        <f>E1443*I1443</f>
        <v>0</v>
      </c>
      <c r="K1443" s="775">
        <v>22.2</v>
      </c>
      <c r="L1443" s="775">
        <f>E1443*K1443</f>
        <v>22.2</v>
      </c>
      <c r="M1443" s="775">
        <f>J1443+H1443*Tabellen!$K$2+L1443</f>
        <v>22.2</v>
      </c>
      <c r="N1443" s="703"/>
      <c r="O1443" s="888">
        <f>M1443</f>
        <v>22.2</v>
      </c>
      <c r="P1443" s="888"/>
      <c r="Q1443" s="891" t="s">
        <v>974</v>
      </c>
      <c r="R1443" s="911">
        <f>_xlfn.XLOOKUP(Q1443,Tabellen!$B$9:$B$21,Tabellen!$C$9:$C$21,"controleren")</f>
        <v>0.25</v>
      </c>
      <c r="S1443" s="889">
        <f>O1443*R1443</f>
        <v>5.55</v>
      </c>
      <c r="T1443" s="889">
        <f>O1443-S1443</f>
        <v>16.649999999999999</v>
      </c>
      <c r="U1443" s="889">
        <f>S1443*Tabellen!$G$2</f>
        <v>0.49949999999999994</v>
      </c>
      <c r="V1443" s="889">
        <f>T1443*Tabellen!$H$2</f>
        <v>3.4964999999999997</v>
      </c>
      <c r="W1443" s="889">
        <f>U1443+V1443</f>
        <v>3.9959999999999996</v>
      </c>
      <c r="X1443" s="889">
        <f>O1443+W1443</f>
        <v>26.195999999999998</v>
      </c>
    </row>
    <row r="1444" spans="2:71" ht="15.6" customHeight="1" outlineLevel="2" x14ac:dyDescent="0.2">
      <c r="B1444" s="647"/>
      <c r="D1444" s="578" t="s">
        <v>1902</v>
      </c>
      <c r="E1444" s="601">
        <v>1</v>
      </c>
      <c r="F1444" s="601" t="s">
        <v>74</v>
      </c>
      <c r="G1444" s="596"/>
      <c r="H1444" s="601">
        <f>E1444*G1444</f>
        <v>0</v>
      </c>
      <c r="I1444" s="775"/>
      <c r="J1444" s="775">
        <f>E1444*I1444</f>
        <v>0</v>
      </c>
      <c r="K1444" s="775">
        <v>28.9</v>
      </c>
      <c r="L1444" s="775">
        <f>E1444*K1444</f>
        <v>28.9</v>
      </c>
      <c r="M1444" s="775">
        <f>J1444+H1444*Tabellen!$K$2+L1444</f>
        <v>28.9</v>
      </c>
      <c r="N1444" s="703"/>
      <c r="O1444" s="888">
        <f>M1444</f>
        <v>28.9</v>
      </c>
      <c r="P1444" s="888"/>
      <c r="Q1444" s="891" t="s">
        <v>974</v>
      </c>
      <c r="R1444" s="911">
        <f>_xlfn.XLOOKUP(Q1444,Tabellen!$B$9:$B$21,Tabellen!$C$9:$C$21,"controleren")</f>
        <v>0.25</v>
      </c>
      <c r="S1444" s="889">
        <f>O1444*R1444</f>
        <v>7.2249999999999996</v>
      </c>
      <c r="T1444" s="889">
        <f>O1444-S1444</f>
        <v>21.674999999999997</v>
      </c>
      <c r="U1444" s="889">
        <f>S1444*Tabellen!$G$2</f>
        <v>0.65024999999999999</v>
      </c>
      <c r="V1444" s="889">
        <f>T1444*Tabellen!$H$2</f>
        <v>4.5517499999999993</v>
      </c>
      <c r="W1444" s="889">
        <f>U1444+V1444</f>
        <v>5.2019999999999991</v>
      </c>
      <c r="X1444" s="889">
        <f>O1444+W1444</f>
        <v>34.101999999999997</v>
      </c>
    </row>
    <row r="1445" spans="2:71" ht="15.6" customHeight="1" outlineLevel="2" x14ac:dyDescent="0.2">
      <c r="B1445" s="647"/>
      <c r="D1445" s="601"/>
      <c r="E1445" s="601"/>
      <c r="F1445" s="601"/>
      <c r="G1445" s="596"/>
      <c r="H1445" s="601"/>
      <c r="I1445" s="775"/>
      <c r="J1445" s="775"/>
      <c r="K1445" s="775"/>
      <c r="L1445" s="775"/>
      <c r="M1445" s="775"/>
      <c r="N1445" s="703"/>
      <c r="O1445" s="888"/>
      <c r="P1445" s="888"/>
      <c r="Q1445" s="891"/>
    </row>
    <row r="1446" spans="2:71" ht="9" customHeight="1" outlineLevel="1" x14ac:dyDescent="0.2">
      <c r="B1446" s="582"/>
      <c r="D1446" s="583"/>
      <c r="E1446" s="585"/>
      <c r="F1446" s="583"/>
      <c r="G1446" s="584"/>
      <c r="H1446" s="584"/>
      <c r="I1446" s="769"/>
      <c r="J1446" s="769"/>
      <c r="K1446" s="769"/>
      <c r="L1446" s="769"/>
      <c r="M1446" s="769"/>
      <c r="N1446" s="694"/>
      <c r="O1446" s="892"/>
      <c r="P1446" s="892"/>
      <c r="Q1446" s="892"/>
      <c r="R1446" s="893"/>
      <c r="S1446" s="893"/>
      <c r="T1446" s="893"/>
      <c r="U1446" s="893"/>
      <c r="V1446" s="893"/>
      <c r="W1446" s="893"/>
      <c r="X1446" s="893"/>
      <c r="Y1446" s="892"/>
      <c r="Z1446" s="837"/>
      <c r="AA1446" s="838"/>
      <c r="AG1446" s="835"/>
      <c r="AH1446" s="835"/>
    </row>
    <row r="1447" spans="2:71" s="789" customFormat="1" ht="15.6" customHeight="1" outlineLevel="1" x14ac:dyDescent="0.2">
      <c r="B1447" s="569" t="s">
        <v>918</v>
      </c>
      <c r="C1447" s="814"/>
      <c r="D1447" s="570" t="s">
        <v>2036</v>
      </c>
      <c r="E1447" s="577">
        <v>1</v>
      </c>
      <c r="F1447" s="570" t="s">
        <v>74</v>
      </c>
      <c r="G1447" s="571"/>
      <c r="H1447" s="571">
        <f>SUM(H1448:H1450)</f>
        <v>0</v>
      </c>
      <c r="I1447" s="767"/>
      <c r="J1447" s="767">
        <f>SUM(J1448:J1450)</f>
        <v>0</v>
      </c>
      <c r="K1447" s="767"/>
      <c r="L1447" s="767">
        <f>SUM(L1448:L1450)</f>
        <v>0.45</v>
      </c>
      <c r="M1447" s="767">
        <f>SUM(M1448:M1450)</f>
        <v>0.45</v>
      </c>
      <c r="N1447" s="814"/>
      <c r="O1447" s="884">
        <f>SUM(O1448:O1450)</f>
        <v>0.45</v>
      </c>
      <c r="P1447" s="885" t="str">
        <f>B1447</f>
        <v>V4-1-B4</v>
      </c>
      <c r="Q1447" s="885"/>
      <c r="R1447" s="886"/>
      <c r="S1447" s="886"/>
      <c r="T1447" s="886"/>
      <c r="U1447" s="886"/>
      <c r="V1447" s="886"/>
      <c r="W1447" s="886"/>
      <c r="X1447" s="886">
        <f>SUM(X1448:X1450)</f>
        <v>0.53100000000000003</v>
      </c>
      <c r="Y1447" s="887"/>
      <c r="Z1447" s="832"/>
      <c r="AA1447" s="832"/>
      <c r="AB1447" s="832"/>
      <c r="AC1447" s="832"/>
      <c r="AD1447" s="832"/>
      <c r="AE1447" s="832"/>
      <c r="AF1447" s="832"/>
      <c r="AG1447" s="832"/>
      <c r="AH1447" s="832"/>
      <c r="AI1447" s="832"/>
      <c r="AJ1447" s="832"/>
      <c r="AK1447" s="832"/>
      <c r="AL1447" s="832"/>
      <c r="AM1447" s="832"/>
      <c r="AN1447" s="832"/>
      <c r="AO1447" s="832"/>
      <c r="AP1447" s="832"/>
      <c r="AQ1447" s="832"/>
      <c r="AR1447" s="832"/>
      <c r="AS1447" s="832"/>
      <c r="AT1447" s="832"/>
      <c r="AU1447" s="832"/>
      <c r="AV1447" s="832"/>
      <c r="AW1447" s="832"/>
      <c r="AX1447" s="832"/>
      <c r="AY1447" s="832"/>
      <c r="AZ1447" s="832"/>
      <c r="BA1447" s="832"/>
      <c r="BB1447" s="832"/>
      <c r="BC1447" s="832"/>
      <c r="BD1447" s="832"/>
      <c r="BE1447" s="832"/>
      <c r="BF1447" s="832"/>
      <c r="BG1447" s="832"/>
      <c r="BH1447" s="832"/>
      <c r="BI1447" s="832"/>
      <c r="BJ1447" s="832"/>
      <c r="BK1447" s="832"/>
      <c r="BL1447" s="832"/>
      <c r="BM1447" s="832"/>
      <c r="BN1447" s="832"/>
      <c r="BO1447" s="832"/>
      <c r="BP1447" s="832"/>
      <c r="BQ1447" s="832"/>
      <c r="BR1447" s="832"/>
      <c r="BS1447" s="832"/>
    </row>
    <row r="1448" spans="2:71" ht="15.6" customHeight="1" outlineLevel="2" x14ac:dyDescent="0.2">
      <c r="B1448" s="578"/>
      <c r="D1448" s="587" t="s">
        <v>142</v>
      </c>
      <c r="E1448" s="579"/>
      <c r="G1448" s="580"/>
      <c r="H1448" s="580"/>
      <c r="I1448" s="774"/>
      <c r="J1448" s="774"/>
      <c r="K1448" s="774"/>
      <c r="N1448" s="703"/>
      <c r="O1448" s="888"/>
      <c r="P1448" s="888"/>
      <c r="Q1448" s="888"/>
    </row>
    <row r="1449" spans="2:71" ht="15.6" customHeight="1" outlineLevel="2" x14ac:dyDescent="0.2">
      <c r="B1449" s="578"/>
      <c r="D1449" s="578" t="str">
        <f>D1447</f>
        <v>╚ Glaswol deken meer-/minderprijs per mm</v>
      </c>
      <c r="E1449" s="601">
        <v>1</v>
      </c>
      <c r="F1449" s="601" t="s">
        <v>74</v>
      </c>
      <c r="G1449" s="601"/>
      <c r="H1449" s="601">
        <f>E1449*G1449</f>
        <v>0</v>
      </c>
      <c r="I1449" s="775"/>
      <c r="J1449" s="775">
        <f>E1449*I1449</f>
        <v>0</v>
      </c>
      <c r="K1449" s="775">
        <v>0.45</v>
      </c>
      <c r="L1449" s="775">
        <f>E1449*K1449</f>
        <v>0.45</v>
      </c>
      <c r="M1449" s="775">
        <f>J1449+H1449*Tabellen!$K$2+L1449</f>
        <v>0.45</v>
      </c>
      <c r="N1449" s="703"/>
      <c r="O1449" s="888">
        <f>M1449</f>
        <v>0.45</v>
      </c>
      <c r="P1449" s="888"/>
      <c r="Q1449" s="891" t="s">
        <v>974</v>
      </c>
      <c r="R1449" s="911">
        <f>_xlfn.XLOOKUP(Q1449,Tabellen!$B$9:$B$21,Tabellen!$C$9:$C$21,"controleren")</f>
        <v>0.25</v>
      </c>
      <c r="S1449" s="889">
        <f>O1449*R1449</f>
        <v>0.1125</v>
      </c>
      <c r="T1449" s="889">
        <f>O1449-S1449</f>
        <v>0.33750000000000002</v>
      </c>
      <c r="U1449" s="889">
        <f>S1449*Tabellen!$G$2</f>
        <v>1.0125E-2</v>
      </c>
      <c r="V1449" s="889">
        <f>T1449*Tabellen!$H$2</f>
        <v>7.0875000000000007E-2</v>
      </c>
      <c r="W1449" s="889">
        <f>U1449+V1449</f>
        <v>8.1000000000000003E-2</v>
      </c>
      <c r="X1449" s="889">
        <f>O1449+W1449</f>
        <v>0.53100000000000003</v>
      </c>
    </row>
    <row r="1450" spans="2:71" ht="15.6" customHeight="1" outlineLevel="2" x14ac:dyDescent="0.2">
      <c r="B1450" s="578"/>
      <c r="D1450" s="601"/>
      <c r="E1450" s="579"/>
      <c r="G1450" s="580"/>
      <c r="H1450" s="580"/>
      <c r="N1450" s="703"/>
      <c r="O1450" s="888"/>
      <c r="P1450" s="888"/>
      <c r="Q1450" s="888"/>
    </row>
    <row r="1451" spans="2:71" ht="9" customHeight="1" outlineLevel="1" x14ac:dyDescent="0.2">
      <c r="B1451" s="582"/>
      <c r="D1451" s="583"/>
      <c r="E1451" s="585"/>
      <c r="F1451" s="583"/>
      <c r="G1451" s="584"/>
      <c r="H1451" s="584"/>
      <c r="I1451" s="769"/>
      <c r="J1451" s="769"/>
      <c r="K1451" s="769"/>
      <c r="L1451" s="769"/>
      <c r="M1451" s="769"/>
      <c r="N1451" s="694"/>
      <c r="O1451" s="892"/>
      <c r="P1451" s="892"/>
      <c r="Q1451" s="892"/>
      <c r="R1451" s="893"/>
      <c r="S1451" s="893"/>
      <c r="T1451" s="893"/>
      <c r="U1451" s="893"/>
      <c r="V1451" s="893"/>
      <c r="W1451" s="893"/>
      <c r="X1451" s="893"/>
      <c r="Y1451" s="892"/>
      <c r="Z1451" s="837"/>
      <c r="AA1451" s="838"/>
      <c r="AG1451" s="835"/>
      <c r="AH1451" s="835"/>
    </row>
    <row r="1452" spans="2:71" s="789" customFormat="1" ht="15.6" customHeight="1" outlineLevel="1" x14ac:dyDescent="0.2">
      <c r="B1452" s="569" t="s">
        <v>919</v>
      </c>
      <c r="C1452" s="814"/>
      <c r="D1452" s="570" t="s">
        <v>1961</v>
      </c>
      <c r="E1452" s="577">
        <v>1</v>
      </c>
      <c r="F1452" s="570" t="s">
        <v>74</v>
      </c>
      <c r="G1452" s="571"/>
      <c r="H1452" s="571">
        <f>SUM(H1453:H1455)</f>
        <v>0</v>
      </c>
      <c r="I1452" s="767"/>
      <c r="J1452" s="767">
        <f>SUM(J1453:J1455)</f>
        <v>0</v>
      </c>
      <c r="K1452" s="767"/>
      <c r="L1452" s="767">
        <f>SUM(L1453:L1455)</f>
        <v>65</v>
      </c>
      <c r="M1452" s="767">
        <f>SUM(M1453:M1455)</f>
        <v>65</v>
      </c>
      <c r="N1452" s="814"/>
      <c r="O1452" s="884">
        <f>SUM(O1453:O1455)</f>
        <v>65</v>
      </c>
      <c r="P1452" s="885" t="str">
        <f>B1452</f>
        <v>V4-1-C1</v>
      </c>
      <c r="Q1452" s="885"/>
      <c r="R1452" s="886"/>
      <c r="S1452" s="886"/>
      <c r="T1452" s="886"/>
      <c r="U1452" s="886"/>
      <c r="V1452" s="886"/>
      <c r="W1452" s="886"/>
      <c r="X1452" s="886">
        <f>SUM(X1453:X1455)</f>
        <v>76.7</v>
      </c>
      <c r="Y1452" s="887"/>
      <c r="Z1452" s="832"/>
      <c r="AA1452" s="832"/>
      <c r="AB1452" s="832"/>
      <c r="AC1452" s="832"/>
      <c r="AD1452" s="832"/>
      <c r="AE1452" s="832"/>
      <c r="AF1452" s="832"/>
      <c r="AG1452" s="832"/>
      <c r="AH1452" s="832"/>
      <c r="AI1452" s="832"/>
      <c r="AJ1452" s="832"/>
      <c r="AK1452" s="832"/>
      <c r="AL1452" s="832"/>
      <c r="AM1452" s="832"/>
      <c r="AN1452" s="832"/>
      <c r="AO1452" s="832"/>
      <c r="AP1452" s="832"/>
      <c r="AQ1452" s="832"/>
      <c r="AR1452" s="832"/>
      <c r="AS1452" s="832"/>
      <c r="AT1452" s="832"/>
      <c r="AU1452" s="832"/>
      <c r="AV1452" s="832"/>
      <c r="AW1452" s="832"/>
      <c r="AX1452" s="832"/>
      <c r="AY1452" s="832"/>
      <c r="AZ1452" s="832"/>
      <c r="BA1452" s="832"/>
      <c r="BB1452" s="832"/>
      <c r="BC1452" s="832"/>
      <c r="BD1452" s="832"/>
      <c r="BE1452" s="832"/>
      <c r="BF1452" s="832"/>
      <c r="BG1452" s="832"/>
      <c r="BH1452" s="832"/>
      <c r="BI1452" s="832"/>
      <c r="BJ1452" s="832"/>
      <c r="BK1452" s="832"/>
      <c r="BL1452" s="832"/>
      <c r="BM1452" s="832"/>
      <c r="BN1452" s="832"/>
      <c r="BO1452" s="832"/>
      <c r="BP1452" s="832"/>
      <c r="BQ1452" s="832"/>
      <c r="BR1452" s="832"/>
      <c r="BS1452" s="832"/>
    </row>
    <row r="1453" spans="2:71" ht="15.6" customHeight="1" outlineLevel="2" x14ac:dyDescent="0.2">
      <c r="B1453" s="578"/>
      <c r="D1453" s="587" t="s">
        <v>142</v>
      </c>
      <c r="E1453" s="579"/>
      <c r="G1453" s="580"/>
      <c r="H1453" s="580"/>
      <c r="I1453" s="774"/>
      <c r="J1453" s="774"/>
      <c r="K1453" s="774"/>
      <c r="N1453" s="703"/>
      <c r="O1453" s="888"/>
      <c r="P1453" s="888"/>
      <c r="Q1453" s="888"/>
    </row>
    <row r="1454" spans="2:71" ht="15.6" customHeight="1" outlineLevel="2" x14ac:dyDescent="0.2">
      <c r="B1454" s="578"/>
      <c r="D1454" s="578" t="str">
        <f>D1452</f>
        <v>Dakisolatie glaswol ingeblazen dik 130mm Rc 3.50 m².K/W van 0 m² tot 45 m²</v>
      </c>
      <c r="E1454" s="601">
        <v>1</v>
      </c>
      <c r="F1454" s="601" t="s">
        <v>74</v>
      </c>
      <c r="G1454" s="601"/>
      <c r="H1454" s="601">
        <f>E1454*G1454</f>
        <v>0</v>
      </c>
      <c r="I1454" s="775"/>
      <c r="J1454" s="775">
        <f>E1454*I1454</f>
        <v>0</v>
      </c>
      <c r="K1454" s="775">
        <v>65</v>
      </c>
      <c r="L1454" s="775">
        <f>E1454*K1454</f>
        <v>65</v>
      </c>
      <c r="M1454" s="775">
        <f>J1454+H1454*Tabellen!$K$2+L1454</f>
        <v>65</v>
      </c>
      <c r="N1454" s="703"/>
      <c r="O1454" s="888">
        <f>M1454</f>
        <v>65</v>
      </c>
      <c r="P1454" s="888"/>
      <c r="Q1454" s="891" t="s">
        <v>974</v>
      </c>
      <c r="R1454" s="911">
        <f>_xlfn.XLOOKUP(Q1454,Tabellen!$B$9:$B$21,Tabellen!$C$9:$C$21,"controleren")</f>
        <v>0.25</v>
      </c>
      <c r="S1454" s="889">
        <f>O1454*R1454</f>
        <v>16.25</v>
      </c>
      <c r="T1454" s="889">
        <f>O1454-S1454</f>
        <v>48.75</v>
      </c>
      <c r="U1454" s="889">
        <f>S1454*Tabellen!$G$2</f>
        <v>1.4624999999999999</v>
      </c>
      <c r="V1454" s="889">
        <f>T1454*Tabellen!$H$2</f>
        <v>10.237499999999999</v>
      </c>
      <c r="W1454" s="889">
        <f>U1454+V1454</f>
        <v>11.7</v>
      </c>
      <c r="X1454" s="889">
        <f>O1454+W1454</f>
        <v>76.7</v>
      </c>
    </row>
    <row r="1455" spans="2:71" ht="15.6" customHeight="1" outlineLevel="2" x14ac:dyDescent="0.2">
      <c r="B1455" s="578"/>
      <c r="D1455" s="601"/>
      <c r="E1455" s="579"/>
      <c r="G1455" s="580"/>
      <c r="H1455" s="580"/>
      <c r="N1455" s="703"/>
      <c r="O1455" s="888"/>
      <c r="P1455" s="888"/>
      <c r="Q1455" s="888"/>
    </row>
    <row r="1456" spans="2:71" ht="9" customHeight="1" outlineLevel="1" x14ac:dyDescent="0.2">
      <c r="B1456" s="582"/>
      <c r="D1456" s="583"/>
      <c r="E1456" s="585"/>
      <c r="F1456" s="583"/>
      <c r="G1456" s="584"/>
      <c r="H1456" s="584"/>
      <c r="I1456" s="769"/>
      <c r="J1456" s="769"/>
      <c r="K1456" s="769"/>
      <c r="L1456" s="769"/>
      <c r="M1456" s="769"/>
      <c r="N1456" s="694"/>
      <c r="O1456" s="892"/>
      <c r="P1456" s="892"/>
      <c r="Q1456" s="892"/>
      <c r="R1456" s="893"/>
      <c r="S1456" s="893"/>
      <c r="T1456" s="893"/>
      <c r="U1456" s="893"/>
      <c r="V1456" s="893"/>
      <c r="W1456" s="893"/>
      <c r="X1456" s="893"/>
      <c r="Y1456" s="892"/>
      <c r="Z1456" s="837"/>
      <c r="AA1456" s="838"/>
      <c r="AG1456" s="835"/>
      <c r="AH1456" s="835"/>
    </row>
    <row r="1457" spans="2:71" s="789" customFormat="1" ht="15.6" customHeight="1" outlineLevel="1" x14ac:dyDescent="0.2">
      <c r="B1457" s="569" t="s">
        <v>920</v>
      </c>
      <c r="C1457" s="814"/>
      <c r="D1457" s="570" t="s">
        <v>1962</v>
      </c>
      <c r="E1457" s="577">
        <v>1</v>
      </c>
      <c r="F1457" s="570" t="s">
        <v>74</v>
      </c>
      <c r="G1457" s="571"/>
      <c r="H1457" s="571">
        <f>SUM(H1458:H1460)</f>
        <v>0</v>
      </c>
      <c r="I1457" s="767"/>
      <c r="J1457" s="767">
        <f>SUM(J1458:J1460)</f>
        <v>0</v>
      </c>
      <c r="K1457" s="767"/>
      <c r="L1457" s="767">
        <f>SUM(L1458:L1460)</f>
        <v>55</v>
      </c>
      <c r="M1457" s="767">
        <f>SUM(M1458:M1460)</f>
        <v>55</v>
      </c>
      <c r="N1457" s="814"/>
      <c r="O1457" s="884">
        <f>SUM(O1458:O1460)</f>
        <v>55</v>
      </c>
      <c r="P1457" s="885" t="str">
        <f>B1457</f>
        <v>V4-1-C2</v>
      </c>
      <c r="Q1457" s="885"/>
      <c r="R1457" s="886"/>
      <c r="S1457" s="886"/>
      <c r="T1457" s="886"/>
      <c r="U1457" s="886"/>
      <c r="V1457" s="886"/>
      <c r="W1457" s="886"/>
      <c r="X1457" s="886">
        <f>SUM(X1458:X1460)</f>
        <v>64.900000000000006</v>
      </c>
      <c r="Y1457" s="887"/>
      <c r="Z1457" s="832"/>
      <c r="AA1457" s="832"/>
      <c r="AB1457" s="832"/>
      <c r="AC1457" s="832"/>
      <c r="AD1457" s="832"/>
      <c r="AE1457" s="832"/>
      <c r="AF1457" s="832"/>
      <c r="AG1457" s="832"/>
      <c r="AH1457" s="832"/>
      <c r="AI1457" s="832"/>
      <c r="AJ1457" s="832"/>
      <c r="AK1457" s="832"/>
      <c r="AL1457" s="832"/>
      <c r="AM1457" s="832"/>
      <c r="AN1457" s="832"/>
      <c r="AO1457" s="832"/>
      <c r="AP1457" s="832"/>
      <c r="AQ1457" s="832"/>
      <c r="AR1457" s="832"/>
      <c r="AS1457" s="832"/>
      <c r="AT1457" s="832"/>
      <c r="AU1457" s="832"/>
      <c r="AV1457" s="832"/>
      <c r="AW1457" s="832"/>
      <c r="AX1457" s="832"/>
      <c r="AY1457" s="832"/>
      <c r="AZ1457" s="832"/>
      <c r="BA1457" s="832"/>
      <c r="BB1457" s="832"/>
      <c r="BC1457" s="832"/>
      <c r="BD1457" s="832"/>
      <c r="BE1457" s="832"/>
      <c r="BF1457" s="832"/>
      <c r="BG1457" s="832"/>
      <c r="BH1457" s="832"/>
      <c r="BI1457" s="832"/>
      <c r="BJ1457" s="832"/>
      <c r="BK1457" s="832"/>
      <c r="BL1457" s="832"/>
      <c r="BM1457" s="832"/>
      <c r="BN1457" s="832"/>
      <c r="BO1457" s="832"/>
      <c r="BP1457" s="832"/>
      <c r="BQ1457" s="832"/>
      <c r="BR1457" s="832"/>
      <c r="BS1457" s="832"/>
    </row>
    <row r="1458" spans="2:71" ht="15.6" customHeight="1" outlineLevel="2" x14ac:dyDescent="0.2">
      <c r="B1458" s="578"/>
      <c r="D1458" s="587" t="s">
        <v>142</v>
      </c>
      <c r="E1458" s="579"/>
      <c r="G1458" s="580"/>
      <c r="H1458" s="580"/>
      <c r="I1458" s="774"/>
      <c r="J1458" s="774"/>
      <c r="K1458" s="774"/>
      <c r="N1458" s="703"/>
      <c r="O1458" s="888"/>
      <c r="P1458" s="888"/>
      <c r="Q1458" s="888"/>
    </row>
    <row r="1459" spans="2:71" ht="15.6" customHeight="1" outlineLevel="2" x14ac:dyDescent="0.2">
      <c r="B1459" s="578"/>
      <c r="D1459" s="578" t="str">
        <f>D1457</f>
        <v>Dakisolatie glaswol ingeblazen dik 130mm  Rc 3.50 m².K/W van 45 m² tot 120 m²</v>
      </c>
      <c r="E1459" s="601">
        <v>1</v>
      </c>
      <c r="F1459" s="601" t="s">
        <v>74</v>
      </c>
      <c r="G1459" s="601"/>
      <c r="H1459" s="601">
        <f>E1459*G1459</f>
        <v>0</v>
      </c>
      <c r="I1459" s="775"/>
      <c r="J1459" s="775">
        <f>E1459*I1459</f>
        <v>0</v>
      </c>
      <c r="K1459" s="775">
        <v>55</v>
      </c>
      <c r="L1459" s="775">
        <f>E1459*K1459</f>
        <v>55</v>
      </c>
      <c r="M1459" s="775">
        <f>J1459+H1459*Tabellen!$K$2+L1459</f>
        <v>55</v>
      </c>
      <c r="N1459" s="703"/>
      <c r="O1459" s="888">
        <f>M1459</f>
        <v>55</v>
      </c>
      <c r="P1459" s="888"/>
      <c r="Q1459" s="891" t="s">
        <v>974</v>
      </c>
      <c r="R1459" s="911">
        <f>_xlfn.XLOOKUP(Q1459,Tabellen!$B$9:$B$21,Tabellen!$C$9:$C$21,"controleren")</f>
        <v>0.25</v>
      </c>
      <c r="S1459" s="889">
        <f>O1459*R1459</f>
        <v>13.75</v>
      </c>
      <c r="T1459" s="889">
        <f>O1459-S1459</f>
        <v>41.25</v>
      </c>
      <c r="U1459" s="889">
        <f>S1459*Tabellen!$G$2</f>
        <v>1.2375</v>
      </c>
      <c r="V1459" s="889">
        <f>T1459*Tabellen!$H$2</f>
        <v>8.6624999999999996</v>
      </c>
      <c r="W1459" s="889">
        <f>U1459+V1459</f>
        <v>9.9</v>
      </c>
      <c r="X1459" s="889">
        <f>O1459+W1459</f>
        <v>64.900000000000006</v>
      </c>
    </row>
    <row r="1460" spans="2:71" ht="15.6" customHeight="1" outlineLevel="2" x14ac:dyDescent="0.2">
      <c r="B1460" s="578"/>
      <c r="D1460" s="601"/>
      <c r="E1460" s="579"/>
      <c r="G1460" s="580"/>
      <c r="H1460" s="580"/>
      <c r="N1460" s="703"/>
      <c r="O1460" s="888"/>
      <c r="P1460" s="888"/>
      <c r="Q1460" s="888"/>
    </row>
    <row r="1461" spans="2:71" ht="9" customHeight="1" outlineLevel="1" x14ac:dyDescent="0.2">
      <c r="B1461" s="582"/>
      <c r="D1461" s="583"/>
      <c r="E1461" s="585"/>
      <c r="F1461" s="583"/>
      <c r="G1461" s="584"/>
      <c r="H1461" s="584"/>
      <c r="I1461" s="769"/>
      <c r="J1461" s="769"/>
      <c r="K1461" s="769"/>
      <c r="L1461" s="769"/>
      <c r="M1461" s="769"/>
      <c r="N1461" s="694"/>
      <c r="O1461" s="892"/>
      <c r="P1461" s="892"/>
      <c r="Q1461" s="892"/>
      <c r="R1461" s="893"/>
      <c r="S1461" s="893"/>
      <c r="T1461" s="893"/>
      <c r="U1461" s="893"/>
      <c r="V1461" s="893"/>
      <c r="W1461" s="893"/>
      <c r="X1461" s="893"/>
      <c r="Y1461" s="892"/>
      <c r="Z1461" s="837"/>
      <c r="AA1461" s="838"/>
      <c r="AG1461" s="835"/>
      <c r="AH1461" s="835"/>
    </row>
    <row r="1462" spans="2:71" s="789" customFormat="1" ht="15.6" customHeight="1" outlineLevel="1" x14ac:dyDescent="0.2">
      <c r="B1462" s="569" t="s">
        <v>921</v>
      </c>
      <c r="C1462" s="814"/>
      <c r="D1462" s="570" t="s">
        <v>1963</v>
      </c>
      <c r="E1462" s="577">
        <v>1</v>
      </c>
      <c r="F1462" s="570" t="s">
        <v>74</v>
      </c>
      <c r="G1462" s="571"/>
      <c r="H1462" s="571">
        <f>SUM(H1463:H1465)</f>
        <v>0</v>
      </c>
      <c r="I1462" s="767"/>
      <c r="J1462" s="767">
        <f>SUM(J1463:J1465)</f>
        <v>0</v>
      </c>
      <c r="K1462" s="767"/>
      <c r="L1462" s="767">
        <f>SUM(L1463:L1465)</f>
        <v>45</v>
      </c>
      <c r="M1462" s="767">
        <f>SUM(M1463:M1465)</f>
        <v>45</v>
      </c>
      <c r="N1462" s="814"/>
      <c r="O1462" s="884">
        <f>SUM(O1463:O1465)</f>
        <v>45</v>
      </c>
      <c r="P1462" s="885" t="str">
        <f>B1462</f>
        <v>V4-1-C3</v>
      </c>
      <c r="Q1462" s="885"/>
      <c r="R1462" s="886"/>
      <c r="S1462" s="886"/>
      <c r="T1462" s="886"/>
      <c r="U1462" s="886"/>
      <c r="V1462" s="886"/>
      <c r="W1462" s="886"/>
      <c r="X1462" s="886">
        <f>SUM(X1463:X1465)</f>
        <v>53.1</v>
      </c>
      <c r="Y1462" s="887"/>
      <c r="Z1462" s="832"/>
      <c r="AA1462" s="832"/>
      <c r="AB1462" s="832"/>
      <c r="AC1462" s="832"/>
      <c r="AD1462" s="832"/>
      <c r="AE1462" s="832"/>
      <c r="AF1462" s="832"/>
      <c r="AG1462" s="832"/>
      <c r="AH1462" s="832"/>
      <c r="AI1462" s="832"/>
      <c r="AJ1462" s="832"/>
      <c r="AK1462" s="832"/>
      <c r="AL1462" s="832"/>
      <c r="AM1462" s="832"/>
      <c r="AN1462" s="832"/>
      <c r="AO1462" s="832"/>
      <c r="AP1462" s="832"/>
      <c r="AQ1462" s="832"/>
      <c r="AR1462" s="832"/>
      <c r="AS1462" s="832"/>
      <c r="AT1462" s="832"/>
      <c r="AU1462" s="832"/>
      <c r="AV1462" s="832"/>
      <c r="AW1462" s="832"/>
      <c r="AX1462" s="832"/>
      <c r="AY1462" s="832"/>
      <c r="AZ1462" s="832"/>
      <c r="BA1462" s="832"/>
      <c r="BB1462" s="832"/>
      <c r="BC1462" s="832"/>
      <c r="BD1462" s="832"/>
      <c r="BE1462" s="832"/>
      <c r="BF1462" s="832"/>
      <c r="BG1462" s="832"/>
      <c r="BH1462" s="832"/>
      <c r="BI1462" s="832"/>
      <c r="BJ1462" s="832"/>
      <c r="BK1462" s="832"/>
      <c r="BL1462" s="832"/>
      <c r="BM1462" s="832"/>
      <c r="BN1462" s="832"/>
      <c r="BO1462" s="832"/>
      <c r="BP1462" s="832"/>
      <c r="BQ1462" s="832"/>
      <c r="BR1462" s="832"/>
      <c r="BS1462" s="832"/>
    </row>
    <row r="1463" spans="2:71" ht="15.6" customHeight="1" outlineLevel="2" x14ac:dyDescent="0.2">
      <c r="B1463" s="578"/>
      <c r="D1463" s="587" t="s">
        <v>142</v>
      </c>
      <c r="E1463" s="579"/>
      <c r="G1463" s="580"/>
      <c r="H1463" s="580"/>
      <c r="I1463" s="774"/>
      <c r="J1463" s="774"/>
      <c r="K1463" s="774"/>
      <c r="N1463" s="703"/>
      <c r="O1463" s="888"/>
      <c r="P1463" s="888"/>
      <c r="Q1463" s="888"/>
    </row>
    <row r="1464" spans="2:71" ht="15.6" customHeight="1" outlineLevel="2" x14ac:dyDescent="0.2">
      <c r="B1464" s="578"/>
      <c r="D1464" s="578" t="str">
        <f>D1462</f>
        <v>Dakisolatie glaswol ingeblazen dik 130mm Rc 3.50 m².K/W vanaf 120 m²</v>
      </c>
      <c r="E1464" s="601">
        <v>1</v>
      </c>
      <c r="F1464" s="601" t="s">
        <v>74</v>
      </c>
      <c r="G1464" s="601"/>
      <c r="H1464" s="601">
        <f>E1464*G1464</f>
        <v>0</v>
      </c>
      <c r="I1464" s="775"/>
      <c r="J1464" s="775">
        <f>E1464*I1464</f>
        <v>0</v>
      </c>
      <c r="K1464" s="775">
        <v>45</v>
      </c>
      <c r="L1464" s="775">
        <f>E1464*K1464</f>
        <v>45</v>
      </c>
      <c r="M1464" s="775">
        <f>J1464+H1464*Tabellen!$K$2+L1464</f>
        <v>45</v>
      </c>
      <c r="N1464" s="703"/>
      <c r="O1464" s="888">
        <f>M1464</f>
        <v>45</v>
      </c>
      <c r="P1464" s="888"/>
      <c r="Q1464" s="891" t="s">
        <v>974</v>
      </c>
      <c r="R1464" s="911">
        <f>_xlfn.XLOOKUP(Q1464,Tabellen!$B$9:$B$21,Tabellen!$C$9:$C$21,"controleren")</f>
        <v>0.25</v>
      </c>
      <c r="S1464" s="889">
        <f>O1464*R1464</f>
        <v>11.25</v>
      </c>
      <c r="T1464" s="889">
        <f>O1464-S1464</f>
        <v>33.75</v>
      </c>
      <c r="U1464" s="889">
        <f>S1464*Tabellen!$G$2</f>
        <v>1.0125</v>
      </c>
      <c r="V1464" s="889">
        <f>T1464*Tabellen!$H$2</f>
        <v>7.0874999999999995</v>
      </c>
      <c r="W1464" s="889">
        <f>U1464+V1464</f>
        <v>8.1</v>
      </c>
      <c r="X1464" s="889">
        <f>O1464+W1464</f>
        <v>53.1</v>
      </c>
    </row>
    <row r="1465" spans="2:71" ht="15.6" customHeight="1" outlineLevel="2" x14ac:dyDescent="0.2">
      <c r="B1465" s="578"/>
      <c r="D1465" s="601"/>
      <c r="E1465" s="579"/>
      <c r="G1465" s="580"/>
      <c r="H1465" s="580"/>
      <c r="N1465" s="703"/>
      <c r="O1465" s="888"/>
      <c r="P1465" s="888"/>
      <c r="Q1465" s="888"/>
    </row>
    <row r="1466" spans="2:71" ht="9" customHeight="1" outlineLevel="1" x14ac:dyDescent="0.2">
      <c r="B1466" s="582"/>
      <c r="D1466" s="583"/>
      <c r="E1466" s="585"/>
      <c r="F1466" s="583"/>
      <c r="G1466" s="584"/>
      <c r="H1466" s="584"/>
      <c r="I1466" s="769"/>
      <c r="J1466" s="769"/>
      <c r="K1466" s="769"/>
      <c r="L1466" s="769"/>
      <c r="M1466" s="769"/>
      <c r="N1466" s="694"/>
      <c r="O1466" s="892"/>
      <c r="P1466" s="892"/>
      <c r="Q1466" s="892"/>
      <c r="R1466" s="893"/>
      <c r="S1466" s="893"/>
      <c r="T1466" s="893"/>
      <c r="U1466" s="893"/>
      <c r="V1466" s="893"/>
      <c r="W1466" s="893"/>
      <c r="X1466" s="893"/>
      <c r="Y1466" s="892"/>
      <c r="Z1466" s="837"/>
      <c r="AA1466" s="838"/>
      <c r="AG1466" s="835"/>
      <c r="AH1466" s="835"/>
    </row>
    <row r="1467" spans="2:71" s="789" customFormat="1" ht="15.6" customHeight="1" outlineLevel="1" x14ac:dyDescent="0.2">
      <c r="B1467" s="569" t="s">
        <v>922</v>
      </c>
      <c r="C1467" s="814"/>
      <c r="D1467" s="570" t="s">
        <v>2037</v>
      </c>
      <c r="E1467" s="577">
        <v>1</v>
      </c>
      <c r="F1467" s="570" t="s">
        <v>74</v>
      </c>
      <c r="G1467" s="571"/>
      <c r="H1467" s="571">
        <f>SUM(H1468:H1471)</f>
        <v>0</v>
      </c>
      <c r="I1467" s="767"/>
      <c r="J1467" s="767">
        <f>SUM(J1468:J1471)</f>
        <v>0</v>
      </c>
      <c r="K1467" s="767"/>
      <c r="L1467" s="767">
        <f>SUM(L1468:L1471)</f>
        <v>0.2</v>
      </c>
      <c r="M1467" s="767">
        <f>SUM(M1468:M1471)</f>
        <v>0.2</v>
      </c>
      <c r="N1467" s="814"/>
      <c r="O1467" s="884">
        <f>SUM(O1468:O1471)</f>
        <v>0.2</v>
      </c>
      <c r="P1467" s="885" t="str">
        <f>B1467</f>
        <v>V4-1-C4</v>
      </c>
      <c r="Q1467" s="885"/>
      <c r="R1467" s="886"/>
      <c r="S1467" s="886"/>
      <c r="T1467" s="886"/>
      <c r="U1467" s="886"/>
      <c r="V1467" s="886"/>
      <c r="W1467" s="886"/>
      <c r="X1467" s="886">
        <f>SUM(X1468:X1471)</f>
        <v>0.23600000000000002</v>
      </c>
      <c r="Y1467" s="887"/>
      <c r="Z1467" s="832"/>
      <c r="AA1467" s="832"/>
      <c r="AB1467" s="832"/>
      <c r="AC1467" s="832"/>
      <c r="AD1467" s="832"/>
      <c r="AE1467" s="832"/>
      <c r="AF1467" s="832"/>
      <c r="AG1467" s="832"/>
      <c r="AH1467" s="832"/>
      <c r="AI1467" s="832"/>
      <c r="AJ1467" s="832"/>
      <c r="AK1467" s="832"/>
      <c r="AL1467" s="832"/>
      <c r="AM1467" s="832"/>
      <c r="AN1467" s="832"/>
      <c r="AO1467" s="832"/>
      <c r="AP1467" s="832"/>
      <c r="AQ1467" s="832"/>
      <c r="AR1467" s="832"/>
      <c r="AS1467" s="832"/>
      <c r="AT1467" s="832"/>
      <c r="AU1467" s="832"/>
      <c r="AV1467" s="832"/>
      <c r="AW1467" s="832"/>
      <c r="AX1467" s="832"/>
      <c r="AY1467" s="832"/>
      <c r="AZ1467" s="832"/>
      <c r="BA1467" s="832"/>
      <c r="BB1467" s="832"/>
      <c r="BC1467" s="832"/>
      <c r="BD1467" s="832"/>
      <c r="BE1467" s="832"/>
      <c r="BF1467" s="832"/>
      <c r="BG1467" s="832"/>
      <c r="BH1467" s="832"/>
      <c r="BI1467" s="832"/>
      <c r="BJ1467" s="832"/>
      <c r="BK1467" s="832"/>
      <c r="BL1467" s="832"/>
      <c r="BM1467" s="832"/>
      <c r="BN1467" s="832"/>
      <c r="BO1467" s="832"/>
      <c r="BP1467" s="832"/>
      <c r="BQ1467" s="832"/>
      <c r="BR1467" s="832"/>
      <c r="BS1467" s="832"/>
    </row>
    <row r="1468" spans="2:71" ht="15.6" customHeight="1" outlineLevel="2" x14ac:dyDescent="0.2">
      <c r="B1468" s="578"/>
      <c r="D1468" s="587"/>
      <c r="E1468" s="579"/>
      <c r="G1468" s="580"/>
      <c r="H1468" s="580"/>
      <c r="I1468" s="774"/>
      <c r="J1468" s="774"/>
      <c r="K1468" s="774"/>
      <c r="N1468" s="703"/>
      <c r="O1468" s="888"/>
      <c r="P1468" s="888"/>
      <c r="Q1468" s="888"/>
    </row>
    <row r="1469" spans="2:71" ht="15.6" customHeight="1" outlineLevel="2" x14ac:dyDescent="0.2">
      <c r="B1469" s="647"/>
      <c r="D1469" s="587" t="s">
        <v>1311</v>
      </c>
      <c r="E1469" s="614"/>
      <c r="F1469" s="612"/>
      <c r="G1469" s="615"/>
      <c r="H1469" s="615"/>
      <c r="I1469" s="788"/>
      <c r="J1469" s="788"/>
      <c r="K1469" s="788"/>
      <c r="L1469" s="788"/>
      <c r="M1469" s="788"/>
      <c r="O1469" s="912"/>
      <c r="P1469" s="913"/>
      <c r="Q1469" s="913"/>
      <c r="R1469" s="914"/>
      <c r="S1469" s="914"/>
      <c r="T1469" s="914"/>
      <c r="U1469" s="914"/>
      <c r="V1469" s="914"/>
      <c r="W1469" s="914"/>
      <c r="X1469" s="914"/>
    </row>
    <row r="1470" spans="2:71" ht="15.6" customHeight="1" outlineLevel="2" x14ac:dyDescent="0.2">
      <c r="B1470" s="647"/>
      <c r="D1470" s="578" t="str">
        <f>D1467</f>
        <v>╚ Glaswol ingeblazen meer-/minderprijs per mm</v>
      </c>
      <c r="E1470" s="601">
        <v>1</v>
      </c>
      <c r="F1470" s="601" t="s">
        <v>74</v>
      </c>
      <c r="G1470" s="601"/>
      <c r="H1470" s="601">
        <f>E1470*G1470</f>
        <v>0</v>
      </c>
      <c r="I1470" s="775"/>
      <c r="J1470" s="775">
        <f>E1470*I1470</f>
        <v>0</v>
      </c>
      <c r="K1470" s="775">
        <v>0.2</v>
      </c>
      <c r="L1470" s="775">
        <f>E1470*K1470</f>
        <v>0.2</v>
      </c>
      <c r="M1470" s="775">
        <f>J1470+H1470*Tabellen!$K$2+L1470</f>
        <v>0.2</v>
      </c>
      <c r="N1470" s="703"/>
      <c r="O1470" s="888">
        <f>M1470</f>
        <v>0.2</v>
      </c>
      <c r="P1470" s="888"/>
      <c r="Q1470" s="891" t="s">
        <v>974</v>
      </c>
      <c r="R1470" s="911">
        <f>_xlfn.XLOOKUP(Q1470,Tabellen!$B$9:$B$21,Tabellen!$C$9:$C$21,"controleren")</f>
        <v>0.25</v>
      </c>
      <c r="S1470" s="889">
        <f>O1470*R1470</f>
        <v>0.05</v>
      </c>
      <c r="T1470" s="889">
        <f>O1470-S1470</f>
        <v>0.15000000000000002</v>
      </c>
      <c r="U1470" s="889">
        <f>S1470*Tabellen!$G$2</f>
        <v>4.4999999999999997E-3</v>
      </c>
      <c r="V1470" s="889">
        <f>T1470*Tabellen!$H$2</f>
        <v>3.15E-2</v>
      </c>
      <c r="W1470" s="889">
        <f>U1470+V1470</f>
        <v>3.5999999999999997E-2</v>
      </c>
      <c r="X1470" s="889">
        <f>O1470+W1470</f>
        <v>0.23600000000000002</v>
      </c>
    </row>
    <row r="1471" spans="2:71" ht="15.6" customHeight="1" outlineLevel="2" x14ac:dyDescent="0.2">
      <c r="B1471" s="578"/>
      <c r="D1471" s="601"/>
      <c r="E1471" s="579"/>
      <c r="G1471" s="580"/>
      <c r="H1471" s="580"/>
      <c r="N1471" s="703"/>
      <c r="O1471" s="888"/>
      <c r="P1471" s="888"/>
      <c r="Q1471" s="888"/>
    </row>
    <row r="1472" spans="2:71" ht="9" customHeight="1" outlineLevel="1" x14ac:dyDescent="0.2">
      <c r="B1472" s="582"/>
      <c r="D1472" s="583"/>
      <c r="E1472" s="585"/>
      <c r="F1472" s="583"/>
      <c r="G1472" s="584"/>
      <c r="H1472" s="584"/>
      <c r="I1472" s="769"/>
      <c r="J1472" s="769"/>
      <c r="K1472" s="769"/>
      <c r="L1472" s="769"/>
      <c r="M1472" s="769"/>
      <c r="N1472" s="694"/>
      <c r="O1472" s="892"/>
      <c r="P1472" s="892"/>
      <c r="Q1472" s="892"/>
      <c r="R1472" s="893"/>
      <c r="S1472" s="893"/>
      <c r="T1472" s="893"/>
      <c r="U1472" s="893"/>
      <c r="V1472" s="893"/>
      <c r="W1472" s="893"/>
      <c r="X1472" s="893"/>
      <c r="Y1472" s="892"/>
      <c r="Z1472" s="837"/>
      <c r="AA1472" s="838"/>
      <c r="AG1472" s="835"/>
      <c r="AH1472" s="835"/>
    </row>
    <row r="1473" spans="2:71" s="789" customFormat="1" ht="15.6" customHeight="1" outlineLevel="1" x14ac:dyDescent="0.2">
      <c r="B1473" s="569" t="s">
        <v>923</v>
      </c>
      <c r="C1473" s="814"/>
      <c r="D1473" s="570" t="s">
        <v>1964</v>
      </c>
      <c r="E1473" s="577">
        <v>1</v>
      </c>
      <c r="F1473" s="570" t="s">
        <v>74</v>
      </c>
      <c r="G1473" s="571"/>
      <c r="H1473" s="571">
        <f>SUM(H1474:H1480)</f>
        <v>0</v>
      </c>
      <c r="I1473" s="767"/>
      <c r="J1473" s="767">
        <f>SUM(J1474:J1480)</f>
        <v>0</v>
      </c>
      <c r="K1473" s="767"/>
      <c r="L1473" s="767">
        <f>SUM(L1474:L1480)</f>
        <v>136.1</v>
      </c>
      <c r="M1473" s="767">
        <f>SUM(M1474:M1480)</f>
        <v>136.1</v>
      </c>
      <c r="N1473" s="814"/>
      <c r="O1473" s="884">
        <f>SUM(O1474:O1480)</f>
        <v>136.1</v>
      </c>
      <c r="P1473" s="885" t="str">
        <f>B1473</f>
        <v>V4-1-D1</v>
      </c>
      <c r="Q1473" s="885"/>
      <c r="R1473" s="886"/>
      <c r="S1473" s="886"/>
      <c r="T1473" s="886"/>
      <c r="U1473" s="886"/>
      <c r="V1473" s="886"/>
      <c r="W1473" s="886"/>
      <c r="X1473" s="886">
        <f>SUM(X1474:X1480)</f>
        <v>160.59799999999998</v>
      </c>
      <c r="Y1473" s="887"/>
      <c r="Z1473" s="832"/>
      <c r="AA1473" s="832"/>
      <c r="AB1473" s="832"/>
      <c r="AC1473" s="832"/>
      <c r="AD1473" s="832"/>
      <c r="AE1473" s="832"/>
      <c r="AF1473" s="832"/>
      <c r="AG1473" s="832"/>
      <c r="AH1473" s="832"/>
      <c r="AI1473" s="832"/>
      <c r="AJ1473" s="832"/>
      <c r="AK1473" s="832"/>
      <c r="AL1473" s="832"/>
      <c r="AM1473" s="832"/>
      <c r="AN1473" s="832"/>
      <c r="AO1473" s="832"/>
      <c r="AP1473" s="832"/>
      <c r="AQ1473" s="832"/>
      <c r="AR1473" s="832"/>
      <c r="AS1473" s="832"/>
      <c r="AT1473" s="832"/>
      <c r="AU1473" s="832"/>
      <c r="AV1473" s="832"/>
      <c r="AW1473" s="832"/>
      <c r="AX1473" s="832"/>
      <c r="AY1473" s="832"/>
      <c r="AZ1473" s="832"/>
      <c r="BA1473" s="832"/>
      <c r="BB1473" s="832"/>
      <c r="BC1473" s="832"/>
      <c r="BD1473" s="832"/>
      <c r="BE1473" s="832"/>
      <c r="BF1473" s="832"/>
      <c r="BG1473" s="832"/>
      <c r="BH1473" s="832"/>
      <c r="BI1473" s="832"/>
      <c r="BJ1473" s="832"/>
      <c r="BK1473" s="832"/>
      <c r="BL1473" s="832"/>
      <c r="BM1473" s="832"/>
      <c r="BN1473" s="832"/>
      <c r="BO1473" s="832"/>
      <c r="BP1473" s="832"/>
      <c r="BQ1473" s="832"/>
      <c r="BR1473" s="832"/>
      <c r="BS1473" s="832"/>
    </row>
    <row r="1474" spans="2:71" ht="15.6" customHeight="1" outlineLevel="2" x14ac:dyDescent="0.2">
      <c r="B1474" s="578"/>
      <c r="D1474" s="587" t="s">
        <v>852</v>
      </c>
      <c r="E1474" s="579"/>
      <c r="G1474" s="580"/>
      <c r="H1474" s="580"/>
      <c r="I1474" s="774"/>
      <c r="J1474" s="774"/>
      <c r="K1474" s="774"/>
      <c r="N1474" s="703"/>
      <c r="O1474" s="888"/>
      <c r="P1474" s="888"/>
      <c r="Q1474" s="888"/>
    </row>
    <row r="1475" spans="2:71" ht="15.6" customHeight="1" outlineLevel="2" x14ac:dyDescent="0.2">
      <c r="B1475" s="578"/>
      <c r="D1475" s="578" t="str">
        <f>D1473</f>
        <v>Dakisolatie vlasvezel dik 140mm Rc 3.50 m².K/W van 0 m² tot 45 m²</v>
      </c>
      <c r="E1475" s="601">
        <v>1</v>
      </c>
      <c r="F1475" s="601" t="s">
        <v>74</v>
      </c>
      <c r="G1475" s="601"/>
      <c r="H1475" s="601">
        <f>E1475*G1475</f>
        <v>0</v>
      </c>
      <c r="I1475" s="775"/>
      <c r="J1475" s="775">
        <f>E1475*I1475</f>
        <v>0</v>
      </c>
      <c r="K1475" s="775">
        <v>70</v>
      </c>
      <c r="L1475" s="775">
        <f>E1475*K1475</f>
        <v>70</v>
      </c>
      <c r="M1475" s="775">
        <f>J1475+H1475*Tabellen!$K$2+L1475</f>
        <v>70</v>
      </c>
      <c r="N1475" s="703"/>
      <c r="O1475" s="888">
        <f>M1475</f>
        <v>70</v>
      </c>
      <c r="P1475" s="888"/>
      <c r="Q1475" s="891" t="s">
        <v>974</v>
      </c>
      <c r="R1475" s="911">
        <f>_xlfn.XLOOKUP(Q1475,Tabellen!$B$9:$B$21,Tabellen!$C$9:$C$21,"controleren")</f>
        <v>0.25</v>
      </c>
      <c r="S1475" s="889">
        <f>O1475*R1475</f>
        <v>17.5</v>
      </c>
      <c r="T1475" s="889">
        <f>O1475-S1475</f>
        <v>52.5</v>
      </c>
      <c r="U1475" s="889">
        <f>S1475*Tabellen!$G$2</f>
        <v>1.575</v>
      </c>
      <c r="V1475" s="889">
        <f>T1475*Tabellen!$H$2</f>
        <v>11.025</v>
      </c>
      <c r="W1475" s="889">
        <f>U1475+V1475</f>
        <v>12.6</v>
      </c>
      <c r="X1475" s="889">
        <f>O1475+W1475</f>
        <v>82.6</v>
      </c>
    </row>
    <row r="1476" spans="2:71" ht="15.6" customHeight="1" outlineLevel="2" x14ac:dyDescent="0.2">
      <c r="B1476" s="578"/>
      <c r="D1476" s="601"/>
      <c r="E1476" s="601"/>
      <c r="F1476" s="601"/>
      <c r="G1476" s="596"/>
      <c r="H1476" s="601"/>
      <c r="I1476" s="775"/>
      <c r="J1476" s="775"/>
      <c r="K1476" s="775"/>
      <c r="L1476" s="775"/>
      <c r="M1476" s="775"/>
      <c r="N1476" s="703"/>
      <c r="O1476" s="888"/>
      <c r="P1476" s="888"/>
      <c r="Q1476" s="891" t="s">
        <v>974</v>
      </c>
      <c r="R1476" s="911">
        <f>_xlfn.XLOOKUP(Q1476,Tabellen!$B$9:$B$21,Tabellen!$C$9:$C$21,"controleren")</f>
        <v>0.25</v>
      </c>
      <c r="S1476" s="889">
        <f>O1476*R1476</f>
        <v>0</v>
      </c>
      <c r="T1476" s="889">
        <f>O1476-S1476</f>
        <v>0</v>
      </c>
      <c r="U1476" s="889">
        <f>S1476*Tabellen!$G$2</f>
        <v>0</v>
      </c>
      <c r="V1476" s="889">
        <f>T1476*Tabellen!$H$2</f>
        <v>0</v>
      </c>
      <c r="W1476" s="889">
        <f>U1476+V1476</f>
        <v>0</v>
      </c>
      <c r="X1476" s="889">
        <f>O1476+W1476</f>
        <v>0</v>
      </c>
    </row>
    <row r="1477" spans="2:71" ht="15.6" customHeight="1" outlineLevel="2" x14ac:dyDescent="0.2">
      <c r="B1477" s="647"/>
      <c r="D1477" s="578" t="s">
        <v>860</v>
      </c>
      <c r="E1477" s="601">
        <v>1</v>
      </c>
      <c r="F1477" s="601" t="s">
        <v>74</v>
      </c>
      <c r="G1477" s="596"/>
      <c r="H1477" s="601">
        <f>E1477*G1477</f>
        <v>0</v>
      </c>
      <c r="I1477" s="787"/>
      <c r="J1477" s="775">
        <f>E1477*I1477</f>
        <v>0</v>
      </c>
      <c r="K1477" s="775">
        <v>15</v>
      </c>
      <c r="L1477" s="775">
        <f>E1477*K1477</f>
        <v>15</v>
      </c>
      <c r="M1477" s="775">
        <f>J1477+H1477*Tabellen!$K$2+L1477</f>
        <v>15</v>
      </c>
      <c r="N1477" s="703"/>
      <c r="O1477" s="888">
        <f>M1477</f>
        <v>15</v>
      </c>
      <c r="P1477" s="888"/>
      <c r="Q1477" s="891" t="s">
        <v>974</v>
      </c>
      <c r="R1477" s="911">
        <f>_xlfn.XLOOKUP(Q1477,Tabellen!$B$9:$B$21,Tabellen!$C$9:$C$21,"controleren")</f>
        <v>0.25</v>
      </c>
      <c r="S1477" s="889">
        <f>O1477*R1477</f>
        <v>3.75</v>
      </c>
      <c r="T1477" s="889">
        <f>O1477-S1477</f>
        <v>11.25</v>
      </c>
      <c r="U1477" s="889">
        <f>S1477*Tabellen!$G$2</f>
        <v>0.33749999999999997</v>
      </c>
      <c r="V1477" s="889">
        <f>T1477*Tabellen!$H$2</f>
        <v>2.3624999999999998</v>
      </c>
      <c r="W1477" s="889">
        <f>U1477+V1477</f>
        <v>2.6999999999999997</v>
      </c>
      <c r="X1477" s="889">
        <f>O1477+W1477</f>
        <v>17.7</v>
      </c>
    </row>
    <row r="1478" spans="2:71" ht="15.6" customHeight="1" outlineLevel="2" x14ac:dyDescent="0.2">
      <c r="B1478" s="647"/>
      <c r="D1478" s="578" t="s">
        <v>862</v>
      </c>
      <c r="E1478" s="601">
        <v>1</v>
      </c>
      <c r="F1478" s="601" t="s">
        <v>74</v>
      </c>
      <c r="G1478" s="596"/>
      <c r="H1478" s="601">
        <f>E1478*G1478</f>
        <v>0</v>
      </c>
      <c r="I1478" s="775"/>
      <c r="J1478" s="775">
        <f>E1478*I1478</f>
        <v>0</v>
      </c>
      <c r="K1478" s="775">
        <v>22.2</v>
      </c>
      <c r="L1478" s="775">
        <f>E1478*K1478</f>
        <v>22.2</v>
      </c>
      <c r="M1478" s="775">
        <f>J1478+H1478*Tabellen!$K$2+L1478</f>
        <v>22.2</v>
      </c>
      <c r="N1478" s="703"/>
      <c r="O1478" s="888">
        <f>M1478</f>
        <v>22.2</v>
      </c>
      <c r="P1478" s="888"/>
      <c r="Q1478" s="891" t="s">
        <v>974</v>
      </c>
      <c r="R1478" s="911">
        <f>_xlfn.XLOOKUP(Q1478,Tabellen!$B$9:$B$21,Tabellen!$C$9:$C$21,"controleren")</f>
        <v>0.25</v>
      </c>
      <c r="S1478" s="889">
        <f>O1478*R1478</f>
        <v>5.55</v>
      </c>
      <c r="T1478" s="889">
        <f>O1478-S1478</f>
        <v>16.649999999999999</v>
      </c>
      <c r="U1478" s="889">
        <f>S1478*Tabellen!$G$2</f>
        <v>0.49949999999999994</v>
      </c>
      <c r="V1478" s="889">
        <f>T1478*Tabellen!$H$2</f>
        <v>3.4964999999999997</v>
      </c>
      <c r="W1478" s="889">
        <f>U1478+V1478</f>
        <v>3.9959999999999996</v>
      </c>
      <c r="X1478" s="889">
        <f>O1478+W1478</f>
        <v>26.195999999999998</v>
      </c>
    </row>
    <row r="1479" spans="2:71" ht="15.6" customHeight="1" outlineLevel="2" x14ac:dyDescent="0.2">
      <c r="B1479" s="647"/>
      <c r="D1479" s="578" t="s">
        <v>1902</v>
      </c>
      <c r="E1479" s="601">
        <v>1</v>
      </c>
      <c r="F1479" s="601" t="s">
        <v>74</v>
      </c>
      <c r="G1479" s="596"/>
      <c r="H1479" s="601">
        <f>E1479*G1479</f>
        <v>0</v>
      </c>
      <c r="I1479" s="775"/>
      <c r="J1479" s="775">
        <f>E1479*I1479</f>
        <v>0</v>
      </c>
      <c r="K1479" s="775">
        <v>28.9</v>
      </c>
      <c r="L1479" s="775">
        <f>E1479*K1479</f>
        <v>28.9</v>
      </c>
      <c r="M1479" s="775">
        <f>J1479+H1479*Tabellen!$K$2+L1479</f>
        <v>28.9</v>
      </c>
      <c r="N1479" s="703"/>
      <c r="O1479" s="888">
        <f>M1479</f>
        <v>28.9</v>
      </c>
      <c r="P1479" s="888"/>
      <c r="Q1479" s="891" t="s">
        <v>974</v>
      </c>
      <c r="R1479" s="911">
        <f>_xlfn.XLOOKUP(Q1479,Tabellen!$B$9:$B$21,Tabellen!$C$9:$C$21,"controleren")</f>
        <v>0.25</v>
      </c>
      <c r="S1479" s="889">
        <f>O1479*R1479</f>
        <v>7.2249999999999996</v>
      </c>
      <c r="T1479" s="889">
        <f>O1479-S1479</f>
        <v>21.674999999999997</v>
      </c>
      <c r="U1479" s="889">
        <f>S1479*Tabellen!$G$2</f>
        <v>0.65024999999999999</v>
      </c>
      <c r="V1479" s="889">
        <f>T1479*Tabellen!$H$2</f>
        <v>4.5517499999999993</v>
      </c>
      <c r="W1479" s="889">
        <f>U1479+V1479</f>
        <v>5.2019999999999991</v>
      </c>
      <c r="X1479" s="889">
        <f>O1479+W1479</f>
        <v>34.101999999999997</v>
      </c>
    </row>
    <row r="1480" spans="2:71" ht="15.6" customHeight="1" outlineLevel="2" x14ac:dyDescent="0.2">
      <c r="B1480" s="578"/>
      <c r="D1480" s="601"/>
      <c r="E1480" s="579"/>
      <c r="G1480" s="580"/>
      <c r="H1480" s="580"/>
      <c r="N1480" s="703"/>
      <c r="O1480" s="888"/>
      <c r="P1480" s="888"/>
      <c r="Q1480" s="888"/>
    </row>
    <row r="1481" spans="2:71" ht="9" customHeight="1" outlineLevel="1" x14ac:dyDescent="0.2">
      <c r="B1481" s="582"/>
      <c r="D1481" s="583"/>
      <c r="E1481" s="585"/>
      <c r="F1481" s="583"/>
      <c r="G1481" s="584"/>
      <c r="H1481" s="584"/>
      <c r="I1481" s="769"/>
      <c r="J1481" s="769"/>
      <c r="K1481" s="769"/>
      <c r="L1481" s="769"/>
      <c r="M1481" s="769"/>
      <c r="N1481" s="694"/>
      <c r="O1481" s="892"/>
      <c r="P1481" s="892"/>
      <c r="Q1481" s="892"/>
      <c r="R1481" s="893"/>
      <c r="S1481" s="893"/>
      <c r="T1481" s="893"/>
      <c r="U1481" s="893"/>
      <c r="V1481" s="893"/>
      <c r="W1481" s="893"/>
      <c r="X1481" s="893"/>
      <c r="Y1481" s="892"/>
      <c r="Z1481" s="837"/>
      <c r="AA1481" s="838"/>
      <c r="AG1481" s="835"/>
      <c r="AH1481" s="835"/>
    </row>
    <row r="1482" spans="2:71" s="789" customFormat="1" ht="15.6" customHeight="1" outlineLevel="1" x14ac:dyDescent="0.2">
      <c r="B1482" s="569" t="s">
        <v>924</v>
      </c>
      <c r="C1482" s="814"/>
      <c r="D1482" s="570" t="s">
        <v>1965</v>
      </c>
      <c r="E1482" s="577">
        <v>1</v>
      </c>
      <c r="F1482" s="570" t="s">
        <v>74</v>
      </c>
      <c r="G1482" s="571"/>
      <c r="H1482" s="571">
        <f>SUM(H1483:H1489)</f>
        <v>0</v>
      </c>
      <c r="I1482" s="767"/>
      <c r="J1482" s="767">
        <f>SUM(J1483:J1489)</f>
        <v>0</v>
      </c>
      <c r="K1482" s="767"/>
      <c r="L1482" s="767">
        <f>SUM(L1483:L1489)</f>
        <v>131.1</v>
      </c>
      <c r="M1482" s="767">
        <f>SUM(M1483:M1489)</f>
        <v>131.1</v>
      </c>
      <c r="N1482" s="814"/>
      <c r="O1482" s="884">
        <f>SUM(O1483:O1489)</f>
        <v>131.1</v>
      </c>
      <c r="P1482" s="885" t="str">
        <f>B1482</f>
        <v>V4-1-D2</v>
      </c>
      <c r="Q1482" s="885"/>
      <c r="R1482" s="886"/>
      <c r="S1482" s="886"/>
      <c r="T1482" s="886"/>
      <c r="U1482" s="886"/>
      <c r="V1482" s="886"/>
      <c r="W1482" s="886"/>
      <c r="X1482" s="886">
        <f>SUM(X1483:X1489)</f>
        <v>154.69800000000001</v>
      </c>
      <c r="Y1482" s="887"/>
      <c r="Z1482" s="832"/>
      <c r="AA1482" s="832"/>
      <c r="AB1482" s="832"/>
      <c r="AC1482" s="832"/>
      <c r="AD1482" s="832"/>
      <c r="AE1482" s="832"/>
      <c r="AF1482" s="832"/>
      <c r="AG1482" s="832"/>
      <c r="AH1482" s="832"/>
      <c r="AI1482" s="832"/>
      <c r="AJ1482" s="832"/>
      <c r="AK1482" s="832"/>
      <c r="AL1482" s="832"/>
      <c r="AM1482" s="832"/>
      <c r="AN1482" s="832"/>
      <c r="AO1482" s="832"/>
      <c r="AP1482" s="832"/>
      <c r="AQ1482" s="832"/>
      <c r="AR1482" s="832"/>
      <c r="AS1482" s="832"/>
      <c r="AT1482" s="832"/>
      <c r="AU1482" s="832"/>
      <c r="AV1482" s="832"/>
      <c r="AW1482" s="832"/>
      <c r="AX1482" s="832"/>
      <c r="AY1482" s="832"/>
      <c r="AZ1482" s="832"/>
      <c r="BA1482" s="832"/>
      <c r="BB1482" s="832"/>
      <c r="BC1482" s="832"/>
      <c r="BD1482" s="832"/>
      <c r="BE1482" s="832"/>
      <c r="BF1482" s="832"/>
      <c r="BG1482" s="832"/>
      <c r="BH1482" s="832"/>
      <c r="BI1482" s="832"/>
      <c r="BJ1482" s="832"/>
      <c r="BK1482" s="832"/>
      <c r="BL1482" s="832"/>
      <c r="BM1482" s="832"/>
      <c r="BN1482" s="832"/>
      <c r="BO1482" s="832"/>
      <c r="BP1482" s="832"/>
      <c r="BQ1482" s="832"/>
      <c r="BR1482" s="832"/>
      <c r="BS1482" s="832"/>
    </row>
    <row r="1483" spans="2:71" ht="15.6" customHeight="1" outlineLevel="2" x14ac:dyDescent="0.2">
      <c r="B1483" s="578"/>
      <c r="D1483" s="587" t="s">
        <v>852</v>
      </c>
      <c r="E1483" s="579"/>
      <c r="G1483" s="580"/>
      <c r="H1483" s="580"/>
      <c r="I1483" s="774"/>
      <c r="J1483" s="774"/>
      <c r="K1483" s="774"/>
      <c r="N1483" s="703"/>
      <c r="O1483" s="888"/>
      <c r="P1483" s="888"/>
      <c r="Q1483" s="888"/>
    </row>
    <row r="1484" spans="2:71" ht="15.6" customHeight="1" outlineLevel="2" x14ac:dyDescent="0.2">
      <c r="B1484" s="578"/>
      <c r="D1484" s="578" t="str">
        <f>D1482</f>
        <v>Dakisolatie vlasvezel dik 140mm  Rc 3.50 m².K/W van 45 m² tot 120 m²</v>
      </c>
      <c r="E1484" s="601">
        <v>1</v>
      </c>
      <c r="F1484" s="601" t="s">
        <v>74</v>
      </c>
      <c r="G1484" s="601"/>
      <c r="H1484" s="601">
        <f>E1484*G1484</f>
        <v>0</v>
      </c>
      <c r="I1484" s="775"/>
      <c r="J1484" s="775">
        <f>E1484*I1484</f>
        <v>0</v>
      </c>
      <c r="K1484" s="775">
        <v>65</v>
      </c>
      <c r="L1484" s="775">
        <f>E1484*K1484</f>
        <v>65</v>
      </c>
      <c r="M1484" s="775">
        <f>J1484+H1484*Tabellen!$K$2+L1484</f>
        <v>65</v>
      </c>
      <c r="N1484" s="703"/>
      <c r="O1484" s="888">
        <f>M1484</f>
        <v>65</v>
      </c>
      <c r="P1484" s="888"/>
      <c r="Q1484" s="891" t="s">
        <v>974</v>
      </c>
      <c r="R1484" s="911">
        <f>_xlfn.XLOOKUP(Q1484,Tabellen!$B$9:$B$21,Tabellen!$C$9:$C$21,"controleren")</f>
        <v>0.25</v>
      </c>
      <c r="S1484" s="889">
        <f>O1484*R1484</f>
        <v>16.25</v>
      </c>
      <c r="T1484" s="889">
        <f>O1484-S1484</f>
        <v>48.75</v>
      </c>
      <c r="U1484" s="889">
        <f>S1484*Tabellen!$G$2</f>
        <v>1.4624999999999999</v>
      </c>
      <c r="V1484" s="889">
        <f>T1484*Tabellen!$H$2</f>
        <v>10.237499999999999</v>
      </c>
      <c r="W1484" s="889">
        <f>U1484+V1484</f>
        <v>11.7</v>
      </c>
      <c r="X1484" s="889">
        <f>O1484+W1484</f>
        <v>76.7</v>
      </c>
    </row>
    <row r="1485" spans="2:71" ht="15.6" customHeight="1" outlineLevel="2" x14ac:dyDescent="0.2">
      <c r="B1485" s="578"/>
      <c r="D1485" s="601"/>
      <c r="E1485" s="601"/>
      <c r="F1485" s="601"/>
      <c r="G1485" s="596"/>
      <c r="H1485" s="601"/>
      <c r="I1485" s="775"/>
      <c r="J1485" s="775"/>
      <c r="K1485" s="775"/>
      <c r="L1485" s="775"/>
      <c r="M1485" s="775"/>
      <c r="N1485" s="703"/>
      <c r="O1485" s="888"/>
      <c r="P1485" s="888"/>
      <c r="Q1485" s="891" t="s">
        <v>974</v>
      </c>
      <c r="R1485" s="911">
        <f>_xlfn.XLOOKUP(Q1485,Tabellen!$B$9:$B$21,Tabellen!$C$9:$C$21,"controleren")</f>
        <v>0.25</v>
      </c>
      <c r="S1485" s="889">
        <f>O1485*R1485</f>
        <v>0</v>
      </c>
      <c r="T1485" s="889">
        <f>O1485-S1485</f>
        <v>0</v>
      </c>
      <c r="U1485" s="889">
        <f>S1485*Tabellen!$G$2</f>
        <v>0</v>
      </c>
      <c r="V1485" s="889">
        <f>T1485*Tabellen!$H$2</f>
        <v>0</v>
      </c>
      <c r="W1485" s="889">
        <f>U1485+V1485</f>
        <v>0</v>
      </c>
      <c r="X1485" s="889">
        <f>O1485+W1485</f>
        <v>0</v>
      </c>
    </row>
    <row r="1486" spans="2:71" ht="15.6" customHeight="1" outlineLevel="2" x14ac:dyDescent="0.2">
      <c r="B1486" s="647"/>
      <c r="D1486" s="578" t="s">
        <v>860</v>
      </c>
      <c r="E1486" s="601">
        <v>1</v>
      </c>
      <c r="F1486" s="601" t="s">
        <v>74</v>
      </c>
      <c r="G1486" s="596"/>
      <c r="H1486" s="601">
        <f>E1486*G1486</f>
        <v>0</v>
      </c>
      <c r="I1486" s="787"/>
      <c r="J1486" s="775">
        <f>E1486*I1486</f>
        <v>0</v>
      </c>
      <c r="K1486" s="775">
        <v>15</v>
      </c>
      <c r="L1486" s="775">
        <f>E1486*K1486</f>
        <v>15</v>
      </c>
      <c r="M1486" s="775">
        <f>J1486+H1486*Tabellen!$K$2+L1486</f>
        <v>15</v>
      </c>
      <c r="N1486" s="703"/>
      <c r="O1486" s="888">
        <f>M1486</f>
        <v>15</v>
      </c>
      <c r="P1486" s="888"/>
      <c r="Q1486" s="891" t="s">
        <v>974</v>
      </c>
      <c r="R1486" s="911">
        <f>_xlfn.XLOOKUP(Q1486,Tabellen!$B$9:$B$21,Tabellen!$C$9:$C$21,"controleren")</f>
        <v>0.25</v>
      </c>
      <c r="S1486" s="889">
        <f>O1486*R1486</f>
        <v>3.75</v>
      </c>
      <c r="T1486" s="889">
        <f>O1486-S1486</f>
        <v>11.25</v>
      </c>
      <c r="U1486" s="889">
        <f>S1486*Tabellen!$G$2</f>
        <v>0.33749999999999997</v>
      </c>
      <c r="V1486" s="889">
        <f>T1486*Tabellen!$H$2</f>
        <v>2.3624999999999998</v>
      </c>
      <c r="W1486" s="889">
        <f>U1486+V1486</f>
        <v>2.6999999999999997</v>
      </c>
      <c r="X1486" s="889">
        <f>O1486+W1486</f>
        <v>17.7</v>
      </c>
    </row>
    <row r="1487" spans="2:71" ht="15.6" customHeight="1" outlineLevel="2" x14ac:dyDescent="0.2">
      <c r="B1487" s="647"/>
      <c r="D1487" s="578" t="s">
        <v>862</v>
      </c>
      <c r="E1487" s="601">
        <v>1</v>
      </c>
      <c r="F1487" s="601" t="s">
        <v>74</v>
      </c>
      <c r="G1487" s="596"/>
      <c r="H1487" s="601">
        <f>E1487*G1487</f>
        <v>0</v>
      </c>
      <c r="I1487" s="775"/>
      <c r="J1487" s="775">
        <f>E1487*I1487</f>
        <v>0</v>
      </c>
      <c r="K1487" s="775">
        <v>22.2</v>
      </c>
      <c r="L1487" s="775">
        <f>E1487*K1487</f>
        <v>22.2</v>
      </c>
      <c r="M1487" s="775">
        <f>J1487+H1487*Tabellen!$K$2+L1487</f>
        <v>22.2</v>
      </c>
      <c r="N1487" s="703"/>
      <c r="O1487" s="888">
        <f>M1487</f>
        <v>22.2</v>
      </c>
      <c r="P1487" s="888"/>
      <c r="Q1487" s="891" t="s">
        <v>974</v>
      </c>
      <c r="R1487" s="911">
        <f>_xlfn.XLOOKUP(Q1487,Tabellen!$B$9:$B$21,Tabellen!$C$9:$C$21,"controleren")</f>
        <v>0.25</v>
      </c>
      <c r="S1487" s="889">
        <f>O1487*R1487</f>
        <v>5.55</v>
      </c>
      <c r="T1487" s="889">
        <f>O1487-S1487</f>
        <v>16.649999999999999</v>
      </c>
      <c r="U1487" s="889">
        <f>S1487*Tabellen!$G$2</f>
        <v>0.49949999999999994</v>
      </c>
      <c r="V1487" s="889">
        <f>T1487*Tabellen!$H$2</f>
        <v>3.4964999999999997</v>
      </c>
      <c r="W1487" s="889">
        <f>U1487+V1487</f>
        <v>3.9959999999999996</v>
      </c>
      <c r="X1487" s="889">
        <f>O1487+W1487</f>
        <v>26.195999999999998</v>
      </c>
    </row>
    <row r="1488" spans="2:71" ht="15.6" customHeight="1" outlineLevel="2" x14ac:dyDescent="0.2">
      <c r="B1488" s="647"/>
      <c r="D1488" s="578" t="s">
        <v>1902</v>
      </c>
      <c r="E1488" s="601">
        <v>1</v>
      </c>
      <c r="F1488" s="601" t="s">
        <v>74</v>
      </c>
      <c r="G1488" s="596"/>
      <c r="H1488" s="601">
        <f>E1488*G1488</f>
        <v>0</v>
      </c>
      <c r="I1488" s="775"/>
      <c r="J1488" s="775">
        <f>E1488*I1488</f>
        <v>0</v>
      </c>
      <c r="K1488" s="775">
        <v>28.9</v>
      </c>
      <c r="L1488" s="775">
        <f>E1488*K1488</f>
        <v>28.9</v>
      </c>
      <c r="M1488" s="775">
        <f>J1488+H1488*Tabellen!$K$2+L1488</f>
        <v>28.9</v>
      </c>
      <c r="N1488" s="703"/>
      <c r="O1488" s="888">
        <f>M1488</f>
        <v>28.9</v>
      </c>
      <c r="P1488" s="888"/>
      <c r="Q1488" s="891" t="s">
        <v>974</v>
      </c>
      <c r="R1488" s="911">
        <f>_xlfn.XLOOKUP(Q1488,Tabellen!$B$9:$B$21,Tabellen!$C$9:$C$21,"controleren")</f>
        <v>0.25</v>
      </c>
      <c r="S1488" s="889">
        <f>O1488*R1488</f>
        <v>7.2249999999999996</v>
      </c>
      <c r="T1488" s="889">
        <f>O1488-S1488</f>
        <v>21.674999999999997</v>
      </c>
      <c r="U1488" s="889">
        <f>S1488*Tabellen!$G$2</f>
        <v>0.65024999999999999</v>
      </c>
      <c r="V1488" s="889">
        <f>T1488*Tabellen!$H$2</f>
        <v>4.5517499999999993</v>
      </c>
      <c r="W1488" s="889">
        <f>U1488+V1488</f>
        <v>5.2019999999999991</v>
      </c>
      <c r="X1488" s="889">
        <f>O1488+W1488</f>
        <v>34.101999999999997</v>
      </c>
    </row>
    <row r="1489" spans="2:71" ht="15.6" customHeight="1" outlineLevel="2" x14ac:dyDescent="0.2">
      <c r="B1489" s="578"/>
      <c r="D1489" s="601"/>
      <c r="E1489" s="579"/>
      <c r="G1489" s="580"/>
      <c r="H1489" s="580"/>
      <c r="N1489" s="703"/>
      <c r="O1489" s="888"/>
      <c r="P1489" s="888"/>
      <c r="Q1489" s="888"/>
    </row>
    <row r="1490" spans="2:71" ht="9" customHeight="1" outlineLevel="1" x14ac:dyDescent="0.2">
      <c r="B1490" s="582"/>
      <c r="D1490" s="583"/>
      <c r="E1490" s="585"/>
      <c r="F1490" s="583"/>
      <c r="G1490" s="584"/>
      <c r="H1490" s="584"/>
      <c r="I1490" s="769"/>
      <c r="J1490" s="769"/>
      <c r="K1490" s="769"/>
      <c r="L1490" s="769"/>
      <c r="M1490" s="769"/>
      <c r="N1490" s="694"/>
      <c r="O1490" s="892"/>
      <c r="P1490" s="892"/>
      <c r="Q1490" s="892"/>
      <c r="R1490" s="893"/>
      <c r="S1490" s="893"/>
      <c r="T1490" s="893"/>
      <c r="U1490" s="893"/>
      <c r="V1490" s="893"/>
      <c r="W1490" s="893"/>
      <c r="X1490" s="893"/>
      <c r="Y1490" s="892"/>
      <c r="Z1490" s="837"/>
      <c r="AA1490" s="838"/>
      <c r="AG1490" s="835"/>
      <c r="AH1490" s="835"/>
    </row>
    <row r="1491" spans="2:71" s="789" customFormat="1" ht="15.6" customHeight="1" outlineLevel="1" x14ac:dyDescent="0.2">
      <c r="B1491" s="569" t="s">
        <v>925</v>
      </c>
      <c r="C1491" s="814"/>
      <c r="D1491" s="570" t="s">
        <v>1966</v>
      </c>
      <c r="E1491" s="577">
        <v>1</v>
      </c>
      <c r="F1491" s="570" t="s">
        <v>74</v>
      </c>
      <c r="G1491" s="571"/>
      <c r="H1491" s="571">
        <f>SUM(H1492:H1498)</f>
        <v>0</v>
      </c>
      <c r="I1491" s="767"/>
      <c r="J1491" s="767">
        <f>SUM(J1492:J1498)</f>
        <v>0</v>
      </c>
      <c r="K1491" s="767"/>
      <c r="L1491" s="767">
        <f>SUM(L1492:L1498)</f>
        <v>121.1</v>
      </c>
      <c r="M1491" s="767">
        <f>SUM(M1492:M1498)</f>
        <v>121.1</v>
      </c>
      <c r="N1491" s="814"/>
      <c r="O1491" s="884">
        <f>SUM(O1492:O1498)</f>
        <v>121.1</v>
      </c>
      <c r="P1491" s="885" t="str">
        <f>B1491</f>
        <v>V4-1-D3</v>
      </c>
      <c r="Q1491" s="885"/>
      <c r="R1491" s="886"/>
      <c r="S1491" s="886"/>
      <c r="T1491" s="886"/>
      <c r="U1491" s="886"/>
      <c r="V1491" s="886"/>
      <c r="W1491" s="886"/>
      <c r="X1491" s="886">
        <f>SUM(X1492:X1498)</f>
        <v>142.898</v>
      </c>
      <c r="Y1491" s="887"/>
      <c r="Z1491" s="832"/>
      <c r="AA1491" s="832"/>
      <c r="AB1491" s="832"/>
      <c r="AC1491" s="832"/>
      <c r="AD1491" s="832"/>
      <c r="AE1491" s="832"/>
      <c r="AF1491" s="832"/>
      <c r="AG1491" s="832"/>
      <c r="AH1491" s="832"/>
      <c r="AI1491" s="832"/>
      <c r="AJ1491" s="832"/>
      <c r="AK1491" s="832"/>
      <c r="AL1491" s="832"/>
      <c r="AM1491" s="832"/>
      <c r="AN1491" s="832"/>
      <c r="AO1491" s="832"/>
      <c r="AP1491" s="832"/>
      <c r="AQ1491" s="832"/>
      <c r="AR1491" s="832"/>
      <c r="AS1491" s="832"/>
      <c r="AT1491" s="832"/>
      <c r="AU1491" s="832"/>
      <c r="AV1491" s="832"/>
      <c r="AW1491" s="832"/>
      <c r="AX1491" s="832"/>
      <c r="AY1491" s="832"/>
      <c r="AZ1491" s="832"/>
      <c r="BA1491" s="832"/>
      <c r="BB1491" s="832"/>
      <c r="BC1491" s="832"/>
      <c r="BD1491" s="832"/>
      <c r="BE1491" s="832"/>
      <c r="BF1491" s="832"/>
      <c r="BG1491" s="832"/>
      <c r="BH1491" s="832"/>
      <c r="BI1491" s="832"/>
      <c r="BJ1491" s="832"/>
      <c r="BK1491" s="832"/>
      <c r="BL1491" s="832"/>
      <c r="BM1491" s="832"/>
      <c r="BN1491" s="832"/>
      <c r="BO1491" s="832"/>
      <c r="BP1491" s="832"/>
      <c r="BQ1491" s="832"/>
      <c r="BR1491" s="832"/>
      <c r="BS1491" s="832"/>
    </row>
    <row r="1492" spans="2:71" ht="15.6" customHeight="1" outlineLevel="2" x14ac:dyDescent="0.2">
      <c r="B1492" s="578"/>
      <c r="D1492" s="587" t="s">
        <v>852</v>
      </c>
      <c r="E1492" s="579"/>
      <c r="G1492" s="580"/>
      <c r="H1492" s="580"/>
      <c r="I1492" s="774"/>
      <c r="J1492" s="774"/>
      <c r="K1492" s="774"/>
      <c r="N1492" s="703"/>
      <c r="O1492" s="888"/>
      <c r="P1492" s="888"/>
      <c r="Q1492" s="888"/>
    </row>
    <row r="1493" spans="2:71" ht="15.6" customHeight="1" outlineLevel="2" x14ac:dyDescent="0.2">
      <c r="B1493" s="578"/>
      <c r="D1493" s="578" t="str">
        <f>D1491</f>
        <v>Dakisolatie vlasvezel dik 140mm  Rc 3.50 m².K/W vanaf 120 m²</v>
      </c>
      <c r="E1493" s="601">
        <v>1</v>
      </c>
      <c r="F1493" s="601" t="s">
        <v>74</v>
      </c>
      <c r="G1493" s="601"/>
      <c r="H1493" s="601">
        <f>E1493*G1493</f>
        <v>0</v>
      </c>
      <c r="I1493" s="775"/>
      <c r="J1493" s="775">
        <f>E1493*I1493</f>
        <v>0</v>
      </c>
      <c r="K1493" s="775">
        <v>55</v>
      </c>
      <c r="L1493" s="775">
        <f>E1493*K1493</f>
        <v>55</v>
      </c>
      <c r="M1493" s="775">
        <f>J1493+H1493*Tabellen!$K$2+L1493</f>
        <v>55</v>
      </c>
      <c r="N1493" s="703"/>
      <c r="O1493" s="888">
        <f>M1493</f>
        <v>55</v>
      </c>
      <c r="P1493" s="888"/>
      <c r="Q1493" s="891" t="s">
        <v>974</v>
      </c>
      <c r="R1493" s="911">
        <f>_xlfn.XLOOKUP(Q1493,Tabellen!$B$9:$B$21,Tabellen!$C$9:$C$21,"controleren")</f>
        <v>0.25</v>
      </c>
      <c r="S1493" s="889">
        <f>O1493*R1493</f>
        <v>13.75</v>
      </c>
      <c r="T1493" s="889">
        <f>O1493-S1493</f>
        <v>41.25</v>
      </c>
      <c r="U1493" s="889">
        <f>S1493*Tabellen!$G$2</f>
        <v>1.2375</v>
      </c>
      <c r="V1493" s="889">
        <f>T1493*Tabellen!$H$2</f>
        <v>8.6624999999999996</v>
      </c>
      <c r="W1493" s="889">
        <f>U1493+V1493</f>
        <v>9.9</v>
      </c>
      <c r="X1493" s="889">
        <f>O1493+W1493</f>
        <v>64.900000000000006</v>
      </c>
    </row>
    <row r="1494" spans="2:71" ht="15.6" customHeight="1" outlineLevel="2" x14ac:dyDescent="0.2">
      <c r="B1494" s="578"/>
      <c r="D1494" s="578"/>
      <c r="E1494" s="601"/>
      <c r="F1494" s="601"/>
      <c r="G1494" s="596"/>
      <c r="H1494" s="601"/>
      <c r="I1494" s="775"/>
      <c r="J1494" s="775"/>
      <c r="K1494" s="775"/>
      <c r="L1494" s="775"/>
      <c r="M1494" s="775"/>
      <c r="N1494" s="703"/>
      <c r="O1494" s="888"/>
      <c r="P1494" s="888"/>
      <c r="Q1494" s="891" t="s">
        <v>974</v>
      </c>
      <c r="R1494" s="911">
        <f>_xlfn.XLOOKUP(Q1494,Tabellen!$B$9:$B$21,Tabellen!$C$9:$C$21,"controleren")</f>
        <v>0.25</v>
      </c>
      <c r="S1494" s="889">
        <f>O1494*R1494</f>
        <v>0</v>
      </c>
      <c r="T1494" s="889">
        <f>O1494-S1494</f>
        <v>0</v>
      </c>
      <c r="U1494" s="889">
        <f>S1494*Tabellen!$G$2</f>
        <v>0</v>
      </c>
      <c r="V1494" s="889">
        <f>T1494*Tabellen!$H$2</f>
        <v>0</v>
      </c>
      <c r="W1494" s="889">
        <f>U1494+V1494</f>
        <v>0</v>
      </c>
      <c r="X1494" s="889">
        <f>O1494+W1494</f>
        <v>0</v>
      </c>
    </row>
    <row r="1495" spans="2:71" ht="15.6" customHeight="1" outlineLevel="2" x14ac:dyDescent="0.2">
      <c r="B1495" s="647"/>
      <c r="D1495" s="578" t="s">
        <v>860</v>
      </c>
      <c r="E1495" s="601">
        <v>1</v>
      </c>
      <c r="F1495" s="601" t="s">
        <v>74</v>
      </c>
      <c r="G1495" s="596"/>
      <c r="H1495" s="601">
        <f>E1495*G1495</f>
        <v>0</v>
      </c>
      <c r="I1495" s="787"/>
      <c r="J1495" s="775">
        <f>E1495*I1495</f>
        <v>0</v>
      </c>
      <c r="K1495" s="775">
        <v>15</v>
      </c>
      <c r="L1495" s="775">
        <f>E1495*K1495</f>
        <v>15</v>
      </c>
      <c r="M1495" s="775">
        <f>J1495+H1495*Tabellen!$K$2+L1495</f>
        <v>15</v>
      </c>
      <c r="N1495" s="703"/>
      <c r="O1495" s="888">
        <f>M1495</f>
        <v>15</v>
      </c>
      <c r="P1495" s="888"/>
      <c r="Q1495" s="891" t="s">
        <v>974</v>
      </c>
      <c r="R1495" s="911">
        <f>_xlfn.XLOOKUP(Q1495,Tabellen!$B$9:$B$21,Tabellen!$C$9:$C$21,"controleren")</f>
        <v>0.25</v>
      </c>
      <c r="S1495" s="889">
        <f>O1495*R1495</f>
        <v>3.75</v>
      </c>
      <c r="T1495" s="889">
        <f>O1495-S1495</f>
        <v>11.25</v>
      </c>
      <c r="U1495" s="889">
        <f>S1495*Tabellen!$G$2</f>
        <v>0.33749999999999997</v>
      </c>
      <c r="V1495" s="889">
        <f>T1495*Tabellen!$H$2</f>
        <v>2.3624999999999998</v>
      </c>
      <c r="W1495" s="889">
        <f>U1495+V1495</f>
        <v>2.6999999999999997</v>
      </c>
      <c r="X1495" s="889">
        <f>O1495+W1495</f>
        <v>17.7</v>
      </c>
    </row>
    <row r="1496" spans="2:71" ht="15.6" customHeight="1" outlineLevel="2" x14ac:dyDescent="0.2">
      <c r="B1496" s="647"/>
      <c r="D1496" s="578" t="s">
        <v>862</v>
      </c>
      <c r="E1496" s="601">
        <v>1</v>
      </c>
      <c r="F1496" s="601" t="s">
        <v>74</v>
      </c>
      <c r="G1496" s="596"/>
      <c r="H1496" s="601">
        <f>E1496*G1496</f>
        <v>0</v>
      </c>
      <c r="I1496" s="775"/>
      <c r="J1496" s="775">
        <f>E1496*I1496</f>
        <v>0</v>
      </c>
      <c r="K1496" s="775">
        <v>22.2</v>
      </c>
      <c r="L1496" s="775">
        <f>E1496*K1496</f>
        <v>22.2</v>
      </c>
      <c r="M1496" s="775">
        <f>J1496+H1496*Tabellen!$K$2+L1496</f>
        <v>22.2</v>
      </c>
      <c r="N1496" s="703"/>
      <c r="O1496" s="888">
        <f>M1496</f>
        <v>22.2</v>
      </c>
      <c r="P1496" s="888"/>
      <c r="Q1496" s="891" t="s">
        <v>974</v>
      </c>
      <c r="R1496" s="911">
        <f>_xlfn.XLOOKUP(Q1496,Tabellen!$B$9:$B$21,Tabellen!$C$9:$C$21,"controleren")</f>
        <v>0.25</v>
      </c>
      <c r="S1496" s="889">
        <f>O1496*R1496</f>
        <v>5.55</v>
      </c>
      <c r="T1496" s="889">
        <f>O1496-S1496</f>
        <v>16.649999999999999</v>
      </c>
      <c r="U1496" s="889">
        <f>S1496*Tabellen!$G$2</f>
        <v>0.49949999999999994</v>
      </c>
      <c r="V1496" s="889">
        <f>T1496*Tabellen!$H$2</f>
        <v>3.4964999999999997</v>
      </c>
      <c r="W1496" s="889">
        <f>U1496+V1496</f>
        <v>3.9959999999999996</v>
      </c>
      <c r="X1496" s="889">
        <f>O1496+W1496</f>
        <v>26.195999999999998</v>
      </c>
    </row>
    <row r="1497" spans="2:71" ht="15.6" customHeight="1" outlineLevel="2" x14ac:dyDescent="0.2">
      <c r="B1497" s="647"/>
      <c r="D1497" s="578" t="s">
        <v>1902</v>
      </c>
      <c r="E1497" s="601">
        <v>1</v>
      </c>
      <c r="F1497" s="601" t="s">
        <v>74</v>
      </c>
      <c r="G1497" s="596"/>
      <c r="H1497" s="601">
        <f>E1497*G1497</f>
        <v>0</v>
      </c>
      <c r="I1497" s="775"/>
      <c r="J1497" s="775">
        <f>E1497*I1497</f>
        <v>0</v>
      </c>
      <c r="K1497" s="775">
        <v>28.9</v>
      </c>
      <c r="L1497" s="775">
        <f>E1497*K1497</f>
        <v>28.9</v>
      </c>
      <c r="M1497" s="775">
        <f>J1497+H1497*Tabellen!$K$2+L1497</f>
        <v>28.9</v>
      </c>
      <c r="N1497" s="703"/>
      <c r="O1497" s="888">
        <f>M1497</f>
        <v>28.9</v>
      </c>
      <c r="P1497" s="888"/>
      <c r="Q1497" s="891" t="s">
        <v>974</v>
      </c>
      <c r="R1497" s="911">
        <f>_xlfn.XLOOKUP(Q1497,Tabellen!$B$9:$B$21,Tabellen!$C$9:$C$21,"controleren")</f>
        <v>0.25</v>
      </c>
      <c r="S1497" s="889">
        <f>O1497*R1497</f>
        <v>7.2249999999999996</v>
      </c>
      <c r="T1497" s="889">
        <f>O1497-S1497</f>
        <v>21.674999999999997</v>
      </c>
      <c r="U1497" s="889">
        <f>S1497*Tabellen!$G$2</f>
        <v>0.65024999999999999</v>
      </c>
      <c r="V1497" s="889">
        <f>T1497*Tabellen!$H$2</f>
        <v>4.5517499999999993</v>
      </c>
      <c r="W1497" s="889">
        <f>U1497+V1497</f>
        <v>5.2019999999999991</v>
      </c>
      <c r="X1497" s="889">
        <f>O1497+W1497</f>
        <v>34.101999999999997</v>
      </c>
    </row>
    <row r="1498" spans="2:71" ht="15.6" customHeight="1" outlineLevel="2" x14ac:dyDescent="0.2">
      <c r="B1498" s="578"/>
      <c r="D1498" s="601"/>
      <c r="E1498" s="579"/>
      <c r="G1498" s="580">
        <v>0</v>
      </c>
      <c r="H1498" s="580">
        <f>E1498*G1498</f>
        <v>0</v>
      </c>
      <c r="I1498" s="768">
        <v>0</v>
      </c>
      <c r="J1498" s="768">
        <f>E1498*I1498</f>
        <v>0</v>
      </c>
      <c r="L1498" s="768">
        <f>E1498*K1498</f>
        <v>0</v>
      </c>
      <c r="M1498" s="768">
        <f>J1498+H1498*Tabellen!$K$2+L1498</f>
        <v>0</v>
      </c>
      <c r="N1498" s="703"/>
      <c r="O1498" s="888"/>
      <c r="P1498" s="888"/>
      <c r="Q1498" s="888"/>
    </row>
    <row r="1499" spans="2:71" ht="9" customHeight="1" outlineLevel="1" x14ac:dyDescent="0.2">
      <c r="B1499" s="582"/>
      <c r="D1499" s="583"/>
      <c r="E1499" s="585"/>
      <c r="F1499" s="583"/>
      <c r="G1499" s="584"/>
      <c r="H1499" s="584"/>
      <c r="I1499" s="769"/>
      <c r="J1499" s="769"/>
      <c r="K1499" s="769"/>
      <c r="L1499" s="769"/>
      <c r="M1499" s="769"/>
      <c r="N1499" s="694"/>
      <c r="O1499" s="892"/>
      <c r="P1499" s="892"/>
      <c r="Q1499" s="892"/>
      <c r="R1499" s="893"/>
      <c r="S1499" s="893"/>
      <c r="T1499" s="893"/>
      <c r="U1499" s="893"/>
      <c r="V1499" s="893"/>
      <c r="W1499" s="893"/>
      <c r="X1499" s="893"/>
      <c r="Y1499" s="892"/>
      <c r="Z1499" s="837"/>
      <c r="AA1499" s="838"/>
      <c r="AG1499" s="835"/>
      <c r="AH1499" s="835"/>
    </row>
    <row r="1500" spans="2:71" s="789" customFormat="1" ht="15.6" customHeight="1" outlineLevel="1" x14ac:dyDescent="0.2">
      <c r="B1500" s="569" t="s">
        <v>926</v>
      </c>
      <c r="C1500" s="814"/>
      <c r="D1500" s="570" t="s">
        <v>1541</v>
      </c>
      <c r="E1500" s="577">
        <v>1</v>
      </c>
      <c r="F1500" s="570" t="s">
        <v>74</v>
      </c>
      <c r="G1500" s="571"/>
      <c r="H1500" s="571">
        <f>SUM(H1501:H1503)</f>
        <v>0</v>
      </c>
      <c r="I1500" s="767"/>
      <c r="J1500" s="767">
        <f>SUM(J1501:J1503)</f>
        <v>0</v>
      </c>
      <c r="K1500" s="767"/>
      <c r="L1500" s="767">
        <f>SUM(L1501:L1503)</f>
        <v>0.33</v>
      </c>
      <c r="M1500" s="767">
        <f>SUM(M1501:M1503)</f>
        <v>0.33</v>
      </c>
      <c r="N1500" s="814"/>
      <c r="O1500" s="884">
        <f>SUM(O1501:O1503)</f>
        <v>0.33</v>
      </c>
      <c r="P1500" s="885" t="str">
        <f>B1500</f>
        <v>V4-1-D4</v>
      </c>
      <c r="Q1500" s="885"/>
      <c r="R1500" s="886"/>
      <c r="S1500" s="886"/>
      <c r="T1500" s="886"/>
      <c r="U1500" s="886"/>
      <c r="V1500" s="886"/>
      <c r="W1500" s="886"/>
      <c r="X1500" s="886">
        <f>SUM(X1501:X1503)</f>
        <v>0.38940000000000002</v>
      </c>
      <c r="Y1500" s="887"/>
      <c r="Z1500" s="832"/>
      <c r="AA1500" s="832"/>
      <c r="AB1500" s="832"/>
      <c r="AC1500" s="832"/>
      <c r="AD1500" s="832"/>
      <c r="AE1500" s="832"/>
      <c r="AF1500" s="832"/>
      <c r="AG1500" s="832"/>
      <c r="AH1500" s="832"/>
      <c r="AI1500" s="832"/>
      <c r="AJ1500" s="832"/>
      <c r="AK1500" s="832"/>
      <c r="AL1500" s="832"/>
      <c r="AM1500" s="832"/>
      <c r="AN1500" s="832"/>
      <c r="AO1500" s="832"/>
      <c r="AP1500" s="832"/>
      <c r="AQ1500" s="832"/>
      <c r="AR1500" s="832"/>
      <c r="AS1500" s="832"/>
      <c r="AT1500" s="832"/>
      <c r="AU1500" s="832"/>
      <c r="AV1500" s="832"/>
      <c r="AW1500" s="832"/>
      <c r="AX1500" s="832"/>
      <c r="AY1500" s="832"/>
      <c r="AZ1500" s="832"/>
      <c r="BA1500" s="832"/>
      <c r="BB1500" s="832"/>
      <c r="BC1500" s="832"/>
      <c r="BD1500" s="832"/>
      <c r="BE1500" s="832"/>
      <c r="BF1500" s="832"/>
      <c r="BG1500" s="832"/>
      <c r="BH1500" s="832"/>
      <c r="BI1500" s="832"/>
      <c r="BJ1500" s="832"/>
      <c r="BK1500" s="832"/>
      <c r="BL1500" s="832"/>
      <c r="BM1500" s="832"/>
      <c r="BN1500" s="832"/>
      <c r="BO1500" s="832"/>
      <c r="BP1500" s="832"/>
      <c r="BQ1500" s="832"/>
      <c r="BR1500" s="832"/>
      <c r="BS1500" s="832"/>
    </row>
    <row r="1501" spans="2:71" ht="15.6" customHeight="1" outlineLevel="2" x14ac:dyDescent="0.2">
      <c r="B1501" s="578"/>
      <c r="D1501" s="587" t="s">
        <v>852</v>
      </c>
      <c r="E1501" s="579"/>
      <c r="G1501" s="580"/>
      <c r="H1501" s="580"/>
      <c r="I1501" s="774"/>
      <c r="J1501" s="774"/>
      <c r="K1501" s="774"/>
      <c r="N1501" s="703"/>
      <c r="O1501" s="888"/>
      <c r="P1501" s="888"/>
      <c r="Q1501" s="888"/>
    </row>
    <row r="1502" spans="2:71" ht="15.6" customHeight="1" outlineLevel="2" x14ac:dyDescent="0.2">
      <c r="B1502" s="578"/>
      <c r="D1502" s="578" t="str">
        <f>D1500</f>
        <v>╚ Vlasvezel meer-/minderprijs per mm</v>
      </c>
      <c r="E1502" s="601">
        <v>1</v>
      </c>
      <c r="F1502" s="601" t="s">
        <v>74</v>
      </c>
      <c r="G1502" s="601"/>
      <c r="H1502" s="601">
        <f>E1502*G1502</f>
        <v>0</v>
      </c>
      <c r="I1502" s="775"/>
      <c r="J1502" s="775">
        <f>E1502*I1502</f>
        <v>0</v>
      </c>
      <c r="K1502" s="775">
        <v>0.33</v>
      </c>
      <c r="L1502" s="775">
        <f>E1502*K1502</f>
        <v>0.33</v>
      </c>
      <c r="M1502" s="775">
        <f>J1502+H1502*Tabellen!$K$2+L1502</f>
        <v>0.33</v>
      </c>
      <c r="N1502" s="703"/>
      <c r="O1502" s="888">
        <f>M1502</f>
        <v>0.33</v>
      </c>
      <c r="P1502" s="888"/>
      <c r="Q1502" s="891" t="s">
        <v>974</v>
      </c>
      <c r="R1502" s="911">
        <f>_xlfn.XLOOKUP(Q1502,Tabellen!$B$9:$B$21,Tabellen!$C$9:$C$21,"controleren")</f>
        <v>0.25</v>
      </c>
      <c r="S1502" s="889">
        <f>O1502*R1502</f>
        <v>8.2500000000000004E-2</v>
      </c>
      <c r="T1502" s="889">
        <f>O1502-S1502</f>
        <v>0.2475</v>
      </c>
      <c r="U1502" s="889">
        <f>S1502*Tabellen!$G$2</f>
        <v>7.4250000000000002E-3</v>
      </c>
      <c r="V1502" s="889">
        <f>T1502*Tabellen!$H$2</f>
        <v>5.1975E-2</v>
      </c>
      <c r="W1502" s="889">
        <f>U1502+V1502</f>
        <v>5.9400000000000001E-2</v>
      </c>
      <c r="X1502" s="889">
        <f>O1502+W1502</f>
        <v>0.38940000000000002</v>
      </c>
    </row>
    <row r="1503" spans="2:71" ht="15.6" customHeight="1" outlineLevel="2" x14ac:dyDescent="0.2">
      <c r="B1503" s="578"/>
      <c r="D1503" s="601"/>
      <c r="E1503" s="579"/>
      <c r="G1503" s="580">
        <v>0</v>
      </c>
      <c r="H1503" s="580">
        <f>E1503*G1503</f>
        <v>0</v>
      </c>
      <c r="I1503" s="768">
        <v>0</v>
      </c>
      <c r="J1503" s="768">
        <f>E1503*I1503</f>
        <v>0</v>
      </c>
      <c r="L1503" s="768">
        <f>E1503*K1503</f>
        <v>0</v>
      </c>
      <c r="M1503" s="768">
        <f>J1503+H1503*Tabellen!$K$2+L1503</f>
        <v>0</v>
      </c>
      <c r="N1503" s="703"/>
      <c r="O1503" s="888"/>
      <c r="P1503" s="888"/>
      <c r="Q1503" s="888"/>
    </row>
    <row r="1504" spans="2:71" ht="9" customHeight="1" outlineLevel="1" x14ac:dyDescent="0.2">
      <c r="B1504" s="582"/>
      <c r="D1504" s="583"/>
      <c r="E1504" s="585"/>
      <c r="F1504" s="583"/>
      <c r="G1504" s="584"/>
      <c r="H1504" s="584"/>
      <c r="I1504" s="769"/>
      <c r="J1504" s="769"/>
      <c r="K1504" s="769"/>
      <c r="L1504" s="769"/>
      <c r="M1504" s="769"/>
      <c r="N1504" s="694"/>
      <c r="O1504" s="892"/>
      <c r="P1504" s="892"/>
      <c r="Q1504" s="892"/>
      <c r="R1504" s="893"/>
      <c r="S1504" s="893"/>
      <c r="T1504" s="893"/>
      <c r="U1504" s="893"/>
      <c r="V1504" s="893"/>
      <c r="W1504" s="893"/>
      <c r="X1504" s="893"/>
      <c r="Y1504" s="892"/>
      <c r="Z1504" s="837"/>
      <c r="AA1504" s="838"/>
      <c r="AG1504" s="835"/>
      <c r="AH1504" s="835"/>
    </row>
    <row r="1505" spans="2:71" s="789" customFormat="1" ht="15.6" customHeight="1" outlineLevel="1" x14ac:dyDescent="0.2">
      <c r="B1505" s="569" t="s">
        <v>927</v>
      </c>
      <c r="C1505" s="814"/>
      <c r="D1505" s="570" t="s">
        <v>1967</v>
      </c>
      <c r="E1505" s="577">
        <v>1</v>
      </c>
      <c r="F1505" s="570" t="s">
        <v>74</v>
      </c>
      <c r="G1505" s="571"/>
      <c r="H1505" s="571">
        <f>SUM(H1506:H1512)</f>
        <v>0</v>
      </c>
      <c r="I1505" s="767"/>
      <c r="J1505" s="767">
        <f>SUM(J1506:J1512)</f>
        <v>0</v>
      </c>
      <c r="K1505" s="767"/>
      <c r="L1505" s="767">
        <f>SUM(L1506:L1512)</f>
        <v>141.1</v>
      </c>
      <c r="M1505" s="767">
        <f>SUM(M1506:M1512)</f>
        <v>141.1</v>
      </c>
      <c r="N1505" s="814"/>
      <c r="O1505" s="884">
        <f>SUM(O1506:O1512)</f>
        <v>141.1</v>
      </c>
      <c r="P1505" s="885" t="str">
        <f>B1505</f>
        <v>V4-1-E1</v>
      </c>
      <c r="Q1505" s="885"/>
      <c r="R1505" s="886"/>
      <c r="S1505" s="886"/>
      <c r="T1505" s="886"/>
      <c r="U1505" s="886"/>
      <c r="V1505" s="886"/>
      <c r="W1505" s="886"/>
      <c r="X1505" s="886">
        <f>SUM(X1506:X1512)</f>
        <v>166.49800000000002</v>
      </c>
      <c r="Y1505" s="887"/>
      <c r="Z1505" s="832"/>
      <c r="AA1505" s="832"/>
      <c r="AB1505" s="832"/>
      <c r="AC1505" s="832"/>
      <c r="AD1505" s="832"/>
      <c r="AE1505" s="832"/>
      <c r="AF1505" s="832"/>
      <c r="AG1505" s="832"/>
      <c r="AH1505" s="832"/>
      <c r="AI1505" s="832"/>
      <c r="AJ1505" s="832"/>
      <c r="AK1505" s="832"/>
      <c r="AL1505" s="832"/>
      <c r="AM1505" s="832"/>
      <c r="AN1505" s="832"/>
      <c r="AO1505" s="832"/>
      <c r="AP1505" s="832"/>
      <c r="AQ1505" s="832"/>
      <c r="AR1505" s="832"/>
      <c r="AS1505" s="832"/>
      <c r="AT1505" s="832"/>
      <c r="AU1505" s="832"/>
      <c r="AV1505" s="832"/>
      <c r="AW1505" s="832"/>
      <c r="AX1505" s="832"/>
      <c r="AY1505" s="832"/>
      <c r="AZ1505" s="832"/>
      <c r="BA1505" s="832"/>
      <c r="BB1505" s="832"/>
      <c r="BC1505" s="832"/>
      <c r="BD1505" s="832"/>
      <c r="BE1505" s="832"/>
      <c r="BF1505" s="832"/>
      <c r="BG1505" s="832"/>
      <c r="BH1505" s="832"/>
      <c r="BI1505" s="832"/>
      <c r="BJ1505" s="832"/>
      <c r="BK1505" s="832"/>
      <c r="BL1505" s="832"/>
      <c r="BM1505" s="832"/>
      <c r="BN1505" s="832"/>
      <c r="BO1505" s="832"/>
      <c r="BP1505" s="832"/>
      <c r="BQ1505" s="832"/>
      <c r="BR1505" s="832"/>
      <c r="BS1505" s="832"/>
    </row>
    <row r="1506" spans="2:71" ht="15.6" customHeight="1" outlineLevel="2" x14ac:dyDescent="0.2">
      <c r="B1506" s="578"/>
      <c r="D1506" s="587" t="s">
        <v>851</v>
      </c>
      <c r="E1506" s="579"/>
      <c r="G1506" s="580"/>
      <c r="H1506" s="580"/>
      <c r="I1506" s="774"/>
      <c r="J1506" s="774"/>
      <c r="K1506" s="774"/>
      <c r="N1506" s="703"/>
      <c r="O1506" s="888"/>
      <c r="P1506" s="888"/>
      <c r="Q1506" s="888"/>
    </row>
    <row r="1507" spans="2:71" ht="15.6" customHeight="1" outlineLevel="2" x14ac:dyDescent="0.2">
      <c r="B1507" s="578"/>
      <c r="D1507" s="578" t="str">
        <f>D1505</f>
        <v>Dakisolatie grasvezel dik 150mm Rc 3.50 m².K/W van 0 m² tot 45 m²</v>
      </c>
      <c r="E1507" s="601">
        <v>1</v>
      </c>
      <c r="F1507" s="601" t="s">
        <v>74</v>
      </c>
      <c r="G1507" s="601"/>
      <c r="H1507" s="601">
        <f>E1507*G1507</f>
        <v>0</v>
      </c>
      <c r="I1507" s="775"/>
      <c r="J1507" s="775">
        <f>E1507*I1507</f>
        <v>0</v>
      </c>
      <c r="K1507" s="775">
        <v>75</v>
      </c>
      <c r="L1507" s="775">
        <f>E1507*K1507</f>
        <v>75</v>
      </c>
      <c r="M1507" s="775">
        <f>J1507+H1507*Tabellen!$K$2+L1507</f>
        <v>75</v>
      </c>
      <c r="N1507" s="703"/>
      <c r="O1507" s="888">
        <f>M1507</f>
        <v>75</v>
      </c>
      <c r="P1507" s="888"/>
      <c r="Q1507" s="891" t="s">
        <v>974</v>
      </c>
      <c r="R1507" s="911">
        <f>_xlfn.XLOOKUP(Q1507,Tabellen!$B$9:$B$21,Tabellen!$C$9:$C$21,"controleren")</f>
        <v>0.25</v>
      </c>
      <c r="S1507" s="889">
        <f>O1507*R1507</f>
        <v>18.75</v>
      </c>
      <c r="T1507" s="889">
        <f>O1507-S1507</f>
        <v>56.25</v>
      </c>
      <c r="U1507" s="889">
        <f>S1507*Tabellen!$G$2</f>
        <v>1.6875</v>
      </c>
      <c r="V1507" s="889">
        <f>T1507*Tabellen!$H$2</f>
        <v>11.8125</v>
      </c>
      <c r="W1507" s="889">
        <f>U1507+V1507</f>
        <v>13.5</v>
      </c>
      <c r="X1507" s="889">
        <f>O1507+W1507</f>
        <v>88.5</v>
      </c>
    </row>
    <row r="1508" spans="2:71" ht="15.6" customHeight="1" outlineLevel="2" x14ac:dyDescent="0.2">
      <c r="B1508" s="578"/>
      <c r="D1508" s="601"/>
      <c r="E1508" s="601"/>
      <c r="F1508" s="601"/>
      <c r="G1508" s="596"/>
      <c r="H1508" s="601"/>
      <c r="I1508" s="775"/>
      <c r="J1508" s="775"/>
      <c r="K1508" s="775"/>
      <c r="L1508" s="775"/>
      <c r="M1508" s="775"/>
      <c r="N1508" s="703"/>
      <c r="O1508" s="888">
        <f>M1508</f>
        <v>0</v>
      </c>
      <c r="P1508" s="888"/>
      <c r="Q1508" s="891" t="s">
        <v>974</v>
      </c>
      <c r="R1508" s="911">
        <f>_xlfn.XLOOKUP(Q1508,Tabellen!$B$9:$B$21,Tabellen!$C$9:$C$21,"controleren")</f>
        <v>0.25</v>
      </c>
      <c r="S1508" s="889">
        <f>O1508*R1508</f>
        <v>0</v>
      </c>
      <c r="T1508" s="889">
        <f>O1508-S1508</f>
        <v>0</v>
      </c>
      <c r="U1508" s="889">
        <f>S1508*Tabellen!$G$2</f>
        <v>0</v>
      </c>
      <c r="V1508" s="889">
        <f>T1508*Tabellen!$H$2</f>
        <v>0</v>
      </c>
      <c r="W1508" s="889">
        <f>U1508+V1508</f>
        <v>0</v>
      </c>
      <c r="X1508" s="889">
        <f>O1508+W1508</f>
        <v>0</v>
      </c>
    </row>
    <row r="1509" spans="2:71" ht="15.6" customHeight="1" outlineLevel="2" x14ac:dyDescent="0.2">
      <c r="B1509" s="647"/>
      <c r="D1509" s="578" t="s">
        <v>860</v>
      </c>
      <c r="E1509" s="601">
        <v>1</v>
      </c>
      <c r="F1509" s="601" t="s">
        <v>74</v>
      </c>
      <c r="G1509" s="596"/>
      <c r="H1509" s="601">
        <f>E1509*G1509</f>
        <v>0</v>
      </c>
      <c r="I1509" s="787"/>
      <c r="J1509" s="775">
        <f>E1509*I1509</f>
        <v>0</v>
      </c>
      <c r="K1509" s="775">
        <v>15</v>
      </c>
      <c r="L1509" s="775">
        <f>E1509*K1509</f>
        <v>15</v>
      </c>
      <c r="M1509" s="775">
        <f>J1509+H1509*Tabellen!$K$2+L1509</f>
        <v>15</v>
      </c>
      <c r="N1509" s="703"/>
      <c r="O1509" s="888">
        <f>M1509</f>
        <v>15</v>
      </c>
      <c r="P1509" s="888"/>
      <c r="Q1509" s="891" t="s">
        <v>974</v>
      </c>
      <c r="R1509" s="911">
        <f>_xlfn.XLOOKUP(Q1509,Tabellen!$B$9:$B$21,Tabellen!$C$9:$C$21,"controleren")</f>
        <v>0.25</v>
      </c>
      <c r="S1509" s="889">
        <f>O1509*R1509</f>
        <v>3.75</v>
      </c>
      <c r="T1509" s="889">
        <f>O1509-S1509</f>
        <v>11.25</v>
      </c>
      <c r="U1509" s="889">
        <f>S1509*Tabellen!$G$2</f>
        <v>0.33749999999999997</v>
      </c>
      <c r="V1509" s="889">
        <f>T1509*Tabellen!$H$2</f>
        <v>2.3624999999999998</v>
      </c>
      <c r="W1509" s="889">
        <f>U1509+V1509</f>
        <v>2.6999999999999997</v>
      </c>
      <c r="X1509" s="889">
        <f>O1509+W1509</f>
        <v>17.7</v>
      </c>
    </row>
    <row r="1510" spans="2:71" ht="15.6" customHeight="1" outlineLevel="2" x14ac:dyDescent="0.2">
      <c r="B1510" s="647"/>
      <c r="D1510" s="578" t="s">
        <v>862</v>
      </c>
      <c r="E1510" s="601">
        <v>1</v>
      </c>
      <c r="F1510" s="601" t="s">
        <v>74</v>
      </c>
      <c r="G1510" s="596"/>
      <c r="H1510" s="601">
        <f>E1510*G1510</f>
        <v>0</v>
      </c>
      <c r="I1510" s="775"/>
      <c r="J1510" s="775">
        <f>E1510*I1510</f>
        <v>0</v>
      </c>
      <c r="K1510" s="775">
        <v>22.2</v>
      </c>
      <c r="L1510" s="775">
        <f>E1510*K1510</f>
        <v>22.2</v>
      </c>
      <c r="M1510" s="775">
        <f>J1510+H1510*Tabellen!$K$2+L1510</f>
        <v>22.2</v>
      </c>
      <c r="N1510" s="703"/>
      <c r="O1510" s="888">
        <f>M1510</f>
        <v>22.2</v>
      </c>
      <c r="P1510" s="888"/>
      <c r="Q1510" s="891" t="s">
        <v>974</v>
      </c>
      <c r="R1510" s="911">
        <f>_xlfn.XLOOKUP(Q1510,Tabellen!$B$9:$B$21,Tabellen!$C$9:$C$21,"controleren")</f>
        <v>0.25</v>
      </c>
      <c r="S1510" s="889">
        <f>O1510*R1510</f>
        <v>5.55</v>
      </c>
      <c r="T1510" s="889">
        <f>O1510-S1510</f>
        <v>16.649999999999999</v>
      </c>
      <c r="U1510" s="889">
        <f>S1510*Tabellen!$G$2</f>
        <v>0.49949999999999994</v>
      </c>
      <c r="V1510" s="889">
        <f>T1510*Tabellen!$H$2</f>
        <v>3.4964999999999997</v>
      </c>
      <c r="W1510" s="889">
        <f>U1510+V1510</f>
        <v>3.9959999999999996</v>
      </c>
      <c r="X1510" s="889">
        <f>O1510+W1510</f>
        <v>26.195999999999998</v>
      </c>
    </row>
    <row r="1511" spans="2:71" ht="15.6" customHeight="1" outlineLevel="2" x14ac:dyDescent="0.2">
      <c r="B1511" s="647"/>
      <c r="D1511" s="578" t="s">
        <v>1902</v>
      </c>
      <c r="E1511" s="601">
        <v>1</v>
      </c>
      <c r="F1511" s="601" t="s">
        <v>74</v>
      </c>
      <c r="G1511" s="596"/>
      <c r="H1511" s="601">
        <f>E1511*G1511</f>
        <v>0</v>
      </c>
      <c r="I1511" s="775"/>
      <c r="J1511" s="775">
        <f>E1511*I1511</f>
        <v>0</v>
      </c>
      <c r="K1511" s="775">
        <v>28.9</v>
      </c>
      <c r="L1511" s="775">
        <f>E1511*K1511</f>
        <v>28.9</v>
      </c>
      <c r="M1511" s="775">
        <f>J1511+H1511*Tabellen!$K$2+L1511</f>
        <v>28.9</v>
      </c>
      <c r="N1511" s="703"/>
      <c r="O1511" s="888">
        <f>M1511</f>
        <v>28.9</v>
      </c>
      <c r="P1511" s="888"/>
      <c r="Q1511" s="891" t="s">
        <v>974</v>
      </c>
      <c r="R1511" s="911">
        <f>_xlfn.XLOOKUP(Q1511,Tabellen!$B$9:$B$21,Tabellen!$C$9:$C$21,"controleren")</f>
        <v>0.25</v>
      </c>
      <c r="S1511" s="889">
        <f>O1511*R1511</f>
        <v>7.2249999999999996</v>
      </c>
      <c r="T1511" s="889">
        <f>O1511-S1511</f>
        <v>21.674999999999997</v>
      </c>
      <c r="U1511" s="889">
        <f>S1511*Tabellen!$G$2</f>
        <v>0.65024999999999999</v>
      </c>
      <c r="V1511" s="889">
        <f>T1511*Tabellen!$H$2</f>
        <v>4.5517499999999993</v>
      </c>
      <c r="W1511" s="889">
        <f>U1511+V1511</f>
        <v>5.2019999999999991</v>
      </c>
      <c r="X1511" s="889">
        <f>O1511+W1511</f>
        <v>34.101999999999997</v>
      </c>
    </row>
    <row r="1512" spans="2:71" ht="15.6" customHeight="1" outlineLevel="2" x14ac:dyDescent="0.2">
      <c r="B1512" s="578"/>
      <c r="D1512" s="601"/>
      <c r="E1512" s="579"/>
      <c r="G1512" s="580">
        <v>0</v>
      </c>
      <c r="H1512" s="580">
        <f>E1512*G1512</f>
        <v>0</v>
      </c>
      <c r="I1512" s="768">
        <v>0</v>
      </c>
      <c r="J1512" s="768">
        <f>E1512*I1512</f>
        <v>0</v>
      </c>
      <c r="L1512" s="768">
        <f>E1512*K1512</f>
        <v>0</v>
      </c>
      <c r="M1512" s="768">
        <f>J1512+H1512*Tabellen!$K$2+L1512</f>
        <v>0</v>
      </c>
      <c r="N1512" s="703"/>
      <c r="O1512" s="888"/>
      <c r="P1512" s="888"/>
      <c r="Q1512" s="888"/>
    </row>
    <row r="1513" spans="2:71" ht="9" customHeight="1" outlineLevel="1" x14ac:dyDescent="0.2">
      <c r="B1513" s="582"/>
      <c r="D1513" s="583"/>
      <c r="E1513" s="585"/>
      <c r="F1513" s="583"/>
      <c r="G1513" s="584"/>
      <c r="H1513" s="584"/>
      <c r="I1513" s="769"/>
      <c r="J1513" s="769"/>
      <c r="K1513" s="769"/>
      <c r="L1513" s="769"/>
      <c r="M1513" s="769"/>
      <c r="N1513" s="694"/>
      <c r="O1513" s="892"/>
      <c r="P1513" s="892"/>
      <c r="Q1513" s="892"/>
      <c r="R1513" s="893"/>
      <c r="S1513" s="893"/>
      <c r="T1513" s="893"/>
      <c r="U1513" s="893"/>
      <c r="V1513" s="893"/>
      <c r="W1513" s="893"/>
      <c r="X1513" s="893"/>
      <c r="Y1513" s="892"/>
      <c r="Z1513" s="837"/>
      <c r="AA1513" s="838"/>
      <c r="AG1513" s="835"/>
      <c r="AH1513" s="835"/>
    </row>
    <row r="1514" spans="2:71" s="789" customFormat="1" ht="15.6" customHeight="1" outlineLevel="1" x14ac:dyDescent="0.2">
      <c r="B1514" s="569" t="s">
        <v>928</v>
      </c>
      <c r="C1514" s="814"/>
      <c r="D1514" s="570" t="s">
        <v>1968</v>
      </c>
      <c r="E1514" s="577">
        <v>1</v>
      </c>
      <c r="F1514" s="570" t="s">
        <v>74</v>
      </c>
      <c r="G1514" s="571"/>
      <c r="H1514" s="571">
        <f>SUM(H1515:H1521)</f>
        <v>0</v>
      </c>
      <c r="I1514" s="767"/>
      <c r="J1514" s="767">
        <f>SUM(J1515:J1521)</f>
        <v>0</v>
      </c>
      <c r="K1514" s="767"/>
      <c r="L1514" s="767">
        <f>SUM(L1515:L1521)</f>
        <v>136.1</v>
      </c>
      <c r="M1514" s="767">
        <f>SUM(M1515:M1521)</f>
        <v>136.1</v>
      </c>
      <c r="N1514" s="814"/>
      <c r="O1514" s="884">
        <f>SUM(O1515:O1521)</f>
        <v>136.1</v>
      </c>
      <c r="P1514" s="885" t="str">
        <f>B1514</f>
        <v>V4-1-E2</v>
      </c>
      <c r="Q1514" s="885"/>
      <c r="R1514" s="886"/>
      <c r="S1514" s="886"/>
      <c r="T1514" s="886"/>
      <c r="U1514" s="886"/>
      <c r="V1514" s="886"/>
      <c r="W1514" s="886"/>
      <c r="X1514" s="886">
        <f>SUM(X1515:X1521)</f>
        <v>160.59799999999998</v>
      </c>
      <c r="Y1514" s="887"/>
      <c r="Z1514" s="832"/>
      <c r="AA1514" s="832"/>
      <c r="AB1514" s="832"/>
      <c r="AC1514" s="832"/>
      <c r="AD1514" s="832"/>
      <c r="AE1514" s="832"/>
      <c r="AF1514" s="832"/>
      <c r="AG1514" s="832"/>
      <c r="AH1514" s="832"/>
      <c r="AI1514" s="832"/>
      <c r="AJ1514" s="832"/>
      <c r="AK1514" s="832"/>
      <c r="AL1514" s="832"/>
      <c r="AM1514" s="832"/>
      <c r="AN1514" s="832"/>
      <c r="AO1514" s="832"/>
      <c r="AP1514" s="832"/>
      <c r="AQ1514" s="832"/>
      <c r="AR1514" s="832"/>
      <c r="AS1514" s="832"/>
      <c r="AT1514" s="832"/>
      <c r="AU1514" s="832"/>
      <c r="AV1514" s="832"/>
      <c r="AW1514" s="832"/>
      <c r="AX1514" s="832"/>
      <c r="AY1514" s="832"/>
      <c r="AZ1514" s="832"/>
      <c r="BA1514" s="832"/>
      <c r="BB1514" s="832"/>
      <c r="BC1514" s="832"/>
      <c r="BD1514" s="832"/>
      <c r="BE1514" s="832"/>
      <c r="BF1514" s="832"/>
      <c r="BG1514" s="832"/>
      <c r="BH1514" s="832"/>
      <c r="BI1514" s="832"/>
      <c r="BJ1514" s="832"/>
      <c r="BK1514" s="832"/>
      <c r="BL1514" s="832"/>
      <c r="BM1514" s="832"/>
      <c r="BN1514" s="832"/>
      <c r="BO1514" s="832"/>
      <c r="BP1514" s="832"/>
      <c r="BQ1514" s="832"/>
      <c r="BR1514" s="832"/>
      <c r="BS1514" s="832"/>
    </row>
    <row r="1515" spans="2:71" ht="15.6" customHeight="1" outlineLevel="2" x14ac:dyDescent="0.2">
      <c r="B1515" s="578"/>
      <c r="D1515" s="587" t="s">
        <v>851</v>
      </c>
      <c r="E1515" s="579"/>
      <c r="G1515" s="580"/>
      <c r="H1515" s="580"/>
      <c r="I1515" s="774"/>
      <c r="J1515" s="774"/>
      <c r="K1515" s="774"/>
      <c r="N1515" s="703"/>
      <c r="O1515" s="888"/>
      <c r="P1515" s="888"/>
      <c r="Q1515" s="888"/>
    </row>
    <row r="1516" spans="2:71" ht="15.6" customHeight="1" outlineLevel="2" x14ac:dyDescent="0.2">
      <c r="B1516" s="578"/>
      <c r="D1516" s="578" t="str">
        <f>D1514</f>
        <v>Dakisolatie grasvezel dik 150mm  Rc 3.50 m².K/W van 45 m² tot 120 m²</v>
      </c>
      <c r="E1516" s="601">
        <v>1</v>
      </c>
      <c r="F1516" s="601" t="s">
        <v>74</v>
      </c>
      <c r="G1516" s="601"/>
      <c r="H1516" s="601">
        <f>E1516*G1516</f>
        <v>0</v>
      </c>
      <c r="I1516" s="775"/>
      <c r="J1516" s="775">
        <f>E1516*I1516</f>
        <v>0</v>
      </c>
      <c r="K1516" s="775">
        <v>70</v>
      </c>
      <c r="L1516" s="775">
        <f>E1516*K1516</f>
        <v>70</v>
      </c>
      <c r="M1516" s="775">
        <f>J1516+H1516*Tabellen!$K$2+L1516</f>
        <v>70</v>
      </c>
      <c r="N1516" s="703"/>
      <c r="O1516" s="888">
        <f>M1516</f>
        <v>70</v>
      </c>
      <c r="P1516" s="888"/>
      <c r="Q1516" s="891" t="s">
        <v>974</v>
      </c>
      <c r="R1516" s="911">
        <f>_xlfn.XLOOKUP(Q1516,Tabellen!$B$9:$B$21,Tabellen!$C$9:$C$21,"controleren")</f>
        <v>0.25</v>
      </c>
      <c r="S1516" s="889">
        <f>O1516*R1516</f>
        <v>17.5</v>
      </c>
      <c r="T1516" s="889">
        <f>O1516-S1516</f>
        <v>52.5</v>
      </c>
      <c r="U1516" s="889">
        <f>S1516*Tabellen!$G$2</f>
        <v>1.575</v>
      </c>
      <c r="V1516" s="889">
        <f>T1516*Tabellen!$H$2</f>
        <v>11.025</v>
      </c>
      <c r="W1516" s="889">
        <f>U1516+V1516</f>
        <v>12.6</v>
      </c>
      <c r="X1516" s="889">
        <f>O1516+W1516</f>
        <v>82.6</v>
      </c>
    </row>
    <row r="1517" spans="2:71" ht="15.6" customHeight="1" outlineLevel="2" x14ac:dyDescent="0.2">
      <c r="B1517" s="578"/>
      <c r="D1517" s="578"/>
      <c r="E1517" s="601"/>
      <c r="F1517" s="601"/>
      <c r="G1517" s="596"/>
      <c r="H1517" s="601"/>
      <c r="I1517" s="775"/>
      <c r="J1517" s="775"/>
      <c r="K1517" s="775"/>
      <c r="L1517" s="775"/>
      <c r="M1517" s="775"/>
      <c r="N1517" s="703"/>
      <c r="O1517" s="888"/>
      <c r="P1517" s="888"/>
      <c r="Q1517" s="891" t="s">
        <v>974</v>
      </c>
      <c r="R1517" s="911">
        <f>_xlfn.XLOOKUP(Q1517,Tabellen!$B$9:$B$21,Tabellen!$C$9:$C$21,"controleren")</f>
        <v>0.25</v>
      </c>
      <c r="S1517" s="889">
        <f>O1517*R1517</f>
        <v>0</v>
      </c>
      <c r="T1517" s="889">
        <f>O1517-S1517</f>
        <v>0</v>
      </c>
      <c r="U1517" s="889">
        <f>S1517*Tabellen!$G$2</f>
        <v>0</v>
      </c>
      <c r="V1517" s="889">
        <f>T1517*Tabellen!$H$2</f>
        <v>0</v>
      </c>
      <c r="W1517" s="889">
        <f>U1517+V1517</f>
        <v>0</v>
      </c>
      <c r="X1517" s="889">
        <f>O1517+W1517</f>
        <v>0</v>
      </c>
    </row>
    <row r="1518" spans="2:71" ht="15.6" customHeight="1" outlineLevel="2" x14ac:dyDescent="0.2">
      <c r="B1518" s="647"/>
      <c r="D1518" s="578" t="s">
        <v>860</v>
      </c>
      <c r="E1518" s="601">
        <v>1</v>
      </c>
      <c r="F1518" s="601" t="s">
        <v>74</v>
      </c>
      <c r="G1518" s="596"/>
      <c r="H1518" s="601">
        <f>E1518*G1518</f>
        <v>0</v>
      </c>
      <c r="I1518" s="787"/>
      <c r="J1518" s="775">
        <f>E1518*I1518</f>
        <v>0</v>
      </c>
      <c r="K1518" s="775">
        <v>15</v>
      </c>
      <c r="L1518" s="775">
        <f>E1518*K1518</f>
        <v>15</v>
      </c>
      <c r="M1518" s="775">
        <f>J1518+H1518*Tabellen!$K$2+L1518</f>
        <v>15</v>
      </c>
      <c r="N1518" s="703"/>
      <c r="O1518" s="888">
        <f>M1518</f>
        <v>15</v>
      </c>
      <c r="P1518" s="888"/>
      <c r="Q1518" s="891" t="s">
        <v>974</v>
      </c>
      <c r="R1518" s="911">
        <f>_xlfn.XLOOKUP(Q1518,Tabellen!$B$9:$B$21,Tabellen!$C$9:$C$21,"controleren")</f>
        <v>0.25</v>
      </c>
      <c r="S1518" s="889">
        <f>O1518*R1518</f>
        <v>3.75</v>
      </c>
      <c r="T1518" s="889">
        <f>O1518-S1518</f>
        <v>11.25</v>
      </c>
      <c r="U1518" s="889">
        <f>S1518*Tabellen!$G$2</f>
        <v>0.33749999999999997</v>
      </c>
      <c r="V1518" s="889">
        <f>T1518*Tabellen!$H$2</f>
        <v>2.3624999999999998</v>
      </c>
      <c r="W1518" s="889">
        <f>U1518+V1518</f>
        <v>2.6999999999999997</v>
      </c>
      <c r="X1518" s="889">
        <f>O1518+W1518</f>
        <v>17.7</v>
      </c>
    </row>
    <row r="1519" spans="2:71" ht="15.6" customHeight="1" outlineLevel="2" x14ac:dyDescent="0.2">
      <c r="B1519" s="647"/>
      <c r="D1519" s="578" t="s">
        <v>862</v>
      </c>
      <c r="E1519" s="601">
        <v>1</v>
      </c>
      <c r="F1519" s="601" t="s">
        <v>74</v>
      </c>
      <c r="G1519" s="596"/>
      <c r="H1519" s="601">
        <f>E1519*G1519</f>
        <v>0</v>
      </c>
      <c r="I1519" s="775"/>
      <c r="J1519" s="775">
        <f>E1519*I1519</f>
        <v>0</v>
      </c>
      <c r="K1519" s="775">
        <v>22.2</v>
      </c>
      <c r="L1519" s="775">
        <f>E1519*K1519</f>
        <v>22.2</v>
      </c>
      <c r="M1519" s="775">
        <f>J1519+H1519*Tabellen!$K$2+L1519</f>
        <v>22.2</v>
      </c>
      <c r="N1519" s="703"/>
      <c r="O1519" s="888">
        <f>M1519</f>
        <v>22.2</v>
      </c>
      <c r="P1519" s="888"/>
      <c r="Q1519" s="891" t="s">
        <v>974</v>
      </c>
      <c r="R1519" s="911">
        <f>_xlfn.XLOOKUP(Q1519,Tabellen!$B$9:$B$21,Tabellen!$C$9:$C$21,"controleren")</f>
        <v>0.25</v>
      </c>
      <c r="S1519" s="889">
        <f>O1519*R1519</f>
        <v>5.55</v>
      </c>
      <c r="T1519" s="889">
        <f>O1519-S1519</f>
        <v>16.649999999999999</v>
      </c>
      <c r="U1519" s="889">
        <f>S1519*Tabellen!$G$2</f>
        <v>0.49949999999999994</v>
      </c>
      <c r="V1519" s="889">
        <f>T1519*Tabellen!$H$2</f>
        <v>3.4964999999999997</v>
      </c>
      <c r="W1519" s="889">
        <f>U1519+V1519</f>
        <v>3.9959999999999996</v>
      </c>
      <c r="X1519" s="889">
        <f>O1519+W1519</f>
        <v>26.195999999999998</v>
      </c>
    </row>
    <row r="1520" spans="2:71" ht="15.6" customHeight="1" outlineLevel="2" x14ac:dyDescent="0.2">
      <c r="B1520" s="647"/>
      <c r="D1520" s="578" t="s">
        <v>1902</v>
      </c>
      <c r="E1520" s="601">
        <v>1</v>
      </c>
      <c r="F1520" s="601" t="s">
        <v>74</v>
      </c>
      <c r="G1520" s="596"/>
      <c r="H1520" s="601">
        <f>E1520*G1520</f>
        <v>0</v>
      </c>
      <c r="I1520" s="775"/>
      <c r="J1520" s="775">
        <f>E1520*I1520</f>
        <v>0</v>
      </c>
      <c r="K1520" s="775">
        <v>28.9</v>
      </c>
      <c r="L1520" s="775">
        <f>E1520*K1520</f>
        <v>28.9</v>
      </c>
      <c r="M1520" s="775">
        <f>J1520+H1520*Tabellen!$K$2+L1520</f>
        <v>28.9</v>
      </c>
      <c r="N1520" s="703"/>
      <c r="O1520" s="888">
        <f>M1520</f>
        <v>28.9</v>
      </c>
      <c r="P1520" s="888"/>
      <c r="Q1520" s="891" t="s">
        <v>974</v>
      </c>
      <c r="R1520" s="911">
        <f>_xlfn.XLOOKUP(Q1520,Tabellen!$B$9:$B$21,Tabellen!$C$9:$C$21,"controleren")</f>
        <v>0.25</v>
      </c>
      <c r="S1520" s="889">
        <f>O1520*R1520</f>
        <v>7.2249999999999996</v>
      </c>
      <c r="T1520" s="889">
        <f>O1520-S1520</f>
        <v>21.674999999999997</v>
      </c>
      <c r="U1520" s="889">
        <f>S1520*Tabellen!$G$2</f>
        <v>0.65024999999999999</v>
      </c>
      <c r="V1520" s="889">
        <f>T1520*Tabellen!$H$2</f>
        <v>4.5517499999999993</v>
      </c>
      <c r="W1520" s="889">
        <f>U1520+V1520</f>
        <v>5.2019999999999991</v>
      </c>
      <c r="X1520" s="889">
        <f>O1520+W1520</f>
        <v>34.101999999999997</v>
      </c>
    </row>
    <row r="1521" spans="2:71" ht="15.6" customHeight="1" outlineLevel="2" x14ac:dyDescent="0.2">
      <c r="B1521" s="578"/>
      <c r="D1521" s="601"/>
      <c r="E1521" s="579"/>
      <c r="G1521" s="580">
        <v>0</v>
      </c>
      <c r="H1521" s="580">
        <f>E1521*G1521</f>
        <v>0</v>
      </c>
      <c r="I1521" s="768">
        <v>0</v>
      </c>
      <c r="J1521" s="768">
        <f>E1521*I1521</f>
        <v>0</v>
      </c>
      <c r="L1521" s="768">
        <f>E1521*K1521</f>
        <v>0</v>
      </c>
      <c r="M1521" s="768">
        <f>J1521+H1521*Tabellen!$K$2+L1521</f>
        <v>0</v>
      </c>
      <c r="N1521" s="703"/>
      <c r="O1521" s="888"/>
      <c r="P1521" s="888"/>
      <c r="Q1521" s="888"/>
    </row>
    <row r="1522" spans="2:71" ht="9" customHeight="1" outlineLevel="1" x14ac:dyDescent="0.2">
      <c r="B1522" s="582"/>
      <c r="D1522" s="583"/>
      <c r="E1522" s="585"/>
      <c r="F1522" s="583"/>
      <c r="G1522" s="584"/>
      <c r="H1522" s="584"/>
      <c r="I1522" s="769"/>
      <c r="J1522" s="769"/>
      <c r="K1522" s="769"/>
      <c r="L1522" s="769"/>
      <c r="M1522" s="769"/>
      <c r="N1522" s="694"/>
      <c r="O1522" s="892"/>
      <c r="P1522" s="892"/>
      <c r="Q1522" s="892"/>
      <c r="R1522" s="893"/>
      <c r="S1522" s="893"/>
      <c r="T1522" s="893"/>
      <c r="U1522" s="893"/>
      <c r="V1522" s="893"/>
      <c r="W1522" s="893"/>
      <c r="X1522" s="893"/>
      <c r="Y1522" s="892"/>
      <c r="Z1522" s="837"/>
      <c r="AA1522" s="838"/>
      <c r="AG1522" s="835"/>
      <c r="AH1522" s="835"/>
    </row>
    <row r="1523" spans="2:71" s="789" customFormat="1" ht="15.6" customHeight="1" outlineLevel="1" x14ac:dyDescent="0.2">
      <c r="B1523" s="569" t="s">
        <v>929</v>
      </c>
      <c r="C1523" s="814"/>
      <c r="D1523" s="570" t="s">
        <v>1969</v>
      </c>
      <c r="E1523" s="577">
        <v>1</v>
      </c>
      <c r="F1523" s="570" t="s">
        <v>74</v>
      </c>
      <c r="G1523" s="571"/>
      <c r="H1523" s="571">
        <f>SUM(H1524:H1530)</f>
        <v>0</v>
      </c>
      <c r="I1523" s="767"/>
      <c r="J1523" s="767">
        <f>SUM(J1524:J1530)</f>
        <v>0</v>
      </c>
      <c r="K1523" s="767"/>
      <c r="L1523" s="767">
        <f>SUM(L1524:L1530)</f>
        <v>131.1</v>
      </c>
      <c r="M1523" s="767">
        <f>SUM(M1524:M1530)</f>
        <v>131.1</v>
      </c>
      <c r="N1523" s="814"/>
      <c r="O1523" s="884">
        <f>SUM(O1524:O1530)</f>
        <v>131.1</v>
      </c>
      <c r="P1523" s="885" t="str">
        <f>B1523</f>
        <v>V4-1-E3</v>
      </c>
      <c r="Q1523" s="885"/>
      <c r="R1523" s="886"/>
      <c r="S1523" s="886"/>
      <c r="T1523" s="886"/>
      <c r="U1523" s="886"/>
      <c r="V1523" s="886"/>
      <c r="W1523" s="886"/>
      <c r="X1523" s="886">
        <f>SUM(X1524:X1530)</f>
        <v>154.69800000000001</v>
      </c>
      <c r="Y1523" s="887"/>
      <c r="Z1523" s="832"/>
      <c r="AA1523" s="832"/>
      <c r="AB1523" s="832"/>
      <c r="AC1523" s="832"/>
      <c r="AD1523" s="832"/>
      <c r="AE1523" s="832"/>
      <c r="AF1523" s="832"/>
      <c r="AG1523" s="832"/>
      <c r="AH1523" s="832"/>
      <c r="AI1523" s="832"/>
      <c r="AJ1523" s="832"/>
      <c r="AK1523" s="832"/>
      <c r="AL1523" s="832"/>
      <c r="AM1523" s="832"/>
      <c r="AN1523" s="832"/>
      <c r="AO1523" s="832"/>
      <c r="AP1523" s="832"/>
      <c r="AQ1523" s="832"/>
      <c r="AR1523" s="832"/>
      <c r="AS1523" s="832"/>
      <c r="AT1523" s="832"/>
      <c r="AU1523" s="832"/>
      <c r="AV1523" s="832"/>
      <c r="AW1523" s="832"/>
      <c r="AX1523" s="832"/>
      <c r="AY1523" s="832"/>
      <c r="AZ1523" s="832"/>
      <c r="BA1523" s="832"/>
      <c r="BB1523" s="832"/>
      <c r="BC1523" s="832"/>
      <c r="BD1523" s="832"/>
      <c r="BE1523" s="832"/>
      <c r="BF1523" s="832"/>
      <c r="BG1523" s="832"/>
      <c r="BH1523" s="832"/>
      <c r="BI1523" s="832"/>
      <c r="BJ1523" s="832"/>
      <c r="BK1523" s="832"/>
      <c r="BL1523" s="832"/>
      <c r="BM1523" s="832"/>
      <c r="BN1523" s="832"/>
      <c r="BO1523" s="832"/>
      <c r="BP1523" s="832"/>
      <c r="BQ1523" s="832"/>
      <c r="BR1523" s="832"/>
      <c r="BS1523" s="832"/>
    </row>
    <row r="1524" spans="2:71" ht="15.6" customHeight="1" outlineLevel="2" x14ac:dyDescent="0.2">
      <c r="B1524" s="578"/>
      <c r="D1524" s="587" t="s">
        <v>851</v>
      </c>
      <c r="E1524" s="579"/>
      <c r="G1524" s="580"/>
      <c r="H1524" s="580"/>
      <c r="I1524" s="774"/>
      <c r="J1524" s="774"/>
      <c r="K1524" s="774"/>
      <c r="N1524" s="703"/>
      <c r="O1524" s="888"/>
      <c r="P1524" s="888"/>
      <c r="Q1524" s="888"/>
    </row>
    <row r="1525" spans="2:71" ht="15.6" customHeight="1" outlineLevel="2" x14ac:dyDescent="0.2">
      <c r="B1525" s="578"/>
      <c r="D1525" s="578" t="str">
        <f>D1523</f>
        <v>Dakisolatie grasvezel dik 150mm  Rc 3.50 m².K/W vanaf 120 m²</v>
      </c>
      <c r="E1525" s="601">
        <v>1</v>
      </c>
      <c r="F1525" s="601" t="s">
        <v>74</v>
      </c>
      <c r="G1525" s="601"/>
      <c r="H1525" s="601">
        <f>E1525*G1525</f>
        <v>0</v>
      </c>
      <c r="I1525" s="775"/>
      <c r="J1525" s="775">
        <f>E1525*I1525</f>
        <v>0</v>
      </c>
      <c r="K1525" s="775">
        <v>65</v>
      </c>
      <c r="L1525" s="775">
        <f>E1525*K1525</f>
        <v>65</v>
      </c>
      <c r="M1525" s="775">
        <f>J1525+H1525*Tabellen!$K$2+L1525</f>
        <v>65</v>
      </c>
      <c r="N1525" s="703"/>
      <c r="O1525" s="888">
        <f>M1525</f>
        <v>65</v>
      </c>
      <c r="P1525" s="888"/>
      <c r="Q1525" s="891" t="s">
        <v>974</v>
      </c>
      <c r="R1525" s="911">
        <f>_xlfn.XLOOKUP(Q1525,Tabellen!$B$9:$B$21,Tabellen!$C$9:$C$21,"controleren")</f>
        <v>0.25</v>
      </c>
      <c r="S1525" s="889">
        <f>O1525*R1525</f>
        <v>16.25</v>
      </c>
      <c r="T1525" s="889">
        <f>O1525-S1525</f>
        <v>48.75</v>
      </c>
      <c r="U1525" s="889">
        <f>S1525*Tabellen!$G$2</f>
        <v>1.4624999999999999</v>
      </c>
      <c r="V1525" s="889">
        <f>T1525*Tabellen!$H$2</f>
        <v>10.237499999999999</v>
      </c>
      <c r="W1525" s="889">
        <f>U1525+V1525</f>
        <v>11.7</v>
      </c>
      <c r="X1525" s="889">
        <f>O1525+W1525</f>
        <v>76.7</v>
      </c>
    </row>
    <row r="1526" spans="2:71" ht="15.6" customHeight="1" outlineLevel="2" x14ac:dyDescent="0.2">
      <c r="B1526" s="578"/>
      <c r="D1526" s="578"/>
      <c r="E1526" s="601"/>
      <c r="F1526" s="601"/>
      <c r="G1526" s="596"/>
      <c r="H1526" s="601"/>
      <c r="I1526" s="775"/>
      <c r="J1526" s="775"/>
      <c r="K1526" s="775"/>
      <c r="L1526" s="775"/>
      <c r="M1526" s="775"/>
      <c r="N1526" s="703"/>
      <c r="O1526" s="888"/>
      <c r="P1526" s="888"/>
      <c r="Q1526" s="891" t="s">
        <v>974</v>
      </c>
      <c r="R1526" s="911">
        <f>_xlfn.XLOOKUP(Q1526,Tabellen!$B$9:$B$21,Tabellen!$C$9:$C$21,"controleren")</f>
        <v>0.25</v>
      </c>
      <c r="S1526" s="889">
        <f>O1526*R1526</f>
        <v>0</v>
      </c>
      <c r="T1526" s="889">
        <f>O1526-S1526</f>
        <v>0</v>
      </c>
      <c r="U1526" s="889">
        <f>S1526*Tabellen!$G$2</f>
        <v>0</v>
      </c>
      <c r="V1526" s="889">
        <f>T1526*Tabellen!$H$2</f>
        <v>0</v>
      </c>
      <c r="W1526" s="889">
        <f>U1526+V1526</f>
        <v>0</v>
      </c>
      <c r="X1526" s="889">
        <f>O1526+W1526</f>
        <v>0</v>
      </c>
    </row>
    <row r="1527" spans="2:71" ht="15.6" customHeight="1" outlineLevel="2" x14ac:dyDescent="0.2">
      <c r="B1527" s="647"/>
      <c r="D1527" s="578" t="s">
        <v>860</v>
      </c>
      <c r="E1527" s="601">
        <v>1</v>
      </c>
      <c r="F1527" s="601" t="s">
        <v>74</v>
      </c>
      <c r="G1527" s="596"/>
      <c r="H1527" s="601">
        <f>E1527*G1527</f>
        <v>0</v>
      </c>
      <c r="I1527" s="787"/>
      <c r="J1527" s="775">
        <f>E1527*I1527</f>
        <v>0</v>
      </c>
      <c r="K1527" s="775">
        <v>15</v>
      </c>
      <c r="L1527" s="775">
        <f>E1527*K1527</f>
        <v>15</v>
      </c>
      <c r="M1527" s="775">
        <f>J1527+H1527*Tabellen!$K$2+L1527</f>
        <v>15</v>
      </c>
      <c r="N1527" s="703"/>
      <c r="O1527" s="888">
        <f>M1527</f>
        <v>15</v>
      </c>
      <c r="P1527" s="888"/>
      <c r="Q1527" s="891" t="s">
        <v>974</v>
      </c>
      <c r="R1527" s="911">
        <f>_xlfn.XLOOKUP(Q1527,Tabellen!$B$9:$B$21,Tabellen!$C$9:$C$21,"controleren")</f>
        <v>0.25</v>
      </c>
      <c r="S1527" s="889">
        <f>O1527*R1527</f>
        <v>3.75</v>
      </c>
      <c r="T1527" s="889">
        <f>O1527-S1527</f>
        <v>11.25</v>
      </c>
      <c r="U1527" s="889">
        <f>S1527*Tabellen!$G$2</f>
        <v>0.33749999999999997</v>
      </c>
      <c r="V1527" s="889">
        <f>T1527*Tabellen!$H$2</f>
        <v>2.3624999999999998</v>
      </c>
      <c r="W1527" s="889">
        <f>U1527+V1527</f>
        <v>2.6999999999999997</v>
      </c>
      <c r="X1527" s="889">
        <f>O1527+W1527</f>
        <v>17.7</v>
      </c>
    </row>
    <row r="1528" spans="2:71" ht="15.6" customHeight="1" outlineLevel="2" x14ac:dyDescent="0.2">
      <c r="B1528" s="647"/>
      <c r="D1528" s="578" t="s">
        <v>862</v>
      </c>
      <c r="E1528" s="601">
        <v>1</v>
      </c>
      <c r="F1528" s="601" t="s">
        <v>74</v>
      </c>
      <c r="G1528" s="596"/>
      <c r="H1528" s="601">
        <f>E1528*G1528</f>
        <v>0</v>
      </c>
      <c r="I1528" s="775"/>
      <c r="J1528" s="775">
        <f>E1528*I1528</f>
        <v>0</v>
      </c>
      <c r="K1528" s="775">
        <v>22.2</v>
      </c>
      <c r="L1528" s="775">
        <f>E1528*K1528</f>
        <v>22.2</v>
      </c>
      <c r="M1528" s="775">
        <f>J1528+H1528*Tabellen!$K$2+L1528</f>
        <v>22.2</v>
      </c>
      <c r="N1528" s="703"/>
      <c r="O1528" s="888">
        <f>M1528</f>
        <v>22.2</v>
      </c>
      <c r="P1528" s="888"/>
      <c r="Q1528" s="891" t="s">
        <v>974</v>
      </c>
      <c r="R1528" s="911">
        <f>_xlfn.XLOOKUP(Q1528,Tabellen!$B$9:$B$21,Tabellen!$C$9:$C$21,"controleren")</f>
        <v>0.25</v>
      </c>
      <c r="S1528" s="889">
        <f>O1528*R1528</f>
        <v>5.55</v>
      </c>
      <c r="T1528" s="889">
        <f>O1528-S1528</f>
        <v>16.649999999999999</v>
      </c>
      <c r="U1528" s="889">
        <f>S1528*Tabellen!$G$2</f>
        <v>0.49949999999999994</v>
      </c>
      <c r="V1528" s="889">
        <f>T1528*Tabellen!$H$2</f>
        <v>3.4964999999999997</v>
      </c>
      <c r="W1528" s="889">
        <f>U1528+V1528</f>
        <v>3.9959999999999996</v>
      </c>
      <c r="X1528" s="889">
        <f>O1528+W1528</f>
        <v>26.195999999999998</v>
      </c>
    </row>
    <row r="1529" spans="2:71" ht="15.6" customHeight="1" outlineLevel="2" x14ac:dyDescent="0.2">
      <c r="B1529" s="647"/>
      <c r="D1529" s="578" t="s">
        <v>1902</v>
      </c>
      <c r="E1529" s="601">
        <v>1</v>
      </c>
      <c r="F1529" s="601" t="s">
        <v>74</v>
      </c>
      <c r="G1529" s="596"/>
      <c r="H1529" s="601">
        <f>E1529*G1529</f>
        <v>0</v>
      </c>
      <c r="I1529" s="775"/>
      <c r="J1529" s="775">
        <f>E1529*I1529</f>
        <v>0</v>
      </c>
      <c r="K1529" s="775">
        <v>28.9</v>
      </c>
      <c r="L1529" s="775">
        <f>E1529*K1529</f>
        <v>28.9</v>
      </c>
      <c r="M1529" s="775">
        <f>J1529+H1529*Tabellen!$K$2+L1529</f>
        <v>28.9</v>
      </c>
      <c r="N1529" s="703"/>
      <c r="O1529" s="888">
        <f>M1529</f>
        <v>28.9</v>
      </c>
      <c r="P1529" s="888"/>
      <c r="Q1529" s="891" t="s">
        <v>974</v>
      </c>
      <c r="R1529" s="911">
        <f>_xlfn.XLOOKUP(Q1529,Tabellen!$B$9:$B$21,Tabellen!$C$9:$C$21,"controleren")</f>
        <v>0.25</v>
      </c>
      <c r="S1529" s="889">
        <f>O1529*R1529</f>
        <v>7.2249999999999996</v>
      </c>
      <c r="T1529" s="889">
        <f>O1529-S1529</f>
        <v>21.674999999999997</v>
      </c>
      <c r="U1529" s="889">
        <f>S1529*Tabellen!$G$2</f>
        <v>0.65024999999999999</v>
      </c>
      <c r="V1529" s="889">
        <f>T1529*Tabellen!$H$2</f>
        <v>4.5517499999999993</v>
      </c>
      <c r="W1529" s="889">
        <f>U1529+V1529</f>
        <v>5.2019999999999991</v>
      </c>
      <c r="X1529" s="889">
        <f>O1529+W1529</f>
        <v>34.101999999999997</v>
      </c>
    </row>
    <row r="1530" spans="2:71" ht="15.6" customHeight="1" outlineLevel="2" x14ac:dyDescent="0.2">
      <c r="B1530" s="578"/>
      <c r="D1530" s="601"/>
      <c r="E1530" s="579"/>
      <c r="G1530" s="580">
        <v>0</v>
      </c>
      <c r="H1530" s="580">
        <f>E1530*G1530</f>
        <v>0</v>
      </c>
      <c r="I1530" s="768">
        <v>0</v>
      </c>
      <c r="J1530" s="768">
        <f>E1530*I1530</f>
        <v>0</v>
      </c>
      <c r="L1530" s="768">
        <f>E1530*K1530</f>
        <v>0</v>
      </c>
      <c r="M1530" s="768">
        <f>J1530+H1530*Tabellen!$K$2+L1530</f>
        <v>0</v>
      </c>
      <c r="N1530" s="703"/>
      <c r="O1530" s="888"/>
      <c r="P1530" s="888"/>
      <c r="Q1530" s="888"/>
    </row>
    <row r="1531" spans="2:71" ht="9" customHeight="1" outlineLevel="1" x14ac:dyDescent="0.2">
      <c r="B1531" s="582"/>
      <c r="D1531" s="583"/>
      <c r="E1531" s="585"/>
      <c r="F1531" s="583"/>
      <c r="G1531" s="584"/>
      <c r="H1531" s="584"/>
      <c r="I1531" s="769"/>
      <c r="J1531" s="769"/>
      <c r="K1531" s="769"/>
      <c r="L1531" s="769"/>
      <c r="M1531" s="769"/>
      <c r="N1531" s="694"/>
      <c r="O1531" s="892"/>
      <c r="P1531" s="892"/>
      <c r="Q1531" s="892"/>
      <c r="R1531" s="893"/>
      <c r="S1531" s="893"/>
      <c r="T1531" s="893"/>
      <c r="U1531" s="893"/>
      <c r="V1531" s="893"/>
      <c r="W1531" s="893"/>
      <c r="X1531" s="893"/>
      <c r="Y1531" s="892"/>
      <c r="Z1531" s="837"/>
      <c r="AA1531" s="838"/>
      <c r="AG1531" s="835"/>
      <c r="AH1531" s="835"/>
    </row>
    <row r="1532" spans="2:71" s="789" customFormat="1" ht="15.6" customHeight="1" outlineLevel="1" x14ac:dyDescent="0.2">
      <c r="B1532" s="569" t="s">
        <v>930</v>
      </c>
      <c r="C1532" s="814"/>
      <c r="D1532" s="570" t="s">
        <v>1543</v>
      </c>
      <c r="E1532" s="577">
        <v>1</v>
      </c>
      <c r="F1532" s="570" t="s">
        <v>74</v>
      </c>
      <c r="G1532" s="571"/>
      <c r="H1532" s="571">
        <f>SUM(H1533:H1535)</f>
        <v>0</v>
      </c>
      <c r="I1532" s="767"/>
      <c r="J1532" s="767">
        <f>SUM(J1533:J1535)</f>
        <v>0</v>
      </c>
      <c r="K1532" s="767"/>
      <c r="L1532" s="767">
        <f>SUM(L1533:L1535)</f>
        <v>0.38</v>
      </c>
      <c r="M1532" s="767">
        <f>SUM(M1533:M1535)</f>
        <v>0.38</v>
      </c>
      <c r="N1532" s="814"/>
      <c r="O1532" s="884">
        <f>SUM(O1533:O1535)</f>
        <v>0.38</v>
      </c>
      <c r="P1532" s="885" t="str">
        <f>B1532</f>
        <v>V4-1-E4</v>
      </c>
      <c r="Q1532" s="885"/>
      <c r="R1532" s="886"/>
      <c r="S1532" s="886"/>
      <c r="T1532" s="886"/>
      <c r="U1532" s="886"/>
      <c r="V1532" s="886"/>
      <c r="W1532" s="886"/>
      <c r="X1532" s="886">
        <f>SUM(X1533:X1535)</f>
        <v>0.44840000000000002</v>
      </c>
      <c r="Y1532" s="887"/>
      <c r="Z1532" s="832"/>
      <c r="AA1532" s="832"/>
      <c r="AB1532" s="832"/>
      <c r="AC1532" s="832"/>
      <c r="AD1532" s="832"/>
      <c r="AE1532" s="832"/>
      <c r="AF1532" s="832"/>
      <c r="AG1532" s="832"/>
      <c r="AH1532" s="832"/>
      <c r="AI1532" s="832"/>
      <c r="AJ1532" s="832"/>
      <c r="AK1532" s="832"/>
      <c r="AL1532" s="832"/>
      <c r="AM1532" s="832"/>
      <c r="AN1532" s="832"/>
      <c r="AO1532" s="832"/>
      <c r="AP1532" s="832"/>
      <c r="AQ1532" s="832"/>
      <c r="AR1532" s="832"/>
      <c r="AS1532" s="832"/>
      <c r="AT1532" s="832"/>
      <c r="AU1532" s="832"/>
      <c r="AV1532" s="832"/>
      <c r="AW1532" s="832"/>
      <c r="AX1532" s="832"/>
      <c r="AY1532" s="832"/>
      <c r="AZ1532" s="832"/>
      <c r="BA1532" s="832"/>
      <c r="BB1532" s="832"/>
      <c r="BC1532" s="832"/>
      <c r="BD1532" s="832"/>
      <c r="BE1532" s="832"/>
      <c r="BF1532" s="832"/>
      <c r="BG1532" s="832"/>
      <c r="BH1532" s="832"/>
      <c r="BI1532" s="832"/>
      <c r="BJ1532" s="832"/>
      <c r="BK1532" s="832"/>
      <c r="BL1532" s="832"/>
      <c r="BM1532" s="832"/>
      <c r="BN1532" s="832"/>
      <c r="BO1532" s="832"/>
      <c r="BP1532" s="832"/>
      <c r="BQ1532" s="832"/>
      <c r="BR1532" s="832"/>
      <c r="BS1532" s="832"/>
    </row>
    <row r="1533" spans="2:71" ht="15.6" customHeight="1" outlineLevel="2" x14ac:dyDescent="0.2">
      <c r="B1533" s="578"/>
      <c r="D1533" s="587" t="s">
        <v>851</v>
      </c>
      <c r="E1533" s="579"/>
      <c r="G1533" s="580"/>
      <c r="H1533" s="580"/>
      <c r="I1533" s="774"/>
      <c r="J1533" s="774"/>
      <c r="K1533" s="774"/>
      <c r="N1533" s="703"/>
      <c r="O1533" s="888"/>
      <c r="P1533" s="888"/>
      <c r="Q1533" s="888"/>
    </row>
    <row r="1534" spans="2:71" ht="15.6" customHeight="1" outlineLevel="2" x14ac:dyDescent="0.2">
      <c r="B1534" s="578"/>
      <c r="D1534" s="578" t="str">
        <f>D1532</f>
        <v>╚ Grasvezel meer-/minderprijs per mm</v>
      </c>
      <c r="E1534" s="601">
        <v>1</v>
      </c>
      <c r="F1534" s="601" t="s">
        <v>74</v>
      </c>
      <c r="G1534" s="601"/>
      <c r="H1534" s="601">
        <f>E1534*G1534</f>
        <v>0</v>
      </c>
      <c r="I1534" s="775"/>
      <c r="J1534" s="775">
        <f>E1534*I1534</f>
        <v>0</v>
      </c>
      <c r="K1534" s="775">
        <v>0.38</v>
      </c>
      <c r="L1534" s="775">
        <f>E1534*K1534</f>
        <v>0.38</v>
      </c>
      <c r="M1534" s="775">
        <f>J1534+H1534*Tabellen!$K$2+L1534</f>
        <v>0.38</v>
      </c>
      <c r="N1534" s="703"/>
      <c r="O1534" s="888">
        <f>M1534</f>
        <v>0.38</v>
      </c>
      <c r="P1534" s="888"/>
      <c r="Q1534" s="891" t="s">
        <v>974</v>
      </c>
      <c r="R1534" s="911">
        <f>_xlfn.XLOOKUP(Q1534,Tabellen!$B$9:$B$21,Tabellen!$C$9:$C$21,"controleren")</f>
        <v>0.25</v>
      </c>
      <c r="S1534" s="889">
        <f>O1534*R1534</f>
        <v>9.5000000000000001E-2</v>
      </c>
      <c r="T1534" s="889">
        <f>O1534-S1534</f>
        <v>0.28500000000000003</v>
      </c>
      <c r="U1534" s="889">
        <f>S1534*Tabellen!$G$2</f>
        <v>8.5500000000000003E-3</v>
      </c>
      <c r="V1534" s="889">
        <f>T1534*Tabellen!$H$2</f>
        <v>5.9850000000000007E-2</v>
      </c>
      <c r="W1534" s="889">
        <f>U1534+V1534</f>
        <v>6.8400000000000002E-2</v>
      </c>
      <c r="X1534" s="889">
        <f>O1534+W1534</f>
        <v>0.44840000000000002</v>
      </c>
    </row>
    <row r="1535" spans="2:71" ht="15.6" customHeight="1" outlineLevel="2" x14ac:dyDescent="0.2">
      <c r="B1535" s="578"/>
      <c r="D1535" s="601"/>
      <c r="E1535" s="579"/>
      <c r="G1535" s="580">
        <v>0</v>
      </c>
      <c r="H1535" s="580">
        <f>E1535*G1535</f>
        <v>0</v>
      </c>
      <c r="I1535" s="768">
        <v>0</v>
      </c>
      <c r="J1535" s="768">
        <f>E1535*I1535</f>
        <v>0</v>
      </c>
      <c r="L1535" s="768">
        <f>E1535*K1535</f>
        <v>0</v>
      </c>
      <c r="M1535" s="768">
        <f>J1535+H1535*Tabellen!$K$2+L1535</f>
        <v>0</v>
      </c>
      <c r="N1535" s="703"/>
      <c r="O1535" s="888"/>
      <c r="P1535" s="888"/>
      <c r="Q1535" s="888"/>
    </row>
    <row r="1536" spans="2:71" ht="9" customHeight="1" outlineLevel="1" x14ac:dyDescent="0.2">
      <c r="B1536" s="582"/>
      <c r="D1536" s="583"/>
      <c r="E1536" s="585"/>
      <c r="F1536" s="583"/>
      <c r="G1536" s="584"/>
      <c r="H1536" s="584"/>
      <c r="I1536" s="769"/>
      <c r="J1536" s="769"/>
      <c r="K1536" s="769"/>
      <c r="L1536" s="769"/>
      <c r="M1536" s="769"/>
      <c r="N1536" s="694"/>
      <c r="O1536" s="892"/>
      <c r="P1536" s="892"/>
      <c r="Q1536" s="892"/>
      <c r="R1536" s="893"/>
      <c r="S1536" s="893"/>
      <c r="T1536" s="893"/>
      <c r="U1536" s="893"/>
      <c r="V1536" s="893"/>
      <c r="W1536" s="893"/>
      <c r="X1536" s="893"/>
      <c r="Y1536" s="892"/>
      <c r="Z1536" s="837"/>
      <c r="AA1536" s="838"/>
      <c r="AG1536" s="835"/>
      <c r="AH1536" s="835"/>
    </row>
    <row r="1537" spans="2:71" s="789" customFormat="1" ht="15.6" customHeight="1" outlineLevel="1" x14ac:dyDescent="0.2">
      <c r="B1537" s="569" t="s">
        <v>931</v>
      </c>
      <c r="C1537" s="814"/>
      <c r="D1537" s="570" t="s">
        <v>1970</v>
      </c>
      <c r="E1537" s="577">
        <v>1</v>
      </c>
      <c r="F1537" s="570" t="s">
        <v>74</v>
      </c>
      <c r="G1537" s="571"/>
      <c r="H1537" s="571">
        <f>SUM(H1538:H1544)</f>
        <v>0</v>
      </c>
      <c r="I1537" s="767"/>
      <c r="J1537" s="767">
        <f>SUM(J1538:J1544)</f>
        <v>0</v>
      </c>
      <c r="K1537" s="767"/>
      <c r="L1537" s="767">
        <f>SUM(L1538:L1544)</f>
        <v>141.1</v>
      </c>
      <c r="M1537" s="767">
        <f>SUM(M1538:M1544)</f>
        <v>141.1</v>
      </c>
      <c r="N1537" s="814"/>
      <c r="O1537" s="884">
        <f>SUM(O1538:O1544)</f>
        <v>141.1</v>
      </c>
      <c r="P1537" s="885" t="str">
        <f>B1537</f>
        <v>V4-1-F1</v>
      </c>
      <c r="Q1537" s="885"/>
      <c r="R1537" s="886"/>
      <c r="S1537" s="886"/>
      <c r="T1537" s="886"/>
      <c r="U1537" s="886"/>
      <c r="V1537" s="886"/>
      <c r="W1537" s="886"/>
      <c r="X1537" s="886">
        <f>SUM(X1538:X1544)</f>
        <v>166.49800000000002</v>
      </c>
      <c r="Y1537" s="887"/>
      <c r="Z1537" s="832"/>
      <c r="AA1537" s="832"/>
      <c r="AB1537" s="832"/>
      <c r="AC1537" s="832"/>
      <c r="AD1537" s="832"/>
      <c r="AE1537" s="832"/>
      <c r="AF1537" s="832"/>
      <c r="AG1537" s="832"/>
      <c r="AH1537" s="832"/>
      <c r="AI1537" s="832"/>
      <c r="AJ1537" s="832"/>
      <c r="AK1537" s="832"/>
      <c r="AL1537" s="832"/>
      <c r="AM1537" s="832"/>
      <c r="AN1537" s="832"/>
      <c r="AO1537" s="832"/>
      <c r="AP1537" s="832"/>
      <c r="AQ1537" s="832"/>
      <c r="AR1537" s="832"/>
      <c r="AS1537" s="832"/>
      <c r="AT1537" s="832"/>
      <c r="AU1537" s="832"/>
      <c r="AV1537" s="832"/>
      <c r="AW1537" s="832"/>
      <c r="AX1537" s="832"/>
      <c r="AY1537" s="832"/>
      <c r="AZ1537" s="832"/>
      <c r="BA1537" s="832"/>
      <c r="BB1537" s="832"/>
      <c r="BC1537" s="832"/>
      <c r="BD1537" s="832"/>
      <c r="BE1537" s="832"/>
      <c r="BF1537" s="832"/>
      <c r="BG1537" s="832"/>
      <c r="BH1537" s="832"/>
      <c r="BI1537" s="832"/>
      <c r="BJ1537" s="832"/>
      <c r="BK1537" s="832"/>
      <c r="BL1537" s="832"/>
      <c r="BM1537" s="832"/>
      <c r="BN1537" s="832"/>
      <c r="BO1537" s="832"/>
      <c r="BP1537" s="832"/>
      <c r="BQ1537" s="832"/>
      <c r="BR1537" s="832"/>
      <c r="BS1537" s="832"/>
    </row>
    <row r="1538" spans="2:71" ht="15.6" customHeight="1" outlineLevel="2" x14ac:dyDescent="0.2">
      <c r="B1538" s="578"/>
      <c r="D1538" s="587" t="s">
        <v>851</v>
      </c>
      <c r="E1538" s="579"/>
      <c r="G1538" s="580"/>
      <c r="H1538" s="580"/>
      <c r="I1538" s="774"/>
      <c r="J1538" s="774"/>
      <c r="K1538" s="774"/>
      <c r="N1538" s="703"/>
      <c r="O1538" s="888"/>
      <c r="P1538" s="888"/>
      <c r="Q1538" s="888"/>
    </row>
    <row r="1539" spans="2:71" ht="15.6" customHeight="1" outlineLevel="2" x14ac:dyDescent="0.2">
      <c r="B1539" s="578"/>
      <c r="D1539" s="578" t="str">
        <f>D1537</f>
        <v>Dakisolatie hennepvezel dik 150mm van 0 m² tot 45 m²</v>
      </c>
      <c r="E1539" s="601">
        <v>1</v>
      </c>
      <c r="F1539" s="601" t="s">
        <v>74</v>
      </c>
      <c r="G1539" s="601"/>
      <c r="H1539" s="601">
        <f>E1539*G1539</f>
        <v>0</v>
      </c>
      <c r="I1539" s="775"/>
      <c r="J1539" s="775">
        <f>E1539*I1539</f>
        <v>0</v>
      </c>
      <c r="K1539" s="775">
        <v>75</v>
      </c>
      <c r="L1539" s="775">
        <f>E1539*K1539</f>
        <v>75</v>
      </c>
      <c r="M1539" s="775">
        <f>J1539+H1539*Tabellen!$K$2+L1539</f>
        <v>75</v>
      </c>
      <c r="N1539" s="703"/>
      <c r="O1539" s="888">
        <f>M1539</f>
        <v>75</v>
      </c>
      <c r="P1539" s="888"/>
      <c r="Q1539" s="891" t="s">
        <v>974</v>
      </c>
      <c r="R1539" s="911">
        <f>_xlfn.XLOOKUP(Q1539,Tabellen!$B$9:$B$21,Tabellen!$C$9:$C$21,"controleren")</f>
        <v>0.25</v>
      </c>
      <c r="S1539" s="889">
        <f>O1539*R1539</f>
        <v>18.75</v>
      </c>
      <c r="T1539" s="889">
        <f>O1539-S1539</f>
        <v>56.25</v>
      </c>
      <c r="U1539" s="889">
        <f>S1539*Tabellen!$G$2</f>
        <v>1.6875</v>
      </c>
      <c r="V1539" s="889">
        <f>T1539*Tabellen!$H$2</f>
        <v>11.8125</v>
      </c>
      <c r="W1539" s="889">
        <f>U1539+V1539</f>
        <v>13.5</v>
      </c>
      <c r="X1539" s="889">
        <f>O1539+W1539</f>
        <v>88.5</v>
      </c>
    </row>
    <row r="1540" spans="2:71" ht="15.6" customHeight="1" outlineLevel="2" x14ac:dyDescent="0.2">
      <c r="B1540" s="578"/>
      <c r="D1540" s="601"/>
      <c r="E1540" s="601"/>
      <c r="F1540" s="601"/>
      <c r="G1540" s="596"/>
      <c r="H1540" s="601"/>
      <c r="I1540" s="775"/>
      <c r="J1540" s="775"/>
      <c r="K1540" s="775"/>
      <c r="L1540" s="775"/>
      <c r="M1540" s="775"/>
      <c r="N1540" s="703"/>
      <c r="O1540" s="888"/>
      <c r="P1540" s="888"/>
      <c r="Q1540" s="891" t="s">
        <v>974</v>
      </c>
      <c r="R1540" s="911">
        <f>_xlfn.XLOOKUP(Q1540,Tabellen!$B$9:$B$21,Tabellen!$C$9:$C$21,"controleren")</f>
        <v>0.25</v>
      </c>
      <c r="S1540" s="889">
        <f>O1540*R1540</f>
        <v>0</v>
      </c>
      <c r="T1540" s="889">
        <f>O1540-S1540</f>
        <v>0</v>
      </c>
      <c r="U1540" s="889">
        <f>S1540*Tabellen!$G$2</f>
        <v>0</v>
      </c>
      <c r="V1540" s="889">
        <f>T1540*Tabellen!$H$2</f>
        <v>0</v>
      </c>
      <c r="W1540" s="889">
        <f>U1540+V1540</f>
        <v>0</v>
      </c>
      <c r="X1540" s="889">
        <f>O1540+W1540</f>
        <v>0</v>
      </c>
    </row>
    <row r="1541" spans="2:71" ht="15.6" customHeight="1" outlineLevel="2" x14ac:dyDescent="0.2">
      <c r="B1541" s="647"/>
      <c r="D1541" s="578" t="s">
        <v>860</v>
      </c>
      <c r="E1541" s="601">
        <v>1</v>
      </c>
      <c r="F1541" s="601" t="s">
        <v>74</v>
      </c>
      <c r="G1541" s="596"/>
      <c r="H1541" s="601">
        <f>E1541*G1541</f>
        <v>0</v>
      </c>
      <c r="I1541" s="787"/>
      <c r="J1541" s="775">
        <f>E1541*I1541</f>
        <v>0</v>
      </c>
      <c r="K1541" s="775">
        <v>15</v>
      </c>
      <c r="L1541" s="775">
        <f>E1541*K1541</f>
        <v>15</v>
      </c>
      <c r="M1541" s="775">
        <f>J1541+H1541*Tabellen!$K$2+L1541</f>
        <v>15</v>
      </c>
      <c r="N1541" s="703"/>
      <c r="O1541" s="888">
        <f>M1541</f>
        <v>15</v>
      </c>
      <c r="P1541" s="888"/>
      <c r="Q1541" s="891" t="s">
        <v>974</v>
      </c>
      <c r="R1541" s="911">
        <f>_xlfn.XLOOKUP(Q1541,Tabellen!$B$9:$B$21,Tabellen!$C$9:$C$21,"controleren")</f>
        <v>0.25</v>
      </c>
      <c r="S1541" s="889">
        <f>O1541*R1541</f>
        <v>3.75</v>
      </c>
      <c r="T1541" s="889">
        <f>O1541-S1541</f>
        <v>11.25</v>
      </c>
      <c r="U1541" s="889">
        <f>S1541*Tabellen!$G$2</f>
        <v>0.33749999999999997</v>
      </c>
      <c r="V1541" s="889">
        <f>T1541*Tabellen!$H$2</f>
        <v>2.3624999999999998</v>
      </c>
      <c r="W1541" s="889">
        <f>U1541+V1541</f>
        <v>2.6999999999999997</v>
      </c>
      <c r="X1541" s="889">
        <f>O1541+W1541</f>
        <v>17.7</v>
      </c>
    </row>
    <row r="1542" spans="2:71" ht="15.6" customHeight="1" outlineLevel="2" x14ac:dyDescent="0.2">
      <c r="B1542" s="647"/>
      <c r="D1542" s="578" t="s">
        <v>862</v>
      </c>
      <c r="E1542" s="601">
        <v>1</v>
      </c>
      <c r="F1542" s="601" t="s">
        <v>74</v>
      </c>
      <c r="G1542" s="596"/>
      <c r="H1542" s="601">
        <f>E1542*G1542</f>
        <v>0</v>
      </c>
      <c r="I1542" s="775"/>
      <c r="J1542" s="775">
        <f>E1542*I1542</f>
        <v>0</v>
      </c>
      <c r="K1542" s="775">
        <v>22.2</v>
      </c>
      <c r="L1542" s="775">
        <f>E1542*K1542</f>
        <v>22.2</v>
      </c>
      <c r="M1542" s="775">
        <f>J1542+H1542*Tabellen!$K$2+L1542</f>
        <v>22.2</v>
      </c>
      <c r="N1542" s="703"/>
      <c r="O1542" s="888">
        <f>M1542</f>
        <v>22.2</v>
      </c>
      <c r="P1542" s="888"/>
      <c r="Q1542" s="891" t="s">
        <v>974</v>
      </c>
      <c r="R1542" s="911">
        <f>_xlfn.XLOOKUP(Q1542,Tabellen!$B$9:$B$21,Tabellen!$C$9:$C$21,"controleren")</f>
        <v>0.25</v>
      </c>
      <c r="S1542" s="889">
        <f>O1542*R1542</f>
        <v>5.55</v>
      </c>
      <c r="T1542" s="889">
        <f>O1542-S1542</f>
        <v>16.649999999999999</v>
      </c>
      <c r="U1542" s="889">
        <f>S1542*Tabellen!$G$2</f>
        <v>0.49949999999999994</v>
      </c>
      <c r="V1542" s="889">
        <f>T1542*Tabellen!$H$2</f>
        <v>3.4964999999999997</v>
      </c>
      <c r="W1542" s="889">
        <f>U1542+V1542</f>
        <v>3.9959999999999996</v>
      </c>
      <c r="X1542" s="889">
        <f>O1542+W1542</f>
        <v>26.195999999999998</v>
      </c>
    </row>
    <row r="1543" spans="2:71" ht="15.6" customHeight="1" outlineLevel="2" x14ac:dyDescent="0.2">
      <c r="B1543" s="647"/>
      <c r="D1543" s="578" t="s">
        <v>1902</v>
      </c>
      <c r="E1543" s="601">
        <v>1</v>
      </c>
      <c r="F1543" s="601" t="s">
        <v>74</v>
      </c>
      <c r="G1543" s="596"/>
      <c r="H1543" s="601">
        <f>E1543*G1543</f>
        <v>0</v>
      </c>
      <c r="I1543" s="775"/>
      <c r="J1543" s="775">
        <f>E1543*I1543</f>
        <v>0</v>
      </c>
      <c r="K1543" s="775">
        <v>28.9</v>
      </c>
      <c r="L1543" s="775">
        <f>E1543*K1543</f>
        <v>28.9</v>
      </c>
      <c r="M1543" s="775">
        <f>J1543+H1543*Tabellen!$K$2+L1543</f>
        <v>28.9</v>
      </c>
      <c r="N1543" s="703"/>
      <c r="O1543" s="888">
        <f>M1543</f>
        <v>28.9</v>
      </c>
      <c r="P1543" s="888"/>
      <c r="Q1543" s="891" t="s">
        <v>974</v>
      </c>
      <c r="R1543" s="911">
        <f>_xlfn.XLOOKUP(Q1543,Tabellen!$B$9:$B$21,Tabellen!$C$9:$C$21,"controleren")</f>
        <v>0.25</v>
      </c>
      <c r="S1543" s="889">
        <f>O1543*R1543</f>
        <v>7.2249999999999996</v>
      </c>
      <c r="T1543" s="889">
        <f>O1543-S1543</f>
        <v>21.674999999999997</v>
      </c>
      <c r="U1543" s="889">
        <f>S1543*Tabellen!$G$2</f>
        <v>0.65024999999999999</v>
      </c>
      <c r="V1543" s="889">
        <f>T1543*Tabellen!$H$2</f>
        <v>4.5517499999999993</v>
      </c>
      <c r="W1543" s="889">
        <f>U1543+V1543</f>
        <v>5.2019999999999991</v>
      </c>
      <c r="X1543" s="889">
        <f>O1543+W1543</f>
        <v>34.101999999999997</v>
      </c>
    </row>
    <row r="1544" spans="2:71" ht="15.6" customHeight="1" outlineLevel="2" x14ac:dyDescent="0.2">
      <c r="B1544" s="578"/>
      <c r="D1544" s="601"/>
      <c r="E1544" s="579"/>
      <c r="G1544" s="580">
        <v>0</v>
      </c>
      <c r="H1544" s="580">
        <f>E1544*G1544</f>
        <v>0</v>
      </c>
      <c r="I1544" s="768">
        <v>0</v>
      </c>
      <c r="J1544" s="768">
        <f>E1544*I1544</f>
        <v>0</v>
      </c>
      <c r="L1544" s="768">
        <f>E1544*K1544</f>
        <v>0</v>
      </c>
      <c r="M1544" s="768">
        <f>J1544+H1544*Tabellen!$K$2+L1544</f>
        <v>0</v>
      </c>
      <c r="N1544" s="703"/>
      <c r="O1544" s="888"/>
      <c r="P1544" s="888"/>
      <c r="Q1544" s="888"/>
    </row>
    <row r="1545" spans="2:71" ht="9" customHeight="1" outlineLevel="1" x14ac:dyDescent="0.2">
      <c r="B1545" s="582"/>
      <c r="D1545" s="583"/>
      <c r="E1545" s="585"/>
      <c r="F1545" s="583"/>
      <c r="G1545" s="584"/>
      <c r="H1545" s="584"/>
      <c r="I1545" s="769"/>
      <c r="J1545" s="769"/>
      <c r="K1545" s="769"/>
      <c r="L1545" s="769"/>
      <c r="M1545" s="769"/>
      <c r="N1545" s="694"/>
      <c r="O1545" s="892"/>
      <c r="P1545" s="892"/>
      <c r="Q1545" s="892"/>
      <c r="R1545" s="893"/>
      <c r="S1545" s="893"/>
      <c r="T1545" s="893"/>
      <c r="U1545" s="893"/>
      <c r="V1545" s="893"/>
      <c r="W1545" s="893"/>
      <c r="X1545" s="893"/>
      <c r="Y1545" s="892"/>
      <c r="Z1545" s="837"/>
      <c r="AA1545" s="838"/>
      <c r="AG1545" s="835"/>
      <c r="AH1545" s="835"/>
    </row>
    <row r="1546" spans="2:71" s="789" customFormat="1" ht="15.6" customHeight="1" outlineLevel="1" x14ac:dyDescent="0.2">
      <c r="B1546" s="569" t="s">
        <v>932</v>
      </c>
      <c r="C1546" s="814"/>
      <c r="D1546" s="570" t="s">
        <v>1971</v>
      </c>
      <c r="E1546" s="577">
        <v>1</v>
      </c>
      <c r="F1546" s="570" t="s">
        <v>74</v>
      </c>
      <c r="G1546" s="571"/>
      <c r="H1546" s="571">
        <f>SUM(H1547:H1553)</f>
        <v>0</v>
      </c>
      <c r="I1546" s="767"/>
      <c r="J1546" s="767">
        <f>SUM(J1547:J1553)</f>
        <v>0</v>
      </c>
      <c r="K1546" s="767"/>
      <c r="L1546" s="767">
        <f>SUM(L1547:L1553)</f>
        <v>136.1</v>
      </c>
      <c r="M1546" s="767">
        <f>SUM(M1547:M1553)</f>
        <v>136.1</v>
      </c>
      <c r="N1546" s="814"/>
      <c r="O1546" s="884">
        <f>SUM(O1547:O1553)</f>
        <v>136.1</v>
      </c>
      <c r="P1546" s="885" t="str">
        <f>B1546</f>
        <v>V4-1-F2</v>
      </c>
      <c r="Q1546" s="885"/>
      <c r="R1546" s="886"/>
      <c r="S1546" s="886"/>
      <c r="T1546" s="886"/>
      <c r="U1546" s="886"/>
      <c r="V1546" s="886"/>
      <c r="W1546" s="886"/>
      <c r="X1546" s="886">
        <f>SUM(X1547:X1553)</f>
        <v>160.59799999999998</v>
      </c>
      <c r="Y1546" s="887"/>
      <c r="Z1546" s="832"/>
      <c r="AA1546" s="832"/>
      <c r="AB1546" s="832"/>
      <c r="AC1546" s="832"/>
      <c r="AD1546" s="832"/>
      <c r="AE1546" s="832"/>
      <c r="AF1546" s="832"/>
      <c r="AG1546" s="832"/>
      <c r="AH1546" s="832"/>
      <c r="AI1546" s="832"/>
      <c r="AJ1546" s="832"/>
      <c r="AK1546" s="832"/>
      <c r="AL1546" s="832"/>
      <c r="AM1546" s="832"/>
      <c r="AN1546" s="832"/>
      <c r="AO1546" s="832"/>
      <c r="AP1546" s="832"/>
      <c r="AQ1546" s="832"/>
      <c r="AR1546" s="832"/>
      <c r="AS1546" s="832"/>
      <c r="AT1546" s="832"/>
      <c r="AU1546" s="832"/>
      <c r="AV1546" s="832"/>
      <c r="AW1546" s="832"/>
      <c r="AX1546" s="832"/>
      <c r="AY1546" s="832"/>
      <c r="AZ1546" s="832"/>
      <c r="BA1546" s="832"/>
      <c r="BB1546" s="832"/>
      <c r="BC1546" s="832"/>
      <c r="BD1546" s="832"/>
      <c r="BE1546" s="832"/>
      <c r="BF1546" s="832"/>
      <c r="BG1546" s="832"/>
      <c r="BH1546" s="832"/>
      <c r="BI1546" s="832"/>
      <c r="BJ1546" s="832"/>
      <c r="BK1546" s="832"/>
      <c r="BL1546" s="832"/>
      <c r="BM1546" s="832"/>
      <c r="BN1546" s="832"/>
      <c r="BO1546" s="832"/>
      <c r="BP1546" s="832"/>
      <c r="BQ1546" s="832"/>
      <c r="BR1546" s="832"/>
      <c r="BS1546" s="832"/>
    </row>
    <row r="1547" spans="2:71" ht="15.6" customHeight="1" outlineLevel="2" x14ac:dyDescent="0.2">
      <c r="B1547" s="578"/>
      <c r="D1547" s="587" t="s">
        <v>851</v>
      </c>
      <c r="E1547" s="579"/>
      <c r="G1547" s="580"/>
      <c r="H1547" s="580"/>
      <c r="I1547" s="774"/>
      <c r="J1547" s="774"/>
      <c r="K1547" s="774"/>
      <c r="N1547" s="703"/>
      <c r="O1547" s="888"/>
      <c r="P1547" s="888"/>
      <c r="Q1547" s="888"/>
    </row>
    <row r="1548" spans="2:71" ht="15.6" customHeight="1" outlineLevel="2" x14ac:dyDescent="0.2">
      <c r="B1548" s="578"/>
      <c r="D1548" s="578" t="str">
        <f>D1546</f>
        <v>Dakisolatie hennepvezel dik 150mm  Rc 3.50 m².K/W van 45 m² tot 120 m²</v>
      </c>
      <c r="E1548" s="601">
        <v>1</v>
      </c>
      <c r="F1548" s="601" t="s">
        <v>74</v>
      </c>
      <c r="G1548" s="601"/>
      <c r="H1548" s="601">
        <f>E1548*G1548</f>
        <v>0</v>
      </c>
      <c r="I1548" s="775"/>
      <c r="J1548" s="775">
        <f>E1548*I1548</f>
        <v>0</v>
      </c>
      <c r="K1548" s="775">
        <v>70</v>
      </c>
      <c r="L1548" s="775">
        <f>E1548*K1548</f>
        <v>70</v>
      </c>
      <c r="M1548" s="775">
        <f>J1548+H1548*Tabellen!$K$2+L1548</f>
        <v>70</v>
      </c>
      <c r="N1548" s="703"/>
      <c r="O1548" s="888">
        <f>M1548</f>
        <v>70</v>
      </c>
      <c r="P1548" s="888"/>
      <c r="Q1548" s="891" t="s">
        <v>974</v>
      </c>
      <c r="R1548" s="911">
        <f>_xlfn.XLOOKUP(Q1548,Tabellen!$B$9:$B$21,Tabellen!$C$9:$C$21,"controleren")</f>
        <v>0.25</v>
      </c>
      <c r="S1548" s="889">
        <f>O1548*R1548</f>
        <v>17.5</v>
      </c>
      <c r="T1548" s="889">
        <f>O1548-S1548</f>
        <v>52.5</v>
      </c>
      <c r="U1548" s="889">
        <f>S1548*Tabellen!$G$2</f>
        <v>1.575</v>
      </c>
      <c r="V1548" s="889">
        <f>T1548*Tabellen!$H$2</f>
        <v>11.025</v>
      </c>
      <c r="W1548" s="889">
        <f>U1548+V1548</f>
        <v>12.6</v>
      </c>
      <c r="X1548" s="889">
        <f>O1548+W1548</f>
        <v>82.6</v>
      </c>
    </row>
    <row r="1549" spans="2:71" ht="15.6" customHeight="1" outlineLevel="2" x14ac:dyDescent="0.2">
      <c r="B1549" s="578"/>
      <c r="D1549" s="578"/>
      <c r="E1549" s="601"/>
      <c r="F1549" s="601"/>
      <c r="G1549" s="596"/>
      <c r="H1549" s="601"/>
      <c r="I1549" s="775"/>
      <c r="J1549" s="775"/>
      <c r="K1549" s="775"/>
      <c r="L1549" s="775"/>
      <c r="M1549" s="775"/>
      <c r="N1549" s="703"/>
      <c r="O1549" s="888"/>
      <c r="P1549" s="888"/>
      <c r="Q1549" s="891" t="s">
        <v>974</v>
      </c>
      <c r="R1549" s="911">
        <f>_xlfn.XLOOKUP(Q1549,Tabellen!$B$9:$B$21,Tabellen!$C$9:$C$21,"controleren")</f>
        <v>0.25</v>
      </c>
      <c r="S1549" s="889">
        <f>O1549*R1549</f>
        <v>0</v>
      </c>
      <c r="T1549" s="889">
        <f>O1549-S1549</f>
        <v>0</v>
      </c>
      <c r="U1549" s="889">
        <f>S1549*Tabellen!$G$2</f>
        <v>0</v>
      </c>
      <c r="V1549" s="889">
        <f>T1549*Tabellen!$H$2</f>
        <v>0</v>
      </c>
      <c r="W1549" s="889">
        <f>U1549+V1549</f>
        <v>0</v>
      </c>
      <c r="X1549" s="889">
        <f>O1549+W1549</f>
        <v>0</v>
      </c>
    </row>
    <row r="1550" spans="2:71" ht="15.6" customHeight="1" outlineLevel="2" x14ac:dyDescent="0.2">
      <c r="B1550" s="647"/>
      <c r="D1550" s="578" t="s">
        <v>860</v>
      </c>
      <c r="E1550" s="601">
        <v>1</v>
      </c>
      <c r="F1550" s="601" t="s">
        <v>74</v>
      </c>
      <c r="G1550" s="596"/>
      <c r="H1550" s="601">
        <f>E1550*G1550</f>
        <v>0</v>
      </c>
      <c r="I1550" s="787"/>
      <c r="J1550" s="775">
        <f>E1550*I1550</f>
        <v>0</v>
      </c>
      <c r="K1550" s="775">
        <v>15</v>
      </c>
      <c r="L1550" s="775">
        <f>E1550*K1550</f>
        <v>15</v>
      </c>
      <c r="M1550" s="775">
        <f>J1550+H1550*Tabellen!$K$2+L1550</f>
        <v>15</v>
      </c>
      <c r="N1550" s="703"/>
      <c r="O1550" s="888">
        <f>M1550</f>
        <v>15</v>
      </c>
      <c r="P1550" s="888"/>
      <c r="Q1550" s="891" t="s">
        <v>974</v>
      </c>
      <c r="R1550" s="911">
        <f>_xlfn.XLOOKUP(Q1550,Tabellen!$B$9:$B$21,Tabellen!$C$9:$C$21,"controleren")</f>
        <v>0.25</v>
      </c>
      <c r="S1550" s="889">
        <f>O1550*R1550</f>
        <v>3.75</v>
      </c>
      <c r="T1550" s="889">
        <f>O1550-S1550</f>
        <v>11.25</v>
      </c>
      <c r="U1550" s="889">
        <f>S1550*Tabellen!$G$2</f>
        <v>0.33749999999999997</v>
      </c>
      <c r="V1550" s="889">
        <f>T1550*Tabellen!$H$2</f>
        <v>2.3624999999999998</v>
      </c>
      <c r="W1550" s="889">
        <f>U1550+V1550</f>
        <v>2.6999999999999997</v>
      </c>
      <c r="X1550" s="889">
        <f>O1550+W1550</f>
        <v>17.7</v>
      </c>
    </row>
    <row r="1551" spans="2:71" ht="15.6" customHeight="1" outlineLevel="2" x14ac:dyDescent="0.2">
      <c r="B1551" s="647"/>
      <c r="D1551" s="578" t="s">
        <v>862</v>
      </c>
      <c r="E1551" s="601">
        <v>1</v>
      </c>
      <c r="F1551" s="601" t="s">
        <v>74</v>
      </c>
      <c r="G1551" s="596"/>
      <c r="H1551" s="601">
        <f>E1551*G1551</f>
        <v>0</v>
      </c>
      <c r="I1551" s="775"/>
      <c r="J1551" s="775">
        <f>E1551*I1551</f>
        <v>0</v>
      </c>
      <c r="K1551" s="775">
        <v>22.2</v>
      </c>
      <c r="L1551" s="775">
        <f>E1551*K1551</f>
        <v>22.2</v>
      </c>
      <c r="M1551" s="775">
        <f>J1551+H1551*Tabellen!$K$2+L1551</f>
        <v>22.2</v>
      </c>
      <c r="N1551" s="703"/>
      <c r="O1551" s="888">
        <f>M1551</f>
        <v>22.2</v>
      </c>
      <c r="P1551" s="888"/>
      <c r="Q1551" s="891" t="s">
        <v>974</v>
      </c>
      <c r="R1551" s="911">
        <f>_xlfn.XLOOKUP(Q1551,Tabellen!$B$9:$B$21,Tabellen!$C$9:$C$21,"controleren")</f>
        <v>0.25</v>
      </c>
      <c r="S1551" s="889">
        <f>O1551*R1551</f>
        <v>5.55</v>
      </c>
      <c r="T1551" s="889">
        <f>O1551-S1551</f>
        <v>16.649999999999999</v>
      </c>
      <c r="U1551" s="889">
        <f>S1551*Tabellen!$G$2</f>
        <v>0.49949999999999994</v>
      </c>
      <c r="V1551" s="889">
        <f>T1551*Tabellen!$H$2</f>
        <v>3.4964999999999997</v>
      </c>
      <c r="W1551" s="889">
        <f>U1551+V1551</f>
        <v>3.9959999999999996</v>
      </c>
      <c r="X1551" s="889">
        <f>O1551+W1551</f>
        <v>26.195999999999998</v>
      </c>
    </row>
    <row r="1552" spans="2:71" ht="15.6" customHeight="1" outlineLevel="2" x14ac:dyDescent="0.2">
      <c r="B1552" s="647"/>
      <c r="D1552" s="578" t="s">
        <v>1902</v>
      </c>
      <c r="E1552" s="601">
        <v>1</v>
      </c>
      <c r="F1552" s="601" t="s">
        <v>74</v>
      </c>
      <c r="G1552" s="596"/>
      <c r="H1552" s="601">
        <f>E1552*G1552</f>
        <v>0</v>
      </c>
      <c r="I1552" s="775"/>
      <c r="J1552" s="775">
        <f>E1552*I1552</f>
        <v>0</v>
      </c>
      <c r="K1552" s="775">
        <v>28.9</v>
      </c>
      <c r="L1552" s="775">
        <f>E1552*K1552</f>
        <v>28.9</v>
      </c>
      <c r="M1552" s="775">
        <f>J1552+H1552*Tabellen!$K$2+L1552</f>
        <v>28.9</v>
      </c>
      <c r="N1552" s="703"/>
      <c r="O1552" s="888">
        <f>M1552</f>
        <v>28.9</v>
      </c>
      <c r="P1552" s="888"/>
      <c r="Q1552" s="891" t="s">
        <v>974</v>
      </c>
      <c r="R1552" s="911">
        <f>_xlfn.XLOOKUP(Q1552,Tabellen!$B$9:$B$21,Tabellen!$C$9:$C$21,"controleren")</f>
        <v>0.25</v>
      </c>
      <c r="S1552" s="889">
        <f>O1552*R1552</f>
        <v>7.2249999999999996</v>
      </c>
      <c r="T1552" s="889">
        <f>O1552-S1552</f>
        <v>21.674999999999997</v>
      </c>
      <c r="U1552" s="889">
        <f>S1552*Tabellen!$G$2</f>
        <v>0.65024999999999999</v>
      </c>
      <c r="V1552" s="889">
        <f>T1552*Tabellen!$H$2</f>
        <v>4.5517499999999993</v>
      </c>
      <c r="W1552" s="889">
        <f>U1552+V1552</f>
        <v>5.2019999999999991</v>
      </c>
      <c r="X1552" s="889">
        <f>O1552+W1552</f>
        <v>34.101999999999997</v>
      </c>
    </row>
    <row r="1553" spans="2:71" ht="15.6" customHeight="1" outlineLevel="2" x14ac:dyDescent="0.2">
      <c r="B1553" s="578"/>
      <c r="D1553" s="601"/>
      <c r="E1553" s="579"/>
      <c r="G1553" s="580">
        <v>0</v>
      </c>
      <c r="H1553" s="580">
        <f>E1553*G1553</f>
        <v>0</v>
      </c>
      <c r="I1553" s="768">
        <v>0</v>
      </c>
      <c r="J1553" s="768">
        <f>E1553*I1553</f>
        <v>0</v>
      </c>
      <c r="L1553" s="768">
        <f>E1553*K1553</f>
        <v>0</v>
      </c>
      <c r="M1553" s="768">
        <f>J1553+H1553*Tabellen!$K$2+L1553</f>
        <v>0</v>
      </c>
      <c r="N1553" s="703"/>
      <c r="O1553" s="888"/>
      <c r="P1553" s="888"/>
      <c r="Q1553" s="888"/>
    </row>
    <row r="1554" spans="2:71" ht="9" customHeight="1" outlineLevel="1" x14ac:dyDescent="0.2">
      <c r="B1554" s="582"/>
      <c r="D1554" s="583"/>
      <c r="E1554" s="585"/>
      <c r="F1554" s="583"/>
      <c r="G1554" s="584"/>
      <c r="H1554" s="584"/>
      <c r="I1554" s="769"/>
      <c r="J1554" s="769"/>
      <c r="K1554" s="769"/>
      <c r="L1554" s="769"/>
      <c r="M1554" s="769"/>
      <c r="N1554" s="694"/>
      <c r="O1554" s="892"/>
      <c r="P1554" s="892"/>
      <c r="Q1554" s="892"/>
      <c r="R1554" s="893"/>
      <c r="S1554" s="893"/>
      <c r="T1554" s="893"/>
      <c r="U1554" s="893"/>
      <c r="V1554" s="893"/>
      <c r="W1554" s="893"/>
      <c r="X1554" s="893"/>
      <c r="Y1554" s="892"/>
      <c r="Z1554" s="837"/>
      <c r="AA1554" s="838"/>
      <c r="AG1554" s="835"/>
      <c r="AH1554" s="835"/>
    </row>
    <row r="1555" spans="2:71" s="789" customFormat="1" ht="15.6" customHeight="1" outlineLevel="1" x14ac:dyDescent="0.2">
      <c r="B1555" s="569" t="s">
        <v>933</v>
      </c>
      <c r="C1555" s="814"/>
      <c r="D1555" s="570" t="s">
        <v>1978</v>
      </c>
      <c r="E1555" s="577">
        <v>1</v>
      </c>
      <c r="F1555" s="570" t="s">
        <v>74</v>
      </c>
      <c r="G1555" s="571"/>
      <c r="H1555" s="571">
        <f>SUM(H1556:H1562)</f>
        <v>0</v>
      </c>
      <c r="I1555" s="767"/>
      <c r="J1555" s="767">
        <f>SUM(J1556:J1562)</f>
        <v>0</v>
      </c>
      <c r="K1555" s="767"/>
      <c r="L1555" s="767">
        <f>SUM(L1556:L1562)</f>
        <v>131.1</v>
      </c>
      <c r="M1555" s="767">
        <f>SUM(M1556:M1562)</f>
        <v>131.1</v>
      </c>
      <c r="N1555" s="814"/>
      <c r="O1555" s="884">
        <f>SUM(O1556:O1562)</f>
        <v>131.1</v>
      </c>
      <c r="P1555" s="885" t="str">
        <f>B1555</f>
        <v>V4-1-F3</v>
      </c>
      <c r="Q1555" s="885"/>
      <c r="R1555" s="886"/>
      <c r="S1555" s="886"/>
      <c r="T1555" s="886"/>
      <c r="U1555" s="886"/>
      <c r="V1555" s="886"/>
      <c r="W1555" s="886"/>
      <c r="X1555" s="886">
        <f>SUM(X1556:X1562)</f>
        <v>154.69800000000001</v>
      </c>
      <c r="Y1555" s="887"/>
      <c r="Z1555" s="832"/>
      <c r="AA1555" s="832"/>
      <c r="AB1555" s="832"/>
      <c r="AC1555" s="832"/>
      <c r="AD1555" s="832"/>
      <c r="AE1555" s="832"/>
      <c r="AF1555" s="832"/>
      <c r="AG1555" s="832"/>
      <c r="AH1555" s="832"/>
      <c r="AI1555" s="832"/>
      <c r="AJ1555" s="832"/>
      <c r="AK1555" s="832"/>
      <c r="AL1555" s="832"/>
      <c r="AM1555" s="832"/>
      <c r="AN1555" s="832"/>
      <c r="AO1555" s="832"/>
      <c r="AP1555" s="832"/>
      <c r="AQ1555" s="832"/>
      <c r="AR1555" s="832"/>
      <c r="AS1555" s="832"/>
      <c r="AT1555" s="832"/>
      <c r="AU1555" s="832"/>
      <c r="AV1555" s="832"/>
      <c r="AW1555" s="832"/>
      <c r="AX1555" s="832"/>
      <c r="AY1555" s="832"/>
      <c r="AZ1555" s="832"/>
      <c r="BA1555" s="832"/>
      <c r="BB1555" s="832"/>
      <c r="BC1555" s="832"/>
      <c r="BD1555" s="832"/>
      <c r="BE1555" s="832"/>
      <c r="BF1555" s="832"/>
      <c r="BG1555" s="832"/>
      <c r="BH1555" s="832"/>
      <c r="BI1555" s="832"/>
      <c r="BJ1555" s="832"/>
      <c r="BK1555" s="832"/>
      <c r="BL1555" s="832"/>
      <c r="BM1555" s="832"/>
      <c r="BN1555" s="832"/>
      <c r="BO1555" s="832"/>
      <c r="BP1555" s="832"/>
      <c r="BQ1555" s="832"/>
      <c r="BR1555" s="832"/>
      <c r="BS1555" s="832"/>
    </row>
    <row r="1556" spans="2:71" ht="15.6" customHeight="1" outlineLevel="2" x14ac:dyDescent="0.2">
      <c r="B1556" s="578"/>
      <c r="D1556" s="587" t="s">
        <v>851</v>
      </c>
      <c r="E1556" s="579"/>
      <c r="G1556" s="580"/>
      <c r="H1556" s="580"/>
      <c r="I1556" s="774"/>
      <c r="J1556" s="774"/>
      <c r="K1556" s="774"/>
      <c r="N1556" s="703"/>
      <c r="O1556" s="888"/>
      <c r="P1556" s="888"/>
      <c r="Q1556" s="888"/>
    </row>
    <row r="1557" spans="2:71" ht="15.6" customHeight="1" outlineLevel="2" x14ac:dyDescent="0.2">
      <c r="B1557" s="578"/>
      <c r="D1557" s="578" t="str">
        <f>D1555</f>
        <v>Dakisolatie hennepvezel dik 150mm  Rc 3.50 m².K/W vanaf 120 m²</v>
      </c>
      <c r="E1557" s="601">
        <v>1</v>
      </c>
      <c r="F1557" s="601" t="s">
        <v>74</v>
      </c>
      <c r="G1557" s="601"/>
      <c r="H1557" s="601">
        <f>E1557*G1557</f>
        <v>0</v>
      </c>
      <c r="I1557" s="775"/>
      <c r="J1557" s="775">
        <f>E1557*I1557</f>
        <v>0</v>
      </c>
      <c r="K1557" s="775">
        <v>65</v>
      </c>
      <c r="L1557" s="775">
        <f>E1557*K1557</f>
        <v>65</v>
      </c>
      <c r="M1557" s="775">
        <f>J1557+H1557*Tabellen!$K$2+L1557</f>
        <v>65</v>
      </c>
      <c r="N1557" s="703"/>
      <c r="O1557" s="888">
        <f>M1557</f>
        <v>65</v>
      </c>
      <c r="P1557" s="888"/>
      <c r="Q1557" s="891" t="s">
        <v>974</v>
      </c>
      <c r="R1557" s="911">
        <f>_xlfn.XLOOKUP(Q1557,Tabellen!$B$9:$B$21,Tabellen!$C$9:$C$21,"controleren")</f>
        <v>0.25</v>
      </c>
      <c r="S1557" s="889">
        <f>O1557*R1557</f>
        <v>16.25</v>
      </c>
      <c r="T1557" s="889">
        <f>O1557-S1557</f>
        <v>48.75</v>
      </c>
      <c r="U1557" s="889">
        <f>S1557*Tabellen!$G$2</f>
        <v>1.4624999999999999</v>
      </c>
      <c r="V1557" s="889">
        <f>T1557*Tabellen!$H$2</f>
        <v>10.237499999999999</v>
      </c>
      <c r="W1557" s="889">
        <f>U1557+V1557</f>
        <v>11.7</v>
      </c>
      <c r="X1557" s="889">
        <f>O1557+W1557</f>
        <v>76.7</v>
      </c>
    </row>
    <row r="1558" spans="2:71" ht="15.6" customHeight="1" outlineLevel="2" x14ac:dyDescent="0.2">
      <c r="B1558" s="578"/>
      <c r="D1558" s="578"/>
      <c r="E1558" s="601"/>
      <c r="F1558" s="601"/>
      <c r="G1558" s="596"/>
      <c r="H1558" s="601"/>
      <c r="I1558" s="775"/>
      <c r="J1558" s="775"/>
      <c r="K1558" s="775"/>
      <c r="L1558" s="775"/>
      <c r="M1558" s="775"/>
      <c r="N1558" s="703"/>
      <c r="O1558" s="888"/>
      <c r="P1558" s="888"/>
      <c r="Q1558" s="891" t="s">
        <v>974</v>
      </c>
      <c r="R1558" s="911">
        <f>_xlfn.XLOOKUP(Q1558,Tabellen!$B$9:$B$21,Tabellen!$C$9:$C$21,"controleren")</f>
        <v>0.25</v>
      </c>
      <c r="S1558" s="889">
        <f>O1558*R1558</f>
        <v>0</v>
      </c>
      <c r="T1558" s="889">
        <f>O1558-S1558</f>
        <v>0</v>
      </c>
      <c r="U1558" s="889">
        <f>S1558*Tabellen!$G$2</f>
        <v>0</v>
      </c>
      <c r="V1558" s="889">
        <f>T1558*Tabellen!$H$2</f>
        <v>0</v>
      </c>
      <c r="W1558" s="889">
        <f>U1558+V1558</f>
        <v>0</v>
      </c>
      <c r="X1558" s="889">
        <f>O1558+W1558</f>
        <v>0</v>
      </c>
    </row>
    <row r="1559" spans="2:71" ht="15.6" customHeight="1" outlineLevel="2" x14ac:dyDescent="0.2">
      <c r="B1559" s="647"/>
      <c r="D1559" s="578" t="s">
        <v>860</v>
      </c>
      <c r="E1559" s="601">
        <v>1</v>
      </c>
      <c r="F1559" s="601" t="s">
        <v>74</v>
      </c>
      <c r="G1559" s="596"/>
      <c r="H1559" s="601">
        <f>E1559*G1559</f>
        <v>0</v>
      </c>
      <c r="I1559" s="787"/>
      <c r="J1559" s="775">
        <f>E1559*I1559</f>
        <v>0</v>
      </c>
      <c r="K1559" s="775">
        <v>15</v>
      </c>
      <c r="L1559" s="775">
        <f>E1559*K1559</f>
        <v>15</v>
      </c>
      <c r="M1559" s="775">
        <f>J1559+H1559*Tabellen!$K$2+L1559</f>
        <v>15</v>
      </c>
      <c r="N1559" s="703"/>
      <c r="O1559" s="888">
        <f>M1559</f>
        <v>15</v>
      </c>
      <c r="P1559" s="888"/>
      <c r="Q1559" s="891" t="s">
        <v>974</v>
      </c>
      <c r="R1559" s="911">
        <f>_xlfn.XLOOKUP(Q1559,Tabellen!$B$9:$B$21,Tabellen!$C$9:$C$21,"controleren")</f>
        <v>0.25</v>
      </c>
      <c r="S1559" s="889">
        <f>O1559*R1559</f>
        <v>3.75</v>
      </c>
      <c r="T1559" s="889">
        <f>O1559-S1559</f>
        <v>11.25</v>
      </c>
      <c r="U1559" s="889">
        <f>S1559*Tabellen!$G$2</f>
        <v>0.33749999999999997</v>
      </c>
      <c r="V1559" s="889">
        <f>T1559*Tabellen!$H$2</f>
        <v>2.3624999999999998</v>
      </c>
      <c r="W1559" s="889">
        <f>U1559+V1559</f>
        <v>2.6999999999999997</v>
      </c>
      <c r="X1559" s="889">
        <f>O1559+W1559</f>
        <v>17.7</v>
      </c>
    </row>
    <row r="1560" spans="2:71" ht="15.6" customHeight="1" outlineLevel="2" x14ac:dyDescent="0.2">
      <c r="B1560" s="647"/>
      <c r="D1560" s="578" t="s">
        <v>862</v>
      </c>
      <c r="E1560" s="601">
        <v>1</v>
      </c>
      <c r="F1560" s="601" t="s">
        <v>74</v>
      </c>
      <c r="G1560" s="596"/>
      <c r="H1560" s="601">
        <f>E1560*G1560</f>
        <v>0</v>
      </c>
      <c r="I1560" s="775"/>
      <c r="J1560" s="775">
        <f>E1560*I1560</f>
        <v>0</v>
      </c>
      <c r="K1560" s="775">
        <v>22.2</v>
      </c>
      <c r="L1560" s="775">
        <f>E1560*K1560</f>
        <v>22.2</v>
      </c>
      <c r="M1560" s="775">
        <f>J1560+H1560*Tabellen!$K$2+L1560</f>
        <v>22.2</v>
      </c>
      <c r="N1560" s="703"/>
      <c r="O1560" s="888">
        <f>M1560</f>
        <v>22.2</v>
      </c>
      <c r="P1560" s="888"/>
      <c r="Q1560" s="891" t="s">
        <v>974</v>
      </c>
      <c r="R1560" s="911">
        <f>_xlfn.XLOOKUP(Q1560,Tabellen!$B$9:$B$21,Tabellen!$C$9:$C$21,"controleren")</f>
        <v>0.25</v>
      </c>
      <c r="S1560" s="889">
        <f>O1560*R1560</f>
        <v>5.55</v>
      </c>
      <c r="T1560" s="889">
        <f>O1560-S1560</f>
        <v>16.649999999999999</v>
      </c>
      <c r="U1560" s="889">
        <f>S1560*Tabellen!$G$2</f>
        <v>0.49949999999999994</v>
      </c>
      <c r="V1560" s="889">
        <f>T1560*Tabellen!$H$2</f>
        <v>3.4964999999999997</v>
      </c>
      <c r="W1560" s="889">
        <f>U1560+V1560</f>
        <v>3.9959999999999996</v>
      </c>
      <c r="X1560" s="889">
        <f>O1560+W1560</f>
        <v>26.195999999999998</v>
      </c>
    </row>
    <row r="1561" spans="2:71" ht="15.6" customHeight="1" outlineLevel="2" x14ac:dyDescent="0.2">
      <c r="B1561" s="647"/>
      <c r="D1561" s="578" t="s">
        <v>1902</v>
      </c>
      <c r="E1561" s="601">
        <v>1</v>
      </c>
      <c r="F1561" s="601" t="s">
        <v>74</v>
      </c>
      <c r="G1561" s="596"/>
      <c r="H1561" s="601">
        <f>E1561*G1561</f>
        <v>0</v>
      </c>
      <c r="I1561" s="775"/>
      <c r="J1561" s="775">
        <f>E1561*I1561</f>
        <v>0</v>
      </c>
      <c r="K1561" s="775">
        <v>28.9</v>
      </c>
      <c r="L1561" s="775">
        <f>E1561*K1561</f>
        <v>28.9</v>
      </c>
      <c r="M1561" s="775">
        <f>J1561+H1561*Tabellen!$K$2+L1561</f>
        <v>28.9</v>
      </c>
      <c r="N1561" s="703"/>
      <c r="O1561" s="888">
        <f>M1561</f>
        <v>28.9</v>
      </c>
      <c r="P1561" s="888"/>
      <c r="Q1561" s="891" t="s">
        <v>974</v>
      </c>
      <c r="R1561" s="911">
        <f>_xlfn.XLOOKUP(Q1561,Tabellen!$B$9:$B$21,Tabellen!$C$9:$C$21,"controleren")</f>
        <v>0.25</v>
      </c>
      <c r="S1561" s="889">
        <f>O1561*R1561</f>
        <v>7.2249999999999996</v>
      </c>
      <c r="T1561" s="889">
        <f>O1561-S1561</f>
        <v>21.674999999999997</v>
      </c>
      <c r="U1561" s="889">
        <f>S1561*Tabellen!$G$2</f>
        <v>0.65024999999999999</v>
      </c>
      <c r="V1561" s="889">
        <f>T1561*Tabellen!$H$2</f>
        <v>4.5517499999999993</v>
      </c>
      <c r="W1561" s="889">
        <f>U1561+V1561</f>
        <v>5.2019999999999991</v>
      </c>
      <c r="X1561" s="889">
        <f>O1561+W1561</f>
        <v>34.101999999999997</v>
      </c>
    </row>
    <row r="1562" spans="2:71" ht="15.6" customHeight="1" outlineLevel="2" x14ac:dyDescent="0.2">
      <c r="B1562" s="578"/>
      <c r="D1562" s="601"/>
      <c r="E1562" s="579"/>
      <c r="G1562" s="580"/>
      <c r="H1562" s="580"/>
      <c r="N1562" s="703"/>
      <c r="O1562" s="888"/>
      <c r="P1562" s="888"/>
      <c r="Q1562" s="888"/>
    </row>
    <row r="1563" spans="2:71" ht="9" customHeight="1" outlineLevel="1" x14ac:dyDescent="0.2">
      <c r="B1563" s="582"/>
      <c r="D1563" s="583"/>
      <c r="E1563" s="585"/>
      <c r="F1563" s="583"/>
      <c r="G1563" s="584"/>
      <c r="H1563" s="584"/>
      <c r="I1563" s="769"/>
      <c r="J1563" s="769"/>
      <c r="K1563" s="769"/>
      <c r="L1563" s="769"/>
      <c r="M1563" s="769"/>
      <c r="N1563" s="694"/>
      <c r="O1563" s="892"/>
      <c r="P1563" s="892"/>
      <c r="Q1563" s="892"/>
      <c r="R1563" s="893"/>
      <c r="S1563" s="893"/>
      <c r="T1563" s="893"/>
      <c r="U1563" s="893"/>
      <c r="V1563" s="893"/>
      <c r="W1563" s="893"/>
      <c r="X1563" s="893"/>
      <c r="Y1563" s="892"/>
      <c r="Z1563" s="837"/>
      <c r="AA1563" s="838"/>
      <c r="AG1563" s="835"/>
      <c r="AH1563" s="835"/>
    </row>
    <row r="1564" spans="2:71" s="789" customFormat="1" ht="15.6" customHeight="1" outlineLevel="1" x14ac:dyDescent="0.2">
      <c r="B1564" s="569" t="s">
        <v>934</v>
      </c>
      <c r="C1564" s="814"/>
      <c r="D1564" s="570" t="s">
        <v>1545</v>
      </c>
      <c r="E1564" s="577">
        <v>1</v>
      </c>
      <c r="F1564" s="570" t="s">
        <v>74</v>
      </c>
      <c r="G1564" s="571"/>
      <c r="H1564" s="571">
        <f>SUM(H1565:H1567)</f>
        <v>0</v>
      </c>
      <c r="I1564" s="767"/>
      <c r="J1564" s="767">
        <f>SUM(J1565:J1567)</f>
        <v>0</v>
      </c>
      <c r="K1564" s="767"/>
      <c r="L1564" s="767">
        <f>SUM(L1565:L1567)</f>
        <v>0.38</v>
      </c>
      <c r="M1564" s="767">
        <f>SUM(M1565:M1567)</f>
        <v>0.38</v>
      </c>
      <c r="N1564" s="814"/>
      <c r="O1564" s="884">
        <f>SUM(O1565:O1567)</f>
        <v>0.38</v>
      </c>
      <c r="P1564" s="885" t="str">
        <f>B1564</f>
        <v>V4-1-F4</v>
      </c>
      <c r="Q1564" s="885"/>
      <c r="R1564" s="886"/>
      <c r="S1564" s="886"/>
      <c r="T1564" s="886"/>
      <c r="U1564" s="886"/>
      <c r="V1564" s="886"/>
      <c r="W1564" s="886"/>
      <c r="X1564" s="886">
        <f>SUM(X1565:X1567)</f>
        <v>0.44840000000000002</v>
      </c>
      <c r="Y1564" s="887"/>
      <c r="Z1564" s="832"/>
      <c r="AA1564" s="832"/>
      <c r="AB1564" s="832"/>
      <c r="AC1564" s="832"/>
      <c r="AD1564" s="832"/>
      <c r="AE1564" s="832"/>
      <c r="AF1564" s="832"/>
      <c r="AG1564" s="832"/>
      <c r="AH1564" s="832"/>
      <c r="AI1564" s="832"/>
      <c r="AJ1564" s="832"/>
      <c r="AK1564" s="832"/>
      <c r="AL1564" s="832"/>
      <c r="AM1564" s="832"/>
      <c r="AN1564" s="832"/>
      <c r="AO1564" s="832"/>
      <c r="AP1564" s="832"/>
      <c r="AQ1564" s="832"/>
      <c r="AR1564" s="832"/>
      <c r="AS1564" s="832"/>
      <c r="AT1564" s="832"/>
      <c r="AU1564" s="832"/>
      <c r="AV1564" s="832"/>
      <c r="AW1564" s="832"/>
      <c r="AX1564" s="832"/>
      <c r="AY1564" s="832"/>
      <c r="AZ1564" s="832"/>
      <c r="BA1564" s="832"/>
      <c r="BB1564" s="832"/>
      <c r="BC1564" s="832"/>
      <c r="BD1564" s="832"/>
      <c r="BE1564" s="832"/>
      <c r="BF1564" s="832"/>
      <c r="BG1564" s="832"/>
      <c r="BH1564" s="832"/>
      <c r="BI1564" s="832"/>
      <c r="BJ1564" s="832"/>
      <c r="BK1564" s="832"/>
      <c r="BL1564" s="832"/>
      <c r="BM1564" s="832"/>
      <c r="BN1564" s="832"/>
      <c r="BO1564" s="832"/>
      <c r="BP1564" s="832"/>
      <c r="BQ1564" s="832"/>
      <c r="BR1564" s="832"/>
      <c r="BS1564" s="832"/>
    </row>
    <row r="1565" spans="2:71" ht="15.6" customHeight="1" outlineLevel="2" x14ac:dyDescent="0.2">
      <c r="B1565" s="578"/>
      <c r="D1565" s="587" t="s">
        <v>851</v>
      </c>
      <c r="E1565" s="579"/>
      <c r="G1565" s="580"/>
      <c r="H1565" s="580"/>
      <c r="I1565" s="774"/>
      <c r="J1565" s="774"/>
      <c r="K1565" s="774"/>
      <c r="N1565" s="703"/>
      <c r="O1565" s="888"/>
      <c r="P1565" s="888"/>
      <c r="Q1565" s="888"/>
    </row>
    <row r="1566" spans="2:71" ht="15.6" customHeight="1" outlineLevel="2" x14ac:dyDescent="0.2">
      <c r="B1566" s="578"/>
      <c r="D1566" s="578" t="str">
        <f>D1564</f>
        <v>╚ Hennepvezel meer-/minderprijs per mm</v>
      </c>
      <c r="E1566" s="601">
        <v>1</v>
      </c>
      <c r="F1566" s="601" t="s">
        <v>74</v>
      </c>
      <c r="G1566" s="601"/>
      <c r="H1566" s="601">
        <f>E1566*G1566</f>
        <v>0</v>
      </c>
      <c r="I1566" s="775"/>
      <c r="J1566" s="775">
        <f>E1566*I1566</f>
        <v>0</v>
      </c>
      <c r="K1566" s="775">
        <v>0.38</v>
      </c>
      <c r="L1566" s="775">
        <f>E1566*K1566</f>
        <v>0.38</v>
      </c>
      <c r="M1566" s="775">
        <f>J1566+H1566*Tabellen!$K$2+L1566</f>
        <v>0.38</v>
      </c>
      <c r="N1566" s="703"/>
      <c r="O1566" s="888">
        <f>M1566</f>
        <v>0.38</v>
      </c>
      <c r="P1566" s="888"/>
      <c r="Q1566" s="891" t="s">
        <v>974</v>
      </c>
      <c r="R1566" s="911">
        <f>_xlfn.XLOOKUP(Q1566,Tabellen!$B$9:$B$21,Tabellen!$C$9:$C$21,"controleren")</f>
        <v>0.25</v>
      </c>
      <c r="S1566" s="889">
        <f>O1566*R1566</f>
        <v>9.5000000000000001E-2</v>
      </c>
      <c r="T1566" s="889">
        <f>O1566-S1566</f>
        <v>0.28500000000000003</v>
      </c>
      <c r="U1566" s="889">
        <f>S1566*Tabellen!$G$2</f>
        <v>8.5500000000000003E-3</v>
      </c>
      <c r="V1566" s="889">
        <f>T1566*Tabellen!$H$2</f>
        <v>5.9850000000000007E-2</v>
      </c>
      <c r="W1566" s="889">
        <f>U1566+V1566</f>
        <v>6.8400000000000002E-2</v>
      </c>
      <c r="X1566" s="889">
        <f>O1566+W1566</f>
        <v>0.44840000000000002</v>
      </c>
    </row>
    <row r="1567" spans="2:71" ht="15.6" customHeight="1" outlineLevel="2" x14ac:dyDescent="0.2">
      <c r="B1567" s="578"/>
      <c r="D1567" s="601"/>
      <c r="E1567" s="579"/>
      <c r="G1567" s="580">
        <v>0</v>
      </c>
      <c r="H1567" s="580">
        <f>E1567*G1567</f>
        <v>0</v>
      </c>
      <c r="I1567" s="768">
        <v>0</v>
      </c>
      <c r="J1567" s="768">
        <f>E1567*I1567</f>
        <v>0</v>
      </c>
      <c r="L1567" s="768">
        <f>E1567*K1567</f>
        <v>0</v>
      </c>
      <c r="M1567" s="768">
        <f>J1567+H1567*Tabellen!$K$2+L1567</f>
        <v>0</v>
      </c>
      <c r="N1567" s="703"/>
      <c r="O1567" s="888"/>
      <c r="P1567" s="888"/>
      <c r="Q1567" s="888"/>
    </row>
    <row r="1568" spans="2:71" ht="9" customHeight="1" outlineLevel="1" x14ac:dyDescent="0.2">
      <c r="B1568" s="582"/>
      <c r="D1568" s="583"/>
      <c r="E1568" s="585"/>
      <c r="F1568" s="583"/>
      <c r="G1568" s="584"/>
      <c r="H1568" s="584"/>
      <c r="I1568" s="769"/>
      <c r="J1568" s="769"/>
      <c r="K1568" s="769"/>
      <c r="L1568" s="769"/>
      <c r="M1568" s="769"/>
      <c r="N1568" s="694"/>
      <c r="O1568" s="892"/>
      <c r="P1568" s="892"/>
      <c r="Q1568" s="892"/>
      <c r="R1568" s="893"/>
      <c r="S1568" s="893"/>
      <c r="T1568" s="893"/>
      <c r="U1568" s="893"/>
      <c r="V1568" s="893"/>
      <c r="W1568" s="893"/>
      <c r="X1568" s="893"/>
      <c r="Y1568" s="892"/>
      <c r="Z1568" s="837"/>
      <c r="AA1568" s="838"/>
      <c r="AG1568" s="835"/>
      <c r="AH1568" s="835"/>
    </row>
    <row r="1569" spans="2:71" s="789" customFormat="1" ht="15.6" customHeight="1" outlineLevel="1" x14ac:dyDescent="0.2">
      <c r="B1569" s="569" t="s">
        <v>935</v>
      </c>
      <c r="C1569" s="814"/>
      <c r="D1569" s="570" t="s">
        <v>1972</v>
      </c>
      <c r="E1569" s="577">
        <v>1</v>
      </c>
      <c r="F1569" s="570" t="s">
        <v>74</v>
      </c>
      <c r="G1569" s="571"/>
      <c r="H1569" s="571">
        <f>SUM(H1570:H1578)</f>
        <v>0</v>
      </c>
      <c r="I1569" s="767"/>
      <c r="J1569" s="767">
        <f>SUM(J1570:J1578)</f>
        <v>0</v>
      </c>
      <c r="K1569" s="767"/>
      <c r="L1569" s="767">
        <f>SUM(L1570:L1578)</f>
        <v>137.1</v>
      </c>
      <c r="M1569" s="767">
        <f>SUM(M1570:M1578)</f>
        <v>137.1</v>
      </c>
      <c r="N1569" s="814"/>
      <c r="O1569" s="884">
        <f>SUM(O1570:O1578)</f>
        <v>137.1</v>
      </c>
      <c r="P1569" s="885" t="str">
        <f>B1569</f>
        <v>V4-1-G1</v>
      </c>
      <c r="Q1569" s="885"/>
      <c r="R1569" s="886"/>
      <c r="S1569" s="886"/>
      <c r="T1569" s="886"/>
      <c r="U1569" s="886"/>
      <c r="V1569" s="886"/>
      <c r="W1569" s="886"/>
      <c r="X1569" s="886">
        <f>SUM(X1570:X1578)</f>
        <v>161.77799999999999</v>
      </c>
      <c r="Y1569" s="887"/>
      <c r="Z1569" s="832"/>
      <c r="AA1569" s="832"/>
      <c r="AB1569" s="832"/>
      <c r="AC1569" s="832"/>
      <c r="AD1569" s="832"/>
      <c r="AE1569" s="832"/>
      <c r="AF1569" s="832"/>
      <c r="AG1569" s="832"/>
      <c r="AH1569" s="832"/>
      <c r="AI1569" s="832"/>
      <c r="AJ1569" s="832"/>
      <c r="AK1569" s="832"/>
      <c r="AL1569" s="832"/>
      <c r="AM1569" s="832"/>
      <c r="AN1569" s="832"/>
      <c r="AO1569" s="832"/>
      <c r="AP1569" s="832"/>
      <c r="AQ1569" s="832"/>
      <c r="AR1569" s="832"/>
      <c r="AS1569" s="832"/>
      <c r="AT1569" s="832"/>
      <c r="AU1569" s="832"/>
      <c r="AV1569" s="832"/>
      <c r="AW1569" s="832"/>
      <c r="AX1569" s="832"/>
      <c r="AY1569" s="832"/>
      <c r="AZ1569" s="832"/>
      <c r="BA1569" s="832"/>
      <c r="BB1569" s="832"/>
      <c r="BC1569" s="832"/>
      <c r="BD1569" s="832"/>
      <c r="BE1569" s="832"/>
      <c r="BF1569" s="832"/>
      <c r="BG1569" s="832"/>
      <c r="BH1569" s="832"/>
      <c r="BI1569" s="832"/>
      <c r="BJ1569" s="832"/>
      <c r="BK1569" s="832"/>
      <c r="BL1569" s="832"/>
      <c r="BM1569" s="832"/>
      <c r="BN1569" s="832"/>
      <c r="BO1569" s="832"/>
      <c r="BP1569" s="832"/>
      <c r="BQ1569" s="832"/>
      <c r="BR1569" s="832"/>
      <c r="BS1569" s="832"/>
    </row>
    <row r="1570" spans="2:71" ht="15.6" customHeight="1" outlineLevel="2" x14ac:dyDescent="0.2">
      <c r="B1570" s="578"/>
      <c r="D1570" s="587" t="s">
        <v>970</v>
      </c>
      <c r="E1570" s="579"/>
      <c r="G1570" s="580"/>
      <c r="H1570" s="580"/>
      <c r="I1570" s="774"/>
      <c r="J1570" s="774"/>
      <c r="K1570" s="774"/>
      <c r="N1570" s="703"/>
      <c r="O1570" s="888"/>
      <c r="P1570" s="888"/>
      <c r="Q1570" s="888"/>
    </row>
    <row r="1571" spans="2:71" ht="15.6" customHeight="1" outlineLevel="2" x14ac:dyDescent="0.2">
      <c r="B1571" s="578"/>
      <c r="D1571" s="578" t="str">
        <f>D1569</f>
        <v>Dakisolatie PIR-platen dik 80mm Rc 3.50 m².K/W van 0 m² tot 45 m²</v>
      </c>
      <c r="E1571" s="601">
        <v>1</v>
      </c>
      <c r="F1571" s="601" t="s">
        <v>74</v>
      </c>
      <c r="G1571" s="601"/>
      <c r="H1571" s="601">
        <f>E1571*G1571</f>
        <v>0</v>
      </c>
      <c r="I1571" s="775"/>
      <c r="J1571" s="775">
        <f>E1571*I1571</f>
        <v>0</v>
      </c>
      <c r="K1571" s="775">
        <v>55</v>
      </c>
      <c r="L1571" s="775">
        <f>E1571*K1571</f>
        <v>55</v>
      </c>
      <c r="M1571" s="775">
        <f>J1571+H1571*Tabellen!$K$2+L1571</f>
        <v>55</v>
      </c>
      <c r="N1571" s="703"/>
      <c r="O1571" s="888">
        <f>M1571</f>
        <v>55</v>
      </c>
      <c r="P1571" s="888"/>
      <c r="Q1571" s="891" t="s">
        <v>974</v>
      </c>
      <c r="R1571" s="911">
        <f>_xlfn.XLOOKUP(Q1571,Tabellen!$B$9:$B$21,Tabellen!$C$9:$C$21,"controleren")</f>
        <v>0.25</v>
      </c>
      <c r="S1571" s="889">
        <f t="shared" ref="S1571:S1575" si="370">O1571*R1571</f>
        <v>13.75</v>
      </c>
      <c r="T1571" s="889">
        <f t="shared" ref="T1571:T1575" si="371">O1571-S1571</f>
        <v>41.25</v>
      </c>
      <c r="U1571" s="889">
        <f>S1571*Tabellen!$G$2</f>
        <v>1.2375</v>
      </c>
      <c r="V1571" s="889">
        <f>T1571*Tabellen!$H$2</f>
        <v>8.6624999999999996</v>
      </c>
      <c r="W1571" s="889">
        <f t="shared" ref="W1571:W1575" si="372">U1571+V1571</f>
        <v>9.9</v>
      </c>
      <c r="X1571" s="889">
        <f t="shared" ref="X1571:X1575" si="373">O1571+W1571</f>
        <v>64.900000000000006</v>
      </c>
    </row>
    <row r="1572" spans="2:71" ht="15.6" customHeight="1" outlineLevel="2" x14ac:dyDescent="0.2">
      <c r="B1572" s="578"/>
      <c r="D1572" s="578"/>
      <c r="E1572" s="601"/>
      <c r="F1572" s="601"/>
      <c r="G1572" s="596"/>
      <c r="H1572" s="601"/>
      <c r="I1572" s="775"/>
      <c r="J1572" s="775"/>
      <c r="K1572" s="775"/>
      <c r="L1572" s="775"/>
      <c r="M1572" s="775"/>
      <c r="N1572" s="703"/>
      <c r="O1572" s="888"/>
      <c r="P1572" s="888"/>
      <c r="Q1572" s="891" t="s">
        <v>974</v>
      </c>
      <c r="R1572" s="911">
        <f>_xlfn.XLOOKUP(Q1572,Tabellen!$B$9:$B$21,Tabellen!$C$9:$C$21,"controleren")</f>
        <v>0.25</v>
      </c>
      <c r="S1572" s="889">
        <f t="shared" si="370"/>
        <v>0</v>
      </c>
      <c r="T1572" s="889">
        <f t="shared" si="371"/>
        <v>0</v>
      </c>
      <c r="U1572" s="889">
        <f>S1572*Tabellen!$G$2</f>
        <v>0</v>
      </c>
      <c r="V1572" s="889">
        <f>T1572*Tabellen!$H$2</f>
        <v>0</v>
      </c>
      <c r="W1572" s="889">
        <f t="shared" si="372"/>
        <v>0</v>
      </c>
      <c r="X1572" s="889">
        <f t="shared" si="373"/>
        <v>0</v>
      </c>
    </row>
    <row r="1573" spans="2:71" ht="15.6" customHeight="1" outlineLevel="2" x14ac:dyDescent="0.2">
      <c r="B1573" s="647"/>
      <c r="D1573" s="578" t="s">
        <v>860</v>
      </c>
      <c r="E1573" s="601">
        <v>1</v>
      </c>
      <c r="F1573" s="601" t="s">
        <v>74</v>
      </c>
      <c r="G1573" s="596"/>
      <c r="H1573" s="601">
        <f t="shared" ref="H1573:H1578" si="374">E1573*G1573</f>
        <v>0</v>
      </c>
      <c r="I1573" s="787"/>
      <c r="J1573" s="775">
        <f t="shared" ref="J1573:J1578" si="375">E1573*I1573</f>
        <v>0</v>
      </c>
      <c r="K1573" s="775">
        <v>15</v>
      </c>
      <c r="L1573" s="775">
        <f t="shared" ref="L1573:L1578" si="376">E1573*K1573</f>
        <v>15</v>
      </c>
      <c r="M1573" s="775">
        <f>J1573+H1573*Tabellen!$K$2+L1573</f>
        <v>15</v>
      </c>
      <c r="N1573" s="703"/>
      <c r="O1573" s="888">
        <f>M1573</f>
        <v>15</v>
      </c>
      <c r="P1573" s="888"/>
      <c r="Q1573" s="891" t="s">
        <v>974</v>
      </c>
      <c r="R1573" s="911">
        <f>_xlfn.XLOOKUP(Q1573,Tabellen!$B$9:$B$21,Tabellen!$C$9:$C$21,"controleren")</f>
        <v>0.25</v>
      </c>
      <c r="S1573" s="889">
        <f t="shared" si="370"/>
        <v>3.75</v>
      </c>
      <c r="T1573" s="889">
        <f t="shared" si="371"/>
        <v>11.25</v>
      </c>
      <c r="U1573" s="889">
        <f>S1573*Tabellen!$G$2</f>
        <v>0.33749999999999997</v>
      </c>
      <c r="V1573" s="889">
        <f>T1573*Tabellen!$H$2</f>
        <v>2.3624999999999998</v>
      </c>
      <c r="W1573" s="889">
        <f t="shared" si="372"/>
        <v>2.6999999999999997</v>
      </c>
      <c r="X1573" s="889">
        <f t="shared" si="373"/>
        <v>17.7</v>
      </c>
    </row>
    <row r="1574" spans="2:71" ht="15.6" customHeight="1" outlineLevel="2" x14ac:dyDescent="0.2">
      <c r="B1574" s="647"/>
      <c r="D1574" s="578" t="s">
        <v>861</v>
      </c>
      <c r="E1574" s="601">
        <v>1</v>
      </c>
      <c r="F1574" s="601" t="s">
        <v>74</v>
      </c>
      <c r="G1574" s="596"/>
      <c r="H1574" s="601">
        <f t="shared" si="374"/>
        <v>0</v>
      </c>
      <c r="I1574" s="787"/>
      <c r="J1574" s="775">
        <f t="shared" si="375"/>
        <v>0</v>
      </c>
      <c r="K1574" s="775">
        <v>12</v>
      </c>
      <c r="L1574" s="775">
        <f t="shared" si="376"/>
        <v>12</v>
      </c>
      <c r="M1574" s="775">
        <f>J1574+H1574*Tabellen!$K$2+L1574</f>
        <v>12</v>
      </c>
      <c r="N1574" s="703"/>
      <c r="O1574" s="888">
        <f>M1574</f>
        <v>12</v>
      </c>
      <c r="P1574" s="888"/>
      <c r="Q1574" s="891" t="s">
        <v>974</v>
      </c>
      <c r="R1574" s="911">
        <f>_xlfn.XLOOKUP(Q1574,Tabellen!$B$9:$B$21,Tabellen!$C$9:$C$21,"controleren")</f>
        <v>0.25</v>
      </c>
      <c r="S1574" s="889">
        <f t="shared" si="370"/>
        <v>3</v>
      </c>
      <c r="T1574" s="889">
        <f t="shared" si="371"/>
        <v>9</v>
      </c>
      <c r="U1574" s="889">
        <f>S1574*Tabellen!$G$2</f>
        <v>0.27</v>
      </c>
      <c r="V1574" s="889">
        <f>T1574*Tabellen!$H$2</f>
        <v>1.89</v>
      </c>
      <c r="W1574" s="889">
        <f t="shared" si="372"/>
        <v>2.16</v>
      </c>
      <c r="X1574" s="889">
        <f t="shared" si="373"/>
        <v>14.16</v>
      </c>
    </row>
    <row r="1575" spans="2:71" ht="15.6" customHeight="1" outlineLevel="2" x14ac:dyDescent="0.2">
      <c r="B1575" s="647"/>
      <c r="D1575" s="578" t="s">
        <v>865</v>
      </c>
      <c r="E1575" s="601">
        <v>1</v>
      </c>
      <c r="F1575" s="601" t="s">
        <v>74</v>
      </c>
      <c r="G1575" s="596"/>
      <c r="H1575" s="601">
        <f t="shared" si="374"/>
        <v>0</v>
      </c>
      <c r="I1575" s="775"/>
      <c r="J1575" s="775">
        <f t="shared" si="375"/>
        <v>0</v>
      </c>
      <c r="K1575" s="775">
        <v>4</v>
      </c>
      <c r="L1575" s="775">
        <f t="shared" si="376"/>
        <v>4</v>
      </c>
      <c r="M1575" s="775">
        <f>J1575+H1575*Tabellen!$K$2+L1575</f>
        <v>4</v>
      </c>
      <c r="N1575" s="703"/>
      <c r="O1575" s="888">
        <f>M1575</f>
        <v>4</v>
      </c>
      <c r="P1575" s="888"/>
      <c r="Q1575" s="891" t="s">
        <v>974</v>
      </c>
      <c r="R1575" s="911">
        <f>_xlfn.XLOOKUP(Q1575,Tabellen!$B$9:$B$21,Tabellen!$C$9:$C$21,"controleren")</f>
        <v>0.25</v>
      </c>
      <c r="S1575" s="889">
        <f t="shared" si="370"/>
        <v>1</v>
      </c>
      <c r="T1575" s="889">
        <f t="shared" si="371"/>
        <v>3</v>
      </c>
      <c r="U1575" s="889">
        <f>S1575*Tabellen!$G$2</f>
        <v>0.09</v>
      </c>
      <c r="V1575" s="889">
        <f>T1575*Tabellen!$H$2</f>
        <v>0.63</v>
      </c>
      <c r="W1575" s="889">
        <f t="shared" si="372"/>
        <v>0.72</v>
      </c>
      <c r="X1575" s="889">
        <f t="shared" si="373"/>
        <v>4.72</v>
      </c>
    </row>
    <row r="1576" spans="2:71" ht="15.6" customHeight="1" outlineLevel="2" x14ac:dyDescent="0.2">
      <c r="B1576" s="647"/>
      <c r="D1576" s="578" t="s">
        <v>862</v>
      </c>
      <c r="E1576" s="601">
        <v>1</v>
      </c>
      <c r="F1576" s="601" t="s">
        <v>74</v>
      </c>
      <c r="G1576" s="596"/>
      <c r="H1576" s="601">
        <f t="shared" si="374"/>
        <v>0</v>
      </c>
      <c r="I1576" s="775"/>
      <c r="J1576" s="775">
        <f t="shared" si="375"/>
        <v>0</v>
      </c>
      <c r="K1576" s="775">
        <v>22.2</v>
      </c>
      <c r="L1576" s="775">
        <f t="shared" si="376"/>
        <v>22.2</v>
      </c>
      <c r="M1576" s="775">
        <f>J1576+H1576*Tabellen!$K$2+L1576</f>
        <v>22.2</v>
      </c>
      <c r="N1576" s="703"/>
      <c r="O1576" s="888">
        <f>M1576</f>
        <v>22.2</v>
      </c>
      <c r="P1576" s="888"/>
      <c r="Q1576" s="891" t="s">
        <v>974</v>
      </c>
      <c r="R1576" s="911">
        <f>_xlfn.XLOOKUP(Q1576,Tabellen!$B$9:$B$21,Tabellen!$C$9:$C$21,"controleren")</f>
        <v>0.25</v>
      </c>
      <c r="S1576" s="889">
        <f>O1576*R1576</f>
        <v>5.55</v>
      </c>
      <c r="T1576" s="889">
        <f>O1576-S1576</f>
        <v>16.649999999999999</v>
      </c>
      <c r="U1576" s="889">
        <f>S1576*Tabellen!$G$2</f>
        <v>0.49949999999999994</v>
      </c>
      <c r="V1576" s="889">
        <f>T1576*Tabellen!$H$2</f>
        <v>3.4964999999999997</v>
      </c>
      <c r="W1576" s="889">
        <f>U1576+V1576</f>
        <v>3.9959999999999996</v>
      </c>
      <c r="X1576" s="889">
        <f>O1576+W1576</f>
        <v>26.195999999999998</v>
      </c>
    </row>
    <row r="1577" spans="2:71" ht="15.6" customHeight="1" outlineLevel="2" x14ac:dyDescent="0.2">
      <c r="B1577" s="647"/>
      <c r="D1577" s="578" t="s">
        <v>1902</v>
      </c>
      <c r="E1577" s="601">
        <v>1</v>
      </c>
      <c r="F1577" s="601" t="s">
        <v>74</v>
      </c>
      <c r="G1577" s="596"/>
      <c r="H1577" s="601">
        <f t="shared" si="374"/>
        <v>0</v>
      </c>
      <c r="I1577" s="775"/>
      <c r="J1577" s="775">
        <f t="shared" si="375"/>
        <v>0</v>
      </c>
      <c r="K1577" s="775">
        <v>28.9</v>
      </c>
      <c r="L1577" s="775">
        <f t="shared" si="376"/>
        <v>28.9</v>
      </c>
      <c r="M1577" s="775">
        <f>J1577+H1577*Tabellen!$K$2+L1577</f>
        <v>28.9</v>
      </c>
      <c r="N1577" s="703"/>
      <c r="O1577" s="888">
        <f>M1577</f>
        <v>28.9</v>
      </c>
      <c r="P1577" s="888"/>
      <c r="Q1577" s="891" t="s">
        <v>974</v>
      </c>
      <c r="R1577" s="911">
        <f>_xlfn.XLOOKUP(Q1577,Tabellen!$B$9:$B$21,Tabellen!$C$9:$C$21,"controleren")</f>
        <v>0.25</v>
      </c>
      <c r="S1577" s="889">
        <f>O1577*R1577</f>
        <v>7.2249999999999996</v>
      </c>
      <c r="T1577" s="889">
        <f>O1577-S1577</f>
        <v>21.674999999999997</v>
      </c>
      <c r="U1577" s="889">
        <f>S1577*Tabellen!$G$2</f>
        <v>0.65024999999999999</v>
      </c>
      <c r="V1577" s="889">
        <f>T1577*Tabellen!$H$2</f>
        <v>4.5517499999999993</v>
      </c>
      <c r="W1577" s="889">
        <f>U1577+V1577</f>
        <v>5.2019999999999991</v>
      </c>
      <c r="X1577" s="889">
        <f>O1577+W1577</f>
        <v>34.101999999999997</v>
      </c>
    </row>
    <row r="1578" spans="2:71" ht="15.6" customHeight="1" outlineLevel="2" x14ac:dyDescent="0.2">
      <c r="B1578" s="578"/>
      <c r="D1578" s="601"/>
      <c r="E1578" s="579"/>
      <c r="G1578" s="580">
        <v>0</v>
      </c>
      <c r="H1578" s="580">
        <f t="shared" si="374"/>
        <v>0</v>
      </c>
      <c r="I1578" s="768">
        <v>0</v>
      </c>
      <c r="J1578" s="768">
        <f t="shared" si="375"/>
        <v>0</v>
      </c>
      <c r="L1578" s="768">
        <f t="shared" si="376"/>
        <v>0</v>
      </c>
      <c r="M1578" s="768">
        <f>J1578+H1578*Tabellen!$K$2+L1578</f>
        <v>0</v>
      </c>
      <c r="N1578" s="703"/>
      <c r="O1578" s="888"/>
      <c r="P1578" s="888"/>
      <c r="Q1578" s="888"/>
    </row>
    <row r="1579" spans="2:71" ht="9" customHeight="1" outlineLevel="1" x14ac:dyDescent="0.2">
      <c r="B1579" s="582"/>
      <c r="D1579" s="583"/>
      <c r="E1579" s="585"/>
      <c r="F1579" s="583"/>
      <c r="G1579" s="584"/>
      <c r="H1579" s="584"/>
      <c r="I1579" s="769"/>
      <c r="J1579" s="769"/>
      <c r="K1579" s="769"/>
      <c r="L1579" s="769"/>
      <c r="M1579" s="769"/>
      <c r="N1579" s="694"/>
      <c r="O1579" s="892"/>
      <c r="P1579" s="892"/>
      <c r="Q1579" s="892"/>
      <c r="R1579" s="893"/>
      <c r="S1579" s="893"/>
      <c r="T1579" s="893"/>
      <c r="U1579" s="893"/>
      <c r="V1579" s="893"/>
      <c r="W1579" s="893"/>
      <c r="X1579" s="893"/>
      <c r="Y1579" s="892"/>
      <c r="Z1579" s="837"/>
      <c r="AA1579" s="838"/>
      <c r="AG1579" s="835"/>
      <c r="AH1579" s="835"/>
    </row>
    <row r="1580" spans="2:71" s="789" customFormat="1" ht="15.6" customHeight="1" outlineLevel="1" x14ac:dyDescent="0.2">
      <c r="B1580" s="569" t="s">
        <v>936</v>
      </c>
      <c r="C1580" s="814"/>
      <c r="D1580" s="570" t="s">
        <v>1973</v>
      </c>
      <c r="E1580" s="577">
        <v>1</v>
      </c>
      <c r="F1580" s="570" t="s">
        <v>74</v>
      </c>
      <c r="G1580" s="571"/>
      <c r="H1580" s="571">
        <f>SUM(H1581:H1588)</f>
        <v>0</v>
      </c>
      <c r="I1580" s="767"/>
      <c r="J1580" s="767">
        <f>SUM(J1581:J1588)</f>
        <v>0</v>
      </c>
      <c r="K1580" s="767"/>
      <c r="L1580" s="767">
        <f>SUM(L1581:L1588)</f>
        <v>128.1</v>
      </c>
      <c r="M1580" s="767">
        <f>SUM(M1581:M1588)</f>
        <v>128.1</v>
      </c>
      <c r="N1580" s="814"/>
      <c r="O1580" s="884">
        <f>SUM(O1581:O1588)</f>
        <v>128.1</v>
      </c>
      <c r="P1580" s="885" t="str">
        <f>B1580</f>
        <v>V4-1-G2</v>
      </c>
      <c r="Q1580" s="885"/>
      <c r="R1580" s="886"/>
      <c r="S1580" s="886"/>
      <c r="T1580" s="886"/>
      <c r="U1580" s="886"/>
      <c r="V1580" s="886"/>
      <c r="W1580" s="886"/>
      <c r="X1580" s="886">
        <f>SUM(X1581:X1588)</f>
        <v>151.15799999999999</v>
      </c>
      <c r="Y1580" s="887"/>
      <c r="Z1580" s="832"/>
      <c r="AA1580" s="832"/>
      <c r="AB1580" s="832"/>
      <c r="AC1580" s="832"/>
      <c r="AD1580" s="832"/>
      <c r="AE1580" s="832"/>
      <c r="AF1580" s="832"/>
      <c r="AG1580" s="832"/>
      <c r="AH1580" s="832"/>
      <c r="AI1580" s="832"/>
      <c r="AJ1580" s="832"/>
      <c r="AK1580" s="832"/>
      <c r="AL1580" s="832"/>
      <c r="AM1580" s="832"/>
      <c r="AN1580" s="832"/>
      <c r="AO1580" s="832"/>
      <c r="AP1580" s="832"/>
      <c r="AQ1580" s="832"/>
      <c r="AR1580" s="832"/>
      <c r="AS1580" s="832"/>
      <c r="AT1580" s="832"/>
      <c r="AU1580" s="832"/>
      <c r="AV1580" s="832"/>
      <c r="AW1580" s="832"/>
      <c r="AX1580" s="832"/>
      <c r="AY1580" s="832"/>
      <c r="AZ1580" s="832"/>
      <c r="BA1580" s="832"/>
      <c r="BB1580" s="832"/>
      <c r="BC1580" s="832"/>
      <c r="BD1580" s="832"/>
      <c r="BE1580" s="832"/>
      <c r="BF1580" s="832"/>
      <c r="BG1580" s="832"/>
      <c r="BH1580" s="832"/>
      <c r="BI1580" s="832"/>
      <c r="BJ1580" s="832"/>
      <c r="BK1580" s="832"/>
      <c r="BL1580" s="832"/>
      <c r="BM1580" s="832"/>
      <c r="BN1580" s="832"/>
      <c r="BO1580" s="832"/>
      <c r="BP1580" s="832"/>
      <c r="BQ1580" s="832"/>
      <c r="BR1580" s="832"/>
      <c r="BS1580" s="832"/>
    </row>
    <row r="1581" spans="2:71" ht="15.6" customHeight="1" outlineLevel="2" x14ac:dyDescent="0.2">
      <c r="B1581" s="578"/>
      <c r="D1581" s="587" t="s">
        <v>853</v>
      </c>
      <c r="E1581" s="579"/>
      <c r="G1581" s="580"/>
      <c r="H1581" s="580"/>
      <c r="I1581" s="774"/>
      <c r="J1581" s="774"/>
      <c r="K1581" s="774"/>
      <c r="N1581" s="703"/>
      <c r="O1581" s="888"/>
      <c r="P1581" s="888"/>
      <c r="Q1581" s="888"/>
    </row>
    <row r="1582" spans="2:71" ht="15.6" customHeight="1" outlineLevel="2" x14ac:dyDescent="0.2">
      <c r="B1582" s="578"/>
      <c r="D1582" s="578" t="str">
        <f>D1580</f>
        <v>Dakisolatie PIR-platen dik 80mm  Rc 3.50 m².K/W van 45 m² tot 120 m²</v>
      </c>
      <c r="E1582" s="601">
        <v>1</v>
      </c>
      <c r="F1582" s="601" t="s">
        <v>74</v>
      </c>
      <c r="G1582" s="601"/>
      <c r="H1582" s="601">
        <f>E1582*G1582</f>
        <v>0</v>
      </c>
      <c r="I1582" s="775"/>
      <c r="J1582" s="775">
        <f>E1582*I1582</f>
        <v>0</v>
      </c>
      <c r="K1582" s="775">
        <v>50</v>
      </c>
      <c r="L1582" s="775">
        <f>E1582*K1582</f>
        <v>50</v>
      </c>
      <c r="M1582" s="775">
        <f>J1582+H1582*Tabellen!$K$2+L1582</f>
        <v>50</v>
      </c>
      <c r="N1582" s="703"/>
      <c r="O1582" s="888">
        <f>M1582</f>
        <v>50</v>
      </c>
      <c r="P1582" s="888"/>
      <c r="Q1582" s="891" t="s">
        <v>974</v>
      </c>
      <c r="R1582" s="911">
        <f>_xlfn.XLOOKUP(Q1582,Tabellen!$B$9:$B$21,Tabellen!$C$9:$C$21,"controleren")</f>
        <v>0.25</v>
      </c>
      <c r="S1582" s="889">
        <f t="shared" ref="S1582:S1585" si="377">O1582*R1582</f>
        <v>12.5</v>
      </c>
      <c r="T1582" s="889">
        <f t="shared" ref="T1582:T1585" si="378">O1582-S1582</f>
        <v>37.5</v>
      </c>
      <c r="U1582" s="889">
        <f>S1582*Tabellen!$G$2</f>
        <v>1.125</v>
      </c>
      <c r="V1582" s="889">
        <f>T1582*Tabellen!$H$2</f>
        <v>7.875</v>
      </c>
      <c r="W1582" s="889">
        <f t="shared" ref="W1582:W1585" si="379">U1582+V1582</f>
        <v>9</v>
      </c>
      <c r="X1582" s="889">
        <f t="shared" ref="X1582:X1585" si="380">O1582+W1582</f>
        <v>59</v>
      </c>
    </row>
    <row r="1583" spans="2:71" ht="15.6" customHeight="1" outlineLevel="2" x14ac:dyDescent="0.2">
      <c r="B1583" s="578"/>
      <c r="D1583" s="578"/>
      <c r="E1583" s="601"/>
      <c r="F1583" s="601"/>
      <c r="G1583" s="596"/>
      <c r="H1583" s="601"/>
      <c r="I1583" s="775"/>
      <c r="J1583" s="775"/>
      <c r="K1583" s="775"/>
      <c r="L1583" s="775"/>
      <c r="M1583" s="775"/>
      <c r="N1583" s="703"/>
      <c r="O1583" s="888"/>
      <c r="P1583" s="888"/>
      <c r="Q1583" s="891" t="s">
        <v>974</v>
      </c>
      <c r="R1583" s="911">
        <f>_xlfn.XLOOKUP(Q1583,Tabellen!$B$9:$B$21,Tabellen!$C$9:$C$21,"controleren")</f>
        <v>0.25</v>
      </c>
      <c r="S1583" s="889">
        <f t="shared" si="377"/>
        <v>0</v>
      </c>
      <c r="T1583" s="889">
        <f t="shared" si="378"/>
        <v>0</v>
      </c>
      <c r="U1583" s="889">
        <f>S1583*Tabellen!$G$2</f>
        <v>0</v>
      </c>
      <c r="V1583" s="889">
        <f>T1583*Tabellen!$H$2</f>
        <v>0</v>
      </c>
      <c r="W1583" s="889">
        <f t="shared" si="379"/>
        <v>0</v>
      </c>
      <c r="X1583" s="889">
        <f t="shared" si="380"/>
        <v>0</v>
      </c>
    </row>
    <row r="1584" spans="2:71" ht="15.6" customHeight="1" outlineLevel="2" x14ac:dyDescent="0.2">
      <c r="B1584" s="647"/>
      <c r="D1584" s="578" t="s">
        <v>860</v>
      </c>
      <c r="E1584" s="601">
        <v>1</v>
      </c>
      <c r="F1584" s="601" t="s">
        <v>74</v>
      </c>
      <c r="G1584" s="596"/>
      <c r="H1584" s="601">
        <f>E1584*G1584</f>
        <v>0</v>
      </c>
      <c r="I1584" s="787"/>
      <c r="J1584" s="775">
        <f>E1584*I1584</f>
        <v>0</v>
      </c>
      <c r="K1584" s="775">
        <v>15</v>
      </c>
      <c r="L1584" s="775">
        <f>E1584*K1584</f>
        <v>15</v>
      </c>
      <c r="M1584" s="775">
        <f>J1584+H1584*Tabellen!$K$2+L1584</f>
        <v>15</v>
      </c>
      <c r="N1584" s="703"/>
      <c r="O1584" s="888">
        <f>M1584</f>
        <v>15</v>
      </c>
      <c r="P1584" s="888"/>
      <c r="Q1584" s="891" t="s">
        <v>974</v>
      </c>
      <c r="R1584" s="911">
        <f>_xlfn.XLOOKUP(Q1584,Tabellen!$B$9:$B$21,Tabellen!$C$9:$C$21,"controleren")</f>
        <v>0.25</v>
      </c>
      <c r="S1584" s="889">
        <f t="shared" si="377"/>
        <v>3.75</v>
      </c>
      <c r="T1584" s="889">
        <f t="shared" si="378"/>
        <v>11.25</v>
      </c>
      <c r="U1584" s="889">
        <f>S1584*Tabellen!$G$2</f>
        <v>0.33749999999999997</v>
      </c>
      <c r="V1584" s="889">
        <f>T1584*Tabellen!$H$2</f>
        <v>2.3624999999999998</v>
      </c>
      <c r="W1584" s="889">
        <f t="shared" si="379"/>
        <v>2.6999999999999997</v>
      </c>
      <c r="X1584" s="889">
        <f t="shared" si="380"/>
        <v>17.7</v>
      </c>
    </row>
    <row r="1585" spans="2:71" ht="15.6" customHeight="1" outlineLevel="2" x14ac:dyDescent="0.2">
      <c r="B1585" s="647"/>
      <c r="D1585" s="578" t="s">
        <v>861</v>
      </c>
      <c r="E1585" s="601">
        <v>1</v>
      </c>
      <c r="F1585" s="601" t="s">
        <v>74</v>
      </c>
      <c r="G1585" s="596"/>
      <c r="H1585" s="601">
        <f>E1585*G1585</f>
        <v>0</v>
      </c>
      <c r="I1585" s="787"/>
      <c r="J1585" s="775">
        <f>E1585*I1585</f>
        <v>0</v>
      </c>
      <c r="K1585" s="775">
        <v>12</v>
      </c>
      <c r="L1585" s="775">
        <f>E1585*K1585</f>
        <v>12</v>
      </c>
      <c r="M1585" s="775">
        <f>J1585+H1585*Tabellen!$K$2+L1585</f>
        <v>12</v>
      </c>
      <c r="N1585" s="703"/>
      <c r="O1585" s="888">
        <f>M1585</f>
        <v>12</v>
      </c>
      <c r="P1585" s="888"/>
      <c r="Q1585" s="891" t="s">
        <v>974</v>
      </c>
      <c r="R1585" s="911">
        <f>_xlfn.XLOOKUP(Q1585,Tabellen!$B$9:$B$21,Tabellen!$C$9:$C$21,"controleren")</f>
        <v>0.25</v>
      </c>
      <c r="S1585" s="889">
        <f t="shared" si="377"/>
        <v>3</v>
      </c>
      <c r="T1585" s="889">
        <f t="shared" si="378"/>
        <v>9</v>
      </c>
      <c r="U1585" s="889">
        <f>S1585*Tabellen!$G$2</f>
        <v>0.27</v>
      </c>
      <c r="V1585" s="889">
        <f>T1585*Tabellen!$H$2</f>
        <v>1.89</v>
      </c>
      <c r="W1585" s="889">
        <f t="shared" si="379"/>
        <v>2.16</v>
      </c>
      <c r="X1585" s="889">
        <f t="shared" si="380"/>
        <v>14.16</v>
      </c>
    </row>
    <row r="1586" spans="2:71" ht="15.6" customHeight="1" outlineLevel="2" x14ac:dyDescent="0.2">
      <c r="B1586" s="647"/>
      <c r="D1586" s="578" t="s">
        <v>862</v>
      </c>
      <c r="E1586" s="601">
        <v>1</v>
      </c>
      <c r="F1586" s="601" t="s">
        <v>74</v>
      </c>
      <c r="G1586" s="596"/>
      <c r="H1586" s="601">
        <f>E1586*G1586</f>
        <v>0</v>
      </c>
      <c r="I1586" s="775"/>
      <c r="J1586" s="775">
        <f>E1586*I1586</f>
        <v>0</v>
      </c>
      <c r="K1586" s="775">
        <v>22.2</v>
      </c>
      <c r="L1586" s="775">
        <f>E1586*K1586</f>
        <v>22.2</v>
      </c>
      <c r="M1586" s="775">
        <f>J1586+H1586*Tabellen!$K$2+L1586</f>
        <v>22.2</v>
      </c>
      <c r="N1586" s="703"/>
      <c r="O1586" s="888">
        <f>M1586</f>
        <v>22.2</v>
      </c>
      <c r="P1586" s="888"/>
      <c r="Q1586" s="891" t="s">
        <v>974</v>
      </c>
      <c r="R1586" s="911">
        <f>_xlfn.XLOOKUP(Q1586,Tabellen!$B$9:$B$21,Tabellen!$C$9:$C$21,"controleren")</f>
        <v>0.25</v>
      </c>
      <c r="S1586" s="889">
        <f>O1586*R1586</f>
        <v>5.55</v>
      </c>
      <c r="T1586" s="889">
        <f>O1586-S1586</f>
        <v>16.649999999999999</v>
      </c>
      <c r="U1586" s="889">
        <f>S1586*Tabellen!$G$2</f>
        <v>0.49949999999999994</v>
      </c>
      <c r="V1586" s="889">
        <f>T1586*Tabellen!$H$2</f>
        <v>3.4964999999999997</v>
      </c>
      <c r="W1586" s="889">
        <f>U1586+V1586</f>
        <v>3.9959999999999996</v>
      </c>
      <c r="X1586" s="889">
        <f>O1586+W1586</f>
        <v>26.195999999999998</v>
      </c>
    </row>
    <row r="1587" spans="2:71" ht="15.6" customHeight="1" outlineLevel="2" x14ac:dyDescent="0.2">
      <c r="B1587" s="647"/>
      <c r="D1587" s="578" t="s">
        <v>1902</v>
      </c>
      <c r="E1587" s="601">
        <v>1</v>
      </c>
      <c r="F1587" s="601" t="s">
        <v>74</v>
      </c>
      <c r="G1587" s="596"/>
      <c r="H1587" s="601">
        <f>E1587*G1587</f>
        <v>0</v>
      </c>
      <c r="I1587" s="775"/>
      <c r="J1587" s="775">
        <f>E1587*I1587</f>
        <v>0</v>
      </c>
      <c r="K1587" s="775">
        <v>28.9</v>
      </c>
      <c r="L1587" s="775">
        <f>E1587*K1587</f>
        <v>28.9</v>
      </c>
      <c r="M1587" s="775">
        <f>J1587+H1587*Tabellen!$K$2+L1587</f>
        <v>28.9</v>
      </c>
      <c r="N1587" s="703"/>
      <c r="O1587" s="888">
        <f>M1587</f>
        <v>28.9</v>
      </c>
      <c r="P1587" s="888"/>
      <c r="Q1587" s="891" t="s">
        <v>974</v>
      </c>
      <c r="R1587" s="911">
        <f>_xlfn.XLOOKUP(Q1587,Tabellen!$B$9:$B$21,Tabellen!$C$9:$C$21,"controleren")</f>
        <v>0.25</v>
      </c>
      <c r="S1587" s="889">
        <f>O1587*R1587</f>
        <v>7.2249999999999996</v>
      </c>
      <c r="T1587" s="889">
        <f>O1587-S1587</f>
        <v>21.674999999999997</v>
      </c>
      <c r="U1587" s="889">
        <f>S1587*Tabellen!$G$2</f>
        <v>0.65024999999999999</v>
      </c>
      <c r="V1587" s="889">
        <f>T1587*Tabellen!$H$2</f>
        <v>4.5517499999999993</v>
      </c>
      <c r="W1587" s="889">
        <f>U1587+V1587</f>
        <v>5.2019999999999991</v>
      </c>
      <c r="X1587" s="889">
        <f>O1587+W1587</f>
        <v>34.101999999999997</v>
      </c>
    </row>
    <row r="1588" spans="2:71" ht="15.6" customHeight="1" outlineLevel="2" x14ac:dyDescent="0.2">
      <c r="B1588" s="578"/>
      <c r="D1588" s="601"/>
      <c r="E1588" s="579"/>
      <c r="G1588" s="580">
        <v>0</v>
      </c>
      <c r="H1588" s="580">
        <f>E1588*G1588</f>
        <v>0</v>
      </c>
      <c r="I1588" s="768">
        <v>0</v>
      </c>
      <c r="J1588" s="768">
        <f>E1588*I1588</f>
        <v>0</v>
      </c>
      <c r="L1588" s="768">
        <f>E1588*K1588</f>
        <v>0</v>
      </c>
      <c r="M1588" s="768">
        <f>J1588+H1588*Tabellen!$K$2+L1588</f>
        <v>0</v>
      </c>
      <c r="N1588" s="703"/>
      <c r="O1588" s="888"/>
      <c r="P1588" s="888"/>
      <c r="Q1588" s="888"/>
    </row>
    <row r="1589" spans="2:71" ht="9" customHeight="1" outlineLevel="1" x14ac:dyDescent="0.2">
      <c r="B1589" s="582"/>
      <c r="D1589" s="583"/>
      <c r="E1589" s="585"/>
      <c r="F1589" s="583"/>
      <c r="G1589" s="584"/>
      <c r="H1589" s="584"/>
      <c r="I1589" s="769"/>
      <c r="J1589" s="769"/>
      <c r="K1589" s="769"/>
      <c r="L1589" s="769"/>
      <c r="M1589" s="769"/>
      <c r="N1589" s="694"/>
      <c r="O1589" s="892"/>
      <c r="P1589" s="892"/>
      <c r="Q1589" s="892"/>
      <c r="R1589" s="893"/>
      <c r="S1589" s="893"/>
      <c r="T1589" s="893"/>
      <c r="U1589" s="893"/>
      <c r="V1589" s="893"/>
      <c r="W1589" s="893"/>
      <c r="X1589" s="893"/>
      <c r="Y1589" s="892"/>
      <c r="Z1589" s="837"/>
      <c r="AA1589" s="838"/>
      <c r="AG1589" s="835"/>
      <c r="AH1589" s="835"/>
    </row>
    <row r="1590" spans="2:71" s="789" customFormat="1" ht="15.6" customHeight="1" outlineLevel="1" x14ac:dyDescent="0.2">
      <c r="B1590" s="569" t="s">
        <v>937</v>
      </c>
      <c r="C1590" s="814"/>
      <c r="D1590" s="570" t="s">
        <v>1974</v>
      </c>
      <c r="E1590" s="577">
        <v>1</v>
      </c>
      <c r="F1590" s="570" t="s">
        <v>74</v>
      </c>
      <c r="G1590" s="571"/>
      <c r="H1590" s="571">
        <f>SUM(H1591:H1598)</f>
        <v>0</v>
      </c>
      <c r="I1590" s="767"/>
      <c r="J1590" s="767">
        <f>SUM(J1591:J1598)</f>
        <v>0</v>
      </c>
      <c r="K1590" s="767"/>
      <c r="L1590" s="767">
        <f>SUM(L1591:L1598)</f>
        <v>125.1</v>
      </c>
      <c r="M1590" s="767">
        <f>SUM(M1591:M1598)</f>
        <v>125.1</v>
      </c>
      <c r="N1590" s="814"/>
      <c r="O1590" s="884">
        <f>SUM(O1591:O1598)</f>
        <v>125.1</v>
      </c>
      <c r="P1590" s="885" t="str">
        <f>B1590</f>
        <v>V4-1-G3</v>
      </c>
      <c r="Q1590" s="885"/>
      <c r="R1590" s="886"/>
      <c r="S1590" s="886"/>
      <c r="T1590" s="886"/>
      <c r="U1590" s="886"/>
      <c r="V1590" s="886"/>
      <c r="W1590" s="886"/>
      <c r="X1590" s="886">
        <f>SUM(X1591:X1598)</f>
        <v>147.61799999999999</v>
      </c>
      <c r="Y1590" s="887"/>
      <c r="Z1590" s="832"/>
      <c r="AA1590" s="832"/>
      <c r="AB1590" s="832"/>
      <c r="AC1590" s="832"/>
      <c r="AD1590" s="832"/>
      <c r="AE1590" s="832"/>
      <c r="AF1590" s="832"/>
      <c r="AG1590" s="832"/>
      <c r="AH1590" s="832"/>
      <c r="AI1590" s="832"/>
      <c r="AJ1590" s="832"/>
      <c r="AK1590" s="832"/>
      <c r="AL1590" s="832"/>
      <c r="AM1590" s="832"/>
      <c r="AN1590" s="832"/>
      <c r="AO1590" s="832"/>
      <c r="AP1590" s="832"/>
      <c r="AQ1590" s="832"/>
      <c r="AR1590" s="832"/>
      <c r="AS1590" s="832"/>
      <c r="AT1590" s="832"/>
      <c r="AU1590" s="832"/>
      <c r="AV1590" s="832"/>
      <c r="AW1590" s="832"/>
      <c r="AX1590" s="832"/>
      <c r="AY1590" s="832"/>
      <c r="AZ1590" s="832"/>
      <c r="BA1590" s="832"/>
      <c r="BB1590" s="832"/>
      <c r="BC1590" s="832"/>
      <c r="BD1590" s="832"/>
      <c r="BE1590" s="832"/>
      <c r="BF1590" s="832"/>
      <c r="BG1590" s="832"/>
      <c r="BH1590" s="832"/>
      <c r="BI1590" s="832"/>
      <c r="BJ1590" s="832"/>
      <c r="BK1590" s="832"/>
      <c r="BL1590" s="832"/>
      <c r="BM1590" s="832"/>
      <c r="BN1590" s="832"/>
      <c r="BO1590" s="832"/>
      <c r="BP1590" s="832"/>
      <c r="BQ1590" s="832"/>
      <c r="BR1590" s="832"/>
      <c r="BS1590" s="832"/>
    </row>
    <row r="1591" spans="2:71" ht="15.6" customHeight="1" outlineLevel="2" x14ac:dyDescent="0.2">
      <c r="B1591" s="578"/>
      <c r="D1591" s="587" t="s">
        <v>853</v>
      </c>
      <c r="E1591" s="579"/>
      <c r="G1591" s="580"/>
      <c r="H1591" s="580"/>
      <c r="I1591" s="774"/>
      <c r="J1591" s="774"/>
      <c r="K1591" s="774"/>
      <c r="N1591" s="703"/>
      <c r="O1591" s="888"/>
      <c r="P1591" s="888"/>
      <c r="Q1591" s="888"/>
    </row>
    <row r="1592" spans="2:71" ht="15.6" customHeight="1" outlineLevel="2" x14ac:dyDescent="0.2">
      <c r="B1592" s="578"/>
      <c r="D1592" s="578" t="str">
        <f>D1590</f>
        <v>Dakisolatie PIR-platen dik 80mm  Rc 3.50 m².K/W vanaf 120 m²</v>
      </c>
      <c r="E1592" s="601">
        <v>1</v>
      </c>
      <c r="F1592" s="601" t="s">
        <v>74</v>
      </c>
      <c r="G1592" s="601"/>
      <c r="H1592" s="601">
        <f>E1592*G1592</f>
        <v>0</v>
      </c>
      <c r="I1592" s="775"/>
      <c r="J1592" s="775">
        <f>E1592*I1592</f>
        <v>0</v>
      </c>
      <c r="K1592" s="775">
        <v>47</v>
      </c>
      <c r="L1592" s="775">
        <f>E1592*K1592</f>
        <v>47</v>
      </c>
      <c r="M1592" s="775">
        <f>J1592+H1592*Tabellen!$K$2+L1592</f>
        <v>47</v>
      </c>
      <c r="N1592" s="703"/>
      <c r="O1592" s="888">
        <f>M1592</f>
        <v>47</v>
      </c>
      <c r="P1592" s="888"/>
      <c r="Q1592" s="891" t="s">
        <v>974</v>
      </c>
      <c r="R1592" s="911">
        <f>_xlfn.XLOOKUP(Q1592,Tabellen!$B$9:$B$21,Tabellen!$C$9:$C$21,"controleren")</f>
        <v>0.25</v>
      </c>
      <c r="S1592" s="889">
        <f t="shared" ref="S1592:S1595" si="381">O1592*R1592</f>
        <v>11.75</v>
      </c>
      <c r="T1592" s="889">
        <f t="shared" ref="T1592:T1595" si="382">O1592-S1592</f>
        <v>35.25</v>
      </c>
      <c r="U1592" s="889">
        <f>S1592*Tabellen!$G$2</f>
        <v>1.0574999999999999</v>
      </c>
      <c r="V1592" s="889">
        <f>T1592*Tabellen!$H$2</f>
        <v>7.4024999999999999</v>
      </c>
      <c r="W1592" s="889">
        <f t="shared" ref="W1592:W1595" si="383">U1592+V1592</f>
        <v>8.4599999999999991</v>
      </c>
      <c r="X1592" s="889">
        <f t="shared" ref="X1592:X1595" si="384">O1592+W1592</f>
        <v>55.46</v>
      </c>
    </row>
    <row r="1593" spans="2:71" ht="15.6" customHeight="1" outlineLevel="2" x14ac:dyDescent="0.2">
      <c r="B1593" s="578"/>
      <c r="D1593" s="578"/>
      <c r="E1593" s="601"/>
      <c r="F1593" s="601"/>
      <c r="G1593" s="596"/>
      <c r="H1593" s="601"/>
      <c r="I1593" s="775"/>
      <c r="J1593" s="775"/>
      <c r="K1593" s="775"/>
      <c r="L1593" s="775"/>
      <c r="M1593" s="775"/>
      <c r="N1593" s="703"/>
      <c r="O1593" s="888"/>
      <c r="P1593" s="888"/>
      <c r="Q1593" s="891" t="s">
        <v>974</v>
      </c>
      <c r="R1593" s="911">
        <f>_xlfn.XLOOKUP(Q1593,Tabellen!$B$9:$B$21,Tabellen!$C$9:$C$21,"controleren")</f>
        <v>0.25</v>
      </c>
      <c r="S1593" s="889">
        <f t="shared" si="381"/>
        <v>0</v>
      </c>
      <c r="T1593" s="889">
        <f t="shared" si="382"/>
        <v>0</v>
      </c>
      <c r="U1593" s="889">
        <f>S1593*Tabellen!$G$2</f>
        <v>0</v>
      </c>
      <c r="V1593" s="889">
        <f>T1593*Tabellen!$H$2</f>
        <v>0</v>
      </c>
      <c r="W1593" s="889">
        <f t="shared" si="383"/>
        <v>0</v>
      </c>
      <c r="X1593" s="889">
        <f t="shared" si="384"/>
        <v>0</v>
      </c>
    </row>
    <row r="1594" spans="2:71" ht="15.6" customHeight="1" outlineLevel="2" x14ac:dyDescent="0.2">
      <c r="B1594" s="647"/>
      <c r="D1594" s="578" t="s">
        <v>860</v>
      </c>
      <c r="E1594" s="601">
        <v>1</v>
      </c>
      <c r="F1594" s="601" t="s">
        <v>74</v>
      </c>
      <c r="G1594" s="596"/>
      <c r="H1594" s="601">
        <f>E1594*G1594</f>
        <v>0</v>
      </c>
      <c r="I1594" s="787"/>
      <c r="J1594" s="775">
        <f>E1594*I1594</f>
        <v>0</v>
      </c>
      <c r="K1594" s="775">
        <v>15</v>
      </c>
      <c r="L1594" s="775">
        <f>E1594*K1594</f>
        <v>15</v>
      </c>
      <c r="M1594" s="775">
        <f>J1594+H1594*Tabellen!$K$2+L1594</f>
        <v>15</v>
      </c>
      <c r="N1594" s="703"/>
      <c r="O1594" s="888">
        <f>M1594</f>
        <v>15</v>
      </c>
      <c r="P1594" s="888"/>
      <c r="Q1594" s="891" t="s">
        <v>974</v>
      </c>
      <c r="R1594" s="911">
        <f>_xlfn.XLOOKUP(Q1594,Tabellen!$B$9:$B$21,Tabellen!$C$9:$C$21,"controleren")</f>
        <v>0.25</v>
      </c>
      <c r="S1594" s="889">
        <f t="shared" si="381"/>
        <v>3.75</v>
      </c>
      <c r="T1594" s="889">
        <f t="shared" si="382"/>
        <v>11.25</v>
      </c>
      <c r="U1594" s="889">
        <f>S1594*Tabellen!$G$2</f>
        <v>0.33749999999999997</v>
      </c>
      <c r="V1594" s="889">
        <f>T1594*Tabellen!$H$2</f>
        <v>2.3624999999999998</v>
      </c>
      <c r="W1594" s="889">
        <f t="shared" si="383"/>
        <v>2.6999999999999997</v>
      </c>
      <c r="X1594" s="889">
        <f t="shared" si="384"/>
        <v>17.7</v>
      </c>
    </row>
    <row r="1595" spans="2:71" ht="15.6" customHeight="1" outlineLevel="2" x14ac:dyDescent="0.2">
      <c r="B1595" s="647"/>
      <c r="D1595" s="578" t="s">
        <v>861</v>
      </c>
      <c r="E1595" s="601">
        <v>1</v>
      </c>
      <c r="F1595" s="601" t="s">
        <v>74</v>
      </c>
      <c r="G1595" s="596"/>
      <c r="H1595" s="601">
        <f>E1595*G1595</f>
        <v>0</v>
      </c>
      <c r="I1595" s="787"/>
      <c r="J1595" s="775">
        <f>E1595*I1595</f>
        <v>0</v>
      </c>
      <c r="K1595" s="775">
        <v>12</v>
      </c>
      <c r="L1595" s="775">
        <f>E1595*K1595</f>
        <v>12</v>
      </c>
      <c r="M1595" s="775">
        <f>J1595+H1595*Tabellen!$K$2+L1595</f>
        <v>12</v>
      </c>
      <c r="N1595" s="703"/>
      <c r="O1595" s="888">
        <f>M1595</f>
        <v>12</v>
      </c>
      <c r="P1595" s="888"/>
      <c r="Q1595" s="891" t="s">
        <v>974</v>
      </c>
      <c r="R1595" s="911">
        <f>_xlfn.XLOOKUP(Q1595,Tabellen!$B$9:$B$21,Tabellen!$C$9:$C$21,"controleren")</f>
        <v>0.25</v>
      </c>
      <c r="S1595" s="889">
        <f t="shared" si="381"/>
        <v>3</v>
      </c>
      <c r="T1595" s="889">
        <f t="shared" si="382"/>
        <v>9</v>
      </c>
      <c r="U1595" s="889">
        <f>S1595*Tabellen!$G$2</f>
        <v>0.27</v>
      </c>
      <c r="V1595" s="889">
        <f>T1595*Tabellen!$H$2</f>
        <v>1.89</v>
      </c>
      <c r="W1595" s="889">
        <f t="shared" si="383"/>
        <v>2.16</v>
      </c>
      <c r="X1595" s="889">
        <f t="shared" si="384"/>
        <v>14.16</v>
      </c>
    </row>
    <row r="1596" spans="2:71" ht="15.6" customHeight="1" outlineLevel="2" x14ac:dyDescent="0.2">
      <c r="B1596" s="647"/>
      <c r="D1596" s="578" t="s">
        <v>862</v>
      </c>
      <c r="E1596" s="601">
        <v>1</v>
      </c>
      <c r="F1596" s="601" t="s">
        <v>74</v>
      </c>
      <c r="G1596" s="596"/>
      <c r="H1596" s="601">
        <f>E1596*G1596</f>
        <v>0</v>
      </c>
      <c r="I1596" s="775"/>
      <c r="J1596" s="775">
        <f>E1596*I1596</f>
        <v>0</v>
      </c>
      <c r="K1596" s="775">
        <v>22.2</v>
      </c>
      <c r="L1596" s="775">
        <f>E1596*K1596</f>
        <v>22.2</v>
      </c>
      <c r="M1596" s="775">
        <f>J1596+H1596*Tabellen!$K$2+L1596</f>
        <v>22.2</v>
      </c>
      <c r="N1596" s="703"/>
      <c r="O1596" s="888">
        <f>M1596</f>
        <v>22.2</v>
      </c>
      <c r="P1596" s="888"/>
      <c r="Q1596" s="891" t="s">
        <v>974</v>
      </c>
      <c r="R1596" s="911">
        <f>_xlfn.XLOOKUP(Q1596,Tabellen!$B$9:$B$21,Tabellen!$C$9:$C$21,"controleren")</f>
        <v>0.25</v>
      </c>
      <c r="S1596" s="889">
        <f>O1596*R1596</f>
        <v>5.55</v>
      </c>
      <c r="T1596" s="889">
        <f>O1596-S1596</f>
        <v>16.649999999999999</v>
      </c>
      <c r="U1596" s="889">
        <f>S1596*Tabellen!$G$2</f>
        <v>0.49949999999999994</v>
      </c>
      <c r="V1596" s="889">
        <f>T1596*Tabellen!$H$2</f>
        <v>3.4964999999999997</v>
      </c>
      <c r="W1596" s="889">
        <f>U1596+V1596</f>
        <v>3.9959999999999996</v>
      </c>
      <c r="X1596" s="889">
        <f>O1596+W1596</f>
        <v>26.195999999999998</v>
      </c>
    </row>
    <row r="1597" spans="2:71" ht="15.6" customHeight="1" outlineLevel="2" x14ac:dyDescent="0.2">
      <c r="B1597" s="647"/>
      <c r="D1597" s="578" t="s">
        <v>1902</v>
      </c>
      <c r="E1597" s="601">
        <v>1</v>
      </c>
      <c r="F1597" s="601" t="s">
        <v>74</v>
      </c>
      <c r="G1597" s="596"/>
      <c r="H1597" s="601">
        <f>E1597*G1597</f>
        <v>0</v>
      </c>
      <c r="I1597" s="775"/>
      <c r="J1597" s="775">
        <f>E1597*I1597</f>
        <v>0</v>
      </c>
      <c r="K1597" s="775">
        <v>28.9</v>
      </c>
      <c r="L1597" s="775">
        <f>E1597*K1597</f>
        <v>28.9</v>
      </c>
      <c r="M1597" s="775">
        <f>J1597+H1597*Tabellen!$K$2+L1597</f>
        <v>28.9</v>
      </c>
      <c r="N1597" s="703"/>
      <c r="O1597" s="888">
        <f>M1597</f>
        <v>28.9</v>
      </c>
      <c r="P1597" s="888"/>
      <c r="Q1597" s="891" t="s">
        <v>974</v>
      </c>
      <c r="R1597" s="911">
        <f>_xlfn.XLOOKUP(Q1597,Tabellen!$B$9:$B$21,Tabellen!$C$9:$C$21,"controleren")</f>
        <v>0.25</v>
      </c>
      <c r="S1597" s="889">
        <f>O1597*R1597</f>
        <v>7.2249999999999996</v>
      </c>
      <c r="T1597" s="889">
        <f>O1597-S1597</f>
        <v>21.674999999999997</v>
      </c>
      <c r="U1597" s="889">
        <f>S1597*Tabellen!$G$2</f>
        <v>0.65024999999999999</v>
      </c>
      <c r="V1597" s="889">
        <f>T1597*Tabellen!$H$2</f>
        <v>4.5517499999999993</v>
      </c>
      <c r="W1597" s="889">
        <f>U1597+V1597</f>
        <v>5.2019999999999991</v>
      </c>
      <c r="X1597" s="889">
        <f>O1597+W1597</f>
        <v>34.101999999999997</v>
      </c>
    </row>
    <row r="1598" spans="2:71" ht="15.6" customHeight="1" outlineLevel="2" x14ac:dyDescent="0.2">
      <c r="B1598" s="578"/>
      <c r="D1598" s="601"/>
      <c r="E1598" s="579"/>
      <c r="G1598" s="580">
        <v>0</v>
      </c>
      <c r="H1598" s="580">
        <f>E1598*G1598</f>
        <v>0</v>
      </c>
      <c r="I1598" s="768">
        <v>0</v>
      </c>
      <c r="J1598" s="768">
        <f>E1598*I1598</f>
        <v>0</v>
      </c>
      <c r="L1598" s="768">
        <f>E1598*K1598</f>
        <v>0</v>
      </c>
      <c r="M1598" s="768">
        <f>J1598+H1598*Tabellen!$K$2+L1598</f>
        <v>0</v>
      </c>
      <c r="N1598" s="703"/>
      <c r="O1598" s="888"/>
      <c r="P1598" s="888"/>
      <c r="Q1598" s="888"/>
    </row>
    <row r="1599" spans="2:71" ht="9" customHeight="1" outlineLevel="1" x14ac:dyDescent="0.2">
      <c r="B1599" s="582"/>
      <c r="D1599" s="583"/>
      <c r="E1599" s="585"/>
      <c r="F1599" s="583"/>
      <c r="G1599" s="584"/>
      <c r="H1599" s="584"/>
      <c r="I1599" s="769"/>
      <c r="J1599" s="769"/>
      <c r="K1599" s="769"/>
      <c r="L1599" s="769"/>
      <c r="M1599" s="769"/>
      <c r="N1599" s="694"/>
      <c r="O1599" s="892"/>
      <c r="P1599" s="892"/>
      <c r="Q1599" s="892"/>
      <c r="R1599" s="893"/>
      <c r="S1599" s="893"/>
      <c r="T1599" s="893"/>
      <c r="U1599" s="893"/>
      <c r="V1599" s="893"/>
      <c r="W1599" s="893"/>
      <c r="X1599" s="893"/>
      <c r="Y1599" s="892"/>
      <c r="Z1599" s="837"/>
      <c r="AA1599" s="838"/>
      <c r="AG1599" s="835"/>
      <c r="AH1599" s="835"/>
    </row>
    <row r="1600" spans="2:71" s="789" customFormat="1" ht="15.6" customHeight="1" outlineLevel="1" x14ac:dyDescent="0.2">
      <c r="B1600" s="569" t="s">
        <v>938</v>
      </c>
      <c r="C1600" s="814"/>
      <c r="D1600" s="570" t="s">
        <v>1546</v>
      </c>
      <c r="E1600" s="577">
        <v>1</v>
      </c>
      <c r="F1600" s="570" t="s">
        <v>74</v>
      </c>
      <c r="G1600" s="571"/>
      <c r="H1600" s="571">
        <f>SUM(H1601:H1603)</f>
        <v>0</v>
      </c>
      <c r="I1600" s="767"/>
      <c r="J1600" s="767">
        <f>SUM(J1601:J1603)</f>
        <v>0</v>
      </c>
      <c r="K1600" s="767"/>
      <c r="L1600" s="767">
        <f>SUM(L1601:L1603)</f>
        <v>0.18</v>
      </c>
      <c r="M1600" s="767">
        <f>SUM(M1601:M1603)</f>
        <v>0.18</v>
      </c>
      <c r="N1600" s="814"/>
      <c r="O1600" s="884">
        <f>SUM(O1601:O1603)</f>
        <v>0.18</v>
      </c>
      <c r="P1600" s="885" t="str">
        <f>B1600</f>
        <v>V4-1-G4</v>
      </c>
      <c r="Q1600" s="885"/>
      <c r="R1600" s="886"/>
      <c r="S1600" s="886"/>
      <c r="T1600" s="886"/>
      <c r="U1600" s="886"/>
      <c r="V1600" s="886"/>
      <c r="W1600" s="886"/>
      <c r="X1600" s="886">
        <f>SUM(X1601:X1603)</f>
        <v>0.21239999999999998</v>
      </c>
      <c r="Y1600" s="887"/>
      <c r="Z1600" s="832"/>
      <c r="AA1600" s="832"/>
      <c r="AB1600" s="832"/>
      <c r="AC1600" s="832"/>
      <c r="AD1600" s="832"/>
      <c r="AE1600" s="832"/>
      <c r="AF1600" s="832"/>
      <c r="AG1600" s="832"/>
      <c r="AH1600" s="832"/>
      <c r="AI1600" s="832"/>
      <c r="AJ1600" s="832"/>
      <c r="AK1600" s="832"/>
      <c r="AL1600" s="832"/>
      <c r="AM1600" s="832"/>
      <c r="AN1600" s="832"/>
      <c r="AO1600" s="832"/>
      <c r="AP1600" s="832"/>
      <c r="AQ1600" s="832"/>
      <c r="AR1600" s="832"/>
      <c r="AS1600" s="832"/>
      <c r="AT1600" s="832"/>
      <c r="AU1600" s="832"/>
      <c r="AV1600" s="832"/>
      <c r="AW1600" s="832"/>
      <c r="AX1600" s="832"/>
      <c r="AY1600" s="832"/>
      <c r="AZ1600" s="832"/>
      <c r="BA1600" s="832"/>
      <c r="BB1600" s="832"/>
      <c r="BC1600" s="832"/>
      <c r="BD1600" s="832"/>
      <c r="BE1600" s="832"/>
      <c r="BF1600" s="832"/>
      <c r="BG1600" s="832"/>
      <c r="BH1600" s="832"/>
      <c r="BI1600" s="832"/>
      <c r="BJ1600" s="832"/>
      <c r="BK1600" s="832"/>
      <c r="BL1600" s="832"/>
      <c r="BM1600" s="832"/>
      <c r="BN1600" s="832"/>
      <c r="BO1600" s="832"/>
      <c r="BP1600" s="832"/>
      <c r="BQ1600" s="832"/>
      <c r="BR1600" s="832"/>
      <c r="BS1600" s="832"/>
    </row>
    <row r="1601" spans="2:71" ht="15.6" customHeight="1" outlineLevel="2" x14ac:dyDescent="0.2">
      <c r="B1601" s="578"/>
      <c r="D1601" s="587" t="s">
        <v>853</v>
      </c>
      <c r="E1601" s="579"/>
      <c r="G1601" s="580"/>
      <c r="H1601" s="580"/>
      <c r="I1601" s="774"/>
      <c r="J1601" s="774"/>
      <c r="K1601" s="774"/>
      <c r="N1601" s="703"/>
      <c r="O1601" s="888"/>
      <c r="P1601" s="888"/>
      <c r="Q1601" s="888"/>
    </row>
    <row r="1602" spans="2:71" ht="15.6" customHeight="1" outlineLevel="2" x14ac:dyDescent="0.2">
      <c r="B1602" s="578"/>
      <c r="D1602" s="578" t="str">
        <f>D1600</f>
        <v>╚ PIR-platen meer-/minderprijs per mm</v>
      </c>
      <c r="E1602" s="601">
        <v>1</v>
      </c>
      <c r="F1602" s="601" t="s">
        <v>74</v>
      </c>
      <c r="G1602" s="601"/>
      <c r="H1602" s="601">
        <f>E1602*G1602</f>
        <v>0</v>
      </c>
      <c r="I1602" s="775"/>
      <c r="J1602" s="775">
        <f>E1602*I1602</f>
        <v>0</v>
      </c>
      <c r="K1602" s="775">
        <v>0.18</v>
      </c>
      <c r="L1602" s="775">
        <f>E1602*K1602</f>
        <v>0.18</v>
      </c>
      <c r="M1602" s="775">
        <f>J1602+H1602*Tabellen!$K$2+L1602</f>
        <v>0.18</v>
      </c>
      <c r="N1602" s="703"/>
      <c r="O1602" s="888">
        <f>M1602</f>
        <v>0.18</v>
      </c>
      <c r="P1602" s="888"/>
      <c r="Q1602" s="891" t="s">
        <v>974</v>
      </c>
      <c r="R1602" s="911">
        <f>_xlfn.XLOOKUP(Q1602,Tabellen!$B$9:$B$21,Tabellen!$C$9:$C$21,"controleren")</f>
        <v>0.25</v>
      </c>
      <c r="S1602" s="889">
        <f>O1602*R1602</f>
        <v>4.4999999999999998E-2</v>
      </c>
      <c r="T1602" s="889">
        <f>O1602-S1602</f>
        <v>0.13500000000000001</v>
      </c>
      <c r="U1602" s="889">
        <f>S1602*Tabellen!$G$2</f>
        <v>4.0499999999999998E-3</v>
      </c>
      <c r="V1602" s="889">
        <f>T1602*Tabellen!$H$2</f>
        <v>2.835E-2</v>
      </c>
      <c r="W1602" s="889">
        <f>U1602+V1602</f>
        <v>3.2399999999999998E-2</v>
      </c>
      <c r="X1602" s="889">
        <f>O1602+W1602</f>
        <v>0.21239999999999998</v>
      </c>
    </row>
    <row r="1603" spans="2:71" ht="15.6" customHeight="1" outlineLevel="2" x14ac:dyDescent="0.2">
      <c r="B1603" s="578"/>
      <c r="D1603" s="601"/>
      <c r="E1603" s="579"/>
      <c r="G1603" s="580">
        <v>0</v>
      </c>
      <c r="H1603" s="580">
        <f>E1603*G1603</f>
        <v>0</v>
      </c>
      <c r="I1603" s="768">
        <v>0</v>
      </c>
      <c r="J1603" s="768">
        <f>E1603*I1603</f>
        <v>0</v>
      </c>
      <c r="L1603" s="768">
        <f>E1603*K1603</f>
        <v>0</v>
      </c>
      <c r="M1603" s="768">
        <f>J1603+H1603*Tabellen!$K$2+L1603</f>
        <v>0</v>
      </c>
      <c r="N1603" s="703"/>
      <c r="O1603" s="888"/>
      <c r="P1603" s="888"/>
      <c r="Q1603" s="888"/>
    </row>
    <row r="1604" spans="2:71" ht="9" customHeight="1" outlineLevel="1" x14ac:dyDescent="0.2">
      <c r="B1604" s="582"/>
      <c r="D1604" s="583"/>
      <c r="E1604" s="585"/>
      <c r="F1604" s="583"/>
      <c r="G1604" s="584"/>
      <c r="H1604" s="584"/>
      <c r="I1604" s="769"/>
      <c r="J1604" s="769"/>
      <c r="K1604" s="769"/>
      <c r="L1604" s="769"/>
      <c r="M1604" s="769"/>
      <c r="N1604" s="694"/>
      <c r="O1604" s="892"/>
      <c r="P1604" s="892"/>
      <c r="Q1604" s="892"/>
      <c r="R1604" s="893"/>
      <c r="S1604" s="893"/>
      <c r="T1604" s="893"/>
      <c r="U1604" s="893"/>
      <c r="V1604" s="893"/>
      <c r="W1604" s="893"/>
      <c r="X1604" s="893"/>
      <c r="Y1604" s="892"/>
      <c r="Z1604" s="837"/>
      <c r="AA1604" s="838"/>
      <c r="AG1604" s="835"/>
      <c r="AH1604" s="835"/>
    </row>
    <row r="1605" spans="2:71" s="789" customFormat="1" ht="15.6" customHeight="1" outlineLevel="1" x14ac:dyDescent="0.2">
      <c r="B1605" s="569" t="s">
        <v>1493</v>
      </c>
      <c r="C1605" s="814"/>
      <c r="D1605" s="570" t="s">
        <v>2038</v>
      </c>
      <c r="E1605" s="577">
        <v>1</v>
      </c>
      <c r="F1605" s="570" t="s">
        <v>74</v>
      </c>
      <c r="G1605" s="571"/>
      <c r="H1605" s="571">
        <f>SUM(H1606:H1613)</f>
        <v>0</v>
      </c>
      <c r="I1605" s="767"/>
      <c r="J1605" s="767">
        <f>SUM(J1606:J1613)</f>
        <v>0</v>
      </c>
      <c r="K1605" s="767"/>
      <c r="L1605" s="767">
        <f>SUM(L1606:L1613)</f>
        <v>98.5</v>
      </c>
      <c r="M1605" s="767">
        <f>SUM(M1606:M1613)</f>
        <v>98.5</v>
      </c>
      <c r="N1605" s="814"/>
      <c r="O1605" s="884">
        <f>SUM(O1606:O1613)</f>
        <v>98.5</v>
      </c>
      <c r="P1605" s="885" t="str">
        <f>B1605</f>
        <v>V4-1-H1</v>
      </c>
      <c r="Q1605" s="885"/>
      <c r="R1605" s="886"/>
      <c r="S1605" s="886"/>
      <c r="T1605" s="886"/>
      <c r="U1605" s="886"/>
      <c r="V1605" s="886"/>
      <c r="W1605" s="886"/>
      <c r="X1605" s="886">
        <f>SUM(X1606:X1613)</f>
        <v>116.22999999999999</v>
      </c>
      <c r="Y1605" s="887"/>
      <c r="Z1605" s="832"/>
      <c r="AA1605" s="832"/>
      <c r="AB1605" s="832"/>
      <c r="AC1605" s="832"/>
      <c r="AD1605" s="832"/>
      <c r="AE1605" s="832"/>
      <c r="AF1605" s="832"/>
      <c r="AG1605" s="832"/>
      <c r="AH1605" s="832"/>
      <c r="AI1605" s="832"/>
      <c r="AJ1605" s="832"/>
      <c r="AK1605" s="832"/>
      <c r="AL1605" s="832"/>
      <c r="AM1605" s="832"/>
      <c r="AN1605" s="832"/>
      <c r="AO1605" s="832"/>
      <c r="AP1605" s="832"/>
      <c r="AQ1605" s="832"/>
      <c r="AR1605" s="832"/>
      <c r="AS1605" s="832"/>
      <c r="AT1605" s="832"/>
      <c r="AU1605" s="832"/>
      <c r="AV1605" s="832"/>
      <c r="AW1605" s="832"/>
      <c r="AX1605" s="832"/>
      <c r="AY1605" s="832"/>
      <c r="AZ1605" s="832"/>
      <c r="BA1605" s="832"/>
      <c r="BB1605" s="832"/>
      <c r="BC1605" s="832"/>
      <c r="BD1605" s="832"/>
      <c r="BE1605" s="832"/>
      <c r="BF1605" s="832"/>
      <c r="BG1605" s="832"/>
      <c r="BH1605" s="832"/>
      <c r="BI1605" s="832"/>
      <c r="BJ1605" s="832"/>
      <c r="BK1605" s="832"/>
      <c r="BL1605" s="832"/>
      <c r="BM1605" s="832"/>
      <c r="BN1605" s="832"/>
      <c r="BO1605" s="832"/>
      <c r="BP1605" s="832"/>
      <c r="BQ1605" s="832"/>
      <c r="BR1605" s="832"/>
      <c r="BS1605" s="832"/>
    </row>
    <row r="1606" spans="2:71" ht="15.6" customHeight="1" outlineLevel="2" x14ac:dyDescent="0.2">
      <c r="B1606" s="578"/>
      <c r="D1606" s="587" t="s">
        <v>1497</v>
      </c>
      <c r="E1606" s="579"/>
      <c r="G1606" s="580"/>
      <c r="H1606" s="580"/>
      <c r="I1606" s="774"/>
      <c r="J1606" s="774"/>
      <c r="K1606" s="774"/>
      <c r="N1606" s="703"/>
      <c r="O1606" s="888"/>
      <c r="P1606" s="888"/>
      <c r="Q1606" s="888"/>
    </row>
    <row r="1607" spans="2:71" ht="15.6" customHeight="1" outlineLevel="2" x14ac:dyDescent="0.2">
      <c r="B1607" s="578"/>
      <c r="D1607" s="578" t="str">
        <f>D1605</f>
        <v>Dakisolatie PIR-panelen dik 80mm Rc 3.50 m².K/W van 0 m² tot 45 m²</v>
      </c>
      <c r="E1607" s="601">
        <v>1</v>
      </c>
      <c r="F1607" s="601" t="s">
        <v>74</v>
      </c>
      <c r="G1607" s="601"/>
      <c r="H1607" s="601">
        <f>E1607*G1607</f>
        <v>0</v>
      </c>
      <c r="I1607" s="775"/>
      <c r="J1607" s="775">
        <f>E1607*I1607</f>
        <v>0</v>
      </c>
      <c r="K1607" s="775">
        <v>60</v>
      </c>
      <c r="L1607" s="775">
        <f>E1607*K1607</f>
        <v>60</v>
      </c>
      <c r="M1607" s="775">
        <f>J1607+H1607*Tabellen!$K$2+L1607</f>
        <v>60</v>
      </c>
      <c r="N1607" s="703"/>
      <c r="O1607" s="888">
        <f>M1607</f>
        <v>60</v>
      </c>
      <c r="P1607" s="888"/>
      <c r="Q1607" s="891" t="s">
        <v>974</v>
      </c>
      <c r="R1607" s="911">
        <f>_xlfn.XLOOKUP(Q1607,Tabellen!$B$9:$B$21,Tabellen!$C$9:$C$21,"controleren")</f>
        <v>0.25</v>
      </c>
      <c r="S1607" s="889">
        <f t="shared" ref="S1607:S1612" si="385">O1607*R1607</f>
        <v>15</v>
      </c>
      <c r="T1607" s="889">
        <f t="shared" ref="T1607:T1612" si="386">O1607-S1607</f>
        <v>45</v>
      </c>
      <c r="U1607" s="889">
        <f>S1607*Tabellen!$G$2</f>
        <v>1.3499999999999999</v>
      </c>
      <c r="V1607" s="889">
        <f>T1607*Tabellen!$H$2</f>
        <v>9.4499999999999993</v>
      </c>
      <c r="W1607" s="889">
        <f t="shared" ref="W1607:W1612" si="387">U1607+V1607</f>
        <v>10.799999999999999</v>
      </c>
      <c r="X1607" s="889">
        <f t="shared" ref="X1607:X1612" si="388">O1607+W1607</f>
        <v>70.8</v>
      </c>
    </row>
    <row r="1608" spans="2:71" ht="15.6" customHeight="1" outlineLevel="2" x14ac:dyDescent="0.2">
      <c r="B1608" s="578"/>
      <c r="D1608" s="578"/>
      <c r="E1608" s="601"/>
      <c r="F1608" s="601"/>
      <c r="G1608" s="596"/>
      <c r="H1608" s="601"/>
      <c r="I1608" s="775"/>
      <c r="J1608" s="775"/>
      <c r="K1608" s="775"/>
      <c r="L1608" s="775"/>
      <c r="M1608" s="775"/>
      <c r="N1608" s="703"/>
      <c r="O1608" s="888"/>
      <c r="P1608" s="888"/>
      <c r="Q1608" s="891" t="s">
        <v>974</v>
      </c>
      <c r="R1608" s="911">
        <f>_xlfn.XLOOKUP(Q1608,Tabellen!$B$9:$B$21,Tabellen!$C$9:$C$21,"controleren")</f>
        <v>0.25</v>
      </c>
      <c r="S1608" s="889">
        <f t="shared" si="385"/>
        <v>0</v>
      </c>
      <c r="T1608" s="889">
        <f t="shared" si="386"/>
        <v>0</v>
      </c>
      <c r="U1608" s="889">
        <f>S1608*Tabellen!$G$2</f>
        <v>0</v>
      </c>
      <c r="V1608" s="889">
        <f>T1608*Tabellen!$H$2</f>
        <v>0</v>
      </c>
      <c r="W1608" s="889">
        <f t="shared" si="387"/>
        <v>0</v>
      </c>
      <c r="X1608" s="889">
        <f t="shared" si="388"/>
        <v>0</v>
      </c>
    </row>
    <row r="1609" spans="2:71" ht="15.6" customHeight="1" outlineLevel="2" x14ac:dyDescent="0.2">
      <c r="B1609" s="647"/>
      <c r="D1609" s="578" t="s">
        <v>860</v>
      </c>
      <c r="E1609" s="601">
        <v>1</v>
      </c>
      <c r="F1609" s="601" t="s">
        <v>74</v>
      </c>
      <c r="G1609" s="596"/>
      <c r="H1609" s="601">
        <f>E1609*G1609</f>
        <v>0</v>
      </c>
      <c r="I1609" s="787"/>
      <c r="J1609" s="775">
        <f>E1609*I1609</f>
        <v>0</v>
      </c>
      <c r="K1609" s="775">
        <v>15</v>
      </c>
      <c r="L1609" s="775">
        <f>E1609*K1609</f>
        <v>15</v>
      </c>
      <c r="M1609" s="775">
        <f>J1609+H1609*Tabellen!$K$2+L1609</f>
        <v>15</v>
      </c>
      <c r="N1609" s="703"/>
      <c r="O1609" s="888">
        <f>M1609</f>
        <v>15</v>
      </c>
      <c r="P1609" s="888"/>
      <c r="Q1609" s="891" t="s">
        <v>974</v>
      </c>
      <c r="R1609" s="911">
        <f>_xlfn.XLOOKUP(Q1609,Tabellen!$B$9:$B$21,Tabellen!$C$9:$C$21,"controleren")</f>
        <v>0.25</v>
      </c>
      <c r="S1609" s="889">
        <f t="shared" si="385"/>
        <v>3.75</v>
      </c>
      <c r="T1609" s="889">
        <f t="shared" si="386"/>
        <v>11.25</v>
      </c>
      <c r="U1609" s="889">
        <f>S1609*Tabellen!$G$2</f>
        <v>0.33749999999999997</v>
      </c>
      <c r="V1609" s="889">
        <f>T1609*Tabellen!$H$2</f>
        <v>2.3624999999999998</v>
      </c>
      <c r="W1609" s="889">
        <f t="shared" si="387"/>
        <v>2.6999999999999997</v>
      </c>
      <c r="X1609" s="889">
        <f t="shared" si="388"/>
        <v>17.7</v>
      </c>
    </row>
    <row r="1610" spans="2:71" ht="15.6" customHeight="1" outlineLevel="2" x14ac:dyDescent="0.2">
      <c r="B1610" s="647"/>
      <c r="D1610" s="578" t="s">
        <v>861</v>
      </c>
      <c r="E1610" s="601">
        <v>1</v>
      </c>
      <c r="F1610" s="601" t="s">
        <v>74</v>
      </c>
      <c r="G1610" s="596"/>
      <c r="H1610" s="601">
        <f>E1610*G1610</f>
        <v>0</v>
      </c>
      <c r="I1610" s="787"/>
      <c r="J1610" s="775">
        <f>E1610*I1610</f>
        <v>0</v>
      </c>
      <c r="K1610" s="775">
        <v>12</v>
      </c>
      <c r="L1610" s="775">
        <f>E1610*K1610</f>
        <v>12</v>
      </c>
      <c r="M1610" s="775">
        <f>J1610+H1610*Tabellen!$K$2+L1610</f>
        <v>12</v>
      </c>
      <c r="N1610" s="703"/>
      <c r="O1610" s="888">
        <f>M1610</f>
        <v>12</v>
      </c>
      <c r="P1610" s="888"/>
      <c r="Q1610" s="891" t="s">
        <v>974</v>
      </c>
      <c r="R1610" s="911">
        <f>_xlfn.XLOOKUP(Q1610,Tabellen!$B$9:$B$21,Tabellen!$C$9:$C$21,"controleren")</f>
        <v>0.25</v>
      </c>
      <c r="S1610" s="889">
        <f t="shared" si="385"/>
        <v>3</v>
      </c>
      <c r="T1610" s="889">
        <f t="shared" si="386"/>
        <v>9</v>
      </c>
      <c r="U1610" s="889">
        <f>S1610*Tabellen!$G$2</f>
        <v>0.27</v>
      </c>
      <c r="V1610" s="889">
        <f>T1610*Tabellen!$H$2</f>
        <v>1.89</v>
      </c>
      <c r="W1610" s="889">
        <f t="shared" si="387"/>
        <v>2.16</v>
      </c>
      <c r="X1610" s="889">
        <f t="shared" si="388"/>
        <v>14.16</v>
      </c>
    </row>
    <row r="1611" spans="2:71" ht="15.6" customHeight="1" outlineLevel="2" x14ac:dyDescent="0.2">
      <c r="B1611" s="647"/>
      <c r="D1611" s="578" t="s">
        <v>865</v>
      </c>
      <c r="E1611" s="601">
        <v>1</v>
      </c>
      <c r="F1611" s="601" t="s">
        <v>74</v>
      </c>
      <c r="G1611" s="596"/>
      <c r="H1611" s="601">
        <f>E1611*G1611</f>
        <v>0</v>
      </c>
      <c r="I1611" s="775"/>
      <c r="J1611" s="775">
        <f>E1611*I1611</f>
        <v>0</v>
      </c>
      <c r="K1611" s="775">
        <v>4</v>
      </c>
      <c r="L1611" s="775">
        <f>E1611*K1611</f>
        <v>4</v>
      </c>
      <c r="M1611" s="775">
        <f>J1611+H1611*Tabellen!$K$2+L1611</f>
        <v>4</v>
      </c>
      <c r="N1611" s="703"/>
      <c r="O1611" s="888">
        <f>M1611</f>
        <v>4</v>
      </c>
      <c r="P1611" s="888"/>
      <c r="Q1611" s="891" t="s">
        <v>974</v>
      </c>
      <c r="R1611" s="911">
        <f>_xlfn.XLOOKUP(Q1611,Tabellen!$B$9:$B$21,Tabellen!$C$9:$C$21,"controleren")</f>
        <v>0.25</v>
      </c>
      <c r="S1611" s="889">
        <f t="shared" si="385"/>
        <v>1</v>
      </c>
      <c r="T1611" s="889">
        <f t="shared" si="386"/>
        <v>3</v>
      </c>
      <c r="U1611" s="889">
        <f>S1611*Tabellen!$G$2</f>
        <v>0.09</v>
      </c>
      <c r="V1611" s="889">
        <f>T1611*Tabellen!$H$2</f>
        <v>0.63</v>
      </c>
      <c r="W1611" s="889">
        <f t="shared" si="387"/>
        <v>0.72</v>
      </c>
      <c r="X1611" s="889">
        <f t="shared" si="388"/>
        <v>4.72</v>
      </c>
    </row>
    <row r="1612" spans="2:71" ht="15.6" customHeight="1" outlineLevel="2" x14ac:dyDescent="0.2">
      <c r="B1612" s="647"/>
      <c r="D1612" s="578" t="s">
        <v>864</v>
      </c>
      <c r="E1612" s="601">
        <v>1</v>
      </c>
      <c r="F1612" s="601" t="s">
        <v>74</v>
      </c>
      <c r="G1612" s="596"/>
      <c r="H1612" s="601">
        <f>E1612*G1612</f>
        <v>0</v>
      </c>
      <c r="I1612" s="775"/>
      <c r="J1612" s="775">
        <f>E1612*I1612</f>
        <v>0</v>
      </c>
      <c r="K1612" s="775">
        <v>7.5</v>
      </c>
      <c r="L1612" s="775">
        <f>E1612*K1612</f>
        <v>7.5</v>
      </c>
      <c r="M1612" s="775">
        <f>J1612+H1612*Tabellen!$K$2+L1612</f>
        <v>7.5</v>
      </c>
      <c r="N1612" s="703"/>
      <c r="O1612" s="888">
        <f>M1612</f>
        <v>7.5</v>
      </c>
      <c r="P1612" s="888"/>
      <c r="Q1612" s="891" t="s">
        <v>974</v>
      </c>
      <c r="R1612" s="911">
        <f>_xlfn.XLOOKUP(Q1612,Tabellen!$B$9:$B$21,Tabellen!$C$9:$C$21,"controleren")</f>
        <v>0.25</v>
      </c>
      <c r="S1612" s="889">
        <f t="shared" si="385"/>
        <v>1.875</v>
      </c>
      <c r="T1612" s="889">
        <f t="shared" si="386"/>
        <v>5.625</v>
      </c>
      <c r="U1612" s="889">
        <f>S1612*Tabellen!$G$2</f>
        <v>0.16874999999999998</v>
      </c>
      <c r="V1612" s="889">
        <f>T1612*Tabellen!$H$2</f>
        <v>1.1812499999999999</v>
      </c>
      <c r="W1612" s="889">
        <f t="shared" si="387"/>
        <v>1.3499999999999999</v>
      </c>
      <c r="X1612" s="889">
        <f t="shared" si="388"/>
        <v>8.85</v>
      </c>
    </row>
    <row r="1613" spans="2:71" ht="15.6" customHeight="1" outlineLevel="2" x14ac:dyDescent="0.2">
      <c r="B1613" s="578"/>
      <c r="D1613" s="601"/>
      <c r="E1613" s="579"/>
      <c r="G1613" s="580">
        <v>0</v>
      </c>
      <c r="H1613" s="580">
        <f>E1613*G1613</f>
        <v>0</v>
      </c>
      <c r="I1613" s="768">
        <v>0</v>
      </c>
      <c r="J1613" s="768">
        <f>E1613*I1613</f>
        <v>0</v>
      </c>
      <c r="L1613" s="768">
        <f>E1613*K1613</f>
        <v>0</v>
      </c>
      <c r="M1613" s="768">
        <f>J1613+H1613*Tabellen!$K$2+L1613</f>
        <v>0</v>
      </c>
      <c r="N1613" s="703"/>
      <c r="O1613" s="888"/>
      <c r="P1613" s="888"/>
      <c r="Q1613" s="888"/>
    </row>
    <row r="1614" spans="2:71" ht="9" customHeight="1" outlineLevel="1" x14ac:dyDescent="0.2">
      <c r="B1614" s="582"/>
      <c r="D1614" s="583"/>
      <c r="E1614" s="585"/>
      <c r="F1614" s="583"/>
      <c r="G1614" s="584"/>
      <c r="H1614" s="584"/>
      <c r="I1614" s="769"/>
      <c r="J1614" s="769"/>
      <c r="K1614" s="769"/>
      <c r="L1614" s="769"/>
      <c r="M1614" s="769"/>
      <c r="N1614" s="694"/>
      <c r="O1614" s="892"/>
      <c r="P1614" s="892"/>
      <c r="Q1614" s="892"/>
      <c r="R1614" s="893"/>
      <c r="S1614" s="893"/>
      <c r="T1614" s="893"/>
      <c r="U1614" s="893"/>
      <c r="V1614" s="893"/>
      <c r="W1614" s="893"/>
      <c r="X1614" s="893"/>
      <c r="Y1614" s="892"/>
      <c r="Z1614" s="837"/>
      <c r="AA1614" s="838"/>
      <c r="AG1614" s="835"/>
      <c r="AH1614" s="835"/>
    </row>
    <row r="1615" spans="2:71" s="789" customFormat="1" ht="15.6" customHeight="1" outlineLevel="1" x14ac:dyDescent="0.2">
      <c r="B1615" s="569" t="s">
        <v>1494</v>
      </c>
      <c r="C1615" s="814"/>
      <c r="D1615" s="570" t="s">
        <v>2039</v>
      </c>
      <c r="E1615" s="577">
        <v>1</v>
      </c>
      <c r="F1615" s="570" t="s">
        <v>74</v>
      </c>
      <c r="G1615" s="571"/>
      <c r="H1615" s="571">
        <f>SUM(H1616:H1623)</f>
        <v>0</v>
      </c>
      <c r="I1615" s="767"/>
      <c r="J1615" s="767">
        <f>SUM(J1616:J1623)</f>
        <v>0</v>
      </c>
      <c r="K1615" s="767"/>
      <c r="L1615" s="767">
        <f>SUM(L1616:L1623)</f>
        <v>93.5</v>
      </c>
      <c r="M1615" s="767">
        <f>SUM(M1616:M1623)</f>
        <v>93.5</v>
      </c>
      <c r="N1615" s="814"/>
      <c r="O1615" s="884">
        <f>SUM(O1616:O1623)</f>
        <v>93.5</v>
      </c>
      <c r="P1615" s="885" t="str">
        <f>B1615</f>
        <v>V4-1-H2</v>
      </c>
      <c r="Q1615" s="885"/>
      <c r="R1615" s="886"/>
      <c r="S1615" s="886"/>
      <c r="T1615" s="886"/>
      <c r="U1615" s="886"/>
      <c r="V1615" s="886"/>
      <c r="W1615" s="886"/>
      <c r="X1615" s="886">
        <f>SUM(X1616:X1623)</f>
        <v>110.33</v>
      </c>
      <c r="Y1615" s="887"/>
      <c r="Z1615" s="832"/>
      <c r="AA1615" s="832"/>
      <c r="AB1615" s="832"/>
      <c r="AC1615" s="832"/>
      <c r="AD1615" s="832"/>
      <c r="AE1615" s="832"/>
      <c r="AF1615" s="832"/>
      <c r="AG1615" s="832"/>
      <c r="AH1615" s="832"/>
      <c r="AI1615" s="832"/>
      <c r="AJ1615" s="832"/>
      <c r="AK1615" s="832"/>
      <c r="AL1615" s="832"/>
      <c r="AM1615" s="832"/>
      <c r="AN1615" s="832"/>
      <c r="AO1615" s="832"/>
      <c r="AP1615" s="832"/>
      <c r="AQ1615" s="832"/>
      <c r="AR1615" s="832"/>
      <c r="AS1615" s="832"/>
      <c r="AT1615" s="832"/>
      <c r="AU1615" s="832"/>
      <c r="AV1615" s="832"/>
      <c r="AW1615" s="832"/>
      <c r="AX1615" s="832"/>
      <c r="AY1615" s="832"/>
      <c r="AZ1615" s="832"/>
      <c r="BA1615" s="832"/>
      <c r="BB1615" s="832"/>
      <c r="BC1615" s="832"/>
      <c r="BD1615" s="832"/>
      <c r="BE1615" s="832"/>
      <c r="BF1615" s="832"/>
      <c r="BG1615" s="832"/>
      <c r="BH1615" s="832"/>
      <c r="BI1615" s="832"/>
      <c r="BJ1615" s="832"/>
      <c r="BK1615" s="832"/>
      <c r="BL1615" s="832"/>
      <c r="BM1615" s="832"/>
      <c r="BN1615" s="832"/>
      <c r="BO1615" s="832"/>
      <c r="BP1615" s="832"/>
      <c r="BQ1615" s="832"/>
      <c r="BR1615" s="832"/>
      <c r="BS1615" s="832"/>
    </row>
    <row r="1616" spans="2:71" ht="15.6" customHeight="1" outlineLevel="2" x14ac:dyDescent="0.2">
      <c r="B1616" s="578"/>
      <c r="D1616" s="587" t="s">
        <v>1498</v>
      </c>
      <c r="E1616" s="579"/>
      <c r="G1616" s="580"/>
      <c r="H1616" s="580"/>
      <c r="I1616" s="774"/>
      <c r="J1616" s="774"/>
      <c r="K1616" s="774"/>
      <c r="N1616" s="703"/>
      <c r="O1616" s="888"/>
      <c r="P1616" s="888"/>
      <c r="Q1616" s="888"/>
    </row>
    <row r="1617" spans="2:71" ht="15.6" customHeight="1" outlineLevel="2" x14ac:dyDescent="0.2">
      <c r="B1617" s="578"/>
      <c r="D1617" s="578" t="str">
        <f>D1615</f>
        <v>Dakisolatie PIR-panelen dik 80mm  Rc 3.50 m².K/W van 45 m² tot 120 m²</v>
      </c>
      <c r="E1617" s="601">
        <v>1</v>
      </c>
      <c r="F1617" s="601" t="s">
        <v>74</v>
      </c>
      <c r="G1617" s="601"/>
      <c r="H1617" s="601">
        <f>E1617*G1617</f>
        <v>0</v>
      </c>
      <c r="I1617" s="775"/>
      <c r="J1617" s="775">
        <f>E1617*I1617</f>
        <v>0</v>
      </c>
      <c r="K1617" s="775">
        <v>55</v>
      </c>
      <c r="L1617" s="775">
        <f>E1617*K1617</f>
        <v>55</v>
      </c>
      <c r="M1617" s="775">
        <f>J1617+H1617*Tabellen!$K$2+L1617</f>
        <v>55</v>
      </c>
      <c r="N1617" s="703"/>
      <c r="O1617" s="888">
        <f>M1617</f>
        <v>55</v>
      </c>
      <c r="P1617" s="888"/>
      <c r="Q1617" s="891" t="s">
        <v>974</v>
      </c>
      <c r="R1617" s="911">
        <f>_xlfn.XLOOKUP(Q1617,Tabellen!$B$9:$B$21,Tabellen!$C$9:$C$21,"controleren")</f>
        <v>0.25</v>
      </c>
      <c r="S1617" s="889">
        <f t="shared" ref="S1617:S1622" si="389">O1617*R1617</f>
        <v>13.75</v>
      </c>
      <c r="T1617" s="889">
        <f t="shared" ref="T1617:T1622" si="390">O1617-S1617</f>
        <v>41.25</v>
      </c>
      <c r="U1617" s="889">
        <f>S1617*Tabellen!$G$2</f>
        <v>1.2375</v>
      </c>
      <c r="V1617" s="889">
        <f>T1617*Tabellen!$H$2</f>
        <v>8.6624999999999996</v>
      </c>
      <c r="W1617" s="889">
        <f t="shared" ref="W1617:W1622" si="391">U1617+V1617</f>
        <v>9.9</v>
      </c>
      <c r="X1617" s="889">
        <f t="shared" ref="X1617:X1622" si="392">O1617+W1617</f>
        <v>64.900000000000006</v>
      </c>
    </row>
    <row r="1618" spans="2:71" ht="15.6" customHeight="1" outlineLevel="2" x14ac:dyDescent="0.2">
      <c r="B1618" s="578"/>
      <c r="D1618" s="578"/>
      <c r="E1618" s="601"/>
      <c r="F1618" s="601"/>
      <c r="G1618" s="596"/>
      <c r="H1618" s="601"/>
      <c r="I1618" s="775"/>
      <c r="J1618" s="775"/>
      <c r="K1618" s="775"/>
      <c r="L1618" s="775"/>
      <c r="M1618" s="775"/>
      <c r="N1618" s="703"/>
      <c r="O1618" s="888"/>
      <c r="P1618" s="888"/>
      <c r="Q1618" s="891" t="s">
        <v>974</v>
      </c>
      <c r="R1618" s="911">
        <f>_xlfn.XLOOKUP(Q1618,Tabellen!$B$9:$B$21,Tabellen!$C$9:$C$21,"controleren")</f>
        <v>0.25</v>
      </c>
      <c r="S1618" s="889">
        <f t="shared" si="389"/>
        <v>0</v>
      </c>
      <c r="T1618" s="889">
        <f t="shared" si="390"/>
        <v>0</v>
      </c>
      <c r="U1618" s="889">
        <f>S1618*Tabellen!$G$2</f>
        <v>0</v>
      </c>
      <c r="V1618" s="889">
        <f>T1618*Tabellen!$H$2</f>
        <v>0</v>
      </c>
      <c r="W1618" s="889">
        <f t="shared" si="391"/>
        <v>0</v>
      </c>
      <c r="X1618" s="889">
        <f t="shared" si="392"/>
        <v>0</v>
      </c>
    </row>
    <row r="1619" spans="2:71" ht="15.6" customHeight="1" outlineLevel="2" x14ac:dyDescent="0.2">
      <c r="B1619" s="647"/>
      <c r="D1619" s="578" t="s">
        <v>860</v>
      </c>
      <c r="E1619" s="601">
        <v>1</v>
      </c>
      <c r="F1619" s="601" t="s">
        <v>74</v>
      </c>
      <c r="G1619" s="596"/>
      <c r="H1619" s="601">
        <f>E1619*G1619</f>
        <v>0</v>
      </c>
      <c r="I1619" s="787"/>
      <c r="J1619" s="775">
        <f>E1619*I1619</f>
        <v>0</v>
      </c>
      <c r="K1619" s="775">
        <v>15</v>
      </c>
      <c r="L1619" s="775">
        <f>E1619*K1619</f>
        <v>15</v>
      </c>
      <c r="M1619" s="775">
        <f>J1619+H1619*Tabellen!$K$2+L1619</f>
        <v>15</v>
      </c>
      <c r="N1619" s="703"/>
      <c r="O1619" s="888">
        <f>M1619</f>
        <v>15</v>
      </c>
      <c r="P1619" s="888"/>
      <c r="Q1619" s="891" t="s">
        <v>974</v>
      </c>
      <c r="R1619" s="911">
        <f>_xlfn.XLOOKUP(Q1619,Tabellen!$B$9:$B$21,Tabellen!$C$9:$C$21,"controleren")</f>
        <v>0.25</v>
      </c>
      <c r="S1619" s="889">
        <f t="shared" si="389"/>
        <v>3.75</v>
      </c>
      <c r="T1619" s="889">
        <f t="shared" si="390"/>
        <v>11.25</v>
      </c>
      <c r="U1619" s="889">
        <f>S1619*Tabellen!$G$2</f>
        <v>0.33749999999999997</v>
      </c>
      <c r="V1619" s="889">
        <f>T1619*Tabellen!$H$2</f>
        <v>2.3624999999999998</v>
      </c>
      <c r="W1619" s="889">
        <f t="shared" si="391"/>
        <v>2.6999999999999997</v>
      </c>
      <c r="X1619" s="889">
        <f t="shared" si="392"/>
        <v>17.7</v>
      </c>
    </row>
    <row r="1620" spans="2:71" ht="15.6" customHeight="1" outlineLevel="2" x14ac:dyDescent="0.2">
      <c r="B1620" s="647"/>
      <c r="D1620" s="578" t="s">
        <v>861</v>
      </c>
      <c r="E1620" s="601">
        <v>1</v>
      </c>
      <c r="F1620" s="601" t="s">
        <v>74</v>
      </c>
      <c r="G1620" s="596"/>
      <c r="H1620" s="601">
        <f>E1620*G1620</f>
        <v>0</v>
      </c>
      <c r="I1620" s="787"/>
      <c r="J1620" s="775">
        <f>E1620*I1620</f>
        <v>0</v>
      </c>
      <c r="K1620" s="775">
        <v>12</v>
      </c>
      <c r="L1620" s="775">
        <f>E1620*K1620</f>
        <v>12</v>
      </c>
      <c r="M1620" s="775">
        <f>J1620+H1620*Tabellen!$K$2+L1620</f>
        <v>12</v>
      </c>
      <c r="N1620" s="703"/>
      <c r="O1620" s="888">
        <f>M1620</f>
        <v>12</v>
      </c>
      <c r="P1620" s="888"/>
      <c r="Q1620" s="891" t="s">
        <v>974</v>
      </c>
      <c r="R1620" s="911">
        <f>_xlfn.XLOOKUP(Q1620,Tabellen!$B$9:$B$21,Tabellen!$C$9:$C$21,"controleren")</f>
        <v>0.25</v>
      </c>
      <c r="S1620" s="889">
        <f t="shared" si="389"/>
        <v>3</v>
      </c>
      <c r="T1620" s="889">
        <f t="shared" si="390"/>
        <v>9</v>
      </c>
      <c r="U1620" s="889">
        <f>S1620*Tabellen!$G$2</f>
        <v>0.27</v>
      </c>
      <c r="V1620" s="889">
        <f>T1620*Tabellen!$H$2</f>
        <v>1.89</v>
      </c>
      <c r="W1620" s="889">
        <f t="shared" si="391"/>
        <v>2.16</v>
      </c>
      <c r="X1620" s="889">
        <f t="shared" si="392"/>
        <v>14.16</v>
      </c>
    </row>
    <row r="1621" spans="2:71" ht="15.6" customHeight="1" outlineLevel="2" x14ac:dyDescent="0.2">
      <c r="B1621" s="647"/>
      <c r="D1621" s="578" t="s">
        <v>865</v>
      </c>
      <c r="E1621" s="601">
        <v>1</v>
      </c>
      <c r="F1621" s="601" t="s">
        <v>74</v>
      </c>
      <c r="G1621" s="596"/>
      <c r="H1621" s="601">
        <f>E1621*G1621</f>
        <v>0</v>
      </c>
      <c r="I1621" s="775"/>
      <c r="J1621" s="775">
        <f>E1621*I1621</f>
        <v>0</v>
      </c>
      <c r="K1621" s="775">
        <v>4</v>
      </c>
      <c r="L1621" s="775">
        <f>E1621*K1621</f>
        <v>4</v>
      </c>
      <c r="M1621" s="775">
        <f>J1621+H1621*Tabellen!$K$2+L1621</f>
        <v>4</v>
      </c>
      <c r="N1621" s="703"/>
      <c r="O1621" s="888">
        <f>M1621</f>
        <v>4</v>
      </c>
      <c r="P1621" s="888"/>
      <c r="Q1621" s="891" t="s">
        <v>974</v>
      </c>
      <c r="R1621" s="911">
        <f>_xlfn.XLOOKUP(Q1621,Tabellen!$B$9:$B$21,Tabellen!$C$9:$C$21,"controleren")</f>
        <v>0.25</v>
      </c>
      <c r="S1621" s="889">
        <f t="shared" si="389"/>
        <v>1</v>
      </c>
      <c r="T1621" s="889">
        <f t="shared" si="390"/>
        <v>3</v>
      </c>
      <c r="U1621" s="889">
        <f>S1621*Tabellen!$G$2</f>
        <v>0.09</v>
      </c>
      <c r="V1621" s="889">
        <f>T1621*Tabellen!$H$2</f>
        <v>0.63</v>
      </c>
      <c r="W1621" s="889">
        <f t="shared" si="391"/>
        <v>0.72</v>
      </c>
      <c r="X1621" s="889">
        <f t="shared" si="392"/>
        <v>4.72</v>
      </c>
    </row>
    <row r="1622" spans="2:71" ht="15.6" customHeight="1" outlineLevel="2" x14ac:dyDescent="0.2">
      <c r="B1622" s="647"/>
      <c r="D1622" s="578" t="s">
        <v>864</v>
      </c>
      <c r="E1622" s="601">
        <v>1</v>
      </c>
      <c r="F1622" s="601" t="s">
        <v>74</v>
      </c>
      <c r="G1622" s="596"/>
      <c r="H1622" s="601">
        <f>E1622*G1622</f>
        <v>0</v>
      </c>
      <c r="I1622" s="775"/>
      <c r="J1622" s="775">
        <f>E1622*I1622</f>
        <v>0</v>
      </c>
      <c r="K1622" s="775">
        <v>7.5</v>
      </c>
      <c r="L1622" s="775">
        <f>E1622*K1622</f>
        <v>7.5</v>
      </c>
      <c r="M1622" s="775">
        <f>J1622+H1622*Tabellen!$K$2+L1622</f>
        <v>7.5</v>
      </c>
      <c r="N1622" s="703"/>
      <c r="O1622" s="888">
        <f>M1622</f>
        <v>7.5</v>
      </c>
      <c r="P1622" s="888"/>
      <c r="Q1622" s="891" t="s">
        <v>974</v>
      </c>
      <c r="R1622" s="911">
        <f>_xlfn.XLOOKUP(Q1622,Tabellen!$B$9:$B$21,Tabellen!$C$9:$C$21,"controleren")</f>
        <v>0.25</v>
      </c>
      <c r="S1622" s="889">
        <f t="shared" si="389"/>
        <v>1.875</v>
      </c>
      <c r="T1622" s="889">
        <f t="shared" si="390"/>
        <v>5.625</v>
      </c>
      <c r="U1622" s="889">
        <f>S1622*Tabellen!$G$2</f>
        <v>0.16874999999999998</v>
      </c>
      <c r="V1622" s="889">
        <f>T1622*Tabellen!$H$2</f>
        <v>1.1812499999999999</v>
      </c>
      <c r="W1622" s="889">
        <f t="shared" si="391"/>
        <v>1.3499999999999999</v>
      </c>
      <c r="X1622" s="889">
        <f t="shared" si="392"/>
        <v>8.85</v>
      </c>
    </row>
    <row r="1623" spans="2:71" ht="15.6" customHeight="1" outlineLevel="2" x14ac:dyDescent="0.2">
      <c r="B1623" s="578"/>
      <c r="D1623" s="601"/>
      <c r="E1623" s="579"/>
      <c r="G1623" s="580">
        <v>0</v>
      </c>
      <c r="H1623" s="580">
        <f>E1623*G1623</f>
        <v>0</v>
      </c>
      <c r="I1623" s="768">
        <v>0</v>
      </c>
      <c r="J1623" s="768">
        <f>E1623*I1623</f>
        <v>0</v>
      </c>
      <c r="L1623" s="768">
        <f>E1623*K1623</f>
        <v>0</v>
      </c>
      <c r="M1623" s="768">
        <f>J1623+H1623*Tabellen!$K$2+L1623</f>
        <v>0</v>
      </c>
      <c r="N1623" s="703"/>
      <c r="O1623" s="888"/>
      <c r="P1623" s="888"/>
      <c r="Q1623" s="888"/>
    </row>
    <row r="1624" spans="2:71" ht="9" customHeight="1" outlineLevel="1" x14ac:dyDescent="0.2">
      <c r="B1624" s="582"/>
      <c r="D1624" s="583"/>
      <c r="E1624" s="585"/>
      <c r="F1624" s="583"/>
      <c r="G1624" s="584"/>
      <c r="H1624" s="584"/>
      <c r="I1624" s="769"/>
      <c r="J1624" s="769"/>
      <c r="K1624" s="769"/>
      <c r="L1624" s="769"/>
      <c r="M1624" s="769"/>
      <c r="N1624" s="694"/>
      <c r="O1624" s="892"/>
      <c r="P1624" s="892"/>
      <c r="Q1624" s="892"/>
      <c r="R1624" s="893"/>
      <c r="S1624" s="893"/>
      <c r="T1624" s="893"/>
      <c r="U1624" s="893"/>
      <c r="V1624" s="893"/>
      <c r="W1624" s="893"/>
      <c r="X1624" s="893"/>
      <c r="Y1624" s="892"/>
      <c r="Z1624" s="837"/>
      <c r="AA1624" s="838"/>
      <c r="AG1624" s="835"/>
      <c r="AH1624" s="835"/>
    </row>
    <row r="1625" spans="2:71" s="789" customFormat="1" ht="15.6" customHeight="1" outlineLevel="1" x14ac:dyDescent="0.2">
      <c r="B1625" s="569" t="s">
        <v>1495</v>
      </c>
      <c r="C1625" s="814"/>
      <c r="D1625" s="570" t="s">
        <v>2040</v>
      </c>
      <c r="E1625" s="577">
        <v>1</v>
      </c>
      <c r="F1625" s="570" t="s">
        <v>74</v>
      </c>
      <c r="G1625" s="571"/>
      <c r="H1625" s="571">
        <f>SUM(H1626:H1633)</f>
        <v>0</v>
      </c>
      <c r="I1625" s="767"/>
      <c r="J1625" s="767">
        <f>SUM(J1626:J1633)</f>
        <v>0</v>
      </c>
      <c r="K1625" s="767"/>
      <c r="L1625" s="767">
        <f>SUM(L1626:L1633)</f>
        <v>88.5</v>
      </c>
      <c r="M1625" s="767">
        <f>SUM(M1626:M1633)</f>
        <v>88.5</v>
      </c>
      <c r="N1625" s="814"/>
      <c r="O1625" s="884">
        <f>SUM(O1626:O1633)</f>
        <v>88.5</v>
      </c>
      <c r="P1625" s="885" t="str">
        <f>B1625</f>
        <v>V4-1-H3</v>
      </c>
      <c r="Q1625" s="885"/>
      <c r="R1625" s="886"/>
      <c r="S1625" s="886"/>
      <c r="T1625" s="886"/>
      <c r="U1625" s="886"/>
      <c r="V1625" s="886"/>
      <c r="W1625" s="886"/>
      <c r="X1625" s="886">
        <f>SUM(X1626:X1633)</f>
        <v>104.42999999999999</v>
      </c>
      <c r="Y1625" s="887"/>
      <c r="Z1625" s="832"/>
      <c r="AA1625" s="832"/>
      <c r="AB1625" s="832"/>
      <c r="AC1625" s="832"/>
      <c r="AD1625" s="832"/>
      <c r="AE1625" s="832"/>
      <c r="AF1625" s="832"/>
      <c r="AG1625" s="832"/>
      <c r="AH1625" s="832"/>
      <c r="AI1625" s="832"/>
      <c r="AJ1625" s="832"/>
      <c r="AK1625" s="832"/>
      <c r="AL1625" s="832"/>
      <c r="AM1625" s="832"/>
      <c r="AN1625" s="832"/>
      <c r="AO1625" s="832"/>
      <c r="AP1625" s="832"/>
      <c r="AQ1625" s="832"/>
      <c r="AR1625" s="832"/>
      <c r="AS1625" s="832"/>
      <c r="AT1625" s="832"/>
      <c r="AU1625" s="832"/>
      <c r="AV1625" s="832"/>
      <c r="AW1625" s="832"/>
      <c r="AX1625" s="832"/>
      <c r="AY1625" s="832"/>
      <c r="AZ1625" s="832"/>
      <c r="BA1625" s="832"/>
      <c r="BB1625" s="832"/>
      <c r="BC1625" s="832"/>
      <c r="BD1625" s="832"/>
      <c r="BE1625" s="832"/>
      <c r="BF1625" s="832"/>
      <c r="BG1625" s="832"/>
      <c r="BH1625" s="832"/>
      <c r="BI1625" s="832"/>
      <c r="BJ1625" s="832"/>
      <c r="BK1625" s="832"/>
      <c r="BL1625" s="832"/>
      <c r="BM1625" s="832"/>
      <c r="BN1625" s="832"/>
      <c r="BO1625" s="832"/>
      <c r="BP1625" s="832"/>
      <c r="BQ1625" s="832"/>
      <c r="BR1625" s="832"/>
      <c r="BS1625" s="832"/>
    </row>
    <row r="1626" spans="2:71" ht="15.6" customHeight="1" outlineLevel="2" x14ac:dyDescent="0.2">
      <c r="B1626" s="578"/>
      <c r="D1626" s="587" t="s">
        <v>1498</v>
      </c>
      <c r="E1626" s="579"/>
      <c r="G1626" s="580"/>
      <c r="H1626" s="580"/>
      <c r="I1626" s="774"/>
      <c r="J1626" s="774"/>
      <c r="K1626" s="774"/>
      <c r="N1626" s="703"/>
      <c r="O1626" s="888"/>
      <c r="P1626" s="888"/>
      <c r="Q1626" s="888"/>
    </row>
    <row r="1627" spans="2:71" ht="15.6" customHeight="1" outlineLevel="2" x14ac:dyDescent="0.2">
      <c r="B1627" s="578"/>
      <c r="D1627" s="578" t="str">
        <f>D1625</f>
        <v>Dakisolatie PIR-panelen dik 80mm  Rc 3.50 m².K/W vanaf 120 m²</v>
      </c>
      <c r="E1627" s="601">
        <v>1</v>
      </c>
      <c r="F1627" s="601" t="s">
        <v>74</v>
      </c>
      <c r="G1627" s="601"/>
      <c r="H1627" s="601">
        <f>E1627*G1627</f>
        <v>0</v>
      </c>
      <c r="I1627" s="775"/>
      <c r="J1627" s="775">
        <f>E1627*I1627</f>
        <v>0</v>
      </c>
      <c r="K1627" s="775">
        <v>50</v>
      </c>
      <c r="L1627" s="775">
        <f>E1627*K1627</f>
        <v>50</v>
      </c>
      <c r="M1627" s="775">
        <f>J1627+H1627*Tabellen!$K$2+L1627</f>
        <v>50</v>
      </c>
      <c r="N1627" s="703"/>
      <c r="O1627" s="888">
        <f>M1627</f>
        <v>50</v>
      </c>
      <c r="P1627" s="888"/>
      <c r="Q1627" s="891" t="s">
        <v>974</v>
      </c>
      <c r="R1627" s="911">
        <f>_xlfn.XLOOKUP(Q1627,Tabellen!$B$9:$B$21,Tabellen!$C$9:$C$21,"controleren")</f>
        <v>0.25</v>
      </c>
      <c r="S1627" s="889">
        <f t="shared" ref="S1627:S1632" si="393">O1627*R1627</f>
        <v>12.5</v>
      </c>
      <c r="T1627" s="889">
        <f t="shared" ref="T1627:T1632" si="394">O1627-S1627</f>
        <v>37.5</v>
      </c>
      <c r="U1627" s="889">
        <f>S1627*Tabellen!$G$2</f>
        <v>1.125</v>
      </c>
      <c r="V1627" s="889">
        <f>T1627*Tabellen!$H$2</f>
        <v>7.875</v>
      </c>
      <c r="W1627" s="889">
        <f t="shared" ref="W1627:W1632" si="395">U1627+V1627</f>
        <v>9</v>
      </c>
      <c r="X1627" s="889">
        <f t="shared" ref="X1627:X1632" si="396">O1627+W1627</f>
        <v>59</v>
      </c>
    </row>
    <row r="1628" spans="2:71" ht="15.6" customHeight="1" outlineLevel="2" x14ac:dyDescent="0.2">
      <c r="B1628" s="578"/>
      <c r="D1628" s="578"/>
      <c r="E1628" s="601"/>
      <c r="F1628" s="601"/>
      <c r="G1628" s="596"/>
      <c r="H1628" s="601"/>
      <c r="I1628" s="775"/>
      <c r="J1628" s="775"/>
      <c r="K1628" s="775"/>
      <c r="L1628" s="775"/>
      <c r="M1628" s="775"/>
      <c r="N1628" s="703"/>
      <c r="O1628" s="888"/>
      <c r="P1628" s="888"/>
      <c r="Q1628" s="891" t="s">
        <v>974</v>
      </c>
      <c r="R1628" s="911">
        <f>_xlfn.XLOOKUP(Q1628,Tabellen!$B$9:$B$21,Tabellen!$C$9:$C$21,"controleren")</f>
        <v>0.25</v>
      </c>
      <c r="S1628" s="889">
        <f t="shared" si="393"/>
        <v>0</v>
      </c>
      <c r="T1628" s="889">
        <f t="shared" si="394"/>
        <v>0</v>
      </c>
      <c r="U1628" s="889">
        <f>S1628*Tabellen!$G$2</f>
        <v>0</v>
      </c>
      <c r="V1628" s="889">
        <f>T1628*Tabellen!$H$2</f>
        <v>0</v>
      </c>
      <c r="W1628" s="889">
        <f t="shared" si="395"/>
        <v>0</v>
      </c>
      <c r="X1628" s="889">
        <f t="shared" si="396"/>
        <v>0</v>
      </c>
    </row>
    <row r="1629" spans="2:71" ht="15.6" customHeight="1" outlineLevel="2" x14ac:dyDescent="0.2">
      <c r="B1629" s="647"/>
      <c r="D1629" s="578" t="s">
        <v>860</v>
      </c>
      <c r="E1629" s="601">
        <v>1</v>
      </c>
      <c r="F1629" s="601" t="s">
        <v>74</v>
      </c>
      <c r="G1629" s="596"/>
      <c r="H1629" s="601">
        <f>E1629*G1629</f>
        <v>0</v>
      </c>
      <c r="I1629" s="787"/>
      <c r="J1629" s="775">
        <f>E1629*I1629</f>
        <v>0</v>
      </c>
      <c r="K1629" s="775">
        <v>15</v>
      </c>
      <c r="L1629" s="775">
        <f>E1629*K1629</f>
        <v>15</v>
      </c>
      <c r="M1629" s="775">
        <f>J1629+H1629*Tabellen!$K$2+L1629</f>
        <v>15</v>
      </c>
      <c r="N1629" s="703"/>
      <c r="O1629" s="888">
        <f>M1629</f>
        <v>15</v>
      </c>
      <c r="P1629" s="888"/>
      <c r="Q1629" s="891" t="s">
        <v>974</v>
      </c>
      <c r="R1629" s="911">
        <f>_xlfn.XLOOKUP(Q1629,Tabellen!$B$9:$B$21,Tabellen!$C$9:$C$21,"controleren")</f>
        <v>0.25</v>
      </c>
      <c r="S1629" s="889">
        <f t="shared" si="393"/>
        <v>3.75</v>
      </c>
      <c r="T1629" s="889">
        <f t="shared" si="394"/>
        <v>11.25</v>
      </c>
      <c r="U1629" s="889">
        <f>S1629*Tabellen!$G$2</f>
        <v>0.33749999999999997</v>
      </c>
      <c r="V1629" s="889">
        <f>T1629*Tabellen!$H$2</f>
        <v>2.3624999999999998</v>
      </c>
      <c r="W1629" s="889">
        <f t="shared" si="395"/>
        <v>2.6999999999999997</v>
      </c>
      <c r="X1629" s="889">
        <f t="shared" si="396"/>
        <v>17.7</v>
      </c>
    </row>
    <row r="1630" spans="2:71" ht="15.6" customHeight="1" outlineLevel="2" x14ac:dyDescent="0.2">
      <c r="B1630" s="647"/>
      <c r="D1630" s="578" t="s">
        <v>861</v>
      </c>
      <c r="E1630" s="601">
        <v>1</v>
      </c>
      <c r="F1630" s="601" t="s">
        <v>74</v>
      </c>
      <c r="G1630" s="596"/>
      <c r="H1630" s="601">
        <f>E1630*G1630</f>
        <v>0</v>
      </c>
      <c r="I1630" s="787"/>
      <c r="J1630" s="775">
        <f>E1630*I1630</f>
        <v>0</v>
      </c>
      <c r="K1630" s="775">
        <v>12</v>
      </c>
      <c r="L1630" s="775">
        <f>E1630*K1630</f>
        <v>12</v>
      </c>
      <c r="M1630" s="775">
        <f>J1630+H1630*Tabellen!$K$2+L1630</f>
        <v>12</v>
      </c>
      <c r="N1630" s="703"/>
      <c r="O1630" s="888">
        <f>M1630</f>
        <v>12</v>
      </c>
      <c r="P1630" s="888"/>
      <c r="Q1630" s="891" t="s">
        <v>974</v>
      </c>
      <c r="R1630" s="911">
        <f>_xlfn.XLOOKUP(Q1630,Tabellen!$B$9:$B$21,Tabellen!$C$9:$C$21,"controleren")</f>
        <v>0.25</v>
      </c>
      <c r="S1630" s="889">
        <f t="shared" si="393"/>
        <v>3</v>
      </c>
      <c r="T1630" s="889">
        <f t="shared" si="394"/>
        <v>9</v>
      </c>
      <c r="U1630" s="889">
        <f>S1630*Tabellen!$G$2</f>
        <v>0.27</v>
      </c>
      <c r="V1630" s="889">
        <f>T1630*Tabellen!$H$2</f>
        <v>1.89</v>
      </c>
      <c r="W1630" s="889">
        <f t="shared" si="395"/>
        <v>2.16</v>
      </c>
      <c r="X1630" s="889">
        <f t="shared" si="396"/>
        <v>14.16</v>
      </c>
    </row>
    <row r="1631" spans="2:71" ht="15.6" customHeight="1" outlineLevel="2" x14ac:dyDescent="0.2">
      <c r="B1631" s="647"/>
      <c r="D1631" s="578" t="s">
        <v>865</v>
      </c>
      <c r="E1631" s="601">
        <v>1</v>
      </c>
      <c r="F1631" s="601" t="s">
        <v>74</v>
      </c>
      <c r="G1631" s="596"/>
      <c r="H1631" s="601">
        <f>E1631*G1631</f>
        <v>0</v>
      </c>
      <c r="I1631" s="775"/>
      <c r="J1631" s="775">
        <f>E1631*I1631</f>
        <v>0</v>
      </c>
      <c r="K1631" s="775">
        <v>4</v>
      </c>
      <c r="L1631" s="775">
        <f>E1631*K1631</f>
        <v>4</v>
      </c>
      <c r="M1631" s="775">
        <f>J1631+H1631*Tabellen!$K$2+L1631</f>
        <v>4</v>
      </c>
      <c r="N1631" s="703"/>
      <c r="O1631" s="888">
        <f>M1631</f>
        <v>4</v>
      </c>
      <c r="P1631" s="888"/>
      <c r="Q1631" s="891" t="s">
        <v>974</v>
      </c>
      <c r="R1631" s="911">
        <f>_xlfn.XLOOKUP(Q1631,Tabellen!$B$9:$B$21,Tabellen!$C$9:$C$21,"controleren")</f>
        <v>0.25</v>
      </c>
      <c r="S1631" s="889">
        <f t="shared" si="393"/>
        <v>1</v>
      </c>
      <c r="T1631" s="889">
        <f t="shared" si="394"/>
        <v>3</v>
      </c>
      <c r="U1631" s="889">
        <f>S1631*Tabellen!$G$2</f>
        <v>0.09</v>
      </c>
      <c r="V1631" s="889">
        <f>T1631*Tabellen!$H$2</f>
        <v>0.63</v>
      </c>
      <c r="W1631" s="889">
        <f t="shared" si="395"/>
        <v>0.72</v>
      </c>
      <c r="X1631" s="889">
        <f t="shared" si="396"/>
        <v>4.72</v>
      </c>
    </row>
    <row r="1632" spans="2:71" ht="15.6" customHeight="1" outlineLevel="2" x14ac:dyDescent="0.2">
      <c r="B1632" s="647"/>
      <c r="D1632" s="578" t="s">
        <v>864</v>
      </c>
      <c r="E1632" s="601">
        <v>1</v>
      </c>
      <c r="F1632" s="601" t="s">
        <v>74</v>
      </c>
      <c r="G1632" s="596"/>
      <c r="H1632" s="601">
        <f>E1632*G1632</f>
        <v>0</v>
      </c>
      <c r="I1632" s="775"/>
      <c r="J1632" s="775">
        <f>E1632*I1632</f>
        <v>0</v>
      </c>
      <c r="K1632" s="775">
        <v>7.5</v>
      </c>
      <c r="L1632" s="775">
        <f>E1632*K1632</f>
        <v>7.5</v>
      </c>
      <c r="M1632" s="775">
        <f>J1632+H1632*Tabellen!$K$2+L1632</f>
        <v>7.5</v>
      </c>
      <c r="N1632" s="703"/>
      <c r="O1632" s="888">
        <f>M1632</f>
        <v>7.5</v>
      </c>
      <c r="P1632" s="888"/>
      <c r="Q1632" s="891" t="s">
        <v>974</v>
      </c>
      <c r="R1632" s="911">
        <f>_xlfn.XLOOKUP(Q1632,Tabellen!$B$9:$B$21,Tabellen!$C$9:$C$21,"controleren")</f>
        <v>0.25</v>
      </c>
      <c r="S1632" s="889">
        <f t="shared" si="393"/>
        <v>1.875</v>
      </c>
      <c r="T1632" s="889">
        <f t="shared" si="394"/>
        <v>5.625</v>
      </c>
      <c r="U1632" s="889">
        <f>S1632*Tabellen!$G$2</f>
        <v>0.16874999999999998</v>
      </c>
      <c r="V1632" s="889">
        <f>T1632*Tabellen!$H$2</f>
        <v>1.1812499999999999</v>
      </c>
      <c r="W1632" s="889">
        <f t="shared" si="395"/>
        <v>1.3499999999999999</v>
      </c>
      <c r="X1632" s="889">
        <f t="shared" si="396"/>
        <v>8.85</v>
      </c>
    </row>
    <row r="1633" spans="1:71" ht="15.6" customHeight="1" outlineLevel="2" x14ac:dyDescent="0.2">
      <c r="B1633" s="578"/>
      <c r="D1633" s="601"/>
      <c r="E1633" s="579"/>
      <c r="G1633" s="580"/>
      <c r="H1633" s="580"/>
      <c r="N1633" s="703"/>
      <c r="O1633" s="888"/>
      <c r="P1633" s="888"/>
      <c r="Q1633" s="888"/>
    </row>
    <row r="1634" spans="1:71" ht="9" customHeight="1" outlineLevel="1" x14ac:dyDescent="0.2">
      <c r="B1634" s="582"/>
      <c r="D1634" s="583"/>
      <c r="E1634" s="585"/>
      <c r="F1634" s="583"/>
      <c r="G1634" s="584"/>
      <c r="H1634" s="584"/>
      <c r="I1634" s="769"/>
      <c r="J1634" s="769"/>
      <c r="K1634" s="769"/>
      <c r="L1634" s="769"/>
      <c r="M1634" s="769"/>
      <c r="N1634" s="694"/>
      <c r="O1634" s="892"/>
      <c r="P1634" s="892"/>
      <c r="Q1634" s="892"/>
      <c r="R1634" s="893"/>
      <c r="S1634" s="893"/>
      <c r="T1634" s="893"/>
      <c r="U1634" s="893"/>
      <c r="V1634" s="893"/>
      <c r="W1634" s="893"/>
      <c r="X1634" s="893"/>
      <c r="Y1634" s="892"/>
      <c r="Z1634" s="837"/>
      <c r="AA1634" s="838"/>
      <c r="AG1634" s="835"/>
      <c r="AH1634" s="835"/>
    </row>
    <row r="1635" spans="1:71" s="789" customFormat="1" ht="15.6" customHeight="1" outlineLevel="1" x14ac:dyDescent="0.2">
      <c r="B1635" s="569" t="s">
        <v>1496</v>
      </c>
      <c r="C1635" s="814"/>
      <c r="D1635" s="570" t="s">
        <v>2041</v>
      </c>
      <c r="E1635" s="577">
        <v>1</v>
      </c>
      <c r="F1635" s="570" t="s">
        <v>74</v>
      </c>
      <c r="G1635" s="571"/>
      <c r="H1635" s="571">
        <f>SUM(H1636:H1638)</f>
        <v>0</v>
      </c>
      <c r="I1635" s="767"/>
      <c r="J1635" s="767">
        <f>SUM(J1636:J1638)</f>
        <v>0</v>
      </c>
      <c r="K1635" s="767"/>
      <c r="L1635" s="767">
        <f>SUM(L1636:L1638)</f>
        <v>0.35</v>
      </c>
      <c r="M1635" s="767">
        <f>SUM(M1636:M1638)</f>
        <v>0.35</v>
      </c>
      <c r="N1635" s="814"/>
      <c r="O1635" s="884">
        <f>SUM(O1636:O1638)</f>
        <v>0.35</v>
      </c>
      <c r="P1635" s="885" t="str">
        <f>B1635</f>
        <v>V4-1-H4</v>
      </c>
      <c r="Q1635" s="885"/>
      <c r="R1635" s="886"/>
      <c r="S1635" s="886"/>
      <c r="T1635" s="886"/>
      <c r="U1635" s="886"/>
      <c r="V1635" s="886"/>
      <c r="W1635" s="886"/>
      <c r="X1635" s="886">
        <f>SUM(X1636:X1638)</f>
        <v>0.41299999999999998</v>
      </c>
      <c r="Y1635" s="887"/>
      <c r="Z1635" s="832"/>
      <c r="AA1635" s="832"/>
      <c r="AB1635" s="832"/>
      <c r="AC1635" s="832"/>
      <c r="AD1635" s="832"/>
      <c r="AE1635" s="832"/>
      <c r="AF1635" s="832"/>
      <c r="AG1635" s="832"/>
      <c r="AH1635" s="832"/>
      <c r="AI1635" s="832"/>
      <c r="AJ1635" s="832"/>
      <c r="AK1635" s="832"/>
      <c r="AL1635" s="832"/>
      <c r="AM1635" s="832"/>
      <c r="AN1635" s="832"/>
      <c r="AO1635" s="832"/>
      <c r="AP1635" s="832"/>
      <c r="AQ1635" s="832"/>
      <c r="AR1635" s="832"/>
      <c r="AS1635" s="832"/>
      <c r="AT1635" s="832"/>
      <c r="AU1635" s="832"/>
      <c r="AV1635" s="832"/>
      <c r="AW1635" s="832"/>
      <c r="AX1635" s="832"/>
      <c r="AY1635" s="832"/>
      <c r="AZ1635" s="832"/>
      <c r="BA1635" s="832"/>
      <c r="BB1635" s="832"/>
      <c r="BC1635" s="832"/>
      <c r="BD1635" s="832"/>
      <c r="BE1635" s="832"/>
      <c r="BF1635" s="832"/>
      <c r="BG1635" s="832"/>
      <c r="BH1635" s="832"/>
      <c r="BI1635" s="832"/>
      <c r="BJ1635" s="832"/>
      <c r="BK1635" s="832"/>
      <c r="BL1635" s="832"/>
      <c r="BM1635" s="832"/>
      <c r="BN1635" s="832"/>
      <c r="BO1635" s="832"/>
      <c r="BP1635" s="832"/>
      <c r="BQ1635" s="832"/>
      <c r="BR1635" s="832"/>
      <c r="BS1635" s="832"/>
    </row>
    <row r="1636" spans="1:71" ht="15.6" customHeight="1" outlineLevel="2" x14ac:dyDescent="0.2">
      <c r="B1636" s="578"/>
      <c r="D1636" s="587" t="s">
        <v>1498</v>
      </c>
      <c r="E1636" s="579"/>
      <c r="G1636" s="580"/>
      <c r="H1636" s="580"/>
      <c r="I1636" s="774"/>
      <c r="J1636" s="774"/>
      <c r="K1636" s="774"/>
      <c r="N1636" s="703"/>
      <c r="O1636" s="888"/>
      <c r="P1636" s="888"/>
      <c r="Q1636" s="888"/>
    </row>
    <row r="1637" spans="1:71" ht="15.6" customHeight="1" outlineLevel="2" x14ac:dyDescent="0.2">
      <c r="B1637" s="578"/>
      <c r="D1637" s="578" t="str">
        <f>D1635</f>
        <v>╚ PIR-panelen meer-/minderprijs per mm</v>
      </c>
      <c r="E1637" s="601">
        <v>1</v>
      </c>
      <c r="F1637" s="601" t="s">
        <v>74</v>
      </c>
      <c r="G1637" s="601"/>
      <c r="H1637" s="601">
        <f>E1637*G1637</f>
        <v>0</v>
      </c>
      <c r="I1637" s="775"/>
      <c r="J1637" s="775">
        <f>E1637*I1637</f>
        <v>0</v>
      </c>
      <c r="K1637" s="775">
        <v>0.35</v>
      </c>
      <c r="L1637" s="775">
        <f>E1637*K1637</f>
        <v>0.35</v>
      </c>
      <c r="M1637" s="775">
        <f>J1637+H1637*Tabellen!$K$2+L1637</f>
        <v>0.35</v>
      </c>
      <c r="N1637" s="703"/>
      <c r="O1637" s="888">
        <f>M1637</f>
        <v>0.35</v>
      </c>
      <c r="P1637" s="888"/>
      <c r="Q1637" s="891" t="s">
        <v>974</v>
      </c>
      <c r="R1637" s="911">
        <f>_xlfn.XLOOKUP(Q1637,Tabellen!$B$9:$B$21,Tabellen!$C$9:$C$21,"controleren")</f>
        <v>0.25</v>
      </c>
      <c r="S1637" s="889">
        <f>O1637*R1637</f>
        <v>8.7499999999999994E-2</v>
      </c>
      <c r="T1637" s="889">
        <f>O1637-S1637</f>
        <v>0.26249999999999996</v>
      </c>
      <c r="U1637" s="889">
        <f>S1637*Tabellen!$G$2</f>
        <v>7.8750000000000001E-3</v>
      </c>
      <c r="V1637" s="889">
        <f>T1637*Tabellen!$H$2</f>
        <v>5.5124999999999987E-2</v>
      </c>
      <c r="W1637" s="889">
        <f>U1637+V1637</f>
        <v>6.2999999999999987E-2</v>
      </c>
      <c r="X1637" s="889">
        <f>O1637+W1637</f>
        <v>0.41299999999999998</v>
      </c>
    </row>
    <row r="1638" spans="1:71" ht="15.6" customHeight="1" outlineLevel="2" x14ac:dyDescent="0.2">
      <c r="B1638" s="578"/>
      <c r="D1638" s="601"/>
      <c r="E1638" s="579"/>
      <c r="G1638" s="580">
        <v>0</v>
      </c>
      <c r="H1638" s="580">
        <f>E1638*G1638</f>
        <v>0</v>
      </c>
      <c r="I1638" s="768">
        <v>0</v>
      </c>
      <c r="J1638" s="768">
        <f>E1638*I1638</f>
        <v>0</v>
      </c>
      <c r="L1638" s="768">
        <f>E1638*K1638</f>
        <v>0</v>
      </c>
      <c r="M1638" s="768">
        <f>J1638+H1638*Tabellen!$K$2+L1638</f>
        <v>0</v>
      </c>
      <c r="N1638" s="703"/>
      <c r="O1638" s="888"/>
      <c r="P1638" s="888"/>
      <c r="Q1638" s="888"/>
    </row>
    <row r="1639" spans="1:71" ht="9" customHeight="1" outlineLevel="1" x14ac:dyDescent="0.2">
      <c r="B1639" s="582"/>
      <c r="D1639" s="583"/>
      <c r="E1639" s="585"/>
      <c r="F1639" s="583"/>
      <c r="G1639" s="584"/>
      <c r="H1639" s="584"/>
      <c r="I1639" s="769"/>
      <c r="J1639" s="769"/>
      <c r="K1639" s="769"/>
      <c r="L1639" s="769"/>
      <c r="M1639" s="769"/>
      <c r="N1639" s="694"/>
      <c r="O1639" s="892"/>
      <c r="P1639" s="892"/>
      <c r="Q1639" s="892"/>
      <c r="R1639" s="893"/>
      <c r="S1639" s="893"/>
      <c r="T1639" s="893"/>
      <c r="U1639" s="893"/>
      <c r="V1639" s="893"/>
      <c r="W1639" s="893"/>
      <c r="X1639" s="893"/>
      <c r="Y1639" s="892"/>
      <c r="Z1639" s="837"/>
      <c r="AA1639" s="838"/>
      <c r="AG1639" s="835"/>
      <c r="AH1639" s="835"/>
    </row>
    <row r="1640" spans="1:71" s="789" customFormat="1" ht="15.6" customHeight="1" outlineLevel="1" x14ac:dyDescent="0.2">
      <c r="B1640" s="569" t="s">
        <v>1874</v>
      </c>
      <c r="C1640" s="814"/>
      <c r="D1640" s="570" t="s">
        <v>1873</v>
      </c>
      <c r="E1640" s="577">
        <v>1</v>
      </c>
      <c r="F1640" s="570" t="s">
        <v>74</v>
      </c>
      <c r="G1640" s="571"/>
      <c r="H1640" s="571">
        <f>SUM(H1641:H1652)</f>
        <v>1.6829000000000001</v>
      </c>
      <c r="I1640" s="767"/>
      <c r="J1640" s="767">
        <f>SUM(J1641:J1652)</f>
        <v>23.8352</v>
      </c>
      <c r="K1640" s="767"/>
      <c r="L1640" s="767">
        <f>SUM(L1641:L1652)</f>
        <v>0</v>
      </c>
      <c r="M1640" s="767">
        <f>SUM(M1641:M1652)</f>
        <v>124.8092</v>
      </c>
      <c r="N1640" s="814"/>
      <c r="O1640" s="884">
        <f>SUM(O1641:O1652)</f>
        <v>151.01913199999998</v>
      </c>
      <c r="P1640" s="885" t="str">
        <f>B1640</f>
        <v>V4-1-I</v>
      </c>
      <c r="Q1640" s="885"/>
      <c r="R1640" s="886"/>
      <c r="S1640" s="886"/>
      <c r="T1640" s="886"/>
      <c r="U1640" s="886"/>
      <c r="V1640" s="886"/>
      <c r="W1640" s="886"/>
      <c r="X1640" s="886">
        <f>SUM(X1641:X1652)</f>
        <v>168.07172492000001</v>
      </c>
      <c r="Y1640" s="887"/>
      <c r="Z1640" s="832"/>
      <c r="AA1640" s="832"/>
      <c r="AB1640" s="832"/>
      <c r="AC1640" s="832"/>
      <c r="AD1640" s="832"/>
      <c r="AE1640" s="832"/>
      <c r="AF1640" s="832"/>
      <c r="AG1640" s="832"/>
      <c r="AH1640" s="832"/>
      <c r="AI1640" s="832"/>
      <c r="AJ1640" s="832"/>
      <c r="AK1640" s="832"/>
      <c r="AL1640" s="832"/>
      <c r="AM1640" s="832"/>
      <c r="AN1640" s="832"/>
      <c r="AO1640" s="832"/>
      <c r="AP1640" s="832"/>
      <c r="AQ1640" s="832"/>
      <c r="AR1640" s="832"/>
      <c r="AS1640" s="832"/>
      <c r="AT1640" s="832"/>
      <c r="AU1640" s="832"/>
      <c r="AV1640" s="832"/>
      <c r="AW1640" s="832"/>
      <c r="AX1640" s="832"/>
      <c r="AY1640" s="832"/>
      <c r="AZ1640" s="832"/>
      <c r="BA1640" s="832"/>
      <c r="BB1640" s="832"/>
      <c r="BC1640" s="832"/>
      <c r="BD1640" s="832"/>
      <c r="BE1640" s="832"/>
      <c r="BF1640" s="832"/>
      <c r="BG1640" s="832"/>
      <c r="BH1640" s="832"/>
      <c r="BI1640" s="832"/>
      <c r="BJ1640" s="832"/>
      <c r="BK1640" s="832"/>
      <c r="BL1640" s="832"/>
      <c r="BM1640" s="832"/>
      <c r="BN1640" s="832"/>
      <c r="BO1640" s="832"/>
      <c r="BP1640" s="832"/>
      <c r="BQ1640" s="832"/>
      <c r="BR1640" s="832"/>
      <c r="BS1640" s="832"/>
    </row>
    <row r="1641" spans="1:71" ht="15.6" customHeight="1" outlineLevel="2" x14ac:dyDescent="0.2">
      <c r="B1641" s="578"/>
      <c r="D1641" s="587" t="s">
        <v>1498</v>
      </c>
      <c r="E1641" s="579"/>
      <c r="G1641" s="580"/>
      <c r="H1641" s="580"/>
      <c r="I1641" s="774"/>
      <c r="J1641" s="774"/>
      <c r="K1641" s="774"/>
      <c r="N1641" s="703"/>
      <c r="O1641" s="888"/>
      <c r="P1641" s="888"/>
      <c r="Q1641" s="888"/>
    </row>
    <row r="1642" spans="1:71" ht="15.6" customHeight="1" outlineLevel="2" x14ac:dyDescent="0.2">
      <c r="B1642" s="578"/>
      <c r="D1642" s="578" t="str">
        <f>D1640</f>
        <v>Isoleren binnenzijde wangen dakkapel (30% subsidiabel)</v>
      </c>
      <c r="E1642" s="601">
        <v>1</v>
      </c>
      <c r="F1642" s="601" t="s">
        <v>74</v>
      </c>
      <c r="G1642" s="601"/>
      <c r="H1642" s="601">
        <f>E1642*G1642</f>
        <v>0</v>
      </c>
      <c r="I1642" s="775"/>
      <c r="J1642" s="775">
        <f>E1642*I1642</f>
        <v>0</v>
      </c>
      <c r="K1642" s="775">
        <v>0</v>
      </c>
      <c r="L1642" s="775">
        <f>E1642*K1642</f>
        <v>0</v>
      </c>
      <c r="M1642" s="775">
        <f>J1642+H1642*Tabellen!$K$2+L1642</f>
        <v>0</v>
      </c>
      <c r="N1642" s="703"/>
      <c r="O1642" s="888">
        <f>M1642</f>
        <v>0</v>
      </c>
      <c r="P1642" s="888"/>
      <c r="Q1642" s="891"/>
      <c r="R1642" s="911"/>
    </row>
    <row r="1643" spans="1:71" s="575" customFormat="1" ht="15.6" customHeight="1" outlineLevel="2" x14ac:dyDescent="0.2">
      <c r="A1643" s="811"/>
      <c r="B1643" s="578"/>
      <c r="C1643" s="694"/>
      <c r="D1643" s="576" t="s">
        <v>1875</v>
      </c>
      <c r="E1643" s="579">
        <v>1</v>
      </c>
      <c r="F1643" s="576" t="s">
        <v>74</v>
      </c>
      <c r="G1643" s="580">
        <v>0.3</v>
      </c>
      <c r="H1643" s="580">
        <f t="shared" ref="H1643:H1651" si="397">E1643*G1643</f>
        <v>0.3</v>
      </c>
      <c r="I1643" s="768"/>
      <c r="J1643" s="768">
        <f t="shared" ref="J1643:J1651" si="398">E1643*I1643</f>
        <v>0</v>
      </c>
      <c r="K1643" s="768"/>
      <c r="L1643" s="768">
        <f t="shared" ref="L1643:L1651" si="399">E1643*K1643</f>
        <v>0</v>
      </c>
      <c r="M1643" s="768">
        <f>J1643+H1643*Tabellen!$K$2+L1643</f>
        <v>18</v>
      </c>
      <c r="N1643" s="704"/>
      <c r="O1643" s="889">
        <f t="shared" ref="O1643:O1651" si="400">R1643+T1643</f>
        <v>21.78</v>
      </c>
      <c r="P1643" s="902"/>
      <c r="Q1643" s="894" t="s">
        <v>1007</v>
      </c>
      <c r="R1643" s="889">
        <f>H1643*Tabellen!$K$2*Tabellen!$F$2</f>
        <v>21.78</v>
      </c>
      <c r="S1643" s="895" t="s">
        <v>1089</v>
      </c>
      <c r="T1643" s="889">
        <f>J1643*Tabellen!$F$2</f>
        <v>0</v>
      </c>
      <c r="U1643" s="889">
        <f>R1643*Tabellen!$G$2</f>
        <v>1.9601999999999999</v>
      </c>
      <c r="V1643" s="889">
        <f>T1643*Tabellen!$H$2</f>
        <v>0</v>
      </c>
      <c r="W1643" s="889">
        <f t="shared" ref="W1643:W1651" si="401">U1643+V1643</f>
        <v>1.9601999999999999</v>
      </c>
      <c r="X1643" s="889">
        <f t="shared" ref="X1643:X1651" si="402">O1643+W1643</f>
        <v>23.740200000000002</v>
      </c>
      <c r="Y1643" s="890"/>
      <c r="Z1643" s="839"/>
      <c r="AA1643" s="839"/>
      <c r="AB1643" s="839"/>
      <c r="AC1643" s="839"/>
      <c r="AD1643" s="839"/>
      <c r="AE1643" s="839"/>
      <c r="AF1643" s="839"/>
      <c r="AG1643" s="839"/>
      <c r="AH1643" s="839"/>
      <c r="AI1643" s="839"/>
      <c r="AJ1643" s="839"/>
      <c r="AK1643" s="839"/>
      <c r="AL1643" s="839"/>
      <c r="AM1643" s="839"/>
      <c r="AN1643" s="839"/>
      <c r="AO1643" s="839"/>
      <c r="AP1643" s="839"/>
      <c r="AQ1643" s="839"/>
      <c r="AR1643" s="839"/>
      <c r="AS1643" s="839"/>
      <c r="AT1643" s="839"/>
      <c r="AU1643" s="839"/>
      <c r="AV1643" s="839"/>
      <c r="AW1643" s="839"/>
      <c r="AX1643" s="839"/>
      <c r="AY1643" s="839"/>
      <c r="AZ1643" s="839"/>
      <c r="BA1643" s="839"/>
      <c r="BB1643" s="839"/>
      <c r="BC1643" s="839"/>
      <c r="BD1643" s="839"/>
      <c r="BE1643" s="839"/>
      <c r="BF1643" s="839"/>
      <c r="BG1643" s="839"/>
      <c r="BH1643" s="839"/>
      <c r="BI1643" s="839"/>
      <c r="BJ1643" s="839"/>
      <c r="BK1643" s="839"/>
      <c r="BL1643" s="839"/>
      <c r="BM1643" s="839"/>
      <c r="BN1643" s="839"/>
      <c r="BO1643" s="839"/>
      <c r="BP1643" s="839"/>
      <c r="BQ1643" s="839"/>
      <c r="BR1643" s="839"/>
      <c r="BS1643" s="839"/>
    </row>
    <row r="1644" spans="1:71" s="575" customFormat="1" ht="15.6" customHeight="1" outlineLevel="2" x14ac:dyDescent="0.2">
      <c r="A1644" s="811"/>
      <c r="B1644" s="578"/>
      <c r="C1644" s="694"/>
      <c r="D1644" s="576" t="s">
        <v>1410</v>
      </c>
      <c r="E1644" s="579">
        <v>3.33</v>
      </c>
      <c r="F1644" s="576" t="s">
        <v>71</v>
      </c>
      <c r="G1644" s="580">
        <v>0</v>
      </c>
      <c r="H1644" s="580">
        <f t="shared" si="397"/>
        <v>0</v>
      </c>
      <c r="I1644" s="768">
        <v>0.44</v>
      </c>
      <c r="J1644" s="768">
        <f t="shared" si="398"/>
        <v>1.4652000000000001</v>
      </c>
      <c r="K1644" s="768"/>
      <c r="L1644" s="768">
        <f t="shared" si="399"/>
        <v>0</v>
      </c>
      <c r="M1644" s="768">
        <f>J1644+H1644*Tabellen!$K$2+L1644</f>
        <v>1.4652000000000001</v>
      </c>
      <c r="N1644" s="704"/>
      <c r="O1644" s="889">
        <f t="shared" si="400"/>
        <v>1.7728919999999999</v>
      </c>
      <c r="P1644" s="902"/>
      <c r="Q1644" s="894" t="s">
        <v>1007</v>
      </c>
      <c r="R1644" s="889">
        <f>H1644*Tabellen!$K$2*Tabellen!$F$2</f>
        <v>0</v>
      </c>
      <c r="S1644" s="895" t="s">
        <v>1089</v>
      </c>
      <c r="T1644" s="889">
        <f>J1644*Tabellen!$F$2</f>
        <v>1.7728919999999999</v>
      </c>
      <c r="U1644" s="889">
        <f>R1644*Tabellen!$G$2</f>
        <v>0</v>
      </c>
      <c r="V1644" s="889">
        <f>T1644*Tabellen!$H$2</f>
        <v>0.37230731999999994</v>
      </c>
      <c r="W1644" s="889">
        <f t="shared" si="401"/>
        <v>0.37230731999999994</v>
      </c>
      <c r="X1644" s="889">
        <f t="shared" si="402"/>
        <v>2.1451993199999997</v>
      </c>
      <c r="Y1644" s="890"/>
      <c r="Z1644" s="839"/>
      <c r="AA1644" s="839"/>
      <c r="AB1644" s="839"/>
      <c r="AC1644" s="839"/>
      <c r="AD1644" s="839"/>
      <c r="AE1644" s="839"/>
      <c r="AF1644" s="839"/>
      <c r="AG1644" s="839"/>
      <c r="AH1644" s="839"/>
      <c r="AI1644" s="839"/>
      <c r="AJ1644" s="839"/>
      <c r="AK1644" s="839"/>
      <c r="AL1644" s="839"/>
      <c r="AM1644" s="839"/>
      <c r="AN1644" s="839"/>
      <c r="AO1644" s="839"/>
      <c r="AP1644" s="839"/>
      <c r="AQ1644" s="839"/>
      <c r="AR1644" s="839"/>
      <c r="AS1644" s="839"/>
      <c r="AT1644" s="839"/>
      <c r="AU1644" s="839"/>
      <c r="AV1644" s="839"/>
      <c r="AW1644" s="839"/>
      <c r="AX1644" s="839"/>
      <c r="AY1644" s="839"/>
      <c r="AZ1644" s="839"/>
      <c r="BA1644" s="839"/>
      <c r="BB1644" s="839"/>
      <c r="BC1644" s="839"/>
      <c r="BD1644" s="839"/>
      <c r="BE1644" s="839"/>
      <c r="BF1644" s="839"/>
      <c r="BG1644" s="839"/>
      <c r="BH1644" s="839"/>
      <c r="BI1644" s="839"/>
      <c r="BJ1644" s="839"/>
      <c r="BK1644" s="839"/>
      <c r="BL1644" s="839"/>
      <c r="BM1644" s="839"/>
      <c r="BN1644" s="839"/>
      <c r="BO1644" s="839"/>
      <c r="BP1644" s="839"/>
      <c r="BQ1644" s="839"/>
      <c r="BR1644" s="839"/>
      <c r="BS1644" s="839"/>
    </row>
    <row r="1645" spans="1:71" s="575" customFormat="1" ht="15.6" customHeight="1" outlineLevel="2" x14ac:dyDescent="0.2">
      <c r="A1645" s="811"/>
      <c r="B1645" s="578"/>
      <c r="C1645" s="694"/>
      <c r="D1645" s="576" t="s">
        <v>1411</v>
      </c>
      <c r="E1645" s="579">
        <f>E1644</f>
        <v>3.33</v>
      </c>
      <c r="F1645" s="576" t="s">
        <v>71</v>
      </c>
      <c r="G1645" s="580">
        <v>0.13</v>
      </c>
      <c r="H1645" s="580">
        <f t="shared" si="397"/>
        <v>0.43290000000000001</v>
      </c>
      <c r="I1645" s="768"/>
      <c r="J1645" s="768">
        <f t="shared" si="398"/>
        <v>0</v>
      </c>
      <c r="K1645" s="768"/>
      <c r="L1645" s="768">
        <f t="shared" si="399"/>
        <v>0</v>
      </c>
      <c r="M1645" s="768">
        <f>J1645+H1645*Tabellen!$K$2+L1645</f>
        <v>25.974</v>
      </c>
      <c r="N1645" s="704"/>
      <c r="O1645" s="889">
        <f t="shared" si="400"/>
        <v>31.428539999999998</v>
      </c>
      <c r="P1645" s="902"/>
      <c r="Q1645" s="894" t="s">
        <v>1007</v>
      </c>
      <c r="R1645" s="889">
        <f>H1645*Tabellen!$K$2*Tabellen!$F$2</f>
        <v>31.428539999999998</v>
      </c>
      <c r="S1645" s="895" t="s">
        <v>1089</v>
      </c>
      <c r="T1645" s="889">
        <f>J1645*Tabellen!$F$2</f>
        <v>0</v>
      </c>
      <c r="U1645" s="889">
        <f>R1645*Tabellen!$G$2</f>
        <v>2.8285685999999997</v>
      </c>
      <c r="V1645" s="889">
        <f>T1645*Tabellen!$H$2</f>
        <v>0</v>
      </c>
      <c r="W1645" s="889">
        <f t="shared" si="401"/>
        <v>2.8285685999999997</v>
      </c>
      <c r="X1645" s="889">
        <f t="shared" si="402"/>
        <v>34.257108599999995</v>
      </c>
      <c r="Y1645" s="904"/>
      <c r="Z1645" s="839"/>
      <c r="AA1645" s="839"/>
      <c r="AB1645" s="839"/>
      <c r="AC1645" s="839"/>
      <c r="AD1645" s="839"/>
      <c r="AE1645" s="839"/>
      <c r="AF1645" s="839"/>
      <c r="AG1645" s="839"/>
      <c r="AH1645" s="839"/>
      <c r="AI1645" s="839"/>
      <c r="AJ1645" s="839"/>
      <c r="AK1645" s="839"/>
      <c r="AL1645" s="839"/>
      <c r="AM1645" s="839"/>
      <c r="AN1645" s="839"/>
      <c r="AO1645" s="839"/>
      <c r="AP1645" s="839"/>
      <c r="AQ1645" s="839"/>
      <c r="AR1645" s="839"/>
      <c r="AS1645" s="839"/>
      <c r="AT1645" s="839"/>
      <c r="AU1645" s="839"/>
      <c r="AV1645" s="839"/>
      <c r="AW1645" s="839"/>
      <c r="AX1645" s="839"/>
      <c r="AY1645" s="839"/>
      <c r="AZ1645" s="839"/>
      <c r="BA1645" s="839"/>
      <c r="BB1645" s="839"/>
      <c r="BC1645" s="839"/>
      <c r="BD1645" s="839"/>
      <c r="BE1645" s="839"/>
      <c r="BF1645" s="839"/>
      <c r="BG1645" s="839"/>
      <c r="BH1645" s="839"/>
      <c r="BI1645" s="839"/>
      <c r="BJ1645" s="839"/>
      <c r="BK1645" s="839"/>
      <c r="BL1645" s="839"/>
      <c r="BM1645" s="839"/>
      <c r="BN1645" s="839"/>
      <c r="BO1645" s="839"/>
      <c r="BP1645" s="839"/>
      <c r="BQ1645" s="839"/>
      <c r="BR1645" s="839"/>
      <c r="BS1645" s="839"/>
    </row>
    <row r="1646" spans="1:71" s="575" customFormat="1" ht="15.6" customHeight="1" outlineLevel="2" x14ac:dyDescent="0.2">
      <c r="A1646" s="811"/>
      <c r="B1646" s="578"/>
      <c r="C1646" s="694"/>
      <c r="D1646" s="576" t="s">
        <v>1906</v>
      </c>
      <c r="E1646" s="579">
        <v>1.1000000000000001</v>
      </c>
      <c r="F1646" s="576" t="s">
        <v>74</v>
      </c>
      <c r="G1646" s="580">
        <v>0</v>
      </c>
      <c r="H1646" s="580">
        <f t="shared" si="397"/>
        <v>0</v>
      </c>
      <c r="I1646" s="768">
        <v>9</v>
      </c>
      <c r="J1646" s="768">
        <f t="shared" si="398"/>
        <v>9.9</v>
      </c>
      <c r="K1646" s="768"/>
      <c r="L1646" s="768">
        <f t="shared" si="399"/>
        <v>0</v>
      </c>
      <c r="M1646" s="768">
        <f>J1646+H1646*Tabellen!$K$2+L1646</f>
        <v>9.9</v>
      </c>
      <c r="N1646" s="704"/>
      <c r="O1646" s="889">
        <f t="shared" si="400"/>
        <v>11.978999999999999</v>
      </c>
      <c r="P1646" s="902"/>
      <c r="Q1646" s="894" t="s">
        <v>1007</v>
      </c>
      <c r="R1646" s="889">
        <f>H1646*Tabellen!$K$2*Tabellen!$F$2</f>
        <v>0</v>
      </c>
      <c r="S1646" s="895" t="s">
        <v>1089</v>
      </c>
      <c r="T1646" s="889">
        <f>J1646*Tabellen!$F$2</f>
        <v>11.978999999999999</v>
      </c>
      <c r="U1646" s="889">
        <f>R1646*Tabellen!$G$2</f>
        <v>0</v>
      </c>
      <c r="V1646" s="889">
        <f>T1646*Tabellen!$H$2</f>
        <v>2.5155899999999995</v>
      </c>
      <c r="W1646" s="889">
        <f t="shared" si="401"/>
        <v>2.5155899999999995</v>
      </c>
      <c r="X1646" s="889">
        <f t="shared" si="402"/>
        <v>14.494589999999999</v>
      </c>
      <c r="Y1646" s="888"/>
      <c r="Z1646" s="839"/>
      <c r="AA1646" s="839"/>
      <c r="AB1646" s="839"/>
      <c r="AC1646" s="839"/>
      <c r="AD1646" s="839"/>
      <c r="AE1646" s="839"/>
      <c r="AF1646" s="839"/>
      <c r="AG1646" s="839"/>
      <c r="AH1646" s="839"/>
      <c r="AI1646" s="839"/>
      <c r="AJ1646" s="839"/>
      <c r="AK1646" s="839"/>
      <c r="AL1646" s="839"/>
      <c r="AM1646" s="839"/>
      <c r="AN1646" s="839"/>
      <c r="AO1646" s="839"/>
      <c r="AP1646" s="839"/>
      <c r="AQ1646" s="839"/>
      <c r="AR1646" s="839"/>
      <c r="AS1646" s="839"/>
      <c r="AT1646" s="839"/>
      <c r="AU1646" s="839"/>
      <c r="AV1646" s="839"/>
      <c r="AW1646" s="839"/>
      <c r="AX1646" s="839"/>
      <c r="AY1646" s="839"/>
      <c r="AZ1646" s="839"/>
      <c r="BA1646" s="839"/>
      <c r="BB1646" s="839"/>
      <c r="BC1646" s="839"/>
      <c r="BD1646" s="839"/>
      <c r="BE1646" s="839"/>
      <c r="BF1646" s="839"/>
      <c r="BG1646" s="839"/>
      <c r="BH1646" s="839"/>
      <c r="BI1646" s="839"/>
      <c r="BJ1646" s="839"/>
      <c r="BK1646" s="839"/>
      <c r="BL1646" s="839"/>
      <c r="BM1646" s="839"/>
      <c r="BN1646" s="839"/>
      <c r="BO1646" s="839"/>
      <c r="BP1646" s="839"/>
      <c r="BQ1646" s="839"/>
      <c r="BR1646" s="839"/>
      <c r="BS1646" s="839"/>
    </row>
    <row r="1647" spans="1:71" s="575" customFormat="1" ht="15.6" customHeight="1" outlineLevel="2" x14ac:dyDescent="0.2">
      <c r="A1647" s="811"/>
      <c r="B1647" s="578"/>
      <c r="C1647" s="694"/>
      <c r="D1647" s="576" t="s">
        <v>1907</v>
      </c>
      <c r="E1647" s="579">
        <v>1</v>
      </c>
      <c r="F1647" s="576" t="s">
        <v>74</v>
      </c>
      <c r="G1647" s="580">
        <v>0.15</v>
      </c>
      <c r="H1647" s="580">
        <f t="shared" si="397"/>
        <v>0.15</v>
      </c>
      <c r="I1647" s="768"/>
      <c r="J1647" s="768">
        <f t="shared" si="398"/>
        <v>0</v>
      </c>
      <c r="K1647" s="768"/>
      <c r="L1647" s="768">
        <f t="shared" si="399"/>
        <v>0</v>
      </c>
      <c r="M1647" s="768">
        <f>J1647+H1647*Tabellen!$K$2+L1647</f>
        <v>9</v>
      </c>
      <c r="N1647" s="704"/>
      <c r="O1647" s="889">
        <f t="shared" si="400"/>
        <v>10.89</v>
      </c>
      <c r="P1647" s="902"/>
      <c r="Q1647" s="894" t="s">
        <v>1007</v>
      </c>
      <c r="R1647" s="889">
        <f>H1647*Tabellen!$K$2*Tabellen!$F$2</f>
        <v>10.89</v>
      </c>
      <c r="S1647" s="895" t="s">
        <v>1089</v>
      </c>
      <c r="T1647" s="889">
        <f>J1647*Tabellen!$F$2</f>
        <v>0</v>
      </c>
      <c r="U1647" s="889">
        <f>R1647*Tabellen!$G$2</f>
        <v>0.98009999999999997</v>
      </c>
      <c r="V1647" s="889">
        <f>T1647*Tabellen!$H$2</f>
        <v>0</v>
      </c>
      <c r="W1647" s="889">
        <f t="shared" si="401"/>
        <v>0.98009999999999997</v>
      </c>
      <c r="X1647" s="889">
        <f t="shared" si="402"/>
        <v>11.870100000000001</v>
      </c>
      <c r="Y1647" s="888"/>
      <c r="Z1647" s="839"/>
      <c r="AA1647" s="839"/>
      <c r="AB1647" s="839"/>
      <c r="AC1647" s="839"/>
      <c r="AD1647" s="839"/>
      <c r="AE1647" s="839"/>
      <c r="AF1647" s="839"/>
      <c r="AG1647" s="839"/>
      <c r="AH1647" s="839"/>
      <c r="AI1647" s="839"/>
      <c r="AJ1647" s="839"/>
      <c r="AK1647" s="839"/>
      <c r="AL1647" s="839"/>
      <c r="AM1647" s="839"/>
      <c r="AN1647" s="839"/>
      <c r="AO1647" s="839"/>
      <c r="AP1647" s="839"/>
      <c r="AQ1647" s="839"/>
      <c r="AR1647" s="839"/>
      <c r="AS1647" s="839"/>
      <c r="AT1647" s="839"/>
      <c r="AU1647" s="839"/>
      <c r="AV1647" s="839"/>
      <c r="AW1647" s="839"/>
      <c r="AX1647" s="839"/>
      <c r="AY1647" s="839"/>
      <c r="AZ1647" s="839"/>
      <c r="BA1647" s="839"/>
      <c r="BB1647" s="839"/>
      <c r="BC1647" s="839"/>
      <c r="BD1647" s="839"/>
      <c r="BE1647" s="839"/>
      <c r="BF1647" s="839"/>
      <c r="BG1647" s="839"/>
      <c r="BH1647" s="839"/>
      <c r="BI1647" s="839"/>
      <c r="BJ1647" s="839"/>
      <c r="BK1647" s="839"/>
      <c r="BL1647" s="839"/>
      <c r="BM1647" s="839"/>
      <c r="BN1647" s="839"/>
      <c r="BO1647" s="839"/>
      <c r="BP1647" s="839"/>
      <c r="BQ1647" s="839"/>
      <c r="BR1647" s="839"/>
      <c r="BS1647" s="839"/>
    </row>
    <row r="1648" spans="1:71" s="575" customFormat="1" ht="15.6" customHeight="1" outlineLevel="2" x14ac:dyDescent="0.2">
      <c r="A1648" s="811"/>
      <c r="B1648" s="578"/>
      <c r="C1648" s="694"/>
      <c r="D1648" s="1048" t="s">
        <v>1901</v>
      </c>
      <c r="E1648" s="579">
        <v>2</v>
      </c>
      <c r="F1648" s="576" t="s">
        <v>74</v>
      </c>
      <c r="G1648" s="580"/>
      <c r="H1648" s="580">
        <f t="shared" si="397"/>
        <v>0</v>
      </c>
      <c r="I1648" s="768">
        <v>9.8000000000000007</v>
      </c>
      <c r="J1648" s="768">
        <v>4.47</v>
      </c>
      <c r="K1648" s="768"/>
      <c r="L1648" s="768">
        <f t="shared" si="399"/>
        <v>0</v>
      </c>
      <c r="M1648" s="768">
        <f>J1648+H1648*Tabellen!$K$2+L1648</f>
        <v>4.47</v>
      </c>
      <c r="N1648" s="704"/>
      <c r="O1648" s="889">
        <f t="shared" si="400"/>
        <v>5.4086999999999996</v>
      </c>
      <c r="P1648" s="902"/>
      <c r="Q1648" s="894" t="s">
        <v>1007</v>
      </c>
      <c r="R1648" s="889">
        <f>H1648*Tabellen!$K$2*Tabellen!$F$2</f>
        <v>0</v>
      </c>
      <c r="S1648" s="895" t="s">
        <v>1089</v>
      </c>
      <c r="T1648" s="889">
        <f>J1648*Tabellen!$F$2</f>
        <v>5.4086999999999996</v>
      </c>
      <c r="U1648" s="889">
        <f>R1648*Tabellen!$G$2</f>
        <v>0</v>
      </c>
      <c r="V1648" s="889">
        <f>T1648*Tabellen!$H$2</f>
        <v>1.1358269999999999</v>
      </c>
      <c r="W1648" s="889">
        <f t="shared" si="401"/>
        <v>1.1358269999999999</v>
      </c>
      <c r="X1648" s="889">
        <f t="shared" si="402"/>
        <v>6.5445269999999995</v>
      </c>
      <c r="Y1648" s="905"/>
      <c r="Z1648" s="839"/>
      <c r="AA1648" s="839"/>
      <c r="AB1648" s="839"/>
      <c r="AC1648" s="839"/>
      <c r="AD1648" s="839"/>
      <c r="AE1648" s="839"/>
      <c r="AF1648" s="839"/>
      <c r="AG1648" s="839"/>
      <c r="AH1648" s="839"/>
      <c r="AI1648" s="839"/>
      <c r="AJ1648" s="839"/>
      <c r="AK1648" s="839"/>
      <c r="AL1648" s="839"/>
      <c r="AM1648" s="839"/>
      <c r="AN1648" s="839"/>
      <c r="AO1648" s="839"/>
      <c r="AP1648" s="839"/>
      <c r="AQ1648" s="839"/>
      <c r="AR1648" s="839"/>
      <c r="AS1648" s="839"/>
      <c r="AT1648" s="839"/>
      <c r="AU1648" s="839"/>
      <c r="AV1648" s="839"/>
      <c r="AW1648" s="839"/>
      <c r="AX1648" s="839"/>
      <c r="AY1648" s="839"/>
      <c r="AZ1648" s="839"/>
      <c r="BA1648" s="839"/>
      <c r="BB1648" s="839"/>
      <c r="BC1648" s="839"/>
      <c r="BD1648" s="839"/>
      <c r="BE1648" s="839"/>
      <c r="BF1648" s="839"/>
      <c r="BG1648" s="839"/>
      <c r="BH1648" s="839"/>
      <c r="BI1648" s="839"/>
      <c r="BJ1648" s="839"/>
      <c r="BK1648" s="839"/>
      <c r="BL1648" s="839"/>
      <c r="BM1648" s="839"/>
      <c r="BN1648" s="839"/>
      <c r="BO1648" s="839"/>
      <c r="BP1648" s="839"/>
      <c r="BQ1648" s="839"/>
      <c r="BR1648" s="839"/>
      <c r="BS1648" s="839"/>
    </row>
    <row r="1649" spans="1:71" s="575" customFormat="1" ht="15.6" customHeight="1" outlineLevel="2" x14ac:dyDescent="0.2">
      <c r="A1649" s="811"/>
      <c r="B1649" s="578"/>
      <c r="C1649" s="694"/>
      <c r="D1649" s="1048" t="s">
        <v>1903</v>
      </c>
      <c r="E1649" s="579">
        <v>1</v>
      </c>
      <c r="F1649" s="576" t="s">
        <v>74</v>
      </c>
      <c r="G1649" s="580">
        <v>0.5</v>
      </c>
      <c r="H1649" s="580">
        <f t="shared" si="397"/>
        <v>0.5</v>
      </c>
      <c r="I1649" s="768"/>
      <c r="J1649" s="768">
        <f t="shared" si="398"/>
        <v>0</v>
      </c>
      <c r="K1649" s="768"/>
      <c r="L1649" s="768">
        <f t="shared" si="399"/>
        <v>0</v>
      </c>
      <c r="M1649" s="768">
        <f>J1649+H1649*Tabellen!$K$2+L1649</f>
        <v>30</v>
      </c>
      <c r="N1649" s="704"/>
      <c r="O1649" s="889">
        <f t="shared" si="400"/>
        <v>36.299999999999997</v>
      </c>
      <c r="P1649" s="902"/>
      <c r="Q1649" s="894" t="s">
        <v>1007</v>
      </c>
      <c r="R1649" s="889">
        <f>H1649*Tabellen!$K$2*Tabellen!$F$2</f>
        <v>36.299999999999997</v>
      </c>
      <c r="S1649" s="895" t="s">
        <v>1089</v>
      </c>
      <c r="T1649" s="889">
        <f>J1649*Tabellen!$F$2</f>
        <v>0</v>
      </c>
      <c r="U1649" s="889">
        <f>R1649*Tabellen!$G$2</f>
        <v>3.2669999999999995</v>
      </c>
      <c r="V1649" s="889">
        <f>T1649*Tabellen!$H$2</f>
        <v>0</v>
      </c>
      <c r="W1649" s="889">
        <f t="shared" si="401"/>
        <v>3.2669999999999995</v>
      </c>
      <c r="X1649" s="889">
        <f t="shared" si="402"/>
        <v>39.566999999999993</v>
      </c>
      <c r="Y1649" s="888"/>
      <c r="Z1649" s="839"/>
      <c r="AA1649" s="839"/>
      <c r="AB1649" s="839"/>
      <c r="AC1649" s="839"/>
      <c r="AD1649" s="839"/>
      <c r="AE1649" s="839"/>
      <c r="AF1649" s="839"/>
      <c r="AG1649" s="839"/>
      <c r="AH1649" s="839"/>
      <c r="AI1649" s="839"/>
      <c r="AJ1649" s="839"/>
      <c r="AK1649" s="839"/>
      <c r="AL1649" s="839"/>
      <c r="AM1649" s="839"/>
      <c r="AN1649" s="839"/>
      <c r="AO1649" s="839"/>
      <c r="AP1649" s="839"/>
      <c r="AQ1649" s="839"/>
      <c r="AR1649" s="839"/>
      <c r="AS1649" s="839"/>
      <c r="AT1649" s="839"/>
      <c r="AU1649" s="839"/>
      <c r="AV1649" s="839"/>
      <c r="AW1649" s="839"/>
      <c r="AX1649" s="839"/>
      <c r="AY1649" s="839"/>
      <c r="AZ1649" s="839"/>
      <c r="BA1649" s="839"/>
      <c r="BB1649" s="839"/>
      <c r="BC1649" s="839"/>
      <c r="BD1649" s="839"/>
      <c r="BE1649" s="839"/>
      <c r="BF1649" s="839"/>
      <c r="BG1649" s="839"/>
      <c r="BH1649" s="839"/>
      <c r="BI1649" s="839"/>
      <c r="BJ1649" s="839"/>
      <c r="BK1649" s="839"/>
      <c r="BL1649" s="839"/>
      <c r="BM1649" s="839"/>
      <c r="BN1649" s="839"/>
      <c r="BO1649" s="839"/>
      <c r="BP1649" s="839"/>
      <c r="BQ1649" s="839"/>
      <c r="BR1649" s="839"/>
      <c r="BS1649" s="839"/>
    </row>
    <row r="1650" spans="1:71" s="575" customFormat="1" ht="15.6" customHeight="1" outlineLevel="2" x14ac:dyDescent="0.2">
      <c r="A1650" s="811"/>
      <c r="B1650" s="578"/>
      <c r="C1650" s="694"/>
      <c r="D1650" s="578" t="s">
        <v>1416</v>
      </c>
      <c r="E1650" s="579">
        <v>1</v>
      </c>
      <c r="F1650" s="576" t="s">
        <v>74</v>
      </c>
      <c r="G1650" s="579"/>
      <c r="H1650" s="580">
        <f t="shared" si="397"/>
        <v>0</v>
      </c>
      <c r="I1650" s="768">
        <v>5.5</v>
      </c>
      <c r="J1650" s="768">
        <f t="shared" si="398"/>
        <v>5.5</v>
      </c>
      <c r="K1650" s="768"/>
      <c r="L1650" s="768">
        <f t="shared" si="399"/>
        <v>0</v>
      </c>
      <c r="M1650" s="768">
        <f>J1650+H1650*Tabellen!$K$2+L1650</f>
        <v>5.5</v>
      </c>
      <c r="N1650" s="704"/>
      <c r="O1650" s="889">
        <f t="shared" si="400"/>
        <v>6.6549999999999994</v>
      </c>
      <c r="P1650" s="902"/>
      <c r="Q1650" s="894" t="s">
        <v>1007</v>
      </c>
      <c r="R1650" s="889">
        <f>H1650*Tabellen!$K$2*Tabellen!$F$2</f>
        <v>0</v>
      </c>
      <c r="S1650" s="895" t="s">
        <v>1089</v>
      </c>
      <c r="T1650" s="889">
        <f>J1650*Tabellen!$F$2</f>
        <v>6.6549999999999994</v>
      </c>
      <c r="U1650" s="889">
        <f>R1650*Tabellen!$G$2</f>
        <v>0</v>
      </c>
      <c r="V1650" s="889">
        <f>T1650*Tabellen!$H$2</f>
        <v>1.3975499999999998</v>
      </c>
      <c r="W1650" s="889">
        <f t="shared" si="401"/>
        <v>1.3975499999999998</v>
      </c>
      <c r="X1650" s="889">
        <f t="shared" si="402"/>
        <v>8.0525500000000001</v>
      </c>
      <c r="Y1650" s="888"/>
      <c r="Z1650" s="839"/>
      <c r="AA1650" s="839"/>
      <c r="AB1650" s="839"/>
      <c r="AC1650" s="839"/>
      <c r="AD1650" s="839"/>
      <c r="AE1650" s="839"/>
      <c r="AF1650" s="839"/>
      <c r="AG1650" s="839"/>
      <c r="AH1650" s="839"/>
      <c r="AI1650" s="839"/>
      <c r="AJ1650" s="839"/>
      <c r="AK1650" s="839"/>
      <c r="AL1650" s="839"/>
      <c r="AM1650" s="839"/>
      <c r="AN1650" s="839"/>
      <c r="AO1650" s="839"/>
      <c r="AP1650" s="839"/>
      <c r="AQ1650" s="839"/>
      <c r="AR1650" s="839"/>
      <c r="AS1650" s="839"/>
      <c r="AT1650" s="839"/>
      <c r="AU1650" s="839"/>
      <c r="AV1650" s="839"/>
      <c r="AW1650" s="839"/>
      <c r="AX1650" s="839"/>
      <c r="AY1650" s="839"/>
      <c r="AZ1650" s="839"/>
      <c r="BA1650" s="839"/>
      <c r="BB1650" s="839"/>
      <c r="BC1650" s="839"/>
      <c r="BD1650" s="839"/>
      <c r="BE1650" s="839"/>
      <c r="BF1650" s="839"/>
      <c r="BG1650" s="839"/>
      <c r="BH1650" s="839"/>
      <c r="BI1650" s="839"/>
      <c r="BJ1650" s="839"/>
      <c r="BK1650" s="839"/>
      <c r="BL1650" s="839"/>
      <c r="BM1650" s="839"/>
      <c r="BN1650" s="839"/>
      <c r="BO1650" s="839"/>
      <c r="BP1650" s="839"/>
      <c r="BQ1650" s="839"/>
      <c r="BR1650" s="839"/>
      <c r="BS1650" s="839"/>
    </row>
    <row r="1651" spans="1:71" s="575" customFormat="1" ht="15.6" customHeight="1" outlineLevel="2" x14ac:dyDescent="0.2">
      <c r="A1651" s="811"/>
      <c r="B1651" s="578"/>
      <c r="C1651" s="694"/>
      <c r="D1651" s="578" t="s">
        <v>1407</v>
      </c>
      <c r="E1651" s="579">
        <v>1</v>
      </c>
      <c r="F1651" s="576" t="s">
        <v>844</v>
      </c>
      <c r="G1651" s="579">
        <v>0.3</v>
      </c>
      <c r="H1651" s="580">
        <f t="shared" si="397"/>
        <v>0.3</v>
      </c>
      <c r="I1651" s="768">
        <v>2.5</v>
      </c>
      <c r="J1651" s="768">
        <f t="shared" si="398"/>
        <v>2.5</v>
      </c>
      <c r="K1651" s="768"/>
      <c r="L1651" s="768">
        <f t="shared" si="399"/>
        <v>0</v>
      </c>
      <c r="M1651" s="768">
        <f>J1651+H1651*Tabellen!$K$2+L1651</f>
        <v>20.5</v>
      </c>
      <c r="N1651" s="704"/>
      <c r="O1651" s="889">
        <f t="shared" si="400"/>
        <v>24.805</v>
      </c>
      <c r="P1651" s="902"/>
      <c r="Q1651" s="894" t="s">
        <v>1007</v>
      </c>
      <c r="R1651" s="889">
        <f>H1651*Tabellen!$K$2*Tabellen!$F$2</f>
        <v>21.78</v>
      </c>
      <c r="S1651" s="895" t="s">
        <v>1089</v>
      </c>
      <c r="T1651" s="889">
        <f>J1651*Tabellen!$F$2</f>
        <v>3.0249999999999999</v>
      </c>
      <c r="U1651" s="889">
        <f>R1651*Tabellen!$G$2</f>
        <v>1.9601999999999999</v>
      </c>
      <c r="V1651" s="889">
        <f>T1651*Tabellen!$H$2</f>
        <v>0.63524999999999998</v>
      </c>
      <c r="W1651" s="889">
        <f t="shared" si="401"/>
        <v>2.59545</v>
      </c>
      <c r="X1651" s="889">
        <f t="shared" si="402"/>
        <v>27.400449999999999</v>
      </c>
      <c r="Y1651" s="888"/>
      <c r="Z1651" s="839"/>
      <c r="AA1651" s="839"/>
      <c r="AB1651" s="839"/>
      <c r="AC1651" s="839"/>
      <c r="AD1651" s="839"/>
      <c r="AE1651" s="839"/>
      <c r="AF1651" s="839"/>
      <c r="AG1651" s="839"/>
      <c r="AH1651" s="839"/>
      <c r="AI1651" s="839"/>
      <c r="AJ1651" s="839"/>
      <c r="AK1651" s="839"/>
      <c r="AL1651" s="839"/>
      <c r="AM1651" s="839"/>
      <c r="AN1651" s="839"/>
      <c r="AO1651" s="839"/>
      <c r="AP1651" s="839"/>
      <c r="AQ1651" s="839"/>
      <c r="AR1651" s="839"/>
      <c r="AS1651" s="839"/>
      <c r="AT1651" s="839"/>
      <c r="AU1651" s="839"/>
      <c r="AV1651" s="839"/>
      <c r="AW1651" s="839"/>
      <c r="AX1651" s="839"/>
      <c r="AY1651" s="839"/>
      <c r="AZ1651" s="839"/>
      <c r="BA1651" s="839"/>
      <c r="BB1651" s="839"/>
      <c r="BC1651" s="839"/>
      <c r="BD1651" s="839"/>
      <c r="BE1651" s="839"/>
      <c r="BF1651" s="839"/>
      <c r="BG1651" s="839"/>
      <c r="BH1651" s="839"/>
      <c r="BI1651" s="839"/>
      <c r="BJ1651" s="839"/>
      <c r="BK1651" s="839"/>
      <c r="BL1651" s="839"/>
      <c r="BM1651" s="839"/>
      <c r="BN1651" s="839"/>
      <c r="BO1651" s="839"/>
      <c r="BP1651" s="839"/>
      <c r="BQ1651" s="839"/>
      <c r="BR1651" s="839"/>
      <c r="BS1651" s="839"/>
    </row>
    <row r="1652" spans="1:71" ht="15.6" customHeight="1" outlineLevel="2" x14ac:dyDescent="0.2">
      <c r="B1652" s="578"/>
      <c r="D1652" s="578"/>
      <c r="E1652" s="601"/>
      <c r="F1652" s="601"/>
      <c r="G1652" s="596"/>
      <c r="H1652" s="601"/>
      <c r="I1652" s="775"/>
      <c r="J1652" s="775"/>
      <c r="K1652" s="775"/>
      <c r="L1652" s="775"/>
      <c r="M1652" s="775"/>
      <c r="N1652" s="703"/>
      <c r="O1652" s="888"/>
      <c r="P1652" s="888"/>
      <c r="Q1652" s="888"/>
      <c r="R1652" s="888"/>
      <c r="S1652" s="888"/>
      <c r="T1652" s="888"/>
      <c r="U1652" s="888"/>
      <c r="V1652" s="888"/>
      <c r="W1652" s="888"/>
      <c r="X1652" s="888"/>
    </row>
    <row r="1653" spans="1:71" ht="9" customHeight="1" outlineLevel="1" x14ac:dyDescent="0.2">
      <c r="B1653" s="582"/>
      <c r="D1653" s="583"/>
      <c r="E1653" s="585"/>
      <c r="F1653" s="583"/>
      <c r="G1653" s="584"/>
      <c r="H1653" s="584"/>
      <c r="I1653" s="769"/>
      <c r="J1653" s="769"/>
      <c r="K1653" s="769"/>
      <c r="L1653" s="769"/>
      <c r="M1653" s="769"/>
      <c r="N1653" s="694"/>
      <c r="O1653" s="892"/>
      <c r="P1653" s="892"/>
      <c r="Q1653" s="892"/>
      <c r="R1653" s="893"/>
      <c r="S1653" s="893"/>
      <c r="T1653" s="893"/>
      <c r="U1653" s="893"/>
      <c r="V1653" s="893"/>
      <c r="W1653" s="893"/>
      <c r="X1653" s="893"/>
      <c r="Y1653" s="892"/>
      <c r="Z1653" s="837"/>
      <c r="AA1653" s="838"/>
      <c r="AG1653" s="835"/>
      <c r="AH1653" s="835"/>
    </row>
    <row r="1654" spans="1:71" s="789" customFormat="1" ht="15.6" customHeight="1" outlineLevel="1" x14ac:dyDescent="0.2">
      <c r="B1654" s="569" t="s">
        <v>186</v>
      </c>
      <c r="C1654" s="814"/>
      <c r="D1654" s="570" t="s">
        <v>162</v>
      </c>
      <c r="E1654" s="577"/>
      <c r="F1654" s="570"/>
      <c r="G1654" s="571"/>
      <c r="H1654" s="571">
        <f>SUM(H1655:H1685)</f>
        <v>0</v>
      </c>
      <c r="I1654" s="767"/>
      <c r="J1654" s="767">
        <f>SUM(J1655:J1685)</f>
        <v>0</v>
      </c>
      <c r="K1654" s="767"/>
      <c r="L1654" s="767">
        <f>SUM(L1655:L1685)</f>
        <v>2241.62</v>
      </c>
      <c r="M1654" s="767">
        <f>SUM(M1655:M1685)</f>
        <v>2241.62</v>
      </c>
      <c r="N1654" s="814"/>
      <c r="O1654" s="884">
        <f>SUM(O1655:O1685)</f>
        <v>2241.62</v>
      </c>
      <c r="P1654" s="885" t="str">
        <f>B1654</f>
        <v>V4-1-X</v>
      </c>
      <c r="Q1654" s="885"/>
      <c r="R1654" s="886"/>
      <c r="S1654" s="886"/>
      <c r="T1654" s="886"/>
      <c r="U1654" s="886"/>
      <c r="V1654" s="886"/>
      <c r="W1654" s="886"/>
      <c r="X1654" s="886">
        <f>SUM(X1655:X1685)</f>
        <v>2654.1116000000002</v>
      </c>
      <c r="Y1654" s="887"/>
      <c r="Z1654" s="832"/>
      <c r="AA1654" s="832"/>
      <c r="AB1654" s="832"/>
      <c r="AC1654" s="832"/>
      <c r="AD1654" s="832"/>
      <c r="AE1654" s="832"/>
      <c r="AF1654" s="832"/>
      <c r="AG1654" s="832"/>
      <c r="AH1654" s="832"/>
      <c r="AI1654" s="832"/>
      <c r="AJ1654" s="832"/>
      <c r="AK1654" s="832"/>
      <c r="AL1654" s="832"/>
      <c r="AM1654" s="832"/>
      <c r="AN1654" s="832"/>
      <c r="AO1654" s="832"/>
      <c r="AP1654" s="832"/>
      <c r="AQ1654" s="832"/>
      <c r="AR1654" s="832"/>
      <c r="AS1654" s="832"/>
      <c r="AT1654" s="832"/>
      <c r="AU1654" s="832"/>
      <c r="AV1654" s="832"/>
      <c r="AW1654" s="832"/>
      <c r="AX1654" s="832"/>
      <c r="AY1654" s="832"/>
      <c r="AZ1654" s="832"/>
      <c r="BA1654" s="832"/>
      <c r="BB1654" s="832"/>
      <c r="BC1654" s="832"/>
      <c r="BD1654" s="832"/>
      <c r="BE1654" s="832"/>
      <c r="BF1654" s="832"/>
      <c r="BG1654" s="832"/>
      <c r="BH1654" s="832"/>
      <c r="BI1654" s="832"/>
      <c r="BJ1654" s="832"/>
      <c r="BK1654" s="832"/>
      <c r="BL1654" s="832"/>
      <c r="BM1654" s="832"/>
      <c r="BN1654" s="832"/>
      <c r="BO1654" s="832"/>
      <c r="BP1654" s="832"/>
      <c r="BQ1654" s="832"/>
      <c r="BR1654" s="832"/>
      <c r="BS1654" s="832"/>
    </row>
    <row r="1655" spans="1:71" ht="15.6" customHeight="1" outlineLevel="2" x14ac:dyDescent="0.2">
      <c r="D1655" s="674" t="s">
        <v>866</v>
      </c>
      <c r="E1655" s="601"/>
      <c r="F1655" s="601"/>
      <c r="G1655" s="580"/>
      <c r="H1655" s="580"/>
      <c r="I1655" s="774"/>
      <c r="J1655" s="774"/>
      <c r="K1655" s="774"/>
      <c r="N1655" s="703"/>
      <c r="O1655" s="888"/>
      <c r="P1655" s="888"/>
      <c r="Q1655" s="888"/>
    </row>
    <row r="1656" spans="1:71" ht="15.6" customHeight="1" outlineLevel="2" x14ac:dyDescent="0.2">
      <c r="D1656" s="674"/>
      <c r="E1656" s="601"/>
      <c r="F1656" s="601"/>
      <c r="G1656" s="580"/>
      <c r="H1656" s="580"/>
      <c r="I1656" s="774"/>
      <c r="J1656" s="774"/>
      <c r="K1656" s="774"/>
      <c r="N1656" s="703"/>
      <c r="O1656" s="888"/>
      <c r="P1656" s="888"/>
      <c r="Q1656" s="888"/>
    </row>
    <row r="1657" spans="1:71" ht="15.6" customHeight="1" outlineLevel="2" x14ac:dyDescent="0.2">
      <c r="B1657" s="583" t="s">
        <v>939</v>
      </c>
      <c r="D1657" s="578" t="s">
        <v>962</v>
      </c>
      <c r="E1657" s="601">
        <v>1</v>
      </c>
      <c r="F1657" s="601" t="s">
        <v>844</v>
      </c>
      <c r="G1657" s="601"/>
      <c r="H1657" s="601">
        <f t="shared" ref="H1657:H1681" si="403">E1657*G1657</f>
        <v>0</v>
      </c>
      <c r="I1657" s="775"/>
      <c r="J1657" s="775">
        <f>E1657*I1657</f>
        <v>0</v>
      </c>
      <c r="K1657" s="775">
        <v>750</v>
      </c>
      <c r="L1657" s="775">
        <f t="shared" ref="L1657:L1681" si="404">E1657*K1657</f>
        <v>750</v>
      </c>
      <c r="M1657" s="775">
        <f>J1657+H1657*Tabellen!$K$2+L1657</f>
        <v>750</v>
      </c>
      <c r="N1657" s="703"/>
      <c r="O1657" s="888">
        <f t="shared" ref="O1657:O1681" si="405">M1657</f>
        <v>750</v>
      </c>
      <c r="P1657" s="888"/>
      <c r="Q1657" s="891" t="s">
        <v>974</v>
      </c>
      <c r="R1657" s="911">
        <f>_xlfn.XLOOKUP(Q1657,Tabellen!$B$9:$B$21,Tabellen!$C$9:$C$21,"controleren")</f>
        <v>0.25</v>
      </c>
      <c r="S1657" s="889">
        <f t="shared" ref="S1657:S1681" si="406">O1657*R1657</f>
        <v>187.5</v>
      </c>
      <c r="T1657" s="889">
        <f t="shared" ref="T1657:T1681" si="407">O1657-S1657</f>
        <v>562.5</v>
      </c>
      <c r="U1657" s="889">
        <f>S1657*Tabellen!$G$2</f>
        <v>16.875</v>
      </c>
      <c r="V1657" s="889">
        <f>T1657*Tabellen!$H$2</f>
        <v>118.125</v>
      </c>
      <c r="W1657" s="889">
        <f t="shared" ref="W1657:W1681" si="408">U1657+V1657</f>
        <v>135</v>
      </c>
      <c r="X1657" s="889">
        <f t="shared" ref="X1657:X1681" si="409">O1657+W1657</f>
        <v>885</v>
      </c>
    </row>
    <row r="1658" spans="1:71" ht="15.6" customHeight="1" outlineLevel="2" x14ac:dyDescent="0.2">
      <c r="B1658" s="578"/>
      <c r="D1658" s="578"/>
      <c r="E1658" s="601"/>
      <c r="F1658" s="601"/>
      <c r="G1658" s="601"/>
      <c r="H1658" s="601"/>
      <c r="I1658" s="775"/>
      <c r="J1658" s="775"/>
      <c r="K1658" s="775"/>
      <c r="L1658" s="775"/>
      <c r="M1658" s="775"/>
      <c r="N1658" s="703"/>
      <c r="O1658" s="888"/>
      <c r="P1658" s="888"/>
      <c r="Q1658" s="891"/>
      <c r="R1658" s="911"/>
    </row>
    <row r="1659" spans="1:71" ht="15.6" customHeight="1" outlineLevel="2" x14ac:dyDescent="0.2">
      <c r="B1659" s="583" t="s">
        <v>940</v>
      </c>
      <c r="D1659" s="578" t="s">
        <v>854</v>
      </c>
      <c r="E1659" s="601">
        <v>1</v>
      </c>
      <c r="F1659" s="601" t="s">
        <v>844</v>
      </c>
      <c r="G1659" s="601"/>
      <c r="H1659" s="601">
        <f t="shared" si="403"/>
        <v>0</v>
      </c>
      <c r="I1659" s="775"/>
      <c r="J1659" s="775">
        <f>E1659*I1659</f>
        <v>0</v>
      </c>
      <c r="K1659" s="775">
        <v>350</v>
      </c>
      <c r="L1659" s="775">
        <f t="shared" si="404"/>
        <v>350</v>
      </c>
      <c r="M1659" s="775">
        <f>J1659+H1659*Tabellen!$K$2+L1659</f>
        <v>350</v>
      </c>
      <c r="N1659" s="703"/>
      <c r="O1659" s="888">
        <f t="shared" si="405"/>
        <v>350</v>
      </c>
      <c r="P1659" s="888"/>
      <c r="Q1659" s="891" t="s">
        <v>974</v>
      </c>
      <c r="R1659" s="911">
        <f>_xlfn.XLOOKUP(Q1659,Tabellen!$B$9:$B$21,Tabellen!$C$9:$C$21,"controleren")</f>
        <v>0.25</v>
      </c>
      <c r="S1659" s="889">
        <f t="shared" si="406"/>
        <v>87.5</v>
      </c>
      <c r="T1659" s="889">
        <f t="shared" si="407"/>
        <v>262.5</v>
      </c>
      <c r="U1659" s="889">
        <f>S1659*Tabellen!$G$2</f>
        <v>7.875</v>
      </c>
      <c r="V1659" s="889">
        <f>T1659*Tabellen!$H$2</f>
        <v>55.125</v>
      </c>
      <c r="W1659" s="889">
        <f t="shared" si="408"/>
        <v>63</v>
      </c>
      <c r="X1659" s="889">
        <f t="shared" si="409"/>
        <v>413</v>
      </c>
    </row>
    <row r="1660" spans="1:71" ht="15.6" customHeight="1" outlineLevel="2" x14ac:dyDescent="0.2">
      <c r="B1660" s="578"/>
      <c r="D1660" s="578"/>
      <c r="E1660" s="601"/>
      <c r="F1660" s="601"/>
      <c r="G1660" s="601"/>
      <c r="H1660" s="601"/>
      <c r="I1660" s="775"/>
      <c r="J1660" s="775"/>
      <c r="K1660" s="775"/>
      <c r="L1660" s="775"/>
      <c r="M1660" s="775"/>
      <c r="N1660" s="703"/>
      <c r="O1660" s="888"/>
      <c r="P1660" s="888"/>
      <c r="Q1660" s="891"/>
      <c r="R1660" s="911"/>
    </row>
    <row r="1661" spans="1:71" ht="15.6" customHeight="1" outlineLevel="2" x14ac:dyDescent="0.2">
      <c r="B1661" s="583" t="s">
        <v>941</v>
      </c>
      <c r="D1661" s="578" t="s">
        <v>1715</v>
      </c>
      <c r="E1661" s="601">
        <v>1</v>
      </c>
      <c r="F1661" s="601" t="s">
        <v>844</v>
      </c>
      <c r="G1661" s="601"/>
      <c r="H1661" s="601">
        <f t="shared" si="403"/>
        <v>0</v>
      </c>
      <c r="I1661" s="775"/>
      <c r="J1661" s="775">
        <f>E1661*I1661</f>
        <v>0</v>
      </c>
      <c r="K1661" s="775">
        <v>75</v>
      </c>
      <c r="L1661" s="775">
        <f t="shared" si="404"/>
        <v>75</v>
      </c>
      <c r="M1661" s="775">
        <f>J1661+H1661*Tabellen!$K$2+L1661</f>
        <v>75</v>
      </c>
      <c r="N1661" s="703"/>
      <c r="O1661" s="888">
        <f t="shared" si="405"/>
        <v>75</v>
      </c>
      <c r="P1661" s="888"/>
      <c r="Q1661" s="891" t="s">
        <v>974</v>
      </c>
      <c r="R1661" s="911">
        <f>_xlfn.XLOOKUP(Q1661,Tabellen!$B$9:$B$21,Tabellen!$C$9:$C$21,"controleren")</f>
        <v>0.25</v>
      </c>
      <c r="S1661" s="889">
        <f t="shared" si="406"/>
        <v>18.75</v>
      </c>
      <c r="T1661" s="889">
        <f t="shared" si="407"/>
        <v>56.25</v>
      </c>
      <c r="U1661" s="889">
        <f>S1661*Tabellen!$G$2</f>
        <v>1.6875</v>
      </c>
      <c r="V1661" s="889">
        <f>T1661*Tabellen!$H$2</f>
        <v>11.8125</v>
      </c>
      <c r="W1661" s="889">
        <f t="shared" si="408"/>
        <v>13.5</v>
      </c>
      <c r="X1661" s="889">
        <f t="shared" si="409"/>
        <v>88.5</v>
      </c>
    </row>
    <row r="1662" spans="1:71" ht="15.6" customHeight="1" outlineLevel="2" x14ac:dyDescent="0.2">
      <c r="B1662" s="578"/>
      <c r="D1662" s="578"/>
      <c r="E1662" s="601"/>
      <c r="F1662" s="601"/>
      <c r="G1662" s="601"/>
      <c r="H1662" s="601"/>
      <c r="I1662" s="775"/>
      <c r="J1662" s="775"/>
      <c r="K1662" s="775"/>
      <c r="L1662" s="775"/>
      <c r="M1662" s="775"/>
      <c r="N1662" s="703"/>
      <c r="O1662" s="888"/>
      <c r="P1662" s="888"/>
      <c r="Q1662" s="891"/>
      <c r="R1662" s="911"/>
    </row>
    <row r="1663" spans="1:71" ht="15.6" customHeight="1" outlineLevel="2" x14ac:dyDescent="0.2">
      <c r="B1663" s="583" t="s">
        <v>942</v>
      </c>
      <c r="D1663" s="578" t="s">
        <v>1706</v>
      </c>
      <c r="E1663" s="601">
        <v>1</v>
      </c>
      <c r="F1663" s="601" t="s">
        <v>74</v>
      </c>
      <c r="G1663" s="601"/>
      <c r="H1663" s="601">
        <f t="shared" si="403"/>
        <v>0</v>
      </c>
      <c r="I1663" s="775"/>
      <c r="J1663" s="775">
        <f>E1663*I1663</f>
        <v>0</v>
      </c>
      <c r="K1663" s="775">
        <v>29.65</v>
      </c>
      <c r="L1663" s="775">
        <f t="shared" si="404"/>
        <v>29.65</v>
      </c>
      <c r="M1663" s="775">
        <f>J1663+H1663*Tabellen!$K$2+L1663</f>
        <v>29.65</v>
      </c>
      <c r="N1663" s="703"/>
      <c r="O1663" s="888">
        <f t="shared" si="405"/>
        <v>29.65</v>
      </c>
      <c r="P1663" s="888"/>
      <c r="Q1663" s="891" t="s">
        <v>974</v>
      </c>
      <c r="R1663" s="911">
        <f>_xlfn.XLOOKUP(Q1663,Tabellen!$B$9:$B$21,Tabellen!$C$9:$C$21,"controleren")</f>
        <v>0.25</v>
      </c>
      <c r="S1663" s="889">
        <f t="shared" si="406"/>
        <v>7.4124999999999996</v>
      </c>
      <c r="T1663" s="889">
        <f t="shared" si="407"/>
        <v>22.237499999999997</v>
      </c>
      <c r="U1663" s="889">
        <f>S1663*Tabellen!$G$2</f>
        <v>0.66712499999999997</v>
      </c>
      <c r="V1663" s="889">
        <f>T1663*Tabellen!$H$2</f>
        <v>4.6698749999999993</v>
      </c>
      <c r="W1663" s="889">
        <f t="shared" si="408"/>
        <v>5.3369999999999997</v>
      </c>
      <c r="X1663" s="889">
        <f t="shared" si="409"/>
        <v>34.986999999999995</v>
      </c>
    </row>
    <row r="1664" spans="1:71" ht="15.6" customHeight="1" outlineLevel="2" x14ac:dyDescent="0.2">
      <c r="B1664" s="578"/>
      <c r="D1664" s="578"/>
      <c r="E1664" s="601"/>
      <c r="F1664" s="601"/>
      <c r="G1664" s="601"/>
      <c r="H1664" s="601"/>
      <c r="I1664" s="775"/>
      <c r="J1664" s="775"/>
      <c r="K1664" s="775"/>
      <c r="L1664" s="775"/>
      <c r="M1664" s="775"/>
      <c r="N1664" s="703"/>
      <c r="O1664" s="888"/>
      <c r="P1664" s="888"/>
      <c r="Q1664" s="891"/>
      <c r="R1664" s="911"/>
    </row>
    <row r="1665" spans="2:24" ht="15.6" customHeight="1" outlineLevel="2" x14ac:dyDescent="0.2">
      <c r="B1665" s="583" t="s">
        <v>943</v>
      </c>
      <c r="D1665" s="578" t="s">
        <v>863</v>
      </c>
      <c r="E1665" s="601">
        <v>1</v>
      </c>
      <c r="F1665" s="601" t="s">
        <v>74</v>
      </c>
      <c r="G1665" s="596"/>
      <c r="H1665" s="601">
        <f t="shared" si="403"/>
        <v>0</v>
      </c>
      <c r="I1665" s="775"/>
      <c r="J1665" s="775">
        <f>E1665*I1665</f>
        <v>0</v>
      </c>
      <c r="K1665" s="775">
        <v>16.97</v>
      </c>
      <c r="L1665" s="775">
        <f t="shared" si="404"/>
        <v>16.97</v>
      </c>
      <c r="M1665" s="775">
        <f>J1665+H1665*Tabellen!$K$2+L1665</f>
        <v>16.97</v>
      </c>
      <c r="N1665" s="703"/>
      <c r="O1665" s="888">
        <f t="shared" si="405"/>
        <v>16.97</v>
      </c>
      <c r="P1665" s="888"/>
      <c r="Q1665" s="891" t="s">
        <v>974</v>
      </c>
      <c r="R1665" s="911">
        <f>_xlfn.XLOOKUP(Q1665,Tabellen!$B$9:$B$21,Tabellen!$C$9:$C$21,"controleren")</f>
        <v>0.25</v>
      </c>
      <c r="S1665" s="889">
        <f t="shared" si="406"/>
        <v>4.2424999999999997</v>
      </c>
      <c r="T1665" s="889">
        <f t="shared" si="407"/>
        <v>12.727499999999999</v>
      </c>
      <c r="U1665" s="889">
        <f>S1665*Tabellen!$G$2</f>
        <v>0.38182499999999997</v>
      </c>
      <c r="V1665" s="889">
        <f>T1665*Tabellen!$H$2</f>
        <v>2.6727749999999997</v>
      </c>
      <c r="W1665" s="889">
        <f t="shared" si="408"/>
        <v>3.0545999999999998</v>
      </c>
      <c r="X1665" s="889">
        <f t="shared" si="409"/>
        <v>20.0246</v>
      </c>
    </row>
    <row r="1666" spans="2:24" ht="15.6" customHeight="1" outlineLevel="2" x14ac:dyDescent="0.2">
      <c r="B1666" s="578"/>
      <c r="D1666" s="578"/>
      <c r="E1666" s="601"/>
      <c r="F1666" s="601"/>
      <c r="G1666" s="596"/>
      <c r="H1666" s="601"/>
      <c r="I1666" s="775"/>
      <c r="J1666" s="775"/>
      <c r="K1666" s="775"/>
      <c r="L1666" s="775"/>
      <c r="M1666" s="775"/>
      <c r="N1666" s="703"/>
      <c r="O1666" s="888"/>
      <c r="P1666" s="888"/>
      <c r="Q1666" s="891"/>
      <c r="R1666" s="911"/>
    </row>
    <row r="1667" spans="2:24" ht="15.6" customHeight="1" outlineLevel="2" x14ac:dyDescent="0.2">
      <c r="B1667" s="583" t="s">
        <v>944</v>
      </c>
      <c r="D1667" s="578" t="s">
        <v>1707</v>
      </c>
      <c r="E1667" s="601">
        <v>1</v>
      </c>
      <c r="F1667" s="601" t="s">
        <v>74</v>
      </c>
      <c r="G1667" s="601"/>
      <c r="H1667" s="601">
        <f t="shared" si="403"/>
        <v>0</v>
      </c>
      <c r="I1667" s="775"/>
      <c r="J1667" s="775">
        <f>E1667*I1667</f>
        <v>0</v>
      </c>
      <c r="K1667" s="775">
        <v>5</v>
      </c>
      <c r="L1667" s="775">
        <f t="shared" si="404"/>
        <v>5</v>
      </c>
      <c r="M1667" s="775">
        <f>J1667+H1667*Tabellen!$K$2+L1667</f>
        <v>5</v>
      </c>
      <c r="N1667" s="703"/>
      <c r="O1667" s="888">
        <f t="shared" si="405"/>
        <v>5</v>
      </c>
      <c r="P1667" s="888"/>
      <c r="Q1667" s="891" t="s">
        <v>974</v>
      </c>
      <c r="R1667" s="911">
        <f>_xlfn.XLOOKUP(Q1667,Tabellen!$B$9:$B$21,Tabellen!$C$9:$C$21,"controleren")</f>
        <v>0.25</v>
      </c>
      <c r="S1667" s="889">
        <f t="shared" si="406"/>
        <v>1.25</v>
      </c>
      <c r="T1667" s="889">
        <f t="shared" si="407"/>
        <v>3.75</v>
      </c>
      <c r="U1667" s="889">
        <f>S1667*Tabellen!$G$2</f>
        <v>0.11249999999999999</v>
      </c>
      <c r="V1667" s="889">
        <f>T1667*Tabellen!$H$2</f>
        <v>0.78749999999999998</v>
      </c>
      <c r="W1667" s="889">
        <f t="shared" si="408"/>
        <v>0.89999999999999991</v>
      </c>
      <c r="X1667" s="889">
        <f t="shared" si="409"/>
        <v>5.9</v>
      </c>
    </row>
    <row r="1668" spans="2:24" ht="15.6" customHeight="1" outlineLevel="2" x14ac:dyDescent="0.2">
      <c r="B1668" s="578"/>
      <c r="D1668" s="578"/>
      <c r="E1668" s="601"/>
      <c r="F1668" s="601"/>
      <c r="G1668" s="601"/>
      <c r="H1668" s="601"/>
      <c r="I1668" s="775"/>
      <c r="J1668" s="775"/>
      <c r="K1668" s="775"/>
      <c r="L1668" s="775"/>
      <c r="M1668" s="775"/>
      <c r="N1668" s="703"/>
      <c r="O1668" s="888"/>
      <c r="P1668" s="888"/>
      <c r="Q1668" s="891"/>
      <c r="R1668" s="911"/>
    </row>
    <row r="1669" spans="2:24" ht="15.6" customHeight="1" outlineLevel="2" x14ac:dyDescent="0.2">
      <c r="B1669" s="583" t="s">
        <v>945</v>
      </c>
      <c r="D1669" s="578" t="s">
        <v>951</v>
      </c>
      <c r="E1669" s="601">
        <v>1</v>
      </c>
      <c r="F1669" s="601" t="s">
        <v>71</v>
      </c>
      <c r="G1669" s="601"/>
      <c r="H1669" s="601">
        <f t="shared" si="403"/>
        <v>0</v>
      </c>
      <c r="I1669" s="775"/>
      <c r="J1669" s="775">
        <f>E1669*I1669</f>
        <v>0</v>
      </c>
      <c r="K1669" s="775">
        <v>25</v>
      </c>
      <c r="L1669" s="775">
        <f t="shared" si="404"/>
        <v>25</v>
      </c>
      <c r="M1669" s="775">
        <f>J1669+H1669*Tabellen!$K$2+L1669</f>
        <v>25</v>
      </c>
      <c r="N1669" s="703"/>
      <c r="O1669" s="888">
        <f t="shared" si="405"/>
        <v>25</v>
      </c>
      <c r="P1669" s="888"/>
      <c r="Q1669" s="891" t="s">
        <v>974</v>
      </c>
      <c r="R1669" s="911">
        <f>_xlfn.XLOOKUP(Q1669,Tabellen!$B$9:$B$21,Tabellen!$C$9:$C$21,"controleren")</f>
        <v>0.25</v>
      </c>
      <c r="S1669" s="889">
        <f t="shared" si="406"/>
        <v>6.25</v>
      </c>
      <c r="T1669" s="889">
        <f t="shared" si="407"/>
        <v>18.75</v>
      </c>
      <c r="U1669" s="889">
        <f>S1669*Tabellen!$G$2</f>
        <v>0.5625</v>
      </c>
      <c r="V1669" s="889">
        <f>T1669*Tabellen!$H$2</f>
        <v>3.9375</v>
      </c>
      <c r="W1669" s="889">
        <f t="shared" si="408"/>
        <v>4.5</v>
      </c>
      <c r="X1669" s="889">
        <f t="shared" si="409"/>
        <v>29.5</v>
      </c>
    </row>
    <row r="1670" spans="2:24" ht="15.6" customHeight="1" outlineLevel="2" x14ac:dyDescent="0.2">
      <c r="B1670" s="578"/>
      <c r="D1670" s="578"/>
      <c r="E1670" s="601"/>
      <c r="F1670" s="601"/>
      <c r="G1670" s="601"/>
      <c r="H1670" s="601"/>
      <c r="I1670" s="775"/>
      <c r="J1670" s="775"/>
      <c r="K1670" s="775"/>
      <c r="L1670" s="775"/>
      <c r="M1670" s="775"/>
      <c r="N1670" s="703"/>
      <c r="O1670" s="888"/>
      <c r="P1670" s="888"/>
      <c r="Q1670" s="891"/>
      <c r="R1670" s="911"/>
    </row>
    <row r="1671" spans="2:24" ht="15.6" customHeight="1" outlineLevel="2" x14ac:dyDescent="0.2">
      <c r="B1671" s="583" t="s">
        <v>946</v>
      </c>
      <c r="D1671" s="578" t="s">
        <v>952</v>
      </c>
      <c r="E1671" s="601">
        <v>1</v>
      </c>
      <c r="F1671" s="601" t="s">
        <v>844</v>
      </c>
      <c r="G1671" s="601"/>
      <c r="H1671" s="601">
        <f t="shared" si="403"/>
        <v>0</v>
      </c>
      <c r="I1671" s="775"/>
      <c r="J1671" s="775">
        <f>E1671*I1671</f>
        <v>0</v>
      </c>
      <c r="K1671" s="775">
        <v>125</v>
      </c>
      <c r="L1671" s="775">
        <f t="shared" si="404"/>
        <v>125</v>
      </c>
      <c r="M1671" s="775">
        <f>J1671+H1671*Tabellen!$K$2+L1671</f>
        <v>125</v>
      </c>
      <c r="N1671" s="703"/>
      <c r="O1671" s="888">
        <f t="shared" si="405"/>
        <v>125</v>
      </c>
      <c r="P1671" s="888"/>
      <c r="Q1671" s="891" t="s">
        <v>974</v>
      </c>
      <c r="R1671" s="911">
        <f>_xlfn.XLOOKUP(Q1671,Tabellen!$B$9:$B$21,Tabellen!$C$9:$C$21,"controleren")</f>
        <v>0.25</v>
      </c>
      <c r="S1671" s="889">
        <f t="shared" si="406"/>
        <v>31.25</v>
      </c>
      <c r="T1671" s="889">
        <f t="shared" si="407"/>
        <v>93.75</v>
      </c>
      <c r="U1671" s="889">
        <f>S1671*Tabellen!$G$2</f>
        <v>2.8125</v>
      </c>
      <c r="V1671" s="889">
        <f>T1671*Tabellen!$H$2</f>
        <v>19.6875</v>
      </c>
      <c r="W1671" s="889">
        <f t="shared" si="408"/>
        <v>22.5</v>
      </c>
      <c r="X1671" s="889">
        <f t="shared" si="409"/>
        <v>147.5</v>
      </c>
    </row>
    <row r="1672" spans="2:24" ht="15.6" customHeight="1" outlineLevel="2" x14ac:dyDescent="0.2">
      <c r="B1672" s="578"/>
      <c r="D1672" s="578"/>
      <c r="E1672" s="601"/>
      <c r="F1672" s="601"/>
      <c r="G1672" s="601"/>
      <c r="H1672" s="601"/>
      <c r="I1672" s="775"/>
      <c r="J1672" s="775"/>
      <c r="K1672" s="775"/>
      <c r="L1672" s="775"/>
      <c r="M1672" s="775"/>
      <c r="N1672" s="703"/>
      <c r="O1672" s="888"/>
      <c r="P1672" s="888"/>
      <c r="Q1672" s="891"/>
      <c r="R1672" s="911"/>
    </row>
    <row r="1673" spans="2:24" ht="15.6" customHeight="1" outlineLevel="2" x14ac:dyDescent="0.2">
      <c r="B1673" s="583" t="s">
        <v>947</v>
      </c>
      <c r="D1673" s="578" t="s">
        <v>1087</v>
      </c>
      <c r="E1673" s="601">
        <v>1</v>
      </c>
      <c r="F1673" s="601" t="s">
        <v>844</v>
      </c>
      <c r="G1673" s="601"/>
      <c r="H1673" s="601">
        <f t="shared" si="403"/>
        <v>0</v>
      </c>
      <c r="I1673" s="775"/>
      <c r="J1673" s="775">
        <f>E1673*I1673</f>
        <v>0</v>
      </c>
      <c r="K1673" s="775">
        <v>300</v>
      </c>
      <c r="L1673" s="775">
        <f t="shared" si="404"/>
        <v>300</v>
      </c>
      <c r="M1673" s="775">
        <f>J1673+H1673*Tabellen!$K$2+L1673</f>
        <v>300</v>
      </c>
      <c r="N1673" s="703"/>
      <c r="O1673" s="888">
        <f t="shared" si="405"/>
        <v>300</v>
      </c>
      <c r="P1673" s="888"/>
      <c r="Q1673" s="891" t="s">
        <v>974</v>
      </c>
      <c r="R1673" s="911">
        <v>0</v>
      </c>
      <c r="S1673" s="889">
        <f t="shared" si="406"/>
        <v>0</v>
      </c>
      <c r="T1673" s="889">
        <f t="shared" si="407"/>
        <v>300</v>
      </c>
      <c r="U1673" s="889">
        <f>S1673*Tabellen!$G$2</f>
        <v>0</v>
      </c>
      <c r="V1673" s="889">
        <f>T1673*Tabellen!$H$2</f>
        <v>63</v>
      </c>
      <c r="W1673" s="889">
        <f t="shared" si="408"/>
        <v>63</v>
      </c>
      <c r="X1673" s="889">
        <f t="shared" si="409"/>
        <v>363</v>
      </c>
    </row>
    <row r="1674" spans="2:24" ht="15.6" customHeight="1" outlineLevel="2" x14ac:dyDescent="0.2">
      <c r="B1674" s="578"/>
      <c r="D1674" s="578"/>
      <c r="E1674" s="601"/>
      <c r="F1674" s="601"/>
      <c r="G1674" s="601"/>
      <c r="H1674" s="601"/>
      <c r="I1674" s="775"/>
      <c r="J1674" s="775"/>
      <c r="K1674" s="775"/>
      <c r="L1674" s="775"/>
      <c r="M1674" s="775"/>
      <c r="N1674" s="703"/>
      <c r="O1674" s="888"/>
      <c r="P1674" s="888"/>
      <c r="Q1674" s="891"/>
      <c r="R1674" s="911"/>
    </row>
    <row r="1675" spans="2:24" ht="15.6" customHeight="1" outlineLevel="2" x14ac:dyDescent="0.2">
      <c r="B1675" s="583" t="s">
        <v>948</v>
      </c>
      <c r="D1675" s="578" t="s">
        <v>953</v>
      </c>
      <c r="E1675" s="601">
        <v>1</v>
      </c>
      <c r="F1675" s="601" t="s">
        <v>966</v>
      </c>
      <c r="G1675" s="601"/>
      <c r="H1675" s="601">
        <f t="shared" si="403"/>
        <v>0</v>
      </c>
      <c r="I1675" s="775"/>
      <c r="J1675" s="775">
        <f>E1675*I1675</f>
        <v>0</v>
      </c>
      <c r="K1675" s="775">
        <v>50</v>
      </c>
      <c r="L1675" s="775">
        <f t="shared" si="404"/>
        <v>50</v>
      </c>
      <c r="M1675" s="775">
        <f>J1675+H1675*Tabellen!$K$2+L1675</f>
        <v>50</v>
      </c>
      <c r="N1675" s="703"/>
      <c r="O1675" s="888">
        <f t="shared" si="405"/>
        <v>50</v>
      </c>
      <c r="P1675" s="888"/>
      <c r="Q1675" s="891" t="s">
        <v>974</v>
      </c>
      <c r="R1675" s="911">
        <f>_xlfn.XLOOKUP(Q1675,Tabellen!$B$9:$B$21,Tabellen!$C$9:$C$21,"controleren")</f>
        <v>0.25</v>
      </c>
      <c r="S1675" s="889">
        <f t="shared" si="406"/>
        <v>12.5</v>
      </c>
      <c r="T1675" s="889">
        <f t="shared" si="407"/>
        <v>37.5</v>
      </c>
      <c r="U1675" s="889">
        <f>S1675*Tabellen!$G$2</f>
        <v>1.125</v>
      </c>
      <c r="V1675" s="889">
        <f>T1675*Tabellen!$H$2</f>
        <v>7.875</v>
      </c>
      <c r="W1675" s="889">
        <f t="shared" si="408"/>
        <v>9</v>
      </c>
      <c r="X1675" s="889">
        <f t="shared" si="409"/>
        <v>59</v>
      </c>
    </row>
    <row r="1676" spans="2:24" ht="15.6" customHeight="1" outlineLevel="2" x14ac:dyDescent="0.2">
      <c r="B1676" s="578"/>
      <c r="D1676" s="578"/>
      <c r="E1676" s="601"/>
      <c r="F1676" s="601"/>
      <c r="G1676" s="601"/>
      <c r="H1676" s="601"/>
      <c r="I1676" s="775"/>
      <c r="J1676" s="775"/>
      <c r="K1676" s="775"/>
      <c r="L1676" s="775"/>
      <c r="M1676" s="775"/>
      <c r="N1676" s="703"/>
      <c r="O1676" s="888"/>
      <c r="P1676" s="888"/>
      <c r="Q1676" s="891"/>
      <c r="R1676" s="911"/>
    </row>
    <row r="1677" spans="2:24" ht="15.6" customHeight="1" outlineLevel="2" x14ac:dyDescent="0.2">
      <c r="B1677" s="583" t="s">
        <v>949</v>
      </c>
      <c r="D1677" s="578" t="s">
        <v>954</v>
      </c>
      <c r="E1677" s="601">
        <v>1</v>
      </c>
      <c r="F1677" s="601" t="s">
        <v>73</v>
      </c>
      <c r="G1677" s="601"/>
      <c r="H1677" s="601">
        <f t="shared" si="403"/>
        <v>0</v>
      </c>
      <c r="I1677" s="775"/>
      <c r="J1677" s="775">
        <f>E1677*I1677</f>
        <v>0</v>
      </c>
      <c r="K1677" s="775">
        <v>75</v>
      </c>
      <c r="L1677" s="775">
        <f t="shared" si="404"/>
        <v>75</v>
      </c>
      <c r="M1677" s="775">
        <f>J1677+H1677*Tabellen!$K$2+L1677</f>
        <v>75</v>
      </c>
      <c r="N1677" s="703"/>
      <c r="O1677" s="888">
        <f t="shared" si="405"/>
        <v>75</v>
      </c>
      <c r="P1677" s="888"/>
      <c r="Q1677" s="891" t="s">
        <v>974</v>
      </c>
      <c r="R1677" s="911">
        <f>_xlfn.XLOOKUP(Q1677,Tabellen!$B$9:$B$21,Tabellen!$C$9:$C$21,"controleren")</f>
        <v>0.25</v>
      </c>
      <c r="S1677" s="889">
        <f t="shared" si="406"/>
        <v>18.75</v>
      </c>
      <c r="T1677" s="889">
        <f t="shared" si="407"/>
        <v>56.25</v>
      </c>
      <c r="U1677" s="889">
        <f>S1677*Tabellen!$G$2</f>
        <v>1.6875</v>
      </c>
      <c r="V1677" s="889">
        <f>T1677*Tabellen!$H$2</f>
        <v>11.8125</v>
      </c>
      <c r="W1677" s="889">
        <f t="shared" si="408"/>
        <v>13.5</v>
      </c>
      <c r="X1677" s="889">
        <f t="shared" si="409"/>
        <v>88.5</v>
      </c>
    </row>
    <row r="1678" spans="2:24" ht="15.6" customHeight="1" outlineLevel="2" x14ac:dyDescent="0.2">
      <c r="B1678" s="578"/>
      <c r="D1678" s="578"/>
      <c r="E1678" s="601"/>
      <c r="F1678" s="601"/>
      <c r="G1678" s="601"/>
      <c r="H1678" s="601"/>
      <c r="I1678" s="775"/>
      <c r="J1678" s="775"/>
      <c r="K1678" s="775"/>
      <c r="L1678" s="775"/>
      <c r="M1678" s="775"/>
      <c r="N1678" s="703"/>
      <c r="O1678" s="888"/>
      <c r="P1678" s="888"/>
      <c r="Q1678" s="891"/>
      <c r="R1678" s="911"/>
    </row>
    <row r="1679" spans="2:24" ht="15.6" customHeight="1" outlineLevel="2" x14ac:dyDescent="0.2">
      <c r="B1679" s="583" t="s">
        <v>950</v>
      </c>
      <c r="D1679" s="578" t="s">
        <v>1692</v>
      </c>
      <c r="E1679" s="601">
        <v>1</v>
      </c>
      <c r="F1679" s="601" t="s">
        <v>844</v>
      </c>
      <c r="G1679" s="601"/>
      <c r="H1679" s="601">
        <f t="shared" si="403"/>
        <v>0</v>
      </c>
      <c r="I1679" s="775"/>
      <c r="J1679" s="775">
        <f>E1679*I1679</f>
        <v>0</v>
      </c>
      <c r="K1679" s="775">
        <v>125</v>
      </c>
      <c r="L1679" s="775">
        <f t="shared" si="404"/>
        <v>125</v>
      </c>
      <c r="M1679" s="775">
        <f>J1679+H1679*Tabellen!$K$2+L1679</f>
        <v>125</v>
      </c>
      <c r="N1679" s="703"/>
      <c r="O1679" s="888">
        <f t="shared" si="405"/>
        <v>125</v>
      </c>
      <c r="P1679" s="888"/>
      <c r="Q1679" s="891" t="s">
        <v>974</v>
      </c>
      <c r="R1679" s="911">
        <f>_xlfn.XLOOKUP(Q1679,Tabellen!$B$9:$B$21,Tabellen!$C$9:$C$21,"controleren")</f>
        <v>0.25</v>
      </c>
      <c r="S1679" s="889">
        <f t="shared" si="406"/>
        <v>31.25</v>
      </c>
      <c r="T1679" s="889">
        <f t="shared" si="407"/>
        <v>93.75</v>
      </c>
      <c r="U1679" s="889">
        <f>S1679*Tabellen!$G$2</f>
        <v>2.8125</v>
      </c>
      <c r="V1679" s="889">
        <f>T1679*Tabellen!$H$2</f>
        <v>19.6875</v>
      </c>
      <c r="W1679" s="889">
        <f t="shared" si="408"/>
        <v>22.5</v>
      </c>
      <c r="X1679" s="889">
        <f t="shared" si="409"/>
        <v>147.5</v>
      </c>
    </row>
    <row r="1680" spans="2:24" ht="15.6" customHeight="1" outlineLevel="2" x14ac:dyDescent="0.2">
      <c r="B1680" s="578"/>
      <c r="D1680" s="578"/>
      <c r="E1680" s="601"/>
      <c r="F1680" s="601"/>
      <c r="G1680" s="601"/>
      <c r="H1680" s="601"/>
      <c r="I1680" s="775"/>
      <c r="J1680" s="775"/>
      <c r="K1680" s="775"/>
      <c r="L1680" s="775"/>
      <c r="M1680" s="775"/>
      <c r="N1680" s="703"/>
      <c r="O1680" s="888"/>
      <c r="P1680" s="888"/>
      <c r="Q1680" s="891"/>
      <c r="R1680" s="911"/>
    </row>
    <row r="1681" spans="1:71" ht="15.6" customHeight="1" outlineLevel="2" x14ac:dyDescent="0.2">
      <c r="B1681" s="583" t="s">
        <v>971</v>
      </c>
      <c r="D1681" s="578" t="s">
        <v>1708</v>
      </c>
      <c r="E1681" s="601">
        <v>1</v>
      </c>
      <c r="F1681" s="601" t="s">
        <v>844</v>
      </c>
      <c r="G1681" s="601"/>
      <c r="H1681" s="601">
        <f t="shared" si="403"/>
        <v>0</v>
      </c>
      <c r="I1681" s="775"/>
      <c r="J1681" s="775">
        <f>E1681*I1681</f>
        <v>0</v>
      </c>
      <c r="K1681" s="998">
        <f>8*0.5*Tabellen!K2</f>
        <v>240</v>
      </c>
      <c r="L1681" s="775">
        <f t="shared" si="404"/>
        <v>240</v>
      </c>
      <c r="M1681" s="775">
        <f>J1681+H1681*Tabellen!$K$2+L1681</f>
        <v>240</v>
      </c>
      <c r="N1681" s="703"/>
      <c r="O1681" s="888">
        <f t="shared" si="405"/>
        <v>240</v>
      </c>
      <c r="P1681" s="888"/>
      <c r="Q1681" s="891" t="s">
        <v>974</v>
      </c>
      <c r="R1681" s="911">
        <f>_xlfn.XLOOKUP(Q1681,Tabellen!$B$9:$B$21,Tabellen!$C$9:$C$21,"controleren")</f>
        <v>0.25</v>
      </c>
      <c r="S1681" s="889">
        <f t="shared" si="406"/>
        <v>60</v>
      </c>
      <c r="T1681" s="889">
        <f t="shared" si="407"/>
        <v>180</v>
      </c>
      <c r="U1681" s="889">
        <f>S1681*Tabellen!$G$2</f>
        <v>5.3999999999999995</v>
      </c>
      <c r="V1681" s="889">
        <f>T1681*Tabellen!$H$2</f>
        <v>37.799999999999997</v>
      </c>
      <c r="W1681" s="889">
        <f t="shared" si="408"/>
        <v>43.199999999999996</v>
      </c>
      <c r="X1681" s="889">
        <f t="shared" si="409"/>
        <v>283.2</v>
      </c>
    </row>
    <row r="1682" spans="1:71" ht="15.6" customHeight="1" outlineLevel="2" x14ac:dyDescent="0.2">
      <c r="B1682" s="578"/>
      <c r="E1682" s="601"/>
      <c r="F1682" s="601"/>
      <c r="G1682" s="596"/>
      <c r="H1682" s="601"/>
      <c r="I1682" s="775"/>
      <c r="J1682" s="775"/>
      <c r="K1682" s="775"/>
      <c r="L1682" s="775"/>
      <c r="M1682" s="775"/>
      <c r="N1682" s="703"/>
      <c r="O1682" s="888"/>
      <c r="P1682" s="888"/>
      <c r="Q1682" s="888"/>
    </row>
    <row r="1683" spans="1:71" ht="15.6" customHeight="1" outlineLevel="2" x14ac:dyDescent="0.2">
      <c r="B1683" s="583" t="s">
        <v>1532</v>
      </c>
      <c r="D1683" s="578" t="s">
        <v>1685</v>
      </c>
      <c r="E1683" s="601">
        <v>1</v>
      </c>
      <c r="F1683" s="601" t="s">
        <v>73</v>
      </c>
      <c r="G1683" s="601"/>
      <c r="H1683" s="601">
        <f t="shared" ref="H1683" si="410">E1683*G1683</f>
        <v>0</v>
      </c>
      <c r="I1683" s="775"/>
      <c r="J1683" s="775">
        <f>E1683*I1683</f>
        <v>0</v>
      </c>
      <c r="K1683" s="775">
        <v>75</v>
      </c>
      <c r="L1683" s="775">
        <f t="shared" ref="L1683" si="411">E1683*K1683</f>
        <v>75</v>
      </c>
      <c r="M1683" s="775">
        <f>J1683+H1683*Tabellen!$K$2+L1683</f>
        <v>75</v>
      </c>
      <c r="N1683" s="703"/>
      <c r="O1683" s="888">
        <f t="shared" ref="O1683" si="412">M1683</f>
        <v>75</v>
      </c>
      <c r="P1683" s="888"/>
      <c r="Q1683" s="891" t="s">
        <v>974</v>
      </c>
      <c r="R1683" s="911">
        <f>_xlfn.XLOOKUP(Q1683,Tabellen!$B$9:$B$21,Tabellen!$C$9:$C$21,"controleren")</f>
        <v>0.25</v>
      </c>
      <c r="S1683" s="889">
        <f t="shared" ref="S1683" si="413">O1683*R1683</f>
        <v>18.75</v>
      </c>
      <c r="T1683" s="889">
        <f t="shared" ref="T1683" si="414">O1683-S1683</f>
        <v>56.25</v>
      </c>
      <c r="U1683" s="889">
        <f>S1683*Tabellen!$G$2</f>
        <v>1.6875</v>
      </c>
      <c r="V1683" s="889">
        <f>T1683*Tabellen!$H$2</f>
        <v>11.8125</v>
      </c>
      <c r="W1683" s="889">
        <f t="shared" ref="W1683" si="415">U1683+V1683</f>
        <v>13.5</v>
      </c>
      <c r="X1683" s="889">
        <f t="shared" ref="X1683" si="416">O1683+W1683</f>
        <v>88.5</v>
      </c>
    </row>
    <row r="1684" spans="1:71" ht="15.6" customHeight="1" outlineLevel="2" x14ac:dyDescent="0.2">
      <c r="B1684" s="578"/>
      <c r="D1684" s="578"/>
      <c r="E1684" s="601"/>
      <c r="F1684" s="601"/>
      <c r="G1684" s="601"/>
      <c r="H1684" s="601"/>
      <c r="I1684" s="775"/>
      <c r="J1684" s="775"/>
      <c r="K1684" s="775"/>
      <c r="L1684" s="775"/>
      <c r="M1684" s="775"/>
      <c r="N1684" s="703"/>
      <c r="O1684" s="888"/>
      <c r="P1684" s="888"/>
      <c r="Q1684" s="891"/>
      <c r="R1684" s="911"/>
    </row>
    <row r="1685" spans="1:71" ht="15.6" customHeight="1" outlineLevel="2" x14ac:dyDescent="0.2">
      <c r="B1685" s="583"/>
      <c r="E1685" s="601"/>
      <c r="F1685" s="601"/>
      <c r="G1685" s="596"/>
      <c r="H1685" s="601"/>
      <c r="I1685" s="775"/>
      <c r="J1685" s="775"/>
      <c r="K1685" s="775"/>
      <c r="L1685" s="775"/>
      <c r="M1685" s="775"/>
      <c r="N1685" s="703"/>
      <c r="O1685" s="888"/>
      <c r="P1685" s="888"/>
      <c r="Q1685" s="888"/>
    </row>
    <row r="1686" spans="1:71" ht="9" customHeight="1" outlineLevel="1" x14ac:dyDescent="0.2">
      <c r="B1686" s="582"/>
      <c r="D1686" s="583"/>
      <c r="E1686" s="585"/>
      <c r="F1686" s="583"/>
      <c r="G1686" s="584"/>
      <c r="H1686" s="584"/>
      <c r="I1686" s="769"/>
      <c r="J1686" s="769"/>
      <c r="K1686" s="769"/>
      <c r="L1686" s="769"/>
      <c r="M1686" s="769"/>
      <c r="N1686" s="694"/>
      <c r="O1686" s="892"/>
      <c r="P1686" s="892"/>
      <c r="Q1686" s="892"/>
      <c r="R1686" s="893"/>
      <c r="S1686" s="893"/>
      <c r="T1686" s="893"/>
      <c r="U1686" s="893"/>
      <c r="V1686" s="893"/>
      <c r="W1686" s="893"/>
      <c r="X1686" s="893"/>
      <c r="Y1686" s="892"/>
      <c r="Z1686" s="837"/>
      <c r="AA1686" s="838"/>
      <c r="AG1686" s="835"/>
      <c r="AH1686" s="835"/>
    </row>
    <row r="1687" spans="1:71" s="789" customFormat="1" ht="15.6" customHeight="1" outlineLevel="1" x14ac:dyDescent="0.2">
      <c r="B1687" s="569" t="s">
        <v>1120</v>
      </c>
      <c r="C1687" s="814"/>
      <c r="D1687" s="570" t="s">
        <v>1558</v>
      </c>
      <c r="E1687" s="577">
        <v>52.4</v>
      </c>
      <c r="F1687" s="570" t="s">
        <v>74</v>
      </c>
      <c r="G1687" s="571"/>
      <c r="H1687" s="571">
        <f>SUM(H1688:H1702)/E1687</f>
        <v>2.1672519083969468</v>
      </c>
      <c r="I1687" s="767"/>
      <c r="J1687" s="767">
        <f>SUM(J1688:J1702)/E1687</f>
        <v>70.806839694656489</v>
      </c>
      <c r="K1687" s="767"/>
      <c r="L1687" s="767">
        <f>SUM(L1688:L1702)/E1687</f>
        <v>0</v>
      </c>
      <c r="M1687" s="767">
        <f>SUM(M1688:M1702)/E1687</f>
        <v>200.84195419847325</v>
      </c>
      <c r="N1687" s="814"/>
      <c r="O1687" s="886">
        <f>SUM(O1688:O1702)/E1687</f>
        <v>243.01876458015269</v>
      </c>
      <c r="P1687" s="885" t="str">
        <f>B1687</f>
        <v>V4-2-A1</v>
      </c>
      <c r="Q1687" s="885"/>
      <c r="R1687" s="886"/>
      <c r="S1687" s="886"/>
      <c r="T1687" s="886"/>
      <c r="U1687" s="899"/>
      <c r="V1687" s="886"/>
      <c r="W1687" s="886"/>
      <c r="X1687" s="886">
        <f>SUM(X1688:X1702)/E1687</f>
        <v>275.17160651603052</v>
      </c>
      <c r="Y1687" s="887"/>
      <c r="Z1687" s="836"/>
      <c r="AA1687" s="832"/>
      <c r="AB1687" s="832"/>
      <c r="AC1687" s="832"/>
      <c r="AD1687" s="832"/>
      <c r="AE1687" s="832"/>
      <c r="AF1687" s="832"/>
      <c r="AG1687" s="832"/>
      <c r="AH1687" s="832"/>
      <c r="AI1687" s="832"/>
      <c r="AJ1687" s="832"/>
      <c r="AK1687" s="832"/>
      <c r="AL1687" s="832"/>
      <c r="AM1687" s="832"/>
      <c r="AN1687" s="832"/>
      <c r="AO1687" s="832"/>
      <c r="AP1687" s="832"/>
      <c r="AQ1687" s="832"/>
      <c r="AR1687" s="832"/>
      <c r="AS1687" s="832"/>
      <c r="AT1687" s="832"/>
      <c r="AU1687" s="832"/>
      <c r="AV1687" s="832"/>
      <c r="AW1687" s="832"/>
      <c r="AX1687" s="832"/>
      <c r="AY1687" s="832"/>
      <c r="AZ1687" s="832"/>
      <c r="BA1687" s="832"/>
      <c r="BB1687" s="832"/>
      <c r="BC1687" s="832"/>
      <c r="BD1687" s="832"/>
      <c r="BE1687" s="832"/>
      <c r="BF1687" s="832"/>
      <c r="BG1687" s="832"/>
      <c r="BH1687" s="832"/>
      <c r="BI1687" s="832"/>
      <c r="BJ1687" s="832"/>
      <c r="BK1687" s="832"/>
      <c r="BL1687" s="832"/>
      <c r="BM1687" s="832"/>
      <c r="BN1687" s="832"/>
      <c r="BO1687" s="832"/>
      <c r="BP1687" s="832"/>
      <c r="BQ1687" s="832"/>
      <c r="BR1687" s="832"/>
      <c r="BS1687" s="832"/>
    </row>
    <row r="1688" spans="1:71" ht="15.6" customHeight="1" outlineLevel="2" x14ac:dyDescent="0.2">
      <c r="B1688" s="578"/>
      <c r="D1688" s="587" t="s">
        <v>1218</v>
      </c>
      <c r="E1688" s="579"/>
      <c r="G1688" s="580"/>
      <c r="H1688" s="580"/>
      <c r="I1688" s="774"/>
      <c r="J1688" s="774"/>
      <c r="K1688" s="774"/>
      <c r="N1688" s="703"/>
      <c r="O1688" s="888" t="str">
        <f>R1688</f>
        <v>incl. opslagen</v>
      </c>
      <c r="P1688" s="888"/>
      <c r="Q1688" s="894"/>
      <c r="R1688" s="901" t="str">
        <f>Tabellen!$C$2</f>
        <v>incl. opslagen</v>
      </c>
      <c r="S1688" s="895"/>
      <c r="T1688" s="901" t="str">
        <f>Tabellen!$C$2</f>
        <v>incl. opslagen</v>
      </c>
      <c r="Z1688" s="836"/>
    </row>
    <row r="1689" spans="1:71" ht="15.6" customHeight="1" outlineLevel="2" x14ac:dyDescent="0.2">
      <c r="B1689" s="578"/>
      <c r="D1689" s="601"/>
      <c r="E1689" s="579"/>
      <c r="G1689" s="580"/>
      <c r="H1689" s="580"/>
      <c r="N1689" s="703"/>
      <c r="O1689" s="889"/>
      <c r="P1689" s="902"/>
      <c r="Q1689" s="894"/>
      <c r="S1689" s="895"/>
      <c r="Z1689" s="836"/>
    </row>
    <row r="1690" spans="1:71" s="575" customFormat="1" ht="15.6" customHeight="1" outlineLevel="2" x14ac:dyDescent="0.2">
      <c r="A1690" s="811"/>
      <c r="B1690" s="990"/>
      <c r="C1690" s="991"/>
      <c r="D1690" s="738" t="s">
        <v>1378</v>
      </c>
      <c r="E1690" s="739">
        <v>1</v>
      </c>
      <c r="F1690" s="740" t="s">
        <v>844</v>
      </c>
      <c r="G1690" s="722">
        <v>1</v>
      </c>
      <c r="H1690" s="722">
        <f t="shared" ref="H1690:H1702" si="417">E1690*G1690</f>
        <v>1</v>
      </c>
      <c r="I1690" s="778">
        <v>0</v>
      </c>
      <c r="J1690" s="776">
        <f t="shared" ref="J1690:J1702" si="418">E1690*I1690</f>
        <v>0</v>
      </c>
      <c r="K1690" s="778"/>
      <c r="L1690" s="776">
        <f t="shared" ref="L1690:L1701" si="419">+K1690*E1690</f>
        <v>0</v>
      </c>
      <c r="M1690" s="777">
        <f>J1690+H1690*Tabellen!$K$2+L1690</f>
        <v>60</v>
      </c>
      <c r="N1690" s="704"/>
      <c r="O1690" s="889">
        <f t="shared" ref="O1690:O1702" si="420">R1690+T1690</f>
        <v>72.599999999999994</v>
      </c>
      <c r="P1690" s="902"/>
      <c r="Q1690" s="894" t="s">
        <v>1007</v>
      </c>
      <c r="R1690" s="889">
        <f>H1690*Tabellen!$K$2*Tabellen!$F$2</f>
        <v>72.599999999999994</v>
      </c>
      <c r="S1690" s="895" t="s">
        <v>1089</v>
      </c>
      <c r="T1690" s="889">
        <f>J1690*Tabellen!$F$2</f>
        <v>0</v>
      </c>
      <c r="U1690" s="889">
        <f>R1690*Tabellen!$G$2</f>
        <v>6.5339999999999989</v>
      </c>
      <c r="V1690" s="889">
        <f>T1690*Tabellen!$H$2</f>
        <v>0</v>
      </c>
      <c r="W1690" s="889">
        <f t="shared" ref="W1690:W1702" si="421">U1690+V1690</f>
        <v>6.5339999999999989</v>
      </c>
      <c r="X1690" s="889">
        <f t="shared" ref="X1690:X1702" si="422">O1690+W1690</f>
        <v>79.133999999999986</v>
      </c>
      <c r="Y1690" s="890"/>
      <c r="Z1690" s="841"/>
      <c r="AA1690" s="839"/>
      <c r="AB1690" s="839"/>
      <c r="AC1690" s="839"/>
      <c r="AD1690" s="839"/>
      <c r="AE1690" s="839"/>
      <c r="AF1690" s="839"/>
      <c r="AG1690" s="839"/>
      <c r="AH1690" s="839"/>
      <c r="AI1690" s="839"/>
      <c r="AJ1690" s="839"/>
      <c r="AK1690" s="839"/>
      <c r="AL1690" s="839"/>
      <c r="AM1690" s="839"/>
      <c r="AN1690" s="839"/>
      <c r="AO1690" s="839"/>
      <c r="AP1690" s="839"/>
      <c r="AQ1690" s="839"/>
      <c r="AR1690" s="839"/>
      <c r="AS1690" s="839"/>
      <c r="AT1690" s="839"/>
      <c r="AU1690" s="839"/>
      <c r="AV1690" s="839"/>
      <c r="AW1690" s="839"/>
      <c r="AX1690" s="839"/>
      <c r="AY1690" s="839"/>
      <c r="AZ1690" s="839"/>
      <c r="BA1690" s="839"/>
      <c r="BB1690" s="839"/>
      <c r="BC1690" s="839"/>
      <c r="BD1690" s="839"/>
      <c r="BE1690" s="839"/>
      <c r="BF1690" s="839"/>
      <c r="BG1690" s="839"/>
      <c r="BH1690" s="839"/>
      <c r="BI1690" s="839"/>
      <c r="BJ1690" s="839"/>
      <c r="BK1690" s="839"/>
      <c r="BL1690" s="839"/>
      <c r="BM1690" s="839"/>
      <c r="BN1690" s="839"/>
      <c r="BO1690" s="839"/>
      <c r="BP1690" s="839"/>
      <c r="BQ1690" s="839"/>
      <c r="BR1690" s="839"/>
      <c r="BS1690" s="839"/>
    </row>
    <row r="1691" spans="1:71" s="575" customFormat="1" ht="15.6" customHeight="1" outlineLevel="2" x14ac:dyDescent="0.2">
      <c r="A1691" s="811"/>
      <c r="B1691" s="687"/>
      <c r="C1691" s="694"/>
      <c r="D1691" s="738" t="s">
        <v>1452</v>
      </c>
      <c r="E1691" s="739">
        <v>52.4</v>
      </c>
      <c r="F1691" s="740" t="s">
        <v>74</v>
      </c>
      <c r="G1691" s="599">
        <v>0.1</v>
      </c>
      <c r="H1691" s="722">
        <f t="shared" si="417"/>
        <v>5.24</v>
      </c>
      <c r="I1691" s="776">
        <v>5.0199999999999996</v>
      </c>
      <c r="J1691" s="776">
        <f t="shared" si="418"/>
        <v>263.04799999999994</v>
      </c>
      <c r="K1691" s="776"/>
      <c r="L1691" s="776">
        <f t="shared" si="419"/>
        <v>0</v>
      </c>
      <c r="M1691" s="777">
        <f>J1691+H1691*Tabellen!$K$2+L1691</f>
        <v>577.44799999999998</v>
      </c>
      <c r="N1691" s="704"/>
      <c r="O1691" s="889">
        <f t="shared" si="420"/>
        <v>698.71208000000001</v>
      </c>
      <c r="P1691" s="902"/>
      <c r="Q1691" s="894" t="s">
        <v>1007</v>
      </c>
      <c r="R1691" s="889">
        <f>H1691*Tabellen!$K$2*Tabellen!$F$2</f>
        <v>380.42400000000004</v>
      </c>
      <c r="S1691" s="895" t="s">
        <v>1089</v>
      </c>
      <c r="T1691" s="889">
        <f>J1691*Tabellen!$F$2</f>
        <v>318.28807999999992</v>
      </c>
      <c r="U1691" s="889">
        <f>R1691*Tabellen!$G$2</f>
        <v>34.238160000000001</v>
      </c>
      <c r="V1691" s="889">
        <f>T1691*Tabellen!$H$2</f>
        <v>66.840496799999983</v>
      </c>
      <c r="W1691" s="889">
        <f t="shared" si="421"/>
        <v>101.07865679999998</v>
      </c>
      <c r="X1691" s="889">
        <f t="shared" si="422"/>
        <v>799.79073679999999</v>
      </c>
      <c r="Y1691" s="890"/>
      <c r="Z1691" s="841"/>
      <c r="AA1691" s="839"/>
      <c r="AB1691" s="839"/>
      <c r="AC1691" s="839"/>
      <c r="AD1691" s="839"/>
      <c r="AE1691" s="839"/>
      <c r="AF1691" s="839"/>
      <c r="AG1691" s="839"/>
      <c r="AH1691" s="839"/>
      <c r="AI1691" s="839"/>
      <c r="AJ1691" s="839"/>
      <c r="AK1691" s="839"/>
      <c r="AL1691" s="839"/>
      <c r="AM1691" s="839"/>
      <c r="AN1691" s="839"/>
      <c r="AO1691" s="839"/>
      <c r="AP1691" s="839"/>
      <c r="AQ1691" s="839"/>
      <c r="AR1691" s="839"/>
      <c r="AS1691" s="839"/>
      <c r="AT1691" s="839"/>
      <c r="AU1691" s="839"/>
      <c r="AV1691" s="839"/>
      <c r="AW1691" s="839"/>
      <c r="AX1691" s="839"/>
      <c r="AY1691" s="839"/>
      <c r="AZ1691" s="839"/>
      <c r="BA1691" s="839"/>
      <c r="BB1691" s="839"/>
      <c r="BC1691" s="839"/>
      <c r="BD1691" s="839"/>
      <c r="BE1691" s="839"/>
      <c r="BF1691" s="839"/>
      <c r="BG1691" s="839"/>
      <c r="BH1691" s="839"/>
      <c r="BI1691" s="839"/>
      <c r="BJ1691" s="839"/>
      <c r="BK1691" s="839"/>
      <c r="BL1691" s="839"/>
      <c r="BM1691" s="839"/>
      <c r="BN1691" s="839"/>
      <c r="BO1691" s="839"/>
      <c r="BP1691" s="839"/>
      <c r="BQ1691" s="839"/>
      <c r="BR1691" s="839"/>
      <c r="BS1691" s="839"/>
    </row>
    <row r="1692" spans="1:71" s="575" customFormat="1" ht="15.6" customHeight="1" outlineLevel="2" x14ac:dyDescent="0.2">
      <c r="A1692" s="811"/>
      <c r="B1692" s="990"/>
      <c r="C1692" s="991"/>
      <c r="D1692" s="738" t="s">
        <v>1453</v>
      </c>
      <c r="E1692" s="739">
        <v>47.16</v>
      </c>
      <c r="F1692" s="740" t="s">
        <v>195</v>
      </c>
      <c r="G1692" s="722">
        <v>0.2</v>
      </c>
      <c r="H1692" s="722">
        <f t="shared" si="417"/>
        <v>9.4320000000000004</v>
      </c>
      <c r="I1692" s="778">
        <v>5.0199999999999996</v>
      </c>
      <c r="J1692" s="776">
        <f t="shared" si="418"/>
        <v>236.74319999999997</v>
      </c>
      <c r="K1692" s="778"/>
      <c r="L1692" s="776">
        <f t="shared" si="419"/>
        <v>0</v>
      </c>
      <c r="M1692" s="777">
        <f>J1692+H1692*Tabellen!$K$2+L1692</f>
        <v>802.66320000000007</v>
      </c>
      <c r="N1692" s="704"/>
      <c r="O1692" s="889">
        <f t="shared" si="420"/>
        <v>971.22247200000004</v>
      </c>
      <c r="P1692" s="902"/>
      <c r="Q1692" s="894" t="s">
        <v>1007</v>
      </c>
      <c r="R1692" s="889">
        <f>H1692*Tabellen!$K$2*Tabellen!$F$2</f>
        <v>684.7632000000001</v>
      </c>
      <c r="S1692" s="895" t="s">
        <v>1089</v>
      </c>
      <c r="T1692" s="889">
        <f>J1692*Tabellen!$F$2</f>
        <v>286.45927199999994</v>
      </c>
      <c r="U1692" s="889">
        <f>R1692*Tabellen!$G$2</f>
        <v>61.628688000000004</v>
      </c>
      <c r="V1692" s="889">
        <f>T1692*Tabellen!$H$2</f>
        <v>60.156447119999989</v>
      </c>
      <c r="W1692" s="889">
        <f t="shared" si="421"/>
        <v>121.78513511999999</v>
      </c>
      <c r="X1692" s="889">
        <f t="shared" si="422"/>
        <v>1093.0076071200001</v>
      </c>
      <c r="Y1692" s="890"/>
      <c r="Z1692" s="841"/>
      <c r="AA1692" s="839"/>
      <c r="AB1692" s="839"/>
      <c r="AC1692" s="839"/>
      <c r="AD1692" s="839"/>
      <c r="AE1692" s="839"/>
      <c r="AF1692" s="839"/>
      <c r="AG1692" s="839"/>
      <c r="AH1692" s="839"/>
      <c r="AI1692" s="839"/>
      <c r="AJ1692" s="839"/>
      <c r="AK1692" s="839"/>
      <c r="AL1692" s="839"/>
      <c r="AM1692" s="839"/>
      <c r="AN1692" s="839"/>
      <c r="AO1692" s="839"/>
      <c r="AP1692" s="839"/>
      <c r="AQ1692" s="839"/>
      <c r="AR1692" s="839"/>
      <c r="AS1692" s="839"/>
      <c r="AT1692" s="839"/>
      <c r="AU1692" s="839"/>
      <c r="AV1692" s="839"/>
      <c r="AW1692" s="839"/>
      <c r="AX1692" s="839"/>
      <c r="AY1692" s="839"/>
      <c r="AZ1692" s="839"/>
      <c r="BA1692" s="839"/>
      <c r="BB1692" s="839"/>
      <c r="BC1692" s="839"/>
      <c r="BD1692" s="839"/>
      <c r="BE1692" s="839"/>
      <c r="BF1692" s="839"/>
      <c r="BG1692" s="839"/>
      <c r="BH1692" s="839"/>
      <c r="BI1692" s="839"/>
      <c r="BJ1692" s="839"/>
      <c r="BK1692" s="839"/>
      <c r="BL1692" s="839"/>
      <c r="BM1692" s="839"/>
      <c r="BN1692" s="839"/>
      <c r="BO1692" s="839"/>
      <c r="BP1692" s="839"/>
      <c r="BQ1692" s="839"/>
      <c r="BR1692" s="839"/>
      <c r="BS1692" s="839"/>
    </row>
    <row r="1693" spans="1:71" s="575" customFormat="1" ht="15.6" customHeight="1" outlineLevel="2" x14ac:dyDescent="0.2">
      <c r="A1693" s="811"/>
      <c r="B1693" s="990"/>
      <c r="C1693" s="991"/>
      <c r="D1693" s="738" t="s">
        <v>1454</v>
      </c>
      <c r="E1693" s="739">
        <v>47.16</v>
      </c>
      <c r="F1693" s="740" t="s">
        <v>195</v>
      </c>
      <c r="G1693" s="722">
        <v>0.1</v>
      </c>
      <c r="H1693" s="722">
        <f t="shared" si="417"/>
        <v>4.7160000000000002</v>
      </c>
      <c r="I1693" s="778">
        <v>2.0099999999999998</v>
      </c>
      <c r="J1693" s="776">
        <f t="shared" si="418"/>
        <v>94.791599999999988</v>
      </c>
      <c r="K1693" s="778"/>
      <c r="L1693" s="776">
        <f t="shared" si="419"/>
        <v>0</v>
      </c>
      <c r="M1693" s="777">
        <f>J1693+H1693*Tabellen!$K$2+L1693</f>
        <v>377.75160000000005</v>
      </c>
      <c r="N1693" s="704"/>
      <c r="O1693" s="889">
        <f t="shared" si="420"/>
        <v>457.07943600000004</v>
      </c>
      <c r="P1693" s="902"/>
      <c r="Q1693" s="894" t="s">
        <v>1007</v>
      </c>
      <c r="R1693" s="889">
        <f>H1693*Tabellen!$K$2*Tabellen!$F$2</f>
        <v>342.38160000000005</v>
      </c>
      <c r="S1693" s="895" t="s">
        <v>1089</v>
      </c>
      <c r="T1693" s="889">
        <f>J1693*Tabellen!$F$2</f>
        <v>114.69783599999998</v>
      </c>
      <c r="U1693" s="889">
        <f>R1693*Tabellen!$G$2</f>
        <v>30.814344000000002</v>
      </c>
      <c r="V1693" s="889">
        <f>T1693*Tabellen!$H$2</f>
        <v>24.086545559999994</v>
      </c>
      <c r="W1693" s="889">
        <f t="shared" si="421"/>
        <v>54.900889559999996</v>
      </c>
      <c r="X1693" s="889">
        <f t="shared" si="422"/>
        <v>511.98032556000004</v>
      </c>
      <c r="Y1693" s="890"/>
      <c r="Z1693" s="841"/>
      <c r="AA1693" s="839"/>
      <c r="AB1693" s="839"/>
      <c r="AC1693" s="839"/>
      <c r="AD1693" s="839"/>
      <c r="AE1693" s="839"/>
      <c r="AF1693" s="839"/>
      <c r="AG1693" s="839"/>
      <c r="AH1693" s="839"/>
      <c r="AI1693" s="839"/>
      <c r="AJ1693" s="839"/>
      <c r="AK1693" s="839"/>
      <c r="AL1693" s="839"/>
      <c r="AM1693" s="839"/>
      <c r="AN1693" s="839"/>
      <c r="AO1693" s="839"/>
      <c r="AP1693" s="839"/>
      <c r="AQ1693" s="839"/>
      <c r="AR1693" s="839"/>
      <c r="AS1693" s="839"/>
      <c r="AT1693" s="839"/>
      <c r="AU1693" s="839"/>
      <c r="AV1693" s="839"/>
      <c r="AW1693" s="839"/>
      <c r="AX1693" s="839"/>
      <c r="AY1693" s="839"/>
      <c r="AZ1693" s="839"/>
      <c r="BA1693" s="839"/>
      <c r="BB1693" s="839"/>
      <c r="BC1693" s="839"/>
      <c r="BD1693" s="839"/>
      <c r="BE1693" s="839"/>
      <c r="BF1693" s="839"/>
      <c r="BG1693" s="839"/>
      <c r="BH1693" s="839"/>
      <c r="BI1693" s="839"/>
      <c r="BJ1693" s="839"/>
      <c r="BK1693" s="839"/>
      <c r="BL1693" s="839"/>
      <c r="BM1693" s="839"/>
      <c r="BN1693" s="839"/>
      <c r="BO1693" s="839"/>
      <c r="BP1693" s="839"/>
      <c r="BQ1693" s="839"/>
      <c r="BR1693" s="839"/>
      <c r="BS1693" s="839"/>
    </row>
    <row r="1694" spans="1:71" s="575" customFormat="1" ht="15.6" customHeight="1" outlineLevel="2" x14ac:dyDescent="0.2">
      <c r="A1694" s="811"/>
      <c r="B1694" s="990"/>
      <c r="C1694" s="991"/>
      <c r="D1694" s="738" t="s">
        <v>1455</v>
      </c>
      <c r="E1694" s="739">
        <v>47.16</v>
      </c>
      <c r="F1694" s="740" t="s">
        <v>195</v>
      </c>
      <c r="G1694" s="722">
        <v>0.4</v>
      </c>
      <c r="H1694" s="722">
        <f t="shared" si="417"/>
        <v>18.864000000000001</v>
      </c>
      <c r="I1694" s="778">
        <v>6.89</v>
      </c>
      <c r="J1694" s="776">
        <f t="shared" si="418"/>
        <v>324.93239999999997</v>
      </c>
      <c r="K1694" s="778"/>
      <c r="L1694" s="776">
        <f t="shared" si="419"/>
        <v>0</v>
      </c>
      <c r="M1694" s="777">
        <f>J1694+H1694*Tabellen!$K$2+L1694</f>
        <v>1456.7724000000001</v>
      </c>
      <c r="N1694" s="704"/>
      <c r="O1694" s="889">
        <f t="shared" si="420"/>
        <v>1762.6946040000003</v>
      </c>
      <c r="P1694" s="902"/>
      <c r="Q1694" s="894" t="s">
        <v>1007</v>
      </c>
      <c r="R1694" s="889">
        <f>H1694*Tabellen!$K$2*Tabellen!$F$2</f>
        <v>1369.5264000000002</v>
      </c>
      <c r="S1694" s="895" t="s">
        <v>1089</v>
      </c>
      <c r="T1694" s="889">
        <f>J1694*Tabellen!$F$2</f>
        <v>393.16820399999995</v>
      </c>
      <c r="U1694" s="889">
        <f>R1694*Tabellen!$G$2</f>
        <v>123.25737600000001</v>
      </c>
      <c r="V1694" s="889">
        <f>T1694*Tabellen!$H$2</f>
        <v>82.565322839999979</v>
      </c>
      <c r="W1694" s="889">
        <f t="shared" si="421"/>
        <v>205.82269883999999</v>
      </c>
      <c r="X1694" s="889">
        <f t="shared" si="422"/>
        <v>1968.5173028400002</v>
      </c>
      <c r="Y1694" s="890"/>
      <c r="Z1694" s="841"/>
      <c r="AA1694" s="839"/>
      <c r="AB1694" s="839"/>
      <c r="AC1694" s="839"/>
      <c r="AD1694" s="839"/>
      <c r="AE1694" s="839"/>
      <c r="AF1694" s="839"/>
      <c r="AG1694" s="839"/>
      <c r="AH1694" s="839"/>
      <c r="AI1694" s="839"/>
      <c r="AJ1694" s="839"/>
      <c r="AK1694" s="839"/>
      <c r="AL1694" s="839"/>
      <c r="AM1694" s="839"/>
      <c r="AN1694" s="839"/>
      <c r="AO1694" s="839"/>
      <c r="AP1694" s="839"/>
      <c r="AQ1694" s="839"/>
      <c r="AR1694" s="839"/>
      <c r="AS1694" s="839"/>
      <c r="AT1694" s="839"/>
      <c r="AU1694" s="839"/>
      <c r="AV1694" s="839"/>
      <c r="AW1694" s="839"/>
      <c r="AX1694" s="839"/>
      <c r="AY1694" s="839"/>
      <c r="AZ1694" s="839"/>
      <c r="BA1694" s="839"/>
      <c r="BB1694" s="839"/>
      <c r="BC1694" s="839"/>
      <c r="BD1694" s="839"/>
      <c r="BE1694" s="839"/>
      <c r="BF1694" s="839"/>
      <c r="BG1694" s="839"/>
      <c r="BH1694" s="839"/>
      <c r="BI1694" s="839"/>
      <c r="BJ1694" s="839"/>
      <c r="BK1694" s="839"/>
      <c r="BL1694" s="839"/>
      <c r="BM1694" s="839"/>
      <c r="BN1694" s="839"/>
      <c r="BO1694" s="839"/>
      <c r="BP1694" s="839"/>
      <c r="BQ1694" s="839"/>
      <c r="BR1694" s="839"/>
      <c r="BS1694" s="839"/>
    </row>
    <row r="1695" spans="1:71" s="575" customFormat="1" ht="15.6" customHeight="1" outlineLevel="2" x14ac:dyDescent="0.2">
      <c r="A1695" s="811"/>
      <c r="B1695" s="990"/>
      <c r="C1695" s="991"/>
      <c r="D1695" s="738" t="s">
        <v>1456</v>
      </c>
      <c r="E1695" s="739">
        <v>47.16</v>
      </c>
      <c r="F1695" s="740" t="s">
        <v>195</v>
      </c>
      <c r="G1695" s="722">
        <v>0.15</v>
      </c>
      <c r="H1695" s="722">
        <f t="shared" si="417"/>
        <v>7.073999999999999</v>
      </c>
      <c r="I1695" s="778">
        <v>3.63</v>
      </c>
      <c r="J1695" s="776">
        <f t="shared" si="418"/>
        <v>171.1908</v>
      </c>
      <c r="K1695" s="778"/>
      <c r="L1695" s="776">
        <f t="shared" si="419"/>
        <v>0</v>
      </c>
      <c r="M1695" s="777">
        <f>J1695+H1695*Tabellen!$K$2+L1695</f>
        <v>595.63079999999991</v>
      </c>
      <c r="N1695" s="704"/>
      <c r="O1695" s="889">
        <f t="shared" si="420"/>
        <v>720.71326799999986</v>
      </c>
      <c r="P1695" s="902"/>
      <c r="Q1695" s="894" t="s">
        <v>1007</v>
      </c>
      <c r="R1695" s="889">
        <f>H1695*Tabellen!$K$2*Tabellen!$F$2</f>
        <v>513.5723999999999</v>
      </c>
      <c r="S1695" s="895" t="s">
        <v>1089</v>
      </c>
      <c r="T1695" s="889">
        <f>J1695*Tabellen!$F$2</f>
        <v>207.14086799999998</v>
      </c>
      <c r="U1695" s="889">
        <f>R1695*Tabellen!$G$2</f>
        <v>46.221515999999987</v>
      </c>
      <c r="V1695" s="889">
        <f>T1695*Tabellen!$H$2</f>
        <v>43.499582279999991</v>
      </c>
      <c r="W1695" s="889">
        <f t="shared" si="421"/>
        <v>89.721098279999978</v>
      </c>
      <c r="X1695" s="889">
        <f t="shared" si="422"/>
        <v>810.43436627999984</v>
      </c>
      <c r="Y1695" s="890"/>
      <c r="Z1695" s="841"/>
      <c r="AA1695" s="839"/>
      <c r="AB1695" s="839"/>
      <c r="AC1695" s="839"/>
      <c r="AD1695" s="839"/>
      <c r="AE1695" s="839"/>
      <c r="AF1695" s="839"/>
      <c r="AG1695" s="839"/>
      <c r="AH1695" s="839"/>
      <c r="AI1695" s="839"/>
      <c r="AJ1695" s="839"/>
      <c r="AK1695" s="839"/>
      <c r="AL1695" s="839"/>
      <c r="AM1695" s="839"/>
      <c r="AN1695" s="839"/>
      <c r="AO1695" s="839"/>
      <c r="AP1695" s="839"/>
      <c r="AQ1695" s="839"/>
      <c r="AR1695" s="839"/>
      <c r="AS1695" s="839"/>
      <c r="AT1695" s="839"/>
      <c r="AU1695" s="839"/>
      <c r="AV1695" s="839"/>
      <c r="AW1695" s="839"/>
      <c r="AX1695" s="839"/>
      <c r="AY1695" s="839"/>
      <c r="AZ1695" s="839"/>
      <c r="BA1695" s="839"/>
      <c r="BB1695" s="839"/>
      <c r="BC1695" s="839"/>
      <c r="BD1695" s="839"/>
      <c r="BE1695" s="839"/>
      <c r="BF1695" s="839"/>
      <c r="BG1695" s="839"/>
      <c r="BH1695" s="839"/>
      <c r="BI1695" s="839"/>
      <c r="BJ1695" s="839"/>
      <c r="BK1695" s="839"/>
      <c r="BL1695" s="839"/>
      <c r="BM1695" s="839"/>
      <c r="BN1695" s="839"/>
      <c r="BO1695" s="839"/>
      <c r="BP1695" s="839"/>
      <c r="BQ1695" s="839"/>
      <c r="BR1695" s="839"/>
      <c r="BS1695" s="839"/>
    </row>
    <row r="1696" spans="1:71" s="575" customFormat="1" ht="15.6" customHeight="1" outlineLevel="2" x14ac:dyDescent="0.2">
      <c r="A1696" s="811"/>
      <c r="B1696" s="990"/>
      <c r="C1696" s="991"/>
      <c r="D1696" s="738" t="s">
        <v>1457</v>
      </c>
      <c r="E1696" s="739">
        <v>47.16</v>
      </c>
      <c r="F1696" s="740" t="s">
        <v>195</v>
      </c>
      <c r="G1696" s="722">
        <v>0.25</v>
      </c>
      <c r="H1696" s="722">
        <f t="shared" si="417"/>
        <v>11.79</v>
      </c>
      <c r="I1696" s="778">
        <v>7.43</v>
      </c>
      <c r="J1696" s="776">
        <f t="shared" si="418"/>
        <v>350.39879999999994</v>
      </c>
      <c r="K1696" s="778"/>
      <c r="L1696" s="776">
        <f t="shared" si="419"/>
        <v>0</v>
      </c>
      <c r="M1696" s="777">
        <f>J1696+H1696*Tabellen!$K$2+L1696</f>
        <v>1057.7988</v>
      </c>
      <c r="N1696" s="704"/>
      <c r="O1696" s="889">
        <f t="shared" si="420"/>
        <v>1279.9365479999999</v>
      </c>
      <c r="P1696" s="902"/>
      <c r="Q1696" s="894" t="s">
        <v>1007</v>
      </c>
      <c r="R1696" s="889">
        <f>H1696*Tabellen!$K$2*Tabellen!$F$2</f>
        <v>855.95399999999995</v>
      </c>
      <c r="S1696" s="895" t="s">
        <v>1089</v>
      </c>
      <c r="T1696" s="889">
        <f>J1696*Tabellen!$F$2</f>
        <v>423.98254799999989</v>
      </c>
      <c r="U1696" s="889">
        <f>R1696*Tabellen!$G$2</f>
        <v>77.03586</v>
      </c>
      <c r="V1696" s="889">
        <f>T1696*Tabellen!$H$2</f>
        <v>89.036335079999972</v>
      </c>
      <c r="W1696" s="889">
        <f t="shared" si="421"/>
        <v>166.07219507999997</v>
      </c>
      <c r="X1696" s="889">
        <f t="shared" si="422"/>
        <v>1446.0087430799999</v>
      </c>
      <c r="Y1696" s="890"/>
      <c r="Z1696" s="841"/>
      <c r="AA1696" s="839"/>
      <c r="AB1696" s="839"/>
      <c r="AC1696" s="839"/>
      <c r="AD1696" s="839"/>
      <c r="AE1696" s="839"/>
      <c r="AF1696" s="839"/>
      <c r="AG1696" s="839"/>
      <c r="AH1696" s="839"/>
      <c r="AI1696" s="839"/>
      <c r="AJ1696" s="839"/>
      <c r="AK1696" s="839"/>
      <c r="AL1696" s="839"/>
      <c r="AM1696" s="839"/>
      <c r="AN1696" s="839"/>
      <c r="AO1696" s="839"/>
      <c r="AP1696" s="839"/>
      <c r="AQ1696" s="839"/>
      <c r="AR1696" s="839"/>
      <c r="AS1696" s="839"/>
      <c r="AT1696" s="839"/>
      <c r="AU1696" s="839"/>
      <c r="AV1696" s="839"/>
      <c r="AW1696" s="839"/>
      <c r="AX1696" s="839"/>
      <c r="AY1696" s="839"/>
      <c r="AZ1696" s="839"/>
      <c r="BA1696" s="839"/>
      <c r="BB1696" s="839"/>
      <c r="BC1696" s="839"/>
      <c r="BD1696" s="839"/>
      <c r="BE1696" s="839"/>
      <c r="BF1696" s="839"/>
      <c r="BG1696" s="839"/>
      <c r="BH1696" s="839"/>
      <c r="BI1696" s="839"/>
      <c r="BJ1696" s="839"/>
      <c r="BK1696" s="839"/>
      <c r="BL1696" s="839"/>
      <c r="BM1696" s="839"/>
      <c r="BN1696" s="839"/>
      <c r="BO1696" s="839"/>
      <c r="BP1696" s="839"/>
      <c r="BQ1696" s="839"/>
      <c r="BR1696" s="839"/>
      <c r="BS1696" s="839"/>
    </row>
    <row r="1697" spans="1:71" s="575" customFormat="1" ht="15.6" customHeight="1" outlineLevel="2" x14ac:dyDescent="0.2">
      <c r="A1697" s="811"/>
      <c r="B1697" s="990"/>
      <c r="C1697" s="991"/>
      <c r="D1697" s="738" t="s">
        <v>1458</v>
      </c>
      <c r="E1697" s="739">
        <v>47.16</v>
      </c>
      <c r="F1697" s="740" t="s">
        <v>195</v>
      </c>
      <c r="G1697" s="722">
        <v>0.25</v>
      </c>
      <c r="H1697" s="722">
        <f t="shared" si="417"/>
        <v>11.79</v>
      </c>
      <c r="I1697" s="778">
        <v>0.74</v>
      </c>
      <c r="J1697" s="776">
        <f t="shared" si="418"/>
        <v>34.898399999999995</v>
      </c>
      <c r="K1697" s="778"/>
      <c r="L1697" s="776">
        <f t="shared" si="419"/>
        <v>0</v>
      </c>
      <c r="M1697" s="777">
        <f>J1697+H1697*Tabellen!$K$2+L1697</f>
        <v>742.29840000000002</v>
      </c>
      <c r="N1697" s="704"/>
      <c r="O1697" s="889">
        <f t="shared" si="420"/>
        <v>898.18106399999999</v>
      </c>
      <c r="P1697" s="902"/>
      <c r="Q1697" s="894" t="s">
        <v>1007</v>
      </c>
      <c r="R1697" s="889">
        <f>H1697*Tabellen!$K$2*Tabellen!$F$2</f>
        <v>855.95399999999995</v>
      </c>
      <c r="S1697" s="895" t="s">
        <v>1089</v>
      </c>
      <c r="T1697" s="889">
        <f>J1697*Tabellen!$F$2</f>
        <v>42.227063999999991</v>
      </c>
      <c r="U1697" s="889">
        <f>R1697*Tabellen!$G$2</f>
        <v>77.03586</v>
      </c>
      <c r="V1697" s="889">
        <f>T1697*Tabellen!$H$2</f>
        <v>8.8676834399999986</v>
      </c>
      <c r="W1697" s="889">
        <f t="shared" si="421"/>
        <v>85.903543439999993</v>
      </c>
      <c r="X1697" s="889">
        <f t="shared" si="422"/>
        <v>984.08460744000001</v>
      </c>
      <c r="Y1697" s="890"/>
      <c r="Z1697" s="841"/>
      <c r="AA1697" s="839"/>
      <c r="AB1697" s="839"/>
      <c r="AC1697" s="839"/>
      <c r="AD1697" s="839"/>
      <c r="AE1697" s="839"/>
      <c r="AF1697" s="839"/>
      <c r="AG1697" s="839"/>
      <c r="AH1697" s="839"/>
      <c r="AI1697" s="839"/>
      <c r="AJ1697" s="839"/>
      <c r="AK1697" s="839"/>
      <c r="AL1697" s="839"/>
      <c r="AM1697" s="839"/>
      <c r="AN1697" s="839"/>
      <c r="AO1697" s="839"/>
      <c r="AP1697" s="839"/>
      <c r="AQ1697" s="839"/>
      <c r="AR1697" s="839"/>
      <c r="AS1697" s="839"/>
      <c r="AT1697" s="839"/>
      <c r="AU1697" s="839"/>
      <c r="AV1697" s="839"/>
      <c r="AW1697" s="839"/>
      <c r="AX1697" s="839"/>
      <c r="AY1697" s="839"/>
      <c r="AZ1697" s="839"/>
      <c r="BA1697" s="839"/>
      <c r="BB1697" s="839"/>
      <c r="BC1697" s="839"/>
      <c r="BD1697" s="839"/>
      <c r="BE1697" s="839"/>
      <c r="BF1697" s="839"/>
      <c r="BG1697" s="839"/>
      <c r="BH1697" s="839"/>
      <c r="BI1697" s="839"/>
      <c r="BJ1697" s="839"/>
      <c r="BK1697" s="839"/>
      <c r="BL1697" s="839"/>
      <c r="BM1697" s="839"/>
      <c r="BN1697" s="839"/>
      <c r="BO1697" s="839"/>
      <c r="BP1697" s="839"/>
      <c r="BQ1697" s="839"/>
      <c r="BR1697" s="839"/>
      <c r="BS1697" s="839"/>
    </row>
    <row r="1698" spans="1:71" s="575" customFormat="1" ht="15.6" customHeight="1" outlineLevel="2" x14ac:dyDescent="0.2">
      <c r="A1698" s="811"/>
      <c r="B1698" s="990"/>
      <c r="C1698" s="991"/>
      <c r="D1698" s="738" t="s">
        <v>1459</v>
      </c>
      <c r="E1698" s="739">
        <v>47.16</v>
      </c>
      <c r="F1698" s="740" t="s">
        <v>195</v>
      </c>
      <c r="G1698" s="722">
        <v>0.25</v>
      </c>
      <c r="H1698" s="722">
        <f t="shared" si="417"/>
        <v>11.79</v>
      </c>
      <c r="I1698" s="778">
        <v>21.92</v>
      </c>
      <c r="J1698" s="776">
        <f t="shared" si="418"/>
        <v>1033.7472</v>
      </c>
      <c r="K1698" s="778"/>
      <c r="L1698" s="776">
        <f t="shared" si="419"/>
        <v>0</v>
      </c>
      <c r="M1698" s="777">
        <f>J1698+H1698*Tabellen!$K$2+L1698</f>
        <v>1741.1471999999999</v>
      </c>
      <c r="N1698" s="704"/>
      <c r="O1698" s="889">
        <f t="shared" si="420"/>
        <v>2106.7881120000002</v>
      </c>
      <c r="P1698" s="902"/>
      <c r="Q1698" s="894" t="s">
        <v>1007</v>
      </c>
      <c r="R1698" s="889">
        <f>H1698*Tabellen!$K$2*Tabellen!$F$2</f>
        <v>855.95399999999995</v>
      </c>
      <c r="S1698" s="895" t="s">
        <v>1089</v>
      </c>
      <c r="T1698" s="889">
        <f>J1698*Tabellen!$F$2</f>
        <v>1250.834112</v>
      </c>
      <c r="U1698" s="889">
        <f>R1698*Tabellen!$G$2</f>
        <v>77.03586</v>
      </c>
      <c r="V1698" s="889">
        <f>T1698*Tabellen!$H$2</f>
        <v>262.67516352000001</v>
      </c>
      <c r="W1698" s="889">
        <f t="shared" si="421"/>
        <v>339.71102352000003</v>
      </c>
      <c r="X1698" s="889">
        <f t="shared" si="422"/>
        <v>2446.49913552</v>
      </c>
      <c r="Y1698" s="890"/>
      <c r="Z1698" s="841"/>
      <c r="AA1698" s="839"/>
      <c r="AB1698" s="839"/>
      <c r="AC1698" s="839"/>
      <c r="AD1698" s="839"/>
      <c r="AE1698" s="839"/>
      <c r="AF1698" s="839"/>
      <c r="AG1698" s="839"/>
      <c r="AH1698" s="839"/>
      <c r="AI1698" s="839"/>
      <c r="AJ1698" s="839"/>
      <c r="AK1698" s="839"/>
      <c r="AL1698" s="839"/>
      <c r="AM1698" s="839"/>
      <c r="AN1698" s="839"/>
      <c r="AO1698" s="839"/>
      <c r="AP1698" s="839"/>
      <c r="AQ1698" s="839"/>
      <c r="AR1698" s="839"/>
      <c r="AS1698" s="839"/>
      <c r="AT1698" s="839"/>
      <c r="AU1698" s="839"/>
      <c r="AV1698" s="839"/>
      <c r="AW1698" s="839"/>
      <c r="AX1698" s="839"/>
      <c r="AY1698" s="839"/>
      <c r="AZ1698" s="839"/>
      <c r="BA1698" s="839"/>
      <c r="BB1698" s="839"/>
      <c r="BC1698" s="839"/>
      <c r="BD1698" s="839"/>
      <c r="BE1698" s="839"/>
      <c r="BF1698" s="839"/>
      <c r="BG1698" s="839"/>
      <c r="BH1698" s="839"/>
      <c r="BI1698" s="839"/>
      <c r="BJ1698" s="839"/>
      <c r="BK1698" s="839"/>
      <c r="BL1698" s="839"/>
      <c r="BM1698" s="839"/>
      <c r="BN1698" s="839"/>
      <c r="BO1698" s="839"/>
      <c r="BP1698" s="839"/>
      <c r="BQ1698" s="839"/>
      <c r="BR1698" s="839"/>
      <c r="BS1698" s="839"/>
    </row>
    <row r="1699" spans="1:71" s="575" customFormat="1" ht="15.6" customHeight="1" outlineLevel="2" x14ac:dyDescent="0.2">
      <c r="A1699" s="811"/>
      <c r="B1699" s="990"/>
      <c r="C1699" s="991"/>
      <c r="D1699" s="738" t="s">
        <v>1460</v>
      </c>
      <c r="E1699" s="739">
        <v>52.4</v>
      </c>
      <c r="F1699" s="740" t="s">
        <v>74</v>
      </c>
      <c r="G1699" s="722">
        <v>0.22</v>
      </c>
      <c r="H1699" s="722">
        <f t="shared" si="417"/>
        <v>11.528</v>
      </c>
      <c r="I1699" s="778">
        <v>13.48</v>
      </c>
      <c r="J1699" s="776">
        <f t="shared" si="418"/>
        <v>706.35199999999998</v>
      </c>
      <c r="K1699" s="778"/>
      <c r="L1699" s="776">
        <f t="shared" si="419"/>
        <v>0</v>
      </c>
      <c r="M1699" s="777">
        <f>J1699+H1699*Tabellen!$K$2+L1699</f>
        <v>1398.0320000000002</v>
      </c>
      <c r="N1699" s="704"/>
      <c r="O1699" s="889">
        <f t="shared" si="420"/>
        <v>1691.6187199999999</v>
      </c>
      <c r="P1699" s="902"/>
      <c r="Q1699" s="894" t="s">
        <v>1007</v>
      </c>
      <c r="R1699" s="889">
        <f>H1699*Tabellen!$K$2*Tabellen!$F$2</f>
        <v>836.93280000000004</v>
      </c>
      <c r="S1699" s="895" t="s">
        <v>1089</v>
      </c>
      <c r="T1699" s="889">
        <f>J1699*Tabellen!$F$2</f>
        <v>854.6859199999999</v>
      </c>
      <c r="U1699" s="889">
        <f>R1699*Tabellen!$G$2</f>
        <v>75.323952000000006</v>
      </c>
      <c r="V1699" s="889">
        <f>T1699*Tabellen!$H$2</f>
        <v>179.48404319999997</v>
      </c>
      <c r="W1699" s="889">
        <f t="shared" si="421"/>
        <v>254.80799519999999</v>
      </c>
      <c r="X1699" s="889">
        <f t="shared" si="422"/>
        <v>1946.4267152</v>
      </c>
      <c r="Y1699" s="890"/>
      <c r="Z1699" s="841"/>
      <c r="AA1699" s="839"/>
      <c r="AB1699" s="839"/>
      <c r="AC1699" s="839"/>
      <c r="AD1699" s="839"/>
      <c r="AE1699" s="839"/>
      <c r="AF1699" s="839"/>
      <c r="AG1699" s="839"/>
      <c r="AH1699" s="839"/>
      <c r="AI1699" s="839"/>
      <c r="AJ1699" s="839"/>
      <c r="AK1699" s="839"/>
      <c r="AL1699" s="839"/>
      <c r="AM1699" s="839"/>
      <c r="AN1699" s="839"/>
      <c r="AO1699" s="839"/>
      <c r="AP1699" s="839"/>
      <c r="AQ1699" s="839"/>
      <c r="AR1699" s="839"/>
      <c r="AS1699" s="839"/>
      <c r="AT1699" s="839"/>
      <c r="AU1699" s="839"/>
      <c r="AV1699" s="839"/>
      <c r="AW1699" s="839"/>
      <c r="AX1699" s="839"/>
      <c r="AY1699" s="839"/>
      <c r="AZ1699" s="839"/>
      <c r="BA1699" s="839"/>
      <c r="BB1699" s="839"/>
      <c r="BC1699" s="839"/>
      <c r="BD1699" s="839"/>
      <c r="BE1699" s="839"/>
      <c r="BF1699" s="839"/>
      <c r="BG1699" s="839"/>
      <c r="BH1699" s="839"/>
      <c r="BI1699" s="839"/>
      <c r="BJ1699" s="839"/>
      <c r="BK1699" s="839"/>
      <c r="BL1699" s="839"/>
      <c r="BM1699" s="839"/>
      <c r="BN1699" s="839"/>
      <c r="BO1699" s="839"/>
      <c r="BP1699" s="839"/>
      <c r="BQ1699" s="839"/>
      <c r="BR1699" s="839"/>
      <c r="BS1699" s="839"/>
    </row>
    <row r="1700" spans="1:71" s="575" customFormat="1" ht="15.6" customHeight="1" outlineLevel="2" x14ac:dyDescent="0.2">
      <c r="A1700" s="811"/>
      <c r="B1700" s="990"/>
      <c r="C1700" s="991"/>
      <c r="D1700" s="738" t="s">
        <v>1686</v>
      </c>
      <c r="E1700" s="739">
        <v>52.4</v>
      </c>
      <c r="F1700" s="740" t="s">
        <v>74</v>
      </c>
      <c r="G1700" s="722">
        <v>0.35</v>
      </c>
      <c r="H1700" s="722">
        <f t="shared" si="417"/>
        <v>18.34</v>
      </c>
      <c r="I1700" s="778">
        <v>8.84</v>
      </c>
      <c r="J1700" s="776">
        <f t="shared" si="418"/>
        <v>463.21600000000001</v>
      </c>
      <c r="K1700" s="778"/>
      <c r="L1700" s="776">
        <f t="shared" si="419"/>
        <v>0</v>
      </c>
      <c r="M1700" s="777">
        <f>J1700+H1700*Tabellen!$K$2+L1700</f>
        <v>1563.616</v>
      </c>
      <c r="N1700" s="704"/>
      <c r="O1700" s="889">
        <f t="shared" si="420"/>
        <v>1891.9753600000001</v>
      </c>
      <c r="P1700" s="902"/>
      <c r="Q1700" s="894" t="s">
        <v>1007</v>
      </c>
      <c r="R1700" s="889">
        <f>H1700*Tabellen!$K$2*Tabellen!$F$2</f>
        <v>1331.4840000000002</v>
      </c>
      <c r="S1700" s="895" t="s">
        <v>1089</v>
      </c>
      <c r="T1700" s="889">
        <f>J1700*Tabellen!$F$2</f>
        <v>560.49135999999999</v>
      </c>
      <c r="U1700" s="889">
        <f>R1700*Tabellen!$G$2</f>
        <v>119.83356000000001</v>
      </c>
      <c r="V1700" s="889">
        <f>T1700*Tabellen!$H$2</f>
        <v>117.7031856</v>
      </c>
      <c r="W1700" s="889">
        <f t="shared" si="421"/>
        <v>237.53674560000002</v>
      </c>
      <c r="X1700" s="889">
        <f t="shared" si="422"/>
        <v>2129.5121056000003</v>
      </c>
      <c r="Y1700" s="890"/>
      <c r="Z1700" s="841"/>
      <c r="AA1700" s="839"/>
      <c r="AB1700" s="839"/>
      <c r="AC1700" s="839"/>
      <c r="AD1700" s="839"/>
      <c r="AE1700" s="839"/>
      <c r="AF1700" s="839"/>
      <c r="AG1700" s="839"/>
      <c r="AH1700" s="839"/>
      <c r="AI1700" s="839"/>
      <c r="AJ1700" s="839"/>
      <c r="AK1700" s="839"/>
      <c r="AL1700" s="839"/>
      <c r="AM1700" s="839"/>
      <c r="AN1700" s="839"/>
      <c r="AO1700" s="839"/>
      <c r="AP1700" s="839"/>
      <c r="AQ1700" s="839"/>
      <c r="AR1700" s="839"/>
      <c r="AS1700" s="839"/>
      <c r="AT1700" s="839"/>
      <c r="AU1700" s="839"/>
      <c r="AV1700" s="839"/>
      <c r="AW1700" s="839"/>
      <c r="AX1700" s="839"/>
      <c r="AY1700" s="839"/>
      <c r="AZ1700" s="839"/>
      <c r="BA1700" s="839"/>
      <c r="BB1700" s="839"/>
      <c r="BC1700" s="839"/>
      <c r="BD1700" s="839"/>
      <c r="BE1700" s="839"/>
      <c r="BF1700" s="839"/>
      <c r="BG1700" s="839"/>
      <c r="BH1700" s="839"/>
      <c r="BI1700" s="839"/>
      <c r="BJ1700" s="839"/>
      <c r="BK1700" s="839"/>
      <c r="BL1700" s="839"/>
      <c r="BM1700" s="839"/>
      <c r="BN1700" s="839"/>
      <c r="BO1700" s="839"/>
      <c r="BP1700" s="839"/>
      <c r="BQ1700" s="839"/>
      <c r="BR1700" s="839"/>
      <c r="BS1700" s="839"/>
    </row>
    <row r="1701" spans="1:71" s="575" customFormat="1" ht="15.6" customHeight="1" outlineLevel="2" x14ac:dyDescent="0.2">
      <c r="A1701" s="811"/>
      <c r="B1701" s="990"/>
      <c r="C1701" s="991"/>
      <c r="D1701" s="738" t="s">
        <v>1461</v>
      </c>
      <c r="E1701" s="739">
        <v>2</v>
      </c>
      <c r="F1701" s="740" t="s">
        <v>73</v>
      </c>
      <c r="G1701" s="722">
        <v>0.5</v>
      </c>
      <c r="H1701" s="722">
        <f t="shared" si="417"/>
        <v>1</v>
      </c>
      <c r="I1701" s="778">
        <v>15.48</v>
      </c>
      <c r="J1701" s="776">
        <f t="shared" si="418"/>
        <v>30.96</v>
      </c>
      <c r="K1701" s="778"/>
      <c r="L1701" s="776">
        <f t="shared" si="419"/>
        <v>0</v>
      </c>
      <c r="M1701" s="777">
        <f>J1701+H1701*Tabellen!$K$2+L1701</f>
        <v>90.960000000000008</v>
      </c>
      <c r="N1701" s="704"/>
      <c r="O1701" s="889">
        <f t="shared" si="420"/>
        <v>110.0616</v>
      </c>
      <c r="P1701" s="902"/>
      <c r="Q1701" s="894" t="s">
        <v>1007</v>
      </c>
      <c r="R1701" s="889">
        <f>H1701*Tabellen!$K$2*Tabellen!$F$2</f>
        <v>72.599999999999994</v>
      </c>
      <c r="S1701" s="895" t="s">
        <v>1089</v>
      </c>
      <c r="T1701" s="889">
        <f>J1701*Tabellen!$F$2</f>
        <v>37.461599999999997</v>
      </c>
      <c r="U1701" s="889">
        <f>R1701*Tabellen!$G$2</f>
        <v>6.5339999999999989</v>
      </c>
      <c r="V1701" s="889">
        <f>T1701*Tabellen!$H$2</f>
        <v>7.866935999999999</v>
      </c>
      <c r="W1701" s="889">
        <f t="shared" si="421"/>
        <v>14.400935999999998</v>
      </c>
      <c r="X1701" s="889">
        <f t="shared" si="422"/>
        <v>124.462536</v>
      </c>
      <c r="Y1701" s="890"/>
      <c r="Z1701" s="841"/>
      <c r="AA1701" s="839"/>
      <c r="AB1701" s="839"/>
      <c r="AC1701" s="839"/>
      <c r="AD1701" s="839"/>
      <c r="AE1701" s="839"/>
      <c r="AF1701" s="839"/>
      <c r="AG1701" s="839"/>
      <c r="AH1701" s="839"/>
      <c r="AI1701" s="839"/>
      <c r="AJ1701" s="839"/>
      <c r="AK1701" s="839"/>
      <c r="AL1701" s="839"/>
      <c r="AM1701" s="839"/>
      <c r="AN1701" s="839"/>
      <c r="AO1701" s="839"/>
      <c r="AP1701" s="839"/>
      <c r="AQ1701" s="839"/>
      <c r="AR1701" s="839"/>
      <c r="AS1701" s="839"/>
      <c r="AT1701" s="839"/>
      <c r="AU1701" s="839"/>
      <c r="AV1701" s="839"/>
      <c r="AW1701" s="839"/>
      <c r="AX1701" s="839"/>
      <c r="AY1701" s="839"/>
      <c r="AZ1701" s="839"/>
      <c r="BA1701" s="839"/>
      <c r="BB1701" s="839"/>
      <c r="BC1701" s="839"/>
      <c r="BD1701" s="839"/>
      <c r="BE1701" s="839"/>
      <c r="BF1701" s="839"/>
      <c r="BG1701" s="839"/>
      <c r="BH1701" s="839"/>
      <c r="BI1701" s="839"/>
      <c r="BJ1701" s="839"/>
      <c r="BK1701" s="839"/>
      <c r="BL1701" s="839"/>
      <c r="BM1701" s="839"/>
      <c r="BN1701" s="839"/>
      <c r="BO1701" s="839"/>
      <c r="BP1701" s="839"/>
      <c r="BQ1701" s="839"/>
      <c r="BR1701" s="839"/>
      <c r="BS1701" s="839"/>
    </row>
    <row r="1702" spans="1:71" s="575" customFormat="1" ht="15.6" customHeight="1" outlineLevel="2" x14ac:dyDescent="0.2">
      <c r="A1702" s="811"/>
      <c r="B1702" s="578"/>
      <c r="C1702" s="694"/>
      <c r="D1702" s="738" t="s">
        <v>1379</v>
      </c>
      <c r="E1702" s="579">
        <v>1</v>
      </c>
      <c r="F1702" s="576" t="s">
        <v>844</v>
      </c>
      <c r="G1702" s="580">
        <v>1</v>
      </c>
      <c r="H1702" s="580">
        <f t="shared" si="417"/>
        <v>1</v>
      </c>
      <c r="I1702" s="768">
        <v>0</v>
      </c>
      <c r="J1702" s="768">
        <f t="shared" si="418"/>
        <v>0</v>
      </c>
      <c r="K1702" s="768"/>
      <c r="L1702" s="768">
        <f>E1702*K1702</f>
        <v>0</v>
      </c>
      <c r="M1702" s="768">
        <f>J1702+H1702*Tabellen!$K$2+L1702</f>
        <v>60</v>
      </c>
      <c r="N1702" s="704"/>
      <c r="O1702" s="889">
        <f t="shared" si="420"/>
        <v>72.599999999999994</v>
      </c>
      <c r="P1702" s="902"/>
      <c r="Q1702" s="894" t="s">
        <v>1007</v>
      </c>
      <c r="R1702" s="889">
        <f>H1702*Tabellen!$K$2*Tabellen!$F$2</f>
        <v>72.599999999999994</v>
      </c>
      <c r="S1702" s="895" t="s">
        <v>1089</v>
      </c>
      <c r="T1702" s="889">
        <f>J1702*Tabellen!$F$2</f>
        <v>0</v>
      </c>
      <c r="U1702" s="889">
        <f>R1702*Tabellen!$G$2</f>
        <v>6.5339999999999989</v>
      </c>
      <c r="V1702" s="889">
        <f>T1702*Tabellen!$H$2</f>
        <v>0</v>
      </c>
      <c r="W1702" s="889">
        <f t="shared" si="421"/>
        <v>6.5339999999999989</v>
      </c>
      <c r="X1702" s="889">
        <f t="shared" si="422"/>
        <v>79.133999999999986</v>
      </c>
      <c r="Y1702" s="890"/>
      <c r="Z1702" s="840"/>
      <c r="AA1702" s="839"/>
      <c r="AB1702" s="839"/>
      <c r="AC1702" s="839"/>
      <c r="AD1702" s="839"/>
      <c r="AE1702" s="839"/>
      <c r="AF1702" s="839"/>
      <c r="AG1702" s="839"/>
      <c r="AH1702" s="839"/>
      <c r="AI1702" s="839"/>
      <c r="AJ1702" s="839"/>
      <c r="AK1702" s="839"/>
      <c r="AL1702" s="839"/>
      <c r="AM1702" s="839"/>
      <c r="AN1702" s="839"/>
      <c r="AO1702" s="839"/>
      <c r="AP1702" s="839"/>
      <c r="AQ1702" s="839"/>
      <c r="AR1702" s="839"/>
      <c r="AS1702" s="839"/>
      <c r="AT1702" s="839"/>
      <c r="AU1702" s="839"/>
      <c r="AV1702" s="839"/>
      <c r="AW1702" s="839"/>
      <c r="AX1702" s="839"/>
      <c r="AY1702" s="839"/>
      <c r="AZ1702" s="839"/>
      <c r="BA1702" s="839"/>
      <c r="BB1702" s="839"/>
      <c r="BC1702" s="839"/>
      <c r="BD1702" s="839"/>
      <c r="BE1702" s="839"/>
      <c r="BF1702" s="839"/>
      <c r="BG1702" s="839"/>
      <c r="BH1702" s="839"/>
      <c r="BI1702" s="839"/>
      <c r="BJ1702" s="839"/>
      <c r="BK1702" s="839"/>
      <c r="BL1702" s="839"/>
      <c r="BM1702" s="839"/>
      <c r="BN1702" s="839"/>
      <c r="BO1702" s="839"/>
      <c r="BP1702" s="839"/>
      <c r="BQ1702" s="839"/>
      <c r="BR1702" s="839"/>
      <c r="BS1702" s="839"/>
    </row>
    <row r="1703" spans="1:71" s="575" customFormat="1" ht="15.6" customHeight="1" outlineLevel="2" x14ac:dyDescent="0.2">
      <c r="A1703" s="811"/>
      <c r="B1703" s="688"/>
      <c r="C1703" s="701"/>
      <c r="D1703" s="693"/>
      <c r="E1703" s="591"/>
      <c r="F1703" s="592"/>
      <c r="G1703" s="572"/>
      <c r="H1703" s="572"/>
      <c r="I1703" s="773"/>
      <c r="J1703" s="771"/>
      <c r="K1703" s="773"/>
      <c r="L1703" s="771"/>
      <c r="M1703" s="772"/>
      <c r="N1703" s="704"/>
      <c r="O1703" s="888"/>
      <c r="P1703" s="888"/>
      <c r="Q1703" s="894"/>
      <c r="R1703" s="889"/>
      <c r="S1703" s="895"/>
      <c r="T1703" s="889"/>
      <c r="U1703" s="889"/>
      <c r="V1703" s="889"/>
      <c r="W1703" s="889"/>
      <c r="X1703" s="889"/>
      <c r="Y1703" s="890"/>
      <c r="Z1703" s="841"/>
      <c r="AA1703" s="839"/>
      <c r="AB1703" s="839"/>
      <c r="AC1703" s="839"/>
      <c r="AD1703" s="839"/>
      <c r="AE1703" s="839"/>
      <c r="AF1703" s="839"/>
      <c r="AG1703" s="839"/>
      <c r="AH1703" s="839"/>
      <c r="AI1703" s="839"/>
      <c r="AJ1703" s="839"/>
      <c r="AK1703" s="839"/>
      <c r="AL1703" s="839"/>
      <c r="AM1703" s="839"/>
      <c r="AN1703" s="839"/>
      <c r="AO1703" s="839"/>
      <c r="AP1703" s="839"/>
      <c r="AQ1703" s="839"/>
      <c r="AR1703" s="839"/>
      <c r="AS1703" s="839"/>
      <c r="AT1703" s="839"/>
      <c r="AU1703" s="839"/>
      <c r="AV1703" s="839"/>
      <c r="AW1703" s="839"/>
      <c r="AX1703" s="839"/>
      <c r="AY1703" s="839"/>
      <c r="AZ1703" s="839"/>
      <c r="BA1703" s="839"/>
      <c r="BB1703" s="839"/>
      <c r="BC1703" s="839"/>
      <c r="BD1703" s="839"/>
      <c r="BE1703" s="839"/>
      <c r="BF1703" s="839"/>
      <c r="BG1703" s="839"/>
      <c r="BH1703" s="839"/>
      <c r="BI1703" s="839"/>
      <c r="BJ1703" s="839"/>
      <c r="BK1703" s="839"/>
      <c r="BL1703" s="839"/>
      <c r="BM1703" s="839"/>
      <c r="BN1703" s="839"/>
      <c r="BO1703" s="839"/>
      <c r="BP1703" s="839"/>
      <c r="BQ1703" s="839"/>
      <c r="BR1703" s="839"/>
      <c r="BS1703" s="839"/>
    </row>
    <row r="1704" spans="1:71" ht="9" customHeight="1" outlineLevel="1" x14ac:dyDescent="0.2">
      <c r="B1704" s="582"/>
      <c r="D1704" s="583"/>
      <c r="E1704" s="585"/>
      <c r="F1704" s="583"/>
      <c r="G1704" s="584"/>
      <c r="H1704" s="584"/>
      <c r="I1704" s="769"/>
      <c r="J1704" s="769"/>
      <c r="K1704" s="769"/>
      <c r="L1704" s="769"/>
      <c r="M1704" s="769"/>
      <c r="N1704" s="694"/>
      <c r="O1704" s="892"/>
      <c r="P1704" s="892"/>
      <c r="Q1704" s="892"/>
      <c r="R1704" s="893"/>
      <c r="S1704" s="893"/>
      <c r="T1704" s="893"/>
      <c r="U1704" s="893"/>
      <c r="V1704" s="893"/>
      <c r="W1704" s="893"/>
      <c r="X1704" s="893"/>
      <c r="Y1704" s="892"/>
      <c r="Z1704" s="837"/>
      <c r="AA1704" s="838"/>
      <c r="AG1704" s="835"/>
      <c r="AH1704" s="835"/>
    </row>
    <row r="1705" spans="1:71" s="789" customFormat="1" ht="15.6" customHeight="1" outlineLevel="1" x14ac:dyDescent="0.2">
      <c r="B1705" s="569" t="s">
        <v>1273</v>
      </c>
      <c r="C1705" s="814"/>
      <c r="D1705" s="570" t="s">
        <v>1293</v>
      </c>
      <c r="E1705" s="577">
        <v>1</v>
      </c>
      <c r="F1705" s="570" t="s">
        <v>72</v>
      </c>
      <c r="G1705" s="571"/>
      <c r="H1705" s="571">
        <f>SUM(H1706:H1708)</f>
        <v>4</v>
      </c>
      <c r="I1705" s="767"/>
      <c r="J1705" s="767">
        <f>SUM(J1706:J1708)</f>
        <v>60</v>
      </c>
      <c r="K1705" s="767"/>
      <c r="L1705" s="767">
        <f>SUM(L1706:L1708)</f>
        <v>0</v>
      </c>
      <c r="M1705" s="767">
        <f>SUM(M1706:M1708)</f>
        <v>300</v>
      </c>
      <c r="N1705" s="814"/>
      <c r="O1705" s="886">
        <f>SUM(O1706:O1707)/E1705</f>
        <v>363</v>
      </c>
      <c r="P1705" s="885" t="str">
        <f>B1705</f>
        <v>V4-2-A2</v>
      </c>
      <c r="Q1705" s="885"/>
      <c r="R1705" s="886"/>
      <c r="S1705" s="886"/>
      <c r="T1705" s="886"/>
      <c r="U1705" s="899"/>
      <c r="V1705" s="886"/>
      <c r="W1705" s="886"/>
      <c r="X1705" s="886">
        <f>SUM(X1706:X1707)/E1705</f>
        <v>404.38200000000001</v>
      </c>
      <c r="Y1705" s="887"/>
      <c r="Z1705" s="832"/>
      <c r="AA1705" s="832"/>
      <c r="AB1705" s="832"/>
      <c r="AC1705" s="832"/>
      <c r="AD1705" s="832"/>
      <c r="AE1705" s="832"/>
      <c r="AF1705" s="832"/>
      <c r="AG1705" s="832"/>
      <c r="AH1705" s="832"/>
      <c r="AI1705" s="832"/>
      <c r="AJ1705" s="832"/>
      <c r="AK1705" s="832"/>
      <c r="AL1705" s="832"/>
      <c r="AM1705" s="832"/>
      <c r="AN1705" s="832"/>
      <c r="AO1705" s="832"/>
      <c r="AP1705" s="832"/>
      <c r="AQ1705" s="832"/>
      <c r="AR1705" s="832"/>
      <c r="AS1705" s="832"/>
      <c r="AT1705" s="832"/>
      <c r="AU1705" s="832"/>
      <c r="AV1705" s="832"/>
      <c r="AW1705" s="832"/>
      <c r="AX1705" s="832"/>
      <c r="AY1705" s="832"/>
      <c r="AZ1705" s="832"/>
      <c r="BA1705" s="832"/>
      <c r="BB1705" s="832"/>
      <c r="BC1705" s="832"/>
      <c r="BD1705" s="832"/>
      <c r="BE1705" s="832"/>
      <c r="BF1705" s="832"/>
      <c r="BG1705" s="832"/>
      <c r="BH1705" s="832"/>
      <c r="BI1705" s="832"/>
      <c r="BJ1705" s="832"/>
      <c r="BK1705" s="832"/>
      <c r="BL1705" s="832"/>
      <c r="BM1705" s="832"/>
      <c r="BN1705" s="832"/>
      <c r="BO1705" s="832"/>
      <c r="BP1705" s="832"/>
      <c r="BQ1705" s="832"/>
      <c r="BR1705" s="832"/>
      <c r="BS1705" s="832"/>
    </row>
    <row r="1706" spans="1:71" ht="15.6" customHeight="1" outlineLevel="2" x14ac:dyDescent="0.2">
      <c r="B1706" s="578"/>
      <c r="D1706" s="587"/>
      <c r="E1706" s="579"/>
      <c r="G1706" s="580"/>
      <c r="H1706" s="580"/>
      <c r="I1706" s="774"/>
      <c r="J1706" s="774"/>
      <c r="K1706" s="774"/>
      <c r="N1706" s="703"/>
      <c r="O1706" s="888" t="str">
        <f>R1706</f>
        <v>incl. opslagen</v>
      </c>
      <c r="P1706" s="888"/>
      <c r="Q1706" s="894"/>
      <c r="R1706" s="901" t="str">
        <f>Tabellen!$C$2</f>
        <v>incl. opslagen</v>
      </c>
      <c r="S1706" s="895"/>
      <c r="T1706" s="901" t="str">
        <f>Tabellen!$C$2</f>
        <v>incl. opslagen</v>
      </c>
    </row>
    <row r="1707" spans="1:71" ht="15.6" customHeight="1" outlineLevel="2" x14ac:dyDescent="0.2">
      <c r="B1707" s="578"/>
      <c r="D1707" s="578" t="str">
        <f>D1705</f>
        <v xml:space="preserve">Toeslag vervangen dakbedekking indien minder dan 8 m² </v>
      </c>
      <c r="E1707" s="601">
        <v>1</v>
      </c>
      <c r="F1707" s="601" t="str">
        <f>F1705</f>
        <v>pst</v>
      </c>
      <c r="G1707" s="601">
        <v>4</v>
      </c>
      <c r="H1707" s="601">
        <f>E1707*G1707</f>
        <v>4</v>
      </c>
      <c r="I1707" s="775">
        <v>60</v>
      </c>
      <c r="J1707" s="775">
        <f>E1707*I1707</f>
        <v>60</v>
      </c>
      <c r="K1707" s="775"/>
      <c r="L1707" s="775">
        <f>E1707*K1707</f>
        <v>0</v>
      </c>
      <c r="M1707" s="775">
        <f>J1707+H1707*Tabellen!$K$2+L1707</f>
        <v>300</v>
      </c>
      <c r="N1707" s="703"/>
      <c r="O1707" s="889">
        <f>R1707+T1707</f>
        <v>363</v>
      </c>
      <c r="P1707" s="902"/>
      <c r="Q1707" s="894" t="s">
        <v>1007</v>
      </c>
      <c r="R1707" s="889">
        <f>H1707*Tabellen!$K$2*Tabellen!$F$2</f>
        <v>290.39999999999998</v>
      </c>
      <c r="S1707" s="895" t="s">
        <v>1089</v>
      </c>
      <c r="T1707" s="889">
        <f>J1707*Tabellen!$F$2</f>
        <v>72.599999999999994</v>
      </c>
      <c r="U1707" s="889">
        <f>R1707*Tabellen!$G$2</f>
        <v>26.135999999999996</v>
      </c>
      <c r="V1707" s="889">
        <f>T1707*Tabellen!$H$2</f>
        <v>15.245999999999999</v>
      </c>
      <c r="W1707" s="889">
        <f>U1707+V1707</f>
        <v>41.381999999999991</v>
      </c>
      <c r="X1707" s="889">
        <f>O1707+W1707</f>
        <v>404.38200000000001</v>
      </c>
    </row>
    <row r="1708" spans="1:71" ht="15.6" customHeight="1" outlineLevel="2" x14ac:dyDescent="0.2">
      <c r="B1708" s="578"/>
      <c r="D1708" s="601"/>
      <c r="E1708" s="579"/>
      <c r="G1708" s="580"/>
      <c r="H1708" s="580"/>
      <c r="N1708" s="703"/>
      <c r="O1708" s="888"/>
      <c r="P1708" s="888"/>
      <c r="Q1708" s="888"/>
    </row>
    <row r="1709" spans="1:71" ht="9" customHeight="1" outlineLevel="1" x14ac:dyDescent="0.2">
      <c r="B1709" s="582"/>
      <c r="D1709" s="583"/>
      <c r="E1709" s="585"/>
      <c r="F1709" s="583"/>
      <c r="G1709" s="584"/>
      <c r="H1709" s="584"/>
      <c r="I1709" s="769"/>
      <c r="J1709" s="769"/>
      <c r="K1709" s="769"/>
      <c r="L1709" s="769"/>
      <c r="M1709" s="769"/>
      <c r="N1709" s="694"/>
      <c r="O1709" s="892"/>
      <c r="P1709" s="892"/>
      <c r="Q1709" s="892"/>
      <c r="R1709" s="893"/>
      <c r="S1709" s="893"/>
      <c r="T1709" s="893"/>
      <c r="U1709" s="893"/>
      <c r="V1709" s="893"/>
      <c r="W1709" s="893"/>
      <c r="X1709" s="893"/>
      <c r="Y1709" s="892"/>
      <c r="Z1709" s="837"/>
      <c r="AA1709" s="838"/>
      <c r="AG1709" s="835"/>
      <c r="AH1709" s="835"/>
    </row>
    <row r="1710" spans="1:71" s="789" customFormat="1" ht="15.6" customHeight="1" outlineLevel="1" x14ac:dyDescent="0.2">
      <c r="B1710" s="569" t="s">
        <v>1121</v>
      </c>
      <c r="C1710" s="814"/>
      <c r="D1710" s="570" t="s">
        <v>1559</v>
      </c>
      <c r="E1710" s="577">
        <v>52.4</v>
      </c>
      <c r="F1710" s="570" t="s">
        <v>74</v>
      </c>
      <c r="G1710" s="571"/>
      <c r="H1710" s="571">
        <f>SUM(H1711:H1725)/E1710</f>
        <v>2.1672519083969468</v>
      </c>
      <c r="I1710" s="767"/>
      <c r="J1710" s="767">
        <f>SUM(J1711:J1725)/E1710</f>
        <v>80.189198473282445</v>
      </c>
      <c r="K1710" s="767"/>
      <c r="L1710" s="767">
        <f>SUM(L1711:L1725)/E1710</f>
        <v>0</v>
      </c>
      <c r="M1710" s="767">
        <f>SUM(M1711:M1725)/E1710</f>
        <v>210.22431297709926</v>
      </c>
      <c r="N1710" s="814"/>
      <c r="O1710" s="886">
        <f>SUM(O1711:O1725)/E1710</f>
        <v>254.3714187022901</v>
      </c>
      <c r="P1710" s="885" t="str">
        <f>B1710</f>
        <v>V4-2-B1</v>
      </c>
      <c r="Q1710" s="885"/>
      <c r="R1710" s="886"/>
      <c r="S1710" s="886"/>
      <c r="T1710" s="886"/>
      <c r="U1710" s="899"/>
      <c r="V1710" s="886"/>
      <c r="W1710" s="886"/>
      <c r="X1710" s="886">
        <f>SUM(X1711:X1725)/E1710</f>
        <v>288.90831800381676</v>
      </c>
      <c r="Y1710" s="887"/>
      <c r="Z1710" s="836"/>
      <c r="AA1710" s="832"/>
      <c r="AB1710" s="832"/>
      <c r="AC1710" s="832"/>
      <c r="AD1710" s="832"/>
      <c r="AE1710" s="832"/>
      <c r="AF1710" s="832"/>
      <c r="AG1710" s="832"/>
      <c r="AH1710" s="832"/>
      <c r="AI1710" s="832"/>
      <c r="AJ1710" s="832"/>
      <c r="AK1710" s="832"/>
      <c r="AL1710" s="832"/>
      <c r="AM1710" s="832"/>
      <c r="AN1710" s="832"/>
      <c r="AO1710" s="832"/>
      <c r="AP1710" s="832"/>
      <c r="AQ1710" s="832"/>
      <c r="AR1710" s="832"/>
      <c r="AS1710" s="832"/>
      <c r="AT1710" s="832"/>
      <c r="AU1710" s="832"/>
      <c r="AV1710" s="832"/>
      <c r="AW1710" s="832"/>
      <c r="AX1710" s="832"/>
      <c r="AY1710" s="832"/>
      <c r="AZ1710" s="832"/>
      <c r="BA1710" s="832"/>
      <c r="BB1710" s="832"/>
      <c r="BC1710" s="832"/>
      <c r="BD1710" s="832"/>
      <c r="BE1710" s="832"/>
      <c r="BF1710" s="832"/>
      <c r="BG1710" s="832"/>
      <c r="BH1710" s="832"/>
      <c r="BI1710" s="832"/>
      <c r="BJ1710" s="832"/>
      <c r="BK1710" s="832"/>
      <c r="BL1710" s="832"/>
      <c r="BM1710" s="832"/>
      <c r="BN1710" s="832"/>
      <c r="BO1710" s="832"/>
      <c r="BP1710" s="832"/>
      <c r="BQ1710" s="832"/>
      <c r="BR1710" s="832"/>
      <c r="BS1710" s="832"/>
    </row>
    <row r="1711" spans="1:71" ht="15.6" customHeight="1" outlineLevel="2" x14ac:dyDescent="0.2">
      <c r="B1711" s="578"/>
      <c r="D1711" s="587" t="s">
        <v>1219</v>
      </c>
      <c r="E1711" s="579"/>
      <c r="G1711" s="580"/>
      <c r="H1711" s="580"/>
      <c r="I1711" s="774"/>
      <c r="J1711" s="774"/>
      <c r="K1711" s="774"/>
      <c r="N1711" s="703"/>
      <c r="O1711" s="888" t="str">
        <f>R1711</f>
        <v>incl. opslagen</v>
      </c>
      <c r="P1711" s="888"/>
      <c r="Q1711" s="894"/>
      <c r="R1711" s="901" t="str">
        <f>Tabellen!$C$2</f>
        <v>incl. opslagen</v>
      </c>
      <c r="S1711" s="895"/>
      <c r="T1711" s="901" t="str">
        <f>Tabellen!$C$2</f>
        <v>incl. opslagen</v>
      </c>
      <c r="Z1711" s="836"/>
    </row>
    <row r="1712" spans="1:71" ht="15.6" customHeight="1" outlineLevel="2" x14ac:dyDescent="0.2">
      <c r="B1712" s="578"/>
      <c r="D1712" s="601"/>
      <c r="E1712" s="579"/>
      <c r="G1712" s="580"/>
      <c r="H1712" s="580"/>
      <c r="N1712" s="703"/>
      <c r="O1712" s="889"/>
      <c r="P1712" s="902"/>
      <c r="Q1712" s="894"/>
      <c r="S1712" s="895"/>
      <c r="Z1712" s="836"/>
    </row>
    <row r="1713" spans="1:71" s="575" customFormat="1" ht="15.6" customHeight="1" outlineLevel="2" x14ac:dyDescent="0.2">
      <c r="A1713" s="811"/>
      <c r="B1713" s="990"/>
      <c r="C1713" s="991"/>
      <c r="D1713" s="738" t="s">
        <v>1378</v>
      </c>
      <c r="E1713" s="739">
        <v>1</v>
      </c>
      <c r="F1713" s="740" t="s">
        <v>844</v>
      </c>
      <c r="G1713" s="722">
        <v>1</v>
      </c>
      <c r="H1713" s="722">
        <f t="shared" ref="H1713:H1726" si="423">E1713*G1713</f>
        <v>1</v>
      </c>
      <c r="I1713" s="778">
        <v>0</v>
      </c>
      <c r="J1713" s="776">
        <f t="shared" ref="J1713:J1726" si="424">E1713*I1713</f>
        <v>0</v>
      </c>
      <c r="K1713" s="778"/>
      <c r="L1713" s="776">
        <f t="shared" ref="L1713:L1724" si="425">+K1713*E1713</f>
        <v>0</v>
      </c>
      <c r="M1713" s="777">
        <f>J1713+H1713*Tabellen!$K$2+L1713</f>
        <v>60</v>
      </c>
      <c r="N1713" s="704"/>
      <c r="O1713" s="889">
        <f t="shared" ref="O1713:O1725" si="426">R1713+T1713</f>
        <v>72.599999999999994</v>
      </c>
      <c r="P1713" s="902"/>
      <c r="Q1713" s="894" t="s">
        <v>1007</v>
      </c>
      <c r="R1713" s="889">
        <f>H1713*Tabellen!$K$2*Tabellen!$F$2</f>
        <v>72.599999999999994</v>
      </c>
      <c r="S1713" s="895" t="s">
        <v>1089</v>
      </c>
      <c r="T1713" s="889">
        <f>J1713*Tabellen!$F$2</f>
        <v>0</v>
      </c>
      <c r="U1713" s="889">
        <f>R1713*Tabellen!$G$2</f>
        <v>6.5339999999999989</v>
      </c>
      <c r="V1713" s="889">
        <f>T1713*Tabellen!$H$2</f>
        <v>0</v>
      </c>
      <c r="W1713" s="889">
        <f t="shared" ref="W1713:W1725" si="427">U1713+V1713</f>
        <v>6.5339999999999989</v>
      </c>
      <c r="X1713" s="889">
        <f t="shared" ref="X1713:X1725" si="428">O1713+W1713</f>
        <v>79.133999999999986</v>
      </c>
      <c r="Y1713" s="890"/>
      <c r="Z1713" s="841"/>
      <c r="AA1713" s="839"/>
      <c r="AB1713" s="839"/>
      <c r="AC1713" s="839"/>
      <c r="AD1713" s="839"/>
      <c r="AE1713" s="839"/>
      <c r="AF1713" s="839"/>
      <c r="AG1713" s="839"/>
      <c r="AH1713" s="839"/>
      <c r="AI1713" s="839"/>
      <c r="AJ1713" s="839"/>
      <c r="AK1713" s="839"/>
      <c r="AL1713" s="839"/>
      <c r="AM1713" s="839"/>
      <c r="AN1713" s="839"/>
      <c r="AO1713" s="839"/>
      <c r="AP1713" s="839"/>
      <c r="AQ1713" s="839"/>
      <c r="AR1713" s="839"/>
      <c r="AS1713" s="839"/>
      <c r="AT1713" s="839"/>
      <c r="AU1713" s="839"/>
      <c r="AV1713" s="839"/>
      <c r="AW1713" s="839"/>
      <c r="AX1713" s="839"/>
      <c r="AY1713" s="839"/>
      <c r="AZ1713" s="839"/>
      <c r="BA1713" s="839"/>
      <c r="BB1713" s="839"/>
      <c r="BC1713" s="839"/>
      <c r="BD1713" s="839"/>
      <c r="BE1713" s="839"/>
      <c r="BF1713" s="839"/>
      <c r="BG1713" s="839"/>
      <c r="BH1713" s="839"/>
      <c r="BI1713" s="839"/>
      <c r="BJ1713" s="839"/>
      <c r="BK1713" s="839"/>
      <c r="BL1713" s="839"/>
      <c r="BM1713" s="839"/>
      <c r="BN1713" s="839"/>
      <c r="BO1713" s="839"/>
      <c r="BP1713" s="839"/>
      <c r="BQ1713" s="839"/>
      <c r="BR1713" s="839"/>
      <c r="BS1713" s="839"/>
    </row>
    <row r="1714" spans="1:71" s="575" customFormat="1" ht="15.6" customHeight="1" outlineLevel="2" x14ac:dyDescent="0.2">
      <c r="A1714" s="811"/>
      <c r="B1714" s="687"/>
      <c r="C1714" s="694"/>
      <c r="D1714" s="738" t="s">
        <v>1452</v>
      </c>
      <c r="E1714" s="739">
        <v>52.4</v>
      </c>
      <c r="F1714" s="740" t="s">
        <v>74</v>
      </c>
      <c r="G1714" s="599">
        <v>0.1</v>
      </c>
      <c r="H1714" s="722">
        <f t="shared" si="423"/>
        <v>5.24</v>
      </c>
      <c r="I1714" s="776">
        <v>5.0199999999999996</v>
      </c>
      <c r="J1714" s="776">
        <f t="shared" si="424"/>
        <v>263.04799999999994</v>
      </c>
      <c r="K1714" s="776"/>
      <c r="L1714" s="776">
        <f t="shared" si="425"/>
        <v>0</v>
      </c>
      <c r="M1714" s="777">
        <f>J1714+H1714*Tabellen!$K$2+L1714</f>
        <v>577.44799999999998</v>
      </c>
      <c r="N1714" s="704"/>
      <c r="O1714" s="889">
        <f t="shared" si="426"/>
        <v>698.71208000000001</v>
      </c>
      <c r="P1714" s="902"/>
      <c r="Q1714" s="894" t="s">
        <v>1007</v>
      </c>
      <c r="R1714" s="889">
        <f>H1714*Tabellen!$K$2*Tabellen!$F$2</f>
        <v>380.42400000000004</v>
      </c>
      <c r="S1714" s="895" t="s">
        <v>1089</v>
      </c>
      <c r="T1714" s="889">
        <f>J1714*Tabellen!$F$2</f>
        <v>318.28807999999992</v>
      </c>
      <c r="U1714" s="889">
        <f>R1714*Tabellen!$G$2</f>
        <v>34.238160000000001</v>
      </c>
      <c r="V1714" s="889">
        <f>T1714*Tabellen!$H$2</f>
        <v>66.840496799999983</v>
      </c>
      <c r="W1714" s="889">
        <f t="shared" si="427"/>
        <v>101.07865679999998</v>
      </c>
      <c r="X1714" s="889">
        <f t="shared" si="428"/>
        <v>799.79073679999999</v>
      </c>
      <c r="Y1714" s="890"/>
      <c r="Z1714" s="841"/>
      <c r="AA1714" s="839"/>
      <c r="AB1714" s="839"/>
      <c r="AC1714" s="839"/>
      <c r="AD1714" s="839"/>
      <c r="AE1714" s="839"/>
      <c r="AF1714" s="839"/>
      <c r="AG1714" s="839"/>
      <c r="AH1714" s="839"/>
      <c r="AI1714" s="839"/>
      <c r="AJ1714" s="839"/>
      <c r="AK1714" s="839"/>
      <c r="AL1714" s="839"/>
      <c r="AM1714" s="839"/>
      <c r="AN1714" s="839"/>
      <c r="AO1714" s="839"/>
      <c r="AP1714" s="839"/>
      <c r="AQ1714" s="839"/>
      <c r="AR1714" s="839"/>
      <c r="AS1714" s="839"/>
      <c r="AT1714" s="839"/>
      <c r="AU1714" s="839"/>
      <c r="AV1714" s="839"/>
      <c r="AW1714" s="839"/>
      <c r="AX1714" s="839"/>
      <c r="AY1714" s="839"/>
      <c r="AZ1714" s="839"/>
      <c r="BA1714" s="839"/>
      <c r="BB1714" s="839"/>
      <c r="BC1714" s="839"/>
      <c r="BD1714" s="839"/>
      <c r="BE1714" s="839"/>
      <c r="BF1714" s="839"/>
      <c r="BG1714" s="839"/>
      <c r="BH1714" s="839"/>
      <c r="BI1714" s="839"/>
      <c r="BJ1714" s="839"/>
      <c r="BK1714" s="839"/>
      <c r="BL1714" s="839"/>
      <c r="BM1714" s="839"/>
      <c r="BN1714" s="839"/>
      <c r="BO1714" s="839"/>
      <c r="BP1714" s="839"/>
      <c r="BQ1714" s="839"/>
      <c r="BR1714" s="839"/>
      <c r="BS1714" s="839"/>
    </row>
    <row r="1715" spans="1:71" s="575" customFormat="1" ht="15.6" customHeight="1" outlineLevel="2" x14ac:dyDescent="0.2">
      <c r="A1715" s="811"/>
      <c r="B1715" s="990"/>
      <c r="C1715" s="991"/>
      <c r="D1715" s="738" t="s">
        <v>1453</v>
      </c>
      <c r="E1715" s="739">
        <v>47.16</v>
      </c>
      <c r="F1715" s="740" t="s">
        <v>195</v>
      </c>
      <c r="G1715" s="722">
        <v>0.2</v>
      </c>
      <c r="H1715" s="722">
        <f t="shared" si="423"/>
        <v>9.4320000000000004</v>
      </c>
      <c r="I1715" s="778">
        <v>5.0199999999999996</v>
      </c>
      <c r="J1715" s="776">
        <f t="shared" si="424"/>
        <v>236.74319999999997</v>
      </c>
      <c r="K1715" s="778"/>
      <c r="L1715" s="776">
        <f t="shared" si="425"/>
        <v>0</v>
      </c>
      <c r="M1715" s="777">
        <f>J1715+H1715*Tabellen!$K$2+L1715</f>
        <v>802.66320000000007</v>
      </c>
      <c r="N1715" s="704"/>
      <c r="O1715" s="889">
        <f t="shared" si="426"/>
        <v>971.22247200000004</v>
      </c>
      <c r="P1715" s="902"/>
      <c r="Q1715" s="894" t="s">
        <v>1007</v>
      </c>
      <c r="R1715" s="889">
        <f>H1715*Tabellen!$K$2*Tabellen!$F$2</f>
        <v>684.7632000000001</v>
      </c>
      <c r="S1715" s="895" t="s">
        <v>1089</v>
      </c>
      <c r="T1715" s="889">
        <f>J1715*Tabellen!$F$2</f>
        <v>286.45927199999994</v>
      </c>
      <c r="U1715" s="889">
        <f>R1715*Tabellen!$G$2</f>
        <v>61.628688000000004</v>
      </c>
      <c r="V1715" s="889">
        <f>T1715*Tabellen!$H$2</f>
        <v>60.156447119999989</v>
      </c>
      <c r="W1715" s="889">
        <f t="shared" si="427"/>
        <v>121.78513511999999</v>
      </c>
      <c r="X1715" s="889">
        <f t="shared" si="428"/>
        <v>1093.0076071200001</v>
      </c>
      <c r="Y1715" s="890"/>
      <c r="Z1715" s="841"/>
      <c r="AA1715" s="839"/>
      <c r="AB1715" s="839"/>
      <c r="AC1715" s="839"/>
      <c r="AD1715" s="839"/>
      <c r="AE1715" s="839"/>
      <c r="AF1715" s="839"/>
      <c r="AG1715" s="839"/>
      <c r="AH1715" s="839"/>
      <c r="AI1715" s="839"/>
      <c r="AJ1715" s="839"/>
      <c r="AK1715" s="839"/>
      <c r="AL1715" s="839"/>
      <c r="AM1715" s="839"/>
      <c r="AN1715" s="839"/>
      <c r="AO1715" s="839"/>
      <c r="AP1715" s="839"/>
      <c r="AQ1715" s="839"/>
      <c r="AR1715" s="839"/>
      <c r="AS1715" s="839"/>
      <c r="AT1715" s="839"/>
      <c r="AU1715" s="839"/>
      <c r="AV1715" s="839"/>
      <c r="AW1715" s="839"/>
      <c r="AX1715" s="839"/>
      <c r="AY1715" s="839"/>
      <c r="AZ1715" s="839"/>
      <c r="BA1715" s="839"/>
      <c r="BB1715" s="839"/>
      <c r="BC1715" s="839"/>
      <c r="BD1715" s="839"/>
      <c r="BE1715" s="839"/>
      <c r="BF1715" s="839"/>
      <c r="BG1715" s="839"/>
      <c r="BH1715" s="839"/>
      <c r="BI1715" s="839"/>
      <c r="BJ1715" s="839"/>
      <c r="BK1715" s="839"/>
      <c r="BL1715" s="839"/>
      <c r="BM1715" s="839"/>
      <c r="BN1715" s="839"/>
      <c r="BO1715" s="839"/>
      <c r="BP1715" s="839"/>
      <c r="BQ1715" s="839"/>
      <c r="BR1715" s="839"/>
      <c r="BS1715" s="839"/>
    </row>
    <row r="1716" spans="1:71" s="575" customFormat="1" ht="15.6" customHeight="1" outlineLevel="2" x14ac:dyDescent="0.2">
      <c r="A1716" s="811"/>
      <c r="B1716" s="990"/>
      <c r="C1716" s="991"/>
      <c r="D1716" s="738" t="s">
        <v>1454</v>
      </c>
      <c r="E1716" s="739">
        <v>47.16</v>
      </c>
      <c r="F1716" s="740" t="s">
        <v>195</v>
      </c>
      <c r="G1716" s="722">
        <v>0.1</v>
      </c>
      <c r="H1716" s="722">
        <f t="shared" si="423"/>
        <v>4.7160000000000002</v>
      </c>
      <c r="I1716" s="778">
        <v>2.0099999999999998</v>
      </c>
      <c r="J1716" s="776">
        <f t="shared" si="424"/>
        <v>94.791599999999988</v>
      </c>
      <c r="K1716" s="778"/>
      <c r="L1716" s="776">
        <f t="shared" si="425"/>
        <v>0</v>
      </c>
      <c r="M1716" s="777">
        <f>J1716+H1716*Tabellen!$K$2+L1716</f>
        <v>377.75160000000005</v>
      </c>
      <c r="N1716" s="704"/>
      <c r="O1716" s="889">
        <f t="shared" si="426"/>
        <v>457.07943600000004</v>
      </c>
      <c r="P1716" s="902"/>
      <c r="Q1716" s="894" t="s">
        <v>1007</v>
      </c>
      <c r="R1716" s="889">
        <f>H1716*Tabellen!$K$2*Tabellen!$F$2</f>
        <v>342.38160000000005</v>
      </c>
      <c r="S1716" s="895" t="s">
        <v>1089</v>
      </c>
      <c r="T1716" s="889">
        <f>J1716*Tabellen!$F$2</f>
        <v>114.69783599999998</v>
      </c>
      <c r="U1716" s="889">
        <f>R1716*Tabellen!$G$2</f>
        <v>30.814344000000002</v>
      </c>
      <c r="V1716" s="889">
        <f>T1716*Tabellen!$H$2</f>
        <v>24.086545559999994</v>
      </c>
      <c r="W1716" s="889">
        <f t="shared" si="427"/>
        <v>54.900889559999996</v>
      </c>
      <c r="X1716" s="889">
        <f t="shared" si="428"/>
        <v>511.98032556000004</v>
      </c>
      <c r="Y1716" s="890"/>
      <c r="Z1716" s="841"/>
      <c r="AA1716" s="839"/>
      <c r="AB1716" s="839"/>
      <c r="AC1716" s="839"/>
      <c r="AD1716" s="839"/>
      <c r="AE1716" s="839"/>
      <c r="AF1716" s="839"/>
      <c r="AG1716" s="839"/>
      <c r="AH1716" s="839"/>
      <c r="AI1716" s="839"/>
      <c r="AJ1716" s="839"/>
      <c r="AK1716" s="839"/>
      <c r="AL1716" s="839"/>
      <c r="AM1716" s="839"/>
      <c r="AN1716" s="839"/>
      <c r="AO1716" s="839"/>
      <c r="AP1716" s="839"/>
      <c r="AQ1716" s="839"/>
      <c r="AR1716" s="839"/>
      <c r="AS1716" s="839"/>
      <c r="AT1716" s="839"/>
      <c r="AU1716" s="839"/>
      <c r="AV1716" s="839"/>
      <c r="AW1716" s="839"/>
      <c r="AX1716" s="839"/>
      <c r="AY1716" s="839"/>
      <c r="AZ1716" s="839"/>
      <c r="BA1716" s="839"/>
      <c r="BB1716" s="839"/>
      <c r="BC1716" s="839"/>
      <c r="BD1716" s="839"/>
      <c r="BE1716" s="839"/>
      <c r="BF1716" s="839"/>
      <c r="BG1716" s="839"/>
      <c r="BH1716" s="839"/>
      <c r="BI1716" s="839"/>
      <c r="BJ1716" s="839"/>
      <c r="BK1716" s="839"/>
      <c r="BL1716" s="839"/>
      <c r="BM1716" s="839"/>
      <c r="BN1716" s="839"/>
      <c r="BO1716" s="839"/>
      <c r="BP1716" s="839"/>
      <c r="BQ1716" s="839"/>
      <c r="BR1716" s="839"/>
      <c r="BS1716" s="839"/>
    </row>
    <row r="1717" spans="1:71" s="575" customFormat="1" ht="15.6" customHeight="1" outlineLevel="2" x14ac:dyDescent="0.2">
      <c r="A1717" s="811"/>
      <c r="B1717" s="990"/>
      <c r="C1717" s="991"/>
      <c r="D1717" s="738" t="s">
        <v>1455</v>
      </c>
      <c r="E1717" s="739">
        <v>47.16</v>
      </c>
      <c r="F1717" s="740" t="s">
        <v>195</v>
      </c>
      <c r="G1717" s="722">
        <v>0.4</v>
      </c>
      <c r="H1717" s="722">
        <f t="shared" si="423"/>
        <v>18.864000000000001</v>
      </c>
      <c r="I1717" s="778">
        <v>6.89</v>
      </c>
      <c r="J1717" s="776">
        <f t="shared" si="424"/>
        <v>324.93239999999997</v>
      </c>
      <c r="K1717" s="778"/>
      <c r="L1717" s="776">
        <f t="shared" si="425"/>
        <v>0</v>
      </c>
      <c r="M1717" s="777">
        <f>J1717+H1717*Tabellen!$K$2+L1717</f>
        <v>1456.7724000000001</v>
      </c>
      <c r="N1717" s="704"/>
      <c r="O1717" s="889">
        <f t="shared" si="426"/>
        <v>1762.6946040000003</v>
      </c>
      <c r="P1717" s="902"/>
      <c r="Q1717" s="894" t="s">
        <v>1007</v>
      </c>
      <c r="R1717" s="889">
        <f>H1717*Tabellen!$K$2*Tabellen!$F$2</f>
        <v>1369.5264000000002</v>
      </c>
      <c r="S1717" s="895" t="s">
        <v>1089</v>
      </c>
      <c r="T1717" s="889">
        <f>J1717*Tabellen!$F$2</f>
        <v>393.16820399999995</v>
      </c>
      <c r="U1717" s="889">
        <f>R1717*Tabellen!$G$2</f>
        <v>123.25737600000001</v>
      </c>
      <c r="V1717" s="889">
        <f>T1717*Tabellen!$H$2</f>
        <v>82.565322839999979</v>
      </c>
      <c r="W1717" s="889">
        <f t="shared" si="427"/>
        <v>205.82269883999999</v>
      </c>
      <c r="X1717" s="889">
        <f t="shared" si="428"/>
        <v>1968.5173028400002</v>
      </c>
      <c r="Y1717" s="890"/>
      <c r="Z1717" s="841"/>
      <c r="AA1717" s="839"/>
      <c r="AB1717" s="839"/>
      <c r="AC1717" s="839"/>
      <c r="AD1717" s="839"/>
      <c r="AE1717" s="839"/>
      <c r="AF1717" s="839"/>
      <c r="AG1717" s="839"/>
      <c r="AH1717" s="839"/>
      <c r="AI1717" s="839"/>
      <c r="AJ1717" s="839"/>
      <c r="AK1717" s="839"/>
      <c r="AL1717" s="839"/>
      <c r="AM1717" s="839"/>
      <c r="AN1717" s="839"/>
      <c r="AO1717" s="839"/>
      <c r="AP1717" s="839"/>
      <c r="AQ1717" s="839"/>
      <c r="AR1717" s="839"/>
      <c r="AS1717" s="839"/>
      <c r="AT1717" s="839"/>
      <c r="AU1717" s="839"/>
      <c r="AV1717" s="839"/>
      <c r="AW1717" s="839"/>
      <c r="AX1717" s="839"/>
      <c r="AY1717" s="839"/>
      <c r="AZ1717" s="839"/>
      <c r="BA1717" s="839"/>
      <c r="BB1717" s="839"/>
      <c r="BC1717" s="839"/>
      <c r="BD1717" s="839"/>
      <c r="BE1717" s="839"/>
      <c r="BF1717" s="839"/>
      <c r="BG1717" s="839"/>
      <c r="BH1717" s="839"/>
      <c r="BI1717" s="839"/>
      <c r="BJ1717" s="839"/>
      <c r="BK1717" s="839"/>
      <c r="BL1717" s="839"/>
      <c r="BM1717" s="839"/>
      <c r="BN1717" s="839"/>
      <c r="BO1717" s="839"/>
      <c r="BP1717" s="839"/>
      <c r="BQ1717" s="839"/>
      <c r="BR1717" s="839"/>
      <c r="BS1717" s="839"/>
    </row>
    <row r="1718" spans="1:71" s="575" customFormat="1" ht="15.6" customHeight="1" outlineLevel="2" x14ac:dyDescent="0.2">
      <c r="A1718" s="811"/>
      <c r="B1718" s="990"/>
      <c r="C1718" s="991"/>
      <c r="D1718" s="738" t="s">
        <v>1456</v>
      </c>
      <c r="E1718" s="739">
        <v>47.16</v>
      </c>
      <c r="F1718" s="740" t="s">
        <v>195</v>
      </c>
      <c r="G1718" s="722">
        <v>0.15</v>
      </c>
      <c r="H1718" s="722">
        <f t="shared" si="423"/>
        <v>7.073999999999999</v>
      </c>
      <c r="I1718" s="778">
        <v>3.63</v>
      </c>
      <c r="J1718" s="776">
        <f t="shared" si="424"/>
        <v>171.1908</v>
      </c>
      <c r="K1718" s="778"/>
      <c r="L1718" s="776">
        <f t="shared" si="425"/>
        <v>0</v>
      </c>
      <c r="M1718" s="777">
        <f>J1718+H1718*Tabellen!$K$2+L1718</f>
        <v>595.63079999999991</v>
      </c>
      <c r="N1718" s="704"/>
      <c r="O1718" s="889">
        <f t="shared" si="426"/>
        <v>720.71326799999986</v>
      </c>
      <c r="P1718" s="902"/>
      <c r="Q1718" s="894" t="s">
        <v>1007</v>
      </c>
      <c r="R1718" s="889">
        <f>H1718*Tabellen!$K$2*Tabellen!$F$2</f>
        <v>513.5723999999999</v>
      </c>
      <c r="S1718" s="895" t="s">
        <v>1089</v>
      </c>
      <c r="T1718" s="889">
        <f>J1718*Tabellen!$F$2</f>
        <v>207.14086799999998</v>
      </c>
      <c r="U1718" s="889">
        <f>R1718*Tabellen!$G$2</f>
        <v>46.221515999999987</v>
      </c>
      <c r="V1718" s="889">
        <f>T1718*Tabellen!$H$2</f>
        <v>43.499582279999991</v>
      </c>
      <c r="W1718" s="889">
        <f t="shared" si="427"/>
        <v>89.721098279999978</v>
      </c>
      <c r="X1718" s="889">
        <f t="shared" si="428"/>
        <v>810.43436627999984</v>
      </c>
      <c r="Y1718" s="890"/>
      <c r="Z1718" s="841"/>
      <c r="AA1718" s="839"/>
      <c r="AB1718" s="839"/>
      <c r="AC1718" s="839"/>
      <c r="AD1718" s="839"/>
      <c r="AE1718" s="839"/>
      <c r="AF1718" s="839"/>
      <c r="AG1718" s="839"/>
      <c r="AH1718" s="839"/>
      <c r="AI1718" s="839"/>
      <c r="AJ1718" s="839"/>
      <c r="AK1718" s="839"/>
      <c r="AL1718" s="839"/>
      <c r="AM1718" s="839"/>
      <c r="AN1718" s="839"/>
      <c r="AO1718" s="839"/>
      <c r="AP1718" s="839"/>
      <c r="AQ1718" s="839"/>
      <c r="AR1718" s="839"/>
      <c r="AS1718" s="839"/>
      <c r="AT1718" s="839"/>
      <c r="AU1718" s="839"/>
      <c r="AV1718" s="839"/>
      <c r="AW1718" s="839"/>
      <c r="AX1718" s="839"/>
      <c r="AY1718" s="839"/>
      <c r="AZ1718" s="839"/>
      <c r="BA1718" s="839"/>
      <c r="BB1718" s="839"/>
      <c r="BC1718" s="839"/>
      <c r="BD1718" s="839"/>
      <c r="BE1718" s="839"/>
      <c r="BF1718" s="839"/>
      <c r="BG1718" s="839"/>
      <c r="BH1718" s="839"/>
      <c r="BI1718" s="839"/>
      <c r="BJ1718" s="839"/>
      <c r="BK1718" s="839"/>
      <c r="BL1718" s="839"/>
      <c r="BM1718" s="839"/>
      <c r="BN1718" s="839"/>
      <c r="BO1718" s="839"/>
      <c r="BP1718" s="839"/>
      <c r="BQ1718" s="839"/>
      <c r="BR1718" s="839"/>
      <c r="BS1718" s="839"/>
    </row>
    <row r="1719" spans="1:71" s="575" customFormat="1" ht="15.6" customHeight="1" outlineLevel="2" x14ac:dyDescent="0.2">
      <c r="A1719" s="811"/>
      <c r="B1719" s="990"/>
      <c r="C1719" s="991"/>
      <c r="D1719" s="738" t="s">
        <v>1457</v>
      </c>
      <c r="E1719" s="739">
        <v>47.16</v>
      </c>
      <c r="F1719" s="740" t="s">
        <v>195</v>
      </c>
      <c r="G1719" s="722">
        <v>0.25</v>
      </c>
      <c r="H1719" s="722">
        <f t="shared" si="423"/>
        <v>11.79</v>
      </c>
      <c r="I1719" s="778">
        <v>7.43</v>
      </c>
      <c r="J1719" s="776">
        <f t="shared" si="424"/>
        <v>350.39879999999994</v>
      </c>
      <c r="K1719" s="778"/>
      <c r="L1719" s="776">
        <f t="shared" si="425"/>
        <v>0</v>
      </c>
      <c r="M1719" s="777">
        <f>J1719+H1719*Tabellen!$K$2+L1719</f>
        <v>1057.7988</v>
      </c>
      <c r="N1719" s="704"/>
      <c r="O1719" s="889">
        <f t="shared" si="426"/>
        <v>1279.9365479999999</v>
      </c>
      <c r="P1719" s="902"/>
      <c r="Q1719" s="894" t="s">
        <v>1007</v>
      </c>
      <c r="R1719" s="889">
        <f>H1719*Tabellen!$K$2*Tabellen!$F$2</f>
        <v>855.95399999999995</v>
      </c>
      <c r="S1719" s="895" t="s">
        <v>1089</v>
      </c>
      <c r="T1719" s="889">
        <f>J1719*Tabellen!$F$2</f>
        <v>423.98254799999989</v>
      </c>
      <c r="U1719" s="889">
        <f>R1719*Tabellen!$G$2</f>
        <v>77.03586</v>
      </c>
      <c r="V1719" s="889">
        <f>T1719*Tabellen!$H$2</f>
        <v>89.036335079999972</v>
      </c>
      <c r="W1719" s="889">
        <f t="shared" si="427"/>
        <v>166.07219507999997</v>
      </c>
      <c r="X1719" s="889">
        <f t="shared" si="428"/>
        <v>1446.0087430799999</v>
      </c>
      <c r="Y1719" s="890"/>
      <c r="Z1719" s="841"/>
      <c r="AA1719" s="839"/>
      <c r="AB1719" s="839"/>
      <c r="AC1719" s="839"/>
      <c r="AD1719" s="839"/>
      <c r="AE1719" s="839"/>
      <c r="AF1719" s="839"/>
      <c r="AG1719" s="839"/>
      <c r="AH1719" s="839"/>
      <c r="AI1719" s="839"/>
      <c r="AJ1719" s="839"/>
      <c r="AK1719" s="839"/>
      <c r="AL1719" s="839"/>
      <c r="AM1719" s="839"/>
      <c r="AN1719" s="839"/>
      <c r="AO1719" s="839"/>
      <c r="AP1719" s="839"/>
      <c r="AQ1719" s="839"/>
      <c r="AR1719" s="839"/>
      <c r="AS1719" s="839"/>
      <c r="AT1719" s="839"/>
      <c r="AU1719" s="839"/>
      <c r="AV1719" s="839"/>
      <c r="AW1719" s="839"/>
      <c r="AX1719" s="839"/>
      <c r="AY1719" s="839"/>
      <c r="AZ1719" s="839"/>
      <c r="BA1719" s="839"/>
      <c r="BB1719" s="839"/>
      <c r="BC1719" s="839"/>
      <c r="BD1719" s="839"/>
      <c r="BE1719" s="839"/>
      <c r="BF1719" s="839"/>
      <c r="BG1719" s="839"/>
      <c r="BH1719" s="839"/>
      <c r="BI1719" s="839"/>
      <c r="BJ1719" s="839"/>
      <c r="BK1719" s="839"/>
      <c r="BL1719" s="839"/>
      <c r="BM1719" s="839"/>
      <c r="BN1719" s="839"/>
      <c r="BO1719" s="839"/>
      <c r="BP1719" s="839"/>
      <c r="BQ1719" s="839"/>
      <c r="BR1719" s="839"/>
      <c r="BS1719" s="839"/>
    </row>
    <row r="1720" spans="1:71" s="575" customFormat="1" ht="15.6" customHeight="1" outlineLevel="2" x14ac:dyDescent="0.2">
      <c r="A1720" s="811"/>
      <c r="B1720" s="990"/>
      <c r="C1720" s="991"/>
      <c r="D1720" s="738" t="s">
        <v>1458</v>
      </c>
      <c r="E1720" s="739">
        <v>47.16</v>
      </c>
      <c r="F1720" s="740" t="s">
        <v>195</v>
      </c>
      <c r="G1720" s="722">
        <v>0.25</v>
      </c>
      <c r="H1720" s="722">
        <f t="shared" si="423"/>
        <v>11.79</v>
      </c>
      <c r="I1720" s="778">
        <v>2.25</v>
      </c>
      <c r="J1720" s="776">
        <f t="shared" si="424"/>
        <v>106.10999999999999</v>
      </c>
      <c r="K1720" s="778"/>
      <c r="L1720" s="776">
        <f t="shared" si="425"/>
        <v>0</v>
      </c>
      <c r="M1720" s="777">
        <f>J1720+H1720*Tabellen!$K$2+L1720</f>
        <v>813.51</v>
      </c>
      <c r="N1720" s="704"/>
      <c r="O1720" s="889">
        <f t="shared" si="426"/>
        <v>984.34709999999995</v>
      </c>
      <c r="P1720" s="902"/>
      <c r="Q1720" s="894" t="s">
        <v>1007</v>
      </c>
      <c r="R1720" s="889">
        <f>H1720*Tabellen!$K$2*Tabellen!$F$2</f>
        <v>855.95399999999995</v>
      </c>
      <c r="S1720" s="895" t="s">
        <v>1089</v>
      </c>
      <c r="T1720" s="889">
        <f>J1720*Tabellen!$F$2</f>
        <v>128.39309999999998</v>
      </c>
      <c r="U1720" s="889">
        <f>R1720*Tabellen!$G$2</f>
        <v>77.03586</v>
      </c>
      <c r="V1720" s="889">
        <f>T1720*Tabellen!$H$2</f>
        <v>26.962550999999994</v>
      </c>
      <c r="W1720" s="889">
        <f t="shared" si="427"/>
        <v>103.99841099999999</v>
      </c>
      <c r="X1720" s="889">
        <f t="shared" si="428"/>
        <v>1088.345511</v>
      </c>
      <c r="Y1720" s="890"/>
      <c r="Z1720" s="841"/>
      <c r="AA1720" s="839"/>
      <c r="AB1720" s="839"/>
      <c r="AC1720" s="839"/>
      <c r="AD1720" s="839"/>
      <c r="AE1720" s="839"/>
      <c r="AF1720" s="839"/>
      <c r="AG1720" s="839"/>
      <c r="AH1720" s="839"/>
      <c r="AI1720" s="839"/>
      <c r="AJ1720" s="839"/>
      <c r="AK1720" s="839"/>
      <c r="AL1720" s="839"/>
      <c r="AM1720" s="839"/>
      <c r="AN1720" s="839"/>
      <c r="AO1720" s="839"/>
      <c r="AP1720" s="839"/>
      <c r="AQ1720" s="839"/>
      <c r="AR1720" s="839"/>
      <c r="AS1720" s="839"/>
      <c r="AT1720" s="839"/>
      <c r="AU1720" s="839"/>
      <c r="AV1720" s="839"/>
      <c r="AW1720" s="839"/>
      <c r="AX1720" s="839"/>
      <c r="AY1720" s="839"/>
      <c r="AZ1720" s="839"/>
      <c r="BA1720" s="839"/>
      <c r="BB1720" s="839"/>
      <c r="BC1720" s="839"/>
      <c r="BD1720" s="839"/>
      <c r="BE1720" s="839"/>
      <c r="BF1720" s="839"/>
      <c r="BG1720" s="839"/>
      <c r="BH1720" s="839"/>
      <c r="BI1720" s="839"/>
      <c r="BJ1720" s="839"/>
      <c r="BK1720" s="839"/>
      <c r="BL1720" s="839"/>
      <c r="BM1720" s="839"/>
      <c r="BN1720" s="839"/>
      <c r="BO1720" s="839"/>
      <c r="BP1720" s="839"/>
      <c r="BQ1720" s="839"/>
      <c r="BR1720" s="839"/>
      <c r="BS1720" s="839"/>
    </row>
    <row r="1721" spans="1:71" s="575" customFormat="1" ht="15.6" customHeight="1" outlineLevel="2" x14ac:dyDescent="0.2">
      <c r="A1721" s="811"/>
      <c r="B1721" s="990"/>
      <c r="C1721" s="991"/>
      <c r="D1721" s="738" t="s">
        <v>1459</v>
      </c>
      <c r="E1721" s="739">
        <v>47.16</v>
      </c>
      <c r="F1721" s="740" t="s">
        <v>195</v>
      </c>
      <c r="G1721" s="722">
        <v>0.25</v>
      </c>
      <c r="H1721" s="722">
        <f t="shared" si="423"/>
        <v>11.79</v>
      </c>
      <c r="I1721" s="778">
        <v>21.92</v>
      </c>
      <c r="J1721" s="776">
        <f t="shared" si="424"/>
        <v>1033.7472</v>
      </c>
      <c r="K1721" s="778"/>
      <c r="L1721" s="776">
        <f t="shared" si="425"/>
        <v>0</v>
      </c>
      <c r="M1721" s="777">
        <f>J1721+H1721*Tabellen!$K$2+L1721</f>
        <v>1741.1471999999999</v>
      </c>
      <c r="N1721" s="704"/>
      <c r="O1721" s="889">
        <f t="shared" si="426"/>
        <v>2106.7881120000002</v>
      </c>
      <c r="P1721" s="902"/>
      <c r="Q1721" s="894" t="s">
        <v>1007</v>
      </c>
      <c r="R1721" s="889">
        <f>H1721*Tabellen!$K$2*Tabellen!$F$2</f>
        <v>855.95399999999995</v>
      </c>
      <c r="S1721" s="895" t="s">
        <v>1089</v>
      </c>
      <c r="T1721" s="889">
        <f>J1721*Tabellen!$F$2</f>
        <v>1250.834112</v>
      </c>
      <c r="U1721" s="889">
        <f>R1721*Tabellen!$G$2</f>
        <v>77.03586</v>
      </c>
      <c r="V1721" s="889">
        <f>T1721*Tabellen!$H$2</f>
        <v>262.67516352000001</v>
      </c>
      <c r="W1721" s="889">
        <f t="shared" si="427"/>
        <v>339.71102352000003</v>
      </c>
      <c r="X1721" s="889">
        <f t="shared" si="428"/>
        <v>2446.49913552</v>
      </c>
      <c r="Y1721" s="890"/>
      <c r="Z1721" s="841"/>
      <c r="AA1721" s="839"/>
      <c r="AB1721" s="839"/>
      <c r="AC1721" s="839"/>
      <c r="AD1721" s="839"/>
      <c r="AE1721" s="839"/>
      <c r="AF1721" s="839"/>
      <c r="AG1721" s="839"/>
      <c r="AH1721" s="839"/>
      <c r="AI1721" s="839"/>
      <c r="AJ1721" s="839"/>
      <c r="AK1721" s="839"/>
      <c r="AL1721" s="839"/>
      <c r="AM1721" s="839"/>
      <c r="AN1721" s="839"/>
      <c r="AO1721" s="839"/>
      <c r="AP1721" s="839"/>
      <c r="AQ1721" s="839"/>
      <c r="AR1721" s="839"/>
      <c r="AS1721" s="839"/>
      <c r="AT1721" s="839"/>
      <c r="AU1721" s="839"/>
      <c r="AV1721" s="839"/>
      <c r="AW1721" s="839"/>
      <c r="AX1721" s="839"/>
      <c r="AY1721" s="839"/>
      <c r="AZ1721" s="839"/>
      <c r="BA1721" s="839"/>
      <c r="BB1721" s="839"/>
      <c r="BC1721" s="839"/>
      <c r="BD1721" s="839"/>
      <c r="BE1721" s="839"/>
      <c r="BF1721" s="839"/>
      <c r="BG1721" s="839"/>
      <c r="BH1721" s="839"/>
      <c r="BI1721" s="839"/>
      <c r="BJ1721" s="839"/>
      <c r="BK1721" s="839"/>
      <c r="BL1721" s="839"/>
      <c r="BM1721" s="839"/>
      <c r="BN1721" s="839"/>
      <c r="BO1721" s="839"/>
      <c r="BP1721" s="839"/>
      <c r="BQ1721" s="839"/>
      <c r="BR1721" s="839"/>
      <c r="BS1721" s="839"/>
    </row>
    <row r="1722" spans="1:71" s="575" customFormat="1" ht="15.6" customHeight="1" outlineLevel="2" x14ac:dyDescent="0.2">
      <c r="A1722" s="811"/>
      <c r="B1722" s="990"/>
      <c r="C1722" s="991"/>
      <c r="D1722" s="738" t="s">
        <v>1460</v>
      </c>
      <c r="E1722" s="739">
        <v>52.4</v>
      </c>
      <c r="F1722" s="740" t="s">
        <v>74</v>
      </c>
      <c r="G1722" s="722">
        <v>0.22</v>
      </c>
      <c r="H1722" s="722">
        <f t="shared" si="423"/>
        <v>11.528</v>
      </c>
      <c r="I1722" s="778">
        <v>13.48</v>
      </c>
      <c r="J1722" s="776">
        <f t="shared" si="424"/>
        <v>706.35199999999998</v>
      </c>
      <c r="K1722" s="778"/>
      <c r="L1722" s="776">
        <f t="shared" si="425"/>
        <v>0</v>
      </c>
      <c r="M1722" s="777">
        <f>J1722+H1722*Tabellen!$K$2+L1722</f>
        <v>1398.0320000000002</v>
      </c>
      <c r="N1722" s="704"/>
      <c r="O1722" s="889">
        <f t="shared" si="426"/>
        <v>1691.6187199999999</v>
      </c>
      <c r="P1722" s="902"/>
      <c r="Q1722" s="894" t="s">
        <v>1007</v>
      </c>
      <c r="R1722" s="889">
        <f>H1722*Tabellen!$K$2*Tabellen!$F$2</f>
        <v>836.93280000000004</v>
      </c>
      <c r="S1722" s="895" t="s">
        <v>1089</v>
      </c>
      <c r="T1722" s="889">
        <f>J1722*Tabellen!$F$2</f>
        <v>854.6859199999999</v>
      </c>
      <c r="U1722" s="889">
        <f>R1722*Tabellen!$G$2</f>
        <v>75.323952000000006</v>
      </c>
      <c r="V1722" s="889">
        <f>T1722*Tabellen!$H$2</f>
        <v>179.48404319999997</v>
      </c>
      <c r="W1722" s="889">
        <f t="shared" si="427"/>
        <v>254.80799519999999</v>
      </c>
      <c r="X1722" s="889">
        <f t="shared" si="428"/>
        <v>1946.4267152</v>
      </c>
      <c r="Y1722" s="890"/>
      <c r="Z1722" s="841"/>
      <c r="AA1722" s="839"/>
      <c r="AB1722" s="839"/>
      <c r="AC1722" s="839"/>
      <c r="AD1722" s="839"/>
      <c r="AE1722" s="839"/>
      <c r="AF1722" s="839"/>
      <c r="AG1722" s="839"/>
      <c r="AH1722" s="839"/>
      <c r="AI1722" s="839"/>
      <c r="AJ1722" s="839"/>
      <c r="AK1722" s="839"/>
      <c r="AL1722" s="839"/>
      <c r="AM1722" s="839"/>
      <c r="AN1722" s="839"/>
      <c r="AO1722" s="839"/>
      <c r="AP1722" s="839"/>
      <c r="AQ1722" s="839"/>
      <c r="AR1722" s="839"/>
      <c r="AS1722" s="839"/>
      <c r="AT1722" s="839"/>
      <c r="AU1722" s="839"/>
      <c r="AV1722" s="839"/>
      <c r="AW1722" s="839"/>
      <c r="AX1722" s="839"/>
      <c r="AY1722" s="839"/>
      <c r="AZ1722" s="839"/>
      <c r="BA1722" s="839"/>
      <c r="BB1722" s="839"/>
      <c r="BC1722" s="839"/>
      <c r="BD1722" s="839"/>
      <c r="BE1722" s="839"/>
      <c r="BF1722" s="839"/>
      <c r="BG1722" s="839"/>
      <c r="BH1722" s="839"/>
      <c r="BI1722" s="839"/>
      <c r="BJ1722" s="839"/>
      <c r="BK1722" s="839"/>
      <c r="BL1722" s="839"/>
      <c r="BM1722" s="839"/>
      <c r="BN1722" s="839"/>
      <c r="BO1722" s="839"/>
      <c r="BP1722" s="839"/>
      <c r="BQ1722" s="839"/>
      <c r="BR1722" s="839"/>
      <c r="BS1722" s="839"/>
    </row>
    <row r="1723" spans="1:71" s="575" customFormat="1" ht="15.6" customHeight="1" outlineLevel="2" x14ac:dyDescent="0.2">
      <c r="A1723" s="811"/>
      <c r="B1723" s="990"/>
      <c r="C1723" s="991"/>
      <c r="D1723" s="738" t="s">
        <v>1686</v>
      </c>
      <c r="E1723" s="739">
        <v>52.4</v>
      </c>
      <c r="F1723" s="740" t="s">
        <v>74</v>
      </c>
      <c r="G1723" s="722">
        <v>0.35</v>
      </c>
      <c r="H1723" s="722">
        <f t="shared" si="423"/>
        <v>18.34</v>
      </c>
      <c r="I1723" s="778">
        <v>16.5</v>
      </c>
      <c r="J1723" s="776">
        <f t="shared" si="424"/>
        <v>864.6</v>
      </c>
      <c r="K1723" s="778"/>
      <c r="L1723" s="776">
        <f t="shared" si="425"/>
        <v>0</v>
      </c>
      <c r="M1723" s="777">
        <f>J1723+H1723*Tabellen!$K$2+L1723</f>
        <v>1965</v>
      </c>
      <c r="N1723" s="704"/>
      <c r="O1723" s="889">
        <f t="shared" si="426"/>
        <v>2377.65</v>
      </c>
      <c r="P1723" s="902"/>
      <c r="Q1723" s="894" t="s">
        <v>1007</v>
      </c>
      <c r="R1723" s="889">
        <f>H1723*Tabellen!$K$2*Tabellen!$F$2</f>
        <v>1331.4840000000002</v>
      </c>
      <c r="S1723" s="895" t="s">
        <v>1089</v>
      </c>
      <c r="T1723" s="889">
        <f>J1723*Tabellen!$F$2</f>
        <v>1046.1659999999999</v>
      </c>
      <c r="U1723" s="889">
        <f>R1723*Tabellen!$G$2</f>
        <v>119.83356000000001</v>
      </c>
      <c r="V1723" s="889">
        <f>T1723*Tabellen!$H$2</f>
        <v>219.69485999999998</v>
      </c>
      <c r="W1723" s="889">
        <f t="shared" si="427"/>
        <v>339.52841999999998</v>
      </c>
      <c r="X1723" s="889">
        <f t="shared" si="428"/>
        <v>2717.1784200000002</v>
      </c>
      <c r="Y1723" s="890"/>
      <c r="Z1723" s="841"/>
      <c r="AA1723" s="839"/>
      <c r="AB1723" s="839"/>
      <c r="AC1723" s="839"/>
      <c r="AD1723" s="839"/>
      <c r="AE1723" s="839"/>
      <c r="AF1723" s="839"/>
      <c r="AG1723" s="839"/>
      <c r="AH1723" s="839"/>
      <c r="AI1723" s="839"/>
      <c r="AJ1723" s="839"/>
      <c r="AK1723" s="839"/>
      <c r="AL1723" s="839"/>
      <c r="AM1723" s="839"/>
      <c r="AN1723" s="839"/>
      <c r="AO1723" s="839"/>
      <c r="AP1723" s="839"/>
      <c r="AQ1723" s="839"/>
      <c r="AR1723" s="839"/>
      <c r="AS1723" s="839"/>
      <c r="AT1723" s="839"/>
      <c r="AU1723" s="839"/>
      <c r="AV1723" s="839"/>
      <c r="AW1723" s="839"/>
      <c r="AX1723" s="839"/>
      <c r="AY1723" s="839"/>
      <c r="AZ1723" s="839"/>
      <c r="BA1723" s="839"/>
      <c r="BB1723" s="839"/>
      <c r="BC1723" s="839"/>
      <c r="BD1723" s="839"/>
      <c r="BE1723" s="839"/>
      <c r="BF1723" s="839"/>
      <c r="BG1723" s="839"/>
      <c r="BH1723" s="839"/>
      <c r="BI1723" s="839"/>
      <c r="BJ1723" s="839"/>
      <c r="BK1723" s="839"/>
      <c r="BL1723" s="839"/>
      <c r="BM1723" s="839"/>
      <c r="BN1723" s="839"/>
      <c r="BO1723" s="839"/>
      <c r="BP1723" s="839"/>
      <c r="BQ1723" s="839"/>
      <c r="BR1723" s="839"/>
      <c r="BS1723" s="839"/>
    </row>
    <row r="1724" spans="1:71" s="575" customFormat="1" ht="15.6" customHeight="1" outlineLevel="2" x14ac:dyDescent="0.2">
      <c r="A1724" s="811"/>
      <c r="B1724" s="990"/>
      <c r="C1724" s="991"/>
      <c r="D1724" s="738" t="s">
        <v>1461</v>
      </c>
      <c r="E1724" s="739">
        <v>2</v>
      </c>
      <c r="F1724" s="740" t="s">
        <v>73</v>
      </c>
      <c r="G1724" s="722">
        <v>0.5</v>
      </c>
      <c r="H1724" s="722">
        <f t="shared" si="423"/>
        <v>1</v>
      </c>
      <c r="I1724" s="778">
        <v>25</v>
      </c>
      <c r="J1724" s="776">
        <f t="shared" si="424"/>
        <v>50</v>
      </c>
      <c r="K1724" s="778"/>
      <c r="L1724" s="776">
        <f t="shared" si="425"/>
        <v>0</v>
      </c>
      <c r="M1724" s="777">
        <f>J1724+H1724*Tabellen!$K$2+L1724</f>
        <v>110</v>
      </c>
      <c r="N1724" s="704"/>
      <c r="O1724" s="889">
        <f t="shared" si="426"/>
        <v>133.1</v>
      </c>
      <c r="P1724" s="902"/>
      <c r="Q1724" s="894" t="s">
        <v>1007</v>
      </c>
      <c r="R1724" s="889">
        <f>H1724*Tabellen!$K$2*Tabellen!$F$2</f>
        <v>72.599999999999994</v>
      </c>
      <c r="S1724" s="895" t="s">
        <v>1089</v>
      </c>
      <c r="T1724" s="889">
        <f>J1724*Tabellen!$F$2</f>
        <v>60.5</v>
      </c>
      <c r="U1724" s="889">
        <f>R1724*Tabellen!$G$2</f>
        <v>6.5339999999999989</v>
      </c>
      <c r="V1724" s="889">
        <f>T1724*Tabellen!$H$2</f>
        <v>12.705</v>
      </c>
      <c r="W1724" s="889">
        <f t="shared" si="427"/>
        <v>19.238999999999997</v>
      </c>
      <c r="X1724" s="889">
        <f t="shared" si="428"/>
        <v>152.339</v>
      </c>
      <c r="Y1724" s="890"/>
      <c r="Z1724" s="841"/>
      <c r="AA1724" s="839"/>
      <c r="AB1724" s="839"/>
      <c r="AC1724" s="839"/>
      <c r="AD1724" s="839"/>
      <c r="AE1724" s="839"/>
      <c r="AF1724" s="839"/>
      <c r="AG1724" s="839"/>
      <c r="AH1724" s="839"/>
      <c r="AI1724" s="839"/>
      <c r="AJ1724" s="839"/>
      <c r="AK1724" s="839"/>
      <c r="AL1724" s="839"/>
      <c r="AM1724" s="839"/>
      <c r="AN1724" s="839"/>
      <c r="AO1724" s="839"/>
      <c r="AP1724" s="839"/>
      <c r="AQ1724" s="839"/>
      <c r="AR1724" s="839"/>
      <c r="AS1724" s="839"/>
      <c r="AT1724" s="839"/>
      <c r="AU1724" s="839"/>
      <c r="AV1724" s="839"/>
      <c r="AW1724" s="839"/>
      <c r="AX1724" s="839"/>
      <c r="AY1724" s="839"/>
      <c r="AZ1724" s="839"/>
      <c r="BA1724" s="839"/>
      <c r="BB1724" s="839"/>
      <c r="BC1724" s="839"/>
      <c r="BD1724" s="839"/>
      <c r="BE1724" s="839"/>
      <c r="BF1724" s="839"/>
      <c r="BG1724" s="839"/>
      <c r="BH1724" s="839"/>
      <c r="BI1724" s="839"/>
      <c r="BJ1724" s="839"/>
      <c r="BK1724" s="839"/>
      <c r="BL1724" s="839"/>
      <c r="BM1724" s="839"/>
      <c r="BN1724" s="839"/>
      <c r="BO1724" s="839"/>
      <c r="BP1724" s="839"/>
      <c r="BQ1724" s="839"/>
      <c r="BR1724" s="839"/>
      <c r="BS1724" s="839"/>
    </row>
    <row r="1725" spans="1:71" s="575" customFormat="1" ht="15.6" customHeight="1" outlineLevel="2" x14ac:dyDescent="0.2">
      <c r="A1725" s="811"/>
      <c r="B1725" s="578"/>
      <c r="C1725" s="694"/>
      <c r="D1725" s="738" t="s">
        <v>1379</v>
      </c>
      <c r="E1725" s="579">
        <v>1</v>
      </c>
      <c r="F1725" s="576" t="s">
        <v>844</v>
      </c>
      <c r="G1725" s="580">
        <v>1</v>
      </c>
      <c r="H1725" s="580">
        <f t="shared" si="423"/>
        <v>1</v>
      </c>
      <c r="I1725" s="768">
        <v>0</v>
      </c>
      <c r="J1725" s="768">
        <f t="shared" si="424"/>
        <v>0</v>
      </c>
      <c r="K1725" s="768"/>
      <c r="L1725" s="768">
        <f>E1725*K1725</f>
        <v>0</v>
      </c>
      <c r="M1725" s="768">
        <f>J1725+H1725*Tabellen!$K$2+L1725</f>
        <v>60</v>
      </c>
      <c r="N1725" s="704"/>
      <c r="O1725" s="889">
        <f t="shared" si="426"/>
        <v>72.599999999999994</v>
      </c>
      <c r="P1725" s="902"/>
      <c r="Q1725" s="894" t="s">
        <v>1007</v>
      </c>
      <c r="R1725" s="889">
        <f>H1725*Tabellen!$K$2*Tabellen!$F$2</f>
        <v>72.599999999999994</v>
      </c>
      <c r="S1725" s="895" t="s">
        <v>1089</v>
      </c>
      <c r="T1725" s="889">
        <f>J1725*Tabellen!$F$2</f>
        <v>0</v>
      </c>
      <c r="U1725" s="889">
        <f>R1725*Tabellen!$G$2</f>
        <v>6.5339999999999989</v>
      </c>
      <c r="V1725" s="889">
        <f>T1725*Tabellen!$H$2</f>
        <v>0</v>
      </c>
      <c r="W1725" s="889">
        <f t="shared" si="427"/>
        <v>6.5339999999999989</v>
      </c>
      <c r="X1725" s="889">
        <f t="shared" si="428"/>
        <v>79.133999999999986</v>
      </c>
      <c r="Y1725" s="890"/>
      <c r="Z1725" s="840"/>
      <c r="AA1725" s="839"/>
      <c r="AB1725" s="839"/>
      <c r="AC1725" s="839"/>
      <c r="AD1725" s="839"/>
      <c r="AE1725" s="839"/>
      <c r="AF1725" s="839"/>
      <c r="AG1725" s="839"/>
      <c r="AH1725" s="839"/>
      <c r="AI1725" s="839"/>
      <c r="AJ1725" s="839"/>
      <c r="AK1725" s="839"/>
      <c r="AL1725" s="839"/>
      <c r="AM1725" s="839"/>
      <c r="AN1725" s="839"/>
      <c r="AO1725" s="839"/>
      <c r="AP1725" s="839"/>
      <c r="AQ1725" s="839"/>
      <c r="AR1725" s="839"/>
      <c r="AS1725" s="839"/>
      <c r="AT1725" s="839"/>
      <c r="AU1725" s="839"/>
      <c r="AV1725" s="839"/>
      <c r="AW1725" s="839"/>
      <c r="AX1725" s="839"/>
      <c r="AY1725" s="839"/>
      <c r="AZ1725" s="839"/>
      <c r="BA1725" s="839"/>
      <c r="BB1725" s="839"/>
      <c r="BC1725" s="839"/>
      <c r="BD1725" s="839"/>
      <c r="BE1725" s="839"/>
      <c r="BF1725" s="839"/>
      <c r="BG1725" s="839"/>
      <c r="BH1725" s="839"/>
      <c r="BI1725" s="839"/>
      <c r="BJ1725" s="839"/>
      <c r="BK1725" s="839"/>
      <c r="BL1725" s="839"/>
      <c r="BM1725" s="839"/>
      <c r="BN1725" s="839"/>
      <c r="BO1725" s="839"/>
      <c r="BP1725" s="839"/>
      <c r="BQ1725" s="839"/>
      <c r="BR1725" s="839"/>
      <c r="BS1725" s="839"/>
    </row>
    <row r="1726" spans="1:71" ht="15.6" customHeight="1" outlineLevel="2" x14ac:dyDescent="0.2">
      <c r="B1726" s="578"/>
      <c r="D1726" s="601"/>
      <c r="E1726" s="579"/>
      <c r="G1726" s="580">
        <v>0</v>
      </c>
      <c r="H1726" s="580">
        <f t="shared" si="423"/>
        <v>0</v>
      </c>
      <c r="I1726" s="768">
        <v>0</v>
      </c>
      <c r="J1726" s="768">
        <f t="shared" si="424"/>
        <v>0</v>
      </c>
      <c r="L1726" s="768">
        <f>E1726*K1726</f>
        <v>0</v>
      </c>
      <c r="M1726" s="768">
        <f>J1726+H1726*Tabellen!$K$2+L1726</f>
        <v>0</v>
      </c>
      <c r="N1726" s="703"/>
      <c r="O1726" s="888"/>
      <c r="P1726" s="888"/>
      <c r="Q1726" s="888"/>
    </row>
    <row r="1727" spans="1:71" ht="9" customHeight="1" outlineLevel="1" x14ac:dyDescent="0.2">
      <c r="B1727" s="582"/>
      <c r="D1727" s="583"/>
      <c r="E1727" s="585"/>
      <c r="F1727" s="583"/>
      <c r="G1727" s="584"/>
      <c r="H1727" s="584"/>
      <c r="I1727" s="769"/>
      <c r="J1727" s="769"/>
      <c r="K1727" s="769"/>
      <c r="L1727" s="769"/>
      <c r="M1727" s="769"/>
      <c r="N1727" s="694"/>
      <c r="O1727" s="892"/>
      <c r="P1727" s="892"/>
      <c r="Q1727" s="892"/>
      <c r="R1727" s="893"/>
      <c r="S1727" s="893"/>
      <c r="T1727" s="893"/>
      <c r="U1727" s="893"/>
      <c r="V1727" s="893"/>
      <c r="W1727" s="893"/>
      <c r="X1727" s="893"/>
      <c r="Y1727" s="892"/>
      <c r="Z1727" s="837"/>
      <c r="AA1727" s="838"/>
      <c r="AG1727" s="835"/>
      <c r="AH1727" s="835"/>
    </row>
    <row r="1728" spans="1:71" s="789" customFormat="1" ht="15.6" customHeight="1" outlineLevel="1" x14ac:dyDescent="0.2">
      <c r="B1728" s="569" t="s">
        <v>1274</v>
      </c>
      <c r="C1728" s="814"/>
      <c r="D1728" s="570" t="s">
        <v>1293</v>
      </c>
      <c r="E1728" s="577">
        <v>1</v>
      </c>
      <c r="F1728" s="570" t="s">
        <v>72</v>
      </c>
      <c r="G1728" s="571"/>
      <c r="H1728" s="571">
        <f>SUM(H1729:H1731)</f>
        <v>4</v>
      </c>
      <c r="I1728" s="767"/>
      <c r="J1728" s="767">
        <f>SUM(J1729:J1731)</f>
        <v>85</v>
      </c>
      <c r="K1728" s="767"/>
      <c r="L1728" s="767">
        <f>SUM(L1729:L1731)</f>
        <v>0</v>
      </c>
      <c r="M1728" s="767">
        <f>SUM(M1729:M1731)</f>
        <v>325</v>
      </c>
      <c r="N1728" s="814"/>
      <c r="O1728" s="886">
        <f>SUM(O1729:O1730)/E1728</f>
        <v>393.25</v>
      </c>
      <c r="P1728" s="885" t="str">
        <f>B1728</f>
        <v>V4-2-B2</v>
      </c>
      <c r="Q1728" s="885"/>
      <c r="R1728" s="886"/>
      <c r="S1728" s="886"/>
      <c r="T1728" s="886"/>
      <c r="U1728" s="899"/>
      <c r="V1728" s="886"/>
      <c r="W1728" s="886"/>
      <c r="X1728" s="886">
        <f>SUM(X1729:X1730)/E1728</f>
        <v>440.98450000000003</v>
      </c>
      <c r="Y1728" s="887"/>
      <c r="Z1728" s="832"/>
      <c r="AA1728" s="832"/>
      <c r="AB1728" s="832"/>
      <c r="AC1728" s="832"/>
      <c r="AD1728" s="832"/>
      <c r="AE1728" s="832"/>
      <c r="AF1728" s="832"/>
      <c r="AG1728" s="832"/>
      <c r="AH1728" s="832"/>
      <c r="AI1728" s="832"/>
      <c r="AJ1728" s="832"/>
      <c r="AK1728" s="832"/>
      <c r="AL1728" s="832"/>
      <c r="AM1728" s="832"/>
      <c r="AN1728" s="832"/>
      <c r="AO1728" s="832"/>
      <c r="AP1728" s="832"/>
      <c r="AQ1728" s="832"/>
      <c r="AR1728" s="832"/>
      <c r="AS1728" s="832"/>
      <c r="AT1728" s="832"/>
      <c r="AU1728" s="832"/>
      <c r="AV1728" s="832"/>
      <c r="AW1728" s="832"/>
      <c r="AX1728" s="832"/>
      <c r="AY1728" s="832"/>
      <c r="AZ1728" s="832"/>
      <c r="BA1728" s="832"/>
      <c r="BB1728" s="832"/>
      <c r="BC1728" s="832"/>
      <c r="BD1728" s="832"/>
      <c r="BE1728" s="832"/>
      <c r="BF1728" s="832"/>
      <c r="BG1728" s="832"/>
      <c r="BH1728" s="832"/>
      <c r="BI1728" s="832"/>
      <c r="BJ1728" s="832"/>
      <c r="BK1728" s="832"/>
      <c r="BL1728" s="832"/>
      <c r="BM1728" s="832"/>
      <c r="BN1728" s="832"/>
      <c r="BO1728" s="832"/>
      <c r="BP1728" s="832"/>
      <c r="BQ1728" s="832"/>
      <c r="BR1728" s="832"/>
      <c r="BS1728" s="832"/>
    </row>
    <row r="1729" spans="1:71" ht="15.6" customHeight="1" outlineLevel="2" x14ac:dyDescent="0.2">
      <c r="B1729" s="578"/>
      <c r="D1729" s="587" t="s">
        <v>853</v>
      </c>
      <c r="E1729" s="579"/>
      <c r="G1729" s="580"/>
      <c r="H1729" s="580"/>
      <c r="I1729" s="774"/>
      <c r="J1729" s="774"/>
      <c r="K1729" s="774"/>
      <c r="N1729" s="703"/>
      <c r="O1729" s="888" t="str">
        <f>R1729</f>
        <v>incl. opslagen</v>
      </c>
      <c r="P1729" s="888"/>
      <c r="Q1729" s="894"/>
      <c r="R1729" s="901" t="str">
        <f>Tabellen!$C$2</f>
        <v>incl. opslagen</v>
      </c>
      <c r="S1729" s="895"/>
      <c r="T1729" s="901" t="str">
        <f>Tabellen!$C$2</f>
        <v>incl. opslagen</v>
      </c>
    </row>
    <row r="1730" spans="1:71" ht="15.6" customHeight="1" outlineLevel="2" x14ac:dyDescent="0.2">
      <c r="B1730" s="578"/>
      <c r="D1730" s="578" t="str">
        <f>D1728</f>
        <v xml:space="preserve">Toeslag vervangen dakbedekking indien minder dan 8 m² </v>
      </c>
      <c r="E1730" s="601">
        <v>1</v>
      </c>
      <c r="F1730" s="601" t="str">
        <f>F1728</f>
        <v>pst</v>
      </c>
      <c r="G1730" s="601">
        <v>4</v>
      </c>
      <c r="H1730" s="601">
        <f>E1730*G1730</f>
        <v>4</v>
      </c>
      <c r="I1730" s="775">
        <v>85</v>
      </c>
      <c r="J1730" s="775">
        <f>E1730*I1730</f>
        <v>85</v>
      </c>
      <c r="K1730" s="775"/>
      <c r="L1730" s="775">
        <f>E1730*K1730</f>
        <v>0</v>
      </c>
      <c r="M1730" s="775">
        <f>J1730+H1730*Tabellen!$K$2+L1730</f>
        <v>325</v>
      </c>
      <c r="N1730" s="703"/>
      <c r="O1730" s="889">
        <f>R1730+T1730</f>
        <v>393.25</v>
      </c>
      <c r="P1730" s="902"/>
      <c r="Q1730" s="894" t="s">
        <v>1007</v>
      </c>
      <c r="R1730" s="889">
        <f>H1730*Tabellen!$K$2*Tabellen!$F$2</f>
        <v>290.39999999999998</v>
      </c>
      <c r="S1730" s="895" t="s">
        <v>1089</v>
      </c>
      <c r="T1730" s="889">
        <f>J1730*Tabellen!$F$2</f>
        <v>102.85</v>
      </c>
      <c r="U1730" s="889">
        <f>R1730*Tabellen!$G$2</f>
        <v>26.135999999999996</v>
      </c>
      <c r="V1730" s="889">
        <f>T1730*Tabellen!$H$2</f>
        <v>21.598499999999998</v>
      </c>
      <c r="W1730" s="889">
        <f>U1730+V1730</f>
        <v>47.734499999999997</v>
      </c>
      <c r="X1730" s="889">
        <f>O1730+W1730</f>
        <v>440.98450000000003</v>
      </c>
    </row>
    <row r="1731" spans="1:71" ht="15.6" customHeight="1" outlineLevel="2" x14ac:dyDescent="0.2">
      <c r="B1731" s="578"/>
      <c r="D1731" s="601"/>
      <c r="E1731" s="579"/>
      <c r="G1731" s="580"/>
      <c r="H1731" s="580"/>
      <c r="N1731" s="703"/>
      <c r="O1731" s="888"/>
      <c r="P1731" s="888"/>
      <c r="Q1731" s="888"/>
    </row>
    <row r="1732" spans="1:71" ht="9" customHeight="1" outlineLevel="1" x14ac:dyDescent="0.2">
      <c r="B1732" s="582"/>
      <c r="D1732" s="583"/>
      <c r="E1732" s="585"/>
      <c r="F1732" s="583"/>
      <c r="G1732" s="584"/>
      <c r="H1732" s="584"/>
      <c r="I1732" s="769"/>
      <c r="J1732" s="769"/>
      <c r="K1732" s="769"/>
      <c r="L1732" s="769"/>
      <c r="M1732" s="769"/>
      <c r="N1732" s="694"/>
      <c r="O1732" s="892"/>
      <c r="P1732" s="892"/>
      <c r="Q1732" s="892"/>
      <c r="R1732" s="893"/>
      <c r="S1732" s="893"/>
      <c r="T1732" s="893"/>
      <c r="U1732" s="893"/>
      <c r="V1732" s="893"/>
      <c r="W1732" s="893"/>
      <c r="X1732" s="893"/>
      <c r="Y1732" s="892"/>
      <c r="Z1732" s="837"/>
      <c r="AA1732" s="838"/>
      <c r="AG1732" s="835"/>
      <c r="AH1732" s="835"/>
    </row>
    <row r="1733" spans="1:71" s="789" customFormat="1" ht="15.6" customHeight="1" outlineLevel="1" x14ac:dyDescent="0.2">
      <c r="B1733" s="569" t="s">
        <v>1124</v>
      </c>
      <c r="C1733" s="814"/>
      <c r="D1733" s="570" t="s">
        <v>1560</v>
      </c>
      <c r="E1733" s="577">
        <v>52.4</v>
      </c>
      <c r="F1733" s="570" t="s">
        <v>74</v>
      </c>
      <c r="G1733" s="571"/>
      <c r="H1733" s="571">
        <f>SUM(H1734:H1737)/E1733</f>
        <v>0.25816793893129775</v>
      </c>
      <c r="I1733" s="767"/>
      <c r="J1733" s="767">
        <f>SUM(J1734:J1737)/E1733</f>
        <v>12.16</v>
      </c>
      <c r="K1733" s="767"/>
      <c r="L1733" s="767">
        <f>SUM(L1734:L1737)/E1733</f>
        <v>0</v>
      </c>
      <c r="M1733" s="767">
        <f>SUM(M1734:M1737)/E1733</f>
        <v>27.650076335877863</v>
      </c>
      <c r="N1733" s="814"/>
      <c r="O1733" s="886">
        <f>SUM(O1734:O1737)/E1733</f>
        <v>33.45659236641221</v>
      </c>
      <c r="P1733" s="885" t="str">
        <f>B1733</f>
        <v>V4-2-C1</v>
      </c>
      <c r="Q1733" s="885"/>
      <c r="R1733" s="886"/>
      <c r="S1733" s="886"/>
      <c r="T1733" s="886"/>
      <c r="U1733" s="899"/>
      <c r="V1733" s="886"/>
      <c r="W1733" s="886"/>
      <c r="X1733" s="886">
        <f>SUM(X1734:X1737)/E1733</f>
        <v>38.233317679389316</v>
      </c>
      <c r="Y1733" s="887"/>
      <c r="Z1733" s="836"/>
      <c r="AA1733" s="832"/>
      <c r="AB1733" s="832"/>
      <c r="AC1733" s="832"/>
      <c r="AD1733" s="832"/>
      <c r="AE1733" s="832"/>
      <c r="AF1733" s="832"/>
      <c r="AG1733" s="832"/>
      <c r="AH1733" s="832"/>
      <c r="AI1733" s="832"/>
      <c r="AJ1733" s="832"/>
      <c r="AK1733" s="832"/>
      <c r="AL1733" s="832"/>
      <c r="AM1733" s="832"/>
      <c r="AN1733" s="832"/>
      <c r="AO1733" s="832"/>
      <c r="AP1733" s="832"/>
      <c r="AQ1733" s="832"/>
      <c r="AR1733" s="832"/>
      <c r="AS1733" s="832"/>
      <c r="AT1733" s="832"/>
      <c r="AU1733" s="832"/>
      <c r="AV1733" s="832"/>
      <c r="AW1733" s="832"/>
      <c r="AX1733" s="832"/>
      <c r="AY1733" s="832"/>
      <c r="AZ1733" s="832"/>
      <c r="BA1733" s="832"/>
      <c r="BB1733" s="832"/>
      <c r="BC1733" s="832"/>
      <c r="BD1733" s="832"/>
      <c r="BE1733" s="832"/>
      <c r="BF1733" s="832"/>
      <c r="BG1733" s="832"/>
      <c r="BH1733" s="832"/>
      <c r="BI1733" s="832"/>
      <c r="BJ1733" s="832"/>
      <c r="BK1733" s="832"/>
      <c r="BL1733" s="832"/>
      <c r="BM1733" s="832"/>
      <c r="BN1733" s="832"/>
      <c r="BO1733" s="832"/>
      <c r="BP1733" s="832"/>
      <c r="BQ1733" s="832"/>
      <c r="BR1733" s="832"/>
      <c r="BS1733" s="832"/>
    </row>
    <row r="1734" spans="1:71" ht="15.6" customHeight="1" outlineLevel="2" x14ac:dyDescent="0.2">
      <c r="B1734" s="578"/>
      <c r="D1734" s="587" t="s">
        <v>142</v>
      </c>
      <c r="E1734" s="579"/>
      <c r="G1734" s="580"/>
      <c r="H1734" s="580"/>
      <c r="I1734" s="774"/>
      <c r="J1734" s="774"/>
      <c r="K1734" s="774"/>
      <c r="N1734" s="703"/>
      <c r="O1734" s="888" t="str">
        <f>R1734</f>
        <v>incl. opslagen</v>
      </c>
      <c r="P1734" s="888"/>
      <c r="Q1734" s="894"/>
      <c r="R1734" s="901" t="str">
        <f>Tabellen!$C$2</f>
        <v>incl. opslagen</v>
      </c>
      <c r="S1734" s="895"/>
      <c r="T1734" s="901" t="str">
        <f>Tabellen!$C$2</f>
        <v>incl. opslagen</v>
      </c>
      <c r="Z1734" s="836"/>
    </row>
    <row r="1735" spans="1:71" s="575" customFormat="1" ht="15.6" customHeight="1" outlineLevel="2" x14ac:dyDescent="0.2">
      <c r="A1735" s="811"/>
      <c r="B1735" s="688"/>
      <c r="C1735" s="701"/>
      <c r="D1735" s="738" t="s">
        <v>1378</v>
      </c>
      <c r="E1735" s="739">
        <v>1</v>
      </c>
      <c r="F1735" s="740" t="s">
        <v>844</v>
      </c>
      <c r="G1735" s="722">
        <v>1</v>
      </c>
      <c r="H1735" s="722">
        <f>E1735*G1735</f>
        <v>1</v>
      </c>
      <c r="I1735" s="778">
        <v>0</v>
      </c>
      <c r="J1735" s="776">
        <f>E1735*I1735</f>
        <v>0</v>
      </c>
      <c r="K1735" s="778"/>
      <c r="L1735" s="776">
        <f>+K1735*E1735</f>
        <v>0</v>
      </c>
      <c r="M1735" s="777">
        <f>J1735+H1735*Tabellen!$K$2+L1735</f>
        <v>60</v>
      </c>
      <c r="N1735" s="704"/>
      <c r="O1735" s="889">
        <f>R1735+T1735</f>
        <v>72.599999999999994</v>
      </c>
      <c r="P1735" s="902"/>
      <c r="Q1735" s="894" t="s">
        <v>1007</v>
      </c>
      <c r="R1735" s="889">
        <f>H1735*Tabellen!$K$2*Tabellen!$F$2</f>
        <v>72.599999999999994</v>
      </c>
      <c r="S1735" s="895" t="s">
        <v>1089</v>
      </c>
      <c r="T1735" s="889">
        <f>J1735*Tabellen!$F$2</f>
        <v>0</v>
      </c>
      <c r="U1735" s="889">
        <f>R1735*Tabellen!$G$2</f>
        <v>6.5339999999999989</v>
      </c>
      <c r="V1735" s="889">
        <f>T1735*Tabellen!$H$2</f>
        <v>0</v>
      </c>
      <c r="W1735" s="889">
        <f>U1735+V1735</f>
        <v>6.5339999999999989</v>
      </c>
      <c r="X1735" s="889">
        <f>O1735+W1735</f>
        <v>79.133999999999986</v>
      </c>
      <c r="Y1735" s="890"/>
      <c r="Z1735" s="841"/>
      <c r="AA1735" s="839"/>
      <c r="AB1735" s="839"/>
      <c r="AC1735" s="839"/>
      <c r="AD1735" s="839"/>
      <c r="AE1735" s="839"/>
      <c r="AF1735" s="839"/>
      <c r="AG1735" s="839"/>
      <c r="AH1735" s="839"/>
      <c r="AI1735" s="839"/>
      <c r="AJ1735" s="839"/>
      <c r="AK1735" s="839"/>
      <c r="AL1735" s="839"/>
      <c r="AM1735" s="839"/>
      <c r="AN1735" s="839"/>
      <c r="AO1735" s="839"/>
      <c r="AP1735" s="839"/>
      <c r="AQ1735" s="839"/>
      <c r="AR1735" s="839"/>
      <c r="AS1735" s="839"/>
      <c r="AT1735" s="839"/>
      <c r="AU1735" s="839"/>
      <c r="AV1735" s="839"/>
      <c r="AW1735" s="839"/>
      <c r="AX1735" s="839"/>
      <c r="AY1735" s="839"/>
      <c r="AZ1735" s="839"/>
      <c r="BA1735" s="839"/>
      <c r="BB1735" s="839"/>
      <c r="BC1735" s="839"/>
      <c r="BD1735" s="839"/>
      <c r="BE1735" s="839"/>
      <c r="BF1735" s="839"/>
      <c r="BG1735" s="839"/>
      <c r="BH1735" s="839"/>
      <c r="BI1735" s="839"/>
      <c r="BJ1735" s="839"/>
      <c r="BK1735" s="839"/>
      <c r="BL1735" s="839"/>
      <c r="BM1735" s="839"/>
      <c r="BN1735" s="839"/>
      <c r="BO1735" s="839"/>
      <c r="BP1735" s="839"/>
      <c r="BQ1735" s="839"/>
      <c r="BR1735" s="839"/>
      <c r="BS1735" s="839"/>
    </row>
    <row r="1736" spans="1:71" s="575" customFormat="1" ht="15.6" customHeight="1" outlineLevel="2" x14ac:dyDescent="0.2">
      <c r="A1736" s="811"/>
      <c r="B1736" s="686"/>
      <c r="C1736" s="699"/>
      <c r="D1736" s="738" t="s">
        <v>1380</v>
      </c>
      <c r="E1736" s="739">
        <v>52.4</v>
      </c>
      <c r="F1736" s="740" t="s">
        <v>74</v>
      </c>
      <c r="G1736" s="599">
        <v>0.22</v>
      </c>
      <c r="H1736" s="722">
        <f>E1736*G1736</f>
        <v>11.528</v>
      </c>
      <c r="I1736" s="776">
        <v>12.16</v>
      </c>
      <c r="J1736" s="776">
        <f>E1736*I1736</f>
        <v>637.18399999999997</v>
      </c>
      <c r="K1736" s="776"/>
      <c r="L1736" s="776">
        <f>+K1736*E1736</f>
        <v>0</v>
      </c>
      <c r="M1736" s="777">
        <f>J1736+H1736*Tabellen!$K$2+L1736</f>
        <v>1328.864</v>
      </c>
      <c r="N1736" s="704"/>
      <c r="O1736" s="889">
        <f>R1736+T1736</f>
        <v>1607.92544</v>
      </c>
      <c r="P1736" s="902"/>
      <c r="Q1736" s="894" t="s">
        <v>1007</v>
      </c>
      <c r="R1736" s="889">
        <f>H1736*Tabellen!$K$2*Tabellen!$F$2</f>
        <v>836.93280000000004</v>
      </c>
      <c r="S1736" s="895" t="s">
        <v>1089</v>
      </c>
      <c r="T1736" s="889">
        <f>J1736*Tabellen!$F$2</f>
        <v>770.99263999999994</v>
      </c>
      <c r="U1736" s="889">
        <f>R1736*Tabellen!$G$2</f>
        <v>75.323952000000006</v>
      </c>
      <c r="V1736" s="889">
        <f>T1736*Tabellen!$H$2</f>
        <v>161.90845439999998</v>
      </c>
      <c r="W1736" s="889">
        <f>U1736+V1736</f>
        <v>237.2324064</v>
      </c>
      <c r="X1736" s="889">
        <f>O1736+W1736</f>
        <v>1845.1578463999999</v>
      </c>
      <c r="Y1736" s="890"/>
      <c r="Z1736" s="841"/>
      <c r="AA1736" s="839"/>
      <c r="AB1736" s="839"/>
      <c r="AC1736" s="839"/>
      <c r="AD1736" s="839"/>
      <c r="AE1736" s="839"/>
      <c r="AF1736" s="839"/>
      <c r="AG1736" s="839"/>
      <c r="AH1736" s="839"/>
      <c r="AI1736" s="839"/>
      <c r="AJ1736" s="839"/>
      <c r="AK1736" s="839"/>
      <c r="AL1736" s="839"/>
      <c r="AM1736" s="839"/>
      <c r="AN1736" s="839"/>
      <c r="AO1736" s="839"/>
      <c r="AP1736" s="839"/>
      <c r="AQ1736" s="839"/>
      <c r="AR1736" s="839"/>
      <c r="AS1736" s="839"/>
      <c r="AT1736" s="839"/>
      <c r="AU1736" s="839"/>
      <c r="AV1736" s="839"/>
      <c r="AW1736" s="839"/>
      <c r="AX1736" s="839"/>
      <c r="AY1736" s="839"/>
      <c r="AZ1736" s="839"/>
      <c r="BA1736" s="839"/>
      <c r="BB1736" s="839"/>
      <c r="BC1736" s="839"/>
      <c r="BD1736" s="839"/>
      <c r="BE1736" s="839"/>
      <c r="BF1736" s="839"/>
      <c r="BG1736" s="839"/>
      <c r="BH1736" s="839"/>
      <c r="BI1736" s="839"/>
      <c r="BJ1736" s="839"/>
      <c r="BK1736" s="839"/>
      <c r="BL1736" s="839"/>
      <c r="BM1736" s="839"/>
      <c r="BN1736" s="839"/>
      <c r="BO1736" s="839"/>
      <c r="BP1736" s="839"/>
      <c r="BQ1736" s="839"/>
      <c r="BR1736" s="839"/>
      <c r="BS1736" s="839"/>
    </row>
    <row r="1737" spans="1:71" s="575" customFormat="1" ht="15.6" customHeight="1" outlineLevel="2" x14ac:dyDescent="0.2">
      <c r="A1737" s="811"/>
      <c r="B1737" s="688"/>
      <c r="C1737" s="701"/>
      <c r="D1737" s="738" t="s">
        <v>1379</v>
      </c>
      <c r="E1737" s="739">
        <v>1</v>
      </c>
      <c r="F1737" s="740" t="s">
        <v>844</v>
      </c>
      <c r="G1737" s="722">
        <v>1</v>
      </c>
      <c r="H1737" s="722">
        <f>E1737*G1737</f>
        <v>1</v>
      </c>
      <c r="I1737" s="778">
        <v>0</v>
      </c>
      <c r="J1737" s="776">
        <f>E1737*I1737</f>
        <v>0</v>
      </c>
      <c r="K1737" s="778"/>
      <c r="L1737" s="776">
        <f>+K1737*E1737</f>
        <v>0</v>
      </c>
      <c r="M1737" s="777">
        <f>J1737+H1737*Tabellen!$K$2+L1737</f>
        <v>60</v>
      </c>
      <c r="N1737" s="704"/>
      <c r="O1737" s="889">
        <f>R1737+T1737</f>
        <v>72.599999999999994</v>
      </c>
      <c r="P1737" s="902"/>
      <c r="Q1737" s="894" t="s">
        <v>1007</v>
      </c>
      <c r="R1737" s="889">
        <f>H1737*Tabellen!$K$2*Tabellen!$F$2</f>
        <v>72.599999999999994</v>
      </c>
      <c r="S1737" s="895" t="s">
        <v>1089</v>
      </c>
      <c r="T1737" s="889">
        <f>J1737*Tabellen!$F$2</f>
        <v>0</v>
      </c>
      <c r="U1737" s="889">
        <f>R1737*Tabellen!$G$2</f>
        <v>6.5339999999999989</v>
      </c>
      <c r="V1737" s="889">
        <f>T1737*Tabellen!$H$2</f>
        <v>0</v>
      </c>
      <c r="W1737" s="889">
        <f>U1737+V1737</f>
        <v>6.5339999999999989</v>
      </c>
      <c r="X1737" s="889">
        <f>O1737+W1737</f>
        <v>79.133999999999986</v>
      </c>
      <c r="Y1737" s="890"/>
      <c r="Z1737" s="841"/>
      <c r="AA1737" s="839"/>
      <c r="AB1737" s="839"/>
      <c r="AC1737" s="839"/>
      <c r="AD1737" s="839"/>
      <c r="AE1737" s="839"/>
      <c r="AF1737" s="839"/>
      <c r="AG1737" s="839"/>
      <c r="AH1737" s="839"/>
      <c r="AI1737" s="839"/>
      <c r="AJ1737" s="839"/>
      <c r="AK1737" s="839"/>
      <c r="AL1737" s="839"/>
      <c r="AM1737" s="839"/>
      <c r="AN1737" s="839"/>
      <c r="AO1737" s="839"/>
      <c r="AP1737" s="839"/>
      <c r="AQ1737" s="839"/>
      <c r="AR1737" s="839"/>
      <c r="AS1737" s="839"/>
      <c r="AT1737" s="839"/>
      <c r="AU1737" s="839"/>
      <c r="AV1737" s="839"/>
      <c r="AW1737" s="839"/>
      <c r="AX1737" s="839"/>
      <c r="AY1737" s="839"/>
      <c r="AZ1737" s="839"/>
      <c r="BA1737" s="839"/>
      <c r="BB1737" s="839"/>
      <c r="BC1737" s="839"/>
      <c r="BD1737" s="839"/>
      <c r="BE1737" s="839"/>
      <c r="BF1737" s="839"/>
      <c r="BG1737" s="839"/>
      <c r="BH1737" s="839"/>
      <c r="BI1737" s="839"/>
      <c r="BJ1737" s="839"/>
      <c r="BK1737" s="839"/>
      <c r="BL1737" s="839"/>
      <c r="BM1737" s="839"/>
      <c r="BN1737" s="839"/>
      <c r="BO1737" s="839"/>
      <c r="BP1737" s="839"/>
      <c r="BQ1737" s="839"/>
      <c r="BR1737" s="839"/>
      <c r="BS1737" s="839"/>
    </row>
    <row r="1738" spans="1:71" ht="15.6" customHeight="1" outlineLevel="2" x14ac:dyDescent="0.2">
      <c r="B1738" s="578"/>
      <c r="D1738" s="601"/>
      <c r="E1738" s="579"/>
      <c r="G1738" s="580"/>
      <c r="H1738" s="580"/>
      <c r="N1738" s="703"/>
      <c r="O1738" s="888"/>
      <c r="P1738" s="888"/>
      <c r="Q1738" s="888"/>
    </row>
    <row r="1739" spans="1:71" ht="9" customHeight="1" outlineLevel="1" x14ac:dyDescent="0.2">
      <c r="B1739" s="582"/>
      <c r="D1739" s="583"/>
      <c r="E1739" s="585"/>
      <c r="F1739" s="583"/>
      <c r="G1739" s="584"/>
      <c r="H1739" s="584"/>
      <c r="I1739" s="769"/>
      <c r="J1739" s="769"/>
      <c r="K1739" s="769"/>
      <c r="L1739" s="769"/>
      <c r="M1739" s="769"/>
      <c r="N1739" s="694"/>
      <c r="O1739" s="892"/>
      <c r="P1739" s="892"/>
      <c r="Q1739" s="892"/>
      <c r="R1739" s="893"/>
      <c r="S1739" s="893"/>
      <c r="T1739" s="893"/>
      <c r="U1739" s="893"/>
      <c r="V1739" s="893"/>
      <c r="W1739" s="893"/>
      <c r="X1739" s="893"/>
      <c r="Y1739" s="892"/>
      <c r="Z1739" s="837"/>
      <c r="AA1739" s="838"/>
      <c r="AG1739" s="835"/>
      <c r="AH1739" s="835"/>
    </row>
    <row r="1740" spans="1:71" s="789" customFormat="1" ht="15.6" customHeight="1" outlineLevel="1" x14ac:dyDescent="0.2">
      <c r="B1740" s="569" t="s">
        <v>1275</v>
      </c>
      <c r="C1740" s="814"/>
      <c r="D1740" s="570" t="s">
        <v>1294</v>
      </c>
      <c r="E1740" s="577">
        <v>1</v>
      </c>
      <c r="F1740" s="570" t="s">
        <v>72</v>
      </c>
      <c r="G1740" s="571"/>
      <c r="H1740" s="571">
        <f>SUM(H1741:H1743)</f>
        <v>2</v>
      </c>
      <c r="I1740" s="767"/>
      <c r="J1740" s="767">
        <f>SUM(J1741:J1743)</f>
        <v>30</v>
      </c>
      <c r="K1740" s="767"/>
      <c r="L1740" s="767">
        <f>SUM(L1741:L1743)</f>
        <v>0</v>
      </c>
      <c r="M1740" s="767">
        <f>SUM(M1741:M1743)</f>
        <v>150</v>
      </c>
      <c r="N1740" s="814"/>
      <c r="O1740" s="886">
        <f>SUM(O1741:O1742)/E1740</f>
        <v>181.5</v>
      </c>
      <c r="P1740" s="885" t="str">
        <f>B1740</f>
        <v>V4-2-C2</v>
      </c>
      <c r="Q1740" s="885"/>
      <c r="R1740" s="886"/>
      <c r="S1740" s="886"/>
      <c r="T1740" s="886"/>
      <c r="U1740" s="899"/>
      <c r="V1740" s="886"/>
      <c r="W1740" s="886"/>
      <c r="X1740" s="886">
        <f>SUM(X1741:X1742)/E1740</f>
        <v>202.191</v>
      </c>
      <c r="Y1740" s="887"/>
      <c r="Z1740" s="832"/>
      <c r="AA1740" s="832"/>
      <c r="AB1740" s="832"/>
      <c r="AC1740" s="832"/>
      <c r="AD1740" s="832"/>
      <c r="AE1740" s="832"/>
      <c r="AF1740" s="832"/>
      <c r="AG1740" s="832"/>
      <c r="AH1740" s="832"/>
      <c r="AI1740" s="832"/>
      <c r="AJ1740" s="832"/>
      <c r="AK1740" s="832"/>
      <c r="AL1740" s="832"/>
      <c r="AM1740" s="832"/>
      <c r="AN1740" s="832"/>
      <c r="AO1740" s="832"/>
      <c r="AP1740" s="832"/>
      <c r="AQ1740" s="832"/>
      <c r="AR1740" s="832"/>
      <c r="AS1740" s="832"/>
      <c r="AT1740" s="832"/>
      <c r="AU1740" s="832"/>
      <c r="AV1740" s="832"/>
      <c r="AW1740" s="832"/>
      <c r="AX1740" s="832"/>
      <c r="AY1740" s="832"/>
      <c r="AZ1740" s="832"/>
      <c r="BA1740" s="832"/>
      <c r="BB1740" s="832"/>
      <c r="BC1740" s="832"/>
      <c r="BD1740" s="832"/>
      <c r="BE1740" s="832"/>
      <c r="BF1740" s="832"/>
      <c r="BG1740" s="832"/>
      <c r="BH1740" s="832"/>
      <c r="BI1740" s="832"/>
      <c r="BJ1740" s="832"/>
      <c r="BK1740" s="832"/>
      <c r="BL1740" s="832"/>
      <c r="BM1740" s="832"/>
      <c r="BN1740" s="832"/>
      <c r="BO1740" s="832"/>
      <c r="BP1740" s="832"/>
      <c r="BQ1740" s="832"/>
      <c r="BR1740" s="832"/>
      <c r="BS1740" s="832"/>
    </row>
    <row r="1741" spans="1:71" ht="15.6" customHeight="1" outlineLevel="2" x14ac:dyDescent="0.2">
      <c r="B1741" s="578"/>
      <c r="D1741" s="587" t="s">
        <v>853</v>
      </c>
      <c r="E1741" s="579"/>
      <c r="G1741" s="580"/>
      <c r="H1741" s="580"/>
      <c r="I1741" s="774"/>
      <c r="J1741" s="774"/>
      <c r="K1741" s="774"/>
      <c r="N1741" s="703"/>
      <c r="O1741" s="888" t="str">
        <f>R1741</f>
        <v>incl. opslagen</v>
      </c>
      <c r="P1741" s="888"/>
      <c r="Q1741" s="894"/>
      <c r="R1741" s="901" t="str">
        <f>Tabellen!$C$2</f>
        <v>incl. opslagen</v>
      </c>
      <c r="S1741" s="895"/>
      <c r="T1741" s="901" t="str">
        <f>Tabellen!$C$2</f>
        <v>incl. opslagen</v>
      </c>
    </row>
    <row r="1742" spans="1:71" ht="15.6" customHeight="1" outlineLevel="2" x14ac:dyDescent="0.2">
      <c r="B1742" s="578"/>
      <c r="D1742" s="576" t="str">
        <f>D1740</f>
        <v xml:space="preserve">Toeslag vervangen isolatie indien minder dan 8 m² </v>
      </c>
      <c r="E1742" s="601">
        <v>1</v>
      </c>
      <c r="F1742" s="601" t="str">
        <f>F1740</f>
        <v>pst</v>
      </c>
      <c r="G1742" s="601">
        <v>2</v>
      </c>
      <c r="H1742" s="601">
        <f>E1742*G1742</f>
        <v>2</v>
      </c>
      <c r="I1742" s="775">
        <v>30</v>
      </c>
      <c r="J1742" s="775">
        <f>E1742*I1742</f>
        <v>30</v>
      </c>
      <c r="K1742" s="775"/>
      <c r="L1742" s="775">
        <f>E1742*K1742</f>
        <v>0</v>
      </c>
      <c r="M1742" s="775">
        <f>J1742+H1742*Tabellen!$K$2+L1742</f>
        <v>150</v>
      </c>
      <c r="N1742" s="703"/>
      <c r="O1742" s="889">
        <f>R1742+T1742</f>
        <v>181.5</v>
      </c>
      <c r="P1742" s="902"/>
      <c r="Q1742" s="894" t="s">
        <v>1007</v>
      </c>
      <c r="R1742" s="889">
        <f>H1742*Tabellen!$K$2*Tabellen!$F$2</f>
        <v>145.19999999999999</v>
      </c>
      <c r="S1742" s="895" t="s">
        <v>1089</v>
      </c>
      <c r="T1742" s="889">
        <f>J1742*Tabellen!$F$2</f>
        <v>36.299999999999997</v>
      </c>
      <c r="U1742" s="889">
        <f>R1742*Tabellen!$G$2</f>
        <v>13.067999999999998</v>
      </c>
      <c r="V1742" s="889">
        <f>T1742*Tabellen!$H$2</f>
        <v>7.6229999999999993</v>
      </c>
      <c r="W1742" s="889">
        <f>U1742+V1742</f>
        <v>20.690999999999995</v>
      </c>
      <c r="X1742" s="889">
        <f>O1742+W1742</f>
        <v>202.191</v>
      </c>
    </row>
    <row r="1743" spans="1:71" ht="15.6" customHeight="1" outlineLevel="2" x14ac:dyDescent="0.2">
      <c r="B1743" s="578"/>
      <c r="D1743" s="601"/>
      <c r="E1743" s="579"/>
      <c r="G1743" s="580"/>
      <c r="H1743" s="580"/>
      <c r="N1743" s="703"/>
      <c r="O1743" s="888"/>
      <c r="P1743" s="888"/>
      <c r="Q1743" s="888"/>
    </row>
    <row r="1744" spans="1:71" ht="9" customHeight="1" outlineLevel="1" x14ac:dyDescent="0.2">
      <c r="B1744" s="582"/>
      <c r="D1744" s="583"/>
      <c r="E1744" s="585"/>
      <c r="F1744" s="583"/>
      <c r="G1744" s="584"/>
      <c r="H1744" s="584"/>
      <c r="I1744" s="769"/>
      <c r="J1744" s="769"/>
      <c r="K1744" s="769"/>
      <c r="L1744" s="769"/>
      <c r="M1744" s="769"/>
      <c r="N1744" s="694"/>
      <c r="O1744" s="892"/>
      <c r="P1744" s="892"/>
      <c r="Q1744" s="892"/>
      <c r="R1744" s="893"/>
      <c r="S1744" s="893"/>
      <c r="T1744" s="893"/>
      <c r="U1744" s="893"/>
      <c r="V1744" s="893"/>
      <c r="W1744" s="893"/>
      <c r="X1744" s="893"/>
      <c r="Y1744" s="892"/>
      <c r="Z1744" s="837"/>
      <c r="AA1744" s="838"/>
      <c r="AG1744" s="835"/>
      <c r="AH1744" s="835"/>
    </row>
    <row r="1745" spans="1:71" s="789" customFormat="1" ht="15.6" customHeight="1" outlineLevel="1" x14ac:dyDescent="0.2">
      <c r="B1745" s="569" t="s">
        <v>189</v>
      </c>
      <c r="C1745" s="814"/>
      <c r="D1745" s="570" t="s">
        <v>162</v>
      </c>
      <c r="E1745" s="577">
        <v>1</v>
      </c>
      <c r="F1745" s="570" t="s">
        <v>72</v>
      </c>
      <c r="G1745" s="571"/>
      <c r="H1745" s="571"/>
      <c r="I1745" s="767"/>
      <c r="J1745" s="767"/>
      <c r="K1745" s="767"/>
      <c r="L1745" s="767"/>
      <c r="M1745" s="767"/>
      <c r="N1745" s="814"/>
      <c r="O1745" s="886"/>
      <c r="P1745" s="885" t="str">
        <f>B1745</f>
        <v>V4-2-X</v>
      </c>
      <c r="Q1745" s="885"/>
      <c r="R1745" s="886"/>
      <c r="S1745" s="886"/>
      <c r="T1745" s="886"/>
      <c r="U1745" s="899"/>
      <c r="V1745" s="886"/>
      <c r="W1745" s="886"/>
      <c r="X1745" s="886"/>
      <c r="Y1745" s="887"/>
      <c r="Z1745" s="832"/>
      <c r="AA1745" s="832"/>
      <c r="AB1745" s="832"/>
      <c r="AC1745" s="832"/>
      <c r="AD1745" s="832"/>
      <c r="AE1745" s="832"/>
      <c r="AF1745" s="832"/>
      <c r="AG1745" s="832"/>
      <c r="AH1745" s="832"/>
      <c r="AI1745" s="832"/>
      <c r="AJ1745" s="832"/>
      <c r="AK1745" s="832"/>
      <c r="AL1745" s="832"/>
      <c r="AM1745" s="832"/>
      <c r="AN1745" s="832"/>
      <c r="AO1745" s="832"/>
      <c r="AP1745" s="832"/>
      <c r="AQ1745" s="832"/>
      <c r="AR1745" s="832"/>
      <c r="AS1745" s="832"/>
      <c r="AT1745" s="832"/>
      <c r="AU1745" s="832"/>
      <c r="AV1745" s="832"/>
      <c r="AW1745" s="832"/>
      <c r="AX1745" s="832"/>
      <c r="AY1745" s="832"/>
      <c r="AZ1745" s="832"/>
      <c r="BA1745" s="832"/>
      <c r="BB1745" s="832"/>
      <c r="BC1745" s="832"/>
      <c r="BD1745" s="832"/>
      <c r="BE1745" s="832"/>
      <c r="BF1745" s="832"/>
      <c r="BG1745" s="832"/>
      <c r="BH1745" s="832"/>
      <c r="BI1745" s="832"/>
      <c r="BJ1745" s="832"/>
      <c r="BK1745" s="832"/>
      <c r="BL1745" s="832"/>
      <c r="BM1745" s="832"/>
      <c r="BN1745" s="832"/>
      <c r="BO1745" s="832"/>
      <c r="BP1745" s="832"/>
      <c r="BQ1745" s="832"/>
      <c r="BR1745" s="832"/>
      <c r="BS1745" s="832"/>
    </row>
    <row r="1746" spans="1:71" ht="15.6" customHeight="1" outlineLevel="2" x14ac:dyDescent="0.2">
      <c r="B1746" s="578"/>
      <c r="D1746" s="587" t="s">
        <v>142</v>
      </c>
      <c r="E1746" s="579"/>
      <c r="G1746" s="580"/>
      <c r="H1746" s="580"/>
      <c r="I1746" s="774"/>
      <c r="J1746" s="774"/>
      <c r="K1746" s="774"/>
      <c r="N1746" s="703"/>
      <c r="O1746" s="888" t="str">
        <f>R1746</f>
        <v>incl. opslagen</v>
      </c>
      <c r="P1746" s="888"/>
      <c r="Q1746" s="894"/>
      <c r="R1746" s="901" t="str">
        <f>Tabellen!$C$2</f>
        <v>incl. opslagen</v>
      </c>
      <c r="S1746" s="895"/>
      <c r="T1746" s="901" t="str">
        <f>Tabellen!$C$2</f>
        <v>incl. opslagen</v>
      </c>
    </row>
    <row r="1747" spans="1:71" ht="15.6" customHeight="1" outlineLevel="2" x14ac:dyDescent="0.2">
      <c r="B1747" s="578"/>
      <c r="D1747" s="601"/>
      <c r="E1747" s="579"/>
      <c r="G1747" s="580"/>
      <c r="H1747" s="580">
        <f>E1747*G1747</f>
        <v>0</v>
      </c>
      <c r="J1747" s="768">
        <f>E1747*I1747</f>
        <v>0</v>
      </c>
      <c r="L1747" s="768">
        <f>E1747*K1747</f>
        <v>0</v>
      </c>
      <c r="M1747" s="768">
        <f>J1747+H1747*Tabellen!$K$2+L1747</f>
        <v>0</v>
      </c>
      <c r="N1747" s="703"/>
      <c r="O1747" s="889">
        <f>R1747+T1747</f>
        <v>0</v>
      </c>
      <c r="P1747" s="902"/>
      <c r="Q1747" s="894" t="s">
        <v>1007</v>
      </c>
      <c r="R1747" s="889">
        <f>H1747*Tabellen!$K$2*Tabellen!$F$2</f>
        <v>0</v>
      </c>
      <c r="S1747" s="895" t="s">
        <v>1089</v>
      </c>
      <c r="T1747" s="889">
        <f>J1747*Tabellen!$F$2</f>
        <v>0</v>
      </c>
      <c r="U1747" s="889">
        <f>R1747*Tabellen!$G$2</f>
        <v>0</v>
      </c>
      <c r="V1747" s="889">
        <f>T1747*Tabellen!$H$2</f>
        <v>0</v>
      </c>
      <c r="W1747" s="889">
        <f>U1747+V1747</f>
        <v>0</v>
      </c>
      <c r="X1747" s="889">
        <f>O1747+W1747</f>
        <v>0</v>
      </c>
    </row>
    <row r="1748" spans="1:71" s="575" customFormat="1" ht="15.6" customHeight="1" outlineLevel="2" x14ac:dyDescent="0.2">
      <c r="A1748" s="811"/>
      <c r="B1748" s="583" t="s">
        <v>1125</v>
      </c>
      <c r="C1748" s="699"/>
      <c r="D1748" s="576" t="s">
        <v>1376</v>
      </c>
      <c r="E1748" s="579">
        <v>1</v>
      </c>
      <c r="F1748" s="576" t="s">
        <v>71</v>
      </c>
      <c r="G1748" s="580">
        <v>0.2</v>
      </c>
      <c r="H1748" s="580">
        <f>E1748*G1748</f>
        <v>0.2</v>
      </c>
      <c r="I1748" s="768">
        <v>2.5</v>
      </c>
      <c r="J1748" s="768">
        <f>E1748*I1748</f>
        <v>2.5</v>
      </c>
      <c r="K1748" s="768"/>
      <c r="L1748" s="768">
        <f>E1748*K1748</f>
        <v>0</v>
      </c>
      <c r="M1748" s="768">
        <f>J1748+H1748*Tabellen!$K$2+L1748</f>
        <v>14.5</v>
      </c>
      <c r="N1748" s="704"/>
      <c r="O1748" s="889">
        <f>R1748+T1748</f>
        <v>17.544999999999998</v>
      </c>
      <c r="P1748" s="902"/>
      <c r="Q1748" s="894" t="s">
        <v>1007</v>
      </c>
      <c r="R1748" s="889">
        <f>H1748*Tabellen!$K$2*Tabellen!$F$2</f>
        <v>14.52</v>
      </c>
      <c r="S1748" s="895" t="s">
        <v>1089</v>
      </c>
      <c r="T1748" s="889">
        <f>J1748*Tabellen!$F$2</f>
        <v>3.0249999999999999</v>
      </c>
      <c r="U1748" s="889">
        <f>R1748*Tabellen!$G$2</f>
        <v>1.3068</v>
      </c>
      <c r="V1748" s="889">
        <f>T1748*Tabellen!$H$2</f>
        <v>0.63524999999999998</v>
      </c>
      <c r="W1748" s="889">
        <f>U1748+V1748</f>
        <v>1.9420500000000001</v>
      </c>
      <c r="X1748" s="889">
        <f>O1748+W1748</f>
        <v>19.487049999999996</v>
      </c>
      <c r="Y1748" s="890"/>
      <c r="Z1748" s="839"/>
      <c r="AA1748" s="839"/>
      <c r="AB1748" s="839"/>
      <c r="AC1748" s="839"/>
      <c r="AD1748" s="839"/>
      <c r="AE1748" s="839"/>
      <c r="AF1748" s="839"/>
      <c r="AG1748" s="839"/>
      <c r="AH1748" s="839"/>
      <c r="AI1748" s="839"/>
      <c r="AJ1748" s="839"/>
      <c r="AK1748" s="839"/>
      <c r="AL1748" s="839"/>
      <c r="AM1748" s="839"/>
      <c r="AN1748" s="839"/>
      <c r="AO1748" s="839"/>
      <c r="AP1748" s="839"/>
      <c r="AQ1748" s="839"/>
      <c r="AR1748" s="839"/>
      <c r="AS1748" s="839"/>
      <c r="AT1748" s="839"/>
      <c r="AU1748" s="839"/>
      <c r="AV1748" s="839"/>
      <c r="AW1748" s="839"/>
      <c r="AX1748" s="839"/>
      <c r="AY1748" s="839"/>
      <c r="AZ1748" s="839"/>
      <c r="BA1748" s="839"/>
      <c r="BB1748" s="839"/>
      <c r="BC1748" s="839"/>
      <c r="BD1748" s="839"/>
      <c r="BE1748" s="839"/>
      <c r="BF1748" s="839"/>
      <c r="BG1748" s="839"/>
      <c r="BH1748" s="839"/>
      <c r="BI1748" s="839"/>
      <c r="BJ1748" s="839"/>
      <c r="BK1748" s="839"/>
      <c r="BL1748" s="839"/>
      <c r="BM1748" s="839"/>
      <c r="BN1748" s="839"/>
      <c r="BO1748" s="839"/>
      <c r="BP1748" s="839"/>
      <c r="BQ1748" s="839"/>
      <c r="BR1748" s="839"/>
      <c r="BS1748" s="839"/>
    </row>
    <row r="1749" spans="1:71" s="575" customFormat="1" ht="15.6" customHeight="1" outlineLevel="2" x14ac:dyDescent="0.2">
      <c r="A1749" s="811"/>
      <c r="B1749" s="583" t="s">
        <v>1126</v>
      </c>
      <c r="C1749" s="699"/>
      <c r="D1749" s="576" t="s">
        <v>1377</v>
      </c>
      <c r="E1749" s="579">
        <v>1</v>
      </c>
      <c r="F1749" s="576" t="s">
        <v>74</v>
      </c>
      <c r="G1749" s="580">
        <v>0.2</v>
      </c>
      <c r="H1749" s="580">
        <f>E1749*G1749</f>
        <v>0.2</v>
      </c>
      <c r="I1749" s="768">
        <v>5.9</v>
      </c>
      <c r="J1749" s="768">
        <f>E1749*I1749</f>
        <v>5.9</v>
      </c>
      <c r="K1749" s="768"/>
      <c r="L1749" s="768">
        <f>E1749*K1749</f>
        <v>0</v>
      </c>
      <c r="M1749" s="768">
        <f>J1749+H1749*Tabellen!$K$2+L1749</f>
        <v>17.899999999999999</v>
      </c>
      <c r="N1749" s="704"/>
      <c r="O1749" s="889">
        <f>R1749+T1749</f>
        <v>21.658999999999999</v>
      </c>
      <c r="P1749" s="902"/>
      <c r="Q1749" s="894" t="s">
        <v>1007</v>
      </c>
      <c r="R1749" s="889">
        <f>H1749*Tabellen!$K$2*Tabellen!$F$2</f>
        <v>14.52</v>
      </c>
      <c r="S1749" s="895" t="s">
        <v>1089</v>
      </c>
      <c r="T1749" s="889">
        <f>J1749*Tabellen!$F$2</f>
        <v>7.1390000000000002</v>
      </c>
      <c r="U1749" s="889">
        <f>R1749*Tabellen!$G$2</f>
        <v>1.3068</v>
      </c>
      <c r="V1749" s="889">
        <f>T1749*Tabellen!$H$2</f>
        <v>1.49919</v>
      </c>
      <c r="W1749" s="889">
        <f>U1749+V1749</f>
        <v>2.80599</v>
      </c>
      <c r="X1749" s="889">
        <f>O1749+W1749</f>
        <v>24.46499</v>
      </c>
      <c r="Y1749" s="890"/>
      <c r="Z1749" s="839"/>
      <c r="AA1749" s="839"/>
      <c r="AB1749" s="839"/>
      <c r="AC1749" s="839"/>
      <c r="AD1749" s="839"/>
      <c r="AE1749" s="839"/>
      <c r="AF1749" s="839"/>
      <c r="AG1749" s="839"/>
      <c r="AH1749" s="839"/>
      <c r="AI1749" s="839"/>
      <c r="AJ1749" s="839"/>
      <c r="AK1749" s="839"/>
      <c r="AL1749" s="839"/>
      <c r="AM1749" s="839"/>
      <c r="AN1749" s="839"/>
      <c r="AO1749" s="839"/>
      <c r="AP1749" s="839"/>
      <c r="AQ1749" s="839"/>
      <c r="AR1749" s="839"/>
      <c r="AS1749" s="839"/>
      <c r="AT1749" s="839"/>
      <c r="AU1749" s="839"/>
      <c r="AV1749" s="839"/>
      <c r="AW1749" s="839"/>
      <c r="AX1749" s="839"/>
      <c r="AY1749" s="839"/>
      <c r="AZ1749" s="839"/>
      <c r="BA1749" s="839"/>
      <c r="BB1749" s="839"/>
      <c r="BC1749" s="839"/>
      <c r="BD1749" s="839"/>
      <c r="BE1749" s="839"/>
      <c r="BF1749" s="839"/>
      <c r="BG1749" s="839"/>
      <c r="BH1749" s="839"/>
      <c r="BI1749" s="839"/>
      <c r="BJ1749" s="839"/>
      <c r="BK1749" s="839"/>
      <c r="BL1749" s="839"/>
      <c r="BM1749" s="839"/>
      <c r="BN1749" s="839"/>
      <c r="BO1749" s="839"/>
      <c r="BP1749" s="839"/>
      <c r="BQ1749" s="839"/>
      <c r="BR1749" s="839"/>
      <c r="BS1749" s="839"/>
    </row>
    <row r="1750" spans="1:71" s="575" customFormat="1" ht="15.6" customHeight="1" outlineLevel="2" x14ac:dyDescent="0.2">
      <c r="A1750" s="811"/>
      <c r="B1750" s="583" t="s">
        <v>1127</v>
      </c>
      <c r="C1750" s="699"/>
      <c r="D1750" s="576" t="s">
        <v>1687</v>
      </c>
      <c r="E1750" s="579">
        <v>1</v>
      </c>
      <c r="F1750" s="576" t="s">
        <v>74</v>
      </c>
      <c r="G1750" s="580">
        <v>0.1</v>
      </c>
      <c r="H1750" s="580">
        <f>E1750*G1750</f>
        <v>0.1</v>
      </c>
      <c r="I1750" s="768"/>
      <c r="J1750" s="768">
        <f>E1750*I1750</f>
        <v>0</v>
      </c>
      <c r="K1750" s="768"/>
      <c r="L1750" s="768">
        <f>E1750*K1750</f>
        <v>0</v>
      </c>
      <c r="M1750" s="768">
        <f>J1750+H1750*Tabellen!$K$2+L1750</f>
        <v>6</v>
      </c>
      <c r="N1750" s="704"/>
      <c r="O1750" s="889">
        <f>R1750+T1750</f>
        <v>7.26</v>
      </c>
      <c r="P1750" s="902"/>
      <c r="Q1750" s="894" t="s">
        <v>1007</v>
      </c>
      <c r="R1750" s="889">
        <f>H1750*Tabellen!$K$2*Tabellen!$F$2</f>
        <v>7.26</v>
      </c>
      <c r="S1750" s="895" t="s">
        <v>1089</v>
      </c>
      <c r="T1750" s="889">
        <f>J1750*Tabellen!$F$2</f>
        <v>0</v>
      </c>
      <c r="U1750" s="889">
        <f>R1750*Tabellen!$G$2</f>
        <v>0.65339999999999998</v>
      </c>
      <c r="V1750" s="889">
        <f>T1750*Tabellen!$H$2</f>
        <v>0</v>
      </c>
      <c r="W1750" s="889">
        <f>U1750+V1750</f>
        <v>0.65339999999999998</v>
      </c>
      <c r="X1750" s="889">
        <f>O1750+W1750</f>
        <v>7.9133999999999993</v>
      </c>
      <c r="Y1750" s="890"/>
      <c r="Z1750" s="839"/>
      <c r="AA1750" s="839"/>
      <c r="AB1750" s="839"/>
      <c r="AC1750" s="839"/>
      <c r="AD1750" s="839"/>
      <c r="AE1750" s="839"/>
      <c r="AF1750" s="839"/>
      <c r="AG1750" s="839"/>
      <c r="AH1750" s="839"/>
      <c r="AI1750" s="839"/>
      <c r="AJ1750" s="839"/>
      <c r="AK1750" s="839"/>
      <c r="AL1750" s="839"/>
      <c r="AM1750" s="839"/>
      <c r="AN1750" s="839"/>
      <c r="AO1750" s="839"/>
      <c r="AP1750" s="839"/>
      <c r="AQ1750" s="839"/>
      <c r="AR1750" s="839"/>
      <c r="AS1750" s="839"/>
      <c r="AT1750" s="839"/>
      <c r="AU1750" s="839"/>
      <c r="AV1750" s="839"/>
      <c r="AW1750" s="839"/>
      <c r="AX1750" s="839"/>
      <c r="AY1750" s="839"/>
      <c r="AZ1750" s="839"/>
      <c r="BA1750" s="839"/>
      <c r="BB1750" s="839"/>
      <c r="BC1750" s="839"/>
      <c r="BD1750" s="839"/>
      <c r="BE1750" s="839"/>
      <c r="BF1750" s="839"/>
      <c r="BG1750" s="839"/>
      <c r="BH1750" s="839"/>
      <c r="BI1750" s="839"/>
      <c r="BJ1750" s="839"/>
      <c r="BK1750" s="839"/>
      <c r="BL1750" s="839"/>
      <c r="BM1750" s="839"/>
      <c r="BN1750" s="839"/>
      <c r="BO1750" s="839"/>
      <c r="BP1750" s="839"/>
      <c r="BQ1750" s="839"/>
      <c r="BR1750" s="839"/>
      <c r="BS1750" s="839"/>
    </row>
    <row r="1751" spans="1:71" s="575" customFormat="1" ht="15.6" customHeight="1" outlineLevel="2" x14ac:dyDescent="0.2">
      <c r="A1751" s="811"/>
      <c r="B1751" s="583" t="s">
        <v>1530</v>
      </c>
      <c r="C1751" s="699"/>
      <c r="D1751" s="576" t="s">
        <v>1688</v>
      </c>
      <c r="E1751" s="579">
        <v>1</v>
      </c>
      <c r="F1751" s="576" t="s">
        <v>73</v>
      </c>
      <c r="G1751" s="580">
        <v>0.5</v>
      </c>
      <c r="H1751" s="580">
        <f>E1751*G1751</f>
        <v>0.5</v>
      </c>
      <c r="I1751" s="768"/>
      <c r="J1751" s="768">
        <v>50</v>
      </c>
      <c r="K1751" s="768"/>
      <c r="L1751" s="768">
        <f>E1751*K1751</f>
        <v>0</v>
      </c>
      <c r="M1751" s="768">
        <f>J1751+H1751*Tabellen!$K$2+L1751</f>
        <v>80</v>
      </c>
      <c r="N1751" s="704"/>
      <c r="O1751" s="889">
        <f>R1751+T1751</f>
        <v>96.8</v>
      </c>
      <c r="P1751" s="902"/>
      <c r="Q1751" s="894" t="s">
        <v>1007</v>
      </c>
      <c r="R1751" s="889">
        <f>H1751*Tabellen!$K$2*Tabellen!$F$2</f>
        <v>36.299999999999997</v>
      </c>
      <c r="S1751" s="895" t="s">
        <v>1089</v>
      </c>
      <c r="T1751" s="889">
        <f>J1751*Tabellen!$F$2</f>
        <v>60.5</v>
      </c>
      <c r="U1751" s="889">
        <f>R1751*Tabellen!$G$2</f>
        <v>3.2669999999999995</v>
      </c>
      <c r="V1751" s="889">
        <f>T1751*Tabellen!$H$2</f>
        <v>12.705</v>
      </c>
      <c r="W1751" s="889">
        <f>U1751+V1751</f>
        <v>15.972</v>
      </c>
      <c r="X1751" s="889">
        <f>O1751+W1751</f>
        <v>112.77199999999999</v>
      </c>
      <c r="Y1751" s="890"/>
      <c r="Z1751" s="839"/>
      <c r="AA1751" s="839"/>
      <c r="AB1751" s="839"/>
      <c r="AC1751" s="839"/>
      <c r="AD1751" s="839"/>
      <c r="AE1751" s="839"/>
      <c r="AF1751" s="839"/>
      <c r="AG1751" s="839"/>
      <c r="AH1751" s="839"/>
      <c r="AI1751" s="839"/>
      <c r="AJ1751" s="839"/>
      <c r="AK1751" s="839"/>
      <c r="AL1751" s="839"/>
      <c r="AM1751" s="839"/>
      <c r="AN1751" s="839"/>
      <c r="AO1751" s="839"/>
      <c r="AP1751" s="839"/>
      <c r="AQ1751" s="839"/>
      <c r="AR1751" s="839"/>
      <c r="AS1751" s="839"/>
      <c r="AT1751" s="839"/>
      <c r="AU1751" s="839"/>
      <c r="AV1751" s="839"/>
      <c r="AW1751" s="839"/>
      <c r="AX1751" s="839"/>
      <c r="AY1751" s="839"/>
      <c r="AZ1751" s="839"/>
      <c r="BA1751" s="839"/>
      <c r="BB1751" s="839"/>
      <c r="BC1751" s="839"/>
      <c r="BD1751" s="839"/>
      <c r="BE1751" s="839"/>
      <c r="BF1751" s="839"/>
      <c r="BG1751" s="839"/>
      <c r="BH1751" s="839"/>
      <c r="BI1751" s="839"/>
      <c r="BJ1751" s="839"/>
      <c r="BK1751" s="839"/>
      <c r="BL1751" s="839"/>
      <c r="BM1751" s="839"/>
      <c r="BN1751" s="839"/>
      <c r="BO1751" s="839"/>
      <c r="BP1751" s="839"/>
      <c r="BQ1751" s="839"/>
      <c r="BR1751" s="839"/>
      <c r="BS1751" s="839"/>
    </row>
    <row r="1752" spans="1:71" ht="15.6" customHeight="1" outlineLevel="2" x14ac:dyDescent="0.2">
      <c r="B1752" s="578"/>
      <c r="D1752" s="601"/>
      <c r="E1752" s="579"/>
      <c r="G1752" s="580"/>
      <c r="H1752" s="580"/>
      <c r="N1752" s="703"/>
      <c r="O1752" s="888"/>
      <c r="P1752" s="888"/>
      <c r="Q1752" s="888"/>
    </row>
    <row r="1753" spans="1:71" ht="9" customHeight="1" outlineLevel="1" x14ac:dyDescent="0.2">
      <c r="B1753" s="582"/>
      <c r="D1753" s="583"/>
      <c r="E1753" s="585"/>
      <c r="F1753" s="583"/>
      <c r="G1753" s="584"/>
      <c r="H1753" s="584"/>
      <c r="I1753" s="769"/>
      <c r="J1753" s="769"/>
      <c r="K1753" s="769"/>
      <c r="L1753" s="769"/>
      <c r="M1753" s="769"/>
      <c r="N1753" s="694"/>
      <c r="O1753" s="892"/>
      <c r="P1753" s="892"/>
      <c r="Q1753" s="892"/>
      <c r="R1753" s="893"/>
      <c r="S1753" s="893"/>
      <c r="T1753" s="893"/>
      <c r="U1753" s="893"/>
      <c r="V1753" s="893"/>
      <c r="W1753" s="893"/>
      <c r="X1753" s="893"/>
      <c r="Y1753" s="892"/>
      <c r="Z1753" s="837"/>
      <c r="AA1753" s="838"/>
      <c r="AG1753" s="835"/>
      <c r="AH1753" s="835"/>
    </row>
    <row r="1754" spans="1:71" s="789" customFormat="1" ht="15.6" customHeight="1" outlineLevel="1" x14ac:dyDescent="0.2">
      <c r="B1754" s="569" t="s">
        <v>1131</v>
      </c>
      <c r="C1754" s="814"/>
      <c r="D1754" s="570" t="s">
        <v>1367</v>
      </c>
      <c r="E1754" s="577">
        <v>1</v>
      </c>
      <c r="F1754" s="570" t="s">
        <v>73</v>
      </c>
      <c r="G1754" s="571"/>
      <c r="H1754" s="571">
        <f>SUM(H1755:H1758)/E1754</f>
        <v>2</v>
      </c>
      <c r="I1754" s="767"/>
      <c r="J1754" s="767">
        <f>SUM(J1755:J1758)/E1754</f>
        <v>307.05</v>
      </c>
      <c r="K1754" s="767"/>
      <c r="L1754" s="767">
        <f>SUM(L1755:L1758)/E1754</f>
        <v>0</v>
      </c>
      <c r="M1754" s="767">
        <f>SUM(M1755:M1758)/E1754</f>
        <v>427.05</v>
      </c>
      <c r="N1754" s="814"/>
      <c r="O1754" s="886">
        <f>SUM(O1755:O1758)/E1754</f>
        <v>516.73050000000001</v>
      </c>
      <c r="P1754" s="885" t="str">
        <f>B1754</f>
        <v>V4-3-A1</v>
      </c>
      <c r="Q1754" s="885"/>
      <c r="R1754" s="886"/>
      <c r="S1754" s="886"/>
      <c r="T1754" s="886"/>
      <c r="U1754" s="899"/>
      <c r="V1754" s="886"/>
      <c r="W1754" s="886"/>
      <c r="X1754" s="886">
        <f>SUM(X1755:X1758)/E1754</f>
        <v>607.81990499999995</v>
      </c>
      <c r="Y1754" s="887"/>
      <c r="Z1754" s="832"/>
      <c r="AA1754" s="832"/>
      <c r="AB1754" s="832"/>
      <c r="AC1754" s="832"/>
      <c r="AD1754" s="832"/>
      <c r="AE1754" s="832"/>
      <c r="AF1754" s="832"/>
      <c r="AG1754" s="832"/>
      <c r="AH1754" s="832"/>
      <c r="AI1754" s="832"/>
      <c r="AJ1754" s="832"/>
      <c r="AK1754" s="832"/>
      <c r="AL1754" s="832"/>
      <c r="AM1754" s="832"/>
      <c r="AN1754" s="832"/>
      <c r="AO1754" s="832"/>
      <c r="AP1754" s="832"/>
      <c r="AQ1754" s="832"/>
      <c r="AR1754" s="832"/>
      <c r="AS1754" s="832"/>
      <c r="AT1754" s="832"/>
      <c r="AU1754" s="832"/>
      <c r="AV1754" s="832"/>
      <c r="AW1754" s="832"/>
      <c r="AX1754" s="832"/>
      <c r="AY1754" s="832"/>
      <c r="AZ1754" s="832"/>
      <c r="BA1754" s="832"/>
      <c r="BB1754" s="832"/>
      <c r="BC1754" s="832"/>
      <c r="BD1754" s="832"/>
      <c r="BE1754" s="832"/>
      <c r="BF1754" s="832"/>
      <c r="BG1754" s="832"/>
      <c r="BH1754" s="832"/>
      <c r="BI1754" s="832"/>
      <c r="BJ1754" s="832"/>
      <c r="BK1754" s="832"/>
      <c r="BL1754" s="832"/>
      <c r="BM1754" s="832"/>
      <c r="BN1754" s="832"/>
      <c r="BO1754" s="832"/>
      <c r="BP1754" s="832"/>
      <c r="BQ1754" s="832"/>
      <c r="BR1754" s="832"/>
      <c r="BS1754" s="832"/>
    </row>
    <row r="1755" spans="1:71" ht="15.6" customHeight="1" outlineLevel="2" x14ac:dyDescent="0.2">
      <c r="B1755" s="578"/>
      <c r="D1755" s="587" t="s">
        <v>142</v>
      </c>
      <c r="E1755" s="579"/>
      <c r="G1755" s="580"/>
      <c r="H1755" s="580"/>
      <c r="I1755" s="774"/>
      <c r="J1755" s="774"/>
      <c r="K1755" s="774"/>
      <c r="N1755" s="703"/>
      <c r="O1755" s="888" t="str">
        <f>R1755</f>
        <v>incl. opslagen</v>
      </c>
      <c r="P1755" s="888"/>
      <c r="Q1755" s="894"/>
      <c r="R1755" s="901" t="str">
        <f>Tabellen!$C$2</f>
        <v>incl. opslagen</v>
      </c>
      <c r="S1755" s="895"/>
      <c r="T1755" s="901" t="str">
        <f>Tabellen!$C$2</f>
        <v>incl. opslagen</v>
      </c>
    </row>
    <row r="1756" spans="1:71" ht="15.6" customHeight="1" outlineLevel="2" x14ac:dyDescent="0.2">
      <c r="B1756" s="578"/>
      <c r="D1756" s="578" t="s">
        <v>1221</v>
      </c>
      <c r="E1756" s="739">
        <v>1</v>
      </c>
      <c r="F1756" s="740" t="s">
        <v>73</v>
      </c>
      <c r="G1756" s="722">
        <v>1</v>
      </c>
      <c r="H1756" s="722">
        <f>E1756*G1756</f>
        <v>1</v>
      </c>
      <c r="I1756" s="778">
        <v>25</v>
      </c>
      <c r="J1756" s="776">
        <f>E1756*I1756</f>
        <v>25</v>
      </c>
      <c r="K1756" s="778"/>
      <c r="L1756" s="776">
        <f>E1756*K1756</f>
        <v>0</v>
      </c>
      <c r="M1756" s="777">
        <f>J1756+H1756*Tabellen!$K$2+L1756</f>
        <v>85</v>
      </c>
      <c r="N1756" s="703"/>
      <c r="O1756" s="889">
        <f>R1756+T1756</f>
        <v>102.85</v>
      </c>
      <c r="P1756" s="902"/>
      <c r="Q1756" s="894" t="s">
        <v>1007</v>
      </c>
      <c r="R1756" s="889">
        <f>H1756*Tabellen!$K$2*Tabellen!$F$2</f>
        <v>72.599999999999994</v>
      </c>
      <c r="S1756" s="895" t="s">
        <v>1089</v>
      </c>
      <c r="T1756" s="889">
        <f>J1756*Tabellen!$F$2</f>
        <v>30.25</v>
      </c>
      <c r="U1756" s="889">
        <f>R1756*Tabellen!$G$2</f>
        <v>6.5339999999999989</v>
      </c>
      <c r="V1756" s="889">
        <f>T1756*Tabellen!$H$2</f>
        <v>6.3525</v>
      </c>
      <c r="W1756" s="889">
        <f>U1756+V1756</f>
        <v>12.886499999999998</v>
      </c>
      <c r="X1756" s="889">
        <f>O1756+W1756</f>
        <v>115.73649999999999</v>
      </c>
    </row>
    <row r="1757" spans="1:71" ht="15.6" customHeight="1" outlineLevel="2" x14ac:dyDescent="0.2">
      <c r="B1757" s="578"/>
      <c r="D1757" s="578" t="s">
        <v>1364</v>
      </c>
      <c r="E1757" s="579">
        <v>1</v>
      </c>
      <c r="F1757" s="576" t="s">
        <v>73</v>
      </c>
      <c r="G1757" s="580">
        <v>1</v>
      </c>
      <c r="H1757" s="580">
        <f>E1757*G1757</f>
        <v>1</v>
      </c>
      <c r="I1757" s="768">
        <v>282.05</v>
      </c>
      <c r="J1757" s="768">
        <f>E1757*I1757</f>
        <v>282.05</v>
      </c>
      <c r="L1757" s="768">
        <f>E1757*K1757</f>
        <v>0</v>
      </c>
      <c r="M1757" s="768">
        <f>J1757+H1757*Tabellen!$K$2+L1757</f>
        <v>342.05</v>
      </c>
      <c r="N1757" s="703"/>
      <c r="O1757" s="889">
        <f>R1757+T1757</f>
        <v>413.88049999999998</v>
      </c>
      <c r="P1757" s="902"/>
      <c r="Q1757" s="894" t="s">
        <v>1007</v>
      </c>
      <c r="R1757" s="889">
        <f>H1757*Tabellen!$K$2*Tabellen!$F$2</f>
        <v>72.599999999999994</v>
      </c>
      <c r="S1757" s="895" t="s">
        <v>1089</v>
      </c>
      <c r="T1757" s="889">
        <f>J1757*Tabellen!$F$2</f>
        <v>341.28050000000002</v>
      </c>
      <c r="U1757" s="889">
        <f>R1757*Tabellen!$G$2</f>
        <v>6.5339999999999989</v>
      </c>
      <c r="V1757" s="889">
        <f>T1757*Tabellen!$H$2</f>
        <v>71.668904999999995</v>
      </c>
      <c r="W1757" s="889">
        <f>U1757+V1757</f>
        <v>78.202904999999987</v>
      </c>
      <c r="X1757" s="889">
        <f>O1757+W1757</f>
        <v>492.08340499999997</v>
      </c>
    </row>
    <row r="1758" spans="1:71" ht="15.6" customHeight="1" outlineLevel="2" x14ac:dyDescent="0.2">
      <c r="B1758" s="578"/>
      <c r="D1758" s="578" t="s">
        <v>1689</v>
      </c>
      <c r="E1758" s="579"/>
      <c r="G1758" s="580"/>
      <c r="H1758" s="580"/>
      <c r="N1758" s="703"/>
      <c r="O1758" s="889"/>
      <c r="P1758" s="902"/>
      <c r="Q1758" s="894"/>
      <c r="S1758" s="895"/>
    </row>
    <row r="1759" spans="1:71" ht="15.6" customHeight="1" outlineLevel="2" x14ac:dyDescent="0.2">
      <c r="D1759" s="578" t="s">
        <v>1690</v>
      </c>
      <c r="O1759" s="888"/>
      <c r="P1759" s="894"/>
      <c r="Q1759" s="894"/>
      <c r="S1759" s="895"/>
    </row>
    <row r="1760" spans="1:71" ht="15.6" customHeight="1" outlineLevel="2" x14ac:dyDescent="0.2">
      <c r="B1760" s="578"/>
      <c r="D1760" s="578" t="s">
        <v>1691</v>
      </c>
      <c r="E1760" s="579"/>
      <c r="G1760" s="580"/>
      <c r="H1760" s="580"/>
      <c r="N1760" s="703"/>
      <c r="O1760" s="888"/>
      <c r="P1760" s="894"/>
      <c r="Q1760" s="894"/>
      <c r="S1760" s="895"/>
    </row>
    <row r="1761" spans="2:71" ht="15.6" customHeight="1" outlineLevel="2" x14ac:dyDescent="0.2">
      <c r="D1761" s="578" t="s">
        <v>1222</v>
      </c>
      <c r="O1761" s="888"/>
      <c r="P1761" s="894"/>
      <c r="Q1761" s="894"/>
      <c r="S1761" s="895"/>
    </row>
    <row r="1762" spans="2:71" ht="15.6" customHeight="1" outlineLevel="2" x14ac:dyDescent="0.2"/>
    <row r="1763" spans="2:71" ht="9" customHeight="1" outlineLevel="1" x14ac:dyDescent="0.2">
      <c r="B1763" s="582"/>
      <c r="D1763" s="583"/>
      <c r="E1763" s="585"/>
      <c r="F1763" s="583"/>
      <c r="G1763" s="584"/>
      <c r="H1763" s="584"/>
      <c r="I1763" s="769"/>
      <c r="J1763" s="769"/>
      <c r="K1763" s="769"/>
      <c r="L1763" s="769"/>
      <c r="M1763" s="769"/>
      <c r="N1763" s="694"/>
      <c r="O1763" s="892"/>
      <c r="P1763" s="892"/>
      <c r="Q1763" s="892"/>
      <c r="R1763" s="893"/>
      <c r="S1763" s="893"/>
      <c r="T1763" s="893"/>
      <c r="U1763" s="893"/>
      <c r="V1763" s="893"/>
      <c r="W1763" s="893"/>
      <c r="X1763" s="893"/>
      <c r="Y1763" s="892"/>
      <c r="Z1763" s="837"/>
      <c r="AA1763" s="838"/>
      <c r="AG1763" s="835"/>
      <c r="AH1763" s="835"/>
    </row>
    <row r="1764" spans="2:71" s="789" customFormat="1" ht="15.6" customHeight="1" outlineLevel="1" x14ac:dyDescent="0.2">
      <c r="B1764" s="569" t="s">
        <v>1132</v>
      </c>
      <c r="C1764" s="814"/>
      <c r="D1764" s="570" t="s">
        <v>867</v>
      </c>
      <c r="E1764" s="577">
        <v>1</v>
      </c>
      <c r="F1764" s="570" t="s">
        <v>73</v>
      </c>
      <c r="G1764" s="571"/>
      <c r="H1764" s="571">
        <f>SUM(H1765:H1769)/E1764</f>
        <v>6</v>
      </c>
      <c r="I1764" s="767"/>
      <c r="J1764" s="767">
        <f>SUM(J1765:J1769)/E1764</f>
        <v>590.1</v>
      </c>
      <c r="K1764" s="767"/>
      <c r="L1764" s="767">
        <f>SUM(L1765:L1769)/E1764</f>
        <v>0</v>
      </c>
      <c r="M1764" s="767">
        <f>SUM(M1765:M1769)/E1764</f>
        <v>950.09999999999991</v>
      </c>
      <c r="N1764" s="814"/>
      <c r="O1764" s="886">
        <f>SUM(O1765:O1769)/E1764</f>
        <v>1149.6210000000001</v>
      </c>
      <c r="P1764" s="885" t="str">
        <f>B1764</f>
        <v>V4-3-B1</v>
      </c>
      <c r="Q1764" s="885"/>
      <c r="R1764" s="886"/>
      <c r="S1764" s="886"/>
      <c r="T1764" s="886"/>
      <c r="U1764" s="899"/>
      <c r="V1764" s="886"/>
      <c r="W1764" s="886"/>
      <c r="X1764" s="886">
        <f>SUM(X1765:X1769)/E1764</f>
        <v>1338.7694099999999</v>
      </c>
      <c r="Y1764" s="887"/>
      <c r="Z1764" s="832"/>
      <c r="AA1764" s="832"/>
      <c r="AB1764" s="832"/>
      <c r="AC1764" s="832"/>
      <c r="AD1764" s="832"/>
      <c r="AE1764" s="832"/>
      <c r="AF1764" s="832"/>
      <c r="AG1764" s="832"/>
      <c r="AH1764" s="832"/>
      <c r="AI1764" s="832"/>
      <c r="AJ1764" s="832"/>
      <c r="AK1764" s="832"/>
      <c r="AL1764" s="832"/>
      <c r="AM1764" s="832"/>
      <c r="AN1764" s="832"/>
      <c r="AO1764" s="832"/>
      <c r="AP1764" s="832"/>
      <c r="AQ1764" s="832"/>
      <c r="AR1764" s="832"/>
      <c r="AS1764" s="832"/>
      <c r="AT1764" s="832"/>
      <c r="AU1764" s="832"/>
      <c r="AV1764" s="832"/>
      <c r="AW1764" s="832"/>
      <c r="AX1764" s="832"/>
      <c r="AY1764" s="832"/>
      <c r="AZ1764" s="832"/>
      <c r="BA1764" s="832"/>
      <c r="BB1764" s="832"/>
      <c r="BC1764" s="832"/>
      <c r="BD1764" s="832"/>
      <c r="BE1764" s="832"/>
      <c r="BF1764" s="832"/>
      <c r="BG1764" s="832"/>
      <c r="BH1764" s="832"/>
      <c r="BI1764" s="832"/>
      <c r="BJ1764" s="832"/>
      <c r="BK1764" s="832"/>
      <c r="BL1764" s="832"/>
      <c r="BM1764" s="832"/>
      <c r="BN1764" s="832"/>
      <c r="BO1764" s="832"/>
      <c r="BP1764" s="832"/>
      <c r="BQ1764" s="832"/>
      <c r="BR1764" s="832"/>
      <c r="BS1764" s="832"/>
    </row>
    <row r="1765" spans="2:71" ht="15.6" customHeight="1" outlineLevel="2" x14ac:dyDescent="0.2">
      <c r="B1765" s="578"/>
      <c r="D1765" s="587" t="s">
        <v>142</v>
      </c>
      <c r="E1765" s="579"/>
      <c r="G1765" s="580"/>
      <c r="H1765" s="580"/>
      <c r="I1765" s="774"/>
      <c r="J1765" s="774"/>
      <c r="K1765" s="774"/>
      <c r="N1765" s="703"/>
      <c r="O1765" s="888" t="str">
        <f>R1765</f>
        <v>incl. opslagen</v>
      </c>
      <c r="P1765" s="888"/>
      <c r="Q1765" s="894"/>
      <c r="R1765" s="901" t="str">
        <f>Tabellen!$C$2</f>
        <v>incl. opslagen</v>
      </c>
      <c r="S1765" s="895"/>
      <c r="T1765" s="901" t="str">
        <f>Tabellen!$C$2</f>
        <v>incl. opslagen</v>
      </c>
    </row>
    <row r="1766" spans="2:71" ht="15.6" customHeight="1" outlineLevel="2" x14ac:dyDescent="0.2">
      <c r="B1766" s="578"/>
      <c r="D1766" s="738" t="s">
        <v>1221</v>
      </c>
      <c r="E1766" s="579">
        <v>1</v>
      </c>
      <c r="F1766" s="576" t="s">
        <v>73</v>
      </c>
      <c r="G1766" s="580">
        <v>1</v>
      </c>
      <c r="H1766" s="580">
        <f>E1766*G1766</f>
        <v>1</v>
      </c>
      <c r="I1766" s="768">
        <v>25</v>
      </c>
      <c r="J1766" s="768">
        <f>E1766*I1766</f>
        <v>25</v>
      </c>
      <c r="L1766" s="768">
        <f>E1766*K1766</f>
        <v>0</v>
      </c>
      <c r="M1766" s="768">
        <f>J1766+H1766*Tabellen!$K$2+L1766</f>
        <v>85</v>
      </c>
      <c r="N1766" s="703"/>
      <c r="O1766" s="889">
        <f>R1766+T1766</f>
        <v>102.85</v>
      </c>
      <c r="P1766" s="902"/>
      <c r="Q1766" s="894" t="s">
        <v>1007</v>
      </c>
      <c r="R1766" s="889">
        <f>H1766*Tabellen!$K$2*Tabellen!$F$2</f>
        <v>72.599999999999994</v>
      </c>
      <c r="S1766" s="895" t="s">
        <v>1089</v>
      </c>
      <c r="T1766" s="889">
        <f>J1766*Tabellen!$F$2</f>
        <v>30.25</v>
      </c>
      <c r="U1766" s="889">
        <f>R1766*Tabellen!$G$2</f>
        <v>6.5339999999999989</v>
      </c>
      <c r="V1766" s="889">
        <f>T1766*Tabellen!$H$2</f>
        <v>6.3525</v>
      </c>
      <c r="W1766" s="889">
        <f>U1766+V1766</f>
        <v>12.886499999999998</v>
      </c>
      <c r="X1766" s="889">
        <f>O1766+W1766</f>
        <v>115.73649999999999</v>
      </c>
    </row>
    <row r="1767" spans="2:71" ht="15.6" customHeight="1" outlineLevel="2" x14ac:dyDescent="0.2">
      <c r="B1767" s="578"/>
      <c r="D1767" s="738" t="s">
        <v>1364</v>
      </c>
      <c r="E1767" s="579">
        <v>1</v>
      </c>
      <c r="F1767" s="576" t="s">
        <v>73</v>
      </c>
      <c r="G1767" s="580">
        <v>1</v>
      </c>
      <c r="H1767" s="580">
        <f>E1767*G1767</f>
        <v>1</v>
      </c>
      <c r="I1767" s="768">
        <v>282.05</v>
      </c>
      <c r="J1767" s="768">
        <f>E1767*I1767</f>
        <v>282.05</v>
      </c>
      <c r="L1767" s="768">
        <f>E1767*K1767</f>
        <v>0</v>
      </c>
      <c r="M1767" s="768">
        <f>J1767+H1767*Tabellen!$K$2+L1767</f>
        <v>342.05</v>
      </c>
      <c r="N1767" s="703"/>
      <c r="O1767" s="889">
        <f>R1767+T1767</f>
        <v>413.88049999999998</v>
      </c>
      <c r="P1767" s="902"/>
      <c r="Q1767" s="894" t="s">
        <v>1007</v>
      </c>
      <c r="R1767" s="889">
        <f>H1767*Tabellen!$K$2*Tabellen!$F$2</f>
        <v>72.599999999999994</v>
      </c>
      <c r="S1767" s="895" t="s">
        <v>1089</v>
      </c>
      <c r="T1767" s="889">
        <f>J1767*Tabellen!$F$2</f>
        <v>341.28050000000002</v>
      </c>
      <c r="U1767" s="889">
        <f>R1767*Tabellen!$G$2</f>
        <v>6.5339999999999989</v>
      </c>
      <c r="V1767" s="889">
        <f>T1767*Tabellen!$H$2</f>
        <v>71.668904999999995</v>
      </c>
      <c r="W1767" s="889">
        <f>U1767+V1767</f>
        <v>78.202904999999987</v>
      </c>
      <c r="X1767" s="889">
        <f>O1767+W1767</f>
        <v>492.08340499999997</v>
      </c>
    </row>
    <row r="1768" spans="2:71" ht="15.6" customHeight="1" outlineLevel="2" x14ac:dyDescent="0.2">
      <c r="D1768" s="738" t="s">
        <v>868</v>
      </c>
      <c r="E1768" s="579">
        <v>1</v>
      </c>
      <c r="F1768" s="576" t="s">
        <v>73</v>
      </c>
      <c r="G1768" s="580">
        <v>4</v>
      </c>
      <c r="H1768" s="580">
        <f>E1768*G1768</f>
        <v>4</v>
      </c>
      <c r="I1768" s="768">
        <v>283.05</v>
      </c>
      <c r="J1768" s="768">
        <f>E1768*I1768</f>
        <v>283.05</v>
      </c>
      <c r="L1768" s="768">
        <f>E1768*K1768</f>
        <v>0</v>
      </c>
      <c r="M1768" s="768">
        <f>J1768+H1768*Tabellen!$K$2+L1768</f>
        <v>523.04999999999995</v>
      </c>
      <c r="O1768" s="889">
        <f>R1768+T1768</f>
        <v>632.89049999999997</v>
      </c>
      <c r="P1768" s="902"/>
      <c r="Q1768" s="894" t="s">
        <v>1007</v>
      </c>
      <c r="R1768" s="889">
        <f>H1768*Tabellen!$K$2*Tabellen!$F$2</f>
        <v>290.39999999999998</v>
      </c>
      <c r="S1768" s="895" t="s">
        <v>1089</v>
      </c>
      <c r="T1768" s="889">
        <f>J1768*Tabellen!$F$2</f>
        <v>342.4905</v>
      </c>
      <c r="U1768" s="889">
        <f>R1768*Tabellen!$G$2</f>
        <v>26.135999999999996</v>
      </c>
      <c r="V1768" s="889">
        <f>T1768*Tabellen!$H$2</f>
        <v>71.923005000000003</v>
      </c>
      <c r="W1768" s="889">
        <f>U1768+V1768</f>
        <v>98.059004999999999</v>
      </c>
      <c r="X1768" s="889">
        <f>O1768+W1768</f>
        <v>730.94950499999993</v>
      </c>
    </row>
    <row r="1769" spans="2:71" ht="15.6" customHeight="1" outlineLevel="2" x14ac:dyDescent="0.2">
      <c r="B1769" s="578"/>
      <c r="D1769" s="578" t="s">
        <v>1689</v>
      </c>
      <c r="E1769" s="579"/>
      <c r="G1769" s="580"/>
      <c r="H1769" s="580"/>
      <c r="N1769" s="703"/>
      <c r="O1769" s="889"/>
      <c r="P1769" s="902"/>
      <c r="Q1769" s="894"/>
      <c r="S1769" s="895"/>
    </row>
    <row r="1770" spans="2:71" ht="15.6" customHeight="1" outlineLevel="2" x14ac:dyDescent="0.2">
      <c r="D1770" s="578" t="s">
        <v>1690</v>
      </c>
      <c r="O1770" s="888"/>
      <c r="P1770" s="894"/>
      <c r="Q1770" s="894"/>
      <c r="S1770" s="895"/>
    </row>
    <row r="1771" spans="2:71" ht="15.6" customHeight="1" outlineLevel="2" x14ac:dyDescent="0.2">
      <c r="B1771" s="578"/>
      <c r="D1771" s="578" t="s">
        <v>1691</v>
      </c>
      <c r="E1771" s="579"/>
      <c r="G1771" s="580"/>
      <c r="H1771" s="580"/>
      <c r="N1771" s="703"/>
      <c r="O1771" s="888"/>
      <c r="P1771" s="888"/>
      <c r="Q1771" s="894"/>
      <c r="S1771" s="895"/>
    </row>
    <row r="1772" spans="2:71" ht="15.6" customHeight="1" outlineLevel="2" x14ac:dyDescent="0.2">
      <c r="B1772" s="578"/>
      <c r="D1772" s="578" t="s">
        <v>1222</v>
      </c>
      <c r="E1772" s="579"/>
      <c r="G1772" s="580"/>
      <c r="H1772" s="580"/>
      <c r="N1772" s="703"/>
      <c r="O1772" s="888"/>
      <c r="P1772" s="888"/>
      <c r="Q1772" s="894"/>
      <c r="S1772" s="895"/>
    </row>
    <row r="1773" spans="2:71" ht="15.6" customHeight="1" outlineLevel="2" x14ac:dyDescent="0.2">
      <c r="B1773" s="578"/>
      <c r="D1773" s="601"/>
      <c r="E1773" s="579"/>
      <c r="G1773" s="580"/>
      <c r="H1773" s="580"/>
      <c r="N1773" s="703"/>
      <c r="O1773" s="888"/>
      <c r="P1773" s="888"/>
      <c r="Q1773" s="888"/>
    </row>
    <row r="1774" spans="2:71" ht="9" customHeight="1" outlineLevel="1" x14ac:dyDescent="0.2">
      <c r="B1774" s="582"/>
      <c r="D1774" s="583"/>
      <c r="E1774" s="585"/>
      <c r="F1774" s="583"/>
      <c r="G1774" s="584"/>
      <c r="H1774" s="584"/>
      <c r="I1774" s="769"/>
      <c r="J1774" s="769"/>
      <c r="K1774" s="769"/>
      <c r="L1774" s="769"/>
      <c r="M1774" s="769"/>
      <c r="N1774" s="694"/>
      <c r="O1774" s="892"/>
      <c r="P1774" s="892"/>
      <c r="Q1774" s="892"/>
      <c r="R1774" s="893"/>
      <c r="S1774" s="893"/>
      <c r="T1774" s="893"/>
      <c r="U1774" s="893"/>
      <c r="V1774" s="893"/>
      <c r="W1774" s="893"/>
      <c r="X1774" s="893"/>
      <c r="Y1774" s="892"/>
      <c r="Z1774" s="837"/>
      <c r="AA1774" s="838"/>
      <c r="AG1774" s="835"/>
      <c r="AH1774" s="835"/>
    </row>
    <row r="1775" spans="2:71" s="789" customFormat="1" ht="15.6" customHeight="1" outlineLevel="1" x14ac:dyDescent="0.2">
      <c r="B1775" s="569" t="s">
        <v>983</v>
      </c>
      <c r="C1775" s="814"/>
      <c r="D1775" s="570" t="s">
        <v>162</v>
      </c>
      <c r="E1775" s="577">
        <v>1</v>
      </c>
      <c r="F1775" s="570" t="s">
        <v>72</v>
      </c>
      <c r="G1775" s="571"/>
      <c r="H1775" s="1016">
        <f>SUM(H1776:H1778)/E1775</f>
        <v>0.8</v>
      </c>
      <c r="I1775" s="767"/>
      <c r="J1775" s="767">
        <f>SUM(J1776:J1778)/E1775</f>
        <v>30</v>
      </c>
      <c r="K1775" s="767"/>
      <c r="L1775" s="767">
        <f>SUM(L1776:L1778)/E1775</f>
        <v>0</v>
      </c>
      <c r="M1775" s="767">
        <f>SUM(M1776:M1778)</f>
        <v>78</v>
      </c>
      <c r="N1775" s="814"/>
      <c r="O1775" s="886">
        <f>SUM(O1776:O1777)/E1775</f>
        <v>94.38</v>
      </c>
      <c r="P1775" s="885" t="str">
        <f>B1775</f>
        <v>V4-3-X</v>
      </c>
      <c r="Q1775" s="885"/>
      <c r="R1775" s="886"/>
      <c r="S1775" s="886"/>
      <c r="T1775" s="886"/>
      <c r="U1775" s="899"/>
      <c r="V1775" s="886"/>
      <c r="W1775" s="886"/>
      <c r="X1775" s="886">
        <f>SUM(X1776:X1777)/E1775</f>
        <v>107.2302</v>
      </c>
      <c r="Y1775" s="887"/>
      <c r="Z1775" s="832"/>
      <c r="AA1775" s="832"/>
      <c r="AB1775" s="832"/>
      <c r="AC1775" s="832"/>
      <c r="AD1775" s="832"/>
      <c r="AE1775" s="832"/>
      <c r="AF1775" s="832"/>
      <c r="AG1775" s="832"/>
      <c r="AH1775" s="832"/>
      <c r="AI1775" s="832"/>
      <c r="AJ1775" s="832"/>
      <c r="AK1775" s="832"/>
      <c r="AL1775" s="832"/>
      <c r="AM1775" s="832"/>
      <c r="AN1775" s="832"/>
      <c r="AO1775" s="832"/>
      <c r="AP1775" s="832"/>
      <c r="AQ1775" s="832"/>
      <c r="AR1775" s="832"/>
      <c r="AS1775" s="832"/>
      <c r="AT1775" s="832"/>
      <c r="AU1775" s="832"/>
      <c r="AV1775" s="832"/>
      <c r="AW1775" s="832"/>
      <c r="AX1775" s="832"/>
      <c r="AY1775" s="832"/>
      <c r="AZ1775" s="832"/>
      <c r="BA1775" s="832"/>
      <c r="BB1775" s="832"/>
      <c r="BC1775" s="832"/>
      <c r="BD1775" s="832"/>
      <c r="BE1775" s="832"/>
      <c r="BF1775" s="832"/>
      <c r="BG1775" s="832"/>
      <c r="BH1775" s="832"/>
      <c r="BI1775" s="832"/>
      <c r="BJ1775" s="832"/>
      <c r="BK1775" s="832"/>
      <c r="BL1775" s="832"/>
      <c r="BM1775" s="832"/>
      <c r="BN1775" s="832"/>
      <c r="BO1775" s="832"/>
      <c r="BP1775" s="832"/>
      <c r="BQ1775" s="832"/>
      <c r="BR1775" s="832"/>
      <c r="BS1775" s="832"/>
    </row>
    <row r="1776" spans="2:71" ht="15.6" customHeight="1" outlineLevel="2" x14ac:dyDescent="0.2">
      <c r="B1776" s="578"/>
      <c r="D1776" s="587" t="s">
        <v>142</v>
      </c>
      <c r="E1776" s="579"/>
      <c r="G1776" s="580"/>
      <c r="H1776" s="1011"/>
      <c r="I1776" s="774"/>
      <c r="J1776" s="774"/>
      <c r="K1776" s="774"/>
      <c r="N1776" s="703"/>
      <c r="O1776" s="888" t="str">
        <f>R1776</f>
        <v>incl. opslagen</v>
      </c>
      <c r="P1776" s="888"/>
      <c r="Q1776" s="894"/>
      <c r="R1776" s="901" t="str">
        <f>Tabellen!$C$2</f>
        <v>incl. opslagen</v>
      </c>
      <c r="S1776" s="895"/>
      <c r="T1776" s="901" t="str">
        <f>Tabellen!$C$2</f>
        <v>incl. opslagen</v>
      </c>
    </row>
    <row r="1777" spans="1:71" ht="15.6" customHeight="1" outlineLevel="2" x14ac:dyDescent="0.2">
      <c r="B1777" s="583" t="s">
        <v>1223</v>
      </c>
      <c r="D1777" s="578" t="s">
        <v>1357</v>
      </c>
      <c r="E1777" s="579">
        <v>1</v>
      </c>
      <c r="F1777" s="607" t="s">
        <v>71</v>
      </c>
      <c r="G1777" s="580">
        <v>0.8</v>
      </c>
      <c r="H1777" s="1017">
        <f>E1777*G1777</f>
        <v>0.8</v>
      </c>
      <c r="I1777" s="775">
        <v>30</v>
      </c>
      <c r="J1777" s="775">
        <f>E1777*I1777</f>
        <v>30</v>
      </c>
      <c r="K1777" s="775"/>
      <c r="L1777" s="775">
        <f>E1777*K1777</f>
        <v>0</v>
      </c>
      <c r="M1777" s="775">
        <f>J1777+H1777*Tabellen!$K$2+L1777</f>
        <v>78</v>
      </c>
      <c r="N1777" s="703"/>
      <c r="O1777" s="889">
        <f>R1777+T1777</f>
        <v>94.38</v>
      </c>
      <c r="P1777" s="902"/>
      <c r="Q1777" s="894" t="s">
        <v>1007</v>
      </c>
      <c r="R1777" s="889">
        <f>H1777*Tabellen!$K$2*Tabellen!$F$2</f>
        <v>58.08</v>
      </c>
      <c r="S1777" s="895" t="s">
        <v>1089</v>
      </c>
      <c r="T1777" s="889">
        <f>J1777*Tabellen!$F$2</f>
        <v>36.299999999999997</v>
      </c>
      <c r="U1777" s="889">
        <f>R1777*Tabellen!$G$2</f>
        <v>5.2271999999999998</v>
      </c>
      <c r="V1777" s="889">
        <f>T1777*Tabellen!$H$2</f>
        <v>7.6229999999999993</v>
      </c>
      <c r="W1777" s="889">
        <f>U1777+V1777</f>
        <v>12.850199999999999</v>
      </c>
      <c r="X1777" s="889">
        <f>O1777+W1777</f>
        <v>107.2302</v>
      </c>
    </row>
    <row r="1778" spans="1:71" ht="15.6" customHeight="1" outlineLevel="2" x14ac:dyDescent="0.2">
      <c r="B1778" s="578"/>
      <c r="D1778" s="693"/>
      <c r="E1778" s="579"/>
      <c r="F1778" s="607"/>
      <c r="G1778" s="580"/>
      <c r="H1778" s="1011"/>
      <c r="N1778" s="703"/>
      <c r="O1778" s="888"/>
      <c r="P1778" s="888"/>
      <c r="Q1778" s="888"/>
    </row>
    <row r="1779" spans="1:71" ht="9" customHeight="1" outlineLevel="1" x14ac:dyDescent="0.2">
      <c r="B1779" s="582"/>
      <c r="D1779" s="583"/>
      <c r="E1779" s="585"/>
      <c r="F1779" s="583"/>
      <c r="G1779" s="584"/>
      <c r="H1779" s="1018"/>
      <c r="I1779" s="769"/>
      <c r="J1779" s="769"/>
      <c r="K1779" s="769"/>
      <c r="L1779" s="769"/>
      <c r="M1779" s="769"/>
      <c r="N1779" s="694"/>
      <c r="O1779" s="892"/>
      <c r="P1779" s="892"/>
      <c r="Q1779" s="892"/>
      <c r="R1779" s="893"/>
      <c r="S1779" s="893"/>
      <c r="T1779" s="893"/>
      <c r="U1779" s="893"/>
      <c r="V1779" s="893"/>
      <c r="W1779" s="893"/>
      <c r="X1779" s="893"/>
      <c r="Y1779" s="892"/>
      <c r="Z1779" s="837"/>
      <c r="AA1779" s="838"/>
      <c r="AG1779" s="835"/>
      <c r="AH1779" s="835"/>
    </row>
    <row r="1780" spans="1:71" s="789" customFormat="1" ht="15.6" customHeight="1" outlineLevel="1" x14ac:dyDescent="0.2">
      <c r="B1780" s="569" t="s">
        <v>1133</v>
      </c>
      <c r="C1780" s="814"/>
      <c r="D1780" s="570" t="s">
        <v>1829</v>
      </c>
      <c r="E1780" s="577">
        <v>1</v>
      </c>
      <c r="F1780" s="570" t="s">
        <v>73</v>
      </c>
      <c r="G1780" s="571"/>
      <c r="H1780" s="1016">
        <f>SUM(H1782:H1790)</f>
        <v>4.6159999999999997</v>
      </c>
      <c r="I1780" s="767"/>
      <c r="J1780" s="767">
        <f>SUM(J1782:J1790)</f>
        <v>407.66</v>
      </c>
      <c r="K1780" s="767"/>
      <c r="L1780" s="767">
        <f>SUM(L1782:L1790)</f>
        <v>0</v>
      </c>
      <c r="M1780" s="767">
        <f>SUM(M1782:M1790)</f>
        <v>684.62000000000012</v>
      </c>
      <c r="N1780" s="814"/>
      <c r="O1780" s="886">
        <f>SUM(O1781:O1785)/E1780</f>
        <v>828.39020000000005</v>
      </c>
      <c r="P1780" s="885" t="str">
        <f>B1780</f>
        <v>V4-4-A1</v>
      </c>
      <c r="Q1780" s="885"/>
      <c r="R1780" s="886"/>
      <c r="S1780" s="886"/>
      <c r="T1780" s="886"/>
      <c r="U1780" s="899"/>
      <c r="V1780" s="886"/>
      <c r="W1780" s="886"/>
      <c r="X1780" s="886">
        <f>SUM(X1781:X1785)/E1780</f>
        <v>962.13755000000003</v>
      </c>
      <c r="Y1780" s="885"/>
      <c r="Z1780" s="836"/>
      <c r="AA1780" s="832"/>
      <c r="AB1780" s="832"/>
      <c r="AC1780" s="832"/>
      <c r="AD1780" s="832"/>
      <c r="AE1780" s="832"/>
      <c r="AF1780" s="832"/>
      <c r="AG1780" s="832"/>
      <c r="AH1780" s="832"/>
      <c r="AI1780" s="832"/>
      <c r="AJ1780" s="832"/>
      <c r="AK1780" s="832"/>
      <c r="AL1780" s="832"/>
      <c r="AM1780" s="832"/>
      <c r="AN1780" s="832"/>
      <c r="AO1780" s="832"/>
      <c r="AP1780" s="832"/>
      <c r="AQ1780" s="832"/>
      <c r="AR1780" s="832"/>
      <c r="AS1780" s="832"/>
      <c r="AT1780" s="832"/>
      <c r="AU1780" s="832"/>
      <c r="AV1780" s="832"/>
      <c r="AW1780" s="832"/>
      <c r="AX1780" s="832"/>
      <c r="AY1780" s="832"/>
      <c r="AZ1780" s="832"/>
      <c r="BA1780" s="832"/>
      <c r="BB1780" s="832"/>
      <c r="BC1780" s="832"/>
      <c r="BD1780" s="832"/>
      <c r="BE1780" s="832"/>
      <c r="BF1780" s="832"/>
      <c r="BG1780" s="832"/>
      <c r="BH1780" s="832"/>
      <c r="BI1780" s="832"/>
      <c r="BJ1780" s="832"/>
      <c r="BK1780" s="832"/>
      <c r="BL1780" s="832"/>
      <c r="BM1780" s="832"/>
      <c r="BN1780" s="832"/>
      <c r="BO1780" s="832"/>
      <c r="BP1780" s="832"/>
      <c r="BQ1780" s="832"/>
      <c r="BR1780" s="832"/>
      <c r="BS1780" s="832"/>
    </row>
    <row r="1781" spans="1:71" s="575" customFormat="1" ht="15.6" customHeight="1" outlineLevel="2" x14ac:dyDescent="0.2">
      <c r="A1781" s="811"/>
      <c r="B1781" s="686"/>
      <c r="C1781" s="699"/>
      <c r="D1781" s="692"/>
      <c r="E1781" s="593"/>
      <c r="F1781" s="594"/>
      <c r="G1781" s="574"/>
      <c r="H1781" s="593"/>
      <c r="I1781" s="771"/>
      <c r="J1781" s="771"/>
      <c r="K1781" s="771"/>
      <c r="L1781" s="771"/>
      <c r="M1781" s="772"/>
      <c r="N1781" s="704"/>
      <c r="O1781" s="888" t="str">
        <f>R1781</f>
        <v>incl. opslagen</v>
      </c>
      <c r="P1781" s="888"/>
      <c r="Q1781" s="894"/>
      <c r="R1781" s="901" t="str">
        <f>Tabellen!$C$2</f>
        <v>incl. opslagen</v>
      </c>
      <c r="S1781" s="895"/>
      <c r="T1781" s="901" t="str">
        <f>Tabellen!$C$2</f>
        <v>incl. opslagen</v>
      </c>
      <c r="U1781" s="889"/>
      <c r="V1781" s="889"/>
      <c r="W1781" s="889"/>
      <c r="X1781" s="889"/>
      <c r="Y1781" s="890"/>
      <c r="Z1781" s="841"/>
      <c r="AA1781" s="839"/>
      <c r="AB1781" s="839"/>
      <c r="AC1781" s="839"/>
      <c r="AD1781" s="839"/>
      <c r="AE1781" s="839"/>
      <c r="AF1781" s="839"/>
      <c r="AG1781" s="839"/>
      <c r="AH1781" s="839"/>
      <c r="AI1781" s="839"/>
      <c r="AJ1781" s="839"/>
      <c r="AK1781" s="839"/>
      <c r="AL1781" s="839"/>
      <c r="AM1781" s="839"/>
      <c r="AN1781" s="839"/>
      <c r="AO1781" s="839"/>
      <c r="AP1781" s="839"/>
      <c r="AQ1781" s="839"/>
      <c r="AR1781" s="839"/>
      <c r="AS1781" s="839"/>
      <c r="AT1781" s="839"/>
      <c r="AU1781" s="839"/>
      <c r="AV1781" s="839"/>
      <c r="AW1781" s="839"/>
      <c r="AX1781" s="839"/>
      <c r="AY1781" s="839"/>
      <c r="AZ1781" s="839"/>
      <c r="BA1781" s="839"/>
      <c r="BB1781" s="839"/>
      <c r="BC1781" s="839"/>
      <c r="BD1781" s="839"/>
      <c r="BE1781" s="839"/>
      <c r="BF1781" s="839"/>
      <c r="BG1781" s="839"/>
      <c r="BH1781" s="839"/>
      <c r="BI1781" s="839"/>
      <c r="BJ1781" s="839"/>
      <c r="BK1781" s="839"/>
      <c r="BL1781" s="839"/>
      <c r="BM1781" s="839"/>
      <c r="BN1781" s="839"/>
      <c r="BO1781" s="839"/>
      <c r="BP1781" s="839"/>
      <c r="BQ1781" s="839"/>
      <c r="BR1781" s="839"/>
      <c r="BS1781" s="839"/>
    </row>
    <row r="1782" spans="1:71" s="575" customFormat="1" ht="15.6" customHeight="1" outlineLevel="2" x14ac:dyDescent="0.2">
      <c r="A1782" s="811"/>
      <c r="B1782" s="578"/>
      <c r="C1782" s="694"/>
      <c r="D1782" s="578" t="s">
        <v>1225</v>
      </c>
      <c r="E1782" s="579">
        <v>1</v>
      </c>
      <c r="F1782" s="576" t="s">
        <v>73</v>
      </c>
      <c r="G1782" s="579">
        <v>1.5</v>
      </c>
      <c r="H1782" s="597">
        <f>E1782*G1782</f>
        <v>1.5</v>
      </c>
      <c r="I1782" s="768">
        <v>15</v>
      </c>
      <c r="J1782" s="768">
        <f>E1782*I1782</f>
        <v>15</v>
      </c>
      <c r="K1782" s="768"/>
      <c r="L1782" s="768">
        <f>E1782*K1782</f>
        <v>0</v>
      </c>
      <c r="M1782" s="768">
        <f>J1782+H1782*Tabellen!$K$2+L1782</f>
        <v>105</v>
      </c>
      <c r="N1782" s="704"/>
      <c r="O1782" s="889">
        <f>R1782+T1782</f>
        <v>127.04999999999998</v>
      </c>
      <c r="P1782" s="902"/>
      <c r="Q1782" s="894" t="s">
        <v>1007</v>
      </c>
      <c r="R1782" s="889">
        <f>H1782*Tabellen!$K$2*Tabellen!$F$2</f>
        <v>108.89999999999999</v>
      </c>
      <c r="S1782" s="895" t="s">
        <v>1089</v>
      </c>
      <c r="T1782" s="889">
        <f>J1782*Tabellen!$F$2</f>
        <v>18.149999999999999</v>
      </c>
      <c r="U1782" s="889">
        <f>R1782*Tabellen!$G$2</f>
        <v>9.8009999999999984</v>
      </c>
      <c r="V1782" s="889">
        <f>T1782*Tabellen!$H$2</f>
        <v>3.8114999999999997</v>
      </c>
      <c r="W1782" s="889">
        <f>U1782+V1782</f>
        <v>13.612499999999997</v>
      </c>
      <c r="X1782" s="889">
        <f>O1782+W1782</f>
        <v>140.66249999999997</v>
      </c>
      <c r="Y1782" s="888"/>
      <c r="Z1782" s="839"/>
      <c r="AA1782" s="839"/>
      <c r="AB1782" s="839"/>
      <c r="AC1782" s="839"/>
      <c r="AD1782" s="839"/>
      <c r="AE1782" s="839"/>
      <c r="AF1782" s="839"/>
      <c r="AG1782" s="839"/>
      <c r="AH1782" s="839"/>
      <c r="AI1782" s="839"/>
      <c r="AJ1782" s="839"/>
      <c r="AK1782" s="839"/>
      <c r="AL1782" s="839"/>
      <c r="AM1782" s="839"/>
      <c r="AN1782" s="839"/>
      <c r="AO1782" s="839"/>
      <c r="AP1782" s="839"/>
      <c r="AQ1782" s="839"/>
      <c r="AR1782" s="839"/>
      <c r="AS1782" s="839"/>
      <c r="AT1782" s="839"/>
      <c r="AU1782" s="839"/>
      <c r="AV1782" s="839"/>
      <c r="AW1782" s="839"/>
      <c r="AX1782" s="839"/>
      <c r="AY1782" s="839"/>
      <c r="AZ1782" s="839"/>
      <c r="BA1782" s="839"/>
      <c r="BB1782" s="839"/>
      <c r="BC1782" s="839"/>
      <c r="BD1782" s="839"/>
      <c r="BE1782" s="839"/>
      <c r="BF1782" s="839"/>
      <c r="BG1782" s="839"/>
      <c r="BH1782" s="839"/>
      <c r="BI1782" s="839"/>
      <c r="BJ1782" s="839"/>
      <c r="BK1782" s="839"/>
      <c r="BL1782" s="839"/>
      <c r="BM1782" s="839"/>
      <c r="BN1782" s="839"/>
      <c r="BO1782" s="839"/>
      <c r="BP1782" s="839"/>
      <c r="BQ1782" s="839"/>
      <c r="BR1782" s="839"/>
      <c r="BS1782" s="839"/>
    </row>
    <row r="1783" spans="1:71" ht="15.6" customHeight="1" outlineLevel="2" x14ac:dyDescent="0.2">
      <c r="D1783" s="578" t="s">
        <v>1227</v>
      </c>
      <c r="E1783" s="579">
        <v>1</v>
      </c>
      <c r="F1783" s="576" t="s">
        <v>72</v>
      </c>
      <c r="G1783" s="580">
        <v>0.35</v>
      </c>
      <c r="H1783" s="1011">
        <f>E1783*G1783</f>
        <v>0.35</v>
      </c>
      <c r="I1783" s="768">
        <v>0</v>
      </c>
      <c r="J1783" s="768">
        <f>E1783*I1783</f>
        <v>0</v>
      </c>
      <c r="L1783" s="768">
        <f>E1783*K1783</f>
        <v>0</v>
      </c>
      <c r="M1783" s="768">
        <f>J1783+H1783*Tabellen!$K$2+L1783</f>
        <v>21</v>
      </c>
      <c r="O1783" s="889">
        <f>R1783+T1783</f>
        <v>25.41</v>
      </c>
      <c r="P1783" s="902"/>
      <c r="Q1783" s="894" t="s">
        <v>1007</v>
      </c>
      <c r="R1783" s="889">
        <f>H1783*Tabellen!$K$2*Tabellen!$F$2</f>
        <v>25.41</v>
      </c>
      <c r="S1783" s="895" t="s">
        <v>1089</v>
      </c>
      <c r="T1783" s="889">
        <f>J1783*Tabellen!$F$2</f>
        <v>0</v>
      </c>
      <c r="U1783" s="889">
        <f>R1783*Tabellen!$G$2</f>
        <v>2.2868999999999997</v>
      </c>
      <c r="V1783" s="889">
        <f>T1783*Tabellen!$H$2</f>
        <v>0</v>
      </c>
      <c r="W1783" s="889">
        <f>U1783+V1783</f>
        <v>2.2868999999999997</v>
      </c>
      <c r="X1783" s="889">
        <f>O1783+W1783</f>
        <v>27.696899999999999</v>
      </c>
    </row>
    <row r="1784" spans="1:71" s="733" customFormat="1" ht="15.6" customHeight="1" outlineLevel="2" x14ac:dyDescent="0.2">
      <c r="A1784" s="813"/>
      <c r="B1784" s="578"/>
      <c r="C1784" s="694"/>
      <c r="D1784" s="578" t="s">
        <v>1226</v>
      </c>
      <c r="E1784" s="579">
        <f>0.55+0.55+0.78+0.78</f>
        <v>2.66</v>
      </c>
      <c r="F1784" s="576" t="s">
        <v>71</v>
      </c>
      <c r="G1784" s="580">
        <v>0.1</v>
      </c>
      <c r="H1784" s="597">
        <f>E1784*G1784</f>
        <v>0.26600000000000001</v>
      </c>
      <c r="I1784" s="768"/>
      <c r="J1784" s="768"/>
      <c r="K1784" s="768"/>
      <c r="L1784" s="768"/>
      <c r="M1784" s="768">
        <f>J1784+H1784*Tabellen!$K$2+L1784</f>
        <v>15.96</v>
      </c>
      <c r="N1784" s="736"/>
      <c r="O1784" s="889">
        <f>R1784+T1784</f>
        <v>19.311600000000002</v>
      </c>
      <c r="P1784" s="902"/>
      <c r="Q1784" s="894" t="s">
        <v>1007</v>
      </c>
      <c r="R1784" s="889">
        <f>H1784*Tabellen!$K$2*Tabellen!$F$2</f>
        <v>19.311600000000002</v>
      </c>
      <c r="S1784" s="895" t="s">
        <v>1089</v>
      </c>
      <c r="T1784" s="889">
        <f>J1784*Tabellen!$F$2</f>
        <v>0</v>
      </c>
      <c r="U1784" s="889">
        <f>R1784*Tabellen!$G$2</f>
        <v>1.7380440000000001</v>
      </c>
      <c r="V1784" s="889">
        <f>T1784*Tabellen!$H$2</f>
        <v>0</v>
      </c>
      <c r="W1784" s="889">
        <f>U1784+V1784</f>
        <v>1.7380440000000001</v>
      </c>
      <c r="X1784" s="889">
        <f>O1784+W1784</f>
        <v>21.049644000000001</v>
      </c>
      <c r="Y1784" s="905"/>
      <c r="Z1784" s="842"/>
      <c r="AA1784" s="842"/>
      <c r="AB1784" s="842"/>
      <c r="AC1784" s="842"/>
      <c r="AD1784" s="842"/>
      <c r="AE1784" s="842"/>
      <c r="AF1784" s="842"/>
      <c r="AG1784" s="842"/>
      <c r="AH1784" s="842"/>
      <c r="AI1784" s="842"/>
      <c r="AJ1784" s="842"/>
      <c r="AK1784" s="842"/>
      <c r="AL1784" s="842"/>
      <c r="AM1784" s="842"/>
      <c r="AN1784" s="842"/>
      <c r="AO1784" s="842"/>
      <c r="AP1784" s="842"/>
      <c r="AQ1784" s="842"/>
      <c r="AR1784" s="842"/>
      <c r="AS1784" s="842"/>
      <c r="AT1784" s="842"/>
      <c r="AU1784" s="842"/>
      <c r="AV1784" s="842"/>
      <c r="AW1784" s="842"/>
      <c r="AX1784" s="842"/>
      <c r="AY1784" s="842"/>
      <c r="AZ1784" s="842"/>
      <c r="BA1784" s="842"/>
      <c r="BB1784" s="842"/>
      <c r="BC1784" s="842"/>
      <c r="BD1784" s="842"/>
      <c r="BE1784" s="842"/>
      <c r="BF1784" s="842"/>
      <c r="BG1784" s="842"/>
      <c r="BH1784" s="842"/>
      <c r="BI1784" s="842"/>
      <c r="BJ1784" s="842"/>
      <c r="BK1784" s="842"/>
      <c r="BL1784" s="842"/>
      <c r="BM1784" s="842"/>
      <c r="BN1784" s="842"/>
      <c r="BO1784" s="842"/>
      <c r="BP1784" s="842"/>
      <c r="BQ1784" s="842"/>
      <c r="BR1784" s="842"/>
      <c r="BS1784" s="842"/>
    </row>
    <row r="1785" spans="1:71" ht="15.6" customHeight="1" outlineLevel="2" x14ac:dyDescent="0.2">
      <c r="B1785" s="578" t="s">
        <v>1791</v>
      </c>
      <c r="D1785" s="578" t="s">
        <v>1826</v>
      </c>
      <c r="E1785" s="579">
        <v>1</v>
      </c>
      <c r="F1785" s="576" t="s">
        <v>73</v>
      </c>
      <c r="G1785" s="580">
        <v>2.5</v>
      </c>
      <c r="H1785" s="1011">
        <f>E1785*G1785</f>
        <v>2.5</v>
      </c>
      <c r="I1785" s="768">
        <v>392.66</v>
      </c>
      <c r="J1785" s="768">
        <f>E1785*I1785</f>
        <v>392.66</v>
      </c>
      <c r="L1785" s="768">
        <f>E1785*K1785</f>
        <v>0</v>
      </c>
      <c r="M1785" s="768">
        <f>J1785+H1785*Tabellen!$K$2+L1785</f>
        <v>542.66000000000008</v>
      </c>
      <c r="N1785" s="703"/>
      <c r="O1785" s="889">
        <f>R1785+T1785</f>
        <v>656.61860000000001</v>
      </c>
      <c r="P1785" s="902"/>
      <c r="Q1785" s="894" t="s">
        <v>1007</v>
      </c>
      <c r="R1785" s="889">
        <f>H1785*Tabellen!$K$2*Tabellen!$F$2</f>
        <v>181.5</v>
      </c>
      <c r="S1785" s="895" t="s">
        <v>1089</v>
      </c>
      <c r="T1785" s="889">
        <f>J1785*Tabellen!$F$2</f>
        <v>475.11860000000001</v>
      </c>
      <c r="U1785" s="889">
        <f>R1785*Tabellen!$G$2</f>
        <v>16.335000000000001</v>
      </c>
      <c r="V1785" s="889">
        <f>T1785*Tabellen!$H$2</f>
        <v>99.774906000000001</v>
      </c>
      <c r="W1785" s="889">
        <f>U1785+V1785</f>
        <v>116.109906</v>
      </c>
      <c r="X1785" s="889">
        <f>O1785+W1785</f>
        <v>772.72850600000004</v>
      </c>
      <c r="Y1785" s="888"/>
      <c r="Z1785" s="836"/>
    </row>
    <row r="1786" spans="1:71" s="575" customFormat="1" ht="15.6" customHeight="1" outlineLevel="2" x14ac:dyDescent="0.2">
      <c r="A1786" s="811"/>
      <c r="B1786" s="578"/>
      <c r="C1786" s="694"/>
      <c r="D1786" s="578" t="s">
        <v>1689</v>
      </c>
      <c r="E1786" s="579"/>
      <c r="F1786" s="578"/>
      <c r="G1786" s="579"/>
      <c r="H1786" s="1011"/>
      <c r="I1786" s="781"/>
      <c r="J1786" s="768"/>
      <c r="K1786" s="768"/>
      <c r="L1786" s="768"/>
      <c r="M1786" s="768"/>
      <c r="N1786" s="704"/>
      <c r="O1786" s="897"/>
      <c r="P1786" s="897"/>
      <c r="Q1786" s="894"/>
      <c r="R1786" s="889"/>
      <c r="S1786" s="895"/>
      <c r="T1786" s="889"/>
      <c r="U1786" s="889"/>
      <c r="V1786" s="889"/>
      <c r="W1786" s="889"/>
      <c r="X1786" s="889"/>
      <c r="Y1786" s="897"/>
      <c r="Z1786" s="839"/>
      <c r="AA1786" s="839"/>
      <c r="AB1786" s="839"/>
      <c r="AC1786" s="839"/>
      <c r="AD1786" s="839"/>
      <c r="AE1786" s="839"/>
      <c r="AF1786" s="839"/>
      <c r="AG1786" s="839"/>
      <c r="AH1786" s="839"/>
      <c r="AI1786" s="839"/>
      <c r="AJ1786" s="839"/>
      <c r="AK1786" s="839"/>
      <c r="AL1786" s="839"/>
      <c r="AM1786" s="839"/>
      <c r="AN1786" s="839"/>
      <c r="AO1786" s="839"/>
      <c r="AP1786" s="839"/>
      <c r="AQ1786" s="839"/>
      <c r="AR1786" s="839"/>
      <c r="AS1786" s="839"/>
      <c r="AT1786" s="839"/>
      <c r="AU1786" s="839"/>
      <c r="AV1786" s="839"/>
      <c r="AW1786" s="839"/>
      <c r="AX1786" s="839"/>
      <c r="AY1786" s="839"/>
      <c r="AZ1786" s="839"/>
      <c r="BA1786" s="839"/>
      <c r="BB1786" s="839"/>
      <c r="BC1786" s="839"/>
      <c r="BD1786" s="839"/>
      <c r="BE1786" s="839"/>
      <c r="BF1786" s="839"/>
      <c r="BG1786" s="839"/>
      <c r="BH1786" s="839"/>
      <c r="BI1786" s="839"/>
      <c r="BJ1786" s="839"/>
      <c r="BK1786" s="839"/>
      <c r="BL1786" s="839"/>
      <c r="BM1786" s="839"/>
      <c r="BN1786" s="839"/>
      <c r="BO1786" s="839"/>
      <c r="BP1786" s="839"/>
      <c r="BQ1786" s="839"/>
      <c r="BR1786" s="839"/>
      <c r="BS1786" s="839"/>
    </row>
    <row r="1787" spans="1:71" s="575" customFormat="1" ht="15.6" customHeight="1" outlineLevel="2" x14ac:dyDescent="0.2">
      <c r="A1787" s="811"/>
      <c r="B1787" s="578"/>
      <c r="C1787" s="694"/>
      <c r="D1787" s="578" t="s">
        <v>1690</v>
      </c>
      <c r="E1787" s="579"/>
      <c r="F1787" s="578"/>
      <c r="G1787" s="579"/>
      <c r="H1787" s="1011"/>
      <c r="I1787" s="781"/>
      <c r="J1787" s="768"/>
      <c r="K1787" s="768"/>
      <c r="L1787" s="768"/>
      <c r="M1787" s="768"/>
      <c r="N1787" s="704"/>
      <c r="O1787" s="897"/>
      <c r="P1787" s="897"/>
      <c r="Q1787" s="894"/>
      <c r="R1787" s="889"/>
      <c r="S1787" s="895"/>
      <c r="T1787" s="889"/>
      <c r="U1787" s="889"/>
      <c r="V1787" s="889"/>
      <c r="W1787" s="889"/>
      <c r="X1787" s="889"/>
      <c r="Y1787" s="897"/>
      <c r="Z1787" s="839"/>
      <c r="AA1787" s="839"/>
      <c r="AB1787" s="839"/>
      <c r="AC1787" s="839"/>
      <c r="AD1787" s="839"/>
      <c r="AE1787" s="839"/>
      <c r="AF1787" s="839"/>
      <c r="AG1787" s="839"/>
      <c r="AH1787" s="839"/>
      <c r="AI1787" s="839"/>
      <c r="AJ1787" s="839"/>
      <c r="AK1787" s="839"/>
      <c r="AL1787" s="839"/>
      <c r="AM1787" s="839"/>
      <c r="AN1787" s="839"/>
      <c r="AO1787" s="839"/>
      <c r="AP1787" s="839"/>
      <c r="AQ1787" s="839"/>
      <c r="AR1787" s="839"/>
      <c r="AS1787" s="839"/>
      <c r="AT1787" s="839"/>
      <c r="AU1787" s="839"/>
      <c r="AV1787" s="839"/>
      <c r="AW1787" s="839"/>
      <c r="AX1787" s="839"/>
      <c r="AY1787" s="839"/>
      <c r="AZ1787" s="839"/>
      <c r="BA1787" s="839"/>
      <c r="BB1787" s="839"/>
      <c r="BC1787" s="839"/>
      <c r="BD1787" s="839"/>
      <c r="BE1787" s="839"/>
      <c r="BF1787" s="839"/>
      <c r="BG1787" s="839"/>
      <c r="BH1787" s="839"/>
      <c r="BI1787" s="839"/>
      <c r="BJ1787" s="839"/>
      <c r="BK1787" s="839"/>
      <c r="BL1787" s="839"/>
      <c r="BM1787" s="839"/>
      <c r="BN1787" s="839"/>
      <c r="BO1787" s="839"/>
      <c r="BP1787" s="839"/>
      <c r="BQ1787" s="839"/>
      <c r="BR1787" s="839"/>
      <c r="BS1787" s="839"/>
    </row>
    <row r="1788" spans="1:71" s="575" customFormat="1" ht="15.6" customHeight="1" outlineLevel="2" x14ac:dyDescent="0.2">
      <c r="A1788" s="811"/>
      <c r="B1788" s="686"/>
      <c r="C1788" s="699"/>
      <c r="D1788" s="578" t="s">
        <v>1224</v>
      </c>
      <c r="E1788" s="593"/>
      <c r="F1788" s="594"/>
      <c r="G1788" s="574"/>
      <c r="H1788" s="593"/>
      <c r="I1788" s="771"/>
      <c r="J1788" s="771"/>
      <c r="K1788" s="771"/>
      <c r="L1788" s="771"/>
      <c r="M1788" s="772"/>
      <c r="N1788" s="704"/>
      <c r="O1788" s="897"/>
      <c r="P1788" s="897"/>
      <c r="Q1788" s="894"/>
      <c r="R1788" s="889"/>
      <c r="S1788" s="895"/>
      <c r="T1788" s="889"/>
      <c r="U1788" s="889"/>
      <c r="V1788" s="889"/>
      <c r="W1788" s="889"/>
      <c r="X1788" s="889"/>
      <c r="Y1788" s="890"/>
      <c r="Z1788" s="841"/>
      <c r="AA1788" s="839"/>
      <c r="AB1788" s="839"/>
      <c r="AC1788" s="839"/>
      <c r="AD1788" s="839"/>
      <c r="AE1788" s="839"/>
      <c r="AF1788" s="839"/>
      <c r="AG1788" s="839"/>
      <c r="AH1788" s="839"/>
      <c r="AI1788" s="839"/>
      <c r="AJ1788" s="839"/>
      <c r="AK1788" s="839"/>
      <c r="AL1788" s="839"/>
      <c r="AM1788" s="839"/>
      <c r="AN1788" s="839"/>
      <c r="AO1788" s="839"/>
      <c r="AP1788" s="839"/>
      <c r="AQ1788" s="839"/>
      <c r="AR1788" s="839"/>
      <c r="AS1788" s="839"/>
      <c r="AT1788" s="839"/>
      <c r="AU1788" s="839"/>
      <c r="AV1788" s="839"/>
      <c r="AW1788" s="839"/>
      <c r="AX1788" s="839"/>
      <c r="AY1788" s="839"/>
      <c r="AZ1788" s="839"/>
      <c r="BA1788" s="839"/>
      <c r="BB1788" s="839"/>
      <c r="BC1788" s="839"/>
      <c r="BD1788" s="839"/>
      <c r="BE1788" s="839"/>
      <c r="BF1788" s="839"/>
      <c r="BG1788" s="839"/>
      <c r="BH1788" s="839"/>
      <c r="BI1788" s="839"/>
      <c r="BJ1788" s="839"/>
      <c r="BK1788" s="839"/>
      <c r="BL1788" s="839"/>
      <c r="BM1788" s="839"/>
      <c r="BN1788" s="839"/>
      <c r="BO1788" s="839"/>
      <c r="BP1788" s="839"/>
      <c r="BQ1788" s="839"/>
      <c r="BR1788" s="839"/>
      <c r="BS1788" s="839"/>
    </row>
    <row r="1789" spans="1:71" s="575" customFormat="1" ht="15.6" customHeight="1" outlineLevel="2" x14ac:dyDescent="0.2">
      <c r="A1789" s="811"/>
      <c r="B1789" s="686"/>
      <c r="C1789" s="699"/>
      <c r="D1789" s="578" t="s">
        <v>1358</v>
      </c>
      <c r="E1789" s="593"/>
      <c r="F1789" s="594"/>
      <c r="G1789" s="574"/>
      <c r="H1789" s="593"/>
      <c r="I1789" s="771"/>
      <c r="J1789" s="771"/>
      <c r="K1789" s="771"/>
      <c r="L1789" s="768"/>
      <c r="M1789" s="772"/>
      <c r="N1789" s="704"/>
      <c r="O1789" s="888"/>
      <c r="P1789" s="888"/>
      <c r="Q1789" s="894"/>
      <c r="R1789" s="889"/>
      <c r="S1789" s="895"/>
      <c r="T1789" s="889"/>
      <c r="U1789" s="889"/>
      <c r="V1789" s="889"/>
      <c r="W1789" s="889"/>
      <c r="X1789" s="889"/>
      <c r="Y1789" s="890"/>
      <c r="Z1789" s="841"/>
      <c r="AA1789" s="839"/>
      <c r="AB1789" s="839"/>
      <c r="AC1789" s="839"/>
      <c r="AD1789" s="839"/>
      <c r="AE1789" s="839"/>
      <c r="AF1789" s="839"/>
      <c r="AG1789" s="839"/>
      <c r="AH1789" s="839"/>
      <c r="AI1789" s="839"/>
      <c r="AJ1789" s="839"/>
      <c r="AK1789" s="839"/>
      <c r="AL1789" s="839"/>
      <c r="AM1789" s="839"/>
      <c r="AN1789" s="839"/>
      <c r="AO1789" s="839"/>
      <c r="AP1789" s="839"/>
      <c r="AQ1789" s="839"/>
      <c r="AR1789" s="839"/>
      <c r="AS1789" s="839"/>
      <c r="AT1789" s="839"/>
      <c r="AU1789" s="839"/>
      <c r="AV1789" s="839"/>
      <c r="AW1789" s="839"/>
      <c r="AX1789" s="839"/>
      <c r="AY1789" s="839"/>
      <c r="AZ1789" s="839"/>
      <c r="BA1789" s="839"/>
      <c r="BB1789" s="839"/>
      <c r="BC1789" s="839"/>
      <c r="BD1789" s="839"/>
      <c r="BE1789" s="839"/>
      <c r="BF1789" s="839"/>
      <c r="BG1789" s="839"/>
      <c r="BH1789" s="839"/>
      <c r="BI1789" s="839"/>
      <c r="BJ1789" s="839"/>
      <c r="BK1789" s="839"/>
      <c r="BL1789" s="839"/>
      <c r="BM1789" s="839"/>
      <c r="BN1789" s="839"/>
      <c r="BO1789" s="839"/>
      <c r="BP1789" s="839"/>
      <c r="BQ1789" s="839"/>
      <c r="BR1789" s="839"/>
      <c r="BS1789" s="839"/>
    </row>
    <row r="1790" spans="1:71" ht="15.6" customHeight="1" outlineLevel="2" x14ac:dyDescent="0.2">
      <c r="H1790" s="1011"/>
    </row>
    <row r="1791" spans="1:71" ht="9" customHeight="1" outlineLevel="1" x14ac:dyDescent="0.2">
      <c r="B1791" s="582"/>
      <c r="D1791" s="583"/>
      <c r="E1791" s="585"/>
      <c r="F1791" s="583"/>
      <c r="G1791" s="584"/>
      <c r="H1791" s="1018"/>
      <c r="I1791" s="769"/>
      <c r="J1791" s="769"/>
      <c r="K1791" s="769"/>
      <c r="L1791" s="769"/>
      <c r="M1791" s="769"/>
      <c r="N1791" s="694"/>
      <c r="O1791" s="892"/>
      <c r="P1791" s="892"/>
      <c r="Q1791" s="892"/>
      <c r="R1791" s="893"/>
      <c r="S1791" s="893"/>
      <c r="T1791" s="893"/>
      <c r="U1791" s="893"/>
      <c r="V1791" s="893"/>
      <c r="W1791" s="893"/>
      <c r="X1791" s="893"/>
      <c r="Y1791" s="892"/>
      <c r="Z1791" s="837"/>
      <c r="AA1791" s="838"/>
      <c r="AG1791" s="835"/>
      <c r="AH1791" s="835"/>
    </row>
    <row r="1792" spans="1:71" s="574" customFormat="1" ht="15.6" customHeight="1" outlineLevel="1" x14ac:dyDescent="0.2">
      <c r="B1792" s="569" t="s">
        <v>1134</v>
      </c>
      <c r="C1792" s="814"/>
      <c r="D1792" s="570" t="s">
        <v>1830</v>
      </c>
      <c r="E1792" s="577">
        <v>1</v>
      </c>
      <c r="F1792" s="570" t="s">
        <v>73</v>
      </c>
      <c r="G1792" s="571"/>
      <c r="H1792" s="1016">
        <f>SUM(H1794:H1802)</f>
        <v>4.702</v>
      </c>
      <c r="I1792" s="767"/>
      <c r="J1792" s="767">
        <f>SUM(J1794:J1802)</f>
        <v>483.58</v>
      </c>
      <c r="K1792" s="767"/>
      <c r="L1792" s="767">
        <f>SUM(L1794:L1802)</f>
        <v>0</v>
      </c>
      <c r="M1792" s="767">
        <f>SUM(M1794:M1802)</f>
        <v>765.69999999999993</v>
      </c>
      <c r="N1792" s="814"/>
      <c r="O1792" s="767">
        <f>SUM(O1793:O1801)</f>
        <v>926.49699999999984</v>
      </c>
      <c r="P1792" s="885" t="str">
        <f>B1792</f>
        <v>V4-4-A2</v>
      </c>
      <c r="Q1792" s="885"/>
      <c r="R1792" s="886"/>
      <c r="S1792" s="886"/>
      <c r="T1792" s="886"/>
      <c r="U1792" s="899"/>
      <c r="V1792" s="886"/>
      <c r="W1792" s="886"/>
      <c r="X1792" s="886">
        <f>SUM(X1793:X1797)/E1792</f>
        <v>1080.0975459999997</v>
      </c>
      <c r="Y1792" s="885"/>
    </row>
    <row r="1793" spans="1:71" s="575" customFormat="1" ht="15.6" customHeight="1" outlineLevel="2" x14ac:dyDescent="0.2">
      <c r="A1793" s="811"/>
      <c r="B1793" s="578"/>
      <c r="C1793" s="694"/>
      <c r="D1793" s="576"/>
      <c r="E1793" s="579"/>
      <c r="F1793" s="578"/>
      <c r="G1793" s="579"/>
      <c r="H1793" s="1011"/>
      <c r="I1793" s="781"/>
      <c r="J1793" s="768"/>
      <c r="K1793" s="768"/>
      <c r="L1793" s="768"/>
      <c r="M1793" s="768"/>
      <c r="N1793" s="704"/>
      <c r="O1793" s="888" t="str">
        <f>R1793</f>
        <v>incl. opslagen</v>
      </c>
      <c r="P1793" s="888"/>
      <c r="Q1793" s="894"/>
      <c r="R1793" s="901" t="str">
        <f>Tabellen!$C$2</f>
        <v>incl. opslagen</v>
      </c>
      <c r="S1793" s="895"/>
      <c r="T1793" s="901" t="str">
        <f>Tabellen!$C$2</f>
        <v>incl. opslagen</v>
      </c>
      <c r="U1793" s="889"/>
      <c r="V1793" s="889"/>
      <c r="W1793" s="889"/>
      <c r="X1793" s="889"/>
      <c r="Y1793" s="897"/>
      <c r="Z1793" s="839"/>
      <c r="AA1793" s="839"/>
      <c r="AB1793" s="839"/>
      <c r="AC1793" s="839"/>
      <c r="AD1793" s="839"/>
      <c r="AE1793" s="839"/>
      <c r="AF1793" s="839"/>
      <c r="AG1793" s="839"/>
      <c r="AH1793" s="839"/>
      <c r="AI1793" s="839"/>
      <c r="AJ1793" s="839"/>
      <c r="AK1793" s="839"/>
      <c r="AL1793" s="839"/>
      <c r="AM1793" s="839"/>
      <c r="AN1793" s="839"/>
      <c r="AO1793" s="839"/>
      <c r="AP1793" s="839"/>
      <c r="AQ1793" s="839"/>
      <c r="AR1793" s="839"/>
      <c r="AS1793" s="839"/>
      <c r="AT1793" s="839"/>
      <c r="AU1793" s="839"/>
      <c r="AV1793" s="839"/>
      <c r="AW1793" s="839"/>
      <c r="AX1793" s="839"/>
      <c r="AY1793" s="839"/>
      <c r="AZ1793" s="839"/>
      <c r="BA1793" s="839"/>
      <c r="BB1793" s="839"/>
      <c r="BC1793" s="839"/>
      <c r="BD1793" s="839"/>
      <c r="BE1793" s="839"/>
      <c r="BF1793" s="839"/>
      <c r="BG1793" s="839"/>
      <c r="BH1793" s="839"/>
      <c r="BI1793" s="839"/>
      <c r="BJ1793" s="839"/>
      <c r="BK1793" s="839"/>
      <c r="BL1793" s="839"/>
      <c r="BM1793" s="839"/>
      <c r="BN1793" s="839"/>
      <c r="BO1793" s="839"/>
      <c r="BP1793" s="839"/>
      <c r="BQ1793" s="839"/>
      <c r="BR1793" s="839"/>
      <c r="BS1793" s="839"/>
    </row>
    <row r="1794" spans="1:71" s="575" customFormat="1" ht="15.6" customHeight="1" outlineLevel="2" x14ac:dyDescent="0.2">
      <c r="A1794" s="811"/>
      <c r="B1794" s="578"/>
      <c r="C1794" s="694"/>
      <c r="D1794" s="578" t="s">
        <v>1225</v>
      </c>
      <c r="E1794" s="579">
        <v>1</v>
      </c>
      <c r="F1794" s="576" t="s">
        <v>73</v>
      </c>
      <c r="G1794" s="579">
        <v>1.5</v>
      </c>
      <c r="H1794" s="597">
        <f>E1794*G1794</f>
        <v>1.5</v>
      </c>
      <c r="I1794" s="768">
        <v>15</v>
      </c>
      <c r="J1794" s="768">
        <f>E1794*I1794</f>
        <v>15</v>
      </c>
      <c r="K1794" s="768"/>
      <c r="L1794" s="768">
        <f>E1794*K1794</f>
        <v>0</v>
      </c>
      <c r="M1794" s="768">
        <f>J1794+H1794*Tabellen!$K$2+L1794</f>
        <v>105</v>
      </c>
      <c r="N1794" s="704"/>
      <c r="O1794" s="889">
        <f>R1794+T1794</f>
        <v>127.04999999999998</v>
      </c>
      <c r="P1794" s="902"/>
      <c r="Q1794" s="894" t="s">
        <v>1007</v>
      </c>
      <c r="R1794" s="889">
        <f>H1794*Tabellen!$K$2*Tabellen!$F$2</f>
        <v>108.89999999999999</v>
      </c>
      <c r="S1794" s="895" t="s">
        <v>1089</v>
      </c>
      <c r="T1794" s="889">
        <f>J1794*Tabellen!$F$2</f>
        <v>18.149999999999999</v>
      </c>
      <c r="U1794" s="889">
        <f>R1794*Tabellen!$G$2</f>
        <v>9.8009999999999984</v>
      </c>
      <c r="V1794" s="889">
        <f>T1794*Tabellen!$H$2</f>
        <v>3.8114999999999997</v>
      </c>
      <c r="W1794" s="889">
        <f>U1794+V1794</f>
        <v>13.612499999999997</v>
      </c>
      <c r="X1794" s="889">
        <f>O1794+W1794</f>
        <v>140.66249999999997</v>
      </c>
      <c r="Y1794" s="888"/>
      <c r="Z1794" s="839"/>
      <c r="AA1794" s="839"/>
      <c r="AB1794" s="839"/>
      <c r="AC1794" s="839"/>
      <c r="AD1794" s="839"/>
      <c r="AE1794" s="839"/>
      <c r="AF1794" s="839"/>
      <c r="AG1794" s="839"/>
      <c r="AH1794" s="839"/>
      <c r="AI1794" s="839"/>
      <c r="AJ1794" s="839"/>
      <c r="AK1794" s="839"/>
      <c r="AL1794" s="839"/>
      <c r="AM1794" s="839"/>
      <c r="AN1794" s="839"/>
      <c r="AO1794" s="839"/>
      <c r="AP1794" s="839"/>
      <c r="AQ1794" s="839"/>
      <c r="AR1794" s="839"/>
      <c r="AS1794" s="839"/>
      <c r="AT1794" s="839"/>
      <c r="AU1794" s="839"/>
      <c r="AV1794" s="839"/>
      <c r="AW1794" s="839"/>
      <c r="AX1794" s="839"/>
      <c r="AY1794" s="839"/>
      <c r="AZ1794" s="839"/>
      <c r="BA1794" s="839"/>
      <c r="BB1794" s="839"/>
      <c r="BC1794" s="839"/>
      <c r="BD1794" s="839"/>
      <c r="BE1794" s="839"/>
      <c r="BF1794" s="839"/>
      <c r="BG1794" s="839"/>
      <c r="BH1794" s="839"/>
      <c r="BI1794" s="839"/>
      <c r="BJ1794" s="839"/>
      <c r="BK1794" s="839"/>
      <c r="BL1794" s="839"/>
      <c r="BM1794" s="839"/>
      <c r="BN1794" s="839"/>
      <c r="BO1794" s="839"/>
      <c r="BP1794" s="839"/>
      <c r="BQ1794" s="839"/>
      <c r="BR1794" s="839"/>
      <c r="BS1794" s="839"/>
    </row>
    <row r="1795" spans="1:71" ht="15.6" customHeight="1" outlineLevel="2" x14ac:dyDescent="0.2">
      <c r="D1795" s="576" t="s">
        <v>1227</v>
      </c>
      <c r="E1795" s="579">
        <v>1</v>
      </c>
      <c r="F1795" s="576" t="s">
        <v>72</v>
      </c>
      <c r="G1795" s="580">
        <v>0.35</v>
      </c>
      <c r="H1795" s="1011">
        <f>E1795*G1795</f>
        <v>0.35</v>
      </c>
      <c r="J1795" s="768">
        <f>E1795*I1795</f>
        <v>0</v>
      </c>
      <c r="L1795" s="768">
        <f>E1795*K1795</f>
        <v>0</v>
      </c>
      <c r="M1795" s="768">
        <f>J1795+H1795*Tabellen!$K$2+L1795</f>
        <v>21</v>
      </c>
      <c r="O1795" s="889">
        <f>R1795+T1795</f>
        <v>25.41</v>
      </c>
      <c r="P1795" s="902"/>
      <c r="Q1795" s="894" t="s">
        <v>1007</v>
      </c>
      <c r="R1795" s="889">
        <f>H1795*Tabellen!$K$2*Tabellen!$F$2</f>
        <v>25.41</v>
      </c>
      <c r="S1795" s="895" t="s">
        <v>1089</v>
      </c>
      <c r="T1795" s="889">
        <f>J1795*Tabellen!$F$2</f>
        <v>0</v>
      </c>
      <c r="U1795" s="889">
        <f>R1795*Tabellen!$G$2</f>
        <v>2.2868999999999997</v>
      </c>
      <c r="V1795" s="889">
        <f>T1795*Tabellen!$H$2</f>
        <v>0</v>
      </c>
      <c r="W1795" s="889">
        <f>U1795+V1795</f>
        <v>2.2868999999999997</v>
      </c>
      <c r="X1795" s="889">
        <f>O1795+W1795</f>
        <v>27.696899999999999</v>
      </c>
    </row>
    <row r="1796" spans="1:71" s="733" customFormat="1" ht="15.6" customHeight="1" outlineLevel="2" x14ac:dyDescent="0.2">
      <c r="A1796" s="813"/>
      <c r="B1796" s="578"/>
      <c r="C1796" s="694"/>
      <c r="D1796" s="576" t="s">
        <v>1226</v>
      </c>
      <c r="E1796" s="579">
        <f>0.78+0.78+0.98+0.98</f>
        <v>3.52</v>
      </c>
      <c r="F1796" s="576" t="s">
        <v>71</v>
      </c>
      <c r="G1796" s="580">
        <v>0.1</v>
      </c>
      <c r="H1796" s="597">
        <f>E1796*G1796</f>
        <v>0.35200000000000004</v>
      </c>
      <c r="I1796" s="768"/>
      <c r="J1796" s="768"/>
      <c r="K1796" s="768"/>
      <c r="L1796" s="768"/>
      <c r="M1796" s="768">
        <f>J1796+H1796*Tabellen!$K$2+L1796</f>
        <v>21.12</v>
      </c>
      <c r="N1796" s="736"/>
      <c r="O1796" s="889">
        <f>R1796+T1796</f>
        <v>25.555199999999999</v>
      </c>
      <c r="P1796" s="902"/>
      <c r="Q1796" s="894" t="s">
        <v>1007</v>
      </c>
      <c r="R1796" s="889">
        <f>H1796*Tabellen!$K$2*Tabellen!$F$2</f>
        <v>25.555199999999999</v>
      </c>
      <c r="S1796" s="895" t="s">
        <v>1089</v>
      </c>
      <c r="T1796" s="889">
        <f>J1796*Tabellen!$F$2</f>
        <v>0</v>
      </c>
      <c r="U1796" s="889">
        <f>R1796*Tabellen!$G$2</f>
        <v>2.2999679999999998</v>
      </c>
      <c r="V1796" s="889">
        <f>T1796*Tabellen!$H$2</f>
        <v>0</v>
      </c>
      <c r="W1796" s="889">
        <f>U1796+V1796</f>
        <v>2.2999679999999998</v>
      </c>
      <c r="X1796" s="889">
        <f>O1796+W1796</f>
        <v>27.855167999999999</v>
      </c>
      <c r="Y1796" s="905"/>
      <c r="Z1796" s="842"/>
      <c r="AA1796" s="842"/>
      <c r="AB1796" s="842"/>
      <c r="AC1796" s="842"/>
      <c r="AD1796" s="842"/>
      <c r="AE1796" s="842"/>
      <c r="AF1796" s="842"/>
      <c r="AG1796" s="842"/>
      <c r="AH1796" s="842"/>
      <c r="AI1796" s="842"/>
      <c r="AJ1796" s="842"/>
      <c r="AK1796" s="842"/>
      <c r="AL1796" s="842"/>
      <c r="AM1796" s="842"/>
      <c r="AN1796" s="842"/>
      <c r="AO1796" s="842"/>
      <c r="AP1796" s="842"/>
      <c r="AQ1796" s="842"/>
      <c r="AR1796" s="842"/>
      <c r="AS1796" s="842"/>
      <c r="AT1796" s="842"/>
      <c r="AU1796" s="842"/>
      <c r="AV1796" s="842"/>
      <c r="AW1796" s="842"/>
      <c r="AX1796" s="842"/>
      <c r="AY1796" s="842"/>
      <c r="AZ1796" s="842"/>
      <c r="BA1796" s="842"/>
      <c r="BB1796" s="842"/>
      <c r="BC1796" s="842"/>
      <c r="BD1796" s="842"/>
      <c r="BE1796" s="842"/>
      <c r="BF1796" s="842"/>
      <c r="BG1796" s="842"/>
      <c r="BH1796" s="842"/>
      <c r="BI1796" s="842"/>
      <c r="BJ1796" s="842"/>
      <c r="BK1796" s="842"/>
      <c r="BL1796" s="842"/>
      <c r="BM1796" s="842"/>
      <c r="BN1796" s="842"/>
      <c r="BO1796" s="842"/>
      <c r="BP1796" s="842"/>
      <c r="BQ1796" s="842"/>
      <c r="BR1796" s="842"/>
      <c r="BS1796" s="842"/>
    </row>
    <row r="1797" spans="1:71" ht="15.6" customHeight="1" outlineLevel="2" x14ac:dyDescent="0.2">
      <c r="B1797" s="578" t="s">
        <v>1792</v>
      </c>
      <c r="D1797" s="576" t="s">
        <v>1767</v>
      </c>
      <c r="E1797" s="579">
        <v>1</v>
      </c>
      <c r="F1797" s="576" t="s">
        <v>73</v>
      </c>
      <c r="G1797" s="580">
        <v>2.5</v>
      </c>
      <c r="H1797" s="1011">
        <f>E1797*G1797</f>
        <v>2.5</v>
      </c>
      <c r="I1797" s="768">
        <v>468.58</v>
      </c>
      <c r="J1797" s="768">
        <f>E1797*I1797</f>
        <v>468.58</v>
      </c>
      <c r="L1797" s="768">
        <f>E1797*K1797</f>
        <v>0</v>
      </c>
      <c r="M1797" s="768">
        <f>J1797+H1797*Tabellen!$K$2+L1797</f>
        <v>618.57999999999993</v>
      </c>
      <c r="N1797" s="703"/>
      <c r="O1797" s="889">
        <f>R1797+T1797</f>
        <v>748.48179999999991</v>
      </c>
      <c r="P1797" s="902"/>
      <c r="Q1797" s="894" t="s">
        <v>1007</v>
      </c>
      <c r="R1797" s="889">
        <f>H1797*Tabellen!$K$2*Tabellen!$F$2</f>
        <v>181.5</v>
      </c>
      <c r="S1797" s="895" t="s">
        <v>1089</v>
      </c>
      <c r="T1797" s="889">
        <f>J1797*Tabellen!$F$2</f>
        <v>566.98179999999991</v>
      </c>
      <c r="U1797" s="889">
        <f>R1797*Tabellen!$G$2</f>
        <v>16.335000000000001</v>
      </c>
      <c r="V1797" s="889">
        <f>T1797*Tabellen!$H$2</f>
        <v>119.06617799999998</v>
      </c>
      <c r="W1797" s="889">
        <f>U1797+V1797</f>
        <v>135.40117799999999</v>
      </c>
      <c r="X1797" s="889">
        <f>O1797+W1797</f>
        <v>883.88297799999987</v>
      </c>
      <c r="Y1797" s="888"/>
      <c r="Z1797" s="836"/>
    </row>
    <row r="1798" spans="1:71" s="575" customFormat="1" ht="15.6" customHeight="1" outlineLevel="2" x14ac:dyDescent="0.2">
      <c r="A1798" s="811"/>
      <c r="B1798" s="578"/>
      <c r="C1798" s="694"/>
      <c r="D1798" s="578" t="s">
        <v>1689</v>
      </c>
      <c r="E1798" s="579"/>
      <c r="F1798" s="578"/>
      <c r="G1798" s="579"/>
      <c r="H1798" s="1011"/>
      <c r="I1798" s="781"/>
      <c r="J1798" s="768"/>
      <c r="K1798" s="768"/>
      <c r="L1798" s="768"/>
      <c r="M1798" s="768"/>
      <c r="N1798" s="704"/>
      <c r="O1798" s="897"/>
      <c r="P1798" s="897"/>
      <c r="Q1798" s="894"/>
      <c r="R1798" s="889"/>
      <c r="S1798" s="895"/>
      <c r="T1798" s="889"/>
      <c r="U1798" s="889"/>
      <c r="V1798" s="889"/>
      <c r="W1798" s="889"/>
      <c r="X1798" s="889"/>
      <c r="Y1798" s="897"/>
      <c r="Z1798" s="839"/>
      <c r="AA1798" s="839"/>
      <c r="AB1798" s="839"/>
      <c r="AC1798" s="839"/>
      <c r="AD1798" s="839"/>
      <c r="AE1798" s="839"/>
      <c r="AF1798" s="839"/>
      <c r="AG1798" s="839"/>
      <c r="AH1798" s="839"/>
      <c r="AI1798" s="839"/>
      <c r="AJ1798" s="839"/>
      <c r="AK1798" s="839"/>
      <c r="AL1798" s="839"/>
      <c r="AM1798" s="839"/>
      <c r="AN1798" s="839"/>
      <c r="AO1798" s="839"/>
      <c r="AP1798" s="839"/>
      <c r="AQ1798" s="839"/>
      <c r="AR1798" s="839"/>
      <c r="AS1798" s="839"/>
      <c r="AT1798" s="839"/>
      <c r="AU1798" s="839"/>
      <c r="AV1798" s="839"/>
      <c r="AW1798" s="839"/>
      <c r="AX1798" s="839"/>
      <c r="AY1798" s="839"/>
      <c r="AZ1798" s="839"/>
      <c r="BA1798" s="839"/>
      <c r="BB1798" s="839"/>
      <c r="BC1798" s="839"/>
      <c r="BD1798" s="839"/>
      <c r="BE1798" s="839"/>
      <c r="BF1798" s="839"/>
      <c r="BG1798" s="839"/>
      <c r="BH1798" s="839"/>
      <c r="BI1798" s="839"/>
      <c r="BJ1798" s="839"/>
      <c r="BK1798" s="839"/>
      <c r="BL1798" s="839"/>
      <c r="BM1798" s="839"/>
      <c r="BN1798" s="839"/>
      <c r="BO1798" s="839"/>
      <c r="BP1798" s="839"/>
      <c r="BQ1798" s="839"/>
      <c r="BR1798" s="839"/>
      <c r="BS1798" s="839"/>
    </row>
    <row r="1799" spans="1:71" s="575" customFormat="1" ht="15.6" customHeight="1" outlineLevel="2" x14ac:dyDescent="0.2">
      <c r="A1799" s="811"/>
      <c r="B1799" s="578"/>
      <c r="C1799" s="694"/>
      <c r="D1799" s="578" t="s">
        <v>1690</v>
      </c>
      <c r="E1799" s="579"/>
      <c r="F1799" s="578"/>
      <c r="G1799" s="579"/>
      <c r="H1799" s="1011"/>
      <c r="I1799" s="781"/>
      <c r="J1799" s="768"/>
      <c r="K1799" s="768"/>
      <c r="L1799" s="768"/>
      <c r="M1799" s="768"/>
      <c r="N1799" s="704"/>
      <c r="O1799" s="897"/>
      <c r="P1799" s="897"/>
      <c r="Q1799" s="894"/>
      <c r="R1799" s="889"/>
      <c r="S1799" s="895"/>
      <c r="T1799" s="889"/>
      <c r="U1799" s="889"/>
      <c r="V1799" s="889"/>
      <c r="W1799" s="889"/>
      <c r="X1799" s="889"/>
      <c r="Y1799" s="897"/>
      <c r="Z1799" s="839"/>
      <c r="AA1799" s="839"/>
      <c r="AB1799" s="839"/>
      <c r="AC1799" s="839"/>
      <c r="AD1799" s="839"/>
      <c r="AE1799" s="839"/>
      <c r="AF1799" s="839"/>
      <c r="AG1799" s="839"/>
      <c r="AH1799" s="839"/>
      <c r="AI1799" s="839"/>
      <c r="AJ1799" s="839"/>
      <c r="AK1799" s="839"/>
      <c r="AL1799" s="839"/>
      <c r="AM1799" s="839"/>
      <c r="AN1799" s="839"/>
      <c r="AO1799" s="839"/>
      <c r="AP1799" s="839"/>
      <c r="AQ1799" s="839"/>
      <c r="AR1799" s="839"/>
      <c r="AS1799" s="839"/>
      <c r="AT1799" s="839"/>
      <c r="AU1799" s="839"/>
      <c r="AV1799" s="839"/>
      <c r="AW1799" s="839"/>
      <c r="AX1799" s="839"/>
      <c r="AY1799" s="839"/>
      <c r="AZ1799" s="839"/>
      <c r="BA1799" s="839"/>
      <c r="BB1799" s="839"/>
      <c r="BC1799" s="839"/>
      <c r="BD1799" s="839"/>
      <c r="BE1799" s="839"/>
      <c r="BF1799" s="839"/>
      <c r="BG1799" s="839"/>
      <c r="BH1799" s="839"/>
      <c r="BI1799" s="839"/>
      <c r="BJ1799" s="839"/>
      <c r="BK1799" s="839"/>
      <c r="BL1799" s="839"/>
      <c r="BM1799" s="839"/>
      <c r="BN1799" s="839"/>
      <c r="BO1799" s="839"/>
      <c r="BP1799" s="839"/>
      <c r="BQ1799" s="839"/>
      <c r="BR1799" s="839"/>
      <c r="BS1799" s="839"/>
    </row>
    <row r="1800" spans="1:71" s="575" customFormat="1" ht="15.6" customHeight="1" outlineLevel="2" x14ac:dyDescent="0.2">
      <c r="A1800" s="811"/>
      <c r="B1800" s="686"/>
      <c r="C1800" s="699"/>
      <c r="D1800" s="692" t="s">
        <v>1224</v>
      </c>
      <c r="E1800" s="593"/>
      <c r="F1800" s="594"/>
      <c r="G1800" s="574"/>
      <c r="H1800" s="593"/>
      <c r="I1800" s="771"/>
      <c r="J1800" s="771"/>
      <c r="K1800" s="771"/>
      <c r="L1800" s="771"/>
      <c r="M1800" s="772"/>
      <c r="N1800" s="704"/>
      <c r="O1800" s="897"/>
      <c r="P1800" s="897"/>
      <c r="Q1800" s="894"/>
      <c r="R1800" s="889"/>
      <c r="S1800" s="895"/>
      <c r="T1800" s="889"/>
      <c r="U1800" s="889"/>
      <c r="V1800" s="889"/>
      <c r="W1800" s="889"/>
      <c r="X1800" s="889"/>
      <c r="Y1800" s="890"/>
      <c r="Z1800" s="841"/>
      <c r="AA1800" s="839"/>
      <c r="AB1800" s="839"/>
      <c r="AC1800" s="839"/>
      <c r="AD1800" s="839"/>
      <c r="AE1800" s="839"/>
      <c r="AF1800" s="839"/>
      <c r="AG1800" s="839"/>
      <c r="AH1800" s="839"/>
      <c r="AI1800" s="839"/>
      <c r="AJ1800" s="839"/>
      <c r="AK1800" s="839"/>
      <c r="AL1800" s="839"/>
      <c r="AM1800" s="839"/>
      <c r="AN1800" s="839"/>
      <c r="AO1800" s="839"/>
      <c r="AP1800" s="839"/>
      <c r="AQ1800" s="839"/>
      <c r="AR1800" s="839"/>
      <c r="AS1800" s="839"/>
      <c r="AT1800" s="839"/>
      <c r="AU1800" s="839"/>
      <c r="AV1800" s="839"/>
      <c r="AW1800" s="839"/>
      <c r="AX1800" s="839"/>
      <c r="AY1800" s="839"/>
      <c r="AZ1800" s="839"/>
      <c r="BA1800" s="839"/>
      <c r="BB1800" s="839"/>
      <c r="BC1800" s="839"/>
      <c r="BD1800" s="839"/>
      <c r="BE1800" s="839"/>
      <c r="BF1800" s="839"/>
      <c r="BG1800" s="839"/>
      <c r="BH1800" s="839"/>
      <c r="BI1800" s="839"/>
      <c r="BJ1800" s="839"/>
      <c r="BK1800" s="839"/>
      <c r="BL1800" s="839"/>
      <c r="BM1800" s="839"/>
      <c r="BN1800" s="839"/>
      <c r="BO1800" s="839"/>
      <c r="BP1800" s="839"/>
      <c r="BQ1800" s="839"/>
      <c r="BR1800" s="839"/>
      <c r="BS1800" s="839"/>
    </row>
    <row r="1801" spans="1:71" s="575" customFormat="1" ht="15.6" customHeight="1" outlineLevel="2" x14ac:dyDescent="0.2">
      <c r="A1801" s="811"/>
      <c r="B1801" s="686"/>
      <c r="C1801" s="699"/>
      <c r="D1801" s="692" t="s">
        <v>1358</v>
      </c>
      <c r="E1801" s="593"/>
      <c r="F1801" s="594"/>
      <c r="G1801" s="574"/>
      <c r="H1801" s="593"/>
      <c r="I1801" s="771"/>
      <c r="J1801" s="771"/>
      <c r="K1801" s="771"/>
      <c r="L1801" s="768"/>
      <c r="M1801" s="772"/>
      <c r="N1801" s="704"/>
      <c r="O1801" s="888"/>
      <c r="P1801" s="888"/>
      <c r="Q1801" s="894"/>
      <c r="R1801" s="889"/>
      <c r="S1801" s="895"/>
      <c r="T1801" s="889"/>
      <c r="U1801" s="889"/>
      <c r="V1801" s="889"/>
      <c r="W1801" s="889"/>
      <c r="X1801" s="889"/>
      <c r="Y1801" s="890"/>
      <c r="Z1801" s="841"/>
      <c r="AA1801" s="839"/>
      <c r="AB1801" s="839"/>
      <c r="AC1801" s="839"/>
      <c r="AD1801" s="839"/>
      <c r="AE1801" s="839"/>
      <c r="AF1801" s="839"/>
      <c r="AG1801" s="839"/>
      <c r="AH1801" s="839"/>
      <c r="AI1801" s="839"/>
      <c r="AJ1801" s="839"/>
      <c r="AK1801" s="839"/>
      <c r="AL1801" s="839"/>
      <c r="AM1801" s="839"/>
      <c r="AN1801" s="839"/>
      <c r="AO1801" s="839"/>
      <c r="AP1801" s="839"/>
      <c r="AQ1801" s="839"/>
      <c r="AR1801" s="839"/>
      <c r="AS1801" s="839"/>
      <c r="AT1801" s="839"/>
      <c r="AU1801" s="839"/>
      <c r="AV1801" s="839"/>
      <c r="AW1801" s="839"/>
      <c r="AX1801" s="839"/>
      <c r="AY1801" s="839"/>
      <c r="AZ1801" s="839"/>
      <c r="BA1801" s="839"/>
      <c r="BB1801" s="839"/>
      <c r="BC1801" s="839"/>
      <c r="BD1801" s="839"/>
      <c r="BE1801" s="839"/>
      <c r="BF1801" s="839"/>
      <c r="BG1801" s="839"/>
      <c r="BH1801" s="839"/>
      <c r="BI1801" s="839"/>
      <c r="BJ1801" s="839"/>
      <c r="BK1801" s="839"/>
      <c r="BL1801" s="839"/>
      <c r="BM1801" s="839"/>
      <c r="BN1801" s="839"/>
      <c r="BO1801" s="839"/>
      <c r="BP1801" s="839"/>
      <c r="BQ1801" s="839"/>
      <c r="BR1801" s="839"/>
      <c r="BS1801" s="839"/>
    </row>
    <row r="1802" spans="1:71" ht="15.6" customHeight="1" outlineLevel="2" x14ac:dyDescent="0.2">
      <c r="H1802" s="1011"/>
    </row>
    <row r="1803" spans="1:71" ht="9" customHeight="1" outlineLevel="1" x14ac:dyDescent="0.2">
      <c r="B1803" s="582"/>
      <c r="D1803" s="583"/>
      <c r="E1803" s="585"/>
      <c r="F1803" s="583"/>
      <c r="G1803" s="584"/>
      <c r="H1803" s="1018"/>
      <c r="I1803" s="769"/>
      <c r="J1803" s="769"/>
      <c r="K1803" s="769"/>
      <c r="L1803" s="769"/>
      <c r="M1803" s="769"/>
      <c r="N1803" s="694"/>
      <c r="O1803" s="892"/>
      <c r="P1803" s="892"/>
      <c r="Q1803" s="892"/>
      <c r="R1803" s="893"/>
      <c r="S1803" s="893"/>
      <c r="T1803" s="893"/>
      <c r="U1803" s="893"/>
      <c r="V1803" s="893"/>
      <c r="W1803" s="893"/>
      <c r="X1803" s="893"/>
      <c r="Y1803" s="892"/>
      <c r="Z1803" s="837"/>
      <c r="AA1803" s="838"/>
      <c r="AG1803" s="835"/>
      <c r="AH1803" s="835"/>
    </row>
    <row r="1804" spans="1:71" s="789" customFormat="1" ht="15.6" customHeight="1" outlineLevel="1" x14ac:dyDescent="0.2">
      <c r="B1804" s="569" t="s">
        <v>1135</v>
      </c>
      <c r="C1804" s="814"/>
      <c r="D1804" s="570" t="s">
        <v>1831</v>
      </c>
      <c r="E1804" s="577">
        <v>1</v>
      </c>
      <c r="F1804" s="570" t="s">
        <v>73</v>
      </c>
      <c r="G1804" s="571"/>
      <c r="H1804" s="1016">
        <f>SUM(H1805:H1815)</f>
        <v>6.9640000000000004</v>
      </c>
      <c r="I1804" s="767"/>
      <c r="J1804" s="767">
        <f>SUM(J1805:J1815)</f>
        <v>640.30999999999995</v>
      </c>
      <c r="K1804" s="767"/>
      <c r="L1804" s="767">
        <f>SUM(L1805:L1815)</f>
        <v>0</v>
      </c>
      <c r="M1804" s="767">
        <f>SUM(M1805:M1813)</f>
        <v>1058.1499999999999</v>
      </c>
      <c r="N1804" s="814"/>
      <c r="O1804" s="886">
        <f>SUM(O1805:O1814)</f>
        <v>1280.3615</v>
      </c>
      <c r="P1804" s="885" t="str">
        <f>B1804</f>
        <v>V4-4-A3</v>
      </c>
      <c r="Q1804" s="885"/>
      <c r="R1804" s="886"/>
      <c r="S1804" s="886"/>
      <c r="T1804" s="886"/>
      <c r="U1804" s="899"/>
      <c r="V1804" s="886"/>
      <c r="W1804" s="886"/>
      <c r="X1804" s="886">
        <f>SUM(X1805:X1814)/E1804</f>
        <v>1488.567047</v>
      </c>
      <c r="Y1804" s="885"/>
      <c r="Z1804" s="836"/>
      <c r="AA1804" s="832"/>
      <c r="AB1804" s="832"/>
      <c r="AC1804" s="832"/>
      <c r="AD1804" s="832"/>
      <c r="AE1804" s="832"/>
      <c r="AF1804" s="832"/>
      <c r="AG1804" s="832"/>
      <c r="AH1804" s="832"/>
      <c r="AI1804" s="832"/>
      <c r="AJ1804" s="832"/>
      <c r="AK1804" s="832"/>
      <c r="AL1804" s="832"/>
      <c r="AM1804" s="832"/>
      <c r="AN1804" s="832"/>
      <c r="AO1804" s="832"/>
      <c r="AP1804" s="832"/>
      <c r="AQ1804" s="832"/>
      <c r="AR1804" s="832"/>
      <c r="AS1804" s="832"/>
      <c r="AT1804" s="832"/>
      <c r="AU1804" s="832"/>
      <c r="AV1804" s="832"/>
      <c r="AW1804" s="832"/>
      <c r="AX1804" s="832"/>
      <c r="AY1804" s="832"/>
      <c r="AZ1804" s="832"/>
      <c r="BA1804" s="832"/>
      <c r="BB1804" s="832"/>
      <c r="BC1804" s="832"/>
      <c r="BD1804" s="832"/>
      <c r="BE1804" s="832"/>
      <c r="BF1804" s="832"/>
      <c r="BG1804" s="832"/>
      <c r="BH1804" s="832"/>
      <c r="BI1804" s="832"/>
      <c r="BJ1804" s="832"/>
      <c r="BK1804" s="832"/>
      <c r="BL1804" s="832"/>
      <c r="BM1804" s="832"/>
      <c r="BN1804" s="832"/>
      <c r="BO1804" s="832"/>
      <c r="BP1804" s="832"/>
      <c r="BQ1804" s="832"/>
      <c r="BR1804" s="832"/>
      <c r="BS1804" s="832"/>
    </row>
    <row r="1805" spans="1:71" s="575" customFormat="1" ht="15.6" customHeight="1" outlineLevel="2" x14ac:dyDescent="0.2">
      <c r="A1805" s="811"/>
      <c r="B1805" s="578"/>
      <c r="C1805" s="694"/>
      <c r="D1805" s="576"/>
      <c r="E1805" s="590"/>
      <c r="G1805" s="573"/>
      <c r="H1805" s="856"/>
      <c r="I1805" s="770"/>
      <c r="J1805" s="770"/>
      <c r="K1805" s="770"/>
      <c r="L1805" s="770"/>
      <c r="M1805" s="770"/>
      <c r="N1805" s="704"/>
      <c r="O1805" s="888" t="str">
        <f>R1805</f>
        <v>incl. opslagen</v>
      </c>
      <c r="P1805" s="888"/>
      <c r="Q1805" s="894"/>
      <c r="R1805" s="901" t="str">
        <f>Tabellen!$C$2</f>
        <v>incl. opslagen</v>
      </c>
      <c r="S1805" s="895"/>
      <c r="T1805" s="901" t="str">
        <f>Tabellen!$C$2</f>
        <v>incl. opslagen</v>
      </c>
      <c r="U1805" s="889"/>
      <c r="V1805" s="889"/>
      <c r="W1805" s="889"/>
      <c r="X1805" s="889"/>
      <c r="Y1805" s="888"/>
      <c r="Z1805" s="839"/>
      <c r="AA1805" s="839"/>
      <c r="AB1805" s="839"/>
      <c r="AC1805" s="839"/>
      <c r="AD1805" s="839"/>
      <c r="AE1805" s="839"/>
      <c r="AF1805" s="839"/>
      <c r="AG1805" s="839"/>
      <c r="AH1805" s="839"/>
      <c r="AI1805" s="839"/>
      <c r="AJ1805" s="839"/>
      <c r="AK1805" s="839"/>
      <c r="AL1805" s="839"/>
      <c r="AM1805" s="839"/>
      <c r="AN1805" s="839"/>
      <c r="AO1805" s="839"/>
      <c r="AP1805" s="839"/>
      <c r="AQ1805" s="839"/>
      <c r="AR1805" s="839"/>
      <c r="AS1805" s="839"/>
      <c r="AT1805" s="839"/>
      <c r="AU1805" s="839"/>
      <c r="AV1805" s="839"/>
      <c r="AW1805" s="839"/>
      <c r="AX1805" s="839"/>
      <c r="AY1805" s="839"/>
      <c r="AZ1805" s="839"/>
      <c r="BA1805" s="839"/>
      <c r="BB1805" s="839"/>
      <c r="BC1805" s="839"/>
      <c r="BD1805" s="839"/>
      <c r="BE1805" s="839"/>
      <c r="BF1805" s="839"/>
      <c r="BG1805" s="839"/>
      <c r="BH1805" s="839"/>
      <c r="BI1805" s="839"/>
      <c r="BJ1805" s="839"/>
      <c r="BK1805" s="839"/>
      <c r="BL1805" s="839"/>
      <c r="BM1805" s="839"/>
      <c r="BN1805" s="839"/>
      <c r="BO1805" s="839"/>
      <c r="BP1805" s="839"/>
      <c r="BQ1805" s="839"/>
      <c r="BR1805" s="839"/>
      <c r="BS1805" s="839"/>
    </row>
    <row r="1806" spans="1:71" s="575" customFormat="1" ht="15.6" customHeight="1" outlineLevel="2" x14ac:dyDescent="0.2">
      <c r="A1806" s="811"/>
      <c r="B1806" s="578"/>
      <c r="C1806" s="694"/>
      <c r="D1806" s="578" t="s">
        <v>1225</v>
      </c>
      <c r="E1806" s="579">
        <v>1</v>
      </c>
      <c r="F1806" s="576" t="s">
        <v>73</v>
      </c>
      <c r="G1806" s="579">
        <v>2</v>
      </c>
      <c r="H1806" s="597">
        <f>E1806*G1806</f>
        <v>2</v>
      </c>
      <c r="I1806" s="768">
        <v>25</v>
      </c>
      <c r="J1806" s="768">
        <f>E1806*I1806</f>
        <v>25</v>
      </c>
      <c r="K1806" s="768"/>
      <c r="L1806" s="768">
        <f>E1806*K1806</f>
        <v>0</v>
      </c>
      <c r="M1806" s="768">
        <f>J1806+H1806*Tabellen!$K$2+L1806</f>
        <v>145</v>
      </c>
      <c r="N1806" s="704"/>
      <c r="O1806" s="889">
        <f>R1806+T1806</f>
        <v>175.45</v>
      </c>
      <c r="P1806" s="902"/>
      <c r="Q1806" s="894" t="s">
        <v>1007</v>
      </c>
      <c r="R1806" s="889">
        <f>H1806*Tabellen!$K$2*Tabellen!$F$2</f>
        <v>145.19999999999999</v>
      </c>
      <c r="S1806" s="895" t="s">
        <v>1089</v>
      </c>
      <c r="T1806" s="889">
        <f>J1806*Tabellen!$F$2</f>
        <v>30.25</v>
      </c>
      <c r="U1806" s="889">
        <f>R1806*Tabellen!$G$2</f>
        <v>13.067999999999998</v>
      </c>
      <c r="V1806" s="889">
        <f>T1806*Tabellen!$H$2</f>
        <v>6.3525</v>
      </c>
      <c r="W1806" s="889">
        <f>U1806+V1806</f>
        <v>19.420499999999997</v>
      </c>
      <c r="X1806" s="889">
        <f>O1806+W1806</f>
        <v>194.87049999999999</v>
      </c>
      <c r="Y1806" s="888"/>
      <c r="Z1806" s="839"/>
      <c r="AA1806" s="839"/>
      <c r="AB1806" s="839"/>
      <c r="AC1806" s="839"/>
      <c r="AD1806" s="839"/>
      <c r="AE1806" s="839"/>
      <c r="AF1806" s="839"/>
      <c r="AG1806" s="839"/>
      <c r="AH1806" s="839"/>
      <c r="AI1806" s="839"/>
      <c r="AJ1806" s="839"/>
      <c r="AK1806" s="839"/>
      <c r="AL1806" s="839"/>
      <c r="AM1806" s="839"/>
      <c r="AN1806" s="839"/>
      <c r="AO1806" s="839"/>
      <c r="AP1806" s="839"/>
      <c r="AQ1806" s="839"/>
      <c r="AR1806" s="839"/>
      <c r="AS1806" s="839"/>
      <c r="AT1806" s="839"/>
      <c r="AU1806" s="839"/>
      <c r="AV1806" s="839"/>
      <c r="AW1806" s="839"/>
      <c r="AX1806" s="839"/>
      <c r="AY1806" s="839"/>
      <c r="AZ1806" s="839"/>
      <c r="BA1806" s="839"/>
      <c r="BB1806" s="839"/>
      <c r="BC1806" s="839"/>
      <c r="BD1806" s="839"/>
      <c r="BE1806" s="839"/>
      <c r="BF1806" s="839"/>
      <c r="BG1806" s="839"/>
      <c r="BH1806" s="839"/>
      <c r="BI1806" s="839"/>
      <c r="BJ1806" s="839"/>
      <c r="BK1806" s="839"/>
      <c r="BL1806" s="839"/>
      <c r="BM1806" s="839"/>
      <c r="BN1806" s="839"/>
      <c r="BO1806" s="839"/>
      <c r="BP1806" s="839"/>
      <c r="BQ1806" s="839"/>
      <c r="BR1806" s="839"/>
      <c r="BS1806" s="839"/>
    </row>
    <row r="1807" spans="1:71" ht="15.6" customHeight="1" outlineLevel="2" x14ac:dyDescent="0.2">
      <c r="D1807" s="576" t="s">
        <v>1227</v>
      </c>
      <c r="E1807" s="579">
        <v>1</v>
      </c>
      <c r="F1807" s="576" t="s">
        <v>72</v>
      </c>
      <c r="G1807" s="580">
        <v>0.5</v>
      </c>
      <c r="H1807" s="1011">
        <f>E1807*G1807</f>
        <v>0.5</v>
      </c>
      <c r="J1807" s="768">
        <f>E1807*I1807</f>
        <v>0</v>
      </c>
      <c r="L1807" s="768">
        <f>E1807*K1807</f>
        <v>0</v>
      </c>
      <c r="M1807" s="768">
        <f>J1807+H1807*Tabellen!$K$2+L1807</f>
        <v>30</v>
      </c>
      <c r="O1807" s="889">
        <f>R1807+T1807</f>
        <v>36.299999999999997</v>
      </c>
      <c r="P1807" s="902"/>
      <c r="Q1807" s="894" t="s">
        <v>1007</v>
      </c>
      <c r="R1807" s="889">
        <f>H1807*Tabellen!$K$2*Tabellen!$F$2</f>
        <v>36.299999999999997</v>
      </c>
      <c r="S1807" s="895" t="s">
        <v>1089</v>
      </c>
      <c r="T1807" s="889">
        <f>J1807*Tabellen!$F$2</f>
        <v>0</v>
      </c>
      <c r="U1807" s="889">
        <f>R1807*Tabellen!$G$2</f>
        <v>3.2669999999999995</v>
      </c>
      <c r="V1807" s="889">
        <f>T1807*Tabellen!$H$2</f>
        <v>0</v>
      </c>
      <c r="W1807" s="889">
        <f>U1807+V1807</f>
        <v>3.2669999999999995</v>
      </c>
      <c r="X1807" s="889">
        <f>O1807+W1807</f>
        <v>39.566999999999993</v>
      </c>
    </row>
    <row r="1808" spans="1:71" s="733" customFormat="1" ht="15.6" customHeight="1" outlineLevel="2" x14ac:dyDescent="0.2">
      <c r="A1808" s="813"/>
      <c r="B1808" s="578"/>
      <c r="C1808" s="694"/>
      <c r="D1808" s="576" t="s">
        <v>1226</v>
      </c>
      <c r="E1808" s="579">
        <f>1.14+1.14+1.18+1.18</f>
        <v>4.6399999999999997</v>
      </c>
      <c r="F1808" s="576" t="s">
        <v>71</v>
      </c>
      <c r="G1808" s="580">
        <v>0.1</v>
      </c>
      <c r="H1808" s="597">
        <f>E1808*G1808</f>
        <v>0.46399999999999997</v>
      </c>
      <c r="I1808" s="768"/>
      <c r="J1808" s="768"/>
      <c r="K1808" s="768"/>
      <c r="L1808" s="768"/>
      <c r="M1808" s="768">
        <f>J1808+H1808*Tabellen!$K$2+L1808</f>
        <v>27.839999999999996</v>
      </c>
      <c r="N1808" s="736"/>
      <c r="O1808" s="889">
        <f>R1808+T1808</f>
        <v>33.686399999999992</v>
      </c>
      <c r="P1808" s="902"/>
      <c r="Q1808" s="894" t="s">
        <v>1007</v>
      </c>
      <c r="R1808" s="889">
        <f>H1808*Tabellen!$K$2*Tabellen!$F$2</f>
        <v>33.686399999999992</v>
      </c>
      <c r="S1808" s="895" t="s">
        <v>1089</v>
      </c>
      <c r="T1808" s="889">
        <f>J1808*Tabellen!$F$2</f>
        <v>0</v>
      </c>
      <c r="U1808" s="889">
        <f>R1808*Tabellen!$G$2</f>
        <v>3.0317759999999994</v>
      </c>
      <c r="V1808" s="889">
        <f>T1808*Tabellen!$H$2</f>
        <v>0</v>
      </c>
      <c r="W1808" s="889">
        <f>U1808+V1808</f>
        <v>3.0317759999999994</v>
      </c>
      <c r="X1808" s="889">
        <f>O1808+W1808</f>
        <v>36.718175999999993</v>
      </c>
      <c r="Y1808" s="905"/>
      <c r="Z1808" s="842"/>
      <c r="AA1808" s="842"/>
      <c r="AB1808" s="842"/>
      <c r="AC1808" s="842"/>
      <c r="AD1808" s="842"/>
      <c r="AE1808" s="842"/>
      <c r="AF1808" s="842"/>
      <c r="AG1808" s="842"/>
      <c r="AH1808" s="842"/>
      <c r="AI1808" s="842"/>
      <c r="AJ1808" s="842"/>
      <c r="AK1808" s="842"/>
      <c r="AL1808" s="842"/>
      <c r="AM1808" s="842"/>
      <c r="AN1808" s="842"/>
      <c r="AO1808" s="842"/>
      <c r="AP1808" s="842"/>
      <c r="AQ1808" s="842"/>
      <c r="AR1808" s="842"/>
      <c r="AS1808" s="842"/>
      <c r="AT1808" s="842"/>
      <c r="AU1808" s="842"/>
      <c r="AV1808" s="842"/>
      <c r="AW1808" s="842"/>
      <c r="AX1808" s="842"/>
      <c r="AY1808" s="842"/>
      <c r="AZ1808" s="842"/>
      <c r="BA1808" s="842"/>
      <c r="BB1808" s="842"/>
      <c r="BC1808" s="842"/>
      <c r="BD1808" s="842"/>
      <c r="BE1808" s="842"/>
      <c r="BF1808" s="842"/>
      <c r="BG1808" s="842"/>
      <c r="BH1808" s="842"/>
      <c r="BI1808" s="842"/>
      <c r="BJ1808" s="842"/>
      <c r="BK1808" s="842"/>
      <c r="BL1808" s="842"/>
      <c r="BM1808" s="842"/>
      <c r="BN1808" s="842"/>
      <c r="BO1808" s="842"/>
      <c r="BP1808" s="842"/>
      <c r="BQ1808" s="842"/>
      <c r="BR1808" s="842"/>
      <c r="BS1808" s="842"/>
    </row>
    <row r="1809" spans="1:71" ht="15.6" customHeight="1" outlineLevel="2" x14ac:dyDescent="0.2">
      <c r="B1809" s="578" t="s">
        <v>1793</v>
      </c>
      <c r="D1809" s="576" t="s">
        <v>1366</v>
      </c>
      <c r="E1809" s="579">
        <v>1</v>
      </c>
      <c r="F1809" s="576" t="s">
        <v>73</v>
      </c>
      <c r="G1809" s="580">
        <v>4</v>
      </c>
      <c r="H1809" s="1011">
        <f>E1809*G1809</f>
        <v>4</v>
      </c>
      <c r="I1809" s="1014">
        <v>615.30999999999995</v>
      </c>
      <c r="J1809" s="768">
        <f>E1809*I1809</f>
        <v>615.30999999999995</v>
      </c>
      <c r="L1809" s="768">
        <f>E1809*K1809</f>
        <v>0</v>
      </c>
      <c r="M1809" s="768">
        <f>J1809+H1809*Tabellen!$K$2+L1809</f>
        <v>855.31</v>
      </c>
      <c r="N1809" s="703"/>
      <c r="O1809" s="889">
        <f>R1809+T1809</f>
        <v>1034.9250999999999</v>
      </c>
      <c r="P1809" s="902"/>
      <c r="Q1809" s="894" t="s">
        <v>1007</v>
      </c>
      <c r="R1809" s="889">
        <f>H1809*Tabellen!$K$2*Tabellen!$F$2</f>
        <v>290.39999999999998</v>
      </c>
      <c r="S1809" s="895" t="s">
        <v>1089</v>
      </c>
      <c r="T1809" s="889">
        <f>J1809*Tabellen!$F$2</f>
        <v>744.52509999999995</v>
      </c>
      <c r="U1809" s="889">
        <f>R1809*Tabellen!$G$2</f>
        <v>26.135999999999996</v>
      </c>
      <c r="V1809" s="889">
        <f>T1809*Tabellen!$H$2</f>
        <v>156.35027099999999</v>
      </c>
      <c r="W1809" s="889">
        <f>U1809+V1809</f>
        <v>182.48627099999999</v>
      </c>
      <c r="X1809" s="889">
        <f>O1809+W1809</f>
        <v>1217.4113709999999</v>
      </c>
      <c r="Y1809" s="888"/>
      <c r="Z1809" s="836"/>
    </row>
    <row r="1810" spans="1:71" s="575" customFormat="1" ht="15.6" customHeight="1" outlineLevel="2" x14ac:dyDescent="0.2">
      <c r="A1810" s="811"/>
      <c r="B1810" s="578"/>
      <c r="C1810" s="694"/>
      <c r="D1810" s="578" t="s">
        <v>1689</v>
      </c>
      <c r="E1810" s="579"/>
      <c r="F1810" s="578"/>
      <c r="G1810" s="579"/>
      <c r="H1810" s="1011"/>
      <c r="I1810" s="781"/>
      <c r="J1810" s="768"/>
      <c r="K1810" s="768"/>
      <c r="L1810" s="768"/>
      <c r="M1810" s="768"/>
      <c r="N1810" s="704"/>
      <c r="O1810" s="897"/>
      <c r="P1810" s="897"/>
      <c r="Q1810" s="894"/>
      <c r="R1810" s="889"/>
      <c r="S1810" s="895"/>
      <c r="T1810" s="889"/>
      <c r="U1810" s="889"/>
      <c r="V1810" s="889"/>
      <c r="W1810" s="889"/>
      <c r="X1810" s="889"/>
      <c r="Y1810" s="897"/>
      <c r="Z1810" s="839"/>
      <c r="AA1810" s="839"/>
      <c r="AB1810" s="839"/>
      <c r="AC1810" s="839"/>
      <c r="AD1810" s="839"/>
      <c r="AE1810" s="839"/>
      <c r="AF1810" s="839"/>
      <c r="AG1810" s="839"/>
      <c r="AH1810" s="839"/>
      <c r="AI1810" s="839"/>
      <c r="AJ1810" s="839"/>
      <c r="AK1810" s="839"/>
      <c r="AL1810" s="839"/>
      <c r="AM1810" s="839"/>
      <c r="AN1810" s="839"/>
      <c r="AO1810" s="839"/>
      <c r="AP1810" s="839"/>
      <c r="AQ1810" s="839"/>
      <c r="AR1810" s="839"/>
      <c r="AS1810" s="839"/>
      <c r="AT1810" s="839"/>
      <c r="AU1810" s="839"/>
      <c r="AV1810" s="839"/>
      <c r="AW1810" s="839"/>
      <c r="AX1810" s="839"/>
      <c r="AY1810" s="839"/>
      <c r="AZ1810" s="839"/>
      <c r="BA1810" s="839"/>
      <c r="BB1810" s="839"/>
      <c r="BC1810" s="839"/>
      <c r="BD1810" s="839"/>
      <c r="BE1810" s="839"/>
      <c r="BF1810" s="839"/>
      <c r="BG1810" s="839"/>
      <c r="BH1810" s="839"/>
      <c r="BI1810" s="839"/>
      <c r="BJ1810" s="839"/>
      <c r="BK1810" s="839"/>
      <c r="BL1810" s="839"/>
      <c r="BM1810" s="839"/>
      <c r="BN1810" s="839"/>
      <c r="BO1810" s="839"/>
      <c r="BP1810" s="839"/>
      <c r="BQ1810" s="839"/>
      <c r="BR1810" s="839"/>
      <c r="BS1810" s="839"/>
    </row>
    <row r="1811" spans="1:71" s="575" customFormat="1" ht="15.6" customHeight="1" outlineLevel="2" x14ac:dyDescent="0.2">
      <c r="A1811" s="811"/>
      <c r="B1811" s="578"/>
      <c r="C1811" s="694"/>
      <c r="D1811" s="578" t="s">
        <v>1690</v>
      </c>
      <c r="E1811" s="579"/>
      <c r="F1811" s="578"/>
      <c r="G1811" s="579"/>
      <c r="H1811" s="1011"/>
      <c r="I1811" s="781"/>
      <c r="J1811" s="768"/>
      <c r="K1811" s="768"/>
      <c r="L1811" s="768"/>
      <c r="M1811" s="768"/>
      <c r="N1811" s="704"/>
      <c r="O1811" s="897"/>
      <c r="P1811" s="897"/>
      <c r="Q1811" s="894"/>
      <c r="R1811" s="889"/>
      <c r="S1811" s="895"/>
      <c r="T1811" s="889"/>
      <c r="U1811" s="889"/>
      <c r="V1811" s="889"/>
      <c r="W1811" s="889"/>
      <c r="X1811" s="889"/>
      <c r="Y1811" s="897"/>
      <c r="Z1811" s="839"/>
      <c r="AA1811" s="839"/>
      <c r="AB1811" s="839"/>
      <c r="AC1811" s="839"/>
      <c r="AD1811" s="839"/>
      <c r="AE1811" s="839"/>
      <c r="AF1811" s="839"/>
      <c r="AG1811" s="839"/>
      <c r="AH1811" s="839"/>
      <c r="AI1811" s="839"/>
      <c r="AJ1811" s="839"/>
      <c r="AK1811" s="839"/>
      <c r="AL1811" s="839"/>
      <c r="AM1811" s="839"/>
      <c r="AN1811" s="839"/>
      <c r="AO1811" s="839"/>
      <c r="AP1811" s="839"/>
      <c r="AQ1811" s="839"/>
      <c r="AR1811" s="839"/>
      <c r="AS1811" s="839"/>
      <c r="AT1811" s="839"/>
      <c r="AU1811" s="839"/>
      <c r="AV1811" s="839"/>
      <c r="AW1811" s="839"/>
      <c r="AX1811" s="839"/>
      <c r="AY1811" s="839"/>
      <c r="AZ1811" s="839"/>
      <c r="BA1811" s="839"/>
      <c r="BB1811" s="839"/>
      <c r="BC1811" s="839"/>
      <c r="BD1811" s="839"/>
      <c r="BE1811" s="839"/>
      <c r="BF1811" s="839"/>
      <c r="BG1811" s="839"/>
      <c r="BH1811" s="839"/>
      <c r="BI1811" s="839"/>
      <c r="BJ1811" s="839"/>
      <c r="BK1811" s="839"/>
      <c r="BL1811" s="839"/>
      <c r="BM1811" s="839"/>
      <c r="BN1811" s="839"/>
      <c r="BO1811" s="839"/>
      <c r="BP1811" s="839"/>
      <c r="BQ1811" s="839"/>
      <c r="BR1811" s="839"/>
      <c r="BS1811" s="839"/>
    </row>
    <row r="1812" spans="1:71" s="575" customFormat="1" ht="15.6" customHeight="1" outlineLevel="2" x14ac:dyDescent="0.2">
      <c r="A1812" s="811"/>
      <c r="B1812" s="686"/>
      <c r="C1812" s="699"/>
      <c r="D1812" s="692" t="s">
        <v>1224</v>
      </c>
      <c r="E1812" s="593"/>
      <c r="F1812" s="594"/>
      <c r="G1812" s="574"/>
      <c r="H1812" s="593"/>
      <c r="I1812" s="771"/>
      <c r="J1812" s="771"/>
      <c r="K1812" s="771"/>
      <c r="L1812" s="771"/>
      <c r="M1812" s="772"/>
      <c r="N1812" s="704"/>
      <c r="O1812" s="897"/>
      <c r="P1812" s="897"/>
      <c r="Q1812" s="894"/>
      <c r="R1812" s="889"/>
      <c r="S1812" s="895"/>
      <c r="T1812" s="889"/>
      <c r="U1812" s="889"/>
      <c r="V1812" s="889"/>
      <c r="W1812" s="889"/>
      <c r="X1812" s="889"/>
      <c r="Y1812" s="890"/>
      <c r="Z1812" s="841"/>
      <c r="AA1812" s="839"/>
      <c r="AB1812" s="839"/>
      <c r="AC1812" s="839"/>
      <c r="AD1812" s="839"/>
      <c r="AE1812" s="839"/>
      <c r="AF1812" s="839"/>
      <c r="AG1812" s="839"/>
      <c r="AH1812" s="839"/>
      <c r="AI1812" s="839"/>
      <c r="AJ1812" s="839"/>
      <c r="AK1812" s="839"/>
      <c r="AL1812" s="839"/>
      <c r="AM1812" s="839"/>
      <c r="AN1812" s="839"/>
      <c r="AO1812" s="839"/>
      <c r="AP1812" s="839"/>
      <c r="AQ1812" s="839"/>
      <c r="AR1812" s="839"/>
      <c r="AS1812" s="839"/>
      <c r="AT1812" s="839"/>
      <c r="AU1812" s="839"/>
      <c r="AV1812" s="839"/>
      <c r="AW1812" s="839"/>
      <c r="AX1812" s="839"/>
      <c r="AY1812" s="839"/>
      <c r="AZ1812" s="839"/>
      <c r="BA1812" s="839"/>
      <c r="BB1812" s="839"/>
      <c r="BC1812" s="839"/>
      <c r="BD1812" s="839"/>
      <c r="BE1812" s="839"/>
      <c r="BF1812" s="839"/>
      <c r="BG1812" s="839"/>
      <c r="BH1812" s="839"/>
      <c r="BI1812" s="839"/>
      <c r="BJ1812" s="839"/>
      <c r="BK1812" s="839"/>
      <c r="BL1812" s="839"/>
      <c r="BM1812" s="839"/>
      <c r="BN1812" s="839"/>
      <c r="BO1812" s="839"/>
      <c r="BP1812" s="839"/>
      <c r="BQ1812" s="839"/>
      <c r="BR1812" s="839"/>
      <c r="BS1812" s="839"/>
    </row>
    <row r="1813" spans="1:71" s="575" customFormat="1" ht="15.6" customHeight="1" outlineLevel="2" x14ac:dyDescent="0.2">
      <c r="A1813" s="811"/>
      <c r="B1813" s="686"/>
      <c r="C1813" s="699"/>
      <c r="D1813" s="576" t="s">
        <v>1358</v>
      </c>
      <c r="E1813" s="593"/>
      <c r="F1813" s="594"/>
      <c r="G1813" s="574"/>
      <c r="H1813" s="593"/>
      <c r="I1813" s="771"/>
      <c r="J1813" s="771"/>
      <c r="K1813" s="771"/>
      <c r="L1813" s="768"/>
      <c r="M1813" s="772"/>
      <c r="N1813" s="704"/>
      <c r="O1813" s="888"/>
      <c r="P1813" s="888"/>
      <c r="Q1813" s="894"/>
      <c r="R1813" s="889"/>
      <c r="S1813" s="895"/>
      <c r="T1813" s="889"/>
      <c r="U1813" s="889"/>
      <c r="V1813" s="889"/>
      <c r="W1813" s="889"/>
      <c r="X1813" s="889"/>
      <c r="Y1813" s="890"/>
      <c r="Z1813" s="841"/>
      <c r="AA1813" s="839"/>
      <c r="AB1813" s="839"/>
      <c r="AC1813" s="839"/>
      <c r="AD1813" s="839"/>
      <c r="AE1813" s="839"/>
      <c r="AF1813" s="839"/>
      <c r="AG1813" s="839"/>
      <c r="AH1813" s="839"/>
      <c r="AI1813" s="839"/>
      <c r="AJ1813" s="839"/>
      <c r="AK1813" s="839"/>
      <c r="AL1813" s="839"/>
      <c r="AM1813" s="839"/>
      <c r="AN1813" s="839"/>
      <c r="AO1813" s="839"/>
      <c r="AP1813" s="839"/>
      <c r="AQ1813" s="839"/>
      <c r="AR1813" s="839"/>
      <c r="AS1813" s="839"/>
      <c r="AT1813" s="839"/>
      <c r="AU1813" s="839"/>
      <c r="AV1813" s="839"/>
      <c r="AW1813" s="839"/>
      <c r="AX1813" s="839"/>
      <c r="AY1813" s="839"/>
      <c r="AZ1813" s="839"/>
      <c r="BA1813" s="839"/>
      <c r="BB1813" s="839"/>
      <c r="BC1813" s="839"/>
      <c r="BD1813" s="839"/>
      <c r="BE1813" s="839"/>
      <c r="BF1813" s="839"/>
      <c r="BG1813" s="839"/>
      <c r="BH1813" s="839"/>
      <c r="BI1813" s="839"/>
      <c r="BJ1813" s="839"/>
      <c r="BK1813" s="839"/>
      <c r="BL1813" s="839"/>
      <c r="BM1813" s="839"/>
      <c r="BN1813" s="839"/>
      <c r="BO1813" s="839"/>
      <c r="BP1813" s="839"/>
      <c r="BQ1813" s="839"/>
      <c r="BR1813" s="839"/>
      <c r="BS1813" s="839"/>
    </row>
    <row r="1814" spans="1:71" ht="15.6" customHeight="1" outlineLevel="2" x14ac:dyDescent="0.2">
      <c r="H1814" s="1011"/>
    </row>
    <row r="1815" spans="1:71" ht="9" customHeight="1" outlineLevel="1" x14ac:dyDescent="0.2">
      <c r="B1815" s="582"/>
      <c r="D1815" s="583"/>
      <c r="E1815" s="585"/>
      <c r="F1815" s="583"/>
      <c r="G1815" s="584"/>
      <c r="H1815" s="1018"/>
      <c r="I1815" s="769"/>
      <c r="J1815" s="769"/>
      <c r="K1815" s="769"/>
      <c r="L1815" s="769"/>
      <c r="M1815" s="769"/>
      <c r="N1815" s="694"/>
      <c r="O1815" s="892"/>
      <c r="P1815" s="892"/>
      <c r="Q1815" s="892"/>
      <c r="R1815" s="893"/>
      <c r="S1815" s="893"/>
      <c r="T1815" s="893"/>
      <c r="U1815" s="893"/>
      <c r="V1815" s="893"/>
      <c r="W1815" s="893"/>
      <c r="X1815" s="893"/>
      <c r="Y1815" s="892"/>
      <c r="Z1815" s="837"/>
      <c r="AA1815" s="838"/>
      <c r="AG1815" s="835"/>
      <c r="AH1815" s="835"/>
    </row>
    <row r="1816" spans="1:71" s="789" customFormat="1" ht="15.6" customHeight="1" outlineLevel="1" x14ac:dyDescent="0.2">
      <c r="B1816" s="569" t="s">
        <v>1731</v>
      </c>
      <c r="C1816" s="814"/>
      <c r="D1816" s="570" t="s">
        <v>1832</v>
      </c>
      <c r="E1816" s="577">
        <v>1</v>
      </c>
      <c r="F1816" s="570" t="s">
        <v>73</v>
      </c>
      <c r="G1816" s="571"/>
      <c r="H1816" s="1016">
        <f>SUM(H1818:H1826)</f>
        <v>4.5999999999999996</v>
      </c>
      <c r="I1816" s="767"/>
      <c r="J1816" s="767">
        <f>SUM(J1818:J1826)</f>
        <v>403.85</v>
      </c>
      <c r="K1816" s="767"/>
      <c r="L1816" s="767">
        <f>SUM(L1818:L1826)</f>
        <v>0</v>
      </c>
      <c r="M1816" s="767">
        <f>SUM(M1818:M1826)</f>
        <v>679.85</v>
      </c>
      <c r="N1816" s="814"/>
      <c r="O1816" s="886">
        <f>SUM(O1817:O1821)</f>
        <v>822.61850000000004</v>
      </c>
      <c r="P1816" s="885" t="str">
        <f>B1816</f>
        <v>V4-4-A4</v>
      </c>
      <c r="Q1816" s="885"/>
      <c r="R1816" s="886"/>
      <c r="S1816" s="886"/>
      <c r="T1816" s="886"/>
      <c r="U1816" s="899"/>
      <c r="V1816" s="886"/>
      <c r="W1816" s="886"/>
      <c r="X1816" s="886">
        <f>SUM(X1817:X1821)/E1816</f>
        <v>955.29318499999999</v>
      </c>
      <c r="Y1816" s="885"/>
      <c r="Z1816" s="836"/>
      <c r="AA1816" s="832"/>
      <c r="AB1816" s="832"/>
      <c r="AC1816" s="832"/>
      <c r="AD1816" s="832"/>
      <c r="AE1816" s="832"/>
      <c r="AF1816" s="832"/>
      <c r="AG1816" s="832"/>
      <c r="AH1816" s="832"/>
      <c r="AI1816" s="832"/>
      <c r="AJ1816" s="832"/>
      <c r="AK1816" s="832"/>
      <c r="AL1816" s="832"/>
      <c r="AM1816" s="832"/>
      <c r="AN1816" s="832"/>
      <c r="AO1816" s="832"/>
      <c r="AP1816" s="832"/>
      <c r="AQ1816" s="832"/>
      <c r="AR1816" s="832"/>
      <c r="AS1816" s="832"/>
      <c r="AT1816" s="832"/>
      <c r="AU1816" s="832"/>
      <c r="AV1816" s="832"/>
      <c r="AW1816" s="832"/>
      <c r="AX1816" s="832"/>
      <c r="AY1816" s="832"/>
      <c r="AZ1816" s="832"/>
      <c r="BA1816" s="832"/>
      <c r="BB1816" s="832"/>
      <c r="BC1816" s="832"/>
      <c r="BD1816" s="832"/>
      <c r="BE1816" s="832"/>
      <c r="BF1816" s="832"/>
      <c r="BG1816" s="832"/>
      <c r="BH1816" s="832"/>
      <c r="BI1816" s="832"/>
      <c r="BJ1816" s="832"/>
      <c r="BK1816" s="832"/>
      <c r="BL1816" s="832"/>
      <c r="BM1816" s="832"/>
      <c r="BN1816" s="832"/>
      <c r="BO1816" s="832"/>
      <c r="BP1816" s="832"/>
      <c r="BQ1816" s="832"/>
      <c r="BR1816" s="832"/>
      <c r="BS1816" s="832"/>
    </row>
    <row r="1817" spans="1:71" s="575" customFormat="1" ht="15.6" customHeight="1" outlineLevel="2" x14ac:dyDescent="0.2">
      <c r="A1817" s="811"/>
      <c r="B1817" s="686"/>
      <c r="C1817" s="699"/>
      <c r="D1817" s="692"/>
      <c r="E1817" s="593"/>
      <c r="F1817" s="594"/>
      <c r="G1817" s="574"/>
      <c r="H1817" s="593"/>
      <c r="I1817" s="771"/>
      <c r="J1817" s="771"/>
      <c r="K1817" s="771"/>
      <c r="L1817" s="771"/>
      <c r="M1817" s="772"/>
      <c r="N1817" s="704"/>
      <c r="O1817" s="888" t="str">
        <f>R1817</f>
        <v>incl. opslagen</v>
      </c>
      <c r="P1817" s="888"/>
      <c r="Q1817" s="894"/>
      <c r="R1817" s="901" t="str">
        <f>Tabellen!$C$2</f>
        <v>incl. opslagen</v>
      </c>
      <c r="S1817" s="895"/>
      <c r="T1817" s="901" t="str">
        <f>Tabellen!$C$2</f>
        <v>incl. opslagen</v>
      </c>
      <c r="U1817" s="889"/>
      <c r="V1817" s="889"/>
      <c r="W1817" s="889"/>
      <c r="X1817" s="889"/>
      <c r="Y1817" s="890"/>
      <c r="Z1817" s="841"/>
      <c r="AA1817" s="839"/>
      <c r="AB1817" s="839"/>
      <c r="AC1817" s="839"/>
      <c r="AD1817" s="839"/>
      <c r="AE1817" s="839"/>
      <c r="AF1817" s="839"/>
      <c r="AG1817" s="839"/>
      <c r="AH1817" s="839"/>
      <c r="AI1817" s="839"/>
      <c r="AJ1817" s="839"/>
      <c r="AK1817" s="839"/>
      <c r="AL1817" s="839"/>
      <c r="AM1817" s="839"/>
      <c r="AN1817" s="839"/>
      <c r="AO1817" s="839"/>
      <c r="AP1817" s="839"/>
      <c r="AQ1817" s="839"/>
      <c r="AR1817" s="839"/>
      <c r="AS1817" s="839"/>
      <c r="AT1817" s="839"/>
      <c r="AU1817" s="839"/>
      <c r="AV1817" s="839"/>
      <c r="AW1817" s="839"/>
      <c r="AX1817" s="839"/>
      <c r="AY1817" s="839"/>
      <c r="AZ1817" s="839"/>
      <c r="BA1817" s="839"/>
      <c r="BB1817" s="839"/>
      <c r="BC1817" s="839"/>
      <c r="BD1817" s="839"/>
      <c r="BE1817" s="839"/>
      <c r="BF1817" s="839"/>
      <c r="BG1817" s="839"/>
      <c r="BH1817" s="839"/>
      <c r="BI1817" s="839"/>
      <c r="BJ1817" s="839"/>
      <c r="BK1817" s="839"/>
      <c r="BL1817" s="839"/>
      <c r="BM1817" s="839"/>
      <c r="BN1817" s="839"/>
      <c r="BO1817" s="839"/>
      <c r="BP1817" s="839"/>
      <c r="BQ1817" s="839"/>
      <c r="BR1817" s="839"/>
      <c r="BS1817" s="839"/>
    </row>
    <row r="1818" spans="1:71" s="575" customFormat="1" ht="15.6" customHeight="1" outlineLevel="2" x14ac:dyDescent="0.2">
      <c r="A1818" s="811"/>
      <c r="B1818" s="578"/>
      <c r="C1818" s="694"/>
      <c r="D1818" s="578" t="s">
        <v>1225</v>
      </c>
      <c r="E1818" s="579">
        <v>1</v>
      </c>
      <c r="F1818" s="576" t="s">
        <v>73</v>
      </c>
      <c r="G1818" s="579">
        <v>1.5</v>
      </c>
      <c r="H1818" s="597">
        <f>E1818*G1818</f>
        <v>1.5</v>
      </c>
      <c r="I1818" s="768">
        <v>15</v>
      </c>
      <c r="J1818" s="768">
        <f>E1818*I1818</f>
        <v>15</v>
      </c>
      <c r="K1818" s="768"/>
      <c r="L1818" s="768">
        <f>E1818*K1818</f>
        <v>0</v>
      </c>
      <c r="M1818" s="768">
        <f>J1818+H1818*Tabellen!$K$2+L1818</f>
        <v>105</v>
      </c>
      <c r="N1818" s="704"/>
      <c r="O1818" s="889">
        <f>R1818+T1818</f>
        <v>127.04999999999998</v>
      </c>
      <c r="P1818" s="902"/>
      <c r="Q1818" s="894" t="s">
        <v>1007</v>
      </c>
      <c r="R1818" s="889">
        <f>H1818*Tabellen!$K$2*Tabellen!$F$2</f>
        <v>108.89999999999999</v>
      </c>
      <c r="S1818" s="895" t="s">
        <v>1089</v>
      </c>
      <c r="T1818" s="889">
        <f>J1818*Tabellen!$F$2</f>
        <v>18.149999999999999</v>
      </c>
      <c r="U1818" s="889">
        <f>R1818*Tabellen!$G$2</f>
        <v>9.8009999999999984</v>
      </c>
      <c r="V1818" s="889">
        <f>T1818*Tabellen!$H$2</f>
        <v>3.8114999999999997</v>
      </c>
      <c r="W1818" s="889">
        <f>U1818+V1818</f>
        <v>13.612499999999997</v>
      </c>
      <c r="X1818" s="889">
        <f>O1818+W1818</f>
        <v>140.66249999999997</v>
      </c>
      <c r="Y1818" s="888"/>
      <c r="Z1818" s="839"/>
      <c r="AA1818" s="839"/>
      <c r="AB1818" s="839"/>
      <c r="AC1818" s="839"/>
      <c r="AD1818" s="839"/>
      <c r="AE1818" s="839"/>
      <c r="AF1818" s="839"/>
      <c r="AG1818" s="839"/>
      <c r="AH1818" s="839"/>
      <c r="AI1818" s="839"/>
      <c r="AJ1818" s="839"/>
      <c r="AK1818" s="839"/>
      <c r="AL1818" s="839"/>
      <c r="AM1818" s="839"/>
      <c r="AN1818" s="839"/>
      <c r="AO1818" s="839"/>
      <c r="AP1818" s="839"/>
      <c r="AQ1818" s="839"/>
      <c r="AR1818" s="839"/>
      <c r="AS1818" s="839"/>
      <c r="AT1818" s="839"/>
      <c r="AU1818" s="839"/>
      <c r="AV1818" s="839"/>
      <c r="AW1818" s="839"/>
      <c r="AX1818" s="839"/>
      <c r="AY1818" s="839"/>
      <c r="AZ1818" s="839"/>
      <c r="BA1818" s="839"/>
      <c r="BB1818" s="839"/>
      <c r="BC1818" s="839"/>
      <c r="BD1818" s="839"/>
      <c r="BE1818" s="839"/>
      <c r="BF1818" s="839"/>
      <c r="BG1818" s="839"/>
      <c r="BH1818" s="839"/>
      <c r="BI1818" s="839"/>
      <c r="BJ1818" s="839"/>
      <c r="BK1818" s="839"/>
      <c r="BL1818" s="839"/>
      <c r="BM1818" s="839"/>
      <c r="BN1818" s="839"/>
      <c r="BO1818" s="839"/>
      <c r="BP1818" s="839"/>
      <c r="BQ1818" s="839"/>
      <c r="BR1818" s="839"/>
      <c r="BS1818" s="839"/>
    </row>
    <row r="1819" spans="1:71" ht="15.6" customHeight="1" outlineLevel="2" x14ac:dyDescent="0.2">
      <c r="D1819" s="578" t="s">
        <v>1227</v>
      </c>
      <c r="E1819" s="579">
        <v>1</v>
      </c>
      <c r="F1819" s="576" t="s">
        <v>72</v>
      </c>
      <c r="G1819" s="580">
        <v>0.35</v>
      </c>
      <c r="H1819" s="1011">
        <f>E1819*G1819</f>
        <v>0.35</v>
      </c>
      <c r="I1819" s="768">
        <v>0</v>
      </c>
      <c r="J1819" s="768">
        <f>E1819*I1819</f>
        <v>0</v>
      </c>
      <c r="L1819" s="768">
        <f>E1819*K1819</f>
        <v>0</v>
      </c>
      <c r="M1819" s="768">
        <f>J1819+H1819*Tabellen!$K$2+L1819</f>
        <v>21</v>
      </c>
      <c r="O1819" s="889">
        <f>R1819+T1819</f>
        <v>25.41</v>
      </c>
      <c r="P1819" s="902"/>
      <c r="Q1819" s="894" t="s">
        <v>1007</v>
      </c>
      <c r="R1819" s="889">
        <f>H1819*Tabellen!$K$2*Tabellen!$F$2</f>
        <v>25.41</v>
      </c>
      <c r="S1819" s="895" t="s">
        <v>1089</v>
      </c>
      <c r="T1819" s="889">
        <f>J1819*Tabellen!$F$2</f>
        <v>0</v>
      </c>
      <c r="U1819" s="889">
        <f>R1819*Tabellen!$G$2</f>
        <v>2.2868999999999997</v>
      </c>
      <c r="V1819" s="889">
        <f>T1819*Tabellen!$H$2</f>
        <v>0</v>
      </c>
      <c r="W1819" s="889">
        <f>U1819+V1819</f>
        <v>2.2868999999999997</v>
      </c>
      <c r="X1819" s="889">
        <f>O1819+W1819</f>
        <v>27.696899999999999</v>
      </c>
    </row>
    <row r="1820" spans="1:71" s="733" customFormat="1" ht="15.6" customHeight="1" outlineLevel="2" x14ac:dyDescent="0.2">
      <c r="A1820" s="813"/>
      <c r="B1820" s="578"/>
      <c r="C1820" s="694"/>
      <c r="D1820" s="578" t="s">
        <v>1226</v>
      </c>
      <c r="E1820" s="579">
        <f>0.55+0.55+0.7+0.7</f>
        <v>2.5</v>
      </c>
      <c r="F1820" s="576" t="s">
        <v>71</v>
      </c>
      <c r="G1820" s="580">
        <v>0.1</v>
      </c>
      <c r="H1820" s="597">
        <f>E1820*G1820</f>
        <v>0.25</v>
      </c>
      <c r="I1820" s="768"/>
      <c r="J1820" s="768"/>
      <c r="K1820" s="768"/>
      <c r="L1820" s="768"/>
      <c r="M1820" s="768">
        <f>J1820+H1820*Tabellen!$K$2+L1820</f>
        <v>15</v>
      </c>
      <c r="N1820" s="736"/>
      <c r="O1820" s="889">
        <f>R1820+T1820</f>
        <v>18.149999999999999</v>
      </c>
      <c r="P1820" s="902"/>
      <c r="Q1820" s="894" t="s">
        <v>1007</v>
      </c>
      <c r="R1820" s="889">
        <f>H1820*Tabellen!$K$2*Tabellen!$F$2</f>
        <v>18.149999999999999</v>
      </c>
      <c r="S1820" s="895" t="s">
        <v>1089</v>
      </c>
      <c r="T1820" s="889">
        <f>J1820*Tabellen!$F$2</f>
        <v>0</v>
      </c>
      <c r="U1820" s="889">
        <f>R1820*Tabellen!$G$2</f>
        <v>1.6334999999999997</v>
      </c>
      <c r="V1820" s="889">
        <f>T1820*Tabellen!$H$2</f>
        <v>0</v>
      </c>
      <c r="W1820" s="889">
        <f>U1820+V1820</f>
        <v>1.6334999999999997</v>
      </c>
      <c r="X1820" s="889">
        <f>O1820+W1820</f>
        <v>19.783499999999997</v>
      </c>
      <c r="Y1820" s="905"/>
      <c r="Z1820" s="842"/>
      <c r="AA1820" s="842"/>
      <c r="AB1820" s="842"/>
      <c r="AC1820" s="842"/>
      <c r="AD1820" s="842"/>
      <c r="AE1820" s="842"/>
      <c r="AF1820" s="842"/>
      <c r="AG1820" s="842"/>
      <c r="AH1820" s="842"/>
      <c r="AI1820" s="842"/>
      <c r="AJ1820" s="842"/>
      <c r="AK1820" s="842"/>
      <c r="AL1820" s="842"/>
      <c r="AM1820" s="842"/>
      <c r="AN1820" s="842"/>
      <c r="AO1820" s="842"/>
      <c r="AP1820" s="842"/>
      <c r="AQ1820" s="842"/>
      <c r="AR1820" s="842"/>
      <c r="AS1820" s="842"/>
      <c r="AT1820" s="842"/>
      <c r="AU1820" s="842"/>
      <c r="AV1820" s="842"/>
      <c r="AW1820" s="842"/>
      <c r="AX1820" s="842"/>
      <c r="AY1820" s="842"/>
      <c r="AZ1820" s="842"/>
      <c r="BA1820" s="842"/>
      <c r="BB1820" s="842"/>
      <c r="BC1820" s="842"/>
      <c r="BD1820" s="842"/>
      <c r="BE1820" s="842"/>
      <c r="BF1820" s="842"/>
      <c r="BG1820" s="842"/>
      <c r="BH1820" s="842"/>
      <c r="BI1820" s="842"/>
      <c r="BJ1820" s="842"/>
      <c r="BK1820" s="842"/>
      <c r="BL1820" s="842"/>
      <c r="BM1820" s="842"/>
      <c r="BN1820" s="842"/>
      <c r="BO1820" s="842"/>
      <c r="BP1820" s="842"/>
      <c r="BQ1820" s="842"/>
      <c r="BR1820" s="842"/>
      <c r="BS1820" s="842"/>
    </row>
    <row r="1821" spans="1:71" ht="15.6" customHeight="1" outlineLevel="2" x14ac:dyDescent="0.2">
      <c r="B1821" s="578" t="s">
        <v>1756</v>
      </c>
      <c r="D1821" s="578" t="s">
        <v>1752</v>
      </c>
      <c r="E1821" s="579">
        <v>1</v>
      </c>
      <c r="F1821" s="576" t="s">
        <v>73</v>
      </c>
      <c r="G1821" s="580">
        <v>2.5</v>
      </c>
      <c r="H1821" s="1011">
        <f>E1821*G1821</f>
        <v>2.5</v>
      </c>
      <c r="I1821" s="768">
        <v>388.85</v>
      </c>
      <c r="J1821" s="768">
        <f>E1821*I1821</f>
        <v>388.85</v>
      </c>
      <c r="L1821" s="768">
        <f>E1821*K1821</f>
        <v>0</v>
      </c>
      <c r="M1821" s="768">
        <f>J1821+H1821*Tabellen!$K$2+L1821</f>
        <v>538.85</v>
      </c>
      <c r="N1821" s="703"/>
      <c r="O1821" s="889">
        <f>R1821+T1821</f>
        <v>652.00850000000003</v>
      </c>
      <c r="P1821" s="902"/>
      <c r="Q1821" s="894" t="s">
        <v>1007</v>
      </c>
      <c r="R1821" s="889">
        <f>H1821*Tabellen!$K$2*Tabellen!$F$2</f>
        <v>181.5</v>
      </c>
      <c r="S1821" s="895" t="s">
        <v>1089</v>
      </c>
      <c r="T1821" s="889">
        <f>J1821*Tabellen!$F$2</f>
        <v>470.50850000000003</v>
      </c>
      <c r="U1821" s="889">
        <f>R1821*Tabellen!$G$2</f>
        <v>16.335000000000001</v>
      </c>
      <c r="V1821" s="889">
        <f>T1821*Tabellen!$H$2</f>
        <v>98.806785000000005</v>
      </c>
      <c r="W1821" s="889">
        <f>U1821+V1821</f>
        <v>115.141785</v>
      </c>
      <c r="X1821" s="889">
        <f>O1821+W1821</f>
        <v>767.15028500000005</v>
      </c>
      <c r="Y1821" s="888"/>
      <c r="Z1821" s="836"/>
    </row>
    <row r="1822" spans="1:71" s="575" customFormat="1" ht="15.6" customHeight="1" outlineLevel="2" x14ac:dyDescent="0.2">
      <c r="A1822" s="811"/>
      <c r="B1822" s="578"/>
      <c r="C1822" s="694"/>
      <c r="D1822" s="578" t="s">
        <v>1689</v>
      </c>
      <c r="E1822" s="579"/>
      <c r="F1822" s="578"/>
      <c r="G1822" s="579"/>
      <c r="H1822" s="1011"/>
      <c r="I1822" s="781"/>
      <c r="J1822" s="768"/>
      <c r="K1822" s="768"/>
      <c r="L1822" s="768"/>
      <c r="M1822" s="768"/>
      <c r="N1822" s="704"/>
      <c r="O1822" s="897"/>
      <c r="P1822" s="897"/>
      <c r="Q1822" s="894"/>
      <c r="R1822" s="889"/>
      <c r="S1822" s="895"/>
      <c r="T1822" s="889"/>
      <c r="U1822" s="889"/>
      <c r="V1822" s="889"/>
      <c r="W1822" s="889"/>
      <c r="X1822" s="889"/>
      <c r="Y1822" s="897"/>
      <c r="Z1822" s="839"/>
      <c r="AA1822" s="839"/>
      <c r="AB1822" s="839"/>
      <c r="AC1822" s="839"/>
      <c r="AD1822" s="839"/>
      <c r="AE1822" s="839"/>
      <c r="AF1822" s="839"/>
      <c r="AG1822" s="839"/>
      <c r="AH1822" s="839"/>
      <c r="AI1822" s="839"/>
      <c r="AJ1822" s="839"/>
      <c r="AK1822" s="839"/>
      <c r="AL1822" s="839"/>
      <c r="AM1822" s="839"/>
      <c r="AN1822" s="839"/>
      <c r="AO1822" s="839"/>
      <c r="AP1822" s="839"/>
      <c r="AQ1822" s="839"/>
      <c r="AR1822" s="839"/>
      <c r="AS1822" s="839"/>
      <c r="AT1822" s="839"/>
      <c r="AU1822" s="839"/>
      <c r="AV1822" s="839"/>
      <c r="AW1822" s="839"/>
      <c r="AX1822" s="839"/>
      <c r="AY1822" s="839"/>
      <c r="AZ1822" s="839"/>
      <c r="BA1822" s="839"/>
      <c r="BB1822" s="839"/>
      <c r="BC1822" s="839"/>
      <c r="BD1822" s="839"/>
      <c r="BE1822" s="839"/>
      <c r="BF1822" s="839"/>
      <c r="BG1822" s="839"/>
      <c r="BH1822" s="839"/>
      <c r="BI1822" s="839"/>
      <c r="BJ1822" s="839"/>
      <c r="BK1822" s="839"/>
      <c r="BL1822" s="839"/>
      <c r="BM1822" s="839"/>
      <c r="BN1822" s="839"/>
      <c r="BO1822" s="839"/>
      <c r="BP1822" s="839"/>
      <c r="BQ1822" s="839"/>
      <c r="BR1822" s="839"/>
      <c r="BS1822" s="839"/>
    </row>
    <row r="1823" spans="1:71" s="575" customFormat="1" ht="15.6" customHeight="1" outlineLevel="2" x14ac:dyDescent="0.2">
      <c r="A1823" s="811"/>
      <c r="B1823" s="578"/>
      <c r="C1823" s="694"/>
      <c r="D1823" s="578" t="s">
        <v>1690</v>
      </c>
      <c r="E1823" s="579"/>
      <c r="F1823" s="578"/>
      <c r="G1823" s="579"/>
      <c r="H1823" s="1011"/>
      <c r="I1823" s="781"/>
      <c r="J1823" s="768"/>
      <c r="K1823" s="768"/>
      <c r="L1823" s="768"/>
      <c r="M1823" s="768"/>
      <c r="N1823" s="704"/>
      <c r="O1823" s="897"/>
      <c r="P1823" s="897"/>
      <c r="Q1823" s="894"/>
      <c r="R1823" s="889"/>
      <c r="S1823" s="895"/>
      <c r="T1823" s="889"/>
      <c r="U1823" s="889"/>
      <c r="V1823" s="889"/>
      <c r="W1823" s="889"/>
      <c r="X1823" s="889"/>
      <c r="Y1823" s="897"/>
      <c r="Z1823" s="839"/>
      <c r="AA1823" s="839"/>
      <c r="AB1823" s="839"/>
      <c r="AC1823" s="839"/>
      <c r="AD1823" s="839"/>
      <c r="AE1823" s="839"/>
      <c r="AF1823" s="839"/>
      <c r="AG1823" s="839"/>
      <c r="AH1823" s="839"/>
      <c r="AI1823" s="839"/>
      <c r="AJ1823" s="839"/>
      <c r="AK1823" s="839"/>
      <c r="AL1823" s="839"/>
      <c r="AM1823" s="839"/>
      <c r="AN1823" s="839"/>
      <c r="AO1823" s="839"/>
      <c r="AP1823" s="839"/>
      <c r="AQ1823" s="839"/>
      <c r="AR1823" s="839"/>
      <c r="AS1823" s="839"/>
      <c r="AT1823" s="839"/>
      <c r="AU1823" s="839"/>
      <c r="AV1823" s="839"/>
      <c r="AW1823" s="839"/>
      <c r="AX1823" s="839"/>
      <c r="AY1823" s="839"/>
      <c r="AZ1823" s="839"/>
      <c r="BA1823" s="839"/>
      <c r="BB1823" s="839"/>
      <c r="BC1823" s="839"/>
      <c r="BD1823" s="839"/>
      <c r="BE1823" s="839"/>
      <c r="BF1823" s="839"/>
      <c r="BG1823" s="839"/>
      <c r="BH1823" s="839"/>
      <c r="BI1823" s="839"/>
      <c r="BJ1823" s="839"/>
      <c r="BK1823" s="839"/>
      <c r="BL1823" s="839"/>
      <c r="BM1823" s="839"/>
      <c r="BN1823" s="839"/>
      <c r="BO1823" s="839"/>
      <c r="BP1823" s="839"/>
      <c r="BQ1823" s="839"/>
      <c r="BR1823" s="839"/>
      <c r="BS1823" s="839"/>
    </row>
    <row r="1824" spans="1:71" s="575" customFormat="1" ht="15.6" customHeight="1" outlineLevel="2" x14ac:dyDescent="0.2">
      <c r="A1824" s="811"/>
      <c r="B1824" s="686"/>
      <c r="C1824" s="699"/>
      <c r="D1824" s="578" t="s">
        <v>1224</v>
      </c>
      <c r="E1824" s="593"/>
      <c r="F1824" s="594"/>
      <c r="G1824" s="574"/>
      <c r="H1824" s="593"/>
      <c r="I1824" s="771"/>
      <c r="J1824" s="771"/>
      <c r="K1824" s="771"/>
      <c r="L1824" s="771"/>
      <c r="M1824" s="772"/>
      <c r="N1824" s="704"/>
      <c r="O1824" s="897"/>
      <c r="P1824" s="897"/>
      <c r="Q1824" s="894"/>
      <c r="R1824" s="889"/>
      <c r="S1824" s="895"/>
      <c r="T1824" s="889"/>
      <c r="U1824" s="889"/>
      <c r="V1824" s="889"/>
      <c r="W1824" s="889"/>
      <c r="X1824" s="889"/>
      <c r="Y1824" s="890"/>
      <c r="Z1824" s="841"/>
      <c r="AA1824" s="839"/>
      <c r="AB1824" s="839"/>
      <c r="AC1824" s="839"/>
      <c r="AD1824" s="839"/>
      <c r="AE1824" s="839"/>
      <c r="AF1824" s="839"/>
      <c r="AG1824" s="839"/>
      <c r="AH1824" s="839"/>
      <c r="AI1824" s="839"/>
      <c r="AJ1824" s="839"/>
      <c r="AK1824" s="839"/>
      <c r="AL1824" s="839"/>
      <c r="AM1824" s="839"/>
      <c r="AN1824" s="839"/>
      <c r="AO1824" s="839"/>
      <c r="AP1824" s="839"/>
      <c r="AQ1824" s="839"/>
      <c r="AR1824" s="839"/>
      <c r="AS1824" s="839"/>
      <c r="AT1824" s="839"/>
      <c r="AU1824" s="839"/>
      <c r="AV1824" s="839"/>
      <c r="AW1824" s="839"/>
      <c r="AX1824" s="839"/>
      <c r="AY1824" s="839"/>
      <c r="AZ1824" s="839"/>
      <c r="BA1824" s="839"/>
      <c r="BB1824" s="839"/>
      <c r="BC1824" s="839"/>
      <c r="BD1824" s="839"/>
      <c r="BE1824" s="839"/>
      <c r="BF1824" s="839"/>
      <c r="BG1824" s="839"/>
      <c r="BH1824" s="839"/>
      <c r="BI1824" s="839"/>
      <c r="BJ1824" s="839"/>
      <c r="BK1824" s="839"/>
      <c r="BL1824" s="839"/>
      <c r="BM1824" s="839"/>
      <c r="BN1824" s="839"/>
      <c r="BO1824" s="839"/>
      <c r="BP1824" s="839"/>
      <c r="BQ1824" s="839"/>
      <c r="BR1824" s="839"/>
      <c r="BS1824" s="839"/>
    </row>
    <row r="1825" spans="1:71" s="575" customFormat="1" ht="15.6" customHeight="1" outlineLevel="2" x14ac:dyDescent="0.2">
      <c r="A1825" s="811"/>
      <c r="B1825" s="686"/>
      <c r="C1825" s="699"/>
      <c r="D1825" s="578" t="s">
        <v>1358</v>
      </c>
      <c r="E1825" s="593"/>
      <c r="F1825" s="594"/>
      <c r="G1825" s="574"/>
      <c r="H1825" s="593"/>
      <c r="I1825" s="771"/>
      <c r="J1825" s="771"/>
      <c r="K1825" s="771"/>
      <c r="L1825" s="768"/>
      <c r="M1825" s="772"/>
      <c r="N1825" s="704"/>
      <c r="O1825" s="888"/>
      <c r="P1825" s="888"/>
      <c r="Q1825" s="894"/>
      <c r="R1825" s="889"/>
      <c r="S1825" s="895"/>
      <c r="T1825" s="889"/>
      <c r="U1825" s="889"/>
      <c r="V1825" s="889"/>
      <c r="W1825" s="889"/>
      <c r="X1825" s="889"/>
      <c r="Y1825" s="890"/>
      <c r="Z1825" s="841"/>
      <c r="AA1825" s="839"/>
      <c r="AB1825" s="839"/>
      <c r="AC1825" s="839"/>
      <c r="AD1825" s="839"/>
      <c r="AE1825" s="839"/>
      <c r="AF1825" s="839"/>
      <c r="AG1825" s="839"/>
      <c r="AH1825" s="839"/>
      <c r="AI1825" s="839"/>
      <c r="AJ1825" s="839"/>
      <c r="AK1825" s="839"/>
      <c r="AL1825" s="839"/>
      <c r="AM1825" s="839"/>
      <c r="AN1825" s="839"/>
      <c r="AO1825" s="839"/>
      <c r="AP1825" s="839"/>
      <c r="AQ1825" s="839"/>
      <c r="AR1825" s="839"/>
      <c r="AS1825" s="839"/>
      <c r="AT1825" s="839"/>
      <c r="AU1825" s="839"/>
      <c r="AV1825" s="839"/>
      <c r="AW1825" s="839"/>
      <c r="AX1825" s="839"/>
      <c r="AY1825" s="839"/>
      <c r="AZ1825" s="839"/>
      <c r="BA1825" s="839"/>
      <c r="BB1825" s="839"/>
      <c r="BC1825" s="839"/>
      <c r="BD1825" s="839"/>
      <c r="BE1825" s="839"/>
      <c r="BF1825" s="839"/>
      <c r="BG1825" s="839"/>
      <c r="BH1825" s="839"/>
      <c r="BI1825" s="839"/>
      <c r="BJ1825" s="839"/>
      <c r="BK1825" s="839"/>
      <c r="BL1825" s="839"/>
      <c r="BM1825" s="839"/>
      <c r="BN1825" s="839"/>
      <c r="BO1825" s="839"/>
      <c r="BP1825" s="839"/>
      <c r="BQ1825" s="839"/>
      <c r="BR1825" s="839"/>
      <c r="BS1825" s="839"/>
    </row>
    <row r="1826" spans="1:71" ht="15.6" customHeight="1" outlineLevel="2" x14ac:dyDescent="0.2">
      <c r="H1826" s="1011"/>
    </row>
    <row r="1827" spans="1:71" ht="9" customHeight="1" outlineLevel="1" x14ac:dyDescent="0.2">
      <c r="B1827" s="582"/>
      <c r="D1827" s="583"/>
      <c r="E1827" s="585"/>
      <c r="F1827" s="583"/>
      <c r="G1827" s="584"/>
      <c r="H1827" s="1018"/>
      <c r="I1827" s="769"/>
      <c r="J1827" s="769"/>
      <c r="K1827" s="769"/>
      <c r="L1827" s="769"/>
      <c r="M1827" s="769"/>
      <c r="N1827" s="694"/>
      <c r="O1827" s="892"/>
      <c r="P1827" s="892"/>
      <c r="Q1827" s="892"/>
      <c r="R1827" s="893"/>
      <c r="S1827" s="893"/>
      <c r="T1827" s="893"/>
      <c r="U1827" s="893"/>
      <c r="V1827" s="893"/>
      <c r="W1827" s="893"/>
      <c r="X1827" s="893"/>
      <c r="Y1827" s="892"/>
      <c r="Z1827" s="837"/>
      <c r="AA1827" s="838"/>
      <c r="AG1827" s="835"/>
      <c r="AH1827" s="835"/>
    </row>
    <row r="1828" spans="1:71" s="574" customFormat="1" ht="15.6" customHeight="1" outlineLevel="1" x14ac:dyDescent="0.2">
      <c r="B1828" s="569" t="s">
        <v>1732</v>
      </c>
      <c r="C1828" s="814"/>
      <c r="D1828" s="570" t="s">
        <v>1833</v>
      </c>
      <c r="E1828" s="577">
        <v>1</v>
      </c>
      <c r="F1828" s="570" t="s">
        <v>73</v>
      </c>
      <c r="G1828" s="571"/>
      <c r="H1828" s="1016">
        <f>SUM(H1830:H1838)</f>
        <v>4.6560000000000006</v>
      </c>
      <c r="I1828" s="767"/>
      <c r="J1828" s="767">
        <f>SUM(J1830:J1838)</f>
        <v>429.3305785123967</v>
      </c>
      <c r="K1828" s="767"/>
      <c r="L1828" s="767">
        <f>SUM(L1830:L1838)</f>
        <v>0</v>
      </c>
      <c r="M1828" s="767">
        <f>SUM(M1830:M1838)</f>
        <v>708.69057851239666</v>
      </c>
      <c r="N1828" s="814"/>
      <c r="O1828" s="767">
        <f>SUM(O1829:O1837)</f>
        <v>857.51559999999995</v>
      </c>
      <c r="P1828" s="885" t="str">
        <f>B1828</f>
        <v>V4-4-A5</v>
      </c>
      <c r="Q1828" s="885"/>
      <c r="R1828" s="886"/>
      <c r="S1828" s="886"/>
      <c r="T1828" s="886"/>
      <c r="U1828" s="899"/>
      <c r="V1828" s="886"/>
      <c r="W1828" s="886"/>
      <c r="X1828" s="886">
        <f>SUM(X1829:X1833)/E1828</f>
        <v>997.03080399999988</v>
      </c>
      <c r="Y1828" s="885"/>
    </row>
    <row r="1829" spans="1:71" s="575" customFormat="1" ht="15.6" customHeight="1" outlineLevel="2" x14ac:dyDescent="0.2">
      <c r="A1829" s="811"/>
      <c r="B1829" s="578"/>
      <c r="C1829" s="694"/>
      <c r="D1829" s="576"/>
      <c r="E1829" s="579"/>
      <c r="F1829" s="578"/>
      <c r="G1829" s="579"/>
      <c r="H1829" s="1011"/>
      <c r="I1829" s="781"/>
      <c r="J1829" s="768"/>
      <c r="K1829" s="768"/>
      <c r="L1829" s="768"/>
      <c r="M1829" s="768"/>
      <c r="N1829" s="704"/>
      <c r="O1829" s="888" t="str">
        <f>R1829</f>
        <v>incl. opslagen</v>
      </c>
      <c r="P1829" s="888"/>
      <c r="Q1829" s="894"/>
      <c r="R1829" s="901" t="str">
        <f>Tabellen!$C$2</f>
        <v>incl. opslagen</v>
      </c>
      <c r="S1829" s="895"/>
      <c r="T1829" s="901" t="str">
        <f>Tabellen!$C$2</f>
        <v>incl. opslagen</v>
      </c>
      <c r="U1829" s="889"/>
      <c r="V1829" s="889"/>
      <c r="W1829" s="889"/>
      <c r="X1829" s="889"/>
      <c r="Y1829" s="897"/>
      <c r="Z1829" s="839"/>
      <c r="AA1829" s="839"/>
      <c r="AB1829" s="839"/>
      <c r="AC1829" s="839"/>
      <c r="AD1829" s="839"/>
      <c r="AE1829" s="839"/>
      <c r="AF1829" s="839"/>
      <c r="AG1829" s="839"/>
      <c r="AH1829" s="839"/>
      <c r="AI1829" s="839"/>
      <c r="AJ1829" s="839"/>
      <c r="AK1829" s="839"/>
      <c r="AL1829" s="839"/>
      <c r="AM1829" s="839"/>
      <c r="AN1829" s="839"/>
      <c r="AO1829" s="839"/>
      <c r="AP1829" s="839"/>
      <c r="AQ1829" s="839"/>
      <c r="AR1829" s="839"/>
      <c r="AS1829" s="839"/>
      <c r="AT1829" s="839"/>
      <c r="AU1829" s="839"/>
      <c r="AV1829" s="839"/>
      <c r="AW1829" s="839"/>
      <c r="AX1829" s="839"/>
      <c r="AY1829" s="839"/>
      <c r="AZ1829" s="839"/>
      <c r="BA1829" s="839"/>
      <c r="BB1829" s="839"/>
      <c r="BC1829" s="839"/>
      <c r="BD1829" s="839"/>
      <c r="BE1829" s="839"/>
      <c r="BF1829" s="839"/>
      <c r="BG1829" s="839"/>
      <c r="BH1829" s="839"/>
      <c r="BI1829" s="839"/>
      <c r="BJ1829" s="839"/>
      <c r="BK1829" s="839"/>
      <c r="BL1829" s="839"/>
      <c r="BM1829" s="839"/>
      <c r="BN1829" s="839"/>
      <c r="BO1829" s="839"/>
      <c r="BP1829" s="839"/>
      <c r="BQ1829" s="839"/>
      <c r="BR1829" s="839"/>
      <c r="BS1829" s="839"/>
    </row>
    <row r="1830" spans="1:71" s="575" customFormat="1" ht="15.6" customHeight="1" outlineLevel="2" x14ac:dyDescent="0.2">
      <c r="A1830" s="811"/>
      <c r="B1830" s="578"/>
      <c r="C1830" s="694"/>
      <c r="D1830" s="578" t="s">
        <v>1225</v>
      </c>
      <c r="E1830" s="579">
        <v>1</v>
      </c>
      <c r="F1830" s="576" t="s">
        <v>73</v>
      </c>
      <c r="G1830" s="579">
        <v>1.5</v>
      </c>
      <c r="H1830" s="597">
        <f>E1830*G1830</f>
        <v>1.5</v>
      </c>
      <c r="I1830" s="768">
        <v>15</v>
      </c>
      <c r="J1830" s="768">
        <f>E1830*I1830</f>
        <v>15</v>
      </c>
      <c r="K1830" s="768"/>
      <c r="L1830" s="768">
        <f>E1830*K1830</f>
        <v>0</v>
      </c>
      <c r="M1830" s="768">
        <f>J1830+H1830*Tabellen!$K$2+L1830</f>
        <v>105</v>
      </c>
      <c r="N1830" s="704"/>
      <c r="O1830" s="889">
        <f>R1830+T1830</f>
        <v>127.04999999999998</v>
      </c>
      <c r="P1830" s="902"/>
      <c r="Q1830" s="894" t="s">
        <v>1007</v>
      </c>
      <c r="R1830" s="889">
        <f>H1830*Tabellen!$K$2*Tabellen!$F$2</f>
        <v>108.89999999999999</v>
      </c>
      <c r="S1830" s="895" t="s">
        <v>1089</v>
      </c>
      <c r="T1830" s="889">
        <f>J1830*Tabellen!$F$2</f>
        <v>18.149999999999999</v>
      </c>
      <c r="U1830" s="889">
        <f>R1830*Tabellen!$G$2</f>
        <v>9.8009999999999984</v>
      </c>
      <c r="V1830" s="889">
        <f>T1830*Tabellen!$H$2</f>
        <v>3.8114999999999997</v>
      </c>
      <c r="W1830" s="889">
        <f>U1830+V1830</f>
        <v>13.612499999999997</v>
      </c>
      <c r="X1830" s="889">
        <f>O1830+W1830</f>
        <v>140.66249999999997</v>
      </c>
      <c r="Y1830" s="888"/>
      <c r="Z1830" s="839"/>
      <c r="AA1830" s="839"/>
      <c r="AB1830" s="839"/>
      <c r="AC1830" s="839"/>
      <c r="AD1830" s="839"/>
      <c r="AE1830" s="839"/>
      <c r="AF1830" s="839"/>
      <c r="AG1830" s="839"/>
      <c r="AH1830" s="839"/>
      <c r="AI1830" s="839"/>
      <c r="AJ1830" s="839"/>
      <c r="AK1830" s="839"/>
      <c r="AL1830" s="839"/>
      <c r="AM1830" s="839"/>
      <c r="AN1830" s="839"/>
      <c r="AO1830" s="839"/>
      <c r="AP1830" s="839"/>
      <c r="AQ1830" s="839"/>
      <c r="AR1830" s="839"/>
      <c r="AS1830" s="839"/>
      <c r="AT1830" s="839"/>
      <c r="AU1830" s="839"/>
      <c r="AV1830" s="839"/>
      <c r="AW1830" s="839"/>
      <c r="AX1830" s="839"/>
      <c r="AY1830" s="839"/>
      <c r="AZ1830" s="839"/>
      <c r="BA1830" s="839"/>
      <c r="BB1830" s="839"/>
      <c r="BC1830" s="839"/>
      <c r="BD1830" s="839"/>
      <c r="BE1830" s="839"/>
      <c r="BF1830" s="839"/>
      <c r="BG1830" s="839"/>
      <c r="BH1830" s="839"/>
      <c r="BI1830" s="839"/>
      <c r="BJ1830" s="839"/>
      <c r="BK1830" s="839"/>
      <c r="BL1830" s="839"/>
      <c r="BM1830" s="839"/>
      <c r="BN1830" s="839"/>
      <c r="BO1830" s="839"/>
      <c r="BP1830" s="839"/>
      <c r="BQ1830" s="839"/>
      <c r="BR1830" s="839"/>
      <c r="BS1830" s="839"/>
    </row>
    <row r="1831" spans="1:71" ht="15.6" customHeight="1" outlineLevel="2" x14ac:dyDescent="0.2">
      <c r="D1831" s="576" t="s">
        <v>1227</v>
      </c>
      <c r="E1831" s="579">
        <v>1</v>
      </c>
      <c r="F1831" s="576" t="s">
        <v>72</v>
      </c>
      <c r="G1831" s="580">
        <v>0.35</v>
      </c>
      <c r="H1831" s="1011">
        <f>E1831*G1831</f>
        <v>0.35</v>
      </c>
      <c r="J1831" s="768">
        <f>E1831*I1831</f>
        <v>0</v>
      </c>
      <c r="L1831" s="768">
        <f>E1831*K1831</f>
        <v>0</v>
      </c>
      <c r="M1831" s="768">
        <f>J1831+H1831*Tabellen!$K$2+L1831</f>
        <v>21</v>
      </c>
      <c r="O1831" s="889">
        <f>R1831+T1831</f>
        <v>25.41</v>
      </c>
      <c r="P1831" s="902"/>
      <c r="Q1831" s="894" t="s">
        <v>1007</v>
      </c>
      <c r="R1831" s="889">
        <f>H1831*Tabellen!$K$2*Tabellen!$F$2</f>
        <v>25.41</v>
      </c>
      <c r="S1831" s="895" t="s">
        <v>1089</v>
      </c>
      <c r="T1831" s="889">
        <f>J1831*Tabellen!$F$2</f>
        <v>0</v>
      </c>
      <c r="U1831" s="889">
        <f>R1831*Tabellen!$G$2</f>
        <v>2.2868999999999997</v>
      </c>
      <c r="V1831" s="889">
        <f>T1831*Tabellen!$H$2</f>
        <v>0</v>
      </c>
      <c r="W1831" s="889">
        <f>U1831+V1831</f>
        <v>2.2868999999999997</v>
      </c>
      <c r="X1831" s="889">
        <f>O1831+W1831</f>
        <v>27.696899999999999</v>
      </c>
    </row>
    <row r="1832" spans="1:71" s="733" customFormat="1" ht="15.6" customHeight="1" outlineLevel="2" x14ac:dyDescent="0.2">
      <c r="A1832" s="813"/>
      <c r="B1832" s="578"/>
      <c r="C1832" s="694"/>
      <c r="D1832" s="576" t="s">
        <v>1226</v>
      </c>
      <c r="E1832" s="579">
        <f>0.55+0.55+0.98+0.98</f>
        <v>3.06</v>
      </c>
      <c r="F1832" s="576" t="s">
        <v>71</v>
      </c>
      <c r="G1832" s="580">
        <v>0.1</v>
      </c>
      <c r="H1832" s="597">
        <f>E1832*G1832</f>
        <v>0.30600000000000005</v>
      </c>
      <c r="I1832" s="768"/>
      <c r="J1832" s="768"/>
      <c r="K1832" s="768"/>
      <c r="L1832" s="768"/>
      <c r="M1832" s="768">
        <f>J1832+H1832*Tabellen!$K$2+L1832</f>
        <v>18.360000000000003</v>
      </c>
      <c r="N1832" s="736"/>
      <c r="O1832" s="889">
        <f>R1832+T1832</f>
        <v>22.215600000000002</v>
      </c>
      <c r="P1832" s="902"/>
      <c r="Q1832" s="894" t="s">
        <v>1007</v>
      </c>
      <c r="R1832" s="889">
        <f>H1832*Tabellen!$K$2*Tabellen!$F$2</f>
        <v>22.215600000000002</v>
      </c>
      <c r="S1832" s="895" t="s">
        <v>1089</v>
      </c>
      <c r="T1832" s="889">
        <f>J1832*Tabellen!$F$2</f>
        <v>0</v>
      </c>
      <c r="U1832" s="889">
        <f>R1832*Tabellen!$G$2</f>
        <v>1.9994040000000002</v>
      </c>
      <c r="V1832" s="889">
        <f>T1832*Tabellen!$H$2</f>
        <v>0</v>
      </c>
      <c r="W1832" s="889">
        <f>U1832+V1832</f>
        <v>1.9994040000000002</v>
      </c>
      <c r="X1832" s="889">
        <f>O1832+W1832</f>
        <v>24.215004</v>
      </c>
      <c r="Y1832" s="905"/>
      <c r="Z1832" s="842"/>
      <c r="AA1832" s="842"/>
      <c r="AB1832" s="842"/>
      <c r="AC1832" s="842"/>
      <c r="AD1832" s="842"/>
      <c r="AE1832" s="842"/>
      <c r="AF1832" s="842"/>
      <c r="AG1832" s="842"/>
      <c r="AH1832" s="842"/>
      <c r="AI1832" s="842"/>
      <c r="AJ1832" s="842"/>
      <c r="AK1832" s="842"/>
      <c r="AL1832" s="842"/>
      <c r="AM1832" s="842"/>
      <c r="AN1832" s="842"/>
      <c r="AO1832" s="842"/>
      <c r="AP1832" s="842"/>
      <c r="AQ1832" s="842"/>
      <c r="AR1832" s="842"/>
      <c r="AS1832" s="842"/>
      <c r="AT1832" s="842"/>
      <c r="AU1832" s="842"/>
      <c r="AV1832" s="842"/>
      <c r="AW1832" s="842"/>
      <c r="AX1832" s="842"/>
      <c r="AY1832" s="842"/>
      <c r="AZ1832" s="842"/>
      <c r="BA1832" s="842"/>
      <c r="BB1832" s="842"/>
      <c r="BC1832" s="842"/>
      <c r="BD1832" s="842"/>
      <c r="BE1832" s="842"/>
      <c r="BF1832" s="842"/>
      <c r="BG1832" s="842"/>
      <c r="BH1832" s="842"/>
      <c r="BI1832" s="842"/>
      <c r="BJ1832" s="842"/>
      <c r="BK1832" s="842"/>
      <c r="BL1832" s="842"/>
      <c r="BM1832" s="842"/>
      <c r="BN1832" s="842"/>
      <c r="BO1832" s="842"/>
      <c r="BP1832" s="842"/>
      <c r="BQ1832" s="842"/>
      <c r="BR1832" s="842"/>
      <c r="BS1832" s="842"/>
    </row>
    <row r="1833" spans="1:71" ht="15.6" customHeight="1" outlineLevel="2" x14ac:dyDescent="0.2">
      <c r="B1833" s="578" t="s">
        <v>1755</v>
      </c>
      <c r="D1833" s="576" t="s">
        <v>1365</v>
      </c>
      <c r="E1833" s="579">
        <v>1</v>
      </c>
      <c r="F1833" s="576" t="s">
        <v>73</v>
      </c>
      <c r="G1833" s="580">
        <v>2.5</v>
      </c>
      <c r="H1833" s="1011">
        <f>E1833*G1833</f>
        <v>2.5</v>
      </c>
      <c r="I1833" s="1014">
        <f>501.34/1.21</f>
        <v>414.3305785123967</v>
      </c>
      <c r="J1833" s="768">
        <f>E1833*I1833</f>
        <v>414.3305785123967</v>
      </c>
      <c r="L1833" s="768">
        <f>E1833*K1833</f>
        <v>0</v>
      </c>
      <c r="M1833" s="768">
        <f>J1833+H1833*Tabellen!$K$2+L1833</f>
        <v>564.33057851239664</v>
      </c>
      <c r="N1833" s="703"/>
      <c r="O1833" s="889">
        <f>R1833+T1833</f>
        <v>682.83999999999992</v>
      </c>
      <c r="P1833" s="902"/>
      <c r="Q1833" s="894" t="s">
        <v>1007</v>
      </c>
      <c r="R1833" s="889">
        <f>H1833*Tabellen!$K$2*Tabellen!$F$2</f>
        <v>181.5</v>
      </c>
      <c r="S1833" s="895" t="s">
        <v>1089</v>
      </c>
      <c r="T1833" s="889">
        <f>J1833*Tabellen!$F$2</f>
        <v>501.34</v>
      </c>
      <c r="U1833" s="889">
        <f>R1833*Tabellen!$G$2</f>
        <v>16.335000000000001</v>
      </c>
      <c r="V1833" s="889">
        <f>T1833*Tabellen!$H$2</f>
        <v>105.28139999999999</v>
      </c>
      <c r="W1833" s="889">
        <f>U1833+V1833</f>
        <v>121.6164</v>
      </c>
      <c r="X1833" s="889">
        <f>O1833+W1833</f>
        <v>804.45639999999992</v>
      </c>
      <c r="Y1833" s="888"/>
      <c r="Z1833" s="836"/>
    </row>
    <row r="1834" spans="1:71" s="575" customFormat="1" ht="15.6" customHeight="1" outlineLevel="2" x14ac:dyDescent="0.2">
      <c r="A1834" s="811"/>
      <c r="B1834" s="578"/>
      <c r="C1834" s="694"/>
      <c r="D1834" s="578" t="s">
        <v>1689</v>
      </c>
      <c r="E1834" s="579"/>
      <c r="F1834" s="578"/>
      <c r="G1834" s="579"/>
      <c r="H1834" s="1011"/>
      <c r="I1834" s="781"/>
      <c r="J1834" s="768"/>
      <c r="K1834" s="768"/>
      <c r="L1834" s="768"/>
      <c r="M1834" s="768"/>
      <c r="N1834" s="704"/>
      <c r="O1834" s="897"/>
      <c r="P1834" s="897"/>
      <c r="Q1834" s="894"/>
      <c r="R1834" s="889"/>
      <c r="S1834" s="895"/>
      <c r="T1834" s="889"/>
      <c r="U1834" s="889"/>
      <c r="V1834" s="889"/>
      <c r="W1834" s="889"/>
      <c r="X1834" s="889"/>
      <c r="Y1834" s="897"/>
      <c r="Z1834" s="839"/>
      <c r="AA1834" s="839"/>
      <c r="AB1834" s="839"/>
      <c r="AC1834" s="839"/>
      <c r="AD1834" s="839"/>
      <c r="AE1834" s="839"/>
      <c r="AF1834" s="839"/>
      <c r="AG1834" s="839"/>
      <c r="AH1834" s="839"/>
      <c r="AI1834" s="839"/>
      <c r="AJ1834" s="839"/>
      <c r="AK1834" s="839"/>
      <c r="AL1834" s="839"/>
      <c r="AM1834" s="839"/>
      <c r="AN1834" s="839"/>
      <c r="AO1834" s="839"/>
      <c r="AP1834" s="839"/>
      <c r="AQ1834" s="839"/>
      <c r="AR1834" s="839"/>
      <c r="AS1834" s="839"/>
      <c r="AT1834" s="839"/>
      <c r="AU1834" s="839"/>
      <c r="AV1834" s="839"/>
      <c r="AW1834" s="839"/>
      <c r="AX1834" s="839"/>
      <c r="AY1834" s="839"/>
      <c r="AZ1834" s="839"/>
      <c r="BA1834" s="839"/>
      <c r="BB1834" s="839"/>
      <c r="BC1834" s="839"/>
      <c r="BD1834" s="839"/>
      <c r="BE1834" s="839"/>
      <c r="BF1834" s="839"/>
      <c r="BG1834" s="839"/>
      <c r="BH1834" s="839"/>
      <c r="BI1834" s="839"/>
      <c r="BJ1834" s="839"/>
      <c r="BK1834" s="839"/>
      <c r="BL1834" s="839"/>
      <c r="BM1834" s="839"/>
      <c r="BN1834" s="839"/>
      <c r="BO1834" s="839"/>
      <c r="BP1834" s="839"/>
      <c r="BQ1834" s="839"/>
      <c r="BR1834" s="839"/>
      <c r="BS1834" s="839"/>
    </row>
    <row r="1835" spans="1:71" s="575" customFormat="1" ht="15.6" customHeight="1" outlineLevel="2" x14ac:dyDescent="0.2">
      <c r="A1835" s="811"/>
      <c r="B1835" s="578"/>
      <c r="C1835" s="694"/>
      <c r="D1835" s="578" t="s">
        <v>1690</v>
      </c>
      <c r="E1835" s="579"/>
      <c r="F1835" s="578"/>
      <c r="G1835" s="579"/>
      <c r="H1835" s="1011"/>
      <c r="I1835" s="781"/>
      <c r="J1835" s="768"/>
      <c r="K1835" s="768"/>
      <c r="L1835" s="768"/>
      <c r="M1835" s="768"/>
      <c r="N1835" s="704"/>
      <c r="O1835" s="897"/>
      <c r="P1835" s="897"/>
      <c r="Q1835" s="894"/>
      <c r="R1835" s="889"/>
      <c r="S1835" s="895"/>
      <c r="T1835" s="889"/>
      <c r="U1835" s="889"/>
      <c r="V1835" s="889"/>
      <c r="W1835" s="889"/>
      <c r="X1835" s="889"/>
      <c r="Y1835" s="897"/>
      <c r="Z1835" s="839"/>
      <c r="AA1835" s="839"/>
      <c r="AB1835" s="839"/>
      <c r="AC1835" s="839"/>
      <c r="AD1835" s="839"/>
      <c r="AE1835" s="839"/>
      <c r="AF1835" s="839"/>
      <c r="AG1835" s="839"/>
      <c r="AH1835" s="839"/>
      <c r="AI1835" s="839"/>
      <c r="AJ1835" s="839"/>
      <c r="AK1835" s="839"/>
      <c r="AL1835" s="839"/>
      <c r="AM1835" s="839"/>
      <c r="AN1835" s="839"/>
      <c r="AO1835" s="839"/>
      <c r="AP1835" s="839"/>
      <c r="AQ1835" s="839"/>
      <c r="AR1835" s="839"/>
      <c r="AS1835" s="839"/>
      <c r="AT1835" s="839"/>
      <c r="AU1835" s="839"/>
      <c r="AV1835" s="839"/>
      <c r="AW1835" s="839"/>
      <c r="AX1835" s="839"/>
      <c r="AY1835" s="839"/>
      <c r="AZ1835" s="839"/>
      <c r="BA1835" s="839"/>
      <c r="BB1835" s="839"/>
      <c r="BC1835" s="839"/>
      <c r="BD1835" s="839"/>
      <c r="BE1835" s="839"/>
      <c r="BF1835" s="839"/>
      <c r="BG1835" s="839"/>
      <c r="BH1835" s="839"/>
      <c r="BI1835" s="839"/>
      <c r="BJ1835" s="839"/>
      <c r="BK1835" s="839"/>
      <c r="BL1835" s="839"/>
      <c r="BM1835" s="839"/>
      <c r="BN1835" s="839"/>
      <c r="BO1835" s="839"/>
      <c r="BP1835" s="839"/>
      <c r="BQ1835" s="839"/>
      <c r="BR1835" s="839"/>
      <c r="BS1835" s="839"/>
    </row>
    <row r="1836" spans="1:71" s="575" customFormat="1" ht="15.6" customHeight="1" outlineLevel="2" x14ac:dyDescent="0.2">
      <c r="A1836" s="811"/>
      <c r="B1836" s="686"/>
      <c r="C1836" s="699"/>
      <c r="D1836" s="692" t="s">
        <v>1224</v>
      </c>
      <c r="E1836" s="593"/>
      <c r="F1836" s="594"/>
      <c r="G1836" s="574"/>
      <c r="H1836" s="593"/>
      <c r="I1836" s="771"/>
      <c r="J1836" s="771"/>
      <c r="K1836" s="771"/>
      <c r="L1836" s="771"/>
      <c r="M1836" s="772"/>
      <c r="N1836" s="704"/>
      <c r="O1836" s="897"/>
      <c r="P1836" s="897"/>
      <c r="Q1836" s="894"/>
      <c r="R1836" s="889"/>
      <c r="S1836" s="895"/>
      <c r="T1836" s="889"/>
      <c r="U1836" s="889"/>
      <c r="V1836" s="889"/>
      <c r="W1836" s="889"/>
      <c r="X1836" s="889"/>
      <c r="Y1836" s="890"/>
      <c r="Z1836" s="841"/>
      <c r="AA1836" s="839"/>
      <c r="AB1836" s="839"/>
      <c r="AC1836" s="839"/>
      <c r="AD1836" s="839"/>
      <c r="AE1836" s="839"/>
      <c r="AF1836" s="839"/>
      <c r="AG1836" s="839"/>
      <c r="AH1836" s="839"/>
      <c r="AI1836" s="839"/>
      <c r="AJ1836" s="839"/>
      <c r="AK1836" s="839"/>
      <c r="AL1836" s="839"/>
      <c r="AM1836" s="839"/>
      <c r="AN1836" s="839"/>
      <c r="AO1836" s="839"/>
      <c r="AP1836" s="839"/>
      <c r="AQ1836" s="839"/>
      <c r="AR1836" s="839"/>
      <c r="AS1836" s="839"/>
      <c r="AT1836" s="839"/>
      <c r="AU1836" s="839"/>
      <c r="AV1836" s="839"/>
      <c r="AW1836" s="839"/>
      <c r="AX1836" s="839"/>
      <c r="AY1836" s="839"/>
      <c r="AZ1836" s="839"/>
      <c r="BA1836" s="839"/>
      <c r="BB1836" s="839"/>
      <c r="BC1836" s="839"/>
      <c r="BD1836" s="839"/>
      <c r="BE1836" s="839"/>
      <c r="BF1836" s="839"/>
      <c r="BG1836" s="839"/>
      <c r="BH1836" s="839"/>
      <c r="BI1836" s="839"/>
      <c r="BJ1836" s="839"/>
      <c r="BK1836" s="839"/>
      <c r="BL1836" s="839"/>
      <c r="BM1836" s="839"/>
      <c r="BN1836" s="839"/>
      <c r="BO1836" s="839"/>
      <c r="BP1836" s="839"/>
      <c r="BQ1836" s="839"/>
      <c r="BR1836" s="839"/>
      <c r="BS1836" s="839"/>
    </row>
    <row r="1837" spans="1:71" s="575" customFormat="1" ht="15.6" customHeight="1" outlineLevel="2" x14ac:dyDescent="0.2">
      <c r="A1837" s="811"/>
      <c r="B1837" s="686"/>
      <c r="C1837" s="699"/>
      <c r="D1837" s="692" t="s">
        <v>1358</v>
      </c>
      <c r="E1837" s="593"/>
      <c r="F1837" s="594"/>
      <c r="G1837" s="574"/>
      <c r="H1837" s="593"/>
      <c r="I1837" s="771"/>
      <c r="J1837" s="771"/>
      <c r="K1837" s="771"/>
      <c r="L1837" s="768"/>
      <c r="M1837" s="772"/>
      <c r="N1837" s="704"/>
      <c r="O1837" s="888"/>
      <c r="P1837" s="888"/>
      <c r="Q1837" s="894"/>
      <c r="R1837" s="889"/>
      <c r="S1837" s="895"/>
      <c r="T1837" s="889"/>
      <c r="U1837" s="889"/>
      <c r="V1837" s="889"/>
      <c r="W1837" s="889"/>
      <c r="X1837" s="889"/>
      <c r="Y1837" s="890"/>
      <c r="Z1837" s="841"/>
      <c r="AA1837" s="839"/>
      <c r="AB1837" s="839"/>
      <c r="AC1837" s="839"/>
      <c r="AD1837" s="839"/>
      <c r="AE1837" s="839"/>
      <c r="AF1837" s="839"/>
      <c r="AG1837" s="839"/>
      <c r="AH1837" s="839"/>
      <c r="AI1837" s="839"/>
      <c r="AJ1837" s="839"/>
      <c r="AK1837" s="839"/>
      <c r="AL1837" s="839"/>
      <c r="AM1837" s="839"/>
      <c r="AN1837" s="839"/>
      <c r="AO1837" s="839"/>
      <c r="AP1837" s="839"/>
      <c r="AQ1837" s="839"/>
      <c r="AR1837" s="839"/>
      <c r="AS1837" s="839"/>
      <c r="AT1837" s="839"/>
      <c r="AU1837" s="839"/>
      <c r="AV1837" s="839"/>
      <c r="AW1837" s="839"/>
      <c r="AX1837" s="839"/>
      <c r="AY1837" s="839"/>
      <c r="AZ1837" s="839"/>
      <c r="BA1837" s="839"/>
      <c r="BB1837" s="839"/>
      <c r="BC1837" s="839"/>
      <c r="BD1837" s="839"/>
      <c r="BE1837" s="839"/>
      <c r="BF1837" s="839"/>
      <c r="BG1837" s="839"/>
      <c r="BH1837" s="839"/>
      <c r="BI1837" s="839"/>
      <c r="BJ1837" s="839"/>
      <c r="BK1837" s="839"/>
      <c r="BL1837" s="839"/>
      <c r="BM1837" s="839"/>
      <c r="BN1837" s="839"/>
      <c r="BO1837" s="839"/>
      <c r="BP1837" s="839"/>
      <c r="BQ1837" s="839"/>
      <c r="BR1837" s="839"/>
      <c r="BS1837" s="839"/>
    </row>
    <row r="1838" spans="1:71" ht="15.6" customHeight="1" outlineLevel="2" x14ac:dyDescent="0.2">
      <c r="H1838" s="1011"/>
    </row>
    <row r="1839" spans="1:71" ht="9" customHeight="1" outlineLevel="1" x14ac:dyDescent="0.2">
      <c r="B1839" s="582"/>
      <c r="D1839" s="583"/>
      <c r="E1839" s="585"/>
      <c r="F1839" s="583"/>
      <c r="G1839" s="584"/>
      <c r="H1839" s="1018"/>
      <c r="I1839" s="769"/>
      <c r="J1839" s="769"/>
      <c r="K1839" s="769"/>
      <c r="L1839" s="769"/>
      <c r="M1839" s="769"/>
      <c r="N1839" s="694"/>
      <c r="O1839" s="892"/>
      <c r="P1839" s="892"/>
      <c r="Q1839" s="892"/>
      <c r="R1839" s="893"/>
      <c r="S1839" s="893"/>
      <c r="T1839" s="893"/>
      <c r="U1839" s="893"/>
      <c r="V1839" s="893"/>
      <c r="W1839" s="893"/>
      <c r="X1839" s="893"/>
      <c r="Y1839" s="892"/>
      <c r="Z1839" s="837"/>
      <c r="AA1839" s="838"/>
      <c r="AG1839" s="835"/>
      <c r="AH1839" s="835"/>
    </row>
    <row r="1840" spans="1:71" s="789" customFormat="1" ht="15.6" customHeight="1" outlineLevel="1" x14ac:dyDescent="0.2">
      <c r="B1840" s="569" t="s">
        <v>1733</v>
      </c>
      <c r="C1840" s="814"/>
      <c r="D1840" s="570" t="s">
        <v>1834</v>
      </c>
      <c r="E1840" s="577">
        <v>1</v>
      </c>
      <c r="F1840" s="570" t="s">
        <v>73</v>
      </c>
      <c r="G1840" s="571"/>
      <c r="H1840" s="1016">
        <f>SUM(H1842:H1851)</f>
        <v>5.6959999999999997</v>
      </c>
      <c r="I1840" s="767"/>
      <c r="J1840" s="767">
        <f>SUM(J1842:J1851)</f>
        <v>472.56</v>
      </c>
      <c r="K1840" s="767"/>
      <c r="L1840" s="767">
        <f>SUM(L1842:L1851)</f>
        <v>0</v>
      </c>
      <c r="M1840" s="767">
        <f>SUM(M1842:M1850)</f>
        <v>814.31999999999994</v>
      </c>
      <c r="N1840" s="814"/>
      <c r="O1840" s="886">
        <f>SUM(O1841:O1845)</f>
        <v>985.32719999999983</v>
      </c>
      <c r="P1840" s="885" t="str">
        <f>B1840</f>
        <v>V4-4-A6</v>
      </c>
      <c r="Q1840" s="885"/>
      <c r="R1840" s="886"/>
      <c r="S1840" s="886"/>
      <c r="T1840" s="886"/>
      <c r="U1840" s="899"/>
      <c r="V1840" s="886"/>
      <c r="W1840" s="886"/>
      <c r="X1840" s="886">
        <f>SUM(X1841:X1845)/E1840</f>
        <v>1142.6223599999998</v>
      </c>
      <c r="Y1840" s="885"/>
      <c r="Z1840" s="836"/>
      <c r="AA1840" s="832"/>
      <c r="AB1840" s="832"/>
      <c r="AC1840" s="832"/>
      <c r="AD1840" s="832"/>
      <c r="AE1840" s="832"/>
      <c r="AF1840" s="832"/>
      <c r="AG1840" s="832"/>
      <c r="AH1840" s="832"/>
      <c r="AI1840" s="832"/>
      <c r="AJ1840" s="832"/>
      <c r="AK1840" s="832"/>
      <c r="AL1840" s="832"/>
      <c r="AM1840" s="832"/>
      <c r="AN1840" s="832"/>
      <c r="AO1840" s="832"/>
      <c r="AP1840" s="832"/>
      <c r="AQ1840" s="832"/>
      <c r="AR1840" s="832"/>
      <c r="AS1840" s="832"/>
      <c r="AT1840" s="832"/>
      <c r="AU1840" s="832"/>
      <c r="AV1840" s="832"/>
      <c r="AW1840" s="832"/>
      <c r="AX1840" s="832"/>
      <c r="AY1840" s="832"/>
      <c r="AZ1840" s="832"/>
      <c r="BA1840" s="832"/>
      <c r="BB1840" s="832"/>
      <c r="BC1840" s="832"/>
      <c r="BD1840" s="832"/>
      <c r="BE1840" s="832"/>
      <c r="BF1840" s="832"/>
      <c r="BG1840" s="832"/>
      <c r="BH1840" s="832"/>
      <c r="BI1840" s="832"/>
      <c r="BJ1840" s="832"/>
      <c r="BK1840" s="832"/>
      <c r="BL1840" s="832"/>
      <c r="BM1840" s="832"/>
      <c r="BN1840" s="832"/>
      <c r="BO1840" s="832"/>
      <c r="BP1840" s="832"/>
      <c r="BQ1840" s="832"/>
      <c r="BR1840" s="832"/>
      <c r="BS1840" s="832"/>
    </row>
    <row r="1841" spans="1:71" s="575" customFormat="1" ht="15.6" customHeight="1" outlineLevel="2" x14ac:dyDescent="0.2">
      <c r="A1841" s="811"/>
      <c r="B1841" s="578"/>
      <c r="C1841" s="694"/>
      <c r="D1841" s="576"/>
      <c r="E1841" s="590"/>
      <c r="G1841" s="573"/>
      <c r="H1841" s="856"/>
      <c r="I1841" s="770"/>
      <c r="J1841" s="770"/>
      <c r="K1841" s="770"/>
      <c r="L1841" s="770"/>
      <c r="M1841" s="770"/>
      <c r="N1841" s="704"/>
      <c r="O1841" s="888" t="str">
        <f>R1841</f>
        <v>incl. opslagen</v>
      </c>
      <c r="P1841" s="888"/>
      <c r="Q1841" s="894"/>
      <c r="R1841" s="901" t="str">
        <f>Tabellen!$C$2</f>
        <v>incl. opslagen</v>
      </c>
      <c r="S1841" s="895"/>
      <c r="T1841" s="901" t="str">
        <f>Tabellen!$C$2</f>
        <v>incl. opslagen</v>
      </c>
      <c r="U1841" s="889"/>
      <c r="V1841" s="889"/>
      <c r="W1841" s="889"/>
      <c r="X1841" s="889"/>
      <c r="Y1841" s="888"/>
      <c r="Z1841" s="839"/>
      <c r="AA1841" s="839"/>
      <c r="AB1841" s="839"/>
      <c r="AC1841" s="839"/>
      <c r="AD1841" s="839"/>
      <c r="AE1841" s="839"/>
      <c r="AF1841" s="839"/>
      <c r="AG1841" s="839"/>
      <c r="AH1841" s="839"/>
      <c r="AI1841" s="839"/>
      <c r="AJ1841" s="839"/>
      <c r="AK1841" s="839"/>
      <c r="AL1841" s="839"/>
      <c r="AM1841" s="839"/>
      <c r="AN1841" s="839"/>
      <c r="AO1841" s="839"/>
      <c r="AP1841" s="839"/>
      <c r="AQ1841" s="839"/>
      <c r="AR1841" s="839"/>
      <c r="AS1841" s="839"/>
      <c r="AT1841" s="839"/>
      <c r="AU1841" s="839"/>
      <c r="AV1841" s="839"/>
      <c r="AW1841" s="839"/>
      <c r="AX1841" s="839"/>
      <c r="AY1841" s="839"/>
      <c r="AZ1841" s="839"/>
      <c r="BA1841" s="839"/>
      <c r="BB1841" s="839"/>
      <c r="BC1841" s="839"/>
      <c r="BD1841" s="839"/>
      <c r="BE1841" s="839"/>
      <c r="BF1841" s="839"/>
      <c r="BG1841" s="839"/>
      <c r="BH1841" s="839"/>
      <c r="BI1841" s="839"/>
      <c r="BJ1841" s="839"/>
      <c r="BK1841" s="839"/>
      <c r="BL1841" s="839"/>
      <c r="BM1841" s="839"/>
      <c r="BN1841" s="839"/>
      <c r="BO1841" s="839"/>
      <c r="BP1841" s="839"/>
      <c r="BQ1841" s="839"/>
      <c r="BR1841" s="839"/>
      <c r="BS1841" s="839"/>
    </row>
    <row r="1842" spans="1:71" s="575" customFormat="1" ht="15.6" customHeight="1" outlineLevel="2" x14ac:dyDescent="0.2">
      <c r="A1842" s="811"/>
      <c r="B1842" s="578"/>
      <c r="C1842" s="694"/>
      <c r="D1842" s="578" t="s">
        <v>1225</v>
      </c>
      <c r="E1842" s="579">
        <v>1</v>
      </c>
      <c r="F1842" s="576" t="s">
        <v>73</v>
      </c>
      <c r="G1842" s="579">
        <v>2</v>
      </c>
      <c r="H1842" s="597">
        <f>E1842*G1842</f>
        <v>2</v>
      </c>
      <c r="I1842" s="768">
        <v>20</v>
      </c>
      <c r="J1842" s="768">
        <f>E1842*I1842</f>
        <v>20</v>
      </c>
      <c r="K1842" s="768"/>
      <c r="L1842" s="768">
        <f>E1842*K1842</f>
        <v>0</v>
      </c>
      <c r="M1842" s="768">
        <f>J1842+H1842*Tabellen!$K$2+L1842</f>
        <v>140</v>
      </c>
      <c r="N1842" s="704"/>
      <c r="O1842" s="889">
        <f>R1842+T1842</f>
        <v>169.39999999999998</v>
      </c>
      <c r="P1842" s="902"/>
      <c r="Q1842" s="894" t="s">
        <v>1007</v>
      </c>
      <c r="R1842" s="889">
        <f>H1842*Tabellen!$K$2*Tabellen!$F$2</f>
        <v>145.19999999999999</v>
      </c>
      <c r="S1842" s="895" t="s">
        <v>1089</v>
      </c>
      <c r="T1842" s="889">
        <f>J1842*Tabellen!$F$2</f>
        <v>24.2</v>
      </c>
      <c r="U1842" s="889">
        <f>R1842*Tabellen!$G$2</f>
        <v>13.067999999999998</v>
      </c>
      <c r="V1842" s="889">
        <f>T1842*Tabellen!$H$2</f>
        <v>5.0819999999999999</v>
      </c>
      <c r="W1842" s="889">
        <f>U1842+V1842</f>
        <v>18.149999999999999</v>
      </c>
      <c r="X1842" s="889">
        <f>O1842+W1842</f>
        <v>187.54999999999998</v>
      </c>
      <c r="Y1842" s="888"/>
      <c r="Z1842" s="839"/>
      <c r="AA1842" s="839"/>
      <c r="AB1842" s="839"/>
      <c r="AC1842" s="839"/>
      <c r="AD1842" s="839"/>
      <c r="AE1842" s="839"/>
      <c r="AF1842" s="839"/>
      <c r="AG1842" s="839"/>
      <c r="AH1842" s="839"/>
      <c r="AI1842" s="839"/>
      <c r="AJ1842" s="839"/>
      <c r="AK1842" s="839"/>
      <c r="AL1842" s="839"/>
      <c r="AM1842" s="839"/>
      <c r="AN1842" s="839"/>
      <c r="AO1842" s="839"/>
      <c r="AP1842" s="839"/>
      <c r="AQ1842" s="839"/>
      <c r="AR1842" s="839"/>
      <c r="AS1842" s="839"/>
      <c r="AT1842" s="839"/>
      <c r="AU1842" s="839"/>
      <c r="AV1842" s="839"/>
      <c r="AW1842" s="839"/>
      <c r="AX1842" s="839"/>
      <c r="AY1842" s="839"/>
      <c r="AZ1842" s="839"/>
      <c r="BA1842" s="839"/>
      <c r="BB1842" s="839"/>
      <c r="BC1842" s="839"/>
      <c r="BD1842" s="839"/>
      <c r="BE1842" s="839"/>
      <c r="BF1842" s="839"/>
      <c r="BG1842" s="839"/>
      <c r="BH1842" s="839"/>
      <c r="BI1842" s="839"/>
      <c r="BJ1842" s="839"/>
      <c r="BK1842" s="839"/>
      <c r="BL1842" s="839"/>
      <c r="BM1842" s="839"/>
      <c r="BN1842" s="839"/>
      <c r="BO1842" s="839"/>
      <c r="BP1842" s="839"/>
      <c r="BQ1842" s="839"/>
      <c r="BR1842" s="839"/>
      <c r="BS1842" s="839"/>
    </row>
    <row r="1843" spans="1:71" ht="15.6" customHeight="1" outlineLevel="2" x14ac:dyDescent="0.2">
      <c r="D1843" s="576" t="s">
        <v>1227</v>
      </c>
      <c r="E1843" s="579">
        <v>1</v>
      </c>
      <c r="F1843" s="576" t="s">
        <v>72</v>
      </c>
      <c r="G1843" s="580">
        <v>0.35</v>
      </c>
      <c r="H1843" s="1011">
        <f>E1843*G1843</f>
        <v>0.35</v>
      </c>
      <c r="J1843" s="768">
        <f>E1843*I1843</f>
        <v>0</v>
      </c>
      <c r="L1843" s="768">
        <f>E1843*K1843</f>
        <v>0</v>
      </c>
      <c r="M1843" s="768">
        <f>J1843+H1843*Tabellen!$K$2+L1843</f>
        <v>21</v>
      </c>
      <c r="O1843" s="889">
        <f>R1843+T1843</f>
        <v>25.41</v>
      </c>
      <c r="P1843" s="902"/>
      <c r="Q1843" s="894" t="s">
        <v>1007</v>
      </c>
      <c r="R1843" s="889">
        <f>H1843*Tabellen!$K$2*Tabellen!$F$2</f>
        <v>25.41</v>
      </c>
      <c r="S1843" s="895" t="s">
        <v>1089</v>
      </c>
      <c r="T1843" s="889">
        <f>J1843*Tabellen!$F$2</f>
        <v>0</v>
      </c>
      <c r="U1843" s="889">
        <f>R1843*Tabellen!$G$2</f>
        <v>2.2868999999999997</v>
      </c>
      <c r="V1843" s="889">
        <f>T1843*Tabellen!$H$2</f>
        <v>0</v>
      </c>
      <c r="W1843" s="889">
        <f>U1843+V1843</f>
        <v>2.2868999999999997</v>
      </c>
      <c r="X1843" s="889">
        <f>O1843+W1843</f>
        <v>27.696899999999999</v>
      </c>
    </row>
    <row r="1844" spans="1:71" s="733" customFormat="1" ht="15.6" customHeight="1" outlineLevel="2" x14ac:dyDescent="0.2">
      <c r="A1844" s="813"/>
      <c r="B1844" s="578"/>
      <c r="C1844" s="694"/>
      <c r="D1844" s="576" t="s">
        <v>1226</v>
      </c>
      <c r="E1844" s="579">
        <f>0.55+0.55+1.18+1.18</f>
        <v>3.46</v>
      </c>
      <c r="F1844" s="576" t="s">
        <v>71</v>
      </c>
      <c r="G1844" s="580">
        <v>0.1</v>
      </c>
      <c r="H1844" s="597">
        <f>E1844*G1844</f>
        <v>0.34600000000000003</v>
      </c>
      <c r="I1844" s="768"/>
      <c r="J1844" s="768"/>
      <c r="K1844" s="768"/>
      <c r="L1844" s="768"/>
      <c r="M1844" s="768">
        <f>J1844+H1844*Tabellen!$K$2+L1844</f>
        <v>20.76</v>
      </c>
      <c r="N1844" s="736"/>
      <c r="O1844" s="889">
        <f>R1844+T1844</f>
        <v>25.119600000000002</v>
      </c>
      <c r="P1844" s="902"/>
      <c r="Q1844" s="894" t="s">
        <v>1007</v>
      </c>
      <c r="R1844" s="889">
        <f>H1844*Tabellen!$K$2*Tabellen!$F$2</f>
        <v>25.119600000000002</v>
      </c>
      <c r="S1844" s="895" t="s">
        <v>1089</v>
      </c>
      <c r="T1844" s="889">
        <f>J1844*Tabellen!$F$2</f>
        <v>0</v>
      </c>
      <c r="U1844" s="889">
        <f>R1844*Tabellen!$G$2</f>
        <v>2.260764</v>
      </c>
      <c r="V1844" s="889">
        <f>T1844*Tabellen!$H$2</f>
        <v>0</v>
      </c>
      <c r="W1844" s="889">
        <f>U1844+V1844</f>
        <v>2.260764</v>
      </c>
      <c r="X1844" s="889">
        <f>O1844+W1844</f>
        <v>27.380364</v>
      </c>
      <c r="Y1844" s="905"/>
      <c r="Z1844" s="842"/>
      <c r="AA1844" s="842"/>
      <c r="AB1844" s="842"/>
      <c r="AC1844" s="842"/>
      <c r="AD1844" s="842"/>
      <c r="AE1844" s="842"/>
      <c r="AF1844" s="842"/>
      <c r="AG1844" s="842"/>
      <c r="AH1844" s="842"/>
      <c r="AI1844" s="842"/>
      <c r="AJ1844" s="842"/>
      <c r="AK1844" s="842"/>
      <c r="AL1844" s="842"/>
      <c r="AM1844" s="842"/>
      <c r="AN1844" s="842"/>
      <c r="AO1844" s="842"/>
      <c r="AP1844" s="842"/>
      <c r="AQ1844" s="842"/>
      <c r="AR1844" s="842"/>
      <c r="AS1844" s="842"/>
      <c r="AT1844" s="842"/>
      <c r="AU1844" s="842"/>
      <c r="AV1844" s="842"/>
      <c r="AW1844" s="842"/>
      <c r="AX1844" s="842"/>
      <c r="AY1844" s="842"/>
      <c r="AZ1844" s="842"/>
      <c r="BA1844" s="842"/>
      <c r="BB1844" s="842"/>
      <c r="BC1844" s="842"/>
      <c r="BD1844" s="842"/>
      <c r="BE1844" s="842"/>
      <c r="BF1844" s="842"/>
      <c r="BG1844" s="842"/>
      <c r="BH1844" s="842"/>
      <c r="BI1844" s="842"/>
      <c r="BJ1844" s="842"/>
      <c r="BK1844" s="842"/>
      <c r="BL1844" s="842"/>
      <c r="BM1844" s="842"/>
      <c r="BN1844" s="842"/>
      <c r="BO1844" s="842"/>
      <c r="BP1844" s="842"/>
      <c r="BQ1844" s="842"/>
      <c r="BR1844" s="842"/>
      <c r="BS1844" s="842"/>
    </row>
    <row r="1845" spans="1:71" ht="15.6" customHeight="1" outlineLevel="2" x14ac:dyDescent="0.2">
      <c r="B1845" s="578" t="s">
        <v>1754</v>
      </c>
      <c r="D1845" s="576" t="s">
        <v>1753</v>
      </c>
      <c r="E1845" s="579">
        <v>1</v>
      </c>
      <c r="F1845" s="576" t="s">
        <v>73</v>
      </c>
      <c r="G1845" s="580">
        <v>3</v>
      </c>
      <c r="H1845" s="1011">
        <f>E1845*G1845</f>
        <v>3</v>
      </c>
      <c r="I1845" s="1014">
        <v>452.56</v>
      </c>
      <c r="J1845" s="768">
        <f>E1845*I1845</f>
        <v>452.56</v>
      </c>
      <c r="L1845" s="768">
        <f>E1845*K1845</f>
        <v>0</v>
      </c>
      <c r="M1845" s="768">
        <f>J1845+H1845*Tabellen!$K$2+L1845</f>
        <v>632.55999999999995</v>
      </c>
      <c r="N1845" s="703"/>
      <c r="O1845" s="889">
        <f>R1845+T1845</f>
        <v>765.3975999999999</v>
      </c>
      <c r="P1845" s="902"/>
      <c r="Q1845" s="894" t="s">
        <v>1007</v>
      </c>
      <c r="R1845" s="889">
        <f>H1845*Tabellen!$K$2*Tabellen!$F$2</f>
        <v>217.79999999999998</v>
      </c>
      <c r="S1845" s="895" t="s">
        <v>1089</v>
      </c>
      <c r="T1845" s="889">
        <f>J1845*Tabellen!$F$2</f>
        <v>547.59759999999994</v>
      </c>
      <c r="U1845" s="889">
        <f>R1845*Tabellen!$G$2</f>
        <v>19.601999999999997</v>
      </c>
      <c r="V1845" s="889">
        <f>T1845*Tabellen!$H$2</f>
        <v>114.99549599999999</v>
      </c>
      <c r="W1845" s="889">
        <f>U1845+V1845</f>
        <v>134.59749599999998</v>
      </c>
      <c r="X1845" s="889">
        <f>O1845+W1845</f>
        <v>899.99509599999988</v>
      </c>
      <c r="Y1845" s="888"/>
      <c r="Z1845" s="836"/>
    </row>
    <row r="1846" spans="1:71" s="575" customFormat="1" ht="15.6" customHeight="1" outlineLevel="2" x14ac:dyDescent="0.2">
      <c r="A1846" s="811"/>
      <c r="B1846" s="578"/>
      <c r="C1846" s="694"/>
      <c r="D1846" s="578" t="s">
        <v>1689</v>
      </c>
      <c r="E1846" s="579"/>
      <c r="F1846" s="578"/>
      <c r="G1846" s="579"/>
      <c r="H1846" s="1011"/>
      <c r="I1846" s="781"/>
      <c r="J1846" s="768"/>
      <c r="K1846" s="768"/>
      <c r="L1846" s="768"/>
      <c r="M1846" s="768"/>
      <c r="N1846" s="704"/>
      <c r="O1846" s="897"/>
      <c r="P1846" s="897"/>
      <c r="Q1846" s="894"/>
      <c r="R1846" s="889"/>
      <c r="S1846" s="895"/>
      <c r="T1846" s="889"/>
      <c r="U1846" s="889"/>
      <c r="V1846" s="889"/>
      <c r="W1846" s="889"/>
      <c r="X1846" s="889"/>
      <c r="Y1846" s="897"/>
      <c r="Z1846" s="839"/>
      <c r="AA1846" s="839"/>
      <c r="AB1846" s="839"/>
      <c r="AC1846" s="839"/>
      <c r="AD1846" s="839"/>
      <c r="AE1846" s="839"/>
      <c r="AF1846" s="839"/>
      <c r="AG1846" s="839"/>
      <c r="AH1846" s="839"/>
      <c r="AI1846" s="839"/>
      <c r="AJ1846" s="839"/>
      <c r="AK1846" s="839"/>
      <c r="AL1846" s="839"/>
      <c r="AM1846" s="839"/>
      <c r="AN1846" s="839"/>
      <c r="AO1846" s="839"/>
      <c r="AP1846" s="839"/>
      <c r="AQ1846" s="839"/>
      <c r="AR1846" s="839"/>
      <c r="AS1846" s="839"/>
      <c r="AT1846" s="839"/>
      <c r="AU1846" s="839"/>
      <c r="AV1846" s="839"/>
      <c r="AW1846" s="839"/>
      <c r="AX1846" s="839"/>
      <c r="AY1846" s="839"/>
      <c r="AZ1846" s="839"/>
      <c r="BA1846" s="839"/>
      <c r="BB1846" s="839"/>
      <c r="BC1846" s="839"/>
      <c r="BD1846" s="839"/>
      <c r="BE1846" s="839"/>
      <c r="BF1846" s="839"/>
      <c r="BG1846" s="839"/>
      <c r="BH1846" s="839"/>
      <c r="BI1846" s="839"/>
      <c r="BJ1846" s="839"/>
      <c r="BK1846" s="839"/>
      <c r="BL1846" s="839"/>
      <c r="BM1846" s="839"/>
      <c r="BN1846" s="839"/>
      <c r="BO1846" s="839"/>
      <c r="BP1846" s="839"/>
      <c r="BQ1846" s="839"/>
      <c r="BR1846" s="839"/>
      <c r="BS1846" s="839"/>
    </row>
    <row r="1847" spans="1:71" s="575" customFormat="1" ht="15.6" customHeight="1" outlineLevel="2" x14ac:dyDescent="0.2">
      <c r="A1847" s="811"/>
      <c r="B1847" s="578"/>
      <c r="C1847" s="694"/>
      <c r="D1847" s="578" t="s">
        <v>1690</v>
      </c>
      <c r="E1847" s="579"/>
      <c r="F1847" s="578"/>
      <c r="G1847" s="579"/>
      <c r="H1847" s="1011"/>
      <c r="I1847" s="781"/>
      <c r="J1847" s="768"/>
      <c r="K1847" s="768"/>
      <c r="L1847" s="768"/>
      <c r="M1847" s="768"/>
      <c r="N1847" s="704"/>
      <c r="O1847" s="897"/>
      <c r="P1847" s="897"/>
      <c r="Q1847" s="894"/>
      <c r="R1847" s="889"/>
      <c r="S1847" s="895"/>
      <c r="T1847" s="889"/>
      <c r="U1847" s="889"/>
      <c r="V1847" s="889"/>
      <c r="W1847" s="889"/>
      <c r="X1847" s="889"/>
      <c r="Y1847" s="897"/>
      <c r="Z1847" s="839"/>
      <c r="AA1847" s="839"/>
      <c r="AB1847" s="839"/>
      <c r="AC1847" s="839"/>
      <c r="AD1847" s="839"/>
      <c r="AE1847" s="839"/>
      <c r="AF1847" s="839"/>
      <c r="AG1847" s="839"/>
      <c r="AH1847" s="839"/>
      <c r="AI1847" s="839"/>
      <c r="AJ1847" s="839"/>
      <c r="AK1847" s="839"/>
      <c r="AL1847" s="839"/>
      <c r="AM1847" s="839"/>
      <c r="AN1847" s="839"/>
      <c r="AO1847" s="839"/>
      <c r="AP1847" s="839"/>
      <c r="AQ1847" s="839"/>
      <c r="AR1847" s="839"/>
      <c r="AS1847" s="839"/>
      <c r="AT1847" s="839"/>
      <c r="AU1847" s="839"/>
      <c r="AV1847" s="839"/>
      <c r="AW1847" s="839"/>
      <c r="AX1847" s="839"/>
      <c r="AY1847" s="839"/>
      <c r="AZ1847" s="839"/>
      <c r="BA1847" s="839"/>
      <c r="BB1847" s="839"/>
      <c r="BC1847" s="839"/>
      <c r="BD1847" s="839"/>
      <c r="BE1847" s="839"/>
      <c r="BF1847" s="839"/>
      <c r="BG1847" s="839"/>
      <c r="BH1847" s="839"/>
      <c r="BI1847" s="839"/>
      <c r="BJ1847" s="839"/>
      <c r="BK1847" s="839"/>
      <c r="BL1847" s="839"/>
      <c r="BM1847" s="839"/>
      <c r="BN1847" s="839"/>
      <c r="BO1847" s="839"/>
      <c r="BP1847" s="839"/>
      <c r="BQ1847" s="839"/>
      <c r="BR1847" s="839"/>
      <c r="BS1847" s="839"/>
    </row>
    <row r="1848" spans="1:71" s="575" customFormat="1" ht="15.6" customHeight="1" outlineLevel="2" x14ac:dyDescent="0.2">
      <c r="A1848" s="811"/>
      <c r="B1848" s="686"/>
      <c r="C1848" s="699"/>
      <c r="D1848" s="692" t="s">
        <v>1224</v>
      </c>
      <c r="E1848" s="593"/>
      <c r="F1848" s="594"/>
      <c r="G1848" s="574"/>
      <c r="H1848" s="593"/>
      <c r="I1848" s="771"/>
      <c r="J1848" s="771"/>
      <c r="K1848" s="771"/>
      <c r="L1848" s="771"/>
      <c r="M1848" s="772"/>
      <c r="N1848" s="704"/>
      <c r="O1848" s="897"/>
      <c r="P1848" s="897"/>
      <c r="Q1848" s="894"/>
      <c r="R1848" s="889"/>
      <c r="S1848" s="895"/>
      <c r="T1848" s="889"/>
      <c r="U1848" s="889"/>
      <c r="V1848" s="889"/>
      <c r="W1848" s="889"/>
      <c r="X1848" s="889"/>
      <c r="Y1848" s="890"/>
      <c r="Z1848" s="841"/>
      <c r="AA1848" s="839"/>
      <c r="AB1848" s="839"/>
      <c r="AC1848" s="839"/>
      <c r="AD1848" s="839"/>
      <c r="AE1848" s="839"/>
      <c r="AF1848" s="839"/>
      <c r="AG1848" s="839"/>
      <c r="AH1848" s="839"/>
      <c r="AI1848" s="839"/>
      <c r="AJ1848" s="839"/>
      <c r="AK1848" s="839"/>
      <c r="AL1848" s="839"/>
      <c r="AM1848" s="839"/>
      <c r="AN1848" s="839"/>
      <c r="AO1848" s="839"/>
      <c r="AP1848" s="839"/>
      <c r="AQ1848" s="839"/>
      <c r="AR1848" s="839"/>
      <c r="AS1848" s="839"/>
      <c r="AT1848" s="839"/>
      <c r="AU1848" s="839"/>
      <c r="AV1848" s="839"/>
      <c r="AW1848" s="839"/>
      <c r="AX1848" s="839"/>
      <c r="AY1848" s="839"/>
      <c r="AZ1848" s="839"/>
      <c r="BA1848" s="839"/>
      <c r="BB1848" s="839"/>
      <c r="BC1848" s="839"/>
      <c r="BD1848" s="839"/>
      <c r="BE1848" s="839"/>
      <c r="BF1848" s="839"/>
      <c r="BG1848" s="839"/>
      <c r="BH1848" s="839"/>
      <c r="BI1848" s="839"/>
      <c r="BJ1848" s="839"/>
      <c r="BK1848" s="839"/>
      <c r="BL1848" s="839"/>
      <c r="BM1848" s="839"/>
      <c r="BN1848" s="839"/>
      <c r="BO1848" s="839"/>
      <c r="BP1848" s="839"/>
      <c r="BQ1848" s="839"/>
      <c r="BR1848" s="839"/>
      <c r="BS1848" s="839"/>
    </row>
    <row r="1849" spans="1:71" s="575" customFormat="1" ht="15.6" customHeight="1" outlineLevel="2" x14ac:dyDescent="0.2">
      <c r="A1849" s="811"/>
      <c r="B1849" s="686"/>
      <c r="C1849" s="699"/>
      <c r="D1849" s="576" t="s">
        <v>1358</v>
      </c>
      <c r="E1849" s="593"/>
      <c r="F1849" s="594"/>
      <c r="G1849" s="574"/>
      <c r="H1849" s="593"/>
      <c r="I1849" s="771"/>
      <c r="J1849" s="771"/>
      <c r="K1849" s="771"/>
      <c r="L1849" s="768"/>
      <c r="M1849" s="772"/>
      <c r="N1849" s="704"/>
      <c r="O1849" s="888"/>
      <c r="P1849" s="888"/>
      <c r="Q1849" s="894"/>
      <c r="R1849" s="889"/>
      <c r="S1849" s="895"/>
      <c r="T1849" s="889"/>
      <c r="U1849" s="889"/>
      <c r="V1849" s="889"/>
      <c r="W1849" s="889"/>
      <c r="X1849" s="889"/>
      <c r="Y1849" s="890"/>
      <c r="Z1849" s="841"/>
      <c r="AA1849" s="839"/>
      <c r="AB1849" s="839"/>
      <c r="AC1849" s="839"/>
      <c r="AD1849" s="839"/>
      <c r="AE1849" s="839"/>
      <c r="AF1849" s="839"/>
      <c r="AG1849" s="839"/>
      <c r="AH1849" s="839"/>
      <c r="AI1849" s="839"/>
      <c r="AJ1849" s="839"/>
      <c r="AK1849" s="839"/>
      <c r="AL1849" s="839"/>
      <c r="AM1849" s="839"/>
      <c r="AN1849" s="839"/>
      <c r="AO1849" s="839"/>
      <c r="AP1849" s="839"/>
      <c r="AQ1849" s="839"/>
      <c r="AR1849" s="839"/>
      <c r="AS1849" s="839"/>
      <c r="AT1849" s="839"/>
      <c r="AU1849" s="839"/>
      <c r="AV1849" s="839"/>
      <c r="AW1849" s="839"/>
      <c r="AX1849" s="839"/>
      <c r="AY1849" s="839"/>
      <c r="AZ1849" s="839"/>
      <c r="BA1849" s="839"/>
      <c r="BB1849" s="839"/>
      <c r="BC1849" s="839"/>
      <c r="BD1849" s="839"/>
      <c r="BE1849" s="839"/>
      <c r="BF1849" s="839"/>
      <c r="BG1849" s="839"/>
      <c r="BH1849" s="839"/>
      <c r="BI1849" s="839"/>
      <c r="BJ1849" s="839"/>
      <c r="BK1849" s="839"/>
      <c r="BL1849" s="839"/>
      <c r="BM1849" s="839"/>
      <c r="BN1849" s="839"/>
      <c r="BO1849" s="839"/>
      <c r="BP1849" s="839"/>
      <c r="BQ1849" s="839"/>
      <c r="BR1849" s="839"/>
      <c r="BS1849" s="839"/>
    </row>
    <row r="1850" spans="1:71" ht="15.6" customHeight="1" outlineLevel="2" x14ac:dyDescent="0.2">
      <c r="H1850" s="1011"/>
    </row>
    <row r="1851" spans="1:71" ht="9" customHeight="1" outlineLevel="1" x14ac:dyDescent="0.2">
      <c r="B1851" s="582"/>
      <c r="D1851" s="583"/>
      <c r="E1851" s="585"/>
      <c r="F1851" s="583"/>
      <c r="G1851" s="584"/>
      <c r="H1851" s="1018"/>
      <c r="I1851" s="769"/>
      <c r="J1851" s="769"/>
      <c r="K1851" s="769"/>
      <c r="L1851" s="769"/>
      <c r="M1851" s="769"/>
      <c r="N1851" s="694"/>
      <c r="O1851" s="892"/>
      <c r="P1851" s="892"/>
      <c r="Q1851" s="892"/>
      <c r="R1851" s="893"/>
      <c r="S1851" s="893"/>
      <c r="T1851" s="893"/>
      <c r="U1851" s="893"/>
      <c r="V1851" s="893"/>
      <c r="W1851" s="893"/>
      <c r="X1851" s="893"/>
      <c r="Y1851" s="892"/>
      <c r="Z1851" s="837"/>
      <c r="AA1851" s="838"/>
      <c r="AG1851" s="835"/>
      <c r="AH1851" s="835"/>
    </row>
    <row r="1852" spans="1:71" s="789" customFormat="1" ht="15.6" customHeight="1" outlineLevel="1" x14ac:dyDescent="0.2">
      <c r="B1852" s="569" t="s">
        <v>1734</v>
      </c>
      <c r="C1852" s="814"/>
      <c r="D1852" s="570" t="s">
        <v>1835</v>
      </c>
      <c r="E1852" s="577">
        <v>1</v>
      </c>
      <c r="F1852" s="570" t="s">
        <v>73</v>
      </c>
      <c r="G1852" s="571"/>
      <c r="H1852" s="1016">
        <f>SUM(H1854:H1862)</f>
        <v>4.6779999999999999</v>
      </c>
      <c r="I1852" s="767"/>
      <c r="J1852" s="767">
        <f>SUM(J1854:J1862)</f>
        <v>467.56</v>
      </c>
      <c r="K1852" s="767"/>
      <c r="L1852" s="767">
        <f>SUM(L1854:L1862)</f>
        <v>0</v>
      </c>
      <c r="M1852" s="767">
        <f>SUM(M1854:M1862)</f>
        <v>748.24</v>
      </c>
      <c r="N1852" s="814"/>
      <c r="O1852" s="886">
        <f>SUM(O1853:O1863)</f>
        <v>905.3703999999999</v>
      </c>
      <c r="P1852" s="885" t="str">
        <f>B1852</f>
        <v>V4-4-A7</v>
      </c>
      <c r="Q1852" s="885"/>
      <c r="R1852" s="886"/>
      <c r="S1852" s="886"/>
      <c r="T1852" s="886"/>
      <c r="U1852" s="899"/>
      <c r="V1852" s="886"/>
      <c r="W1852" s="886"/>
      <c r="X1852" s="886">
        <f>SUM(X1853:X1862)/E1852</f>
        <v>1054.7434479999997</v>
      </c>
      <c r="Y1852" s="885"/>
      <c r="Z1852" s="836"/>
      <c r="AA1852" s="832"/>
      <c r="AB1852" s="832"/>
      <c r="AC1852" s="832"/>
      <c r="AD1852" s="832"/>
      <c r="AE1852" s="832"/>
      <c r="AF1852" s="832"/>
      <c r="AG1852" s="832"/>
      <c r="AH1852" s="832"/>
      <c r="AI1852" s="832"/>
      <c r="AJ1852" s="832"/>
      <c r="AK1852" s="832"/>
      <c r="AL1852" s="832"/>
      <c r="AM1852" s="832"/>
      <c r="AN1852" s="832"/>
      <c r="AO1852" s="832"/>
      <c r="AP1852" s="832"/>
      <c r="AQ1852" s="832"/>
      <c r="AR1852" s="832"/>
      <c r="AS1852" s="832"/>
      <c r="AT1852" s="832"/>
      <c r="AU1852" s="832"/>
      <c r="AV1852" s="832"/>
      <c r="AW1852" s="832"/>
      <c r="AX1852" s="832"/>
      <c r="AY1852" s="832"/>
      <c r="AZ1852" s="832"/>
      <c r="BA1852" s="832"/>
      <c r="BB1852" s="832"/>
      <c r="BC1852" s="832"/>
      <c r="BD1852" s="832"/>
      <c r="BE1852" s="832"/>
      <c r="BF1852" s="832"/>
      <c r="BG1852" s="832"/>
      <c r="BH1852" s="832"/>
      <c r="BI1852" s="832"/>
      <c r="BJ1852" s="832"/>
      <c r="BK1852" s="832"/>
      <c r="BL1852" s="832"/>
      <c r="BM1852" s="832"/>
      <c r="BN1852" s="832"/>
      <c r="BO1852" s="832"/>
      <c r="BP1852" s="832"/>
      <c r="BQ1852" s="832"/>
      <c r="BR1852" s="832"/>
      <c r="BS1852" s="832"/>
    </row>
    <row r="1853" spans="1:71" s="575" customFormat="1" ht="15.6" customHeight="1" outlineLevel="2" x14ac:dyDescent="0.2">
      <c r="A1853" s="811"/>
      <c r="B1853" s="686"/>
      <c r="C1853" s="699"/>
      <c r="D1853" s="692"/>
      <c r="E1853" s="593"/>
      <c r="F1853" s="594"/>
      <c r="G1853" s="574"/>
      <c r="H1853" s="593"/>
      <c r="I1853" s="771"/>
      <c r="J1853" s="771"/>
      <c r="K1853" s="771"/>
      <c r="L1853" s="771"/>
      <c r="M1853" s="772"/>
      <c r="N1853" s="704"/>
      <c r="O1853" s="888" t="str">
        <f>R1853</f>
        <v>incl. opslagen</v>
      </c>
      <c r="P1853" s="888"/>
      <c r="Q1853" s="894"/>
      <c r="R1853" s="901" t="str">
        <f>Tabellen!$C$2</f>
        <v>incl. opslagen</v>
      </c>
      <c r="S1853" s="895"/>
      <c r="T1853" s="901" t="str">
        <f>Tabellen!$C$2</f>
        <v>incl. opslagen</v>
      </c>
      <c r="U1853" s="889"/>
      <c r="V1853" s="889"/>
      <c r="W1853" s="889"/>
      <c r="X1853" s="889"/>
      <c r="Y1853" s="890"/>
      <c r="Z1853" s="841"/>
      <c r="AA1853" s="839"/>
      <c r="AB1853" s="839"/>
      <c r="AC1853" s="839"/>
      <c r="AD1853" s="839"/>
      <c r="AE1853" s="839"/>
      <c r="AF1853" s="839"/>
      <c r="AG1853" s="839"/>
      <c r="AH1853" s="839"/>
      <c r="AI1853" s="839"/>
      <c r="AJ1853" s="839"/>
      <c r="AK1853" s="839"/>
      <c r="AL1853" s="839"/>
      <c r="AM1853" s="839"/>
      <c r="AN1853" s="839"/>
      <c r="AO1853" s="839"/>
      <c r="AP1853" s="839"/>
      <c r="AQ1853" s="839"/>
      <c r="AR1853" s="839"/>
      <c r="AS1853" s="839"/>
      <c r="AT1853" s="839"/>
      <c r="AU1853" s="839"/>
      <c r="AV1853" s="839"/>
      <c r="AW1853" s="839"/>
      <c r="AX1853" s="839"/>
      <c r="AY1853" s="839"/>
      <c r="AZ1853" s="839"/>
      <c r="BA1853" s="839"/>
      <c r="BB1853" s="839"/>
      <c r="BC1853" s="839"/>
      <c r="BD1853" s="839"/>
      <c r="BE1853" s="839"/>
      <c r="BF1853" s="839"/>
      <c r="BG1853" s="839"/>
      <c r="BH1853" s="839"/>
      <c r="BI1853" s="839"/>
      <c r="BJ1853" s="839"/>
      <c r="BK1853" s="839"/>
      <c r="BL1853" s="839"/>
      <c r="BM1853" s="839"/>
      <c r="BN1853" s="839"/>
      <c r="BO1853" s="839"/>
      <c r="BP1853" s="839"/>
      <c r="BQ1853" s="839"/>
      <c r="BR1853" s="839"/>
      <c r="BS1853" s="839"/>
    </row>
    <row r="1854" spans="1:71" s="575" customFormat="1" ht="15.6" customHeight="1" outlineLevel="2" x14ac:dyDescent="0.2">
      <c r="A1854" s="811"/>
      <c r="B1854" s="578"/>
      <c r="C1854" s="694"/>
      <c r="D1854" s="578" t="s">
        <v>1225</v>
      </c>
      <c r="E1854" s="579">
        <v>1</v>
      </c>
      <c r="F1854" s="576" t="s">
        <v>73</v>
      </c>
      <c r="G1854" s="579">
        <v>1.5</v>
      </c>
      <c r="H1854" s="597">
        <f>E1854*G1854</f>
        <v>1.5</v>
      </c>
      <c r="I1854" s="768">
        <v>15</v>
      </c>
      <c r="J1854" s="768">
        <f>E1854*I1854</f>
        <v>15</v>
      </c>
      <c r="K1854" s="768"/>
      <c r="L1854" s="768">
        <f>E1854*K1854</f>
        <v>0</v>
      </c>
      <c r="M1854" s="768">
        <f>J1854+H1854*Tabellen!$K$2+L1854</f>
        <v>105</v>
      </c>
      <c r="N1854" s="704"/>
      <c r="O1854" s="889">
        <f>R1854+T1854</f>
        <v>127.04999999999998</v>
      </c>
      <c r="P1854" s="902"/>
      <c r="Q1854" s="894" t="s">
        <v>1007</v>
      </c>
      <c r="R1854" s="889">
        <f>H1854*Tabellen!$K$2*Tabellen!$F$2</f>
        <v>108.89999999999999</v>
      </c>
      <c r="S1854" s="895" t="s">
        <v>1089</v>
      </c>
      <c r="T1854" s="889">
        <f>J1854*Tabellen!$F$2</f>
        <v>18.149999999999999</v>
      </c>
      <c r="U1854" s="889">
        <f>R1854*Tabellen!$G$2</f>
        <v>9.8009999999999984</v>
      </c>
      <c r="V1854" s="889">
        <f>T1854*Tabellen!$H$2</f>
        <v>3.8114999999999997</v>
      </c>
      <c r="W1854" s="889">
        <f>U1854+V1854</f>
        <v>13.612499999999997</v>
      </c>
      <c r="X1854" s="889">
        <f>O1854+W1854</f>
        <v>140.66249999999997</v>
      </c>
      <c r="Y1854" s="888"/>
      <c r="Z1854" s="839"/>
      <c r="AA1854" s="839"/>
      <c r="AB1854" s="839"/>
      <c r="AC1854" s="839"/>
      <c r="AD1854" s="839"/>
      <c r="AE1854" s="839"/>
      <c r="AF1854" s="839"/>
      <c r="AG1854" s="839"/>
      <c r="AH1854" s="839"/>
      <c r="AI1854" s="839"/>
      <c r="AJ1854" s="839"/>
      <c r="AK1854" s="839"/>
      <c r="AL1854" s="839"/>
      <c r="AM1854" s="839"/>
      <c r="AN1854" s="839"/>
      <c r="AO1854" s="839"/>
      <c r="AP1854" s="839"/>
      <c r="AQ1854" s="839"/>
      <c r="AR1854" s="839"/>
      <c r="AS1854" s="839"/>
      <c r="AT1854" s="839"/>
      <c r="AU1854" s="839"/>
      <c r="AV1854" s="839"/>
      <c r="AW1854" s="839"/>
      <c r="AX1854" s="839"/>
      <c r="AY1854" s="839"/>
      <c r="AZ1854" s="839"/>
      <c r="BA1854" s="839"/>
      <c r="BB1854" s="839"/>
      <c r="BC1854" s="839"/>
      <c r="BD1854" s="839"/>
      <c r="BE1854" s="839"/>
      <c r="BF1854" s="839"/>
      <c r="BG1854" s="839"/>
      <c r="BH1854" s="839"/>
      <c r="BI1854" s="839"/>
      <c r="BJ1854" s="839"/>
      <c r="BK1854" s="839"/>
      <c r="BL1854" s="839"/>
      <c r="BM1854" s="839"/>
      <c r="BN1854" s="839"/>
      <c r="BO1854" s="839"/>
      <c r="BP1854" s="839"/>
      <c r="BQ1854" s="839"/>
      <c r="BR1854" s="839"/>
      <c r="BS1854" s="839"/>
    </row>
    <row r="1855" spans="1:71" ht="15.6" customHeight="1" outlineLevel="2" x14ac:dyDescent="0.2">
      <c r="D1855" s="578" t="s">
        <v>1227</v>
      </c>
      <c r="E1855" s="579">
        <v>1</v>
      </c>
      <c r="F1855" s="576" t="s">
        <v>72</v>
      </c>
      <c r="G1855" s="580">
        <v>0.35</v>
      </c>
      <c r="H1855" s="1011">
        <f>E1855*G1855</f>
        <v>0.35</v>
      </c>
      <c r="I1855" s="768">
        <v>0</v>
      </c>
      <c r="J1855" s="768">
        <f>E1855*I1855</f>
        <v>0</v>
      </c>
      <c r="L1855" s="768">
        <f>E1855*K1855</f>
        <v>0</v>
      </c>
      <c r="M1855" s="768">
        <f>J1855+H1855*Tabellen!$K$2+L1855</f>
        <v>21</v>
      </c>
      <c r="O1855" s="889">
        <f>R1855+T1855</f>
        <v>25.41</v>
      </c>
      <c r="P1855" s="902"/>
      <c r="Q1855" s="894" t="s">
        <v>1007</v>
      </c>
      <c r="R1855" s="889">
        <f>H1855*Tabellen!$K$2*Tabellen!$F$2</f>
        <v>25.41</v>
      </c>
      <c r="S1855" s="895" t="s">
        <v>1089</v>
      </c>
      <c r="T1855" s="889">
        <f>J1855*Tabellen!$F$2</f>
        <v>0</v>
      </c>
      <c r="U1855" s="889">
        <f>R1855*Tabellen!$G$2</f>
        <v>2.2868999999999997</v>
      </c>
      <c r="V1855" s="889">
        <f>T1855*Tabellen!$H$2</f>
        <v>0</v>
      </c>
      <c r="W1855" s="889">
        <f>U1855+V1855</f>
        <v>2.2868999999999997</v>
      </c>
      <c r="X1855" s="889">
        <f>O1855+W1855</f>
        <v>27.696899999999999</v>
      </c>
    </row>
    <row r="1856" spans="1:71" s="733" customFormat="1" ht="15.6" customHeight="1" outlineLevel="2" x14ac:dyDescent="0.2">
      <c r="A1856" s="813"/>
      <c r="B1856" s="578"/>
      <c r="C1856" s="694"/>
      <c r="D1856" s="578" t="s">
        <v>1226</v>
      </c>
      <c r="E1856" s="579">
        <f>0.66+0.66+0.98+0.98</f>
        <v>3.28</v>
      </c>
      <c r="F1856" s="576" t="s">
        <v>71</v>
      </c>
      <c r="G1856" s="580">
        <v>0.1</v>
      </c>
      <c r="H1856" s="597">
        <f>E1856*G1856</f>
        <v>0.32800000000000001</v>
      </c>
      <c r="I1856" s="768"/>
      <c r="J1856" s="768"/>
      <c r="K1856" s="768"/>
      <c r="L1856" s="768"/>
      <c r="M1856" s="768">
        <f>J1856+H1856*Tabellen!$K$2+L1856</f>
        <v>19.68</v>
      </c>
      <c r="N1856" s="736"/>
      <c r="O1856" s="889">
        <f>R1856+T1856</f>
        <v>23.812799999999999</v>
      </c>
      <c r="P1856" s="902"/>
      <c r="Q1856" s="894" t="s">
        <v>1007</v>
      </c>
      <c r="R1856" s="889">
        <f>H1856*Tabellen!$K$2*Tabellen!$F$2</f>
        <v>23.812799999999999</v>
      </c>
      <c r="S1856" s="895" t="s">
        <v>1089</v>
      </c>
      <c r="T1856" s="889">
        <f>J1856*Tabellen!$F$2</f>
        <v>0</v>
      </c>
      <c r="U1856" s="889">
        <f>R1856*Tabellen!$G$2</f>
        <v>2.1431519999999997</v>
      </c>
      <c r="V1856" s="889">
        <f>T1856*Tabellen!$H$2</f>
        <v>0</v>
      </c>
      <c r="W1856" s="889">
        <f>U1856+V1856</f>
        <v>2.1431519999999997</v>
      </c>
      <c r="X1856" s="889">
        <f>O1856+W1856</f>
        <v>25.955952</v>
      </c>
      <c r="Y1856" s="905"/>
      <c r="Z1856" s="842"/>
      <c r="AA1856" s="842"/>
      <c r="AB1856" s="842"/>
      <c r="AC1856" s="842"/>
      <c r="AD1856" s="842"/>
      <c r="AE1856" s="842"/>
      <c r="AF1856" s="842"/>
      <c r="AG1856" s="842"/>
      <c r="AH1856" s="842"/>
      <c r="AI1856" s="842"/>
      <c r="AJ1856" s="842"/>
      <c r="AK1856" s="842"/>
      <c r="AL1856" s="842"/>
      <c r="AM1856" s="842"/>
      <c r="AN1856" s="842"/>
      <c r="AO1856" s="842"/>
      <c r="AP1856" s="842"/>
      <c r="AQ1856" s="842"/>
      <c r="AR1856" s="842"/>
      <c r="AS1856" s="842"/>
      <c r="AT1856" s="842"/>
      <c r="AU1856" s="842"/>
      <c r="AV1856" s="842"/>
      <c r="AW1856" s="842"/>
      <c r="AX1856" s="842"/>
      <c r="AY1856" s="842"/>
      <c r="AZ1856" s="842"/>
      <c r="BA1856" s="842"/>
      <c r="BB1856" s="842"/>
      <c r="BC1856" s="842"/>
      <c r="BD1856" s="842"/>
      <c r="BE1856" s="842"/>
      <c r="BF1856" s="842"/>
      <c r="BG1856" s="842"/>
      <c r="BH1856" s="842"/>
      <c r="BI1856" s="842"/>
      <c r="BJ1856" s="842"/>
      <c r="BK1856" s="842"/>
      <c r="BL1856" s="842"/>
      <c r="BM1856" s="842"/>
      <c r="BN1856" s="842"/>
      <c r="BO1856" s="842"/>
      <c r="BP1856" s="842"/>
      <c r="BQ1856" s="842"/>
      <c r="BR1856" s="842"/>
      <c r="BS1856" s="842"/>
    </row>
    <row r="1857" spans="1:71" ht="15.6" customHeight="1" outlineLevel="2" x14ac:dyDescent="0.2">
      <c r="B1857" s="578" t="s">
        <v>1758</v>
      </c>
      <c r="D1857" s="578" t="s">
        <v>1757</v>
      </c>
      <c r="E1857" s="579">
        <v>1</v>
      </c>
      <c r="F1857" s="576" t="s">
        <v>73</v>
      </c>
      <c r="G1857" s="580">
        <v>2.5</v>
      </c>
      <c r="H1857" s="1011">
        <f>E1857*G1857</f>
        <v>2.5</v>
      </c>
      <c r="I1857" s="1014">
        <v>452.56</v>
      </c>
      <c r="J1857" s="768">
        <f>E1857*I1857</f>
        <v>452.56</v>
      </c>
      <c r="L1857" s="768">
        <f>E1857*K1857</f>
        <v>0</v>
      </c>
      <c r="M1857" s="768">
        <f>J1857+H1857*Tabellen!$K$2+L1857</f>
        <v>602.55999999999995</v>
      </c>
      <c r="N1857" s="703"/>
      <c r="O1857" s="889">
        <f>R1857+T1857</f>
        <v>729.09759999999994</v>
      </c>
      <c r="P1857" s="902"/>
      <c r="Q1857" s="894" t="s">
        <v>1007</v>
      </c>
      <c r="R1857" s="889">
        <f>H1857*Tabellen!$K$2*Tabellen!$F$2</f>
        <v>181.5</v>
      </c>
      <c r="S1857" s="895" t="s">
        <v>1089</v>
      </c>
      <c r="T1857" s="889">
        <f>J1857*Tabellen!$F$2</f>
        <v>547.59759999999994</v>
      </c>
      <c r="U1857" s="889">
        <f>R1857*Tabellen!$G$2</f>
        <v>16.335000000000001</v>
      </c>
      <c r="V1857" s="889">
        <f>T1857*Tabellen!$H$2</f>
        <v>114.99549599999999</v>
      </c>
      <c r="W1857" s="889">
        <f>U1857+V1857</f>
        <v>131.33049599999998</v>
      </c>
      <c r="X1857" s="889">
        <f>O1857+W1857</f>
        <v>860.42809599999987</v>
      </c>
      <c r="Y1857" s="888"/>
      <c r="Z1857" s="836"/>
    </row>
    <row r="1858" spans="1:71" s="575" customFormat="1" ht="15.6" customHeight="1" outlineLevel="2" x14ac:dyDescent="0.2">
      <c r="A1858" s="811"/>
      <c r="B1858" s="578"/>
      <c r="C1858" s="694"/>
      <c r="D1858" s="578" t="s">
        <v>1689</v>
      </c>
      <c r="E1858" s="579"/>
      <c r="F1858" s="578"/>
      <c r="G1858" s="579"/>
      <c r="H1858" s="1011"/>
      <c r="I1858" s="781"/>
      <c r="J1858" s="768"/>
      <c r="K1858" s="768"/>
      <c r="L1858" s="768"/>
      <c r="M1858" s="768"/>
      <c r="N1858" s="704"/>
      <c r="O1858" s="897"/>
      <c r="P1858" s="897"/>
      <c r="Q1858" s="894"/>
      <c r="R1858" s="889"/>
      <c r="S1858" s="895"/>
      <c r="T1858" s="889"/>
      <c r="U1858" s="889"/>
      <c r="V1858" s="889"/>
      <c r="W1858" s="889"/>
      <c r="X1858" s="889"/>
      <c r="Y1858" s="897"/>
      <c r="Z1858" s="839"/>
      <c r="AA1858" s="839"/>
      <c r="AB1858" s="839"/>
      <c r="AC1858" s="839"/>
      <c r="AD1858" s="839"/>
      <c r="AE1858" s="839"/>
      <c r="AF1858" s="839"/>
      <c r="AG1858" s="839"/>
      <c r="AH1858" s="839"/>
      <c r="AI1858" s="839"/>
      <c r="AJ1858" s="839"/>
      <c r="AK1858" s="839"/>
      <c r="AL1858" s="839"/>
      <c r="AM1858" s="839"/>
      <c r="AN1858" s="839"/>
      <c r="AO1858" s="839"/>
      <c r="AP1858" s="839"/>
      <c r="AQ1858" s="839"/>
      <c r="AR1858" s="839"/>
      <c r="AS1858" s="839"/>
      <c r="AT1858" s="839"/>
      <c r="AU1858" s="839"/>
      <c r="AV1858" s="839"/>
      <c r="AW1858" s="839"/>
      <c r="AX1858" s="839"/>
      <c r="AY1858" s="839"/>
      <c r="AZ1858" s="839"/>
      <c r="BA1858" s="839"/>
      <c r="BB1858" s="839"/>
      <c r="BC1858" s="839"/>
      <c r="BD1858" s="839"/>
      <c r="BE1858" s="839"/>
      <c r="BF1858" s="839"/>
      <c r="BG1858" s="839"/>
      <c r="BH1858" s="839"/>
      <c r="BI1858" s="839"/>
      <c r="BJ1858" s="839"/>
      <c r="BK1858" s="839"/>
      <c r="BL1858" s="839"/>
      <c r="BM1858" s="839"/>
      <c r="BN1858" s="839"/>
      <c r="BO1858" s="839"/>
      <c r="BP1858" s="839"/>
      <c r="BQ1858" s="839"/>
      <c r="BR1858" s="839"/>
      <c r="BS1858" s="839"/>
    </row>
    <row r="1859" spans="1:71" s="575" customFormat="1" ht="15.6" customHeight="1" outlineLevel="2" x14ac:dyDescent="0.2">
      <c r="A1859" s="811"/>
      <c r="B1859" s="578"/>
      <c r="C1859" s="694"/>
      <c r="D1859" s="578" t="s">
        <v>1690</v>
      </c>
      <c r="E1859" s="579"/>
      <c r="F1859" s="578"/>
      <c r="G1859" s="579"/>
      <c r="H1859" s="1011"/>
      <c r="I1859" s="781"/>
      <c r="J1859" s="768"/>
      <c r="K1859" s="768"/>
      <c r="L1859" s="768"/>
      <c r="M1859" s="768"/>
      <c r="N1859" s="704"/>
      <c r="O1859" s="897"/>
      <c r="P1859" s="897"/>
      <c r="Q1859" s="894"/>
      <c r="R1859" s="889"/>
      <c r="S1859" s="895"/>
      <c r="T1859" s="889"/>
      <c r="U1859" s="889"/>
      <c r="V1859" s="889"/>
      <c r="W1859" s="889"/>
      <c r="X1859" s="889"/>
      <c r="Y1859" s="897"/>
      <c r="Z1859" s="839"/>
      <c r="AA1859" s="839"/>
      <c r="AB1859" s="839"/>
      <c r="AC1859" s="839"/>
      <c r="AD1859" s="839"/>
      <c r="AE1859" s="839"/>
      <c r="AF1859" s="839"/>
      <c r="AG1859" s="839"/>
      <c r="AH1859" s="839"/>
      <c r="AI1859" s="839"/>
      <c r="AJ1859" s="839"/>
      <c r="AK1859" s="839"/>
      <c r="AL1859" s="839"/>
      <c r="AM1859" s="839"/>
      <c r="AN1859" s="839"/>
      <c r="AO1859" s="839"/>
      <c r="AP1859" s="839"/>
      <c r="AQ1859" s="839"/>
      <c r="AR1859" s="839"/>
      <c r="AS1859" s="839"/>
      <c r="AT1859" s="839"/>
      <c r="AU1859" s="839"/>
      <c r="AV1859" s="839"/>
      <c r="AW1859" s="839"/>
      <c r="AX1859" s="839"/>
      <c r="AY1859" s="839"/>
      <c r="AZ1859" s="839"/>
      <c r="BA1859" s="839"/>
      <c r="BB1859" s="839"/>
      <c r="BC1859" s="839"/>
      <c r="BD1859" s="839"/>
      <c r="BE1859" s="839"/>
      <c r="BF1859" s="839"/>
      <c r="BG1859" s="839"/>
      <c r="BH1859" s="839"/>
      <c r="BI1859" s="839"/>
      <c r="BJ1859" s="839"/>
      <c r="BK1859" s="839"/>
      <c r="BL1859" s="839"/>
      <c r="BM1859" s="839"/>
      <c r="BN1859" s="839"/>
      <c r="BO1859" s="839"/>
      <c r="BP1859" s="839"/>
      <c r="BQ1859" s="839"/>
      <c r="BR1859" s="839"/>
      <c r="BS1859" s="839"/>
    </row>
    <row r="1860" spans="1:71" s="575" customFormat="1" ht="15.6" customHeight="1" outlineLevel="2" x14ac:dyDescent="0.2">
      <c r="A1860" s="811"/>
      <c r="B1860" s="686"/>
      <c r="C1860" s="699"/>
      <c r="D1860" s="578" t="s">
        <v>1224</v>
      </c>
      <c r="E1860" s="593"/>
      <c r="F1860" s="594"/>
      <c r="G1860" s="574"/>
      <c r="H1860" s="593"/>
      <c r="I1860" s="771"/>
      <c r="J1860" s="771"/>
      <c r="K1860" s="771"/>
      <c r="L1860" s="771"/>
      <c r="M1860" s="772"/>
      <c r="N1860" s="704"/>
      <c r="O1860" s="897"/>
      <c r="P1860" s="897"/>
      <c r="Q1860" s="894"/>
      <c r="R1860" s="889"/>
      <c r="S1860" s="895"/>
      <c r="T1860" s="889"/>
      <c r="U1860" s="889"/>
      <c r="V1860" s="889"/>
      <c r="W1860" s="889"/>
      <c r="X1860" s="889"/>
      <c r="Y1860" s="890"/>
      <c r="Z1860" s="841"/>
      <c r="AA1860" s="839"/>
      <c r="AB1860" s="839"/>
      <c r="AC1860" s="839"/>
      <c r="AD1860" s="839"/>
      <c r="AE1860" s="839"/>
      <c r="AF1860" s="839"/>
      <c r="AG1860" s="839"/>
      <c r="AH1860" s="839"/>
      <c r="AI1860" s="839"/>
      <c r="AJ1860" s="839"/>
      <c r="AK1860" s="839"/>
      <c r="AL1860" s="839"/>
      <c r="AM1860" s="839"/>
      <c r="AN1860" s="839"/>
      <c r="AO1860" s="839"/>
      <c r="AP1860" s="839"/>
      <c r="AQ1860" s="839"/>
      <c r="AR1860" s="839"/>
      <c r="AS1860" s="839"/>
      <c r="AT1860" s="839"/>
      <c r="AU1860" s="839"/>
      <c r="AV1860" s="839"/>
      <c r="AW1860" s="839"/>
      <c r="AX1860" s="839"/>
      <c r="AY1860" s="839"/>
      <c r="AZ1860" s="839"/>
      <c r="BA1860" s="839"/>
      <c r="BB1860" s="839"/>
      <c r="BC1860" s="839"/>
      <c r="BD1860" s="839"/>
      <c r="BE1860" s="839"/>
      <c r="BF1860" s="839"/>
      <c r="BG1860" s="839"/>
      <c r="BH1860" s="839"/>
      <c r="BI1860" s="839"/>
      <c r="BJ1860" s="839"/>
      <c r="BK1860" s="839"/>
      <c r="BL1860" s="839"/>
      <c r="BM1860" s="839"/>
      <c r="BN1860" s="839"/>
      <c r="BO1860" s="839"/>
      <c r="BP1860" s="839"/>
      <c r="BQ1860" s="839"/>
      <c r="BR1860" s="839"/>
      <c r="BS1860" s="839"/>
    </row>
    <row r="1861" spans="1:71" s="575" customFormat="1" ht="15.6" customHeight="1" outlineLevel="2" x14ac:dyDescent="0.2">
      <c r="A1861" s="811"/>
      <c r="B1861" s="686"/>
      <c r="C1861" s="699"/>
      <c r="D1861" s="578" t="s">
        <v>1358</v>
      </c>
      <c r="E1861" s="593"/>
      <c r="F1861" s="594"/>
      <c r="G1861" s="574"/>
      <c r="H1861" s="593"/>
      <c r="I1861" s="771"/>
      <c r="J1861" s="771"/>
      <c r="K1861" s="771"/>
      <c r="L1861" s="768"/>
      <c r="M1861" s="772"/>
      <c r="N1861" s="704"/>
      <c r="O1861" s="888"/>
      <c r="P1861" s="888"/>
      <c r="Q1861" s="894"/>
      <c r="R1861" s="889"/>
      <c r="S1861" s="895"/>
      <c r="T1861" s="889"/>
      <c r="U1861" s="889"/>
      <c r="V1861" s="889"/>
      <c r="W1861" s="889"/>
      <c r="X1861" s="889"/>
      <c r="Y1861" s="890"/>
      <c r="Z1861" s="841"/>
      <c r="AA1861" s="839"/>
      <c r="AB1861" s="839"/>
      <c r="AC1861" s="839"/>
      <c r="AD1861" s="839"/>
      <c r="AE1861" s="839"/>
      <c r="AF1861" s="839"/>
      <c r="AG1861" s="839"/>
      <c r="AH1861" s="839"/>
      <c r="AI1861" s="839"/>
      <c r="AJ1861" s="839"/>
      <c r="AK1861" s="839"/>
      <c r="AL1861" s="839"/>
      <c r="AM1861" s="839"/>
      <c r="AN1861" s="839"/>
      <c r="AO1861" s="839"/>
      <c r="AP1861" s="839"/>
      <c r="AQ1861" s="839"/>
      <c r="AR1861" s="839"/>
      <c r="AS1861" s="839"/>
      <c r="AT1861" s="839"/>
      <c r="AU1861" s="839"/>
      <c r="AV1861" s="839"/>
      <c r="AW1861" s="839"/>
      <c r="AX1861" s="839"/>
      <c r="AY1861" s="839"/>
      <c r="AZ1861" s="839"/>
      <c r="BA1861" s="839"/>
      <c r="BB1861" s="839"/>
      <c r="BC1861" s="839"/>
      <c r="BD1861" s="839"/>
      <c r="BE1861" s="839"/>
      <c r="BF1861" s="839"/>
      <c r="BG1861" s="839"/>
      <c r="BH1861" s="839"/>
      <c r="BI1861" s="839"/>
      <c r="BJ1861" s="839"/>
      <c r="BK1861" s="839"/>
      <c r="BL1861" s="839"/>
      <c r="BM1861" s="839"/>
      <c r="BN1861" s="839"/>
      <c r="BO1861" s="839"/>
      <c r="BP1861" s="839"/>
      <c r="BQ1861" s="839"/>
      <c r="BR1861" s="839"/>
      <c r="BS1861" s="839"/>
    </row>
    <row r="1862" spans="1:71" ht="15.6" customHeight="1" outlineLevel="2" x14ac:dyDescent="0.2">
      <c r="H1862" s="1011"/>
    </row>
    <row r="1863" spans="1:71" ht="9" customHeight="1" outlineLevel="1" x14ac:dyDescent="0.2">
      <c r="B1863" s="582"/>
      <c r="D1863" s="583"/>
      <c r="E1863" s="585"/>
      <c r="F1863" s="583"/>
      <c r="G1863" s="584"/>
      <c r="H1863" s="1018"/>
      <c r="I1863" s="769"/>
      <c r="J1863" s="769"/>
      <c r="K1863" s="769"/>
      <c r="L1863" s="769"/>
      <c r="M1863" s="769"/>
      <c r="N1863" s="694"/>
      <c r="O1863" s="892"/>
      <c r="P1863" s="892"/>
      <c r="Q1863" s="892"/>
      <c r="R1863" s="893"/>
      <c r="S1863" s="893"/>
      <c r="T1863" s="893"/>
      <c r="U1863" s="893"/>
      <c r="V1863" s="893"/>
      <c r="W1863" s="893"/>
      <c r="X1863" s="893"/>
      <c r="Y1863" s="892"/>
      <c r="Z1863" s="837"/>
      <c r="AA1863" s="838"/>
      <c r="AG1863" s="835"/>
      <c r="AH1863" s="835"/>
    </row>
    <row r="1864" spans="1:71" s="574" customFormat="1" ht="15.6" customHeight="1" outlineLevel="1" x14ac:dyDescent="0.2">
      <c r="B1864" s="569" t="s">
        <v>1735</v>
      </c>
      <c r="C1864" s="814"/>
      <c r="D1864" s="570" t="s">
        <v>1836</v>
      </c>
      <c r="E1864" s="577">
        <v>1</v>
      </c>
      <c r="F1864" s="570" t="s">
        <v>73</v>
      </c>
      <c r="G1864" s="571"/>
      <c r="H1864" s="1016">
        <f>SUM(H1866:H1874)</f>
        <v>5.718</v>
      </c>
      <c r="I1864" s="767"/>
      <c r="J1864" s="767">
        <f>SUM(J1866:J1874)</f>
        <v>496.21</v>
      </c>
      <c r="K1864" s="767"/>
      <c r="L1864" s="767">
        <f>SUM(L1866:L1874)</f>
        <v>0</v>
      </c>
      <c r="M1864" s="767">
        <f>SUM(M1866:M1874)</f>
        <v>839.29</v>
      </c>
      <c r="N1864" s="814"/>
      <c r="O1864" s="767">
        <f>SUM(O1865:O1873)</f>
        <v>1015.5408999999999</v>
      </c>
      <c r="P1864" s="885" t="str">
        <f>B1864</f>
        <v>V4-4-A8</v>
      </c>
      <c r="Q1864" s="885"/>
      <c r="R1864" s="886"/>
      <c r="S1864" s="886"/>
      <c r="T1864" s="886"/>
      <c r="U1864" s="899"/>
      <c r="V1864" s="886"/>
      <c r="W1864" s="886"/>
      <c r="X1864" s="886">
        <f>SUM(X1865:X1869)/E1864</f>
        <v>1178.9892729999997</v>
      </c>
      <c r="Y1864" s="885"/>
    </row>
    <row r="1865" spans="1:71" s="575" customFormat="1" ht="15.6" customHeight="1" outlineLevel="2" x14ac:dyDescent="0.2">
      <c r="A1865" s="811"/>
      <c r="B1865" s="578"/>
      <c r="C1865" s="694"/>
      <c r="D1865" s="576"/>
      <c r="E1865" s="579"/>
      <c r="F1865" s="578"/>
      <c r="G1865" s="579"/>
      <c r="H1865" s="1011"/>
      <c r="I1865" s="781"/>
      <c r="J1865" s="768"/>
      <c r="K1865" s="768"/>
      <c r="L1865" s="768"/>
      <c r="M1865" s="768"/>
      <c r="N1865" s="704"/>
      <c r="O1865" s="888" t="str">
        <f>R1865</f>
        <v>incl. opslagen</v>
      </c>
      <c r="P1865" s="888"/>
      <c r="Q1865" s="894"/>
      <c r="R1865" s="901" t="str">
        <f>Tabellen!$C$2</f>
        <v>incl. opslagen</v>
      </c>
      <c r="S1865" s="895"/>
      <c r="T1865" s="901" t="str">
        <f>Tabellen!$C$2</f>
        <v>incl. opslagen</v>
      </c>
      <c r="U1865" s="889"/>
      <c r="V1865" s="889"/>
      <c r="W1865" s="889"/>
      <c r="X1865" s="889"/>
      <c r="Y1865" s="897"/>
      <c r="Z1865" s="839"/>
      <c r="AA1865" s="839"/>
      <c r="AB1865" s="839"/>
      <c r="AC1865" s="839"/>
      <c r="AD1865" s="839"/>
      <c r="AE1865" s="839"/>
      <c r="AF1865" s="839"/>
      <c r="AG1865" s="839"/>
      <c r="AH1865" s="839"/>
      <c r="AI1865" s="839"/>
      <c r="AJ1865" s="839"/>
      <c r="AK1865" s="839"/>
      <c r="AL1865" s="839"/>
      <c r="AM1865" s="839"/>
      <c r="AN1865" s="839"/>
      <c r="AO1865" s="839"/>
      <c r="AP1865" s="839"/>
      <c r="AQ1865" s="839"/>
      <c r="AR1865" s="839"/>
      <c r="AS1865" s="839"/>
      <c r="AT1865" s="839"/>
      <c r="AU1865" s="839"/>
      <c r="AV1865" s="839"/>
      <c r="AW1865" s="839"/>
      <c r="AX1865" s="839"/>
      <c r="AY1865" s="839"/>
      <c r="AZ1865" s="839"/>
      <c r="BA1865" s="839"/>
      <c r="BB1865" s="839"/>
      <c r="BC1865" s="839"/>
      <c r="BD1865" s="839"/>
      <c r="BE1865" s="839"/>
      <c r="BF1865" s="839"/>
      <c r="BG1865" s="839"/>
      <c r="BH1865" s="839"/>
      <c r="BI1865" s="839"/>
      <c r="BJ1865" s="839"/>
      <c r="BK1865" s="839"/>
      <c r="BL1865" s="839"/>
      <c r="BM1865" s="839"/>
      <c r="BN1865" s="839"/>
      <c r="BO1865" s="839"/>
      <c r="BP1865" s="839"/>
      <c r="BQ1865" s="839"/>
      <c r="BR1865" s="839"/>
      <c r="BS1865" s="839"/>
    </row>
    <row r="1866" spans="1:71" s="575" customFormat="1" ht="15.6" customHeight="1" outlineLevel="2" x14ac:dyDescent="0.2">
      <c r="A1866" s="811"/>
      <c r="B1866" s="578"/>
      <c r="C1866" s="694"/>
      <c r="D1866" s="578" t="s">
        <v>1225</v>
      </c>
      <c r="E1866" s="579">
        <v>1</v>
      </c>
      <c r="F1866" s="576" t="s">
        <v>73</v>
      </c>
      <c r="G1866" s="579">
        <v>2</v>
      </c>
      <c r="H1866" s="597">
        <f>E1866*G1866</f>
        <v>2</v>
      </c>
      <c r="I1866" s="768">
        <v>20</v>
      </c>
      <c r="J1866" s="768">
        <f>E1866*I1866</f>
        <v>20</v>
      </c>
      <c r="K1866" s="768"/>
      <c r="L1866" s="768">
        <f>E1866*K1866</f>
        <v>0</v>
      </c>
      <c r="M1866" s="768">
        <f>J1866+H1866*Tabellen!$K$2+L1866</f>
        <v>140</v>
      </c>
      <c r="N1866" s="704"/>
      <c r="O1866" s="889">
        <f>R1866+T1866</f>
        <v>169.39999999999998</v>
      </c>
      <c r="P1866" s="902"/>
      <c r="Q1866" s="894" t="s">
        <v>1007</v>
      </c>
      <c r="R1866" s="889">
        <f>H1866*Tabellen!$K$2*Tabellen!$F$2</f>
        <v>145.19999999999999</v>
      </c>
      <c r="S1866" s="895" t="s">
        <v>1089</v>
      </c>
      <c r="T1866" s="889">
        <f>J1866*Tabellen!$F$2</f>
        <v>24.2</v>
      </c>
      <c r="U1866" s="889">
        <f>R1866*Tabellen!$G$2</f>
        <v>13.067999999999998</v>
      </c>
      <c r="V1866" s="889">
        <f>T1866*Tabellen!$H$2</f>
        <v>5.0819999999999999</v>
      </c>
      <c r="W1866" s="889">
        <f>U1866+V1866</f>
        <v>18.149999999999999</v>
      </c>
      <c r="X1866" s="889">
        <f>O1866+W1866</f>
        <v>187.54999999999998</v>
      </c>
      <c r="Y1866" s="888"/>
      <c r="Z1866" s="839"/>
      <c r="AA1866" s="839"/>
      <c r="AB1866" s="839"/>
      <c r="AC1866" s="839"/>
      <c r="AD1866" s="839"/>
      <c r="AE1866" s="839"/>
      <c r="AF1866" s="839"/>
      <c r="AG1866" s="839"/>
      <c r="AH1866" s="839"/>
      <c r="AI1866" s="839"/>
      <c r="AJ1866" s="839"/>
      <c r="AK1866" s="839"/>
      <c r="AL1866" s="839"/>
      <c r="AM1866" s="839"/>
      <c r="AN1866" s="839"/>
      <c r="AO1866" s="839"/>
      <c r="AP1866" s="839"/>
      <c r="AQ1866" s="839"/>
      <c r="AR1866" s="839"/>
      <c r="AS1866" s="839"/>
      <c r="AT1866" s="839"/>
      <c r="AU1866" s="839"/>
      <c r="AV1866" s="839"/>
      <c r="AW1866" s="839"/>
      <c r="AX1866" s="839"/>
      <c r="AY1866" s="839"/>
      <c r="AZ1866" s="839"/>
      <c r="BA1866" s="839"/>
      <c r="BB1866" s="839"/>
      <c r="BC1866" s="839"/>
      <c r="BD1866" s="839"/>
      <c r="BE1866" s="839"/>
      <c r="BF1866" s="839"/>
      <c r="BG1866" s="839"/>
      <c r="BH1866" s="839"/>
      <c r="BI1866" s="839"/>
      <c r="BJ1866" s="839"/>
      <c r="BK1866" s="839"/>
      <c r="BL1866" s="839"/>
      <c r="BM1866" s="839"/>
      <c r="BN1866" s="839"/>
      <c r="BO1866" s="839"/>
      <c r="BP1866" s="839"/>
      <c r="BQ1866" s="839"/>
      <c r="BR1866" s="839"/>
      <c r="BS1866" s="839"/>
    </row>
    <row r="1867" spans="1:71" ht="15.6" customHeight="1" outlineLevel="2" x14ac:dyDescent="0.2">
      <c r="D1867" s="576" t="s">
        <v>1227</v>
      </c>
      <c r="E1867" s="579">
        <v>1</v>
      </c>
      <c r="F1867" s="576" t="s">
        <v>72</v>
      </c>
      <c r="G1867" s="580">
        <v>0.35</v>
      </c>
      <c r="H1867" s="1011">
        <f>E1867*G1867</f>
        <v>0.35</v>
      </c>
      <c r="J1867" s="768">
        <f>E1867*I1867</f>
        <v>0</v>
      </c>
      <c r="L1867" s="768">
        <f>E1867*K1867</f>
        <v>0</v>
      </c>
      <c r="M1867" s="768">
        <f>J1867+H1867*Tabellen!$K$2+L1867</f>
        <v>21</v>
      </c>
      <c r="O1867" s="889">
        <f>R1867+T1867</f>
        <v>25.41</v>
      </c>
      <c r="P1867" s="902"/>
      <c r="Q1867" s="894" t="s">
        <v>1007</v>
      </c>
      <c r="R1867" s="889">
        <f>H1867*Tabellen!$K$2*Tabellen!$F$2</f>
        <v>25.41</v>
      </c>
      <c r="S1867" s="895" t="s">
        <v>1089</v>
      </c>
      <c r="T1867" s="889">
        <f>J1867*Tabellen!$F$2</f>
        <v>0</v>
      </c>
      <c r="U1867" s="889">
        <f>R1867*Tabellen!$G$2</f>
        <v>2.2868999999999997</v>
      </c>
      <c r="V1867" s="889">
        <f>T1867*Tabellen!$H$2</f>
        <v>0</v>
      </c>
      <c r="W1867" s="889">
        <f>U1867+V1867</f>
        <v>2.2868999999999997</v>
      </c>
      <c r="X1867" s="889">
        <f>O1867+W1867</f>
        <v>27.696899999999999</v>
      </c>
    </row>
    <row r="1868" spans="1:71" s="733" customFormat="1" ht="15.6" customHeight="1" outlineLevel="2" x14ac:dyDescent="0.2">
      <c r="A1868" s="813"/>
      <c r="B1868" s="578"/>
      <c r="C1868" s="694"/>
      <c r="D1868" s="576" t="s">
        <v>1226</v>
      </c>
      <c r="E1868" s="579">
        <f>0.66+0.66+1.18+1.18</f>
        <v>3.6799999999999997</v>
      </c>
      <c r="F1868" s="576" t="s">
        <v>71</v>
      </c>
      <c r="G1868" s="580">
        <v>0.1</v>
      </c>
      <c r="H1868" s="597">
        <f>E1868*G1868</f>
        <v>0.36799999999999999</v>
      </c>
      <c r="I1868" s="768"/>
      <c r="J1868" s="768"/>
      <c r="K1868" s="768"/>
      <c r="L1868" s="768"/>
      <c r="M1868" s="768">
        <f>J1868+H1868*Tabellen!$K$2+L1868</f>
        <v>22.08</v>
      </c>
      <c r="N1868" s="736"/>
      <c r="O1868" s="889">
        <f>R1868+T1868</f>
        <v>26.716799999999996</v>
      </c>
      <c r="P1868" s="902"/>
      <c r="Q1868" s="894" t="s">
        <v>1007</v>
      </c>
      <c r="R1868" s="889">
        <f>H1868*Tabellen!$K$2*Tabellen!$F$2</f>
        <v>26.716799999999996</v>
      </c>
      <c r="S1868" s="895" t="s">
        <v>1089</v>
      </c>
      <c r="T1868" s="889">
        <f>J1868*Tabellen!$F$2</f>
        <v>0</v>
      </c>
      <c r="U1868" s="889">
        <f>R1868*Tabellen!$G$2</f>
        <v>2.4045119999999995</v>
      </c>
      <c r="V1868" s="889">
        <f>T1868*Tabellen!$H$2</f>
        <v>0</v>
      </c>
      <c r="W1868" s="889">
        <f>U1868+V1868</f>
        <v>2.4045119999999995</v>
      </c>
      <c r="X1868" s="889">
        <f>O1868+W1868</f>
        <v>29.121311999999996</v>
      </c>
      <c r="Y1868" s="905"/>
      <c r="Z1868" s="842"/>
      <c r="AA1868" s="842"/>
      <c r="AB1868" s="842"/>
      <c r="AC1868" s="842"/>
      <c r="AD1868" s="842"/>
      <c r="AE1868" s="842"/>
      <c r="AF1868" s="842"/>
      <c r="AG1868" s="842"/>
      <c r="AH1868" s="842"/>
      <c r="AI1868" s="842"/>
      <c r="AJ1868" s="842"/>
      <c r="AK1868" s="842"/>
      <c r="AL1868" s="842"/>
      <c r="AM1868" s="842"/>
      <c r="AN1868" s="842"/>
      <c r="AO1868" s="842"/>
      <c r="AP1868" s="842"/>
      <c r="AQ1868" s="842"/>
      <c r="AR1868" s="842"/>
      <c r="AS1868" s="842"/>
      <c r="AT1868" s="842"/>
      <c r="AU1868" s="842"/>
      <c r="AV1868" s="842"/>
      <c r="AW1868" s="842"/>
      <c r="AX1868" s="842"/>
      <c r="AY1868" s="842"/>
      <c r="AZ1868" s="842"/>
      <c r="BA1868" s="842"/>
      <c r="BB1868" s="842"/>
      <c r="BC1868" s="842"/>
      <c r="BD1868" s="842"/>
      <c r="BE1868" s="842"/>
      <c r="BF1868" s="842"/>
      <c r="BG1868" s="842"/>
      <c r="BH1868" s="842"/>
      <c r="BI1868" s="842"/>
      <c r="BJ1868" s="842"/>
      <c r="BK1868" s="842"/>
      <c r="BL1868" s="842"/>
      <c r="BM1868" s="842"/>
      <c r="BN1868" s="842"/>
      <c r="BO1868" s="842"/>
      <c r="BP1868" s="842"/>
      <c r="BQ1868" s="842"/>
      <c r="BR1868" s="842"/>
      <c r="BS1868" s="842"/>
    </row>
    <row r="1869" spans="1:71" ht="15.6" customHeight="1" outlineLevel="2" x14ac:dyDescent="0.2">
      <c r="B1869" s="578" t="s">
        <v>1759</v>
      </c>
      <c r="D1869" s="576" t="s">
        <v>1760</v>
      </c>
      <c r="E1869" s="579">
        <v>1</v>
      </c>
      <c r="F1869" s="576" t="s">
        <v>73</v>
      </c>
      <c r="G1869" s="580">
        <v>3</v>
      </c>
      <c r="H1869" s="1011">
        <f>E1869*G1869</f>
        <v>3</v>
      </c>
      <c r="I1869" s="1014">
        <v>476.21</v>
      </c>
      <c r="J1869" s="768">
        <f>E1869*I1869</f>
        <v>476.21</v>
      </c>
      <c r="L1869" s="768">
        <f>E1869*K1869</f>
        <v>0</v>
      </c>
      <c r="M1869" s="768">
        <f>J1869+H1869*Tabellen!$K$2+L1869</f>
        <v>656.21</v>
      </c>
      <c r="N1869" s="703"/>
      <c r="O1869" s="889">
        <f>R1869+T1869</f>
        <v>794.01409999999987</v>
      </c>
      <c r="P1869" s="902"/>
      <c r="Q1869" s="894" t="s">
        <v>1007</v>
      </c>
      <c r="R1869" s="889">
        <f>H1869*Tabellen!$K$2*Tabellen!$F$2</f>
        <v>217.79999999999998</v>
      </c>
      <c r="S1869" s="895" t="s">
        <v>1089</v>
      </c>
      <c r="T1869" s="889">
        <f>J1869*Tabellen!$F$2</f>
        <v>576.21409999999992</v>
      </c>
      <c r="U1869" s="889">
        <f>R1869*Tabellen!$G$2</f>
        <v>19.601999999999997</v>
      </c>
      <c r="V1869" s="889">
        <f>T1869*Tabellen!$H$2</f>
        <v>121.00496099999998</v>
      </c>
      <c r="W1869" s="889">
        <f>U1869+V1869</f>
        <v>140.60696099999998</v>
      </c>
      <c r="X1869" s="889">
        <f>O1869+W1869</f>
        <v>934.62106099999983</v>
      </c>
      <c r="Y1869" s="888"/>
      <c r="Z1869" s="836"/>
    </row>
    <row r="1870" spans="1:71" s="575" customFormat="1" ht="15.6" customHeight="1" outlineLevel="2" x14ac:dyDescent="0.2">
      <c r="A1870" s="811"/>
      <c r="B1870" s="578"/>
      <c r="C1870" s="694"/>
      <c r="D1870" s="578" t="s">
        <v>1689</v>
      </c>
      <c r="E1870" s="579"/>
      <c r="F1870" s="578"/>
      <c r="G1870" s="579"/>
      <c r="H1870" s="1011"/>
      <c r="I1870" s="781"/>
      <c r="J1870" s="768"/>
      <c r="K1870" s="768"/>
      <c r="L1870" s="768"/>
      <c r="M1870" s="768"/>
      <c r="N1870" s="704"/>
      <c r="O1870" s="897"/>
      <c r="P1870" s="897"/>
      <c r="Q1870" s="894"/>
      <c r="R1870" s="889"/>
      <c r="S1870" s="895"/>
      <c r="T1870" s="889"/>
      <c r="U1870" s="889"/>
      <c r="V1870" s="889"/>
      <c r="W1870" s="889"/>
      <c r="X1870" s="889"/>
      <c r="Y1870" s="897"/>
      <c r="Z1870" s="839"/>
      <c r="AA1870" s="839"/>
      <c r="AB1870" s="839"/>
      <c r="AC1870" s="839"/>
      <c r="AD1870" s="839"/>
      <c r="AE1870" s="839"/>
      <c r="AF1870" s="839"/>
      <c r="AG1870" s="839"/>
      <c r="AH1870" s="839"/>
      <c r="AI1870" s="839"/>
      <c r="AJ1870" s="839"/>
      <c r="AK1870" s="839"/>
      <c r="AL1870" s="839"/>
      <c r="AM1870" s="839"/>
      <c r="AN1870" s="839"/>
      <c r="AO1870" s="839"/>
      <c r="AP1870" s="839"/>
      <c r="AQ1870" s="839"/>
      <c r="AR1870" s="839"/>
      <c r="AS1870" s="839"/>
      <c r="AT1870" s="839"/>
      <c r="AU1870" s="839"/>
      <c r="AV1870" s="839"/>
      <c r="AW1870" s="839"/>
      <c r="AX1870" s="839"/>
      <c r="AY1870" s="839"/>
      <c r="AZ1870" s="839"/>
      <c r="BA1870" s="839"/>
      <c r="BB1870" s="839"/>
      <c r="BC1870" s="839"/>
      <c r="BD1870" s="839"/>
      <c r="BE1870" s="839"/>
      <c r="BF1870" s="839"/>
      <c r="BG1870" s="839"/>
      <c r="BH1870" s="839"/>
      <c r="BI1870" s="839"/>
      <c r="BJ1870" s="839"/>
      <c r="BK1870" s="839"/>
      <c r="BL1870" s="839"/>
      <c r="BM1870" s="839"/>
      <c r="BN1870" s="839"/>
      <c r="BO1870" s="839"/>
      <c r="BP1870" s="839"/>
      <c r="BQ1870" s="839"/>
      <c r="BR1870" s="839"/>
      <c r="BS1870" s="839"/>
    </row>
    <row r="1871" spans="1:71" s="575" customFormat="1" ht="15.6" customHeight="1" outlineLevel="2" x14ac:dyDescent="0.2">
      <c r="A1871" s="811"/>
      <c r="B1871" s="578"/>
      <c r="C1871" s="694"/>
      <c r="D1871" s="578" t="s">
        <v>1690</v>
      </c>
      <c r="E1871" s="579"/>
      <c r="F1871" s="578"/>
      <c r="G1871" s="579"/>
      <c r="H1871" s="1011"/>
      <c r="I1871" s="781"/>
      <c r="J1871" s="768"/>
      <c r="K1871" s="768"/>
      <c r="L1871" s="768"/>
      <c r="M1871" s="768"/>
      <c r="N1871" s="704"/>
      <c r="O1871" s="897"/>
      <c r="P1871" s="897"/>
      <c r="Q1871" s="894"/>
      <c r="R1871" s="889"/>
      <c r="S1871" s="895"/>
      <c r="T1871" s="889"/>
      <c r="U1871" s="889"/>
      <c r="V1871" s="889"/>
      <c r="W1871" s="889"/>
      <c r="X1871" s="889"/>
      <c r="Y1871" s="897"/>
      <c r="Z1871" s="839"/>
      <c r="AA1871" s="839"/>
      <c r="AB1871" s="839"/>
      <c r="AC1871" s="839"/>
      <c r="AD1871" s="839"/>
      <c r="AE1871" s="839"/>
      <c r="AF1871" s="839"/>
      <c r="AG1871" s="839"/>
      <c r="AH1871" s="839"/>
      <c r="AI1871" s="839"/>
      <c r="AJ1871" s="839"/>
      <c r="AK1871" s="839"/>
      <c r="AL1871" s="839"/>
      <c r="AM1871" s="839"/>
      <c r="AN1871" s="839"/>
      <c r="AO1871" s="839"/>
      <c r="AP1871" s="839"/>
      <c r="AQ1871" s="839"/>
      <c r="AR1871" s="839"/>
      <c r="AS1871" s="839"/>
      <c r="AT1871" s="839"/>
      <c r="AU1871" s="839"/>
      <c r="AV1871" s="839"/>
      <c r="AW1871" s="839"/>
      <c r="AX1871" s="839"/>
      <c r="AY1871" s="839"/>
      <c r="AZ1871" s="839"/>
      <c r="BA1871" s="839"/>
      <c r="BB1871" s="839"/>
      <c r="BC1871" s="839"/>
      <c r="BD1871" s="839"/>
      <c r="BE1871" s="839"/>
      <c r="BF1871" s="839"/>
      <c r="BG1871" s="839"/>
      <c r="BH1871" s="839"/>
      <c r="BI1871" s="839"/>
      <c r="BJ1871" s="839"/>
      <c r="BK1871" s="839"/>
      <c r="BL1871" s="839"/>
      <c r="BM1871" s="839"/>
      <c r="BN1871" s="839"/>
      <c r="BO1871" s="839"/>
      <c r="BP1871" s="839"/>
      <c r="BQ1871" s="839"/>
      <c r="BR1871" s="839"/>
      <c r="BS1871" s="839"/>
    </row>
    <row r="1872" spans="1:71" s="575" customFormat="1" ht="15.6" customHeight="1" outlineLevel="2" x14ac:dyDescent="0.2">
      <c r="A1872" s="811"/>
      <c r="B1872" s="686"/>
      <c r="C1872" s="699"/>
      <c r="D1872" s="692" t="s">
        <v>1224</v>
      </c>
      <c r="E1872" s="593"/>
      <c r="F1872" s="594"/>
      <c r="G1872" s="574"/>
      <c r="H1872" s="593"/>
      <c r="I1872" s="771"/>
      <c r="J1872" s="771"/>
      <c r="K1872" s="771"/>
      <c r="L1872" s="771"/>
      <c r="M1872" s="772"/>
      <c r="N1872" s="704"/>
      <c r="O1872" s="897"/>
      <c r="P1872" s="897"/>
      <c r="Q1872" s="894"/>
      <c r="R1872" s="889"/>
      <c r="S1872" s="895"/>
      <c r="T1872" s="889"/>
      <c r="U1872" s="889"/>
      <c r="V1872" s="889"/>
      <c r="W1872" s="889"/>
      <c r="X1872" s="889"/>
      <c r="Y1872" s="890"/>
      <c r="Z1872" s="841"/>
      <c r="AA1872" s="839"/>
      <c r="AB1872" s="839"/>
      <c r="AC1872" s="839"/>
      <c r="AD1872" s="839"/>
      <c r="AE1872" s="839"/>
      <c r="AF1872" s="839"/>
      <c r="AG1872" s="839"/>
      <c r="AH1872" s="839"/>
      <c r="AI1872" s="839"/>
      <c r="AJ1872" s="839"/>
      <c r="AK1872" s="839"/>
      <c r="AL1872" s="839"/>
      <c r="AM1872" s="839"/>
      <c r="AN1872" s="839"/>
      <c r="AO1872" s="839"/>
      <c r="AP1872" s="839"/>
      <c r="AQ1872" s="839"/>
      <c r="AR1872" s="839"/>
      <c r="AS1872" s="839"/>
      <c r="AT1872" s="839"/>
      <c r="AU1872" s="839"/>
      <c r="AV1872" s="839"/>
      <c r="AW1872" s="839"/>
      <c r="AX1872" s="839"/>
      <c r="AY1872" s="839"/>
      <c r="AZ1872" s="839"/>
      <c r="BA1872" s="839"/>
      <c r="BB1872" s="839"/>
      <c r="BC1872" s="839"/>
      <c r="BD1872" s="839"/>
      <c r="BE1872" s="839"/>
      <c r="BF1872" s="839"/>
      <c r="BG1872" s="839"/>
      <c r="BH1872" s="839"/>
      <c r="BI1872" s="839"/>
      <c r="BJ1872" s="839"/>
      <c r="BK1872" s="839"/>
      <c r="BL1872" s="839"/>
      <c r="BM1872" s="839"/>
      <c r="BN1872" s="839"/>
      <c r="BO1872" s="839"/>
      <c r="BP1872" s="839"/>
      <c r="BQ1872" s="839"/>
      <c r="BR1872" s="839"/>
      <c r="BS1872" s="839"/>
    </row>
    <row r="1873" spans="1:71" s="575" customFormat="1" ht="15.6" customHeight="1" outlineLevel="2" x14ac:dyDescent="0.2">
      <c r="A1873" s="811"/>
      <c r="B1873" s="686"/>
      <c r="C1873" s="699"/>
      <c r="D1873" s="692" t="s">
        <v>1358</v>
      </c>
      <c r="E1873" s="593"/>
      <c r="F1873" s="594"/>
      <c r="G1873" s="574"/>
      <c r="H1873" s="593"/>
      <c r="I1873" s="771"/>
      <c r="J1873" s="771"/>
      <c r="K1873" s="771"/>
      <c r="L1873" s="768"/>
      <c r="M1873" s="772"/>
      <c r="N1873" s="704"/>
      <c r="O1873" s="888"/>
      <c r="P1873" s="888"/>
      <c r="Q1873" s="894"/>
      <c r="R1873" s="889"/>
      <c r="S1873" s="895"/>
      <c r="T1873" s="889"/>
      <c r="U1873" s="889"/>
      <c r="V1873" s="889"/>
      <c r="W1873" s="889"/>
      <c r="X1873" s="889"/>
      <c r="Y1873" s="890"/>
      <c r="Z1873" s="841"/>
      <c r="AA1873" s="839"/>
      <c r="AB1873" s="839"/>
      <c r="AC1873" s="839"/>
      <c r="AD1873" s="839"/>
      <c r="AE1873" s="839"/>
      <c r="AF1873" s="839"/>
      <c r="AG1873" s="839"/>
      <c r="AH1873" s="839"/>
      <c r="AI1873" s="839"/>
      <c r="AJ1873" s="839"/>
      <c r="AK1873" s="839"/>
      <c r="AL1873" s="839"/>
      <c r="AM1873" s="839"/>
      <c r="AN1873" s="839"/>
      <c r="AO1873" s="839"/>
      <c r="AP1873" s="839"/>
      <c r="AQ1873" s="839"/>
      <c r="AR1873" s="839"/>
      <c r="AS1873" s="839"/>
      <c r="AT1873" s="839"/>
      <c r="AU1873" s="839"/>
      <c r="AV1873" s="839"/>
      <c r="AW1873" s="839"/>
      <c r="AX1873" s="839"/>
      <c r="AY1873" s="839"/>
      <c r="AZ1873" s="839"/>
      <c r="BA1873" s="839"/>
      <c r="BB1873" s="839"/>
      <c r="BC1873" s="839"/>
      <c r="BD1873" s="839"/>
      <c r="BE1873" s="839"/>
      <c r="BF1873" s="839"/>
      <c r="BG1873" s="839"/>
      <c r="BH1873" s="839"/>
      <c r="BI1873" s="839"/>
      <c r="BJ1873" s="839"/>
      <c r="BK1873" s="839"/>
      <c r="BL1873" s="839"/>
      <c r="BM1873" s="839"/>
      <c r="BN1873" s="839"/>
      <c r="BO1873" s="839"/>
      <c r="BP1873" s="839"/>
      <c r="BQ1873" s="839"/>
      <c r="BR1873" s="839"/>
      <c r="BS1873" s="839"/>
    </row>
    <row r="1874" spans="1:71" ht="15.6" customHeight="1" outlineLevel="2" x14ac:dyDescent="0.2">
      <c r="H1874" s="1011"/>
    </row>
    <row r="1875" spans="1:71" ht="9" customHeight="1" outlineLevel="1" x14ac:dyDescent="0.2">
      <c r="B1875" s="582"/>
      <c r="D1875" s="583"/>
      <c r="E1875" s="585"/>
      <c r="F1875" s="583"/>
      <c r="G1875" s="584"/>
      <c r="H1875" s="1018"/>
      <c r="I1875" s="769"/>
      <c r="J1875" s="769"/>
      <c r="K1875" s="769"/>
      <c r="L1875" s="769"/>
      <c r="M1875" s="769"/>
      <c r="N1875" s="694"/>
      <c r="O1875" s="892"/>
      <c r="P1875" s="892"/>
      <c r="Q1875" s="892"/>
      <c r="R1875" s="893"/>
      <c r="S1875" s="893"/>
      <c r="T1875" s="893"/>
      <c r="U1875" s="893"/>
      <c r="V1875" s="893"/>
      <c r="W1875" s="893"/>
      <c r="X1875" s="893"/>
      <c r="Y1875" s="892"/>
      <c r="Z1875" s="837"/>
      <c r="AA1875" s="838"/>
      <c r="AG1875" s="835"/>
      <c r="AH1875" s="835"/>
    </row>
    <row r="1876" spans="1:71" s="789" customFormat="1" ht="15.6" customHeight="1" outlineLevel="1" x14ac:dyDescent="0.2">
      <c r="B1876" s="569" t="s">
        <v>1736</v>
      </c>
      <c r="C1876" s="814"/>
      <c r="D1876" s="570" t="s">
        <v>1837</v>
      </c>
      <c r="E1876" s="577">
        <v>1</v>
      </c>
      <c r="F1876" s="570" t="s">
        <v>73</v>
      </c>
      <c r="G1876" s="571"/>
      <c r="H1876" s="1016">
        <f>SUM(H1878:H1886)</f>
        <v>6.9119999999999999</v>
      </c>
      <c r="I1876" s="767"/>
      <c r="J1876" s="767">
        <f>SUM(J1878:J1886)</f>
        <v>542.02</v>
      </c>
      <c r="K1876" s="767"/>
      <c r="L1876" s="767">
        <f>SUM(L1878:L1886)</f>
        <v>0</v>
      </c>
      <c r="M1876" s="767">
        <f>SUM(M1878:M1886)</f>
        <v>956.74</v>
      </c>
      <c r="N1876" s="814"/>
      <c r="O1876" s="886">
        <f>SUM(O1877:O1881)</f>
        <v>1157.6554000000001</v>
      </c>
      <c r="P1876" s="885" t="str">
        <f>B1876</f>
        <v>V4-4-A9</v>
      </c>
      <c r="Q1876" s="885"/>
      <c r="R1876" s="886"/>
      <c r="S1876" s="886"/>
      <c r="T1876" s="886"/>
      <c r="U1876" s="899"/>
      <c r="V1876" s="886"/>
      <c r="W1876" s="886"/>
      <c r="X1876" s="886">
        <f>SUM(X1877:X1881)/E1876</f>
        <v>1340.5456899999999</v>
      </c>
      <c r="Y1876" s="885"/>
      <c r="Z1876" s="836"/>
      <c r="AA1876" s="832"/>
      <c r="AB1876" s="832"/>
      <c r="AC1876" s="832"/>
      <c r="AD1876" s="832"/>
      <c r="AE1876" s="832"/>
      <c r="AF1876" s="832"/>
      <c r="AG1876" s="832"/>
      <c r="AH1876" s="832"/>
      <c r="AI1876" s="832"/>
      <c r="AJ1876" s="832"/>
      <c r="AK1876" s="832"/>
      <c r="AL1876" s="832"/>
      <c r="AM1876" s="832"/>
      <c r="AN1876" s="832"/>
      <c r="AO1876" s="832"/>
      <c r="AP1876" s="832"/>
      <c r="AQ1876" s="832"/>
      <c r="AR1876" s="832"/>
      <c r="AS1876" s="832"/>
      <c r="AT1876" s="832"/>
      <c r="AU1876" s="832"/>
      <c r="AV1876" s="832"/>
      <c r="AW1876" s="832"/>
      <c r="AX1876" s="832"/>
      <c r="AY1876" s="832"/>
      <c r="AZ1876" s="832"/>
      <c r="BA1876" s="832"/>
      <c r="BB1876" s="832"/>
      <c r="BC1876" s="832"/>
      <c r="BD1876" s="832"/>
      <c r="BE1876" s="832"/>
      <c r="BF1876" s="832"/>
      <c r="BG1876" s="832"/>
      <c r="BH1876" s="832"/>
      <c r="BI1876" s="832"/>
      <c r="BJ1876" s="832"/>
      <c r="BK1876" s="832"/>
      <c r="BL1876" s="832"/>
      <c r="BM1876" s="832"/>
      <c r="BN1876" s="832"/>
      <c r="BO1876" s="832"/>
      <c r="BP1876" s="832"/>
      <c r="BQ1876" s="832"/>
      <c r="BR1876" s="832"/>
      <c r="BS1876" s="832"/>
    </row>
    <row r="1877" spans="1:71" s="575" customFormat="1" ht="15.6" customHeight="1" outlineLevel="2" x14ac:dyDescent="0.2">
      <c r="A1877" s="811"/>
      <c r="B1877" s="578"/>
      <c r="C1877" s="694"/>
      <c r="D1877" s="576"/>
      <c r="E1877" s="590"/>
      <c r="G1877" s="573"/>
      <c r="H1877" s="856"/>
      <c r="I1877" s="770"/>
      <c r="J1877" s="770"/>
      <c r="K1877" s="770"/>
      <c r="L1877" s="770"/>
      <c r="M1877" s="770"/>
      <c r="N1877" s="704"/>
      <c r="O1877" s="888" t="str">
        <f>R1877</f>
        <v>incl. opslagen</v>
      </c>
      <c r="P1877" s="888"/>
      <c r="Q1877" s="894"/>
      <c r="R1877" s="901" t="str">
        <f>Tabellen!$C$2</f>
        <v>incl. opslagen</v>
      </c>
      <c r="S1877" s="895"/>
      <c r="T1877" s="901" t="str">
        <f>Tabellen!$C$2</f>
        <v>incl. opslagen</v>
      </c>
      <c r="U1877" s="889"/>
      <c r="V1877" s="889"/>
      <c r="W1877" s="889"/>
      <c r="X1877" s="889"/>
      <c r="Y1877" s="888"/>
      <c r="Z1877" s="839"/>
      <c r="AA1877" s="839"/>
      <c r="AB1877" s="839"/>
      <c r="AC1877" s="839"/>
      <c r="AD1877" s="839"/>
      <c r="AE1877" s="839"/>
      <c r="AF1877" s="839"/>
      <c r="AG1877" s="839"/>
      <c r="AH1877" s="839"/>
      <c r="AI1877" s="839"/>
      <c r="AJ1877" s="839"/>
      <c r="AK1877" s="839"/>
      <c r="AL1877" s="839"/>
      <c r="AM1877" s="839"/>
      <c r="AN1877" s="839"/>
      <c r="AO1877" s="839"/>
      <c r="AP1877" s="839"/>
      <c r="AQ1877" s="839"/>
      <c r="AR1877" s="839"/>
      <c r="AS1877" s="839"/>
      <c r="AT1877" s="839"/>
      <c r="AU1877" s="839"/>
      <c r="AV1877" s="839"/>
      <c r="AW1877" s="839"/>
      <c r="AX1877" s="839"/>
      <c r="AY1877" s="839"/>
      <c r="AZ1877" s="839"/>
      <c r="BA1877" s="839"/>
      <c r="BB1877" s="839"/>
      <c r="BC1877" s="839"/>
      <c r="BD1877" s="839"/>
      <c r="BE1877" s="839"/>
      <c r="BF1877" s="839"/>
      <c r="BG1877" s="839"/>
      <c r="BH1877" s="839"/>
      <c r="BI1877" s="839"/>
      <c r="BJ1877" s="839"/>
      <c r="BK1877" s="839"/>
      <c r="BL1877" s="839"/>
      <c r="BM1877" s="839"/>
      <c r="BN1877" s="839"/>
      <c r="BO1877" s="839"/>
      <c r="BP1877" s="839"/>
      <c r="BQ1877" s="839"/>
      <c r="BR1877" s="839"/>
      <c r="BS1877" s="839"/>
    </row>
    <row r="1878" spans="1:71" s="575" customFormat="1" ht="15.6" customHeight="1" outlineLevel="2" x14ac:dyDescent="0.2">
      <c r="A1878" s="811"/>
      <c r="B1878" s="578"/>
      <c r="C1878" s="694"/>
      <c r="D1878" s="578" t="s">
        <v>1225</v>
      </c>
      <c r="E1878" s="579">
        <v>1</v>
      </c>
      <c r="F1878" s="576" t="s">
        <v>73</v>
      </c>
      <c r="G1878" s="579">
        <v>2</v>
      </c>
      <c r="H1878" s="597">
        <f>E1878*G1878</f>
        <v>2</v>
      </c>
      <c r="I1878" s="768">
        <v>25</v>
      </c>
      <c r="J1878" s="768">
        <f>E1878*I1878</f>
        <v>25</v>
      </c>
      <c r="K1878" s="768"/>
      <c r="L1878" s="768">
        <f>E1878*K1878</f>
        <v>0</v>
      </c>
      <c r="M1878" s="768">
        <f>J1878+H1878*Tabellen!$K$2+L1878</f>
        <v>145</v>
      </c>
      <c r="N1878" s="704"/>
      <c r="O1878" s="889">
        <f>R1878+T1878</f>
        <v>175.45</v>
      </c>
      <c r="P1878" s="902"/>
      <c r="Q1878" s="894" t="s">
        <v>1007</v>
      </c>
      <c r="R1878" s="889">
        <f>H1878*Tabellen!$K$2*Tabellen!$F$2</f>
        <v>145.19999999999999</v>
      </c>
      <c r="S1878" s="895" t="s">
        <v>1089</v>
      </c>
      <c r="T1878" s="889">
        <f>J1878*Tabellen!$F$2</f>
        <v>30.25</v>
      </c>
      <c r="U1878" s="889">
        <f>R1878*Tabellen!$G$2</f>
        <v>13.067999999999998</v>
      </c>
      <c r="V1878" s="889">
        <f>T1878*Tabellen!$H$2</f>
        <v>6.3525</v>
      </c>
      <c r="W1878" s="889">
        <f>U1878+V1878</f>
        <v>19.420499999999997</v>
      </c>
      <c r="X1878" s="889">
        <f>O1878+W1878</f>
        <v>194.87049999999999</v>
      </c>
      <c r="Y1878" s="888"/>
      <c r="Z1878" s="839"/>
      <c r="AA1878" s="839"/>
      <c r="AB1878" s="839"/>
      <c r="AC1878" s="839"/>
      <c r="AD1878" s="839"/>
      <c r="AE1878" s="839"/>
      <c r="AF1878" s="839"/>
      <c r="AG1878" s="839"/>
      <c r="AH1878" s="839"/>
      <c r="AI1878" s="839"/>
      <c r="AJ1878" s="839"/>
      <c r="AK1878" s="839"/>
      <c r="AL1878" s="839"/>
      <c r="AM1878" s="839"/>
      <c r="AN1878" s="839"/>
      <c r="AO1878" s="839"/>
      <c r="AP1878" s="839"/>
      <c r="AQ1878" s="839"/>
      <c r="AR1878" s="839"/>
      <c r="AS1878" s="839"/>
      <c r="AT1878" s="839"/>
      <c r="AU1878" s="839"/>
      <c r="AV1878" s="839"/>
      <c r="AW1878" s="839"/>
      <c r="AX1878" s="839"/>
      <c r="AY1878" s="839"/>
      <c r="AZ1878" s="839"/>
      <c r="BA1878" s="839"/>
      <c r="BB1878" s="839"/>
      <c r="BC1878" s="839"/>
      <c r="BD1878" s="839"/>
      <c r="BE1878" s="839"/>
      <c r="BF1878" s="839"/>
      <c r="BG1878" s="839"/>
      <c r="BH1878" s="839"/>
      <c r="BI1878" s="839"/>
      <c r="BJ1878" s="839"/>
      <c r="BK1878" s="839"/>
      <c r="BL1878" s="839"/>
      <c r="BM1878" s="839"/>
      <c r="BN1878" s="839"/>
      <c r="BO1878" s="839"/>
      <c r="BP1878" s="839"/>
      <c r="BQ1878" s="839"/>
      <c r="BR1878" s="839"/>
      <c r="BS1878" s="839"/>
    </row>
    <row r="1879" spans="1:71" ht="15.6" customHeight="1" outlineLevel="2" x14ac:dyDescent="0.2">
      <c r="D1879" s="578" t="s">
        <v>1227</v>
      </c>
      <c r="E1879" s="579">
        <v>1</v>
      </c>
      <c r="F1879" s="576" t="s">
        <v>72</v>
      </c>
      <c r="G1879" s="580">
        <v>0.5</v>
      </c>
      <c r="H1879" s="1011">
        <f>E1879*G1879</f>
        <v>0.5</v>
      </c>
      <c r="I1879" s="768">
        <v>0</v>
      </c>
      <c r="J1879" s="768">
        <f>E1879*I1879</f>
        <v>0</v>
      </c>
      <c r="L1879" s="768">
        <f>E1879*K1879</f>
        <v>0</v>
      </c>
      <c r="M1879" s="768">
        <f>J1879+H1879*Tabellen!$K$2+L1879</f>
        <v>30</v>
      </c>
      <c r="O1879" s="889">
        <f>R1879+T1879</f>
        <v>36.299999999999997</v>
      </c>
      <c r="P1879" s="902"/>
      <c r="Q1879" s="894" t="s">
        <v>1007</v>
      </c>
      <c r="R1879" s="889">
        <f>H1879*Tabellen!$K$2*Tabellen!$F$2</f>
        <v>36.299999999999997</v>
      </c>
      <c r="S1879" s="895" t="s">
        <v>1089</v>
      </c>
      <c r="T1879" s="889">
        <f>J1879*Tabellen!$F$2</f>
        <v>0</v>
      </c>
      <c r="U1879" s="889">
        <f>R1879*Tabellen!$G$2</f>
        <v>3.2669999999999995</v>
      </c>
      <c r="V1879" s="889">
        <f>T1879*Tabellen!$H$2</f>
        <v>0</v>
      </c>
      <c r="W1879" s="889">
        <f>U1879+V1879</f>
        <v>3.2669999999999995</v>
      </c>
      <c r="X1879" s="889">
        <f>O1879+W1879</f>
        <v>39.566999999999993</v>
      </c>
    </row>
    <row r="1880" spans="1:71" s="733" customFormat="1" ht="15.6" customHeight="1" outlineLevel="2" x14ac:dyDescent="0.2">
      <c r="A1880" s="813"/>
      <c r="B1880" s="578"/>
      <c r="C1880" s="694"/>
      <c r="D1880" s="576" t="s">
        <v>1226</v>
      </c>
      <c r="E1880" s="579">
        <f>0.66+0.66+1.4+1.4</f>
        <v>4.1199999999999992</v>
      </c>
      <c r="F1880" s="576" t="s">
        <v>71</v>
      </c>
      <c r="G1880" s="580">
        <v>0.1</v>
      </c>
      <c r="H1880" s="597">
        <f>E1880*G1880</f>
        <v>0.41199999999999992</v>
      </c>
      <c r="I1880" s="768"/>
      <c r="J1880" s="768"/>
      <c r="K1880" s="768"/>
      <c r="L1880" s="768"/>
      <c r="M1880" s="768">
        <f>J1880+H1880*Tabellen!$K$2+L1880</f>
        <v>24.719999999999995</v>
      </c>
      <c r="N1880" s="736"/>
      <c r="O1880" s="889">
        <f>R1880+T1880</f>
        <v>29.911199999999994</v>
      </c>
      <c r="P1880" s="902"/>
      <c r="Q1880" s="894" t="s">
        <v>1007</v>
      </c>
      <c r="R1880" s="889">
        <f>H1880*Tabellen!$K$2*Tabellen!$F$2</f>
        <v>29.911199999999994</v>
      </c>
      <c r="S1880" s="895" t="s">
        <v>1089</v>
      </c>
      <c r="T1880" s="889">
        <f>J1880*Tabellen!$F$2</f>
        <v>0</v>
      </c>
      <c r="U1880" s="889">
        <f>R1880*Tabellen!$G$2</f>
        <v>2.6920079999999995</v>
      </c>
      <c r="V1880" s="889">
        <f>T1880*Tabellen!$H$2</f>
        <v>0</v>
      </c>
      <c r="W1880" s="889">
        <f>U1880+V1880</f>
        <v>2.6920079999999995</v>
      </c>
      <c r="X1880" s="889">
        <f>O1880+W1880</f>
        <v>32.603207999999995</v>
      </c>
      <c r="Y1880" s="905"/>
      <c r="Z1880" s="842"/>
      <c r="AA1880" s="842"/>
      <c r="AB1880" s="842"/>
      <c r="AC1880" s="842"/>
      <c r="AD1880" s="842"/>
      <c r="AE1880" s="842"/>
      <c r="AF1880" s="842"/>
      <c r="AG1880" s="842"/>
      <c r="AH1880" s="842"/>
      <c r="AI1880" s="842"/>
      <c r="AJ1880" s="842"/>
      <c r="AK1880" s="842"/>
      <c r="AL1880" s="842"/>
      <c r="AM1880" s="842"/>
      <c r="AN1880" s="842"/>
      <c r="AO1880" s="842"/>
      <c r="AP1880" s="842"/>
      <c r="AQ1880" s="842"/>
      <c r="AR1880" s="842"/>
      <c r="AS1880" s="842"/>
      <c r="AT1880" s="842"/>
      <c r="AU1880" s="842"/>
      <c r="AV1880" s="842"/>
      <c r="AW1880" s="842"/>
      <c r="AX1880" s="842"/>
      <c r="AY1880" s="842"/>
      <c r="AZ1880" s="842"/>
      <c r="BA1880" s="842"/>
      <c r="BB1880" s="842"/>
      <c r="BC1880" s="842"/>
      <c r="BD1880" s="842"/>
      <c r="BE1880" s="842"/>
      <c r="BF1880" s="842"/>
      <c r="BG1880" s="842"/>
      <c r="BH1880" s="842"/>
      <c r="BI1880" s="842"/>
      <c r="BJ1880" s="842"/>
      <c r="BK1880" s="842"/>
      <c r="BL1880" s="842"/>
      <c r="BM1880" s="842"/>
      <c r="BN1880" s="842"/>
      <c r="BO1880" s="842"/>
      <c r="BP1880" s="842"/>
      <c r="BQ1880" s="842"/>
      <c r="BR1880" s="842"/>
      <c r="BS1880" s="842"/>
    </row>
    <row r="1881" spans="1:71" ht="15.6" customHeight="1" outlineLevel="2" x14ac:dyDescent="0.2">
      <c r="B1881" s="578" t="s">
        <v>1762</v>
      </c>
      <c r="D1881" s="576" t="s">
        <v>1761</v>
      </c>
      <c r="E1881" s="579">
        <v>1</v>
      </c>
      <c r="F1881" s="576" t="s">
        <v>73</v>
      </c>
      <c r="G1881" s="580">
        <v>4</v>
      </c>
      <c r="H1881" s="1011">
        <f>E1881*G1881</f>
        <v>4</v>
      </c>
      <c r="I1881" s="1014">
        <v>517.02</v>
      </c>
      <c r="J1881" s="768">
        <f>E1881*I1881</f>
        <v>517.02</v>
      </c>
      <c r="L1881" s="768">
        <f>E1881*K1881</f>
        <v>0</v>
      </c>
      <c r="M1881" s="768">
        <f>J1881+H1881*Tabellen!$K$2+L1881</f>
        <v>757.02</v>
      </c>
      <c r="N1881" s="703"/>
      <c r="O1881" s="889">
        <f>R1881+T1881</f>
        <v>915.99419999999998</v>
      </c>
      <c r="P1881" s="902"/>
      <c r="Q1881" s="894" t="s">
        <v>1007</v>
      </c>
      <c r="R1881" s="889">
        <f>H1881*Tabellen!$K$2*Tabellen!$F$2</f>
        <v>290.39999999999998</v>
      </c>
      <c r="S1881" s="895" t="s">
        <v>1089</v>
      </c>
      <c r="T1881" s="889">
        <f>J1881*Tabellen!$F$2</f>
        <v>625.5942</v>
      </c>
      <c r="U1881" s="889">
        <f>R1881*Tabellen!$G$2</f>
        <v>26.135999999999996</v>
      </c>
      <c r="V1881" s="889">
        <f>T1881*Tabellen!$H$2</f>
        <v>131.37478199999998</v>
      </c>
      <c r="W1881" s="889">
        <f>U1881+V1881</f>
        <v>157.51078199999998</v>
      </c>
      <c r="X1881" s="889">
        <f>O1881+W1881</f>
        <v>1073.5049819999999</v>
      </c>
      <c r="Y1881" s="888"/>
      <c r="Z1881" s="836"/>
    </row>
    <row r="1882" spans="1:71" s="575" customFormat="1" ht="15.6" customHeight="1" outlineLevel="2" x14ac:dyDescent="0.2">
      <c r="A1882" s="811"/>
      <c r="B1882" s="578"/>
      <c r="C1882" s="694"/>
      <c r="D1882" s="578" t="s">
        <v>1689</v>
      </c>
      <c r="E1882" s="579"/>
      <c r="F1882" s="578"/>
      <c r="G1882" s="579"/>
      <c r="H1882" s="1011"/>
      <c r="I1882" s="781"/>
      <c r="J1882" s="768"/>
      <c r="K1882" s="768"/>
      <c r="L1882" s="768"/>
      <c r="M1882" s="768"/>
      <c r="N1882" s="704"/>
      <c r="O1882" s="897"/>
      <c r="P1882" s="897"/>
      <c r="Q1882" s="894"/>
      <c r="R1882" s="889"/>
      <c r="S1882" s="895"/>
      <c r="T1882" s="889"/>
      <c r="U1882" s="889"/>
      <c r="V1882" s="889"/>
      <c r="W1882" s="889"/>
      <c r="X1882" s="889"/>
      <c r="Y1882" s="897"/>
      <c r="Z1882" s="839"/>
      <c r="AA1882" s="839"/>
      <c r="AB1882" s="839"/>
      <c r="AC1882" s="839"/>
      <c r="AD1882" s="839"/>
      <c r="AE1882" s="839"/>
      <c r="AF1882" s="839"/>
      <c r="AG1882" s="839"/>
      <c r="AH1882" s="839"/>
      <c r="AI1882" s="839"/>
      <c r="AJ1882" s="839"/>
      <c r="AK1882" s="839"/>
      <c r="AL1882" s="839"/>
      <c r="AM1882" s="839"/>
      <c r="AN1882" s="839"/>
      <c r="AO1882" s="839"/>
      <c r="AP1882" s="839"/>
      <c r="AQ1882" s="839"/>
      <c r="AR1882" s="839"/>
      <c r="AS1882" s="839"/>
      <c r="AT1882" s="839"/>
      <c r="AU1882" s="839"/>
      <c r="AV1882" s="839"/>
      <c r="AW1882" s="839"/>
      <c r="AX1882" s="839"/>
      <c r="AY1882" s="839"/>
      <c r="AZ1882" s="839"/>
      <c r="BA1882" s="839"/>
      <c r="BB1882" s="839"/>
      <c r="BC1882" s="839"/>
      <c r="BD1882" s="839"/>
      <c r="BE1882" s="839"/>
      <c r="BF1882" s="839"/>
      <c r="BG1882" s="839"/>
      <c r="BH1882" s="839"/>
      <c r="BI1882" s="839"/>
      <c r="BJ1882" s="839"/>
      <c r="BK1882" s="839"/>
      <c r="BL1882" s="839"/>
      <c r="BM1882" s="839"/>
      <c r="BN1882" s="839"/>
      <c r="BO1882" s="839"/>
      <c r="BP1882" s="839"/>
      <c r="BQ1882" s="839"/>
      <c r="BR1882" s="839"/>
      <c r="BS1882" s="839"/>
    </row>
    <row r="1883" spans="1:71" s="575" customFormat="1" ht="15.6" customHeight="1" outlineLevel="2" x14ac:dyDescent="0.2">
      <c r="A1883" s="811"/>
      <c r="B1883" s="578"/>
      <c r="C1883" s="694"/>
      <c r="D1883" s="578" t="s">
        <v>1690</v>
      </c>
      <c r="E1883" s="579"/>
      <c r="F1883" s="578"/>
      <c r="G1883" s="579"/>
      <c r="H1883" s="1011"/>
      <c r="I1883" s="781"/>
      <c r="J1883" s="768"/>
      <c r="K1883" s="768"/>
      <c r="L1883" s="768"/>
      <c r="M1883" s="768"/>
      <c r="N1883" s="704"/>
      <c r="O1883" s="897"/>
      <c r="P1883" s="897"/>
      <c r="Q1883" s="894"/>
      <c r="R1883" s="889"/>
      <c r="S1883" s="895"/>
      <c r="T1883" s="889"/>
      <c r="U1883" s="889"/>
      <c r="V1883" s="889"/>
      <c r="W1883" s="889"/>
      <c r="X1883" s="889"/>
      <c r="Y1883" s="897"/>
      <c r="Z1883" s="839"/>
      <c r="AA1883" s="839"/>
      <c r="AB1883" s="839"/>
      <c r="AC1883" s="839"/>
      <c r="AD1883" s="839"/>
      <c r="AE1883" s="839"/>
      <c r="AF1883" s="839"/>
      <c r="AG1883" s="839"/>
      <c r="AH1883" s="839"/>
      <c r="AI1883" s="839"/>
      <c r="AJ1883" s="839"/>
      <c r="AK1883" s="839"/>
      <c r="AL1883" s="839"/>
      <c r="AM1883" s="839"/>
      <c r="AN1883" s="839"/>
      <c r="AO1883" s="839"/>
      <c r="AP1883" s="839"/>
      <c r="AQ1883" s="839"/>
      <c r="AR1883" s="839"/>
      <c r="AS1883" s="839"/>
      <c r="AT1883" s="839"/>
      <c r="AU1883" s="839"/>
      <c r="AV1883" s="839"/>
      <c r="AW1883" s="839"/>
      <c r="AX1883" s="839"/>
      <c r="AY1883" s="839"/>
      <c r="AZ1883" s="839"/>
      <c r="BA1883" s="839"/>
      <c r="BB1883" s="839"/>
      <c r="BC1883" s="839"/>
      <c r="BD1883" s="839"/>
      <c r="BE1883" s="839"/>
      <c r="BF1883" s="839"/>
      <c r="BG1883" s="839"/>
      <c r="BH1883" s="839"/>
      <c r="BI1883" s="839"/>
      <c r="BJ1883" s="839"/>
      <c r="BK1883" s="839"/>
      <c r="BL1883" s="839"/>
      <c r="BM1883" s="839"/>
      <c r="BN1883" s="839"/>
      <c r="BO1883" s="839"/>
      <c r="BP1883" s="839"/>
      <c r="BQ1883" s="839"/>
      <c r="BR1883" s="839"/>
      <c r="BS1883" s="839"/>
    </row>
    <row r="1884" spans="1:71" s="575" customFormat="1" ht="15.6" customHeight="1" outlineLevel="2" x14ac:dyDescent="0.2">
      <c r="A1884" s="811"/>
      <c r="B1884" s="686"/>
      <c r="C1884" s="699"/>
      <c r="D1884" s="692" t="s">
        <v>1224</v>
      </c>
      <c r="E1884" s="593"/>
      <c r="F1884" s="594"/>
      <c r="G1884" s="574"/>
      <c r="H1884" s="593"/>
      <c r="I1884" s="771"/>
      <c r="J1884" s="771"/>
      <c r="K1884" s="771"/>
      <c r="L1884" s="771"/>
      <c r="M1884" s="772"/>
      <c r="N1884" s="704"/>
      <c r="O1884" s="897"/>
      <c r="P1884" s="897"/>
      <c r="Q1884" s="894"/>
      <c r="R1884" s="889"/>
      <c r="S1884" s="895"/>
      <c r="T1884" s="889"/>
      <c r="U1884" s="889"/>
      <c r="V1884" s="889"/>
      <c r="W1884" s="889"/>
      <c r="X1884" s="889"/>
      <c r="Y1884" s="890"/>
      <c r="Z1884" s="841"/>
      <c r="AA1884" s="839"/>
      <c r="AB1884" s="839"/>
      <c r="AC1884" s="839"/>
      <c r="AD1884" s="839"/>
      <c r="AE1884" s="839"/>
      <c r="AF1884" s="839"/>
      <c r="AG1884" s="839"/>
      <c r="AH1884" s="839"/>
      <c r="AI1884" s="839"/>
      <c r="AJ1884" s="839"/>
      <c r="AK1884" s="839"/>
      <c r="AL1884" s="839"/>
      <c r="AM1884" s="839"/>
      <c r="AN1884" s="839"/>
      <c r="AO1884" s="839"/>
      <c r="AP1884" s="839"/>
      <c r="AQ1884" s="839"/>
      <c r="AR1884" s="839"/>
      <c r="AS1884" s="839"/>
      <c r="AT1884" s="839"/>
      <c r="AU1884" s="839"/>
      <c r="AV1884" s="839"/>
      <c r="AW1884" s="839"/>
      <c r="AX1884" s="839"/>
      <c r="AY1884" s="839"/>
      <c r="AZ1884" s="839"/>
      <c r="BA1884" s="839"/>
      <c r="BB1884" s="839"/>
      <c r="BC1884" s="839"/>
      <c r="BD1884" s="839"/>
      <c r="BE1884" s="839"/>
      <c r="BF1884" s="839"/>
      <c r="BG1884" s="839"/>
      <c r="BH1884" s="839"/>
      <c r="BI1884" s="839"/>
      <c r="BJ1884" s="839"/>
      <c r="BK1884" s="839"/>
      <c r="BL1884" s="839"/>
      <c r="BM1884" s="839"/>
      <c r="BN1884" s="839"/>
      <c r="BO1884" s="839"/>
      <c r="BP1884" s="839"/>
      <c r="BQ1884" s="839"/>
      <c r="BR1884" s="839"/>
      <c r="BS1884" s="839"/>
    </row>
    <row r="1885" spans="1:71" s="575" customFormat="1" ht="15.6" customHeight="1" outlineLevel="2" x14ac:dyDescent="0.2">
      <c r="A1885" s="811"/>
      <c r="B1885" s="686"/>
      <c r="C1885" s="699"/>
      <c r="D1885" s="576" t="s">
        <v>1358</v>
      </c>
      <c r="E1885" s="593"/>
      <c r="F1885" s="594"/>
      <c r="G1885" s="574"/>
      <c r="H1885" s="593"/>
      <c r="I1885" s="771"/>
      <c r="J1885" s="771"/>
      <c r="K1885" s="771"/>
      <c r="L1885" s="768"/>
      <c r="M1885" s="772"/>
      <c r="N1885" s="704"/>
      <c r="O1885" s="888"/>
      <c r="P1885" s="888"/>
      <c r="Q1885" s="894"/>
      <c r="R1885" s="889"/>
      <c r="S1885" s="895"/>
      <c r="T1885" s="889"/>
      <c r="U1885" s="889"/>
      <c r="V1885" s="889"/>
      <c r="W1885" s="889"/>
      <c r="X1885" s="889"/>
      <c r="Y1885" s="890"/>
      <c r="Z1885" s="841"/>
      <c r="AA1885" s="839"/>
      <c r="AB1885" s="839"/>
      <c r="AC1885" s="839"/>
      <c r="AD1885" s="839"/>
      <c r="AE1885" s="839"/>
      <c r="AF1885" s="839"/>
      <c r="AG1885" s="839"/>
      <c r="AH1885" s="839"/>
      <c r="AI1885" s="839"/>
      <c r="AJ1885" s="839"/>
      <c r="AK1885" s="839"/>
      <c r="AL1885" s="839"/>
      <c r="AM1885" s="839"/>
      <c r="AN1885" s="839"/>
      <c r="AO1885" s="839"/>
      <c r="AP1885" s="839"/>
      <c r="AQ1885" s="839"/>
      <c r="AR1885" s="839"/>
      <c r="AS1885" s="839"/>
      <c r="AT1885" s="839"/>
      <c r="AU1885" s="839"/>
      <c r="AV1885" s="839"/>
      <c r="AW1885" s="839"/>
      <c r="AX1885" s="839"/>
      <c r="AY1885" s="839"/>
      <c r="AZ1885" s="839"/>
      <c r="BA1885" s="839"/>
      <c r="BB1885" s="839"/>
      <c r="BC1885" s="839"/>
      <c r="BD1885" s="839"/>
      <c r="BE1885" s="839"/>
      <c r="BF1885" s="839"/>
      <c r="BG1885" s="839"/>
      <c r="BH1885" s="839"/>
      <c r="BI1885" s="839"/>
      <c r="BJ1885" s="839"/>
      <c r="BK1885" s="839"/>
      <c r="BL1885" s="839"/>
      <c r="BM1885" s="839"/>
      <c r="BN1885" s="839"/>
      <c r="BO1885" s="839"/>
      <c r="BP1885" s="839"/>
      <c r="BQ1885" s="839"/>
      <c r="BR1885" s="839"/>
      <c r="BS1885" s="839"/>
    </row>
    <row r="1886" spans="1:71" ht="15.6" customHeight="1" outlineLevel="2" x14ac:dyDescent="0.2">
      <c r="H1886" s="1011"/>
    </row>
    <row r="1887" spans="1:71" ht="9" customHeight="1" outlineLevel="1" x14ac:dyDescent="0.2">
      <c r="B1887" s="582"/>
      <c r="D1887" s="583"/>
      <c r="E1887" s="585"/>
      <c r="F1887" s="583"/>
      <c r="G1887" s="584"/>
      <c r="H1887" s="1018"/>
      <c r="I1887" s="769"/>
      <c r="J1887" s="769"/>
      <c r="K1887" s="769"/>
      <c r="L1887" s="769"/>
      <c r="M1887" s="769"/>
      <c r="N1887" s="694"/>
      <c r="O1887" s="892"/>
      <c r="P1887" s="892"/>
      <c r="Q1887" s="892"/>
      <c r="R1887" s="893"/>
      <c r="S1887" s="893"/>
      <c r="T1887" s="893"/>
      <c r="U1887" s="893"/>
      <c r="V1887" s="893"/>
      <c r="W1887" s="893"/>
      <c r="X1887" s="893"/>
      <c r="Y1887" s="892"/>
      <c r="Z1887" s="837"/>
      <c r="AA1887" s="838"/>
      <c r="AG1887" s="835"/>
      <c r="AH1887" s="835"/>
    </row>
    <row r="1888" spans="1:71" s="789" customFormat="1" ht="15.6" customHeight="1" outlineLevel="1" x14ac:dyDescent="0.2">
      <c r="B1888" s="569" t="s">
        <v>1737</v>
      </c>
      <c r="C1888" s="814"/>
      <c r="D1888" s="570" t="s">
        <v>1838</v>
      </c>
      <c r="E1888" s="577">
        <v>1</v>
      </c>
      <c r="F1888" s="570" t="s">
        <v>73</v>
      </c>
      <c r="G1888" s="571"/>
      <c r="H1888" s="1016">
        <f>SUM(H1890:H1898)</f>
        <v>5.742</v>
      </c>
      <c r="I1888" s="767"/>
      <c r="J1888" s="767">
        <f>SUM(J1890:J1898)</f>
        <v>525.56999999999994</v>
      </c>
      <c r="K1888" s="767"/>
      <c r="L1888" s="767">
        <f>SUM(L1890:L1898)</f>
        <v>0</v>
      </c>
      <c r="M1888" s="767">
        <f>SUM(M1890:M1898)</f>
        <v>870.08999999999992</v>
      </c>
      <c r="N1888" s="814"/>
      <c r="O1888" s="886">
        <f>SUM(O1889:O1898)</f>
        <v>1052.8089</v>
      </c>
      <c r="P1888" s="885" t="str">
        <f>B1888</f>
        <v>V4-4-A10</v>
      </c>
      <c r="Q1888" s="885"/>
      <c r="R1888" s="886"/>
      <c r="S1888" s="886"/>
      <c r="T1888" s="886"/>
      <c r="U1888" s="899"/>
      <c r="V1888" s="886"/>
      <c r="W1888" s="886"/>
      <c r="X1888" s="886">
        <f>SUM(X1889:X1898)/E1888</f>
        <v>1223.8744649999999</v>
      </c>
      <c r="Y1888" s="885"/>
      <c r="Z1888" s="836"/>
      <c r="AA1888" s="832"/>
      <c r="AB1888" s="832"/>
      <c r="AC1888" s="832"/>
      <c r="AD1888" s="832"/>
      <c r="AE1888" s="832"/>
      <c r="AF1888" s="832"/>
      <c r="AG1888" s="832"/>
      <c r="AH1888" s="832"/>
      <c r="AI1888" s="832"/>
      <c r="AJ1888" s="832"/>
      <c r="AK1888" s="832"/>
      <c r="AL1888" s="832"/>
      <c r="AM1888" s="832"/>
      <c r="AN1888" s="832"/>
      <c r="AO1888" s="832"/>
      <c r="AP1888" s="832"/>
      <c r="AQ1888" s="832"/>
      <c r="AR1888" s="832"/>
      <c r="AS1888" s="832"/>
      <c r="AT1888" s="832"/>
      <c r="AU1888" s="832"/>
      <c r="AV1888" s="832"/>
      <c r="AW1888" s="832"/>
      <c r="AX1888" s="832"/>
      <c r="AY1888" s="832"/>
      <c r="AZ1888" s="832"/>
      <c r="BA1888" s="832"/>
      <c r="BB1888" s="832"/>
      <c r="BC1888" s="832"/>
      <c r="BD1888" s="832"/>
      <c r="BE1888" s="832"/>
      <c r="BF1888" s="832"/>
      <c r="BG1888" s="832"/>
      <c r="BH1888" s="832"/>
      <c r="BI1888" s="832"/>
      <c r="BJ1888" s="832"/>
      <c r="BK1888" s="832"/>
      <c r="BL1888" s="832"/>
      <c r="BM1888" s="832"/>
      <c r="BN1888" s="832"/>
      <c r="BO1888" s="832"/>
      <c r="BP1888" s="832"/>
      <c r="BQ1888" s="832"/>
      <c r="BR1888" s="832"/>
      <c r="BS1888" s="832"/>
    </row>
    <row r="1889" spans="1:71" s="575" customFormat="1" ht="15.6" customHeight="1" outlineLevel="2" x14ac:dyDescent="0.2">
      <c r="A1889" s="811"/>
      <c r="B1889" s="686"/>
      <c r="C1889" s="699"/>
      <c r="D1889" s="692"/>
      <c r="E1889" s="593"/>
      <c r="F1889" s="594"/>
      <c r="G1889" s="574"/>
      <c r="H1889" s="593"/>
      <c r="I1889" s="771"/>
      <c r="J1889" s="771"/>
      <c r="K1889" s="771"/>
      <c r="L1889" s="771"/>
      <c r="M1889" s="772"/>
      <c r="N1889" s="704"/>
      <c r="O1889" s="888" t="str">
        <f>R1889</f>
        <v>incl. opslagen</v>
      </c>
      <c r="P1889" s="888"/>
      <c r="Q1889" s="894"/>
      <c r="R1889" s="901" t="str">
        <f>Tabellen!$C$2</f>
        <v>incl. opslagen</v>
      </c>
      <c r="S1889" s="895"/>
      <c r="T1889" s="901" t="str">
        <f>Tabellen!$C$2</f>
        <v>incl. opslagen</v>
      </c>
      <c r="U1889" s="889"/>
      <c r="V1889" s="889"/>
      <c r="W1889" s="889"/>
      <c r="X1889" s="889"/>
      <c r="Y1889" s="890"/>
      <c r="Z1889" s="841"/>
      <c r="AA1889" s="839"/>
      <c r="AB1889" s="839"/>
      <c r="AC1889" s="839"/>
      <c r="AD1889" s="839"/>
      <c r="AE1889" s="839"/>
      <c r="AF1889" s="839"/>
      <c r="AG1889" s="839"/>
      <c r="AH1889" s="839"/>
      <c r="AI1889" s="839"/>
      <c r="AJ1889" s="839"/>
      <c r="AK1889" s="839"/>
      <c r="AL1889" s="839"/>
      <c r="AM1889" s="839"/>
      <c r="AN1889" s="839"/>
      <c r="AO1889" s="839"/>
      <c r="AP1889" s="839"/>
      <c r="AQ1889" s="839"/>
      <c r="AR1889" s="839"/>
      <c r="AS1889" s="839"/>
      <c r="AT1889" s="839"/>
      <c r="AU1889" s="839"/>
      <c r="AV1889" s="839"/>
      <c r="AW1889" s="839"/>
      <c r="AX1889" s="839"/>
      <c r="AY1889" s="839"/>
      <c r="AZ1889" s="839"/>
      <c r="BA1889" s="839"/>
      <c r="BB1889" s="839"/>
      <c r="BC1889" s="839"/>
      <c r="BD1889" s="839"/>
      <c r="BE1889" s="839"/>
      <c r="BF1889" s="839"/>
      <c r="BG1889" s="839"/>
      <c r="BH1889" s="839"/>
      <c r="BI1889" s="839"/>
      <c r="BJ1889" s="839"/>
      <c r="BK1889" s="839"/>
      <c r="BL1889" s="839"/>
      <c r="BM1889" s="839"/>
      <c r="BN1889" s="839"/>
      <c r="BO1889" s="839"/>
      <c r="BP1889" s="839"/>
      <c r="BQ1889" s="839"/>
      <c r="BR1889" s="839"/>
      <c r="BS1889" s="839"/>
    </row>
    <row r="1890" spans="1:71" s="575" customFormat="1" ht="15.6" customHeight="1" outlineLevel="2" x14ac:dyDescent="0.2">
      <c r="A1890" s="811"/>
      <c r="B1890" s="578"/>
      <c r="C1890" s="694"/>
      <c r="D1890" s="578" t="s">
        <v>1225</v>
      </c>
      <c r="E1890" s="579">
        <v>1</v>
      </c>
      <c r="F1890" s="576" t="s">
        <v>73</v>
      </c>
      <c r="G1890" s="579">
        <v>2</v>
      </c>
      <c r="H1890" s="597">
        <f>E1890*G1890</f>
        <v>2</v>
      </c>
      <c r="I1890" s="768">
        <v>20</v>
      </c>
      <c r="J1890" s="768">
        <f>E1890*I1890</f>
        <v>20</v>
      </c>
      <c r="K1890" s="768"/>
      <c r="L1890" s="768">
        <f>E1890*K1890</f>
        <v>0</v>
      </c>
      <c r="M1890" s="768">
        <f>J1890+H1890*Tabellen!$K$2+L1890</f>
        <v>140</v>
      </c>
      <c r="N1890" s="704"/>
      <c r="O1890" s="889">
        <f>R1890+T1890</f>
        <v>169.39999999999998</v>
      </c>
      <c r="P1890" s="902"/>
      <c r="Q1890" s="894" t="s">
        <v>1007</v>
      </c>
      <c r="R1890" s="889">
        <f>H1890*Tabellen!$K$2*Tabellen!$F$2</f>
        <v>145.19999999999999</v>
      </c>
      <c r="S1890" s="895" t="s">
        <v>1089</v>
      </c>
      <c r="T1890" s="889">
        <f>J1890*Tabellen!$F$2</f>
        <v>24.2</v>
      </c>
      <c r="U1890" s="889">
        <f>R1890*Tabellen!$G$2</f>
        <v>13.067999999999998</v>
      </c>
      <c r="V1890" s="889">
        <f>T1890*Tabellen!$H$2</f>
        <v>5.0819999999999999</v>
      </c>
      <c r="W1890" s="889">
        <f>U1890+V1890</f>
        <v>18.149999999999999</v>
      </c>
      <c r="X1890" s="889">
        <f>O1890+W1890</f>
        <v>187.54999999999998</v>
      </c>
      <c r="Y1890" s="888"/>
      <c r="Z1890" s="839"/>
      <c r="AA1890" s="839"/>
      <c r="AB1890" s="839"/>
      <c r="AC1890" s="839"/>
      <c r="AD1890" s="839"/>
      <c r="AE1890" s="839"/>
      <c r="AF1890" s="839"/>
      <c r="AG1890" s="839"/>
      <c r="AH1890" s="839"/>
      <c r="AI1890" s="839"/>
      <c r="AJ1890" s="839"/>
      <c r="AK1890" s="839"/>
      <c r="AL1890" s="839"/>
      <c r="AM1890" s="839"/>
      <c r="AN1890" s="839"/>
      <c r="AO1890" s="839"/>
      <c r="AP1890" s="839"/>
      <c r="AQ1890" s="839"/>
      <c r="AR1890" s="839"/>
      <c r="AS1890" s="839"/>
      <c r="AT1890" s="839"/>
      <c r="AU1890" s="839"/>
      <c r="AV1890" s="839"/>
      <c r="AW1890" s="839"/>
      <c r="AX1890" s="839"/>
      <c r="AY1890" s="839"/>
      <c r="AZ1890" s="839"/>
      <c r="BA1890" s="839"/>
      <c r="BB1890" s="839"/>
      <c r="BC1890" s="839"/>
      <c r="BD1890" s="839"/>
      <c r="BE1890" s="839"/>
      <c r="BF1890" s="839"/>
      <c r="BG1890" s="839"/>
      <c r="BH1890" s="839"/>
      <c r="BI1890" s="839"/>
      <c r="BJ1890" s="839"/>
      <c r="BK1890" s="839"/>
      <c r="BL1890" s="839"/>
      <c r="BM1890" s="839"/>
      <c r="BN1890" s="839"/>
      <c r="BO1890" s="839"/>
      <c r="BP1890" s="839"/>
      <c r="BQ1890" s="839"/>
      <c r="BR1890" s="839"/>
      <c r="BS1890" s="839"/>
    </row>
    <row r="1891" spans="1:71" ht="15.6" customHeight="1" outlineLevel="2" x14ac:dyDescent="0.2">
      <c r="D1891" s="578" t="s">
        <v>1227</v>
      </c>
      <c r="E1891" s="579">
        <v>1</v>
      </c>
      <c r="F1891" s="576" t="s">
        <v>72</v>
      </c>
      <c r="G1891" s="580">
        <v>0.35</v>
      </c>
      <c r="H1891" s="1011">
        <f>E1891*G1891</f>
        <v>0.35</v>
      </c>
      <c r="I1891" s="768">
        <v>0</v>
      </c>
      <c r="J1891" s="768">
        <f>E1891*I1891</f>
        <v>0</v>
      </c>
      <c r="L1891" s="768">
        <f>E1891*K1891</f>
        <v>0</v>
      </c>
      <c r="M1891" s="768">
        <f>J1891+H1891*Tabellen!$K$2+L1891</f>
        <v>21</v>
      </c>
      <c r="O1891" s="889">
        <f>R1891+T1891</f>
        <v>25.41</v>
      </c>
      <c r="P1891" s="902"/>
      <c r="Q1891" s="894" t="s">
        <v>1007</v>
      </c>
      <c r="R1891" s="889">
        <f>H1891*Tabellen!$K$2*Tabellen!$F$2</f>
        <v>25.41</v>
      </c>
      <c r="S1891" s="895" t="s">
        <v>1089</v>
      </c>
      <c r="T1891" s="889">
        <f>J1891*Tabellen!$F$2</f>
        <v>0</v>
      </c>
      <c r="U1891" s="889">
        <f>R1891*Tabellen!$G$2</f>
        <v>2.2868999999999997</v>
      </c>
      <c r="V1891" s="889">
        <f>T1891*Tabellen!$H$2</f>
        <v>0</v>
      </c>
      <c r="W1891" s="889">
        <f>U1891+V1891</f>
        <v>2.2868999999999997</v>
      </c>
      <c r="X1891" s="889">
        <f>O1891+W1891</f>
        <v>27.696899999999999</v>
      </c>
    </row>
    <row r="1892" spans="1:71" s="733" customFormat="1" ht="15.6" customHeight="1" outlineLevel="2" x14ac:dyDescent="0.2">
      <c r="A1892" s="813"/>
      <c r="B1892" s="578"/>
      <c r="C1892" s="694"/>
      <c r="D1892" s="578" t="s">
        <v>1226</v>
      </c>
      <c r="E1892" s="579">
        <f>0.78+0.78+1.18+1.18</f>
        <v>3.92</v>
      </c>
      <c r="F1892" s="576" t="s">
        <v>71</v>
      </c>
      <c r="G1892" s="580">
        <v>0.1</v>
      </c>
      <c r="H1892" s="597">
        <f>E1892*G1892</f>
        <v>0.39200000000000002</v>
      </c>
      <c r="I1892" s="768"/>
      <c r="J1892" s="768"/>
      <c r="K1892" s="768"/>
      <c r="L1892" s="768"/>
      <c r="M1892" s="768">
        <f>J1892+H1892*Tabellen!$K$2+L1892</f>
        <v>23.52</v>
      </c>
      <c r="N1892" s="736"/>
      <c r="O1892" s="889">
        <f>R1892+T1892</f>
        <v>28.459199999999999</v>
      </c>
      <c r="P1892" s="902"/>
      <c r="Q1892" s="894" t="s">
        <v>1007</v>
      </c>
      <c r="R1892" s="889">
        <f>H1892*Tabellen!$K$2*Tabellen!$F$2</f>
        <v>28.459199999999999</v>
      </c>
      <c r="S1892" s="895" t="s">
        <v>1089</v>
      </c>
      <c r="T1892" s="889">
        <f>J1892*Tabellen!$F$2</f>
        <v>0</v>
      </c>
      <c r="U1892" s="889">
        <f>R1892*Tabellen!$G$2</f>
        <v>2.561328</v>
      </c>
      <c r="V1892" s="889">
        <f>T1892*Tabellen!$H$2</f>
        <v>0</v>
      </c>
      <c r="W1892" s="889">
        <f>U1892+V1892</f>
        <v>2.561328</v>
      </c>
      <c r="X1892" s="889">
        <f>O1892+W1892</f>
        <v>31.020527999999999</v>
      </c>
      <c r="Y1892" s="905"/>
      <c r="Z1892" s="842"/>
      <c r="AA1892" s="842"/>
      <c r="AB1892" s="842"/>
      <c r="AC1892" s="842"/>
      <c r="AD1892" s="842"/>
      <c r="AE1892" s="842"/>
      <c r="AF1892" s="842"/>
      <c r="AG1892" s="842"/>
      <c r="AH1892" s="842"/>
      <c r="AI1892" s="842"/>
      <c r="AJ1892" s="842"/>
      <c r="AK1892" s="842"/>
      <c r="AL1892" s="842"/>
      <c r="AM1892" s="842"/>
      <c r="AN1892" s="842"/>
      <c r="AO1892" s="842"/>
      <c r="AP1892" s="842"/>
      <c r="AQ1892" s="842"/>
      <c r="AR1892" s="842"/>
      <c r="AS1892" s="842"/>
      <c r="AT1892" s="842"/>
      <c r="AU1892" s="842"/>
      <c r="AV1892" s="842"/>
      <c r="AW1892" s="842"/>
      <c r="AX1892" s="842"/>
      <c r="AY1892" s="842"/>
      <c r="AZ1892" s="842"/>
      <c r="BA1892" s="842"/>
      <c r="BB1892" s="842"/>
      <c r="BC1892" s="842"/>
      <c r="BD1892" s="842"/>
      <c r="BE1892" s="842"/>
      <c r="BF1892" s="842"/>
      <c r="BG1892" s="842"/>
      <c r="BH1892" s="842"/>
      <c r="BI1892" s="842"/>
      <c r="BJ1892" s="842"/>
      <c r="BK1892" s="842"/>
      <c r="BL1892" s="842"/>
      <c r="BM1892" s="842"/>
      <c r="BN1892" s="842"/>
      <c r="BO1892" s="842"/>
      <c r="BP1892" s="842"/>
      <c r="BQ1892" s="842"/>
      <c r="BR1892" s="842"/>
      <c r="BS1892" s="842"/>
    </row>
    <row r="1893" spans="1:71" ht="15.6" customHeight="1" outlineLevel="2" x14ac:dyDescent="0.2">
      <c r="B1893" s="578" t="s">
        <v>1763</v>
      </c>
      <c r="D1893" s="578" t="s">
        <v>1764</v>
      </c>
      <c r="E1893" s="579">
        <v>1</v>
      </c>
      <c r="F1893" s="576" t="s">
        <v>73</v>
      </c>
      <c r="G1893" s="580">
        <v>3</v>
      </c>
      <c r="H1893" s="1011">
        <f>E1893*G1893</f>
        <v>3</v>
      </c>
      <c r="I1893" s="1014">
        <v>505.57</v>
      </c>
      <c r="J1893" s="768">
        <f>E1893*I1893</f>
        <v>505.57</v>
      </c>
      <c r="L1893" s="768">
        <f>E1893*K1893</f>
        <v>0</v>
      </c>
      <c r="M1893" s="768">
        <f>J1893+H1893*Tabellen!$K$2+L1893</f>
        <v>685.56999999999994</v>
      </c>
      <c r="N1893" s="703"/>
      <c r="O1893" s="889">
        <f>R1893+T1893</f>
        <v>829.53969999999993</v>
      </c>
      <c r="P1893" s="902"/>
      <c r="Q1893" s="894" t="s">
        <v>1007</v>
      </c>
      <c r="R1893" s="889">
        <f>H1893*Tabellen!$K$2*Tabellen!$F$2</f>
        <v>217.79999999999998</v>
      </c>
      <c r="S1893" s="895" t="s">
        <v>1089</v>
      </c>
      <c r="T1893" s="889">
        <f>J1893*Tabellen!$F$2</f>
        <v>611.73969999999997</v>
      </c>
      <c r="U1893" s="889">
        <f>R1893*Tabellen!$G$2</f>
        <v>19.601999999999997</v>
      </c>
      <c r="V1893" s="889">
        <f>T1893*Tabellen!$H$2</f>
        <v>128.46533699999998</v>
      </c>
      <c r="W1893" s="889">
        <f>U1893+V1893</f>
        <v>148.06733699999998</v>
      </c>
      <c r="X1893" s="889">
        <f>O1893+W1893</f>
        <v>977.60703699999988</v>
      </c>
      <c r="Y1893" s="888"/>
      <c r="Z1893" s="836"/>
    </row>
    <row r="1894" spans="1:71" s="575" customFormat="1" ht="15.6" customHeight="1" outlineLevel="2" x14ac:dyDescent="0.2">
      <c r="A1894" s="811"/>
      <c r="B1894" s="578"/>
      <c r="C1894" s="694"/>
      <c r="D1894" s="578" t="s">
        <v>1689</v>
      </c>
      <c r="E1894" s="579"/>
      <c r="F1894" s="578"/>
      <c r="G1894" s="579"/>
      <c r="H1894" s="1011"/>
      <c r="I1894" s="781"/>
      <c r="J1894" s="768"/>
      <c r="K1894" s="768"/>
      <c r="L1894" s="768"/>
      <c r="M1894" s="768"/>
      <c r="N1894" s="704"/>
      <c r="O1894" s="897"/>
      <c r="P1894" s="897"/>
      <c r="Q1894" s="894"/>
      <c r="R1894" s="889"/>
      <c r="S1894" s="895"/>
      <c r="T1894" s="889"/>
      <c r="U1894" s="889"/>
      <c r="V1894" s="889"/>
      <c r="W1894" s="889"/>
      <c r="X1894" s="889"/>
      <c r="Y1894" s="897"/>
      <c r="Z1894" s="839"/>
      <c r="AA1894" s="839"/>
      <c r="AB1894" s="839"/>
      <c r="AC1894" s="839"/>
      <c r="AD1894" s="839"/>
      <c r="AE1894" s="839"/>
      <c r="AF1894" s="839"/>
      <c r="AG1894" s="839"/>
      <c r="AH1894" s="839"/>
      <c r="AI1894" s="839"/>
      <c r="AJ1894" s="839"/>
      <c r="AK1894" s="839"/>
      <c r="AL1894" s="839"/>
      <c r="AM1894" s="839"/>
      <c r="AN1894" s="839"/>
      <c r="AO1894" s="839"/>
      <c r="AP1894" s="839"/>
      <c r="AQ1894" s="839"/>
      <c r="AR1894" s="839"/>
      <c r="AS1894" s="839"/>
      <c r="AT1894" s="839"/>
      <c r="AU1894" s="839"/>
      <c r="AV1894" s="839"/>
      <c r="AW1894" s="839"/>
      <c r="AX1894" s="839"/>
      <c r="AY1894" s="839"/>
      <c r="AZ1894" s="839"/>
      <c r="BA1894" s="839"/>
      <c r="BB1894" s="839"/>
      <c r="BC1894" s="839"/>
      <c r="BD1894" s="839"/>
      <c r="BE1894" s="839"/>
      <c r="BF1894" s="839"/>
      <c r="BG1894" s="839"/>
      <c r="BH1894" s="839"/>
      <c r="BI1894" s="839"/>
      <c r="BJ1894" s="839"/>
      <c r="BK1894" s="839"/>
      <c r="BL1894" s="839"/>
      <c r="BM1894" s="839"/>
      <c r="BN1894" s="839"/>
      <c r="BO1894" s="839"/>
      <c r="BP1894" s="839"/>
      <c r="BQ1894" s="839"/>
      <c r="BR1894" s="839"/>
      <c r="BS1894" s="839"/>
    </row>
    <row r="1895" spans="1:71" s="575" customFormat="1" ht="15.6" customHeight="1" outlineLevel="2" x14ac:dyDescent="0.2">
      <c r="A1895" s="811"/>
      <c r="B1895" s="578"/>
      <c r="C1895" s="694"/>
      <c r="D1895" s="578" t="s">
        <v>1690</v>
      </c>
      <c r="E1895" s="579"/>
      <c r="F1895" s="578"/>
      <c r="G1895" s="579"/>
      <c r="H1895" s="1011"/>
      <c r="I1895" s="781"/>
      <c r="J1895" s="768"/>
      <c r="K1895" s="768"/>
      <c r="L1895" s="768"/>
      <c r="M1895" s="768"/>
      <c r="N1895" s="704"/>
      <c r="O1895" s="897"/>
      <c r="P1895" s="897"/>
      <c r="Q1895" s="894"/>
      <c r="R1895" s="889"/>
      <c r="S1895" s="895"/>
      <c r="T1895" s="889"/>
      <c r="U1895" s="889"/>
      <c r="V1895" s="889"/>
      <c r="W1895" s="889"/>
      <c r="X1895" s="889"/>
      <c r="Y1895" s="897"/>
      <c r="Z1895" s="839"/>
      <c r="AA1895" s="839"/>
      <c r="AB1895" s="839"/>
      <c r="AC1895" s="839"/>
      <c r="AD1895" s="839"/>
      <c r="AE1895" s="839"/>
      <c r="AF1895" s="839"/>
      <c r="AG1895" s="839"/>
      <c r="AH1895" s="839"/>
      <c r="AI1895" s="839"/>
      <c r="AJ1895" s="839"/>
      <c r="AK1895" s="839"/>
      <c r="AL1895" s="839"/>
      <c r="AM1895" s="839"/>
      <c r="AN1895" s="839"/>
      <c r="AO1895" s="839"/>
      <c r="AP1895" s="839"/>
      <c r="AQ1895" s="839"/>
      <c r="AR1895" s="839"/>
      <c r="AS1895" s="839"/>
      <c r="AT1895" s="839"/>
      <c r="AU1895" s="839"/>
      <c r="AV1895" s="839"/>
      <c r="AW1895" s="839"/>
      <c r="AX1895" s="839"/>
      <c r="AY1895" s="839"/>
      <c r="AZ1895" s="839"/>
      <c r="BA1895" s="839"/>
      <c r="BB1895" s="839"/>
      <c r="BC1895" s="839"/>
      <c r="BD1895" s="839"/>
      <c r="BE1895" s="839"/>
      <c r="BF1895" s="839"/>
      <c r="BG1895" s="839"/>
      <c r="BH1895" s="839"/>
      <c r="BI1895" s="839"/>
      <c r="BJ1895" s="839"/>
      <c r="BK1895" s="839"/>
      <c r="BL1895" s="839"/>
      <c r="BM1895" s="839"/>
      <c r="BN1895" s="839"/>
      <c r="BO1895" s="839"/>
      <c r="BP1895" s="839"/>
      <c r="BQ1895" s="839"/>
      <c r="BR1895" s="839"/>
      <c r="BS1895" s="839"/>
    </row>
    <row r="1896" spans="1:71" s="575" customFormat="1" ht="15.6" customHeight="1" outlineLevel="2" x14ac:dyDescent="0.2">
      <c r="A1896" s="811"/>
      <c r="B1896" s="686"/>
      <c r="C1896" s="699"/>
      <c r="D1896" s="578" t="s">
        <v>1224</v>
      </c>
      <c r="E1896" s="593"/>
      <c r="F1896" s="594"/>
      <c r="G1896" s="574"/>
      <c r="H1896" s="593"/>
      <c r="I1896" s="771"/>
      <c r="J1896" s="771"/>
      <c r="K1896" s="771"/>
      <c r="L1896" s="771"/>
      <c r="M1896" s="772"/>
      <c r="N1896" s="704"/>
      <c r="O1896" s="897"/>
      <c r="P1896" s="897"/>
      <c r="Q1896" s="894"/>
      <c r="R1896" s="889"/>
      <c r="S1896" s="895"/>
      <c r="T1896" s="889"/>
      <c r="U1896" s="889"/>
      <c r="V1896" s="889"/>
      <c r="W1896" s="889"/>
      <c r="X1896" s="889"/>
      <c r="Y1896" s="890"/>
      <c r="Z1896" s="841"/>
      <c r="AA1896" s="839"/>
      <c r="AB1896" s="839"/>
      <c r="AC1896" s="839"/>
      <c r="AD1896" s="839"/>
      <c r="AE1896" s="839"/>
      <c r="AF1896" s="839"/>
      <c r="AG1896" s="839"/>
      <c r="AH1896" s="839"/>
      <c r="AI1896" s="839"/>
      <c r="AJ1896" s="839"/>
      <c r="AK1896" s="839"/>
      <c r="AL1896" s="839"/>
      <c r="AM1896" s="839"/>
      <c r="AN1896" s="839"/>
      <c r="AO1896" s="839"/>
      <c r="AP1896" s="839"/>
      <c r="AQ1896" s="839"/>
      <c r="AR1896" s="839"/>
      <c r="AS1896" s="839"/>
      <c r="AT1896" s="839"/>
      <c r="AU1896" s="839"/>
      <c r="AV1896" s="839"/>
      <c r="AW1896" s="839"/>
      <c r="AX1896" s="839"/>
      <c r="AY1896" s="839"/>
      <c r="AZ1896" s="839"/>
      <c r="BA1896" s="839"/>
      <c r="BB1896" s="839"/>
      <c r="BC1896" s="839"/>
      <c r="BD1896" s="839"/>
      <c r="BE1896" s="839"/>
      <c r="BF1896" s="839"/>
      <c r="BG1896" s="839"/>
      <c r="BH1896" s="839"/>
      <c r="BI1896" s="839"/>
      <c r="BJ1896" s="839"/>
      <c r="BK1896" s="839"/>
      <c r="BL1896" s="839"/>
      <c r="BM1896" s="839"/>
      <c r="BN1896" s="839"/>
      <c r="BO1896" s="839"/>
      <c r="BP1896" s="839"/>
      <c r="BQ1896" s="839"/>
      <c r="BR1896" s="839"/>
      <c r="BS1896" s="839"/>
    </row>
    <row r="1897" spans="1:71" s="575" customFormat="1" ht="15.6" customHeight="1" outlineLevel="2" x14ac:dyDescent="0.2">
      <c r="A1897" s="811"/>
      <c r="B1897" s="686"/>
      <c r="C1897" s="699"/>
      <c r="D1897" s="578" t="s">
        <v>1358</v>
      </c>
      <c r="E1897" s="593"/>
      <c r="F1897" s="594"/>
      <c r="G1897" s="574"/>
      <c r="H1897" s="593"/>
      <c r="I1897" s="771"/>
      <c r="J1897" s="771"/>
      <c r="K1897" s="771"/>
      <c r="L1897" s="768"/>
      <c r="M1897" s="772"/>
      <c r="N1897" s="704"/>
      <c r="O1897" s="888"/>
      <c r="P1897" s="888"/>
      <c r="Q1897" s="894"/>
      <c r="R1897" s="889"/>
      <c r="S1897" s="895"/>
      <c r="T1897" s="889"/>
      <c r="U1897" s="889"/>
      <c r="V1897" s="889"/>
      <c r="W1897" s="889"/>
      <c r="X1897" s="889"/>
      <c r="Y1897" s="890"/>
      <c r="Z1897" s="841"/>
      <c r="AA1897" s="839"/>
      <c r="AB1897" s="839"/>
      <c r="AC1897" s="839"/>
      <c r="AD1897" s="839"/>
      <c r="AE1897" s="839"/>
      <c r="AF1897" s="839"/>
      <c r="AG1897" s="839"/>
      <c r="AH1897" s="839"/>
      <c r="AI1897" s="839"/>
      <c r="AJ1897" s="839"/>
      <c r="AK1897" s="839"/>
      <c r="AL1897" s="839"/>
      <c r="AM1897" s="839"/>
      <c r="AN1897" s="839"/>
      <c r="AO1897" s="839"/>
      <c r="AP1897" s="839"/>
      <c r="AQ1897" s="839"/>
      <c r="AR1897" s="839"/>
      <c r="AS1897" s="839"/>
      <c r="AT1897" s="839"/>
      <c r="AU1897" s="839"/>
      <c r="AV1897" s="839"/>
      <c r="AW1897" s="839"/>
      <c r="AX1897" s="839"/>
      <c r="AY1897" s="839"/>
      <c r="AZ1897" s="839"/>
      <c r="BA1897" s="839"/>
      <c r="BB1897" s="839"/>
      <c r="BC1897" s="839"/>
      <c r="BD1897" s="839"/>
      <c r="BE1897" s="839"/>
      <c r="BF1897" s="839"/>
      <c r="BG1897" s="839"/>
      <c r="BH1897" s="839"/>
      <c r="BI1897" s="839"/>
      <c r="BJ1897" s="839"/>
      <c r="BK1897" s="839"/>
      <c r="BL1897" s="839"/>
      <c r="BM1897" s="839"/>
      <c r="BN1897" s="839"/>
      <c r="BO1897" s="839"/>
      <c r="BP1897" s="839"/>
      <c r="BQ1897" s="839"/>
      <c r="BR1897" s="839"/>
      <c r="BS1897" s="839"/>
    </row>
    <row r="1898" spans="1:71" ht="15.6" customHeight="1" outlineLevel="2" x14ac:dyDescent="0.2">
      <c r="H1898" s="1011"/>
    </row>
    <row r="1899" spans="1:71" ht="9" customHeight="1" outlineLevel="1" x14ac:dyDescent="0.2">
      <c r="B1899" s="582"/>
      <c r="D1899" s="583"/>
      <c r="E1899" s="585"/>
      <c r="F1899" s="583"/>
      <c r="G1899" s="584"/>
      <c r="H1899" s="1018"/>
      <c r="I1899" s="769"/>
      <c r="J1899" s="769"/>
      <c r="K1899" s="769"/>
      <c r="L1899" s="769"/>
      <c r="M1899" s="769"/>
      <c r="N1899" s="694"/>
      <c r="O1899" s="892"/>
      <c r="P1899" s="892"/>
      <c r="Q1899" s="892"/>
      <c r="R1899" s="893"/>
      <c r="S1899" s="893"/>
      <c r="T1899" s="893"/>
      <c r="U1899" s="893"/>
      <c r="V1899" s="893"/>
      <c r="W1899" s="893"/>
      <c r="X1899" s="893"/>
      <c r="Y1899" s="892"/>
      <c r="Z1899" s="837"/>
      <c r="AA1899" s="838"/>
      <c r="AG1899" s="835"/>
      <c r="AH1899" s="835"/>
    </row>
    <row r="1900" spans="1:71" s="574" customFormat="1" ht="15.6" customHeight="1" outlineLevel="1" x14ac:dyDescent="0.2">
      <c r="B1900" s="569" t="s">
        <v>1738</v>
      </c>
      <c r="C1900" s="814"/>
      <c r="D1900" s="570" t="s">
        <v>1869</v>
      </c>
      <c r="E1900" s="577">
        <v>1</v>
      </c>
      <c r="F1900" s="570" t="s">
        <v>73</v>
      </c>
      <c r="G1900" s="571"/>
      <c r="H1900" s="1016">
        <f>SUM(H1902:H1910)</f>
        <v>6.9359999999999999</v>
      </c>
      <c r="I1900" s="767"/>
      <c r="J1900" s="767">
        <f>SUM(J1902:J1910)</f>
        <v>564.39</v>
      </c>
      <c r="K1900" s="767"/>
      <c r="L1900" s="767">
        <f>SUM(L1902:L1910)</f>
        <v>0</v>
      </c>
      <c r="M1900" s="767">
        <f>SUM(M1902:M1910)</f>
        <v>980.55</v>
      </c>
      <c r="N1900" s="814"/>
      <c r="O1900" s="767">
        <f>SUM(O1901:O1909)</f>
        <v>1186.4654999999998</v>
      </c>
      <c r="P1900" s="885" t="str">
        <f>B1900</f>
        <v>V4-4-A11</v>
      </c>
      <c r="Q1900" s="885"/>
      <c r="R1900" s="886"/>
      <c r="S1900" s="886"/>
      <c r="T1900" s="886"/>
      <c r="U1900" s="899"/>
      <c r="V1900" s="886"/>
      <c r="W1900" s="886"/>
      <c r="X1900" s="886">
        <f>SUM(X1901:X1905)/E1900</f>
        <v>1375.196823</v>
      </c>
      <c r="Y1900" s="885"/>
    </row>
    <row r="1901" spans="1:71" s="575" customFormat="1" ht="15.6" customHeight="1" outlineLevel="2" x14ac:dyDescent="0.2">
      <c r="A1901" s="811"/>
      <c r="B1901" s="578"/>
      <c r="C1901" s="694"/>
      <c r="D1901" s="576"/>
      <c r="E1901" s="579"/>
      <c r="F1901" s="578"/>
      <c r="G1901" s="579"/>
      <c r="H1901" s="1011"/>
      <c r="I1901" s="781"/>
      <c r="J1901" s="768"/>
      <c r="K1901" s="768"/>
      <c r="L1901" s="768"/>
      <c r="M1901" s="768"/>
      <c r="N1901" s="704"/>
      <c r="O1901" s="888" t="str">
        <f>R1901</f>
        <v>incl. opslagen</v>
      </c>
      <c r="P1901" s="888"/>
      <c r="Q1901" s="894"/>
      <c r="R1901" s="901" t="str">
        <f>Tabellen!$C$2</f>
        <v>incl. opslagen</v>
      </c>
      <c r="S1901" s="895"/>
      <c r="T1901" s="901" t="str">
        <f>Tabellen!$C$2</f>
        <v>incl. opslagen</v>
      </c>
      <c r="U1901" s="889"/>
      <c r="V1901" s="889"/>
      <c r="W1901" s="889"/>
      <c r="X1901" s="889"/>
      <c r="Y1901" s="897"/>
      <c r="Z1901" s="839"/>
      <c r="AA1901" s="839"/>
      <c r="AB1901" s="839"/>
      <c r="AC1901" s="839"/>
      <c r="AD1901" s="839"/>
      <c r="AE1901" s="839"/>
      <c r="AF1901" s="839"/>
      <c r="AG1901" s="839"/>
      <c r="AH1901" s="839"/>
      <c r="AI1901" s="839"/>
      <c r="AJ1901" s="839"/>
      <c r="AK1901" s="839"/>
      <c r="AL1901" s="839"/>
      <c r="AM1901" s="839"/>
      <c r="AN1901" s="839"/>
      <c r="AO1901" s="839"/>
      <c r="AP1901" s="839"/>
      <c r="AQ1901" s="839"/>
      <c r="AR1901" s="839"/>
      <c r="AS1901" s="839"/>
      <c r="AT1901" s="839"/>
      <c r="AU1901" s="839"/>
      <c r="AV1901" s="839"/>
      <c r="AW1901" s="839"/>
      <c r="AX1901" s="839"/>
      <c r="AY1901" s="839"/>
      <c r="AZ1901" s="839"/>
      <c r="BA1901" s="839"/>
      <c r="BB1901" s="839"/>
      <c r="BC1901" s="839"/>
      <c r="BD1901" s="839"/>
      <c r="BE1901" s="839"/>
      <c r="BF1901" s="839"/>
      <c r="BG1901" s="839"/>
      <c r="BH1901" s="839"/>
      <c r="BI1901" s="839"/>
      <c r="BJ1901" s="839"/>
      <c r="BK1901" s="839"/>
      <c r="BL1901" s="839"/>
      <c r="BM1901" s="839"/>
      <c r="BN1901" s="839"/>
      <c r="BO1901" s="839"/>
      <c r="BP1901" s="839"/>
      <c r="BQ1901" s="839"/>
      <c r="BR1901" s="839"/>
      <c r="BS1901" s="839"/>
    </row>
    <row r="1902" spans="1:71" s="575" customFormat="1" ht="15.6" customHeight="1" outlineLevel="2" x14ac:dyDescent="0.2">
      <c r="A1902" s="811"/>
      <c r="B1902" s="578"/>
      <c r="C1902" s="694"/>
      <c r="D1902" s="578" t="s">
        <v>1225</v>
      </c>
      <c r="E1902" s="579">
        <v>1</v>
      </c>
      <c r="F1902" s="576" t="s">
        <v>73</v>
      </c>
      <c r="G1902" s="579">
        <v>2</v>
      </c>
      <c r="H1902" s="597">
        <f>E1902*G1902</f>
        <v>2</v>
      </c>
      <c r="I1902" s="768">
        <v>25</v>
      </c>
      <c r="J1902" s="768">
        <f>E1902*I1902</f>
        <v>25</v>
      </c>
      <c r="K1902" s="768"/>
      <c r="L1902" s="768">
        <f>E1902*K1902</f>
        <v>0</v>
      </c>
      <c r="M1902" s="768">
        <f>J1902+H1902*Tabellen!$K$2+L1902</f>
        <v>145</v>
      </c>
      <c r="N1902" s="704"/>
      <c r="O1902" s="889">
        <f>R1902+T1902</f>
        <v>175.45</v>
      </c>
      <c r="P1902" s="902"/>
      <c r="Q1902" s="894" t="s">
        <v>1007</v>
      </c>
      <c r="R1902" s="889">
        <f>H1902*Tabellen!$K$2*Tabellen!$F$2</f>
        <v>145.19999999999999</v>
      </c>
      <c r="S1902" s="895" t="s">
        <v>1089</v>
      </c>
      <c r="T1902" s="889">
        <f>J1902*Tabellen!$F$2</f>
        <v>30.25</v>
      </c>
      <c r="U1902" s="889">
        <f>R1902*Tabellen!$G$2</f>
        <v>13.067999999999998</v>
      </c>
      <c r="V1902" s="889">
        <f>T1902*Tabellen!$H$2</f>
        <v>6.3525</v>
      </c>
      <c r="W1902" s="889">
        <f>U1902+V1902</f>
        <v>19.420499999999997</v>
      </c>
      <c r="X1902" s="889">
        <f>O1902+W1902</f>
        <v>194.87049999999999</v>
      </c>
      <c r="Y1902" s="888"/>
      <c r="Z1902" s="839"/>
      <c r="AA1902" s="839"/>
      <c r="AB1902" s="839"/>
      <c r="AC1902" s="839"/>
      <c r="AD1902" s="839"/>
      <c r="AE1902" s="839"/>
      <c r="AF1902" s="839"/>
      <c r="AG1902" s="839"/>
      <c r="AH1902" s="839"/>
      <c r="AI1902" s="839"/>
      <c r="AJ1902" s="839"/>
      <c r="AK1902" s="839"/>
      <c r="AL1902" s="839"/>
      <c r="AM1902" s="839"/>
      <c r="AN1902" s="839"/>
      <c r="AO1902" s="839"/>
      <c r="AP1902" s="839"/>
      <c r="AQ1902" s="839"/>
      <c r="AR1902" s="839"/>
      <c r="AS1902" s="839"/>
      <c r="AT1902" s="839"/>
      <c r="AU1902" s="839"/>
      <c r="AV1902" s="839"/>
      <c r="AW1902" s="839"/>
      <c r="AX1902" s="839"/>
      <c r="AY1902" s="839"/>
      <c r="AZ1902" s="839"/>
      <c r="BA1902" s="839"/>
      <c r="BB1902" s="839"/>
      <c r="BC1902" s="839"/>
      <c r="BD1902" s="839"/>
      <c r="BE1902" s="839"/>
      <c r="BF1902" s="839"/>
      <c r="BG1902" s="839"/>
      <c r="BH1902" s="839"/>
      <c r="BI1902" s="839"/>
      <c r="BJ1902" s="839"/>
      <c r="BK1902" s="839"/>
      <c r="BL1902" s="839"/>
      <c r="BM1902" s="839"/>
      <c r="BN1902" s="839"/>
      <c r="BO1902" s="839"/>
      <c r="BP1902" s="839"/>
      <c r="BQ1902" s="839"/>
      <c r="BR1902" s="839"/>
      <c r="BS1902" s="839"/>
    </row>
    <row r="1903" spans="1:71" ht="15.6" customHeight="1" outlineLevel="2" x14ac:dyDescent="0.2">
      <c r="D1903" s="576" t="s">
        <v>1227</v>
      </c>
      <c r="E1903" s="579">
        <v>1</v>
      </c>
      <c r="F1903" s="576" t="s">
        <v>72</v>
      </c>
      <c r="G1903" s="580">
        <v>0.5</v>
      </c>
      <c r="H1903" s="1011">
        <f>E1903*G1903</f>
        <v>0.5</v>
      </c>
      <c r="J1903" s="768">
        <f>E1903*I1903</f>
        <v>0</v>
      </c>
      <c r="L1903" s="768">
        <f>E1903*K1903</f>
        <v>0</v>
      </c>
      <c r="M1903" s="768">
        <f>J1903+H1903*Tabellen!$K$2+L1903</f>
        <v>30</v>
      </c>
      <c r="O1903" s="889">
        <f>R1903+T1903</f>
        <v>36.299999999999997</v>
      </c>
      <c r="P1903" s="902"/>
      <c r="Q1903" s="894" t="s">
        <v>1007</v>
      </c>
      <c r="R1903" s="889">
        <f>H1903*Tabellen!$K$2*Tabellen!$F$2</f>
        <v>36.299999999999997</v>
      </c>
      <c r="S1903" s="895" t="s">
        <v>1089</v>
      </c>
      <c r="T1903" s="889">
        <f>J1903*Tabellen!$F$2</f>
        <v>0</v>
      </c>
      <c r="U1903" s="889">
        <f>R1903*Tabellen!$G$2</f>
        <v>3.2669999999999995</v>
      </c>
      <c r="V1903" s="889">
        <f>T1903*Tabellen!$H$2</f>
        <v>0</v>
      </c>
      <c r="W1903" s="889">
        <f>U1903+V1903</f>
        <v>3.2669999999999995</v>
      </c>
      <c r="X1903" s="889">
        <f>O1903+W1903</f>
        <v>39.566999999999993</v>
      </c>
    </row>
    <row r="1904" spans="1:71" s="733" customFormat="1" ht="15.6" customHeight="1" outlineLevel="2" x14ac:dyDescent="0.2">
      <c r="A1904" s="813"/>
      <c r="B1904" s="578"/>
      <c r="C1904" s="694"/>
      <c r="D1904" s="576" t="s">
        <v>1226</v>
      </c>
      <c r="E1904" s="579">
        <f>0.78+0.78+1.4+1.4</f>
        <v>4.3599999999999994</v>
      </c>
      <c r="F1904" s="576" t="s">
        <v>71</v>
      </c>
      <c r="G1904" s="580">
        <v>0.1</v>
      </c>
      <c r="H1904" s="597">
        <f>E1904*G1904</f>
        <v>0.43599999999999994</v>
      </c>
      <c r="I1904" s="768"/>
      <c r="J1904" s="768"/>
      <c r="K1904" s="768"/>
      <c r="L1904" s="768"/>
      <c r="M1904" s="768">
        <f>J1904+H1904*Tabellen!$K$2+L1904</f>
        <v>26.159999999999997</v>
      </c>
      <c r="N1904" s="736"/>
      <c r="O1904" s="889">
        <f>R1904+T1904</f>
        <v>31.653599999999994</v>
      </c>
      <c r="P1904" s="902"/>
      <c r="Q1904" s="894" t="s">
        <v>1007</v>
      </c>
      <c r="R1904" s="889">
        <f>H1904*Tabellen!$K$2*Tabellen!$F$2</f>
        <v>31.653599999999994</v>
      </c>
      <c r="S1904" s="895" t="s">
        <v>1089</v>
      </c>
      <c r="T1904" s="889">
        <f>J1904*Tabellen!$F$2</f>
        <v>0</v>
      </c>
      <c r="U1904" s="889">
        <f>R1904*Tabellen!$G$2</f>
        <v>2.8488239999999991</v>
      </c>
      <c r="V1904" s="889">
        <f>T1904*Tabellen!$H$2</f>
        <v>0</v>
      </c>
      <c r="W1904" s="889">
        <f>U1904+V1904</f>
        <v>2.8488239999999991</v>
      </c>
      <c r="X1904" s="889">
        <f>O1904+W1904</f>
        <v>34.502423999999991</v>
      </c>
      <c r="Y1904" s="905"/>
      <c r="Z1904" s="842"/>
      <c r="AA1904" s="842"/>
      <c r="AB1904" s="842"/>
      <c r="AC1904" s="842"/>
      <c r="AD1904" s="842"/>
      <c r="AE1904" s="842"/>
      <c r="AF1904" s="842"/>
      <c r="AG1904" s="842"/>
      <c r="AH1904" s="842"/>
      <c r="AI1904" s="842"/>
      <c r="AJ1904" s="842"/>
      <c r="AK1904" s="842"/>
      <c r="AL1904" s="842"/>
      <c r="AM1904" s="842"/>
      <c r="AN1904" s="842"/>
      <c r="AO1904" s="842"/>
      <c r="AP1904" s="842"/>
      <c r="AQ1904" s="842"/>
      <c r="AR1904" s="842"/>
      <c r="AS1904" s="842"/>
      <c r="AT1904" s="842"/>
      <c r="AU1904" s="842"/>
      <c r="AV1904" s="842"/>
      <c r="AW1904" s="842"/>
      <c r="AX1904" s="842"/>
      <c r="AY1904" s="842"/>
      <c r="AZ1904" s="842"/>
      <c r="BA1904" s="842"/>
      <c r="BB1904" s="842"/>
      <c r="BC1904" s="842"/>
      <c r="BD1904" s="842"/>
      <c r="BE1904" s="842"/>
      <c r="BF1904" s="842"/>
      <c r="BG1904" s="842"/>
      <c r="BH1904" s="842"/>
      <c r="BI1904" s="842"/>
      <c r="BJ1904" s="842"/>
      <c r="BK1904" s="842"/>
      <c r="BL1904" s="842"/>
      <c r="BM1904" s="842"/>
      <c r="BN1904" s="842"/>
      <c r="BO1904" s="842"/>
      <c r="BP1904" s="842"/>
      <c r="BQ1904" s="842"/>
      <c r="BR1904" s="842"/>
      <c r="BS1904" s="842"/>
    </row>
    <row r="1905" spans="1:71" ht="15.6" customHeight="1" outlineLevel="2" x14ac:dyDescent="0.2">
      <c r="B1905" s="578" t="s">
        <v>1765</v>
      </c>
      <c r="D1905" s="576" t="s">
        <v>1766</v>
      </c>
      <c r="E1905" s="579">
        <v>1</v>
      </c>
      <c r="F1905" s="576" t="s">
        <v>73</v>
      </c>
      <c r="G1905" s="580">
        <v>4</v>
      </c>
      <c r="H1905" s="1011">
        <f>E1905*G1905</f>
        <v>4</v>
      </c>
      <c r="I1905" s="1014">
        <v>539.39</v>
      </c>
      <c r="J1905" s="768">
        <f>E1905*I1905</f>
        <v>539.39</v>
      </c>
      <c r="L1905" s="768">
        <f>E1905*K1905</f>
        <v>0</v>
      </c>
      <c r="M1905" s="768">
        <f>J1905+H1905*Tabellen!$K$2+L1905</f>
        <v>779.39</v>
      </c>
      <c r="N1905" s="703"/>
      <c r="O1905" s="889">
        <f>R1905+T1905</f>
        <v>943.06189999999992</v>
      </c>
      <c r="P1905" s="902"/>
      <c r="Q1905" s="894" t="s">
        <v>1007</v>
      </c>
      <c r="R1905" s="889">
        <f>H1905*Tabellen!$K$2*Tabellen!$F$2</f>
        <v>290.39999999999998</v>
      </c>
      <c r="S1905" s="895" t="s">
        <v>1089</v>
      </c>
      <c r="T1905" s="889">
        <f>J1905*Tabellen!$F$2</f>
        <v>652.66189999999995</v>
      </c>
      <c r="U1905" s="889">
        <f>R1905*Tabellen!$G$2</f>
        <v>26.135999999999996</v>
      </c>
      <c r="V1905" s="889">
        <f>T1905*Tabellen!$H$2</f>
        <v>137.05899899999997</v>
      </c>
      <c r="W1905" s="889">
        <f>U1905+V1905</f>
        <v>163.19499899999997</v>
      </c>
      <c r="X1905" s="889">
        <f>O1905+W1905</f>
        <v>1106.256899</v>
      </c>
      <c r="Y1905" s="888"/>
      <c r="Z1905" s="836"/>
    </row>
    <row r="1906" spans="1:71" s="575" customFormat="1" ht="15.6" customHeight="1" outlineLevel="2" x14ac:dyDescent="0.2">
      <c r="A1906" s="811"/>
      <c r="B1906" s="578"/>
      <c r="C1906" s="694"/>
      <c r="D1906" s="578" t="s">
        <v>1689</v>
      </c>
      <c r="E1906" s="579"/>
      <c r="F1906" s="578"/>
      <c r="G1906" s="579"/>
      <c r="H1906" s="1011"/>
      <c r="I1906" s="781"/>
      <c r="J1906" s="768"/>
      <c r="K1906" s="768"/>
      <c r="L1906" s="768"/>
      <c r="M1906" s="768"/>
      <c r="N1906" s="704"/>
      <c r="O1906" s="897"/>
      <c r="P1906" s="897"/>
      <c r="Q1906" s="894"/>
      <c r="R1906" s="889"/>
      <c r="S1906" s="895"/>
      <c r="T1906" s="889"/>
      <c r="U1906" s="889"/>
      <c r="V1906" s="889"/>
      <c r="W1906" s="889"/>
      <c r="X1906" s="889"/>
      <c r="Y1906" s="897"/>
      <c r="Z1906" s="839"/>
      <c r="AA1906" s="839"/>
      <c r="AB1906" s="839"/>
      <c r="AC1906" s="839"/>
      <c r="AD1906" s="839"/>
      <c r="AE1906" s="839"/>
      <c r="AF1906" s="839"/>
      <c r="AG1906" s="839"/>
      <c r="AH1906" s="839"/>
      <c r="AI1906" s="839"/>
      <c r="AJ1906" s="839"/>
      <c r="AK1906" s="839"/>
      <c r="AL1906" s="839"/>
      <c r="AM1906" s="839"/>
      <c r="AN1906" s="839"/>
      <c r="AO1906" s="839"/>
      <c r="AP1906" s="839"/>
      <c r="AQ1906" s="839"/>
      <c r="AR1906" s="839"/>
      <c r="AS1906" s="839"/>
      <c r="AT1906" s="839"/>
      <c r="AU1906" s="839"/>
      <c r="AV1906" s="839"/>
      <c r="AW1906" s="839"/>
      <c r="AX1906" s="839"/>
      <c r="AY1906" s="839"/>
      <c r="AZ1906" s="839"/>
      <c r="BA1906" s="839"/>
      <c r="BB1906" s="839"/>
      <c r="BC1906" s="839"/>
      <c r="BD1906" s="839"/>
      <c r="BE1906" s="839"/>
      <c r="BF1906" s="839"/>
      <c r="BG1906" s="839"/>
      <c r="BH1906" s="839"/>
      <c r="BI1906" s="839"/>
      <c r="BJ1906" s="839"/>
      <c r="BK1906" s="839"/>
      <c r="BL1906" s="839"/>
      <c r="BM1906" s="839"/>
      <c r="BN1906" s="839"/>
      <c r="BO1906" s="839"/>
      <c r="BP1906" s="839"/>
      <c r="BQ1906" s="839"/>
      <c r="BR1906" s="839"/>
      <c r="BS1906" s="839"/>
    </row>
    <row r="1907" spans="1:71" s="575" customFormat="1" ht="15.6" customHeight="1" outlineLevel="2" x14ac:dyDescent="0.2">
      <c r="A1907" s="811"/>
      <c r="B1907" s="578"/>
      <c r="C1907" s="694"/>
      <c r="D1907" s="578" t="s">
        <v>1690</v>
      </c>
      <c r="E1907" s="579"/>
      <c r="F1907" s="578"/>
      <c r="G1907" s="579"/>
      <c r="H1907" s="1011"/>
      <c r="I1907" s="781"/>
      <c r="J1907" s="768"/>
      <c r="K1907" s="768"/>
      <c r="L1907" s="768"/>
      <c r="M1907" s="768"/>
      <c r="N1907" s="704"/>
      <c r="O1907" s="897"/>
      <c r="P1907" s="897"/>
      <c r="Q1907" s="894"/>
      <c r="R1907" s="889"/>
      <c r="S1907" s="895"/>
      <c r="T1907" s="889"/>
      <c r="U1907" s="889"/>
      <c r="V1907" s="889"/>
      <c r="W1907" s="889"/>
      <c r="X1907" s="889"/>
      <c r="Y1907" s="897"/>
      <c r="Z1907" s="839"/>
      <c r="AA1907" s="839"/>
      <c r="AB1907" s="839"/>
      <c r="AC1907" s="839"/>
      <c r="AD1907" s="839"/>
      <c r="AE1907" s="839"/>
      <c r="AF1907" s="839"/>
      <c r="AG1907" s="839"/>
      <c r="AH1907" s="839"/>
      <c r="AI1907" s="839"/>
      <c r="AJ1907" s="839"/>
      <c r="AK1907" s="839"/>
      <c r="AL1907" s="839"/>
      <c r="AM1907" s="839"/>
      <c r="AN1907" s="839"/>
      <c r="AO1907" s="839"/>
      <c r="AP1907" s="839"/>
      <c r="AQ1907" s="839"/>
      <c r="AR1907" s="839"/>
      <c r="AS1907" s="839"/>
      <c r="AT1907" s="839"/>
      <c r="AU1907" s="839"/>
      <c r="AV1907" s="839"/>
      <c r="AW1907" s="839"/>
      <c r="AX1907" s="839"/>
      <c r="AY1907" s="839"/>
      <c r="AZ1907" s="839"/>
      <c r="BA1907" s="839"/>
      <c r="BB1907" s="839"/>
      <c r="BC1907" s="839"/>
      <c r="BD1907" s="839"/>
      <c r="BE1907" s="839"/>
      <c r="BF1907" s="839"/>
      <c r="BG1907" s="839"/>
      <c r="BH1907" s="839"/>
      <c r="BI1907" s="839"/>
      <c r="BJ1907" s="839"/>
      <c r="BK1907" s="839"/>
      <c r="BL1907" s="839"/>
      <c r="BM1907" s="839"/>
      <c r="BN1907" s="839"/>
      <c r="BO1907" s="839"/>
      <c r="BP1907" s="839"/>
      <c r="BQ1907" s="839"/>
      <c r="BR1907" s="839"/>
      <c r="BS1907" s="839"/>
    </row>
    <row r="1908" spans="1:71" s="575" customFormat="1" ht="15.6" customHeight="1" outlineLevel="2" x14ac:dyDescent="0.2">
      <c r="A1908" s="811"/>
      <c r="B1908" s="686"/>
      <c r="C1908" s="699"/>
      <c r="D1908" s="692" t="s">
        <v>1224</v>
      </c>
      <c r="E1908" s="593"/>
      <c r="F1908" s="594"/>
      <c r="G1908" s="574"/>
      <c r="H1908" s="593"/>
      <c r="I1908" s="771"/>
      <c r="J1908" s="771"/>
      <c r="K1908" s="771"/>
      <c r="L1908" s="771"/>
      <c r="M1908" s="772"/>
      <c r="N1908" s="704"/>
      <c r="O1908" s="897"/>
      <c r="P1908" s="897"/>
      <c r="Q1908" s="894"/>
      <c r="R1908" s="889"/>
      <c r="S1908" s="895"/>
      <c r="T1908" s="889"/>
      <c r="U1908" s="889"/>
      <c r="V1908" s="889"/>
      <c r="W1908" s="889"/>
      <c r="X1908" s="889"/>
      <c r="Y1908" s="890"/>
      <c r="Z1908" s="841"/>
      <c r="AA1908" s="839"/>
      <c r="AB1908" s="839"/>
      <c r="AC1908" s="839"/>
      <c r="AD1908" s="839"/>
      <c r="AE1908" s="839"/>
      <c r="AF1908" s="839"/>
      <c r="AG1908" s="839"/>
      <c r="AH1908" s="839"/>
      <c r="AI1908" s="839"/>
      <c r="AJ1908" s="839"/>
      <c r="AK1908" s="839"/>
      <c r="AL1908" s="839"/>
      <c r="AM1908" s="839"/>
      <c r="AN1908" s="839"/>
      <c r="AO1908" s="839"/>
      <c r="AP1908" s="839"/>
      <c r="AQ1908" s="839"/>
      <c r="AR1908" s="839"/>
      <c r="AS1908" s="839"/>
      <c r="AT1908" s="839"/>
      <c r="AU1908" s="839"/>
      <c r="AV1908" s="839"/>
      <c r="AW1908" s="839"/>
      <c r="AX1908" s="839"/>
      <c r="AY1908" s="839"/>
      <c r="AZ1908" s="839"/>
      <c r="BA1908" s="839"/>
      <c r="BB1908" s="839"/>
      <c r="BC1908" s="839"/>
      <c r="BD1908" s="839"/>
      <c r="BE1908" s="839"/>
      <c r="BF1908" s="839"/>
      <c r="BG1908" s="839"/>
      <c r="BH1908" s="839"/>
      <c r="BI1908" s="839"/>
      <c r="BJ1908" s="839"/>
      <c r="BK1908" s="839"/>
      <c r="BL1908" s="839"/>
      <c r="BM1908" s="839"/>
      <c r="BN1908" s="839"/>
      <c r="BO1908" s="839"/>
      <c r="BP1908" s="839"/>
      <c r="BQ1908" s="839"/>
      <c r="BR1908" s="839"/>
      <c r="BS1908" s="839"/>
    </row>
    <row r="1909" spans="1:71" s="575" customFormat="1" ht="15.6" customHeight="1" outlineLevel="2" x14ac:dyDescent="0.2">
      <c r="A1909" s="811"/>
      <c r="B1909" s="686"/>
      <c r="C1909" s="699"/>
      <c r="D1909" s="692" t="s">
        <v>1358</v>
      </c>
      <c r="E1909" s="593"/>
      <c r="F1909" s="594"/>
      <c r="G1909" s="574"/>
      <c r="H1909" s="593"/>
      <c r="I1909" s="771"/>
      <c r="J1909" s="771"/>
      <c r="K1909" s="771"/>
      <c r="L1909" s="768"/>
      <c r="M1909" s="772"/>
      <c r="N1909" s="704"/>
      <c r="O1909" s="888"/>
      <c r="P1909" s="888"/>
      <c r="Q1909" s="894"/>
      <c r="R1909" s="889"/>
      <c r="S1909" s="895"/>
      <c r="T1909" s="889"/>
      <c r="U1909" s="889"/>
      <c r="V1909" s="889"/>
      <c r="W1909" s="889"/>
      <c r="X1909" s="889"/>
      <c r="Y1909" s="890"/>
      <c r="Z1909" s="841"/>
      <c r="AA1909" s="839"/>
      <c r="AB1909" s="839"/>
      <c r="AC1909" s="839"/>
      <c r="AD1909" s="839"/>
      <c r="AE1909" s="839"/>
      <c r="AF1909" s="839"/>
      <c r="AG1909" s="839"/>
      <c r="AH1909" s="839"/>
      <c r="AI1909" s="839"/>
      <c r="AJ1909" s="839"/>
      <c r="AK1909" s="839"/>
      <c r="AL1909" s="839"/>
      <c r="AM1909" s="839"/>
      <c r="AN1909" s="839"/>
      <c r="AO1909" s="839"/>
      <c r="AP1909" s="839"/>
      <c r="AQ1909" s="839"/>
      <c r="AR1909" s="839"/>
      <c r="AS1909" s="839"/>
      <c r="AT1909" s="839"/>
      <c r="AU1909" s="839"/>
      <c r="AV1909" s="839"/>
      <c r="AW1909" s="839"/>
      <c r="AX1909" s="839"/>
      <c r="AY1909" s="839"/>
      <c r="AZ1909" s="839"/>
      <c r="BA1909" s="839"/>
      <c r="BB1909" s="839"/>
      <c r="BC1909" s="839"/>
      <c r="BD1909" s="839"/>
      <c r="BE1909" s="839"/>
      <c r="BF1909" s="839"/>
      <c r="BG1909" s="839"/>
      <c r="BH1909" s="839"/>
      <c r="BI1909" s="839"/>
      <c r="BJ1909" s="839"/>
      <c r="BK1909" s="839"/>
      <c r="BL1909" s="839"/>
      <c r="BM1909" s="839"/>
      <c r="BN1909" s="839"/>
      <c r="BO1909" s="839"/>
      <c r="BP1909" s="839"/>
      <c r="BQ1909" s="839"/>
      <c r="BR1909" s="839"/>
      <c r="BS1909" s="839"/>
    </row>
    <row r="1910" spans="1:71" ht="15.6" customHeight="1" outlineLevel="2" x14ac:dyDescent="0.2">
      <c r="H1910" s="1011"/>
    </row>
    <row r="1911" spans="1:71" ht="9" customHeight="1" outlineLevel="1" x14ac:dyDescent="0.2">
      <c r="B1911" s="582"/>
      <c r="D1911" s="583"/>
      <c r="E1911" s="585"/>
      <c r="F1911" s="583"/>
      <c r="G1911" s="584"/>
      <c r="H1911" s="1018"/>
      <c r="I1911" s="769"/>
      <c r="J1911" s="769"/>
      <c r="K1911" s="769"/>
      <c r="L1911" s="769"/>
      <c r="M1911" s="769"/>
      <c r="N1911" s="694"/>
      <c r="O1911" s="892"/>
      <c r="P1911" s="892"/>
      <c r="Q1911" s="892"/>
      <c r="R1911" s="893"/>
      <c r="S1911" s="893"/>
      <c r="T1911" s="893"/>
      <c r="U1911" s="893"/>
      <c r="V1911" s="893"/>
      <c r="W1911" s="893"/>
      <c r="X1911" s="893"/>
      <c r="Y1911" s="892"/>
      <c r="Z1911" s="837"/>
      <c r="AA1911" s="838"/>
      <c r="AG1911" s="835"/>
      <c r="AH1911" s="835"/>
    </row>
    <row r="1912" spans="1:71" s="789" customFormat="1" ht="15.6" customHeight="1" outlineLevel="1" x14ac:dyDescent="0.2">
      <c r="B1912" s="569" t="s">
        <v>1739</v>
      </c>
      <c r="C1912" s="814"/>
      <c r="D1912" s="570" t="s">
        <v>1839</v>
      </c>
      <c r="E1912" s="577">
        <v>1</v>
      </c>
      <c r="F1912" s="570" t="s">
        <v>73</v>
      </c>
      <c r="G1912" s="571"/>
      <c r="H1912" s="1016">
        <f>SUM(H1914:H1922)</f>
        <v>8.4759999999999991</v>
      </c>
      <c r="I1912" s="767"/>
      <c r="J1912" s="767">
        <f>SUM(J1914:J1922)</f>
        <v>642.83000000000004</v>
      </c>
      <c r="K1912" s="767"/>
      <c r="L1912" s="767">
        <f>SUM(L1914:L1922)</f>
        <v>0</v>
      </c>
      <c r="M1912" s="767">
        <f>SUM(M1914:M1922)</f>
        <v>1151.3900000000001</v>
      </c>
      <c r="N1912" s="814"/>
      <c r="O1912" s="886">
        <f>SUM(O1913:O1917)</f>
        <v>1393.1819</v>
      </c>
      <c r="P1912" s="885" t="str">
        <f>B1912</f>
        <v>V4-4-A12</v>
      </c>
      <c r="Q1912" s="885"/>
      <c r="R1912" s="886"/>
      <c r="S1912" s="886"/>
      <c r="T1912" s="886"/>
      <c r="U1912" s="899"/>
      <c r="V1912" s="886"/>
      <c r="W1912" s="886"/>
      <c r="X1912" s="886">
        <f>SUM(X1913:X1917)/E1912</f>
        <v>1611.907187</v>
      </c>
      <c r="Y1912" s="885"/>
      <c r="Z1912" s="836"/>
      <c r="AA1912" s="832"/>
      <c r="AB1912" s="832"/>
      <c r="AC1912" s="832"/>
      <c r="AD1912" s="832"/>
      <c r="AE1912" s="832"/>
      <c r="AF1912" s="832"/>
      <c r="AG1912" s="832"/>
      <c r="AH1912" s="832"/>
      <c r="AI1912" s="832"/>
      <c r="AJ1912" s="832"/>
      <c r="AK1912" s="832"/>
      <c r="AL1912" s="832"/>
      <c r="AM1912" s="832"/>
      <c r="AN1912" s="832"/>
      <c r="AO1912" s="832"/>
      <c r="AP1912" s="832"/>
      <c r="AQ1912" s="832"/>
      <c r="AR1912" s="832"/>
      <c r="AS1912" s="832"/>
      <c r="AT1912" s="832"/>
      <c r="AU1912" s="832"/>
      <c r="AV1912" s="832"/>
      <c r="AW1912" s="832"/>
      <c r="AX1912" s="832"/>
      <c r="AY1912" s="832"/>
      <c r="AZ1912" s="832"/>
      <c r="BA1912" s="832"/>
      <c r="BB1912" s="832"/>
      <c r="BC1912" s="832"/>
      <c r="BD1912" s="832"/>
      <c r="BE1912" s="832"/>
      <c r="BF1912" s="832"/>
      <c r="BG1912" s="832"/>
      <c r="BH1912" s="832"/>
      <c r="BI1912" s="832"/>
      <c r="BJ1912" s="832"/>
      <c r="BK1912" s="832"/>
      <c r="BL1912" s="832"/>
      <c r="BM1912" s="832"/>
      <c r="BN1912" s="832"/>
      <c r="BO1912" s="832"/>
      <c r="BP1912" s="832"/>
      <c r="BQ1912" s="832"/>
      <c r="BR1912" s="832"/>
      <c r="BS1912" s="832"/>
    </row>
    <row r="1913" spans="1:71" s="575" customFormat="1" ht="15.6" customHeight="1" outlineLevel="2" x14ac:dyDescent="0.2">
      <c r="A1913" s="811"/>
      <c r="B1913" s="578"/>
      <c r="C1913" s="694"/>
      <c r="D1913" s="576"/>
      <c r="E1913" s="590"/>
      <c r="G1913" s="573"/>
      <c r="H1913" s="856"/>
      <c r="I1913" s="770"/>
      <c r="J1913" s="770"/>
      <c r="K1913" s="770"/>
      <c r="L1913" s="770"/>
      <c r="M1913" s="770"/>
      <c r="N1913" s="704"/>
      <c r="O1913" s="888" t="str">
        <f>R1913</f>
        <v>incl. opslagen</v>
      </c>
      <c r="P1913" s="888"/>
      <c r="Q1913" s="894"/>
      <c r="R1913" s="901" t="str">
        <f>Tabellen!$C$2</f>
        <v>incl. opslagen</v>
      </c>
      <c r="S1913" s="895"/>
      <c r="T1913" s="901" t="str">
        <f>Tabellen!$C$2</f>
        <v>incl. opslagen</v>
      </c>
      <c r="U1913" s="889"/>
      <c r="V1913" s="889"/>
      <c r="W1913" s="889"/>
      <c r="X1913" s="889"/>
      <c r="Y1913" s="888"/>
      <c r="Z1913" s="839"/>
      <c r="AA1913" s="839"/>
      <c r="AB1913" s="839"/>
      <c r="AC1913" s="839"/>
      <c r="AD1913" s="839"/>
      <c r="AE1913" s="839"/>
      <c r="AF1913" s="839"/>
      <c r="AG1913" s="839"/>
      <c r="AH1913" s="839"/>
      <c r="AI1913" s="839"/>
      <c r="AJ1913" s="839"/>
      <c r="AK1913" s="839"/>
      <c r="AL1913" s="839"/>
      <c r="AM1913" s="839"/>
      <c r="AN1913" s="839"/>
      <c r="AO1913" s="839"/>
      <c r="AP1913" s="839"/>
      <c r="AQ1913" s="839"/>
      <c r="AR1913" s="839"/>
      <c r="AS1913" s="839"/>
      <c r="AT1913" s="839"/>
      <c r="AU1913" s="839"/>
      <c r="AV1913" s="839"/>
      <c r="AW1913" s="839"/>
      <c r="AX1913" s="839"/>
      <c r="AY1913" s="839"/>
      <c r="AZ1913" s="839"/>
      <c r="BA1913" s="839"/>
      <c r="BB1913" s="839"/>
      <c r="BC1913" s="839"/>
      <c r="BD1913" s="839"/>
      <c r="BE1913" s="839"/>
      <c r="BF1913" s="839"/>
      <c r="BG1913" s="839"/>
      <c r="BH1913" s="839"/>
      <c r="BI1913" s="839"/>
      <c r="BJ1913" s="839"/>
      <c r="BK1913" s="839"/>
      <c r="BL1913" s="839"/>
      <c r="BM1913" s="839"/>
      <c r="BN1913" s="839"/>
      <c r="BO1913" s="839"/>
      <c r="BP1913" s="839"/>
      <c r="BQ1913" s="839"/>
      <c r="BR1913" s="839"/>
      <c r="BS1913" s="839"/>
    </row>
    <row r="1914" spans="1:71" s="575" customFormat="1" ht="15.6" customHeight="1" outlineLevel="2" x14ac:dyDescent="0.2">
      <c r="A1914" s="811"/>
      <c r="B1914" s="578"/>
      <c r="C1914" s="694"/>
      <c r="D1914" s="578" t="s">
        <v>1225</v>
      </c>
      <c r="E1914" s="579">
        <v>1</v>
      </c>
      <c r="F1914" s="576" t="s">
        <v>73</v>
      </c>
      <c r="G1914" s="579">
        <v>2.5</v>
      </c>
      <c r="H1914" s="597">
        <f>E1914*G1914</f>
        <v>2.5</v>
      </c>
      <c r="I1914" s="768">
        <v>25</v>
      </c>
      <c r="J1914" s="768">
        <f>E1914*I1914</f>
        <v>25</v>
      </c>
      <c r="K1914" s="768"/>
      <c r="L1914" s="768">
        <f>E1914*K1914</f>
        <v>0</v>
      </c>
      <c r="M1914" s="768">
        <f>J1914+H1914*Tabellen!$K$2+L1914</f>
        <v>175</v>
      </c>
      <c r="N1914" s="704"/>
      <c r="O1914" s="889">
        <f>R1914+T1914</f>
        <v>211.75</v>
      </c>
      <c r="P1914" s="902"/>
      <c r="Q1914" s="894" t="s">
        <v>1007</v>
      </c>
      <c r="R1914" s="889">
        <f>H1914*Tabellen!$K$2*Tabellen!$F$2</f>
        <v>181.5</v>
      </c>
      <c r="S1914" s="895" t="s">
        <v>1089</v>
      </c>
      <c r="T1914" s="889">
        <f>J1914*Tabellen!$F$2</f>
        <v>30.25</v>
      </c>
      <c r="U1914" s="889">
        <f>R1914*Tabellen!$G$2</f>
        <v>16.335000000000001</v>
      </c>
      <c r="V1914" s="889">
        <f>T1914*Tabellen!$H$2</f>
        <v>6.3525</v>
      </c>
      <c r="W1914" s="889">
        <f>U1914+V1914</f>
        <v>22.6875</v>
      </c>
      <c r="X1914" s="889">
        <f>O1914+W1914</f>
        <v>234.4375</v>
      </c>
      <c r="Y1914" s="888"/>
      <c r="Z1914" s="839"/>
      <c r="AA1914" s="839"/>
      <c r="AB1914" s="839"/>
      <c r="AC1914" s="839"/>
      <c r="AD1914" s="839"/>
      <c r="AE1914" s="839"/>
      <c r="AF1914" s="839"/>
      <c r="AG1914" s="839"/>
      <c r="AH1914" s="839"/>
      <c r="AI1914" s="839"/>
      <c r="AJ1914" s="839"/>
      <c r="AK1914" s="839"/>
      <c r="AL1914" s="839"/>
      <c r="AM1914" s="839"/>
      <c r="AN1914" s="839"/>
      <c r="AO1914" s="839"/>
      <c r="AP1914" s="839"/>
      <c r="AQ1914" s="839"/>
      <c r="AR1914" s="839"/>
      <c r="AS1914" s="839"/>
      <c r="AT1914" s="839"/>
      <c r="AU1914" s="839"/>
      <c r="AV1914" s="839"/>
      <c r="AW1914" s="839"/>
      <c r="AX1914" s="839"/>
      <c r="AY1914" s="839"/>
      <c r="AZ1914" s="839"/>
      <c r="BA1914" s="839"/>
      <c r="BB1914" s="839"/>
      <c r="BC1914" s="839"/>
      <c r="BD1914" s="839"/>
      <c r="BE1914" s="839"/>
      <c r="BF1914" s="839"/>
      <c r="BG1914" s="839"/>
      <c r="BH1914" s="839"/>
      <c r="BI1914" s="839"/>
      <c r="BJ1914" s="839"/>
      <c r="BK1914" s="839"/>
      <c r="BL1914" s="839"/>
      <c r="BM1914" s="839"/>
      <c r="BN1914" s="839"/>
      <c r="BO1914" s="839"/>
      <c r="BP1914" s="839"/>
      <c r="BQ1914" s="839"/>
      <c r="BR1914" s="839"/>
      <c r="BS1914" s="839"/>
    </row>
    <row r="1915" spans="1:71" ht="15.6" customHeight="1" outlineLevel="2" x14ac:dyDescent="0.2">
      <c r="D1915" s="576" t="s">
        <v>1227</v>
      </c>
      <c r="E1915" s="579">
        <v>1</v>
      </c>
      <c r="F1915" s="576" t="s">
        <v>72</v>
      </c>
      <c r="G1915" s="580">
        <v>0.5</v>
      </c>
      <c r="H1915" s="1011">
        <f>E1915*G1915</f>
        <v>0.5</v>
      </c>
      <c r="J1915" s="768">
        <f>E1915*I1915</f>
        <v>0</v>
      </c>
      <c r="L1915" s="768">
        <f>E1915*K1915</f>
        <v>0</v>
      </c>
      <c r="M1915" s="768">
        <f>J1915+H1915*Tabellen!$K$2+L1915</f>
        <v>30</v>
      </c>
      <c r="O1915" s="889">
        <f>R1915+T1915</f>
        <v>36.299999999999997</v>
      </c>
      <c r="P1915" s="902"/>
      <c r="Q1915" s="894" t="s">
        <v>1007</v>
      </c>
      <c r="R1915" s="889">
        <f>H1915*Tabellen!$K$2*Tabellen!$F$2</f>
        <v>36.299999999999997</v>
      </c>
      <c r="S1915" s="895" t="s">
        <v>1089</v>
      </c>
      <c r="T1915" s="889">
        <f>J1915*Tabellen!$F$2</f>
        <v>0</v>
      </c>
      <c r="U1915" s="889">
        <f>R1915*Tabellen!$G$2</f>
        <v>3.2669999999999995</v>
      </c>
      <c r="V1915" s="889">
        <f>T1915*Tabellen!$H$2</f>
        <v>0</v>
      </c>
      <c r="W1915" s="889">
        <f>U1915+V1915</f>
        <v>3.2669999999999995</v>
      </c>
      <c r="X1915" s="889">
        <f>O1915+W1915</f>
        <v>39.566999999999993</v>
      </c>
    </row>
    <row r="1916" spans="1:71" s="733" customFormat="1" ht="15.6" customHeight="1" outlineLevel="2" x14ac:dyDescent="0.2">
      <c r="A1916" s="813"/>
      <c r="B1916" s="578"/>
      <c r="C1916" s="694"/>
      <c r="D1916" s="576" t="s">
        <v>1226</v>
      </c>
      <c r="E1916" s="579">
        <f>0.78+0.78+1.6+1.6</f>
        <v>4.76</v>
      </c>
      <c r="F1916" s="576" t="s">
        <v>71</v>
      </c>
      <c r="G1916" s="580">
        <v>0.1</v>
      </c>
      <c r="H1916" s="597">
        <f>E1916*G1916</f>
        <v>0.47599999999999998</v>
      </c>
      <c r="I1916" s="768"/>
      <c r="J1916" s="768"/>
      <c r="K1916" s="768"/>
      <c r="L1916" s="768"/>
      <c r="M1916" s="768">
        <f>J1916+H1916*Tabellen!$K$2+L1916</f>
        <v>28.56</v>
      </c>
      <c r="N1916" s="736"/>
      <c r="O1916" s="889">
        <f>R1916+T1916</f>
        <v>34.557600000000001</v>
      </c>
      <c r="P1916" s="902"/>
      <c r="Q1916" s="894" t="s">
        <v>1007</v>
      </c>
      <c r="R1916" s="889">
        <f>H1916*Tabellen!$K$2*Tabellen!$F$2</f>
        <v>34.557600000000001</v>
      </c>
      <c r="S1916" s="895" t="s">
        <v>1089</v>
      </c>
      <c r="T1916" s="889">
        <f>J1916*Tabellen!$F$2</f>
        <v>0</v>
      </c>
      <c r="U1916" s="889">
        <f>R1916*Tabellen!$G$2</f>
        <v>3.1101839999999998</v>
      </c>
      <c r="V1916" s="889">
        <f>T1916*Tabellen!$H$2</f>
        <v>0</v>
      </c>
      <c r="W1916" s="889">
        <f>U1916+V1916</f>
        <v>3.1101839999999998</v>
      </c>
      <c r="X1916" s="889">
        <f>O1916+W1916</f>
        <v>37.667783999999997</v>
      </c>
      <c r="Y1916" s="905"/>
      <c r="Z1916" s="842"/>
      <c r="AA1916" s="842"/>
      <c r="AB1916" s="842"/>
      <c r="AC1916" s="842"/>
      <c r="AD1916" s="842"/>
      <c r="AE1916" s="842"/>
      <c r="AF1916" s="842"/>
      <c r="AG1916" s="842"/>
      <c r="AH1916" s="842"/>
      <c r="AI1916" s="842"/>
      <c r="AJ1916" s="842"/>
      <c r="AK1916" s="842"/>
      <c r="AL1916" s="842"/>
      <c r="AM1916" s="842"/>
      <c r="AN1916" s="842"/>
      <c r="AO1916" s="842"/>
      <c r="AP1916" s="842"/>
      <c r="AQ1916" s="842"/>
      <c r="AR1916" s="842"/>
      <c r="AS1916" s="842"/>
      <c r="AT1916" s="842"/>
      <c r="AU1916" s="842"/>
      <c r="AV1916" s="842"/>
      <c r="AW1916" s="842"/>
      <c r="AX1916" s="842"/>
      <c r="AY1916" s="842"/>
      <c r="AZ1916" s="842"/>
      <c r="BA1916" s="842"/>
      <c r="BB1916" s="842"/>
      <c r="BC1916" s="842"/>
      <c r="BD1916" s="842"/>
      <c r="BE1916" s="842"/>
      <c r="BF1916" s="842"/>
      <c r="BG1916" s="842"/>
      <c r="BH1916" s="842"/>
      <c r="BI1916" s="842"/>
      <c r="BJ1916" s="842"/>
      <c r="BK1916" s="842"/>
      <c r="BL1916" s="842"/>
      <c r="BM1916" s="842"/>
      <c r="BN1916" s="842"/>
      <c r="BO1916" s="842"/>
      <c r="BP1916" s="842"/>
      <c r="BQ1916" s="842"/>
      <c r="BR1916" s="842"/>
      <c r="BS1916" s="842"/>
    </row>
    <row r="1917" spans="1:71" ht="15.6" customHeight="1" outlineLevel="2" x14ac:dyDescent="0.2">
      <c r="B1917" s="578" t="s">
        <v>1768</v>
      </c>
      <c r="D1917" s="576" t="s">
        <v>1769</v>
      </c>
      <c r="E1917" s="579">
        <v>1</v>
      </c>
      <c r="F1917" s="576" t="s">
        <v>73</v>
      </c>
      <c r="G1917" s="580">
        <v>5</v>
      </c>
      <c r="H1917" s="1011">
        <f>E1917*G1917</f>
        <v>5</v>
      </c>
      <c r="I1917" s="1014">
        <v>617.83000000000004</v>
      </c>
      <c r="J1917" s="768">
        <f>E1917*I1917</f>
        <v>617.83000000000004</v>
      </c>
      <c r="L1917" s="768">
        <f>E1917*K1917</f>
        <v>0</v>
      </c>
      <c r="M1917" s="768">
        <f>J1917+H1917*Tabellen!$K$2+L1917</f>
        <v>917.83</v>
      </c>
      <c r="N1917" s="703"/>
      <c r="O1917" s="889">
        <f>R1917+T1917</f>
        <v>1110.5743</v>
      </c>
      <c r="P1917" s="902"/>
      <c r="Q1917" s="894" t="s">
        <v>1007</v>
      </c>
      <c r="R1917" s="889">
        <f>H1917*Tabellen!$K$2*Tabellen!$F$2</f>
        <v>363</v>
      </c>
      <c r="S1917" s="895" t="s">
        <v>1089</v>
      </c>
      <c r="T1917" s="889">
        <f>J1917*Tabellen!$F$2</f>
        <v>747.57429999999999</v>
      </c>
      <c r="U1917" s="889">
        <f>R1917*Tabellen!$G$2</f>
        <v>32.67</v>
      </c>
      <c r="V1917" s="889">
        <f>T1917*Tabellen!$H$2</f>
        <v>156.99060299999999</v>
      </c>
      <c r="W1917" s="889">
        <f>U1917+V1917</f>
        <v>189.66060299999998</v>
      </c>
      <c r="X1917" s="889">
        <f>O1917+W1917</f>
        <v>1300.234903</v>
      </c>
      <c r="Y1917" s="888"/>
      <c r="Z1917" s="836"/>
    </row>
    <row r="1918" spans="1:71" s="575" customFormat="1" ht="15.6" customHeight="1" outlineLevel="2" x14ac:dyDescent="0.2">
      <c r="A1918" s="811"/>
      <c r="B1918" s="578"/>
      <c r="C1918" s="694"/>
      <c r="D1918" s="578" t="s">
        <v>1689</v>
      </c>
      <c r="E1918" s="579"/>
      <c r="F1918" s="578"/>
      <c r="G1918" s="579"/>
      <c r="H1918" s="1011"/>
      <c r="I1918" s="781"/>
      <c r="J1918" s="768"/>
      <c r="K1918" s="768"/>
      <c r="L1918" s="768"/>
      <c r="M1918" s="768"/>
      <c r="N1918" s="704"/>
      <c r="O1918" s="897"/>
      <c r="P1918" s="897"/>
      <c r="Q1918" s="894"/>
      <c r="R1918" s="889"/>
      <c r="S1918" s="895"/>
      <c r="T1918" s="889"/>
      <c r="U1918" s="889"/>
      <c r="V1918" s="889"/>
      <c r="W1918" s="889"/>
      <c r="X1918" s="889"/>
      <c r="Y1918" s="897"/>
      <c r="Z1918" s="839"/>
      <c r="AA1918" s="839"/>
      <c r="AB1918" s="839"/>
      <c r="AC1918" s="839"/>
      <c r="AD1918" s="839"/>
      <c r="AE1918" s="839"/>
      <c r="AF1918" s="839"/>
      <c r="AG1918" s="839"/>
      <c r="AH1918" s="839"/>
      <c r="AI1918" s="839"/>
      <c r="AJ1918" s="839"/>
      <c r="AK1918" s="839"/>
      <c r="AL1918" s="839"/>
      <c r="AM1918" s="839"/>
      <c r="AN1918" s="839"/>
      <c r="AO1918" s="839"/>
      <c r="AP1918" s="839"/>
      <c r="AQ1918" s="839"/>
      <c r="AR1918" s="839"/>
      <c r="AS1918" s="839"/>
      <c r="AT1918" s="839"/>
      <c r="AU1918" s="839"/>
      <c r="AV1918" s="839"/>
      <c r="AW1918" s="839"/>
      <c r="AX1918" s="839"/>
      <c r="AY1918" s="839"/>
      <c r="AZ1918" s="839"/>
      <c r="BA1918" s="839"/>
      <c r="BB1918" s="839"/>
      <c r="BC1918" s="839"/>
      <c r="BD1918" s="839"/>
      <c r="BE1918" s="839"/>
      <c r="BF1918" s="839"/>
      <c r="BG1918" s="839"/>
      <c r="BH1918" s="839"/>
      <c r="BI1918" s="839"/>
      <c r="BJ1918" s="839"/>
      <c r="BK1918" s="839"/>
      <c r="BL1918" s="839"/>
      <c r="BM1918" s="839"/>
      <c r="BN1918" s="839"/>
      <c r="BO1918" s="839"/>
      <c r="BP1918" s="839"/>
      <c r="BQ1918" s="839"/>
      <c r="BR1918" s="839"/>
      <c r="BS1918" s="839"/>
    </row>
    <row r="1919" spans="1:71" s="575" customFormat="1" ht="15.6" customHeight="1" outlineLevel="2" x14ac:dyDescent="0.2">
      <c r="A1919" s="811"/>
      <c r="B1919" s="578"/>
      <c r="C1919" s="694"/>
      <c r="D1919" s="578" t="s">
        <v>1690</v>
      </c>
      <c r="E1919" s="579"/>
      <c r="F1919" s="578"/>
      <c r="G1919" s="579"/>
      <c r="H1919" s="1011"/>
      <c r="I1919" s="781"/>
      <c r="J1919" s="768"/>
      <c r="K1919" s="768"/>
      <c r="L1919" s="768"/>
      <c r="M1919" s="768"/>
      <c r="N1919" s="704"/>
      <c r="O1919" s="897"/>
      <c r="P1919" s="897"/>
      <c r="Q1919" s="894"/>
      <c r="R1919" s="889"/>
      <c r="S1919" s="895"/>
      <c r="T1919" s="889"/>
      <c r="U1919" s="889"/>
      <c r="V1919" s="889"/>
      <c r="W1919" s="889"/>
      <c r="X1919" s="889"/>
      <c r="Y1919" s="897"/>
      <c r="Z1919" s="839"/>
      <c r="AA1919" s="839"/>
      <c r="AB1919" s="839"/>
      <c r="AC1919" s="839"/>
      <c r="AD1919" s="839"/>
      <c r="AE1919" s="839"/>
      <c r="AF1919" s="839"/>
      <c r="AG1919" s="839"/>
      <c r="AH1919" s="839"/>
      <c r="AI1919" s="839"/>
      <c r="AJ1919" s="839"/>
      <c r="AK1919" s="839"/>
      <c r="AL1919" s="839"/>
      <c r="AM1919" s="839"/>
      <c r="AN1919" s="839"/>
      <c r="AO1919" s="839"/>
      <c r="AP1919" s="839"/>
      <c r="AQ1919" s="839"/>
      <c r="AR1919" s="839"/>
      <c r="AS1919" s="839"/>
      <c r="AT1919" s="839"/>
      <c r="AU1919" s="839"/>
      <c r="AV1919" s="839"/>
      <c r="AW1919" s="839"/>
      <c r="AX1919" s="839"/>
      <c r="AY1919" s="839"/>
      <c r="AZ1919" s="839"/>
      <c r="BA1919" s="839"/>
      <c r="BB1919" s="839"/>
      <c r="BC1919" s="839"/>
      <c r="BD1919" s="839"/>
      <c r="BE1919" s="839"/>
      <c r="BF1919" s="839"/>
      <c r="BG1919" s="839"/>
      <c r="BH1919" s="839"/>
      <c r="BI1919" s="839"/>
      <c r="BJ1919" s="839"/>
      <c r="BK1919" s="839"/>
      <c r="BL1919" s="839"/>
      <c r="BM1919" s="839"/>
      <c r="BN1919" s="839"/>
      <c r="BO1919" s="839"/>
      <c r="BP1919" s="839"/>
      <c r="BQ1919" s="839"/>
      <c r="BR1919" s="839"/>
      <c r="BS1919" s="839"/>
    </row>
    <row r="1920" spans="1:71" s="575" customFormat="1" ht="15.6" customHeight="1" outlineLevel="2" x14ac:dyDescent="0.2">
      <c r="A1920" s="811"/>
      <c r="B1920" s="686"/>
      <c r="C1920" s="699"/>
      <c r="D1920" s="692" t="s">
        <v>1224</v>
      </c>
      <c r="E1920" s="593"/>
      <c r="F1920" s="594"/>
      <c r="G1920" s="574"/>
      <c r="H1920" s="593"/>
      <c r="I1920" s="771"/>
      <c r="J1920" s="771"/>
      <c r="K1920" s="771"/>
      <c r="L1920" s="771"/>
      <c r="M1920" s="772"/>
      <c r="N1920" s="704"/>
      <c r="O1920" s="897"/>
      <c r="P1920" s="897"/>
      <c r="Q1920" s="894"/>
      <c r="R1920" s="889"/>
      <c r="S1920" s="895"/>
      <c r="T1920" s="889"/>
      <c r="U1920" s="889"/>
      <c r="V1920" s="889"/>
      <c r="W1920" s="889"/>
      <c r="X1920" s="889"/>
      <c r="Y1920" s="890"/>
      <c r="Z1920" s="841"/>
      <c r="AA1920" s="839"/>
      <c r="AB1920" s="839"/>
      <c r="AC1920" s="839"/>
      <c r="AD1920" s="839"/>
      <c r="AE1920" s="839"/>
      <c r="AF1920" s="839"/>
      <c r="AG1920" s="839"/>
      <c r="AH1920" s="839"/>
      <c r="AI1920" s="839"/>
      <c r="AJ1920" s="839"/>
      <c r="AK1920" s="839"/>
      <c r="AL1920" s="839"/>
      <c r="AM1920" s="839"/>
      <c r="AN1920" s="839"/>
      <c r="AO1920" s="839"/>
      <c r="AP1920" s="839"/>
      <c r="AQ1920" s="839"/>
      <c r="AR1920" s="839"/>
      <c r="AS1920" s="839"/>
      <c r="AT1920" s="839"/>
      <c r="AU1920" s="839"/>
      <c r="AV1920" s="839"/>
      <c r="AW1920" s="839"/>
      <c r="AX1920" s="839"/>
      <c r="AY1920" s="839"/>
      <c r="AZ1920" s="839"/>
      <c r="BA1920" s="839"/>
      <c r="BB1920" s="839"/>
      <c r="BC1920" s="839"/>
      <c r="BD1920" s="839"/>
      <c r="BE1920" s="839"/>
      <c r="BF1920" s="839"/>
      <c r="BG1920" s="839"/>
      <c r="BH1920" s="839"/>
      <c r="BI1920" s="839"/>
      <c r="BJ1920" s="839"/>
      <c r="BK1920" s="839"/>
      <c r="BL1920" s="839"/>
      <c r="BM1920" s="839"/>
      <c r="BN1920" s="839"/>
      <c r="BO1920" s="839"/>
      <c r="BP1920" s="839"/>
      <c r="BQ1920" s="839"/>
      <c r="BR1920" s="839"/>
      <c r="BS1920" s="839"/>
    </row>
    <row r="1921" spans="1:71" s="575" customFormat="1" ht="15.6" customHeight="1" outlineLevel="2" x14ac:dyDescent="0.2">
      <c r="A1921" s="811"/>
      <c r="B1921" s="686"/>
      <c r="C1921" s="699"/>
      <c r="D1921" s="576" t="s">
        <v>1358</v>
      </c>
      <c r="E1921" s="593"/>
      <c r="F1921" s="594"/>
      <c r="G1921" s="574"/>
      <c r="H1921" s="593"/>
      <c r="I1921" s="771"/>
      <c r="J1921" s="771"/>
      <c r="K1921" s="771"/>
      <c r="L1921" s="768"/>
      <c r="M1921" s="772"/>
      <c r="N1921" s="704"/>
      <c r="O1921" s="888"/>
      <c r="P1921" s="888"/>
      <c r="Q1921" s="894"/>
      <c r="R1921" s="889"/>
      <c r="S1921" s="895"/>
      <c r="T1921" s="889"/>
      <c r="U1921" s="889"/>
      <c r="V1921" s="889"/>
      <c r="W1921" s="889"/>
      <c r="X1921" s="889"/>
      <c r="Y1921" s="890"/>
      <c r="Z1921" s="841"/>
      <c r="AA1921" s="839"/>
      <c r="AB1921" s="839"/>
      <c r="AC1921" s="839"/>
      <c r="AD1921" s="839"/>
      <c r="AE1921" s="839"/>
      <c r="AF1921" s="839"/>
      <c r="AG1921" s="839"/>
      <c r="AH1921" s="839"/>
      <c r="AI1921" s="839"/>
      <c r="AJ1921" s="839"/>
      <c r="AK1921" s="839"/>
      <c r="AL1921" s="839"/>
      <c r="AM1921" s="839"/>
      <c r="AN1921" s="839"/>
      <c r="AO1921" s="839"/>
      <c r="AP1921" s="839"/>
      <c r="AQ1921" s="839"/>
      <c r="AR1921" s="839"/>
      <c r="AS1921" s="839"/>
      <c r="AT1921" s="839"/>
      <c r="AU1921" s="839"/>
      <c r="AV1921" s="839"/>
      <c r="AW1921" s="839"/>
      <c r="AX1921" s="839"/>
      <c r="AY1921" s="839"/>
      <c r="AZ1921" s="839"/>
      <c r="BA1921" s="839"/>
      <c r="BB1921" s="839"/>
      <c r="BC1921" s="839"/>
      <c r="BD1921" s="839"/>
      <c r="BE1921" s="839"/>
      <c r="BF1921" s="839"/>
      <c r="BG1921" s="839"/>
      <c r="BH1921" s="839"/>
      <c r="BI1921" s="839"/>
      <c r="BJ1921" s="839"/>
      <c r="BK1921" s="839"/>
      <c r="BL1921" s="839"/>
      <c r="BM1921" s="839"/>
      <c r="BN1921" s="839"/>
      <c r="BO1921" s="839"/>
      <c r="BP1921" s="839"/>
      <c r="BQ1921" s="839"/>
      <c r="BR1921" s="839"/>
      <c r="BS1921" s="839"/>
    </row>
    <row r="1922" spans="1:71" ht="15.6" customHeight="1" outlineLevel="2" x14ac:dyDescent="0.2">
      <c r="H1922" s="1011"/>
    </row>
    <row r="1923" spans="1:71" ht="9" customHeight="1" outlineLevel="1" x14ac:dyDescent="0.2">
      <c r="B1923" s="582"/>
      <c r="D1923" s="583"/>
      <c r="E1923" s="585"/>
      <c r="F1923" s="583"/>
      <c r="G1923" s="584"/>
      <c r="H1923" s="1018"/>
      <c r="I1923" s="769"/>
      <c r="J1923" s="769"/>
      <c r="K1923" s="769"/>
      <c r="L1923" s="769"/>
      <c r="M1923" s="769"/>
      <c r="N1923" s="694"/>
      <c r="O1923" s="892"/>
      <c r="P1923" s="892"/>
      <c r="Q1923" s="892"/>
      <c r="R1923" s="893"/>
      <c r="S1923" s="893"/>
      <c r="T1923" s="893"/>
      <c r="U1923" s="893"/>
      <c r="V1923" s="893"/>
      <c r="W1923" s="893"/>
      <c r="X1923" s="893"/>
      <c r="Y1923" s="892"/>
      <c r="Z1923" s="837"/>
      <c r="AA1923" s="838"/>
      <c r="AG1923" s="835"/>
      <c r="AH1923" s="835"/>
    </row>
    <row r="1924" spans="1:71" s="789" customFormat="1" ht="15.6" customHeight="1" outlineLevel="1" x14ac:dyDescent="0.2">
      <c r="B1924" s="569" t="s">
        <v>1740</v>
      </c>
      <c r="C1924" s="814"/>
      <c r="D1924" s="570" t="s">
        <v>1840</v>
      </c>
      <c r="E1924" s="577">
        <v>1</v>
      </c>
      <c r="F1924" s="570" t="s">
        <v>73</v>
      </c>
      <c r="G1924" s="571"/>
      <c r="H1924" s="1016">
        <f>SUM(H1926:H1934)</f>
        <v>4.6479999999999997</v>
      </c>
      <c r="I1924" s="767"/>
      <c r="J1924" s="767">
        <f>SUM(J1926:J1934)</f>
        <v>596.38</v>
      </c>
      <c r="K1924" s="767"/>
      <c r="L1924" s="767">
        <f>SUM(L1926:L1934)</f>
        <v>0</v>
      </c>
      <c r="M1924" s="767">
        <f>SUM(M1926:M1934)</f>
        <v>875.26</v>
      </c>
      <c r="N1924" s="814"/>
      <c r="O1924" s="886">
        <f>SUM(O1925:O1934)</f>
        <v>1059.0645999999999</v>
      </c>
      <c r="P1924" s="885" t="str">
        <f>B1924</f>
        <v>V4-4-A13</v>
      </c>
      <c r="Q1924" s="885"/>
      <c r="R1924" s="886"/>
      <c r="S1924" s="886"/>
      <c r="T1924" s="886"/>
      <c r="U1924" s="899"/>
      <c r="V1924" s="886"/>
      <c r="W1924" s="886"/>
      <c r="X1924" s="886">
        <f>SUM(X1925:X1934)/E1924</f>
        <v>1240.97479</v>
      </c>
      <c r="Y1924" s="885"/>
      <c r="Z1924" s="836"/>
      <c r="AA1924" s="832"/>
      <c r="AB1924" s="832"/>
      <c r="AC1924" s="832"/>
      <c r="AD1924" s="832"/>
      <c r="AE1924" s="832"/>
      <c r="AF1924" s="832"/>
      <c r="AG1924" s="832"/>
      <c r="AH1924" s="832"/>
      <c r="AI1924" s="832"/>
      <c r="AJ1924" s="832"/>
      <c r="AK1924" s="832"/>
      <c r="AL1924" s="832"/>
      <c r="AM1924" s="832"/>
      <c r="AN1924" s="832"/>
      <c r="AO1924" s="832"/>
      <c r="AP1924" s="832"/>
      <c r="AQ1924" s="832"/>
      <c r="AR1924" s="832"/>
      <c r="AS1924" s="832"/>
      <c r="AT1924" s="832"/>
      <c r="AU1924" s="832"/>
      <c r="AV1924" s="832"/>
      <c r="AW1924" s="832"/>
      <c r="AX1924" s="832"/>
      <c r="AY1924" s="832"/>
      <c r="AZ1924" s="832"/>
      <c r="BA1924" s="832"/>
      <c r="BB1924" s="832"/>
      <c r="BC1924" s="832"/>
      <c r="BD1924" s="832"/>
      <c r="BE1924" s="832"/>
      <c r="BF1924" s="832"/>
      <c r="BG1924" s="832"/>
      <c r="BH1924" s="832"/>
      <c r="BI1924" s="832"/>
      <c r="BJ1924" s="832"/>
      <c r="BK1924" s="832"/>
      <c r="BL1924" s="832"/>
      <c r="BM1924" s="832"/>
      <c r="BN1924" s="832"/>
      <c r="BO1924" s="832"/>
      <c r="BP1924" s="832"/>
      <c r="BQ1924" s="832"/>
      <c r="BR1924" s="832"/>
      <c r="BS1924" s="832"/>
    </row>
    <row r="1925" spans="1:71" s="575" customFormat="1" ht="15.6" customHeight="1" outlineLevel="2" x14ac:dyDescent="0.2">
      <c r="A1925" s="811"/>
      <c r="B1925" s="686"/>
      <c r="C1925" s="699"/>
      <c r="D1925" s="692"/>
      <c r="E1925" s="593"/>
      <c r="F1925" s="594"/>
      <c r="G1925" s="574"/>
      <c r="H1925" s="593"/>
      <c r="I1925" s="771"/>
      <c r="J1925" s="771"/>
      <c r="K1925" s="771"/>
      <c r="L1925" s="771"/>
      <c r="M1925" s="772"/>
      <c r="N1925" s="704"/>
      <c r="O1925" s="888" t="str">
        <f>R1925</f>
        <v>incl. opslagen</v>
      </c>
      <c r="P1925" s="888"/>
      <c r="Q1925" s="894"/>
      <c r="R1925" s="901" t="str">
        <f>Tabellen!$C$2</f>
        <v>incl. opslagen</v>
      </c>
      <c r="S1925" s="895"/>
      <c r="T1925" s="901" t="str">
        <f>Tabellen!$C$2</f>
        <v>incl. opslagen</v>
      </c>
      <c r="U1925" s="889"/>
      <c r="V1925" s="889"/>
      <c r="W1925" s="889"/>
      <c r="X1925" s="889"/>
      <c r="Y1925" s="890"/>
      <c r="Z1925" s="841"/>
      <c r="AA1925" s="839"/>
      <c r="AB1925" s="839"/>
      <c r="AC1925" s="839"/>
      <c r="AD1925" s="839"/>
      <c r="AE1925" s="839"/>
      <c r="AF1925" s="839"/>
      <c r="AG1925" s="839"/>
      <c r="AH1925" s="839"/>
      <c r="AI1925" s="839"/>
      <c r="AJ1925" s="839"/>
      <c r="AK1925" s="839"/>
      <c r="AL1925" s="839"/>
      <c r="AM1925" s="839"/>
      <c r="AN1925" s="839"/>
      <c r="AO1925" s="839"/>
      <c r="AP1925" s="839"/>
      <c r="AQ1925" s="839"/>
      <c r="AR1925" s="839"/>
      <c r="AS1925" s="839"/>
      <c r="AT1925" s="839"/>
      <c r="AU1925" s="839"/>
      <c r="AV1925" s="839"/>
      <c r="AW1925" s="839"/>
      <c r="AX1925" s="839"/>
      <c r="AY1925" s="839"/>
      <c r="AZ1925" s="839"/>
      <c r="BA1925" s="839"/>
      <c r="BB1925" s="839"/>
      <c r="BC1925" s="839"/>
      <c r="BD1925" s="839"/>
      <c r="BE1925" s="839"/>
      <c r="BF1925" s="839"/>
      <c r="BG1925" s="839"/>
      <c r="BH1925" s="839"/>
      <c r="BI1925" s="839"/>
      <c r="BJ1925" s="839"/>
      <c r="BK1925" s="839"/>
      <c r="BL1925" s="839"/>
      <c r="BM1925" s="839"/>
      <c r="BN1925" s="839"/>
      <c r="BO1925" s="839"/>
      <c r="BP1925" s="839"/>
      <c r="BQ1925" s="839"/>
      <c r="BR1925" s="839"/>
      <c r="BS1925" s="839"/>
    </row>
    <row r="1926" spans="1:71" s="575" customFormat="1" ht="15.6" customHeight="1" outlineLevel="2" x14ac:dyDescent="0.2">
      <c r="A1926" s="811"/>
      <c r="B1926" s="578"/>
      <c r="C1926" s="694"/>
      <c r="D1926" s="578" t="s">
        <v>1225</v>
      </c>
      <c r="E1926" s="579">
        <v>1</v>
      </c>
      <c r="F1926" s="576" t="s">
        <v>73</v>
      </c>
      <c r="G1926" s="579">
        <v>1.5</v>
      </c>
      <c r="H1926" s="597">
        <f>E1926*G1926</f>
        <v>1.5</v>
      </c>
      <c r="I1926" s="768">
        <v>20</v>
      </c>
      <c r="J1926" s="768">
        <f>E1926*I1926</f>
        <v>20</v>
      </c>
      <c r="K1926" s="768"/>
      <c r="L1926" s="768">
        <f>E1926*K1926</f>
        <v>0</v>
      </c>
      <c r="M1926" s="768">
        <f>J1926+H1926*Tabellen!$K$2+L1926</f>
        <v>110</v>
      </c>
      <c r="N1926" s="704"/>
      <c r="O1926" s="889">
        <f>R1926+T1926</f>
        <v>133.1</v>
      </c>
      <c r="P1926" s="902"/>
      <c r="Q1926" s="894" t="s">
        <v>1007</v>
      </c>
      <c r="R1926" s="889">
        <f>H1926*Tabellen!$K$2*Tabellen!$F$2</f>
        <v>108.89999999999999</v>
      </c>
      <c r="S1926" s="895" t="s">
        <v>1089</v>
      </c>
      <c r="T1926" s="889">
        <f>J1926*Tabellen!$F$2</f>
        <v>24.2</v>
      </c>
      <c r="U1926" s="889">
        <f>R1926*Tabellen!$G$2</f>
        <v>9.8009999999999984</v>
      </c>
      <c r="V1926" s="889">
        <f>T1926*Tabellen!$H$2</f>
        <v>5.0819999999999999</v>
      </c>
      <c r="W1926" s="889">
        <f>U1926+V1926</f>
        <v>14.882999999999999</v>
      </c>
      <c r="X1926" s="889">
        <f>O1926+W1926</f>
        <v>147.983</v>
      </c>
      <c r="Y1926" s="888"/>
      <c r="Z1926" s="839"/>
      <c r="AA1926" s="839"/>
      <c r="AB1926" s="839"/>
      <c r="AC1926" s="839"/>
      <c r="AD1926" s="839"/>
      <c r="AE1926" s="839"/>
      <c r="AF1926" s="839"/>
      <c r="AG1926" s="839"/>
      <c r="AH1926" s="839"/>
      <c r="AI1926" s="839"/>
      <c r="AJ1926" s="839"/>
      <c r="AK1926" s="839"/>
      <c r="AL1926" s="839"/>
      <c r="AM1926" s="839"/>
      <c r="AN1926" s="839"/>
      <c r="AO1926" s="839"/>
      <c r="AP1926" s="839"/>
      <c r="AQ1926" s="839"/>
      <c r="AR1926" s="839"/>
      <c r="AS1926" s="839"/>
      <c r="AT1926" s="839"/>
      <c r="AU1926" s="839"/>
      <c r="AV1926" s="839"/>
      <c r="AW1926" s="839"/>
      <c r="AX1926" s="839"/>
      <c r="AY1926" s="839"/>
      <c r="AZ1926" s="839"/>
      <c r="BA1926" s="839"/>
      <c r="BB1926" s="839"/>
      <c r="BC1926" s="839"/>
      <c r="BD1926" s="839"/>
      <c r="BE1926" s="839"/>
      <c r="BF1926" s="839"/>
      <c r="BG1926" s="839"/>
      <c r="BH1926" s="839"/>
      <c r="BI1926" s="839"/>
      <c r="BJ1926" s="839"/>
      <c r="BK1926" s="839"/>
      <c r="BL1926" s="839"/>
      <c r="BM1926" s="839"/>
      <c r="BN1926" s="839"/>
      <c r="BO1926" s="839"/>
      <c r="BP1926" s="839"/>
      <c r="BQ1926" s="839"/>
      <c r="BR1926" s="839"/>
      <c r="BS1926" s="839"/>
    </row>
    <row r="1927" spans="1:71" ht="15.6" customHeight="1" outlineLevel="2" x14ac:dyDescent="0.2">
      <c r="D1927" s="578" t="s">
        <v>1227</v>
      </c>
      <c r="E1927" s="579">
        <v>1</v>
      </c>
      <c r="F1927" s="576" t="s">
        <v>72</v>
      </c>
      <c r="G1927" s="580">
        <v>0.35</v>
      </c>
      <c r="H1927" s="1011">
        <f>E1927*G1927</f>
        <v>0.35</v>
      </c>
      <c r="I1927" s="768">
        <v>0</v>
      </c>
      <c r="J1927" s="768">
        <f>E1927*I1927</f>
        <v>0</v>
      </c>
      <c r="L1927" s="768">
        <f>E1927*K1927</f>
        <v>0</v>
      </c>
      <c r="M1927" s="768">
        <f>J1927+H1927*Tabellen!$K$2+L1927</f>
        <v>21</v>
      </c>
      <c r="O1927" s="889">
        <f>R1927+T1927</f>
        <v>25.41</v>
      </c>
      <c r="P1927" s="902"/>
      <c r="Q1927" s="894" t="s">
        <v>1007</v>
      </c>
      <c r="R1927" s="889">
        <f>H1927*Tabellen!$K$2*Tabellen!$F$2</f>
        <v>25.41</v>
      </c>
      <c r="S1927" s="895" t="s">
        <v>1089</v>
      </c>
      <c r="T1927" s="889">
        <f>J1927*Tabellen!$F$2</f>
        <v>0</v>
      </c>
      <c r="U1927" s="889">
        <f>R1927*Tabellen!$G$2</f>
        <v>2.2868999999999997</v>
      </c>
      <c r="V1927" s="889">
        <f>T1927*Tabellen!$H$2</f>
        <v>0</v>
      </c>
      <c r="W1927" s="889">
        <f>U1927+V1927</f>
        <v>2.2868999999999997</v>
      </c>
      <c r="X1927" s="889">
        <f>O1927+W1927</f>
        <v>27.696899999999999</v>
      </c>
    </row>
    <row r="1928" spans="1:71" s="733" customFormat="1" ht="15.6" customHeight="1" outlineLevel="2" x14ac:dyDescent="0.2">
      <c r="A1928" s="813"/>
      <c r="B1928" s="578"/>
      <c r="C1928" s="694"/>
      <c r="D1928" s="578" t="s">
        <v>1226</v>
      </c>
      <c r="E1928" s="579">
        <f>0.94+0.94+0.55+0.55</f>
        <v>2.9799999999999995</v>
      </c>
      <c r="F1928" s="576" t="s">
        <v>71</v>
      </c>
      <c r="G1928" s="580">
        <v>0.1</v>
      </c>
      <c r="H1928" s="597">
        <f>E1928*G1928</f>
        <v>0.29799999999999999</v>
      </c>
      <c r="I1928" s="768"/>
      <c r="J1928" s="768"/>
      <c r="K1928" s="768"/>
      <c r="L1928" s="768"/>
      <c r="M1928" s="768">
        <f>J1928+H1928*Tabellen!$K$2+L1928</f>
        <v>17.88</v>
      </c>
      <c r="N1928" s="736"/>
      <c r="O1928" s="889">
        <f>R1928+T1928</f>
        <v>21.634799999999998</v>
      </c>
      <c r="P1928" s="902"/>
      <c r="Q1928" s="894" t="s">
        <v>1007</v>
      </c>
      <c r="R1928" s="889">
        <f>H1928*Tabellen!$K$2*Tabellen!$F$2</f>
        <v>21.634799999999998</v>
      </c>
      <c r="S1928" s="895" t="s">
        <v>1089</v>
      </c>
      <c r="T1928" s="889">
        <f>J1928*Tabellen!$F$2</f>
        <v>0</v>
      </c>
      <c r="U1928" s="889">
        <f>R1928*Tabellen!$G$2</f>
        <v>1.9471319999999999</v>
      </c>
      <c r="V1928" s="889">
        <f>T1928*Tabellen!$H$2</f>
        <v>0</v>
      </c>
      <c r="W1928" s="889">
        <f>U1928+V1928</f>
        <v>1.9471319999999999</v>
      </c>
      <c r="X1928" s="889">
        <f>O1928+W1928</f>
        <v>23.581931999999998</v>
      </c>
      <c r="Y1928" s="905"/>
      <c r="Z1928" s="842"/>
      <c r="AA1928" s="842"/>
      <c r="AB1928" s="842"/>
      <c r="AC1928" s="842"/>
      <c r="AD1928" s="842"/>
      <c r="AE1928" s="842"/>
      <c r="AF1928" s="842"/>
      <c r="AG1928" s="842"/>
      <c r="AH1928" s="842"/>
      <c r="AI1928" s="842"/>
      <c r="AJ1928" s="842"/>
      <c r="AK1928" s="842"/>
      <c r="AL1928" s="842"/>
      <c r="AM1928" s="842"/>
      <c r="AN1928" s="842"/>
      <c r="AO1928" s="842"/>
      <c r="AP1928" s="842"/>
      <c r="AQ1928" s="842"/>
      <c r="AR1928" s="842"/>
      <c r="AS1928" s="842"/>
      <c r="AT1928" s="842"/>
      <c r="AU1928" s="842"/>
      <c r="AV1928" s="842"/>
      <c r="AW1928" s="842"/>
      <c r="AX1928" s="842"/>
      <c r="AY1928" s="842"/>
      <c r="AZ1928" s="842"/>
      <c r="BA1928" s="842"/>
      <c r="BB1928" s="842"/>
      <c r="BC1928" s="842"/>
      <c r="BD1928" s="842"/>
      <c r="BE1928" s="842"/>
      <c r="BF1928" s="842"/>
      <c r="BG1928" s="842"/>
      <c r="BH1928" s="842"/>
      <c r="BI1928" s="842"/>
      <c r="BJ1928" s="842"/>
      <c r="BK1928" s="842"/>
      <c r="BL1928" s="842"/>
      <c r="BM1928" s="842"/>
      <c r="BN1928" s="842"/>
      <c r="BO1928" s="842"/>
      <c r="BP1928" s="842"/>
      <c r="BQ1928" s="842"/>
      <c r="BR1928" s="842"/>
      <c r="BS1928" s="842"/>
    </row>
    <row r="1929" spans="1:71" ht="15.6" customHeight="1" outlineLevel="2" x14ac:dyDescent="0.2">
      <c r="B1929" s="578" t="s">
        <v>1794</v>
      </c>
      <c r="D1929" s="578" t="s">
        <v>1795</v>
      </c>
      <c r="E1929" s="579">
        <v>1</v>
      </c>
      <c r="F1929" s="576" t="s">
        <v>73</v>
      </c>
      <c r="G1929" s="580">
        <v>2.5</v>
      </c>
      <c r="H1929" s="1011">
        <f>E1929*G1929</f>
        <v>2.5</v>
      </c>
      <c r="I1929" s="1014">
        <v>576.38</v>
      </c>
      <c r="J1929" s="768">
        <f>E1929*I1929</f>
        <v>576.38</v>
      </c>
      <c r="L1929" s="768">
        <f>E1929*K1929</f>
        <v>0</v>
      </c>
      <c r="M1929" s="768">
        <f>J1929+H1929*Tabellen!$K$2+L1929</f>
        <v>726.38</v>
      </c>
      <c r="N1929" s="703"/>
      <c r="O1929" s="889">
        <f>R1929+T1929</f>
        <v>878.91980000000001</v>
      </c>
      <c r="P1929" s="902"/>
      <c r="Q1929" s="894" t="s">
        <v>1007</v>
      </c>
      <c r="R1929" s="889">
        <f>H1929*Tabellen!$K$2*Tabellen!$F$2</f>
        <v>181.5</v>
      </c>
      <c r="S1929" s="895" t="s">
        <v>1089</v>
      </c>
      <c r="T1929" s="889">
        <f>J1929*Tabellen!$F$2</f>
        <v>697.41980000000001</v>
      </c>
      <c r="U1929" s="889">
        <f>R1929*Tabellen!$G$2</f>
        <v>16.335000000000001</v>
      </c>
      <c r="V1929" s="889">
        <f>T1929*Tabellen!$H$2</f>
        <v>146.458158</v>
      </c>
      <c r="W1929" s="889">
        <f>U1929+V1929</f>
        <v>162.79315800000001</v>
      </c>
      <c r="X1929" s="889">
        <f>O1929+W1929</f>
        <v>1041.7129580000001</v>
      </c>
      <c r="Y1929" s="888"/>
      <c r="Z1929" s="836"/>
    </row>
    <row r="1930" spans="1:71" s="575" customFormat="1" ht="15.6" customHeight="1" outlineLevel="2" x14ac:dyDescent="0.2">
      <c r="A1930" s="811"/>
      <c r="B1930" s="578"/>
      <c r="C1930" s="694"/>
      <c r="D1930" s="578" t="s">
        <v>1689</v>
      </c>
      <c r="E1930" s="579"/>
      <c r="F1930" s="578"/>
      <c r="G1930" s="579"/>
      <c r="H1930" s="1011"/>
      <c r="I1930" s="781"/>
      <c r="J1930" s="768"/>
      <c r="K1930" s="768"/>
      <c r="L1930" s="768"/>
      <c r="M1930" s="768"/>
      <c r="N1930" s="704"/>
      <c r="O1930" s="897"/>
      <c r="P1930" s="897"/>
      <c r="Q1930" s="894"/>
      <c r="R1930" s="889"/>
      <c r="S1930" s="895"/>
      <c r="T1930" s="889"/>
      <c r="U1930" s="889"/>
      <c r="V1930" s="889"/>
      <c r="W1930" s="889"/>
      <c r="X1930" s="889"/>
      <c r="Y1930" s="897"/>
      <c r="Z1930" s="839"/>
      <c r="AA1930" s="839"/>
      <c r="AB1930" s="839"/>
      <c r="AC1930" s="839"/>
      <c r="AD1930" s="839"/>
      <c r="AE1930" s="839"/>
      <c r="AF1930" s="839"/>
      <c r="AG1930" s="839"/>
      <c r="AH1930" s="839"/>
      <c r="AI1930" s="839"/>
      <c r="AJ1930" s="839"/>
      <c r="AK1930" s="839"/>
      <c r="AL1930" s="839"/>
      <c r="AM1930" s="839"/>
      <c r="AN1930" s="839"/>
      <c r="AO1930" s="839"/>
      <c r="AP1930" s="839"/>
      <c r="AQ1930" s="839"/>
      <c r="AR1930" s="839"/>
      <c r="AS1930" s="839"/>
      <c r="AT1930" s="839"/>
      <c r="AU1930" s="839"/>
      <c r="AV1930" s="839"/>
      <c r="AW1930" s="839"/>
      <c r="AX1930" s="839"/>
      <c r="AY1930" s="839"/>
      <c r="AZ1930" s="839"/>
      <c r="BA1930" s="839"/>
      <c r="BB1930" s="839"/>
      <c r="BC1930" s="839"/>
      <c r="BD1930" s="839"/>
      <c r="BE1930" s="839"/>
      <c r="BF1930" s="839"/>
      <c r="BG1930" s="839"/>
      <c r="BH1930" s="839"/>
      <c r="BI1930" s="839"/>
      <c r="BJ1930" s="839"/>
      <c r="BK1930" s="839"/>
      <c r="BL1930" s="839"/>
      <c r="BM1930" s="839"/>
      <c r="BN1930" s="839"/>
      <c r="BO1930" s="839"/>
      <c r="BP1930" s="839"/>
      <c r="BQ1930" s="839"/>
      <c r="BR1930" s="839"/>
      <c r="BS1930" s="839"/>
    </row>
    <row r="1931" spans="1:71" s="575" customFormat="1" ht="15.6" customHeight="1" outlineLevel="2" x14ac:dyDescent="0.2">
      <c r="A1931" s="811"/>
      <c r="B1931" s="578"/>
      <c r="C1931" s="694"/>
      <c r="D1931" s="578" t="s">
        <v>1690</v>
      </c>
      <c r="E1931" s="579"/>
      <c r="F1931" s="578"/>
      <c r="G1931" s="579"/>
      <c r="H1931" s="1011"/>
      <c r="I1931" s="781"/>
      <c r="J1931" s="768"/>
      <c r="K1931" s="768"/>
      <c r="L1931" s="768"/>
      <c r="M1931" s="768"/>
      <c r="N1931" s="704"/>
      <c r="O1931" s="897"/>
      <c r="P1931" s="897"/>
      <c r="Q1931" s="894"/>
      <c r="R1931" s="889"/>
      <c r="S1931" s="895"/>
      <c r="T1931" s="889"/>
      <c r="U1931" s="889"/>
      <c r="V1931" s="889"/>
      <c r="W1931" s="889"/>
      <c r="X1931" s="889"/>
      <c r="Y1931" s="897"/>
      <c r="Z1931" s="839"/>
      <c r="AA1931" s="839"/>
      <c r="AB1931" s="839"/>
      <c r="AC1931" s="839"/>
      <c r="AD1931" s="839"/>
      <c r="AE1931" s="839"/>
      <c r="AF1931" s="839"/>
      <c r="AG1931" s="839"/>
      <c r="AH1931" s="839"/>
      <c r="AI1931" s="839"/>
      <c r="AJ1931" s="839"/>
      <c r="AK1931" s="839"/>
      <c r="AL1931" s="839"/>
      <c r="AM1931" s="839"/>
      <c r="AN1931" s="839"/>
      <c r="AO1931" s="839"/>
      <c r="AP1931" s="839"/>
      <c r="AQ1931" s="839"/>
      <c r="AR1931" s="839"/>
      <c r="AS1931" s="839"/>
      <c r="AT1931" s="839"/>
      <c r="AU1931" s="839"/>
      <c r="AV1931" s="839"/>
      <c r="AW1931" s="839"/>
      <c r="AX1931" s="839"/>
      <c r="AY1931" s="839"/>
      <c r="AZ1931" s="839"/>
      <c r="BA1931" s="839"/>
      <c r="BB1931" s="839"/>
      <c r="BC1931" s="839"/>
      <c r="BD1931" s="839"/>
      <c r="BE1931" s="839"/>
      <c r="BF1931" s="839"/>
      <c r="BG1931" s="839"/>
      <c r="BH1931" s="839"/>
      <c r="BI1931" s="839"/>
      <c r="BJ1931" s="839"/>
      <c r="BK1931" s="839"/>
      <c r="BL1931" s="839"/>
      <c r="BM1931" s="839"/>
      <c r="BN1931" s="839"/>
      <c r="BO1931" s="839"/>
      <c r="BP1931" s="839"/>
      <c r="BQ1931" s="839"/>
      <c r="BR1931" s="839"/>
      <c r="BS1931" s="839"/>
    </row>
    <row r="1932" spans="1:71" s="575" customFormat="1" ht="15.6" customHeight="1" outlineLevel="2" x14ac:dyDescent="0.2">
      <c r="A1932" s="811"/>
      <c r="B1932" s="686"/>
      <c r="C1932" s="699"/>
      <c r="D1932" s="578" t="s">
        <v>1224</v>
      </c>
      <c r="E1932" s="593"/>
      <c r="F1932" s="594"/>
      <c r="G1932" s="574"/>
      <c r="H1932" s="593"/>
      <c r="I1932" s="771"/>
      <c r="J1932" s="771"/>
      <c r="K1932" s="771"/>
      <c r="L1932" s="771"/>
      <c r="M1932" s="772"/>
      <c r="N1932" s="704"/>
      <c r="O1932" s="897"/>
      <c r="P1932" s="897"/>
      <c r="Q1932" s="894"/>
      <c r="R1932" s="889"/>
      <c r="S1932" s="895"/>
      <c r="T1932" s="889"/>
      <c r="U1932" s="889"/>
      <c r="V1932" s="889"/>
      <c r="W1932" s="889"/>
      <c r="X1932" s="889"/>
      <c r="Y1932" s="890"/>
      <c r="Z1932" s="841"/>
      <c r="AA1932" s="839"/>
      <c r="AB1932" s="839"/>
      <c r="AC1932" s="839"/>
      <c r="AD1932" s="839"/>
      <c r="AE1932" s="839"/>
      <c r="AF1932" s="839"/>
      <c r="AG1932" s="839"/>
      <c r="AH1932" s="839"/>
      <c r="AI1932" s="839"/>
      <c r="AJ1932" s="839"/>
      <c r="AK1932" s="839"/>
      <c r="AL1932" s="839"/>
      <c r="AM1932" s="839"/>
      <c r="AN1932" s="839"/>
      <c r="AO1932" s="839"/>
      <c r="AP1932" s="839"/>
      <c r="AQ1932" s="839"/>
      <c r="AR1932" s="839"/>
      <c r="AS1932" s="839"/>
      <c r="AT1932" s="839"/>
      <c r="AU1932" s="839"/>
      <c r="AV1932" s="839"/>
      <c r="AW1932" s="839"/>
      <c r="AX1932" s="839"/>
      <c r="AY1932" s="839"/>
      <c r="AZ1932" s="839"/>
      <c r="BA1932" s="839"/>
      <c r="BB1932" s="839"/>
      <c r="BC1932" s="839"/>
      <c r="BD1932" s="839"/>
      <c r="BE1932" s="839"/>
      <c r="BF1932" s="839"/>
      <c r="BG1932" s="839"/>
      <c r="BH1932" s="839"/>
      <c r="BI1932" s="839"/>
      <c r="BJ1932" s="839"/>
      <c r="BK1932" s="839"/>
      <c r="BL1932" s="839"/>
      <c r="BM1932" s="839"/>
      <c r="BN1932" s="839"/>
      <c r="BO1932" s="839"/>
      <c r="BP1932" s="839"/>
      <c r="BQ1932" s="839"/>
      <c r="BR1932" s="839"/>
      <c r="BS1932" s="839"/>
    </row>
    <row r="1933" spans="1:71" s="575" customFormat="1" ht="15.6" customHeight="1" outlineLevel="2" x14ac:dyDescent="0.2">
      <c r="A1933" s="811"/>
      <c r="B1933" s="686"/>
      <c r="C1933" s="699"/>
      <c r="D1933" s="578" t="s">
        <v>1358</v>
      </c>
      <c r="E1933" s="593"/>
      <c r="F1933" s="594"/>
      <c r="G1933" s="574"/>
      <c r="H1933" s="593"/>
      <c r="I1933" s="771"/>
      <c r="J1933" s="771"/>
      <c r="K1933" s="771"/>
      <c r="L1933" s="768"/>
      <c r="M1933" s="772"/>
      <c r="N1933" s="704"/>
      <c r="O1933" s="888"/>
      <c r="P1933" s="888"/>
      <c r="Q1933" s="894"/>
      <c r="R1933" s="889"/>
      <c r="S1933" s="895"/>
      <c r="T1933" s="889"/>
      <c r="U1933" s="889"/>
      <c r="V1933" s="889"/>
      <c r="W1933" s="889"/>
      <c r="X1933" s="889"/>
      <c r="Y1933" s="890"/>
      <c r="Z1933" s="841"/>
      <c r="AA1933" s="839"/>
      <c r="AB1933" s="839"/>
      <c r="AC1933" s="839"/>
      <c r="AD1933" s="839"/>
      <c r="AE1933" s="839"/>
      <c r="AF1933" s="839"/>
      <c r="AG1933" s="839"/>
      <c r="AH1933" s="839"/>
      <c r="AI1933" s="839"/>
      <c r="AJ1933" s="839"/>
      <c r="AK1933" s="839"/>
      <c r="AL1933" s="839"/>
      <c r="AM1933" s="839"/>
      <c r="AN1933" s="839"/>
      <c r="AO1933" s="839"/>
      <c r="AP1933" s="839"/>
      <c r="AQ1933" s="839"/>
      <c r="AR1933" s="839"/>
      <c r="AS1933" s="839"/>
      <c r="AT1933" s="839"/>
      <c r="AU1933" s="839"/>
      <c r="AV1933" s="839"/>
      <c r="AW1933" s="839"/>
      <c r="AX1933" s="839"/>
      <c r="AY1933" s="839"/>
      <c r="AZ1933" s="839"/>
      <c r="BA1933" s="839"/>
      <c r="BB1933" s="839"/>
      <c r="BC1933" s="839"/>
      <c r="BD1933" s="839"/>
      <c r="BE1933" s="839"/>
      <c r="BF1933" s="839"/>
      <c r="BG1933" s="839"/>
      <c r="BH1933" s="839"/>
      <c r="BI1933" s="839"/>
      <c r="BJ1933" s="839"/>
      <c r="BK1933" s="839"/>
      <c r="BL1933" s="839"/>
      <c r="BM1933" s="839"/>
      <c r="BN1933" s="839"/>
      <c r="BO1933" s="839"/>
      <c r="BP1933" s="839"/>
      <c r="BQ1933" s="839"/>
      <c r="BR1933" s="839"/>
      <c r="BS1933" s="839"/>
    </row>
    <row r="1934" spans="1:71" ht="15.6" customHeight="1" outlineLevel="2" x14ac:dyDescent="0.2">
      <c r="H1934" s="1011"/>
    </row>
    <row r="1935" spans="1:71" ht="9" customHeight="1" outlineLevel="1" x14ac:dyDescent="0.2">
      <c r="B1935" s="582"/>
      <c r="D1935" s="583"/>
      <c r="E1935" s="585"/>
      <c r="F1935" s="583"/>
      <c r="G1935" s="584"/>
      <c r="H1935" s="1018"/>
      <c r="I1935" s="769"/>
      <c r="J1935" s="769"/>
      <c r="K1935" s="769"/>
      <c r="L1935" s="769"/>
      <c r="M1935" s="769"/>
      <c r="N1935" s="694"/>
      <c r="O1935" s="892"/>
      <c r="P1935" s="892"/>
      <c r="Q1935" s="892"/>
      <c r="R1935" s="893"/>
      <c r="S1935" s="893"/>
      <c r="T1935" s="893"/>
      <c r="U1935" s="893"/>
      <c r="V1935" s="893"/>
      <c r="W1935" s="893"/>
      <c r="X1935" s="893"/>
      <c r="Y1935" s="892"/>
      <c r="Z1935" s="837"/>
      <c r="AA1935" s="838"/>
      <c r="AG1935" s="835"/>
      <c r="AH1935" s="835"/>
    </row>
    <row r="1936" spans="1:71" s="574" customFormat="1" ht="15.6" customHeight="1" outlineLevel="1" x14ac:dyDescent="0.2">
      <c r="B1936" s="569" t="s">
        <v>1741</v>
      </c>
      <c r="C1936" s="814"/>
      <c r="D1936" s="570" t="s">
        <v>1870</v>
      </c>
      <c r="E1936" s="577">
        <v>1</v>
      </c>
      <c r="F1936" s="570" t="s">
        <v>73</v>
      </c>
      <c r="G1936" s="571"/>
      <c r="H1936" s="1016">
        <f>SUM(H1938:H1946)</f>
        <v>7.15</v>
      </c>
      <c r="I1936" s="767"/>
      <c r="J1936" s="767">
        <f>SUM(J1938:J1946)</f>
        <v>561.86</v>
      </c>
      <c r="K1936" s="767"/>
      <c r="L1936" s="767">
        <f>SUM(L1938:L1946)</f>
        <v>0</v>
      </c>
      <c r="M1936" s="767">
        <f>SUM(M1938:M1946)</f>
        <v>990.86</v>
      </c>
      <c r="N1936" s="814"/>
      <c r="O1936" s="767">
        <f>SUM(O1937:O1945)</f>
        <v>1198.9405999999999</v>
      </c>
      <c r="P1936" s="885" t="str">
        <f>B1936</f>
        <v>V4-4-A14</v>
      </c>
      <c r="Q1936" s="885"/>
      <c r="R1936" s="886"/>
      <c r="S1936" s="886"/>
      <c r="T1936" s="886"/>
      <c r="U1936" s="899"/>
      <c r="V1936" s="886"/>
      <c r="W1936" s="886"/>
      <c r="X1936" s="886">
        <f>SUM(X1937:X1941)/E1936</f>
        <v>1388.427326</v>
      </c>
      <c r="Y1936" s="885"/>
    </row>
    <row r="1937" spans="1:71" s="575" customFormat="1" ht="15.6" customHeight="1" outlineLevel="2" x14ac:dyDescent="0.2">
      <c r="A1937" s="811"/>
      <c r="B1937" s="578"/>
      <c r="C1937" s="694"/>
      <c r="D1937" s="576"/>
      <c r="E1937" s="579"/>
      <c r="F1937" s="578"/>
      <c r="G1937" s="579"/>
      <c r="H1937" s="1011"/>
      <c r="I1937" s="781"/>
      <c r="J1937" s="768"/>
      <c r="K1937" s="768"/>
      <c r="L1937" s="768"/>
      <c r="M1937" s="768"/>
      <c r="N1937" s="704"/>
      <c r="O1937" s="888" t="str">
        <f>R1937</f>
        <v>incl. opslagen</v>
      </c>
      <c r="P1937" s="888"/>
      <c r="Q1937" s="894"/>
      <c r="R1937" s="901" t="str">
        <f>Tabellen!$C$2</f>
        <v>incl. opslagen</v>
      </c>
      <c r="S1937" s="895"/>
      <c r="T1937" s="901" t="str">
        <f>Tabellen!$C$2</f>
        <v>incl. opslagen</v>
      </c>
      <c r="U1937" s="889"/>
      <c r="V1937" s="889"/>
      <c r="W1937" s="889"/>
      <c r="X1937" s="889"/>
      <c r="Y1937" s="897"/>
      <c r="Z1937" s="839"/>
      <c r="AA1937" s="839"/>
      <c r="AB1937" s="839"/>
      <c r="AC1937" s="839"/>
      <c r="AD1937" s="839"/>
      <c r="AE1937" s="839"/>
      <c r="AF1937" s="839"/>
      <c r="AG1937" s="839"/>
      <c r="AH1937" s="839"/>
      <c r="AI1937" s="839"/>
      <c r="AJ1937" s="839"/>
      <c r="AK1937" s="839"/>
      <c r="AL1937" s="839"/>
      <c r="AM1937" s="839"/>
      <c r="AN1937" s="839"/>
      <c r="AO1937" s="839"/>
      <c r="AP1937" s="839"/>
      <c r="AQ1937" s="839"/>
      <c r="AR1937" s="839"/>
      <c r="AS1937" s="839"/>
      <c r="AT1937" s="839"/>
      <c r="AU1937" s="839"/>
      <c r="AV1937" s="839"/>
      <c r="AW1937" s="839"/>
      <c r="AX1937" s="839"/>
      <c r="AY1937" s="839"/>
      <c r="AZ1937" s="839"/>
      <c r="BA1937" s="839"/>
      <c r="BB1937" s="839"/>
      <c r="BC1937" s="839"/>
      <c r="BD1937" s="839"/>
      <c r="BE1937" s="839"/>
      <c r="BF1937" s="839"/>
      <c r="BG1937" s="839"/>
      <c r="BH1937" s="839"/>
      <c r="BI1937" s="839"/>
      <c r="BJ1937" s="839"/>
      <c r="BK1937" s="839"/>
      <c r="BL1937" s="839"/>
      <c r="BM1937" s="839"/>
      <c r="BN1937" s="839"/>
      <c r="BO1937" s="839"/>
      <c r="BP1937" s="839"/>
      <c r="BQ1937" s="839"/>
      <c r="BR1937" s="839"/>
      <c r="BS1937" s="839"/>
    </row>
    <row r="1938" spans="1:71" s="575" customFormat="1" ht="15.6" customHeight="1" outlineLevel="2" x14ac:dyDescent="0.2">
      <c r="A1938" s="811"/>
      <c r="B1938" s="578"/>
      <c r="C1938" s="694"/>
      <c r="D1938" s="578" t="s">
        <v>1225</v>
      </c>
      <c r="E1938" s="579">
        <v>1</v>
      </c>
      <c r="F1938" s="576" t="s">
        <v>73</v>
      </c>
      <c r="G1938" s="579">
        <v>2</v>
      </c>
      <c r="H1938" s="597">
        <f>E1938*G1938</f>
        <v>2</v>
      </c>
      <c r="I1938" s="768">
        <v>25</v>
      </c>
      <c r="J1938" s="768">
        <f>E1938*I1938</f>
        <v>25</v>
      </c>
      <c r="K1938" s="768"/>
      <c r="L1938" s="768">
        <f>E1938*K1938</f>
        <v>0</v>
      </c>
      <c r="M1938" s="768">
        <f>J1938+H1938*Tabellen!$K$2+L1938</f>
        <v>145</v>
      </c>
      <c r="N1938" s="704"/>
      <c r="O1938" s="889">
        <f>R1938+T1938</f>
        <v>175.45</v>
      </c>
      <c r="P1938" s="902"/>
      <c r="Q1938" s="894" t="s">
        <v>1007</v>
      </c>
      <c r="R1938" s="889">
        <f>H1938*Tabellen!$K$2*Tabellen!$F$2</f>
        <v>145.19999999999999</v>
      </c>
      <c r="S1938" s="895" t="s">
        <v>1089</v>
      </c>
      <c r="T1938" s="889">
        <f>J1938*Tabellen!$F$2</f>
        <v>30.25</v>
      </c>
      <c r="U1938" s="889">
        <f>R1938*Tabellen!$G$2</f>
        <v>13.067999999999998</v>
      </c>
      <c r="V1938" s="889">
        <f>T1938*Tabellen!$H$2</f>
        <v>6.3525</v>
      </c>
      <c r="W1938" s="889">
        <f>U1938+V1938</f>
        <v>19.420499999999997</v>
      </c>
      <c r="X1938" s="889">
        <f>O1938+W1938</f>
        <v>194.87049999999999</v>
      </c>
      <c r="Y1938" s="888"/>
      <c r="Z1938" s="839"/>
      <c r="AA1938" s="839"/>
      <c r="AB1938" s="839"/>
      <c r="AC1938" s="839"/>
      <c r="AD1938" s="839"/>
      <c r="AE1938" s="839"/>
      <c r="AF1938" s="839"/>
      <c r="AG1938" s="839"/>
      <c r="AH1938" s="839"/>
      <c r="AI1938" s="839"/>
      <c r="AJ1938" s="839"/>
      <c r="AK1938" s="839"/>
      <c r="AL1938" s="839"/>
      <c r="AM1938" s="839"/>
      <c r="AN1938" s="839"/>
      <c r="AO1938" s="839"/>
      <c r="AP1938" s="839"/>
      <c r="AQ1938" s="839"/>
      <c r="AR1938" s="839"/>
      <c r="AS1938" s="839"/>
      <c r="AT1938" s="839"/>
      <c r="AU1938" s="839"/>
      <c r="AV1938" s="839"/>
      <c r="AW1938" s="839"/>
      <c r="AX1938" s="839"/>
      <c r="AY1938" s="839"/>
      <c r="AZ1938" s="839"/>
      <c r="BA1938" s="839"/>
      <c r="BB1938" s="839"/>
      <c r="BC1938" s="839"/>
      <c r="BD1938" s="839"/>
      <c r="BE1938" s="839"/>
      <c r="BF1938" s="839"/>
      <c r="BG1938" s="839"/>
      <c r="BH1938" s="839"/>
      <c r="BI1938" s="839"/>
      <c r="BJ1938" s="839"/>
      <c r="BK1938" s="839"/>
      <c r="BL1938" s="839"/>
      <c r="BM1938" s="839"/>
      <c r="BN1938" s="839"/>
      <c r="BO1938" s="839"/>
      <c r="BP1938" s="839"/>
      <c r="BQ1938" s="839"/>
      <c r="BR1938" s="839"/>
      <c r="BS1938" s="839"/>
    </row>
    <row r="1939" spans="1:71" ht="15.6" customHeight="1" outlineLevel="2" x14ac:dyDescent="0.2">
      <c r="D1939" s="576" t="s">
        <v>1227</v>
      </c>
      <c r="E1939" s="579">
        <v>1</v>
      </c>
      <c r="F1939" s="576" t="s">
        <v>72</v>
      </c>
      <c r="G1939" s="580">
        <v>0.5</v>
      </c>
      <c r="H1939" s="1011">
        <f>E1939*G1939</f>
        <v>0.5</v>
      </c>
      <c r="J1939" s="768">
        <f>E1939*I1939</f>
        <v>0</v>
      </c>
      <c r="L1939" s="768">
        <f>E1939*K1939</f>
        <v>0</v>
      </c>
      <c r="M1939" s="768">
        <f>J1939+H1939*Tabellen!$K$2+L1939</f>
        <v>30</v>
      </c>
      <c r="O1939" s="889">
        <f>R1939+T1939</f>
        <v>36.299999999999997</v>
      </c>
      <c r="P1939" s="902"/>
      <c r="Q1939" s="894" t="s">
        <v>1007</v>
      </c>
      <c r="R1939" s="889">
        <f>H1939*Tabellen!$K$2*Tabellen!$F$2</f>
        <v>36.299999999999997</v>
      </c>
      <c r="S1939" s="895" t="s">
        <v>1089</v>
      </c>
      <c r="T1939" s="889">
        <f>J1939*Tabellen!$F$2</f>
        <v>0</v>
      </c>
      <c r="U1939" s="889">
        <f>R1939*Tabellen!$G$2</f>
        <v>3.2669999999999995</v>
      </c>
      <c r="V1939" s="889">
        <f>T1939*Tabellen!$H$2</f>
        <v>0</v>
      </c>
      <c r="W1939" s="889">
        <f>U1939+V1939</f>
        <v>3.2669999999999995</v>
      </c>
      <c r="X1939" s="889">
        <f>O1939+W1939</f>
        <v>39.566999999999993</v>
      </c>
    </row>
    <row r="1940" spans="1:71" s="733" customFormat="1" ht="15.6" customHeight="1" outlineLevel="2" x14ac:dyDescent="0.2">
      <c r="A1940" s="813"/>
      <c r="B1940" s="578"/>
      <c r="C1940" s="694"/>
      <c r="D1940" s="576" t="s">
        <v>1226</v>
      </c>
      <c r="E1940" s="579">
        <f>0.9*4+0.94+0.98+0.98</f>
        <v>6.5</v>
      </c>
      <c r="F1940" s="576" t="s">
        <v>71</v>
      </c>
      <c r="G1940" s="580">
        <v>0.1</v>
      </c>
      <c r="H1940" s="597">
        <f>E1940*G1940</f>
        <v>0.65</v>
      </c>
      <c r="I1940" s="768"/>
      <c r="J1940" s="768"/>
      <c r="K1940" s="768"/>
      <c r="L1940" s="768"/>
      <c r="M1940" s="768">
        <f>J1940+H1940*Tabellen!$K$2+L1940</f>
        <v>39</v>
      </c>
      <c r="N1940" s="736"/>
      <c r="O1940" s="889">
        <f>R1940+T1940</f>
        <v>47.19</v>
      </c>
      <c r="P1940" s="902"/>
      <c r="Q1940" s="894" t="s">
        <v>1007</v>
      </c>
      <c r="R1940" s="889">
        <f>H1940*Tabellen!$K$2*Tabellen!$F$2</f>
        <v>47.19</v>
      </c>
      <c r="S1940" s="895" t="s">
        <v>1089</v>
      </c>
      <c r="T1940" s="889">
        <f>J1940*Tabellen!$F$2</f>
        <v>0</v>
      </c>
      <c r="U1940" s="889">
        <f>R1940*Tabellen!$G$2</f>
        <v>4.2470999999999997</v>
      </c>
      <c r="V1940" s="889">
        <f>T1940*Tabellen!$H$2</f>
        <v>0</v>
      </c>
      <c r="W1940" s="889">
        <f>U1940+V1940</f>
        <v>4.2470999999999997</v>
      </c>
      <c r="X1940" s="889">
        <f>O1940+W1940</f>
        <v>51.437100000000001</v>
      </c>
      <c r="Y1940" s="905"/>
      <c r="Z1940" s="842"/>
      <c r="AA1940" s="842"/>
      <c r="AB1940" s="842"/>
      <c r="AC1940" s="842"/>
      <c r="AD1940" s="842"/>
      <c r="AE1940" s="842"/>
      <c r="AF1940" s="842"/>
      <c r="AG1940" s="842"/>
      <c r="AH1940" s="842"/>
      <c r="AI1940" s="842"/>
      <c r="AJ1940" s="842"/>
      <c r="AK1940" s="842"/>
      <c r="AL1940" s="842"/>
      <c r="AM1940" s="842"/>
      <c r="AN1940" s="842"/>
      <c r="AO1940" s="842"/>
      <c r="AP1940" s="842"/>
      <c r="AQ1940" s="842"/>
      <c r="AR1940" s="842"/>
      <c r="AS1940" s="842"/>
      <c r="AT1940" s="842"/>
      <c r="AU1940" s="842"/>
      <c r="AV1940" s="842"/>
      <c r="AW1940" s="842"/>
      <c r="AX1940" s="842"/>
      <c r="AY1940" s="842"/>
      <c r="AZ1940" s="842"/>
      <c r="BA1940" s="842"/>
      <c r="BB1940" s="842"/>
      <c r="BC1940" s="842"/>
      <c r="BD1940" s="842"/>
      <c r="BE1940" s="842"/>
      <c r="BF1940" s="842"/>
      <c r="BG1940" s="842"/>
      <c r="BH1940" s="842"/>
      <c r="BI1940" s="842"/>
      <c r="BJ1940" s="842"/>
      <c r="BK1940" s="842"/>
      <c r="BL1940" s="842"/>
      <c r="BM1940" s="842"/>
      <c r="BN1940" s="842"/>
      <c r="BO1940" s="842"/>
      <c r="BP1940" s="842"/>
      <c r="BQ1940" s="842"/>
      <c r="BR1940" s="842"/>
      <c r="BS1940" s="842"/>
    </row>
    <row r="1941" spans="1:71" ht="15.6" customHeight="1" outlineLevel="2" x14ac:dyDescent="0.2">
      <c r="B1941" s="578" t="s">
        <v>1771</v>
      </c>
      <c r="D1941" s="576" t="s">
        <v>1770</v>
      </c>
      <c r="E1941" s="579">
        <v>1</v>
      </c>
      <c r="F1941" s="576" t="s">
        <v>73</v>
      </c>
      <c r="G1941" s="580">
        <v>4</v>
      </c>
      <c r="H1941" s="1011">
        <f>E1941*G1941</f>
        <v>4</v>
      </c>
      <c r="I1941" s="768">
        <v>536.86</v>
      </c>
      <c r="J1941" s="768">
        <f>E1941*I1941</f>
        <v>536.86</v>
      </c>
      <c r="L1941" s="768">
        <f>E1941*K1941</f>
        <v>0</v>
      </c>
      <c r="M1941" s="768">
        <f>J1941+H1941*Tabellen!$K$2+L1941</f>
        <v>776.86</v>
      </c>
      <c r="N1941" s="703"/>
      <c r="O1941" s="889">
        <f>R1941+T1941</f>
        <v>940.00059999999996</v>
      </c>
      <c r="P1941" s="902"/>
      <c r="Q1941" s="894" t="s">
        <v>1007</v>
      </c>
      <c r="R1941" s="889">
        <f>H1941*Tabellen!$K$2*Tabellen!$F$2</f>
        <v>290.39999999999998</v>
      </c>
      <c r="S1941" s="895" t="s">
        <v>1089</v>
      </c>
      <c r="T1941" s="889">
        <f>J1941*Tabellen!$F$2</f>
        <v>649.60059999999999</v>
      </c>
      <c r="U1941" s="889">
        <f>R1941*Tabellen!$G$2</f>
        <v>26.135999999999996</v>
      </c>
      <c r="V1941" s="889">
        <f>T1941*Tabellen!$H$2</f>
        <v>136.41612599999999</v>
      </c>
      <c r="W1941" s="889">
        <f>U1941+V1941</f>
        <v>162.55212599999999</v>
      </c>
      <c r="X1941" s="889">
        <f>O1941+W1941</f>
        <v>1102.5527259999999</v>
      </c>
      <c r="Y1941" s="888"/>
      <c r="Z1941" s="836"/>
    </row>
    <row r="1942" spans="1:71" s="575" customFormat="1" ht="15.6" customHeight="1" outlineLevel="2" x14ac:dyDescent="0.2">
      <c r="A1942" s="811"/>
      <c r="B1942" s="578"/>
      <c r="C1942" s="694"/>
      <c r="D1942" s="578" t="s">
        <v>1689</v>
      </c>
      <c r="E1942" s="579"/>
      <c r="F1942" s="578"/>
      <c r="G1942" s="579"/>
      <c r="H1942" s="1011"/>
      <c r="I1942" s="781"/>
      <c r="J1942" s="768"/>
      <c r="K1942" s="768"/>
      <c r="L1942" s="768"/>
      <c r="M1942" s="768"/>
      <c r="N1942" s="704"/>
      <c r="O1942" s="897"/>
      <c r="P1942" s="897"/>
      <c r="Q1942" s="894"/>
      <c r="R1942" s="889"/>
      <c r="S1942" s="895"/>
      <c r="T1942" s="889"/>
      <c r="U1942" s="889"/>
      <c r="V1942" s="889"/>
      <c r="W1942" s="889"/>
      <c r="X1942" s="889"/>
      <c r="Y1942" s="897"/>
      <c r="Z1942" s="839"/>
      <c r="AA1942" s="839"/>
      <c r="AB1942" s="839"/>
      <c r="AC1942" s="839"/>
      <c r="AD1942" s="839"/>
      <c r="AE1942" s="839"/>
      <c r="AF1942" s="839"/>
      <c r="AG1942" s="839"/>
      <c r="AH1942" s="839"/>
      <c r="AI1942" s="839"/>
      <c r="AJ1942" s="839"/>
      <c r="AK1942" s="839"/>
      <c r="AL1942" s="839"/>
      <c r="AM1942" s="839"/>
      <c r="AN1942" s="839"/>
      <c r="AO1942" s="839"/>
      <c r="AP1942" s="839"/>
      <c r="AQ1942" s="839"/>
      <c r="AR1942" s="839"/>
      <c r="AS1942" s="839"/>
      <c r="AT1942" s="839"/>
      <c r="AU1942" s="839"/>
      <c r="AV1942" s="839"/>
      <c r="AW1942" s="839"/>
      <c r="AX1942" s="839"/>
      <c r="AY1942" s="839"/>
      <c r="AZ1942" s="839"/>
      <c r="BA1942" s="839"/>
      <c r="BB1942" s="839"/>
      <c r="BC1942" s="839"/>
      <c r="BD1942" s="839"/>
      <c r="BE1942" s="839"/>
      <c r="BF1942" s="839"/>
      <c r="BG1942" s="839"/>
      <c r="BH1942" s="839"/>
      <c r="BI1942" s="839"/>
      <c r="BJ1942" s="839"/>
      <c r="BK1942" s="839"/>
      <c r="BL1942" s="839"/>
      <c r="BM1942" s="839"/>
      <c r="BN1942" s="839"/>
      <c r="BO1942" s="839"/>
      <c r="BP1942" s="839"/>
      <c r="BQ1942" s="839"/>
      <c r="BR1942" s="839"/>
      <c r="BS1942" s="839"/>
    </row>
    <row r="1943" spans="1:71" s="575" customFormat="1" ht="15.6" customHeight="1" outlineLevel="2" x14ac:dyDescent="0.2">
      <c r="A1943" s="811"/>
      <c r="B1943" s="578"/>
      <c r="C1943" s="694"/>
      <c r="D1943" s="578" t="s">
        <v>1690</v>
      </c>
      <c r="E1943" s="579"/>
      <c r="F1943" s="578"/>
      <c r="G1943" s="579"/>
      <c r="H1943" s="1011"/>
      <c r="I1943" s="781"/>
      <c r="J1943" s="768"/>
      <c r="K1943" s="768"/>
      <c r="L1943" s="768"/>
      <c r="M1943" s="768"/>
      <c r="N1943" s="704"/>
      <c r="O1943" s="897"/>
      <c r="P1943" s="897"/>
      <c r="Q1943" s="894"/>
      <c r="R1943" s="889"/>
      <c r="S1943" s="895"/>
      <c r="T1943" s="889"/>
      <c r="U1943" s="889"/>
      <c r="V1943" s="889"/>
      <c r="W1943" s="889"/>
      <c r="X1943" s="889"/>
      <c r="Y1943" s="897"/>
      <c r="Z1943" s="839"/>
      <c r="AA1943" s="839"/>
      <c r="AB1943" s="839"/>
      <c r="AC1943" s="839"/>
      <c r="AD1943" s="839"/>
      <c r="AE1943" s="839"/>
      <c r="AF1943" s="839"/>
      <c r="AG1943" s="839"/>
      <c r="AH1943" s="839"/>
      <c r="AI1943" s="839"/>
      <c r="AJ1943" s="839"/>
      <c r="AK1943" s="839"/>
      <c r="AL1943" s="839"/>
      <c r="AM1943" s="839"/>
      <c r="AN1943" s="839"/>
      <c r="AO1943" s="839"/>
      <c r="AP1943" s="839"/>
      <c r="AQ1943" s="839"/>
      <c r="AR1943" s="839"/>
      <c r="AS1943" s="839"/>
      <c r="AT1943" s="839"/>
      <c r="AU1943" s="839"/>
      <c r="AV1943" s="839"/>
      <c r="AW1943" s="839"/>
      <c r="AX1943" s="839"/>
      <c r="AY1943" s="839"/>
      <c r="AZ1943" s="839"/>
      <c r="BA1943" s="839"/>
      <c r="BB1943" s="839"/>
      <c r="BC1943" s="839"/>
      <c r="BD1943" s="839"/>
      <c r="BE1943" s="839"/>
      <c r="BF1943" s="839"/>
      <c r="BG1943" s="839"/>
      <c r="BH1943" s="839"/>
      <c r="BI1943" s="839"/>
      <c r="BJ1943" s="839"/>
      <c r="BK1943" s="839"/>
      <c r="BL1943" s="839"/>
      <c r="BM1943" s="839"/>
      <c r="BN1943" s="839"/>
      <c r="BO1943" s="839"/>
      <c r="BP1943" s="839"/>
      <c r="BQ1943" s="839"/>
      <c r="BR1943" s="839"/>
      <c r="BS1943" s="839"/>
    </row>
    <row r="1944" spans="1:71" s="575" customFormat="1" ht="15.6" customHeight="1" outlineLevel="2" x14ac:dyDescent="0.2">
      <c r="A1944" s="811"/>
      <c r="B1944" s="686"/>
      <c r="C1944" s="699"/>
      <c r="D1944" s="692" t="s">
        <v>1224</v>
      </c>
      <c r="E1944" s="593"/>
      <c r="F1944" s="594"/>
      <c r="G1944" s="574"/>
      <c r="H1944" s="593"/>
      <c r="I1944" s="771"/>
      <c r="J1944" s="771"/>
      <c r="K1944" s="771"/>
      <c r="L1944" s="771"/>
      <c r="M1944" s="772"/>
      <c r="N1944" s="704"/>
      <c r="O1944" s="897"/>
      <c r="P1944" s="897"/>
      <c r="Q1944" s="894"/>
      <c r="R1944" s="889"/>
      <c r="S1944" s="895"/>
      <c r="T1944" s="889"/>
      <c r="U1944" s="889"/>
      <c r="V1944" s="889"/>
      <c r="W1944" s="889"/>
      <c r="X1944" s="889"/>
      <c r="Y1944" s="890"/>
      <c r="Z1944" s="841"/>
      <c r="AA1944" s="839"/>
      <c r="AB1944" s="839"/>
      <c r="AC1944" s="839"/>
      <c r="AD1944" s="839"/>
      <c r="AE1944" s="839"/>
      <c r="AF1944" s="839"/>
      <c r="AG1944" s="839"/>
      <c r="AH1944" s="839"/>
      <c r="AI1944" s="839"/>
      <c r="AJ1944" s="839"/>
      <c r="AK1944" s="839"/>
      <c r="AL1944" s="839"/>
      <c r="AM1944" s="839"/>
      <c r="AN1944" s="839"/>
      <c r="AO1944" s="839"/>
      <c r="AP1944" s="839"/>
      <c r="AQ1944" s="839"/>
      <c r="AR1944" s="839"/>
      <c r="AS1944" s="839"/>
      <c r="AT1944" s="839"/>
      <c r="AU1944" s="839"/>
      <c r="AV1944" s="839"/>
      <c r="AW1944" s="839"/>
      <c r="AX1944" s="839"/>
      <c r="AY1944" s="839"/>
      <c r="AZ1944" s="839"/>
      <c r="BA1944" s="839"/>
      <c r="BB1944" s="839"/>
      <c r="BC1944" s="839"/>
      <c r="BD1944" s="839"/>
      <c r="BE1944" s="839"/>
      <c r="BF1944" s="839"/>
      <c r="BG1944" s="839"/>
      <c r="BH1944" s="839"/>
      <c r="BI1944" s="839"/>
      <c r="BJ1944" s="839"/>
      <c r="BK1944" s="839"/>
      <c r="BL1944" s="839"/>
      <c r="BM1944" s="839"/>
      <c r="BN1944" s="839"/>
      <c r="BO1944" s="839"/>
      <c r="BP1944" s="839"/>
      <c r="BQ1944" s="839"/>
      <c r="BR1944" s="839"/>
      <c r="BS1944" s="839"/>
    </row>
    <row r="1945" spans="1:71" s="575" customFormat="1" ht="15.6" customHeight="1" outlineLevel="2" x14ac:dyDescent="0.2">
      <c r="A1945" s="811"/>
      <c r="B1945" s="686"/>
      <c r="C1945" s="699"/>
      <c r="D1945" s="692" t="s">
        <v>1358</v>
      </c>
      <c r="E1945" s="593"/>
      <c r="F1945" s="594"/>
      <c r="G1945" s="574"/>
      <c r="H1945" s="593"/>
      <c r="I1945" s="771"/>
      <c r="J1945" s="771"/>
      <c r="K1945" s="771"/>
      <c r="L1945" s="768"/>
      <c r="M1945" s="772"/>
      <c r="N1945" s="704"/>
      <c r="O1945" s="888"/>
      <c r="P1945" s="888"/>
      <c r="Q1945" s="894"/>
      <c r="R1945" s="889"/>
      <c r="S1945" s="895"/>
      <c r="T1945" s="889"/>
      <c r="U1945" s="889"/>
      <c r="V1945" s="889"/>
      <c r="W1945" s="889"/>
      <c r="X1945" s="889"/>
      <c r="Y1945" s="890"/>
      <c r="Z1945" s="841"/>
      <c r="AA1945" s="839"/>
      <c r="AB1945" s="839"/>
      <c r="AC1945" s="839"/>
      <c r="AD1945" s="839"/>
      <c r="AE1945" s="839"/>
      <c r="AF1945" s="839"/>
      <c r="AG1945" s="839"/>
      <c r="AH1945" s="839"/>
      <c r="AI1945" s="839"/>
      <c r="AJ1945" s="839"/>
      <c r="AK1945" s="839"/>
      <c r="AL1945" s="839"/>
      <c r="AM1945" s="839"/>
      <c r="AN1945" s="839"/>
      <c r="AO1945" s="839"/>
      <c r="AP1945" s="839"/>
      <c r="AQ1945" s="839"/>
      <c r="AR1945" s="839"/>
      <c r="AS1945" s="839"/>
      <c r="AT1945" s="839"/>
      <c r="AU1945" s="839"/>
      <c r="AV1945" s="839"/>
      <c r="AW1945" s="839"/>
      <c r="AX1945" s="839"/>
      <c r="AY1945" s="839"/>
      <c r="AZ1945" s="839"/>
      <c r="BA1945" s="839"/>
      <c r="BB1945" s="839"/>
      <c r="BC1945" s="839"/>
      <c r="BD1945" s="839"/>
      <c r="BE1945" s="839"/>
      <c r="BF1945" s="839"/>
      <c r="BG1945" s="839"/>
      <c r="BH1945" s="839"/>
      <c r="BI1945" s="839"/>
      <c r="BJ1945" s="839"/>
      <c r="BK1945" s="839"/>
      <c r="BL1945" s="839"/>
      <c r="BM1945" s="839"/>
      <c r="BN1945" s="839"/>
      <c r="BO1945" s="839"/>
      <c r="BP1945" s="839"/>
      <c r="BQ1945" s="839"/>
      <c r="BR1945" s="839"/>
      <c r="BS1945" s="839"/>
    </row>
    <row r="1946" spans="1:71" ht="15.6" customHeight="1" outlineLevel="2" x14ac:dyDescent="0.2">
      <c r="H1946" s="1011"/>
    </row>
    <row r="1947" spans="1:71" ht="9" customHeight="1" outlineLevel="1" x14ac:dyDescent="0.2">
      <c r="B1947" s="582"/>
      <c r="D1947" s="583"/>
      <c r="E1947" s="585"/>
      <c r="F1947" s="583"/>
      <c r="G1947" s="584"/>
      <c r="H1947" s="1018"/>
      <c r="I1947" s="769"/>
      <c r="J1947" s="769"/>
      <c r="K1947" s="769"/>
      <c r="L1947" s="769"/>
      <c r="M1947" s="769"/>
      <c r="N1947" s="694"/>
      <c r="O1947" s="892"/>
      <c r="P1947" s="892"/>
      <c r="Q1947" s="892"/>
      <c r="R1947" s="893"/>
      <c r="S1947" s="893"/>
      <c r="T1947" s="893"/>
      <c r="U1947" s="893"/>
      <c r="V1947" s="893"/>
      <c r="W1947" s="893"/>
      <c r="X1947" s="893"/>
      <c r="Y1947" s="892"/>
      <c r="Z1947" s="837"/>
      <c r="AA1947" s="838"/>
      <c r="AG1947" s="835"/>
      <c r="AH1947" s="835"/>
    </row>
    <row r="1948" spans="1:71" s="789" customFormat="1" ht="15.6" customHeight="1" outlineLevel="1" x14ac:dyDescent="0.2">
      <c r="B1948" s="569" t="s">
        <v>1742</v>
      </c>
      <c r="C1948" s="814"/>
      <c r="D1948" s="570" t="s">
        <v>1841</v>
      </c>
      <c r="E1948" s="577">
        <v>1</v>
      </c>
      <c r="F1948" s="570" t="s">
        <v>73</v>
      </c>
      <c r="G1948" s="571"/>
      <c r="H1948" s="1016">
        <f>SUM(H1950:H1959)</f>
        <v>6.9239999999999995</v>
      </c>
      <c r="I1948" s="767"/>
      <c r="J1948" s="767">
        <f>SUM(J1950:J1959)</f>
        <v>611.6</v>
      </c>
      <c r="K1948" s="767"/>
      <c r="L1948" s="767">
        <f>SUM(L1950:L1959)</f>
        <v>0</v>
      </c>
      <c r="M1948" s="767">
        <f>SUM(M1950:M1958)</f>
        <v>1027.04</v>
      </c>
      <c r="N1948" s="814"/>
      <c r="O1948" s="886">
        <f>SUM(O1949:O1953)</f>
        <v>1242.7184</v>
      </c>
      <c r="P1948" s="885" t="str">
        <f>B1948</f>
        <v>V4-4-A15</v>
      </c>
      <c r="Q1948" s="885"/>
      <c r="R1948" s="886"/>
      <c r="S1948" s="886"/>
      <c r="T1948" s="886"/>
      <c r="U1948" s="899"/>
      <c r="V1948" s="886"/>
      <c r="W1948" s="886"/>
      <c r="X1948" s="886">
        <f>SUM(X1949:X1953)/E1948</f>
        <v>1443.3673760000001</v>
      </c>
      <c r="Y1948" s="885"/>
      <c r="Z1948" s="836"/>
      <c r="AA1948" s="832"/>
      <c r="AB1948" s="832"/>
      <c r="AC1948" s="832"/>
      <c r="AD1948" s="832"/>
      <c r="AE1948" s="832"/>
      <c r="AF1948" s="832"/>
      <c r="AG1948" s="832"/>
      <c r="AH1948" s="832"/>
      <c r="AI1948" s="832"/>
      <c r="AJ1948" s="832"/>
      <c r="AK1948" s="832"/>
      <c r="AL1948" s="832"/>
      <c r="AM1948" s="832"/>
      <c r="AN1948" s="832"/>
      <c r="AO1948" s="832"/>
      <c r="AP1948" s="832"/>
      <c r="AQ1948" s="832"/>
      <c r="AR1948" s="832"/>
      <c r="AS1948" s="832"/>
      <c r="AT1948" s="832"/>
      <c r="AU1948" s="832"/>
      <c r="AV1948" s="832"/>
      <c r="AW1948" s="832"/>
      <c r="AX1948" s="832"/>
      <c r="AY1948" s="832"/>
      <c r="AZ1948" s="832"/>
      <c r="BA1948" s="832"/>
      <c r="BB1948" s="832"/>
      <c r="BC1948" s="832"/>
      <c r="BD1948" s="832"/>
      <c r="BE1948" s="832"/>
      <c r="BF1948" s="832"/>
      <c r="BG1948" s="832"/>
      <c r="BH1948" s="832"/>
      <c r="BI1948" s="832"/>
      <c r="BJ1948" s="832"/>
      <c r="BK1948" s="832"/>
      <c r="BL1948" s="832"/>
      <c r="BM1948" s="832"/>
      <c r="BN1948" s="832"/>
      <c r="BO1948" s="832"/>
      <c r="BP1948" s="832"/>
      <c r="BQ1948" s="832"/>
      <c r="BR1948" s="832"/>
      <c r="BS1948" s="832"/>
    </row>
    <row r="1949" spans="1:71" s="575" customFormat="1" ht="15.6" customHeight="1" outlineLevel="2" x14ac:dyDescent="0.2">
      <c r="A1949" s="811"/>
      <c r="B1949" s="578"/>
      <c r="C1949" s="694"/>
      <c r="D1949" s="576"/>
      <c r="E1949" s="590"/>
      <c r="G1949" s="573"/>
      <c r="H1949" s="856"/>
      <c r="I1949" s="770"/>
      <c r="J1949" s="770"/>
      <c r="K1949" s="770"/>
      <c r="L1949" s="770"/>
      <c r="M1949" s="770"/>
      <c r="N1949" s="704"/>
      <c r="O1949" s="888" t="str">
        <f>R1949</f>
        <v>incl. opslagen</v>
      </c>
      <c r="P1949" s="888"/>
      <c r="Q1949" s="894"/>
      <c r="R1949" s="901" t="str">
        <f>Tabellen!$C$2</f>
        <v>incl. opslagen</v>
      </c>
      <c r="S1949" s="895"/>
      <c r="T1949" s="901" t="str">
        <f>Tabellen!$C$2</f>
        <v>incl. opslagen</v>
      </c>
      <c r="U1949" s="889"/>
      <c r="V1949" s="889"/>
      <c r="W1949" s="889"/>
      <c r="X1949" s="889"/>
      <c r="Y1949" s="888"/>
      <c r="Z1949" s="839"/>
      <c r="AA1949" s="839"/>
      <c r="AB1949" s="839"/>
      <c r="AC1949" s="839"/>
      <c r="AD1949" s="839"/>
      <c r="AE1949" s="839"/>
      <c r="AF1949" s="839"/>
      <c r="AG1949" s="839"/>
      <c r="AH1949" s="839"/>
      <c r="AI1949" s="839"/>
      <c r="AJ1949" s="839"/>
      <c r="AK1949" s="839"/>
      <c r="AL1949" s="839"/>
      <c r="AM1949" s="839"/>
      <c r="AN1949" s="839"/>
      <c r="AO1949" s="839"/>
      <c r="AP1949" s="839"/>
      <c r="AQ1949" s="839"/>
      <c r="AR1949" s="839"/>
      <c r="AS1949" s="839"/>
      <c r="AT1949" s="839"/>
      <c r="AU1949" s="839"/>
      <c r="AV1949" s="839"/>
      <c r="AW1949" s="839"/>
      <c r="AX1949" s="839"/>
      <c r="AY1949" s="839"/>
      <c r="AZ1949" s="839"/>
      <c r="BA1949" s="839"/>
      <c r="BB1949" s="839"/>
      <c r="BC1949" s="839"/>
      <c r="BD1949" s="839"/>
      <c r="BE1949" s="839"/>
      <c r="BF1949" s="839"/>
      <c r="BG1949" s="839"/>
      <c r="BH1949" s="839"/>
      <c r="BI1949" s="839"/>
      <c r="BJ1949" s="839"/>
      <c r="BK1949" s="839"/>
      <c r="BL1949" s="839"/>
      <c r="BM1949" s="839"/>
      <c r="BN1949" s="839"/>
      <c r="BO1949" s="839"/>
      <c r="BP1949" s="839"/>
      <c r="BQ1949" s="839"/>
      <c r="BR1949" s="839"/>
      <c r="BS1949" s="839"/>
    </row>
    <row r="1950" spans="1:71" s="575" customFormat="1" ht="15.6" customHeight="1" outlineLevel="2" x14ac:dyDescent="0.2">
      <c r="A1950" s="811"/>
      <c r="B1950" s="578"/>
      <c r="C1950" s="694"/>
      <c r="D1950" s="578" t="s">
        <v>1225</v>
      </c>
      <c r="E1950" s="579">
        <v>1</v>
      </c>
      <c r="F1950" s="576" t="s">
        <v>73</v>
      </c>
      <c r="G1950" s="579">
        <v>2</v>
      </c>
      <c r="H1950" s="597">
        <f>E1950*G1950</f>
        <v>2</v>
      </c>
      <c r="I1950" s="768">
        <v>25</v>
      </c>
      <c r="J1950" s="768">
        <f>E1950*I1950</f>
        <v>25</v>
      </c>
      <c r="K1950" s="768"/>
      <c r="L1950" s="768">
        <f>E1950*K1950</f>
        <v>0</v>
      </c>
      <c r="M1950" s="768">
        <f>J1950+H1950*Tabellen!$K$2+L1950</f>
        <v>145</v>
      </c>
      <c r="N1950" s="704"/>
      <c r="O1950" s="889">
        <f>R1950+T1950</f>
        <v>175.45</v>
      </c>
      <c r="P1950" s="902"/>
      <c r="Q1950" s="894" t="s">
        <v>1007</v>
      </c>
      <c r="R1950" s="889">
        <f>H1950*Tabellen!$K$2*Tabellen!$F$2</f>
        <v>145.19999999999999</v>
      </c>
      <c r="S1950" s="895" t="s">
        <v>1089</v>
      </c>
      <c r="T1950" s="889">
        <f>J1950*Tabellen!$F$2</f>
        <v>30.25</v>
      </c>
      <c r="U1950" s="889">
        <f>R1950*Tabellen!$G$2</f>
        <v>13.067999999999998</v>
      </c>
      <c r="V1950" s="889">
        <f>T1950*Tabellen!$H$2</f>
        <v>6.3525</v>
      </c>
      <c r="W1950" s="889">
        <f>U1950+V1950</f>
        <v>19.420499999999997</v>
      </c>
      <c r="X1950" s="889">
        <f>O1950+W1950</f>
        <v>194.87049999999999</v>
      </c>
      <c r="Y1950" s="888"/>
      <c r="Z1950" s="839"/>
      <c r="AA1950" s="839"/>
      <c r="AB1950" s="839"/>
      <c r="AC1950" s="839"/>
      <c r="AD1950" s="839"/>
      <c r="AE1950" s="839"/>
      <c r="AF1950" s="839"/>
      <c r="AG1950" s="839"/>
      <c r="AH1950" s="839"/>
      <c r="AI1950" s="839"/>
      <c r="AJ1950" s="839"/>
      <c r="AK1950" s="839"/>
      <c r="AL1950" s="839"/>
      <c r="AM1950" s="839"/>
      <c r="AN1950" s="839"/>
      <c r="AO1950" s="839"/>
      <c r="AP1950" s="839"/>
      <c r="AQ1950" s="839"/>
      <c r="AR1950" s="839"/>
      <c r="AS1950" s="839"/>
      <c r="AT1950" s="839"/>
      <c r="AU1950" s="839"/>
      <c r="AV1950" s="839"/>
      <c r="AW1950" s="839"/>
      <c r="AX1950" s="839"/>
      <c r="AY1950" s="839"/>
      <c r="AZ1950" s="839"/>
      <c r="BA1950" s="839"/>
      <c r="BB1950" s="839"/>
      <c r="BC1950" s="839"/>
      <c r="BD1950" s="839"/>
      <c r="BE1950" s="839"/>
      <c r="BF1950" s="839"/>
      <c r="BG1950" s="839"/>
      <c r="BH1950" s="839"/>
      <c r="BI1950" s="839"/>
      <c r="BJ1950" s="839"/>
      <c r="BK1950" s="839"/>
      <c r="BL1950" s="839"/>
      <c r="BM1950" s="839"/>
      <c r="BN1950" s="839"/>
      <c r="BO1950" s="839"/>
      <c r="BP1950" s="839"/>
      <c r="BQ1950" s="839"/>
      <c r="BR1950" s="839"/>
      <c r="BS1950" s="839"/>
    </row>
    <row r="1951" spans="1:71" ht="15.6" customHeight="1" outlineLevel="2" x14ac:dyDescent="0.2">
      <c r="D1951" s="576" t="s">
        <v>1227</v>
      </c>
      <c r="E1951" s="579">
        <v>1</v>
      </c>
      <c r="F1951" s="576" t="s">
        <v>72</v>
      </c>
      <c r="G1951" s="580">
        <v>0.5</v>
      </c>
      <c r="H1951" s="1011">
        <f>E1951*G1951</f>
        <v>0.5</v>
      </c>
      <c r="J1951" s="768">
        <f>E1951*I1951</f>
        <v>0</v>
      </c>
      <c r="L1951" s="768">
        <f>E1951*K1951</f>
        <v>0</v>
      </c>
      <c r="M1951" s="768">
        <f>J1951+H1951*Tabellen!$K$2+L1951</f>
        <v>30</v>
      </c>
      <c r="O1951" s="889">
        <f>R1951+T1951</f>
        <v>36.299999999999997</v>
      </c>
      <c r="P1951" s="902"/>
      <c r="Q1951" s="894" t="s">
        <v>1007</v>
      </c>
      <c r="R1951" s="889">
        <f>H1951*Tabellen!$K$2*Tabellen!$F$2</f>
        <v>36.299999999999997</v>
      </c>
      <c r="S1951" s="895" t="s">
        <v>1089</v>
      </c>
      <c r="T1951" s="889">
        <f>J1951*Tabellen!$F$2</f>
        <v>0</v>
      </c>
      <c r="U1951" s="889">
        <f>R1951*Tabellen!$G$2</f>
        <v>3.2669999999999995</v>
      </c>
      <c r="V1951" s="889">
        <f>T1951*Tabellen!$H$2</f>
        <v>0</v>
      </c>
      <c r="W1951" s="889">
        <f>U1951+V1951</f>
        <v>3.2669999999999995</v>
      </c>
      <c r="X1951" s="889">
        <f>O1951+W1951</f>
        <v>39.566999999999993</v>
      </c>
    </row>
    <row r="1952" spans="1:71" s="733" customFormat="1" ht="15.6" customHeight="1" outlineLevel="2" x14ac:dyDescent="0.2">
      <c r="A1952" s="813"/>
      <c r="B1952" s="578"/>
      <c r="C1952" s="694"/>
      <c r="D1952" s="576" t="s">
        <v>1226</v>
      </c>
      <c r="E1952" s="579">
        <f>0.94+0.94+1.18+1.18</f>
        <v>4.2399999999999993</v>
      </c>
      <c r="F1952" s="576" t="s">
        <v>71</v>
      </c>
      <c r="G1952" s="580">
        <v>0.1</v>
      </c>
      <c r="H1952" s="597">
        <f>E1952*G1952</f>
        <v>0.42399999999999993</v>
      </c>
      <c r="I1952" s="768"/>
      <c r="J1952" s="768"/>
      <c r="K1952" s="768"/>
      <c r="L1952" s="768"/>
      <c r="M1952" s="768">
        <f>J1952+H1952*Tabellen!$K$2+L1952</f>
        <v>25.439999999999998</v>
      </c>
      <c r="N1952" s="736"/>
      <c r="O1952" s="889">
        <f>R1952+T1952</f>
        <v>30.782399999999996</v>
      </c>
      <c r="P1952" s="902"/>
      <c r="Q1952" s="894" t="s">
        <v>1007</v>
      </c>
      <c r="R1952" s="889">
        <f>H1952*Tabellen!$K$2*Tabellen!$F$2</f>
        <v>30.782399999999996</v>
      </c>
      <c r="S1952" s="895" t="s">
        <v>1089</v>
      </c>
      <c r="T1952" s="889">
        <f>J1952*Tabellen!$F$2</f>
        <v>0</v>
      </c>
      <c r="U1952" s="889">
        <f>R1952*Tabellen!$G$2</f>
        <v>2.7704159999999995</v>
      </c>
      <c r="V1952" s="889">
        <f>T1952*Tabellen!$H$2</f>
        <v>0</v>
      </c>
      <c r="W1952" s="889">
        <f>U1952+V1952</f>
        <v>2.7704159999999995</v>
      </c>
      <c r="X1952" s="889">
        <f>O1952+W1952</f>
        <v>33.552815999999993</v>
      </c>
      <c r="Y1952" s="905"/>
      <c r="Z1952" s="842"/>
      <c r="AA1952" s="842"/>
      <c r="AB1952" s="842"/>
      <c r="AC1952" s="842"/>
      <c r="AD1952" s="842"/>
      <c r="AE1952" s="842"/>
      <c r="AF1952" s="842"/>
      <c r="AG1952" s="842"/>
      <c r="AH1952" s="842"/>
      <c r="AI1952" s="842"/>
      <c r="AJ1952" s="842"/>
      <c r="AK1952" s="842"/>
      <c r="AL1952" s="842"/>
      <c r="AM1952" s="842"/>
      <c r="AN1952" s="842"/>
      <c r="AO1952" s="842"/>
      <c r="AP1952" s="842"/>
      <c r="AQ1952" s="842"/>
      <c r="AR1952" s="842"/>
      <c r="AS1952" s="842"/>
      <c r="AT1952" s="842"/>
      <c r="AU1952" s="842"/>
      <c r="AV1952" s="842"/>
      <c r="AW1952" s="842"/>
      <c r="AX1952" s="842"/>
      <c r="AY1952" s="842"/>
      <c r="AZ1952" s="842"/>
      <c r="BA1952" s="842"/>
      <c r="BB1952" s="842"/>
      <c r="BC1952" s="842"/>
      <c r="BD1952" s="842"/>
      <c r="BE1952" s="842"/>
      <c r="BF1952" s="842"/>
      <c r="BG1952" s="842"/>
      <c r="BH1952" s="842"/>
      <c r="BI1952" s="842"/>
      <c r="BJ1952" s="842"/>
      <c r="BK1952" s="842"/>
      <c r="BL1952" s="842"/>
      <c r="BM1952" s="842"/>
      <c r="BN1952" s="842"/>
      <c r="BO1952" s="842"/>
      <c r="BP1952" s="842"/>
      <c r="BQ1952" s="842"/>
      <c r="BR1952" s="842"/>
      <c r="BS1952" s="842"/>
    </row>
    <row r="1953" spans="1:71" ht="15.6" customHeight="1" outlineLevel="2" x14ac:dyDescent="0.2">
      <c r="B1953" s="578" t="s">
        <v>1772</v>
      </c>
      <c r="D1953" s="576" t="s">
        <v>1773</v>
      </c>
      <c r="E1953" s="579">
        <v>1</v>
      </c>
      <c r="F1953" s="576" t="s">
        <v>73</v>
      </c>
      <c r="G1953" s="580">
        <v>4</v>
      </c>
      <c r="H1953" s="1011">
        <f>E1953*G1953</f>
        <v>4</v>
      </c>
      <c r="I1953" s="1014">
        <v>586.6</v>
      </c>
      <c r="J1953" s="768">
        <f>E1953*I1953</f>
        <v>586.6</v>
      </c>
      <c r="L1953" s="768">
        <f>E1953*K1953</f>
        <v>0</v>
      </c>
      <c r="M1953" s="768">
        <f>J1953+H1953*Tabellen!$K$2+L1953</f>
        <v>826.6</v>
      </c>
      <c r="N1953" s="703"/>
      <c r="O1953" s="889">
        <f>R1953+T1953</f>
        <v>1000.186</v>
      </c>
      <c r="P1953" s="902"/>
      <c r="Q1953" s="894" t="s">
        <v>1007</v>
      </c>
      <c r="R1953" s="889">
        <f>H1953*Tabellen!$K$2*Tabellen!$F$2</f>
        <v>290.39999999999998</v>
      </c>
      <c r="S1953" s="895" t="s">
        <v>1089</v>
      </c>
      <c r="T1953" s="889">
        <f>J1953*Tabellen!$F$2</f>
        <v>709.78600000000006</v>
      </c>
      <c r="U1953" s="889">
        <f>R1953*Tabellen!$G$2</f>
        <v>26.135999999999996</v>
      </c>
      <c r="V1953" s="889">
        <f>T1953*Tabellen!$H$2</f>
        <v>149.05506</v>
      </c>
      <c r="W1953" s="889">
        <f>U1953+V1953</f>
        <v>175.19105999999999</v>
      </c>
      <c r="X1953" s="889">
        <f>O1953+W1953</f>
        <v>1175.37706</v>
      </c>
      <c r="Y1953" s="888"/>
      <c r="Z1953" s="836"/>
    </row>
    <row r="1954" spans="1:71" s="575" customFormat="1" ht="15.6" customHeight="1" outlineLevel="2" x14ac:dyDescent="0.2">
      <c r="A1954" s="811"/>
      <c r="B1954" s="578"/>
      <c r="C1954" s="694"/>
      <c r="D1954" s="578" t="s">
        <v>1689</v>
      </c>
      <c r="E1954" s="579"/>
      <c r="F1954" s="578"/>
      <c r="G1954" s="579"/>
      <c r="H1954" s="1011"/>
      <c r="I1954" s="781"/>
      <c r="J1954" s="768"/>
      <c r="K1954" s="768"/>
      <c r="L1954" s="768"/>
      <c r="M1954" s="768"/>
      <c r="N1954" s="704"/>
      <c r="O1954" s="897"/>
      <c r="P1954" s="897"/>
      <c r="Q1954" s="894"/>
      <c r="R1954" s="889"/>
      <c r="S1954" s="895"/>
      <c r="T1954" s="889"/>
      <c r="U1954" s="889"/>
      <c r="V1954" s="889"/>
      <c r="W1954" s="889"/>
      <c r="X1954" s="889"/>
      <c r="Y1954" s="897"/>
      <c r="Z1954" s="839"/>
      <c r="AA1954" s="839"/>
      <c r="AB1954" s="839"/>
      <c r="AC1954" s="839"/>
      <c r="AD1954" s="839"/>
      <c r="AE1954" s="839"/>
      <c r="AF1954" s="839"/>
      <c r="AG1954" s="839"/>
      <c r="AH1954" s="839"/>
      <c r="AI1954" s="839"/>
      <c r="AJ1954" s="839"/>
      <c r="AK1954" s="839"/>
      <c r="AL1954" s="839"/>
      <c r="AM1954" s="839"/>
      <c r="AN1954" s="839"/>
      <c r="AO1954" s="839"/>
      <c r="AP1954" s="839"/>
      <c r="AQ1954" s="839"/>
      <c r="AR1954" s="839"/>
      <c r="AS1954" s="839"/>
      <c r="AT1954" s="839"/>
      <c r="AU1954" s="839"/>
      <c r="AV1954" s="839"/>
      <c r="AW1954" s="839"/>
      <c r="AX1954" s="839"/>
      <c r="AY1954" s="839"/>
      <c r="AZ1954" s="839"/>
      <c r="BA1954" s="839"/>
      <c r="BB1954" s="839"/>
      <c r="BC1954" s="839"/>
      <c r="BD1954" s="839"/>
      <c r="BE1954" s="839"/>
      <c r="BF1954" s="839"/>
      <c r="BG1954" s="839"/>
      <c r="BH1954" s="839"/>
      <c r="BI1954" s="839"/>
      <c r="BJ1954" s="839"/>
      <c r="BK1954" s="839"/>
      <c r="BL1954" s="839"/>
      <c r="BM1954" s="839"/>
      <c r="BN1954" s="839"/>
      <c r="BO1954" s="839"/>
      <c r="BP1954" s="839"/>
      <c r="BQ1954" s="839"/>
      <c r="BR1954" s="839"/>
      <c r="BS1954" s="839"/>
    </row>
    <row r="1955" spans="1:71" s="575" customFormat="1" ht="15.6" customHeight="1" outlineLevel="2" x14ac:dyDescent="0.2">
      <c r="A1955" s="811"/>
      <c r="B1955" s="578"/>
      <c r="C1955" s="694"/>
      <c r="D1955" s="578" t="s">
        <v>1690</v>
      </c>
      <c r="E1955" s="579"/>
      <c r="F1955" s="578"/>
      <c r="G1955" s="579"/>
      <c r="H1955" s="1011"/>
      <c r="I1955" s="781"/>
      <c r="J1955" s="768"/>
      <c r="K1955" s="768"/>
      <c r="L1955" s="768"/>
      <c r="M1955" s="768"/>
      <c r="N1955" s="704"/>
      <c r="O1955" s="897"/>
      <c r="P1955" s="897"/>
      <c r="Q1955" s="894"/>
      <c r="R1955" s="889"/>
      <c r="S1955" s="895"/>
      <c r="T1955" s="889"/>
      <c r="U1955" s="889"/>
      <c r="V1955" s="889"/>
      <c r="W1955" s="889"/>
      <c r="X1955" s="889"/>
      <c r="Y1955" s="897"/>
      <c r="Z1955" s="839"/>
      <c r="AA1955" s="839"/>
      <c r="AB1955" s="839"/>
      <c r="AC1955" s="839"/>
      <c r="AD1955" s="839"/>
      <c r="AE1955" s="839"/>
      <c r="AF1955" s="839"/>
      <c r="AG1955" s="839"/>
      <c r="AH1955" s="839"/>
      <c r="AI1955" s="839"/>
      <c r="AJ1955" s="839"/>
      <c r="AK1955" s="839"/>
      <c r="AL1955" s="839"/>
      <c r="AM1955" s="839"/>
      <c r="AN1955" s="839"/>
      <c r="AO1955" s="839"/>
      <c r="AP1955" s="839"/>
      <c r="AQ1955" s="839"/>
      <c r="AR1955" s="839"/>
      <c r="AS1955" s="839"/>
      <c r="AT1955" s="839"/>
      <c r="AU1955" s="839"/>
      <c r="AV1955" s="839"/>
      <c r="AW1955" s="839"/>
      <c r="AX1955" s="839"/>
      <c r="AY1955" s="839"/>
      <c r="AZ1955" s="839"/>
      <c r="BA1955" s="839"/>
      <c r="BB1955" s="839"/>
      <c r="BC1955" s="839"/>
      <c r="BD1955" s="839"/>
      <c r="BE1955" s="839"/>
      <c r="BF1955" s="839"/>
      <c r="BG1955" s="839"/>
      <c r="BH1955" s="839"/>
      <c r="BI1955" s="839"/>
      <c r="BJ1955" s="839"/>
      <c r="BK1955" s="839"/>
      <c r="BL1955" s="839"/>
      <c r="BM1955" s="839"/>
      <c r="BN1955" s="839"/>
      <c r="BO1955" s="839"/>
      <c r="BP1955" s="839"/>
      <c r="BQ1955" s="839"/>
      <c r="BR1955" s="839"/>
      <c r="BS1955" s="839"/>
    </row>
    <row r="1956" spans="1:71" s="575" customFormat="1" ht="15.6" customHeight="1" outlineLevel="2" x14ac:dyDescent="0.2">
      <c r="A1956" s="811"/>
      <c r="B1956" s="686"/>
      <c r="C1956" s="699"/>
      <c r="D1956" s="692" t="s">
        <v>1224</v>
      </c>
      <c r="E1956" s="593"/>
      <c r="F1956" s="594"/>
      <c r="G1956" s="574"/>
      <c r="H1956" s="593"/>
      <c r="I1956" s="771"/>
      <c r="J1956" s="771"/>
      <c r="K1956" s="771"/>
      <c r="L1956" s="771"/>
      <c r="M1956" s="772"/>
      <c r="N1956" s="704"/>
      <c r="O1956" s="897"/>
      <c r="P1956" s="897"/>
      <c r="Q1956" s="894"/>
      <c r="R1956" s="889"/>
      <c r="S1956" s="895"/>
      <c r="T1956" s="889"/>
      <c r="U1956" s="889"/>
      <c r="V1956" s="889"/>
      <c r="W1956" s="889"/>
      <c r="X1956" s="889"/>
      <c r="Y1956" s="890"/>
      <c r="Z1956" s="841"/>
      <c r="AA1956" s="839"/>
      <c r="AB1956" s="839"/>
      <c r="AC1956" s="839"/>
      <c r="AD1956" s="839"/>
      <c r="AE1956" s="839"/>
      <c r="AF1956" s="839"/>
      <c r="AG1956" s="839"/>
      <c r="AH1956" s="839"/>
      <c r="AI1956" s="839"/>
      <c r="AJ1956" s="839"/>
      <c r="AK1956" s="839"/>
      <c r="AL1956" s="839"/>
      <c r="AM1956" s="839"/>
      <c r="AN1956" s="839"/>
      <c r="AO1956" s="839"/>
      <c r="AP1956" s="839"/>
      <c r="AQ1956" s="839"/>
      <c r="AR1956" s="839"/>
      <c r="AS1956" s="839"/>
      <c r="AT1956" s="839"/>
      <c r="AU1956" s="839"/>
      <c r="AV1956" s="839"/>
      <c r="AW1956" s="839"/>
      <c r="AX1956" s="839"/>
      <c r="AY1956" s="839"/>
      <c r="AZ1956" s="839"/>
      <c r="BA1956" s="839"/>
      <c r="BB1956" s="839"/>
      <c r="BC1956" s="839"/>
      <c r="BD1956" s="839"/>
      <c r="BE1956" s="839"/>
      <c r="BF1956" s="839"/>
      <c r="BG1956" s="839"/>
      <c r="BH1956" s="839"/>
      <c r="BI1956" s="839"/>
      <c r="BJ1956" s="839"/>
      <c r="BK1956" s="839"/>
      <c r="BL1956" s="839"/>
      <c r="BM1956" s="839"/>
      <c r="BN1956" s="839"/>
      <c r="BO1956" s="839"/>
      <c r="BP1956" s="839"/>
      <c r="BQ1956" s="839"/>
      <c r="BR1956" s="839"/>
      <c r="BS1956" s="839"/>
    </row>
    <row r="1957" spans="1:71" s="575" customFormat="1" ht="15.6" customHeight="1" outlineLevel="2" x14ac:dyDescent="0.2">
      <c r="A1957" s="811"/>
      <c r="B1957" s="686"/>
      <c r="C1957" s="699"/>
      <c r="D1957" s="576" t="s">
        <v>1358</v>
      </c>
      <c r="E1957" s="593"/>
      <c r="F1957" s="594"/>
      <c r="G1957" s="574"/>
      <c r="H1957" s="593"/>
      <c r="I1957" s="771"/>
      <c r="J1957" s="771"/>
      <c r="K1957" s="771"/>
      <c r="L1957" s="768"/>
      <c r="M1957" s="772"/>
      <c r="N1957" s="704"/>
      <c r="O1957" s="888"/>
      <c r="P1957" s="888"/>
      <c r="Q1957" s="894"/>
      <c r="R1957" s="889"/>
      <c r="S1957" s="895"/>
      <c r="T1957" s="889"/>
      <c r="U1957" s="889"/>
      <c r="V1957" s="889"/>
      <c r="W1957" s="889"/>
      <c r="X1957" s="889"/>
      <c r="Y1957" s="890"/>
      <c r="Z1957" s="841"/>
      <c r="AA1957" s="839"/>
      <c r="AB1957" s="839"/>
      <c r="AC1957" s="839"/>
      <c r="AD1957" s="839"/>
      <c r="AE1957" s="839"/>
      <c r="AF1957" s="839"/>
      <c r="AG1957" s="839"/>
      <c r="AH1957" s="839"/>
      <c r="AI1957" s="839"/>
      <c r="AJ1957" s="839"/>
      <c r="AK1957" s="839"/>
      <c r="AL1957" s="839"/>
      <c r="AM1957" s="839"/>
      <c r="AN1957" s="839"/>
      <c r="AO1957" s="839"/>
      <c r="AP1957" s="839"/>
      <c r="AQ1957" s="839"/>
      <c r="AR1957" s="839"/>
      <c r="AS1957" s="839"/>
      <c r="AT1957" s="839"/>
      <c r="AU1957" s="839"/>
      <c r="AV1957" s="839"/>
      <c r="AW1957" s="839"/>
      <c r="AX1957" s="839"/>
      <c r="AY1957" s="839"/>
      <c r="AZ1957" s="839"/>
      <c r="BA1957" s="839"/>
      <c r="BB1957" s="839"/>
      <c r="BC1957" s="839"/>
      <c r="BD1957" s="839"/>
      <c r="BE1957" s="839"/>
      <c r="BF1957" s="839"/>
      <c r="BG1957" s="839"/>
      <c r="BH1957" s="839"/>
      <c r="BI1957" s="839"/>
      <c r="BJ1957" s="839"/>
      <c r="BK1957" s="839"/>
      <c r="BL1957" s="839"/>
      <c r="BM1957" s="839"/>
      <c r="BN1957" s="839"/>
      <c r="BO1957" s="839"/>
      <c r="BP1957" s="839"/>
      <c r="BQ1957" s="839"/>
      <c r="BR1957" s="839"/>
      <c r="BS1957" s="839"/>
    </row>
    <row r="1958" spans="1:71" ht="15.6" customHeight="1" outlineLevel="2" x14ac:dyDescent="0.2">
      <c r="H1958" s="1011"/>
    </row>
    <row r="1959" spans="1:71" ht="9" customHeight="1" outlineLevel="1" x14ac:dyDescent="0.2">
      <c r="B1959" s="582"/>
      <c r="D1959" s="583"/>
      <c r="E1959" s="585"/>
      <c r="F1959" s="583"/>
      <c r="G1959" s="584"/>
      <c r="H1959" s="1018"/>
      <c r="I1959" s="769"/>
      <c r="J1959" s="769"/>
      <c r="K1959" s="769"/>
      <c r="L1959" s="769"/>
      <c r="M1959" s="769"/>
      <c r="N1959" s="694"/>
      <c r="O1959" s="892"/>
      <c r="P1959" s="892"/>
      <c r="Q1959" s="892"/>
      <c r="R1959" s="893"/>
      <c r="S1959" s="893"/>
      <c r="T1959" s="893"/>
      <c r="U1959" s="893"/>
      <c r="V1959" s="893"/>
      <c r="W1959" s="893"/>
      <c r="X1959" s="893"/>
      <c r="Y1959" s="892"/>
      <c r="Z1959" s="837"/>
      <c r="AA1959" s="838"/>
      <c r="AG1959" s="835"/>
      <c r="AH1959" s="835"/>
    </row>
    <row r="1960" spans="1:71" s="789" customFormat="1" ht="15.6" customHeight="1" outlineLevel="1" x14ac:dyDescent="0.2">
      <c r="B1960" s="569" t="s">
        <v>1743</v>
      </c>
      <c r="C1960" s="814"/>
      <c r="D1960" s="570" t="s">
        <v>1842</v>
      </c>
      <c r="E1960" s="577">
        <v>1</v>
      </c>
      <c r="F1960" s="570" t="s">
        <v>73</v>
      </c>
      <c r="G1960" s="571"/>
      <c r="H1960" s="1016">
        <f>SUM(H1962:H1970)</f>
        <v>8.468</v>
      </c>
      <c r="I1960" s="767"/>
      <c r="J1960" s="767">
        <f>SUM(J1962:J1970)</f>
        <v>649.87</v>
      </c>
      <c r="K1960" s="767"/>
      <c r="L1960" s="767">
        <f>SUM(L1962:L1970)</f>
        <v>0</v>
      </c>
      <c r="M1960" s="767">
        <f>SUM(M1962:M1970)</f>
        <v>1157.95</v>
      </c>
      <c r="N1960" s="814"/>
      <c r="O1960" s="886">
        <f>SUM(O1961:O1971)</f>
        <v>1401.1195000000002</v>
      </c>
      <c r="P1960" s="885" t="str">
        <f>B1960</f>
        <v>V4-4-A16</v>
      </c>
      <c r="Q1960" s="885"/>
      <c r="R1960" s="886"/>
      <c r="S1960" s="886"/>
      <c r="T1960" s="886"/>
      <c r="U1960" s="899"/>
      <c r="V1960" s="886"/>
      <c r="W1960" s="886"/>
      <c r="X1960" s="886">
        <f>SUM(X1961:X1971)/E1960</f>
        <v>1621.5813790000002</v>
      </c>
      <c r="Y1960" s="885"/>
      <c r="Z1960" s="836"/>
      <c r="AA1960" s="832"/>
      <c r="AB1960" s="832"/>
      <c r="AC1960" s="832"/>
      <c r="AD1960" s="832"/>
      <c r="AE1960" s="832"/>
      <c r="AF1960" s="832"/>
      <c r="AG1960" s="832"/>
      <c r="AH1960" s="832"/>
      <c r="AI1960" s="832"/>
      <c r="AJ1960" s="832"/>
      <c r="AK1960" s="832"/>
      <c r="AL1960" s="832"/>
      <c r="AM1960" s="832"/>
      <c r="AN1960" s="832"/>
      <c r="AO1960" s="832"/>
      <c r="AP1960" s="832"/>
      <c r="AQ1960" s="832"/>
      <c r="AR1960" s="832"/>
      <c r="AS1960" s="832"/>
      <c r="AT1960" s="832"/>
      <c r="AU1960" s="832"/>
      <c r="AV1960" s="832"/>
      <c r="AW1960" s="832"/>
      <c r="AX1960" s="832"/>
      <c r="AY1960" s="832"/>
      <c r="AZ1960" s="832"/>
      <c r="BA1960" s="832"/>
      <c r="BB1960" s="832"/>
      <c r="BC1960" s="832"/>
      <c r="BD1960" s="832"/>
      <c r="BE1960" s="832"/>
      <c r="BF1960" s="832"/>
      <c r="BG1960" s="832"/>
      <c r="BH1960" s="832"/>
      <c r="BI1960" s="832"/>
      <c r="BJ1960" s="832"/>
      <c r="BK1960" s="832"/>
      <c r="BL1960" s="832"/>
      <c r="BM1960" s="832"/>
      <c r="BN1960" s="832"/>
      <c r="BO1960" s="832"/>
      <c r="BP1960" s="832"/>
      <c r="BQ1960" s="832"/>
      <c r="BR1960" s="832"/>
      <c r="BS1960" s="832"/>
    </row>
    <row r="1961" spans="1:71" s="575" customFormat="1" ht="15.6" customHeight="1" outlineLevel="2" x14ac:dyDescent="0.2">
      <c r="A1961" s="811"/>
      <c r="B1961" s="686"/>
      <c r="C1961" s="699"/>
      <c r="D1961" s="692"/>
      <c r="E1961" s="593"/>
      <c r="F1961" s="594"/>
      <c r="G1961" s="574"/>
      <c r="H1961" s="593"/>
      <c r="I1961" s="771"/>
      <c r="J1961" s="771"/>
      <c r="K1961" s="771"/>
      <c r="L1961" s="771"/>
      <c r="M1961" s="772"/>
      <c r="N1961" s="704"/>
      <c r="O1961" s="888" t="str">
        <f>R1961</f>
        <v>incl. opslagen</v>
      </c>
      <c r="P1961" s="888"/>
      <c r="Q1961" s="894"/>
      <c r="R1961" s="901" t="str">
        <f>Tabellen!$C$2</f>
        <v>incl. opslagen</v>
      </c>
      <c r="S1961" s="895"/>
      <c r="T1961" s="901" t="str">
        <f>Tabellen!$C$2</f>
        <v>incl. opslagen</v>
      </c>
      <c r="U1961" s="889"/>
      <c r="V1961" s="889"/>
      <c r="W1961" s="889"/>
      <c r="X1961" s="889"/>
      <c r="Y1961" s="890"/>
      <c r="Z1961" s="841"/>
      <c r="AA1961" s="839"/>
      <c r="AB1961" s="839"/>
      <c r="AC1961" s="839"/>
      <c r="AD1961" s="839"/>
      <c r="AE1961" s="839"/>
      <c r="AF1961" s="839"/>
      <c r="AG1961" s="839"/>
      <c r="AH1961" s="839"/>
      <c r="AI1961" s="839"/>
      <c r="AJ1961" s="839"/>
      <c r="AK1961" s="839"/>
      <c r="AL1961" s="839"/>
      <c r="AM1961" s="839"/>
      <c r="AN1961" s="839"/>
      <c r="AO1961" s="839"/>
      <c r="AP1961" s="839"/>
      <c r="AQ1961" s="839"/>
      <c r="AR1961" s="839"/>
      <c r="AS1961" s="839"/>
      <c r="AT1961" s="839"/>
      <c r="AU1961" s="839"/>
      <c r="AV1961" s="839"/>
      <c r="AW1961" s="839"/>
      <c r="AX1961" s="839"/>
      <c r="AY1961" s="839"/>
      <c r="AZ1961" s="839"/>
      <c r="BA1961" s="839"/>
      <c r="BB1961" s="839"/>
      <c r="BC1961" s="839"/>
      <c r="BD1961" s="839"/>
      <c r="BE1961" s="839"/>
      <c r="BF1961" s="839"/>
      <c r="BG1961" s="839"/>
      <c r="BH1961" s="839"/>
      <c r="BI1961" s="839"/>
      <c r="BJ1961" s="839"/>
      <c r="BK1961" s="839"/>
      <c r="BL1961" s="839"/>
      <c r="BM1961" s="839"/>
      <c r="BN1961" s="839"/>
      <c r="BO1961" s="839"/>
      <c r="BP1961" s="839"/>
      <c r="BQ1961" s="839"/>
      <c r="BR1961" s="839"/>
      <c r="BS1961" s="839"/>
    </row>
    <row r="1962" spans="1:71" s="575" customFormat="1" ht="15.6" customHeight="1" outlineLevel="2" x14ac:dyDescent="0.2">
      <c r="A1962" s="811"/>
      <c r="B1962" s="578"/>
      <c r="C1962" s="694"/>
      <c r="D1962" s="578" t="s">
        <v>1225</v>
      </c>
      <c r="E1962" s="579">
        <v>1</v>
      </c>
      <c r="F1962" s="576" t="s">
        <v>73</v>
      </c>
      <c r="G1962" s="579">
        <v>2.5</v>
      </c>
      <c r="H1962" s="597">
        <f>E1962*G1962</f>
        <v>2.5</v>
      </c>
      <c r="I1962" s="768">
        <v>25</v>
      </c>
      <c r="J1962" s="768">
        <f>E1962*I1962</f>
        <v>25</v>
      </c>
      <c r="K1962" s="768"/>
      <c r="L1962" s="768">
        <f>E1962*K1962</f>
        <v>0</v>
      </c>
      <c r="M1962" s="768">
        <f>J1962+H1962*Tabellen!$K$2+L1962</f>
        <v>175</v>
      </c>
      <c r="N1962" s="704"/>
      <c r="O1962" s="889">
        <f>R1962+T1962</f>
        <v>211.75</v>
      </c>
      <c r="P1962" s="902"/>
      <c r="Q1962" s="894" t="s">
        <v>1007</v>
      </c>
      <c r="R1962" s="889">
        <f>H1962*Tabellen!$K$2*Tabellen!$F$2</f>
        <v>181.5</v>
      </c>
      <c r="S1962" s="895" t="s">
        <v>1089</v>
      </c>
      <c r="T1962" s="889">
        <f>J1962*Tabellen!$F$2</f>
        <v>30.25</v>
      </c>
      <c r="U1962" s="889">
        <f>R1962*Tabellen!$G$2</f>
        <v>16.335000000000001</v>
      </c>
      <c r="V1962" s="889">
        <f>T1962*Tabellen!$H$2</f>
        <v>6.3525</v>
      </c>
      <c r="W1962" s="889">
        <f>U1962+V1962</f>
        <v>22.6875</v>
      </c>
      <c r="X1962" s="889">
        <f>O1962+W1962</f>
        <v>234.4375</v>
      </c>
      <c r="Y1962" s="888"/>
      <c r="Z1962" s="839"/>
      <c r="AA1962" s="839"/>
      <c r="AB1962" s="839"/>
      <c r="AC1962" s="839"/>
      <c r="AD1962" s="839"/>
      <c r="AE1962" s="839"/>
      <c r="AF1962" s="839"/>
      <c r="AG1962" s="839"/>
      <c r="AH1962" s="839"/>
      <c r="AI1962" s="839"/>
      <c r="AJ1962" s="839"/>
      <c r="AK1962" s="839"/>
      <c r="AL1962" s="839"/>
      <c r="AM1962" s="839"/>
      <c r="AN1962" s="839"/>
      <c r="AO1962" s="839"/>
      <c r="AP1962" s="839"/>
      <c r="AQ1962" s="839"/>
      <c r="AR1962" s="839"/>
      <c r="AS1962" s="839"/>
      <c r="AT1962" s="839"/>
      <c r="AU1962" s="839"/>
      <c r="AV1962" s="839"/>
      <c r="AW1962" s="839"/>
      <c r="AX1962" s="839"/>
      <c r="AY1962" s="839"/>
      <c r="AZ1962" s="839"/>
      <c r="BA1962" s="839"/>
      <c r="BB1962" s="839"/>
      <c r="BC1962" s="839"/>
      <c r="BD1962" s="839"/>
      <c r="BE1962" s="839"/>
      <c r="BF1962" s="839"/>
      <c r="BG1962" s="839"/>
      <c r="BH1962" s="839"/>
      <c r="BI1962" s="839"/>
      <c r="BJ1962" s="839"/>
      <c r="BK1962" s="839"/>
      <c r="BL1962" s="839"/>
      <c r="BM1962" s="839"/>
      <c r="BN1962" s="839"/>
      <c r="BO1962" s="839"/>
      <c r="BP1962" s="839"/>
      <c r="BQ1962" s="839"/>
      <c r="BR1962" s="839"/>
      <c r="BS1962" s="839"/>
    </row>
    <row r="1963" spans="1:71" ht="15.6" customHeight="1" outlineLevel="2" x14ac:dyDescent="0.2">
      <c r="D1963" s="578" t="s">
        <v>1227</v>
      </c>
      <c r="E1963" s="579">
        <v>1</v>
      </c>
      <c r="F1963" s="576" t="s">
        <v>72</v>
      </c>
      <c r="G1963" s="580">
        <v>0.5</v>
      </c>
      <c r="H1963" s="1011">
        <f>E1963*G1963</f>
        <v>0.5</v>
      </c>
      <c r="I1963" s="768">
        <v>0</v>
      </c>
      <c r="J1963" s="768">
        <f>E1963*I1963</f>
        <v>0</v>
      </c>
      <c r="L1963" s="768">
        <f>E1963*K1963</f>
        <v>0</v>
      </c>
      <c r="M1963" s="768">
        <f>J1963+H1963*Tabellen!$K$2+L1963</f>
        <v>30</v>
      </c>
      <c r="O1963" s="889">
        <f>R1963+T1963</f>
        <v>36.299999999999997</v>
      </c>
      <c r="P1963" s="902"/>
      <c r="Q1963" s="894" t="s">
        <v>1007</v>
      </c>
      <c r="R1963" s="889">
        <f>H1963*Tabellen!$K$2*Tabellen!$F$2</f>
        <v>36.299999999999997</v>
      </c>
      <c r="S1963" s="895" t="s">
        <v>1089</v>
      </c>
      <c r="T1963" s="889">
        <f>J1963*Tabellen!$F$2</f>
        <v>0</v>
      </c>
      <c r="U1963" s="889">
        <f>R1963*Tabellen!$G$2</f>
        <v>3.2669999999999995</v>
      </c>
      <c r="V1963" s="889">
        <f>T1963*Tabellen!$H$2</f>
        <v>0</v>
      </c>
      <c r="W1963" s="889">
        <f>U1963+V1963</f>
        <v>3.2669999999999995</v>
      </c>
      <c r="X1963" s="889">
        <f>O1963+W1963</f>
        <v>39.566999999999993</v>
      </c>
    </row>
    <row r="1964" spans="1:71" s="733" customFormat="1" ht="15.6" customHeight="1" outlineLevel="2" x14ac:dyDescent="0.2">
      <c r="A1964" s="813"/>
      <c r="B1964" s="578"/>
      <c r="C1964" s="694"/>
      <c r="D1964" s="578" t="s">
        <v>1226</v>
      </c>
      <c r="E1964" s="579">
        <f>0.94+0.94+1.4+1.4</f>
        <v>4.68</v>
      </c>
      <c r="F1964" s="576" t="s">
        <v>71</v>
      </c>
      <c r="G1964" s="580">
        <v>0.1</v>
      </c>
      <c r="H1964" s="597">
        <f>E1964*G1964</f>
        <v>0.46799999999999997</v>
      </c>
      <c r="I1964" s="768"/>
      <c r="J1964" s="768"/>
      <c r="K1964" s="768"/>
      <c r="L1964" s="768"/>
      <c r="M1964" s="768">
        <f>J1964+H1964*Tabellen!$K$2+L1964</f>
        <v>28.08</v>
      </c>
      <c r="N1964" s="736"/>
      <c r="O1964" s="889">
        <f>R1964+T1964</f>
        <v>33.976799999999997</v>
      </c>
      <c r="P1964" s="902"/>
      <c r="Q1964" s="894" t="s">
        <v>1007</v>
      </c>
      <c r="R1964" s="889">
        <f>H1964*Tabellen!$K$2*Tabellen!$F$2</f>
        <v>33.976799999999997</v>
      </c>
      <c r="S1964" s="895" t="s">
        <v>1089</v>
      </c>
      <c r="T1964" s="889">
        <f>J1964*Tabellen!$F$2</f>
        <v>0</v>
      </c>
      <c r="U1964" s="889">
        <f>R1964*Tabellen!$G$2</f>
        <v>3.0579119999999995</v>
      </c>
      <c r="V1964" s="889">
        <f>T1964*Tabellen!$H$2</f>
        <v>0</v>
      </c>
      <c r="W1964" s="889">
        <f>U1964+V1964</f>
        <v>3.0579119999999995</v>
      </c>
      <c r="X1964" s="889">
        <f>O1964+W1964</f>
        <v>37.034711999999999</v>
      </c>
      <c r="Y1964" s="905"/>
      <c r="Z1964" s="842"/>
      <c r="AA1964" s="842"/>
      <c r="AB1964" s="842"/>
      <c r="AC1964" s="842"/>
      <c r="AD1964" s="842"/>
      <c r="AE1964" s="842"/>
      <c r="AF1964" s="842"/>
      <c r="AG1964" s="842"/>
      <c r="AH1964" s="842"/>
      <c r="AI1964" s="842"/>
      <c r="AJ1964" s="842"/>
      <c r="AK1964" s="842"/>
      <c r="AL1964" s="842"/>
      <c r="AM1964" s="842"/>
      <c r="AN1964" s="842"/>
      <c r="AO1964" s="842"/>
      <c r="AP1964" s="842"/>
      <c r="AQ1964" s="842"/>
      <c r="AR1964" s="842"/>
      <c r="AS1964" s="842"/>
      <c r="AT1964" s="842"/>
      <c r="AU1964" s="842"/>
      <c r="AV1964" s="842"/>
      <c r="AW1964" s="842"/>
      <c r="AX1964" s="842"/>
      <c r="AY1964" s="842"/>
      <c r="AZ1964" s="842"/>
      <c r="BA1964" s="842"/>
      <c r="BB1964" s="842"/>
      <c r="BC1964" s="842"/>
      <c r="BD1964" s="842"/>
      <c r="BE1964" s="842"/>
      <c r="BF1964" s="842"/>
      <c r="BG1964" s="842"/>
      <c r="BH1964" s="842"/>
      <c r="BI1964" s="842"/>
      <c r="BJ1964" s="842"/>
      <c r="BK1964" s="842"/>
      <c r="BL1964" s="842"/>
      <c r="BM1964" s="842"/>
      <c r="BN1964" s="842"/>
      <c r="BO1964" s="842"/>
      <c r="BP1964" s="842"/>
      <c r="BQ1964" s="842"/>
      <c r="BR1964" s="842"/>
      <c r="BS1964" s="842"/>
    </row>
    <row r="1965" spans="1:71" ht="15.6" customHeight="1" outlineLevel="2" x14ac:dyDescent="0.2">
      <c r="B1965" s="578" t="s">
        <v>1774</v>
      </c>
      <c r="D1965" s="578" t="s">
        <v>2042</v>
      </c>
      <c r="E1965" s="579">
        <v>1</v>
      </c>
      <c r="F1965" s="576" t="s">
        <v>73</v>
      </c>
      <c r="G1965" s="580">
        <v>5</v>
      </c>
      <c r="H1965" s="1011">
        <f>E1965*G1965</f>
        <v>5</v>
      </c>
      <c r="I1965" s="1014">
        <v>624.87</v>
      </c>
      <c r="J1965" s="768">
        <f>E1965*I1965</f>
        <v>624.87</v>
      </c>
      <c r="L1965" s="768">
        <f>E1965*K1965</f>
        <v>0</v>
      </c>
      <c r="M1965" s="768">
        <f>J1965+H1965*Tabellen!$K$2+L1965</f>
        <v>924.87</v>
      </c>
      <c r="N1965" s="703"/>
      <c r="O1965" s="889">
        <f>R1965+T1965</f>
        <v>1119.0927000000001</v>
      </c>
      <c r="P1965" s="902"/>
      <c r="Q1965" s="894" t="s">
        <v>1007</v>
      </c>
      <c r="R1965" s="889">
        <f>H1965*Tabellen!$K$2*Tabellen!$F$2</f>
        <v>363</v>
      </c>
      <c r="S1965" s="895" t="s">
        <v>1089</v>
      </c>
      <c r="T1965" s="889">
        <f>J1965*Tabellen!$F$2</f>
        <v>756.09270000000004</v>
      </c>
      <c r="U1965" s="889">
        <f>R1965*Tabellen!$G$2</f>
        <v>32.67</v>
      </c>
      <c r="V1965" s="889">
        <f>T1965*Tabellen!$H$2</f>
        <v>158.77946700000001</v>
      </c>
      <c r="W1965" s="889">
        <f>U1965+V1965</f>
        <v>191.44946700000003</v>
      </c>
      <c r="X1965" s="889">
        <f>O1965+W1965</f>
        <v>1310.5421670000001</v>
      </c>
      <c r="Y1965" s="888"/>
      <c r="Z1965" s="836"/>
    </row>
    <row r="1966" spans="1:71" s="575" customFormat="1" ht="15.6" customHeight="1" outlineLevel="2" x14ac:dyDescent="0.2">
      <c r="A1966" s="811"/>
      <c r="B1966" s="578"/>
      <c r="C1966" s="694"/>
      <c r="D1966" s="578" t="s">
        <v>1689</v>
      </c>
      <c r="E1966" s="579"/>
      <c r="F1966" s="578"/>
      <c r="G1966" s="579"/>
      <c r="H1966" s="1011"/>
      <c r="I1966" s="781"/>
      <c r="J1966" s="768"/>
      <c r="K1966" s="768"/>
      <c r="L1966" s="768"/>
      <c r="M1966" s="768"/>
      <c r="N1966" s="704"/>
      <c r="O1966" s="897"/>
      <c r="P1966" s="897"/>
      <c r="Q1966" s="894"/>
      <c r="R1966" s="889"/>
      <c r="S1966" s="895"/>
      <c r="T1966" s="889"/>
      <c r="U1966" s="889"/>
      <c r="V1966" s="889"/>
      <c r="W1966" s="889"/>
      <c r="X1966" s="889"/>
      <c r="Y1966" s="897"/>
      <c r="Z1966" s="839"/>
      <c r="AA1966" s="839"/>
      <c r="AB1966" s="839"/>
      <c r="AC1966" s="839"/>
      <c r="AD1966" s="839"/>
      <c r="AE1966" s="839"/>
      <c r="AF1966" s="839"/>
      <c r="AG1966" s="839"/>
      <c r="AH1966" s="839"/>
      <c r="AI1966" s="839"/>
      <c r="AJ1966" s="839"/>
      <c r="AK1966" s="839"/>
      <c r="AL1966" s="839"/>
      <c r="AM1966" s="839"/>
      <c r="AN1966" s="839"/>
      <c r="AO1966" s="839"/>
      <c r="AP1966" s="839"/>
      <c r="AQ1966" s="839"/>
      <c r="AR1966" s="839"/>
      <c r="AS1966" s="839"/>
      <c r="AT1966" s="839"/>
      <c r="AU1966" s="839"/>
      <c r="AV1966" s="839"/>
      <c r="AW1966" s="839"/>
      <c r="AX1966" s="839"/>
      <c r="AY1966" s="839"/>
      <c r="AZ1966" s="839"/>
      <c r="BA1966" s="839"/>
      <c r="BB1966" s="839"/>
      <c r="BC1966" s="839"/>
      <c r="BD1966" s="839"/>
      <c r="BE1966" s="839"/>
      <c r="BF1966" s="839"/>
      <c r="BG1966" s="839"/>
      <c r="BH1966" s="839"/>
      <c r="BI1966" s="839"/>
      <c r="BJ1966" s="839"/>
      <c r="BK1966" s="839"/>
      <c r="BL1966" s="839"/>
      <c r="BM1966" s="839"/>
      <c r="BN1966" s="839"/>
      <c r="BO1966" s="839"/>
      <c r="BP1966" s="839"/>
      <c r="BQ1966" s="839"/>
      <c r="BR1966" s="839"/>
      <c r="BS1966" s="839"/>
    </row>
    <row r="1967" spans="1:71" s="575" customFormat="1" ht="15.6" customHeight="1" outlineLevel="2" x14ac:dyDescent="0.2">
      <c r="A1967" s="811"/>
      <c r="B1967" s="578"/>
      <c r="C1967" s="694"/>
      <c r="D1967" s="578" t="s">
        <v>1690</v>
      </c>
      <c r="E1967" s="579"/>
      <c r="F1967" s="578"/>
      <c r="G1967" s="579"/>
      <c r="H1967" s="1011"/>
      <c r="I1967" s="781"/>
      <c r="J1967" s="768"/>
      <c r="K1967" s="768"/>
      <c r="L1967" s="768"/>
      <c r="M1967" s="768"/>
      <c r="N1967" s="704"/>
      <c r="O1967" s="897"/>
      <c r="P1967" s="897"/>
      <c r="Q1967" s="894"/>
      <c r="R1967" s="889"/>
      <c r="S1967" s="895"/>
      <c r="T1967" s="889"/>
      <c r="U1967" s="889"/>
      <c r="V1967" s="889"/>
      <c r="W1967" s="889"/>
      <c r="X1967" s="889"/>
      <c r="Y1967" s="897"/>
      <c r="Z1967" s="839"/>
      <c r="AA1967" s="839"/>
      <c r="AB1967" s="839"/>
      <c r="AC1967" s="839"/>
      <c r="AD1967" s="839"/>
      <c r="AE1967" s="839"/>
      <c r="AF1967" s="839"/>
      <c r="AG1967" s="839"/>
      <c r="AH1967" s="839"/>
      <c r="AI1967" s="839"/>
      <c r="AJ1967" s="839"/>
      <c r="AK1967" s="839"/>
      <c r="AL1967" s="839"/>
      <c r="AM1967" s="839"/>
      <c r="AN1967" s="839"/>
      <c r="AO1967" s="839"/>
      <c r="AP1967" s="839"/>
      <c r="AQ1967" s="839"/>
      <c r="AR1967" s="839"/>
      <c r="AS1967" s="839"/>
      <c r="AT1967" s="839"/>
      <c r="AU1967" s="839"/>
      <c r="AV1967" s="839"/>
      <c r="AW1967" s="839"/>
      <c r="AX1967" s="839"/>
      <c r="AY1967" s="839"/>
      <c r="AZ1967" s="839"/>
      <c r="BA1967" s="839"/>
      <c r="BB1967" s="839"/>
      <c r="BC1967" s="839"/>
      <c r="BD1967" s="839"/>
      <c r="BE1967" s="839"/>
      <c r="BF1967" s="839"/>
      <c r="BG1967" s="839"/>
      <c r="BH1967" s="839"/>
      <c r="BI1967" s="839"/>
      <c r="BJ1967" s="839"/>
      <c r="BK1967" s="839"/>
      <c r="BL1967" s="839"/>
      <c r="BM1967" s="839"/>
      <c r="BN1967" s="839"/>
      <c r="BO1967" s="839"/>
      <c r="BP1967" s="839"/>
      <c r="BQ1967" s="839"/>
      <c r="BR1967" s="839"/>
      <c r="BS1967" s="839"/>
    </row>
    <row r="1968" spans="1:71" s="575" customFormat="1" ht="15.6" customHeight="1" outlineLevel="2" x14ac:dyDescent="0.2">
      <c r="A1968" s="811"/>
      <c r="B1968" s="686"/>
      <c r="C1968" s="699"/>
      <c r="D1968" s="578" t="s">
        <v>1224</v>
      </c>
      <c r="E1968" s="593"/>
      <c r="F1968" s="594"/>
      <c r="G1968" s="574"/>
      <c r="H1968" s="593"/>
      <c r="I1968" s="771"/>
      <c r="J1968" s="771"/>
      <c r="K1968" s="771"/>
      <c r="L1968" s="771"/>
      <c r="M1968" s="772"/>
      <c r="N1968" s="704"/>
      <c r="O1968" s="897"/>
      <c r="P1968" s="897"/>
      <c r="Q1968" s="894"/>
      <c r="R1968" s="889"/>
      <c r="S1968" s="895"/>
      <c r="T1968" s="889"/>
      <c r="U1968" s="889"/>
      <c r="V1968" s="889"/>
      <c r="W1968" s="889"/>
      <c r="X1968" s="889"/>
      <c r="Y1968" s="890"/>
      <c r="Z1968" s="841"/>
      <c r="AA1968" s="839"/>
      <c r="AB1968" s="839"/>
      <c r="AC1968" s="839"/>
      <c r="AD1968" s="839"/>
      <c r="AE1968" s="839"/>
      <c r="AF1968" s="839"/>
      <c r="AG1968" s="839"/>
      <c r="AH1968" s="839"/>
      <c r="AI1968" s="839"/>
      <c r="AJ1968" s="839"/>
      <c r="AK1968" s="839"/>
      <c r="AL1968" s="839"/>
      <c r="AM1968" s="839"/>
      <c r="AN1968" s="839"/>
      <c r="AO1968" s="839"/>
      <c r="AP1968" s="839"/>
      <c r="AQ1968" s="839"/>
      <c r="AR1968" s="839"/>
      <c r="AS1968" s="839"/>
      <c r="AT1968" s="839"/>
      <c r="AU1968" s="839"/>
      <c r="AV1968" s="839"/>
      <c r="AW1968" s="839"/>
      <c r="AX1968" s="839"/>
      <c r="AY1968" s="839"/>
      <c r="AZ1968" s="839"/>
      <c r="BA1968" s="839"/>
      <c r="BB1968" s="839"/>
      <c r="BC1968" s="839"/>
      <c r="BD1968" s="839"/>
      <c r="BE1968" s="839"/>
      <c r="BF1968" s="839"/>
      <c r="BG1968" s="839"/>
      <c r="BH1968" s="839"/>
      <c r="BI1968" s="839"/>
      <c r="BJ1968" s="839"/>
      <c r="BK1968" s="839"/>
      <c r="BL1968" s="839"/>
      <c r="BM1968" s="839"/>
      <c r="BN1968" s="839"/>
      <c r="BO1968" s="839"/>
      <c r="BP1968" s="839"/>
      <c r="BQ1968" s="839"/>
      <c r="BR1968" s="839"/>
      <c r="BS1968" s="839"/>
    </row>
    <row r="1969" spans="1:71" s="575" customFormat="1" ht="15.6" customHeight="1" outlineLevel="2" x14ac:dyDescent="0.2">
      <c r="A1969" s="811"/>
      <c r="B1969" s="686"/>
      <c r="C1969" s="699"/>
      <c r="D1969" s="578" t="s">
        <v>1358</v>
      </c>
      <c r="E1969" s="593"/>
      <c r="F1969" s="594"/>
      <c r="G1969" s="574"/>
      <c r="H1969" s="593"/>
      <c r="I1969" s="771"/>
      <c r="J1969" s="771"/>
      <c r="K1969" s="771"/>
      <c r="L1969" s="768"/>
      <c r="M1969" s="772"/>
      <c r="N1969" s="704"/>
      <c r="O1969" s="888"/>
      <c r="P1969" s="888"/>
      <c r="Q1969" s="894"/>
      <c r="R1969" s="889"/>
      <c r="S1969" s="895"/>
      <c r="T1969" s="889"/>
      <c r="U1969" s="889"/>
      <c r="V1969" s="889"/>
      <c r="W1969" s="889"/>
      <c r="X1969" s="889"/>
      <c r="Y1969" s="890"/>
      <c r="Z1969" s="841"/>
      <c r="AA1969" s="839"/>
      <c r="AB1969" s="839"/>
      <c r="AC1969" s="839"/>
      <c r="AD1969" s="839"/>
      <c r="AE1969" s="839"/>
      <c r="AF1969" s="839"/>
      <c r="AG1969" s="839"/>
      <c r="AH1969" s="839"/>
      <c r="AI1969" s="839"/>
      <c r="AJ1969" s="839"/>
      <c r="AK1969" s="839"/>
      <c r="AL1969" s="839"/>
      <c r="AM1969" s="839"/>
      <c r="AN1969" s="839"/>
      <c r="AO1969" s="839"/>
      <c r="AP1969" s="839"/>
      <c r="AQ1969" s="839"/>
      <c r="AR1969" s="839"/>
      <c r="AS1969" s="839"/>
      <c r="AT1969" s="839"/>
      <c r="AU1969" s="839"/>
      <c r="AV1969" s="839"/>
      <c r="AW1969" s="839"/>
      <c r="AX1969" s="839"/>
      <c r="AY1969" s="839"/>
      <c r="AZ1969" s="839"/>
      <c r="BA1969" s="839"/>
      <c r="BB1969" s="839"/>
      <c r="BC1969" s="839"/>
      <c r="BD1969" s="839"/>
      <c r="BE1969" s="839"/>
      <c r="BF1969" s="839"/>
      <c r="BG1969" s="839"/>
      <c r="BH1969" s="839"/>
      <c r="BI1969" s="839"/>
      <c r="BJ1969" s="839"/>
      <c r="BK1969" s="839"/>
      <c r="BL1969" s="839"/>
      <c r="BM1969" s="839"/>
      <c r="BN1969" s="839"/>
      <c r="BO1969" s="839"/>
      <c r="BP1969" s="839"/>
      <c r="BQ1969" s="839"/>
      <c r="BR1969" s="839"/>
      <c r="BS1969" s="839"/>
    </row>
    <row r="1970" spans="1:71" ht="15.6" customHeight="1" outlineLevel="2" x14ac:dyDescent="0.2">
      <c r="H1970" s="1011"/>
    </row>
    <row r="1971" spans="1:71" ht="9" customHeight="1" outlineLevel="1" x14ac:dyDescent="0.2">
      <c r="B1971" s="582"/>
      <c r="D1971" s="583"/>
      <c r="E1971" s="585"/>
      <c r="F1971" s="583"/>
      <c r="G1971" s="584"/>
      <c r="H1971" s="1018"/>
      <c r="I1971" s="769"/>
      <c r="J1971" s="769"/>
      <c r="K1971" s="769"/>
      <c r="L1971" s="769"/>
      <c r="M1971" s="769"/>
      <c r="N1971" s="694"/>
      <c r="O1971" s="892"/>
      <c r="P1971" s="892"/>
      <c r="Q1971" s="892"/>
      <c r="R1971" s="893"/>
      <c r="S1971" s="893"/>
      <c r="T1971" s="893"/>
      <c r="U1971" s="893"/>
      <c r="V1971" s="893"/>
      <c r="W1971" s="893"/>
      <c r="X1971" s="893"/>
      <c r="Y1971" s="892"/>
      <c r="Z1971" s="837"/>
      <c r="AA1971" s="838"/>
      <c r="AG1971" s="835"/>
      <c r="AH1971" s="835"/>
    </row>
    <row r="1972" spans="1:71" s="574" customFormat="1" ht="15.6" customHeight="1" outlineLevel="1" x14ac:dyDescent="0.2">
      <c r="B1972" s="569" t="s">
        <v>1744</v>
      </c>
      <c r="C1972" s="814"/>
      <c r="D1972" s="570" t="s">
        <v>1843</v>
      </c>
      <c r="E1972" s="577">
        <v>1</v>
      </c>
      <c r="F1972" s="570" t="s">
        <v>73</v>
      </c>
      <c r="G1972" s="571"/>
      <c r="H1972" s="1016">
        <f>SUM(H1974:H1982)</f>
        <v>8.5079999999999991</v>
      </c>
      <c r="I1972" s="767"/>
      <c r="J1972" s="767">
        <f>SUM(J1974:J1982)</f>
        <v>693.21</v>
      </c>
      <c r="K1972" s="767"/>
      <c r="L1972" s="767">
        <f>SUM(L1974:L1982)</f>
        <v>0</v>
      </c>
      <c r="M1972" s="767">
        <f>SUM(M1974:M1982)</f>
        <v>1203.69</v>
      </c>
      <c r="N1972" s="814"/>
      <c r="O1972" s="767">
        <f>SUM(O1973:O1981)</f>
        <v>1456.4648999999999</v>
      </c>
      <c r="P1972" s="885" t="str">
        <f>B1972</f>
        <v>V4-4-A17</v>
      </c>
      <c r="Q1972" s="885"/>
      <c r="R1972" s="886"/>
      <c r="S1972" s="886"/>
      <c r="T1972" s="886"/>
      <c r="U1972" s="899"/>
      <c r="V1972" s="886"/>
      <c r="W1972" s="886"/>
      <c r="X1972" s="886">
        <f>SUM(X1973:X1977)/E1972</f>
        <v>1688.2008329999999</v>
      </c>
      <c r="Y1972" s="885"/>
    </row>
    <row r="1973" spans="1:71" s="575" customFormat="1" ht="15.6" customHeight="1" outlineLevel="2" x14ac:dyDescent="0.2">
      <c r="A1973" s="811"/>
      <c r="B1973" s="578"/>
      <c r="C1973" s="694"/>
      <c r="D1973" s="576"/>
      <c r="E1973" s="579"/>
      <c r="F1973" s="578"/>
      <c r="G1973" s="579"/>
      <c r="H1973" s="1011"/>
      <c r="I1973" s="781"/>
      <c r="J1973" s="768"/>
      <c r="K1973" s="768"/>
      <c r="L1973" s="768"/>
      <c r="M1973" s="768"/>
      <c r="N1973" s="704"/>
      <c r="O1973" s="888" t="str">
        <f>R1973</f>
        <v>incl. opslagen</v>
      </c>
      <c r="P1973" s="888"/>
      <c r="Q1973" s="894"/>
      <c r="R1973" s="901" t="str">
        <f>Tabellen!$C$2</f>
        <v>incl. opslagen</v>
      </c>
      <c r="S1973" s="895"/>
      <c r="T1973" s="901" t="str">
        <f>Tabellen!$C$2</f>
        <v>incl. opslagen</v>
      </c>
      <c r="U1973" s="889"/>
      <c r="V1973" s="889"/>
      <c r="W1973" s="889"/>
      <c r="X1973" s="889"/>
      <c r="Y1973" s="897"/>
      <c r="Z1973" s="839"/>
      <c r="AA1973" s="839"/>
      <c r="AB1973" s="839"/>
      <c r="AC1973" s="839"/>
      <c r="AD1973" s="839"/>
      <c r="AE1973" s="839"/>
      <c r="AF1973" s="839"/>
      <c r="AG1973" s="839"/>
      <c r="AH1973" s="839"/>
      <c r="AI1973" s="839"/>
      <c r="AJ1973" s="839"/>
      <c r="AK1973" s="839"/>
      <c r="AL1973" s="839"/>
      <c r="AM1973" s="839"/>
      <c r="AN1973" s="839"/>
      <c r="AO1973" s="839"/>
      <c r="AP1973" s="839"/>
      <c r="AQ1973" s="839"/>
      <c r="AR1973" s="839"/>
      <c r="AS1973" s="839"/>
      <c r="AT1973" s="839"/>
      <c r="AU1973" s="839"/>
      <c r="AV1973" s="839"/>
      <c r="AW1973" s="839"/>
      <c r="AX1973" s="839"/>
      <c r="AY1973" s="839"/>
      <c r="AZ1973" s="839"/>
      <c r="BA1973" s="839"/>
      <c r="BB1973" s="839"/>
      <c r="BC1973" s="839"/>
      <c r="BD1973" s="839"/>
      <c r="BE1973" s="839"/>
      <c r="BF1973" s="839"/>
      <c r="BG1973" s="839"/>
      <c r="BH1973" s="839"/>
      <c r="BI1973" s="839"/>
      <c r="BJ1973" s="839"/>
      <c r="BK1973" s="839"/>
      <c r="BL1973" s="839"/>
      <c r="BM1973" s="839"/>
      <c r="BN1973" s="839"/>
      <c r="BO1973" s="839"/>
      <c r="BP1973" s="839"/>
      <c r="BQ1973" s="839"/>
      <c r="BR1973" s="839"/>
      <c r="BS1973" s="839"/>
    </row>
    <row r="1974" spans="1:71" s="575" customFormat="1" ht="15.6" customHeight="1" outlineLevel="2" x14ac:dyDescent="0.2">
      <c r="A1974" s="811"/>
      <c r="B1974" s="578"/>
      <c r="C1974" s="694"/>
      <c r="D1974" s="578" t="s">
        <v>1225</v>
      </c>
      <c r="E1974" s="579">
        <v>1</v>
      </c>
      <c r="F1974" s="576" t="s">
        <v>73</v>
      </c>
      <c r="G1974" s="579">
        <v>2.5</v>
      </c>
      <c r="H1974" s="597">
        <f>E1974*G1974</f>
        <v>2.5</v>
      </c>
      <c r="I1974" s="768">
        <v>25</v>
      </c>
      <c r="J1974" s="768">
        <f>E1974*I1974</f>
        <v>25</v>
      </c>
      <c r="K1974" s="768"/>
      <c r="L1974" s="768">
        <f>E1974*K1974</f>
        <v>0</v>
      </c>
      <c r="M1974" s="768">
        <f>J1974+H1974*Tabellen!$K$2+L1974</f>
        <v>175</v>
      </c>
      <c r="N1974" s="704"/>
      <c r="O1974" s="889">
        <f>R1974+T1974</f>
        <v>211.75</v>
      </c>
      <c r="P1974" s="902"/>
      <c r="Q1974" s="894" t="s">
        <v>1007</v>
      </c>
      <c r="R1974" s="889">
        <f>H1974*Tabellen!$K$2*Tabellen!$F$2</f>
        <v>181.5</v>
      </c>
      <c r="S1974" s="895" t="s">
        <v>1089</v>
      </c>
      <c r="T1974" s="889">
        <f>J1974*Tabellen!$F$2</f>
        <v>30.25</v>
      </c>
      <c r="U1974" s="889">
        <f>R1974*Tabellen!$G$2</f>
        <v>16.335000000000001</v>
      </c>
      <c r="V1974" s="889">
        <f>T1974*Tabellen!$H$2</f>
        <v>6.3525</v>
      </c>
      <c r="W1974" s="889">
        <f>U1974+V1974</f>
        <v>22.6875</v>
      </c>
      <c r="X1974" s="889">
        <f>O1974+W1974</f>
        <v>234.4375</v>
      </c>
      <c r="Y1974" s="888"/>
      <c r="Z1974" s="839"/>
      <c r="AA1974" s="839"/>
      <c r="AB1974" s="839"/>
      <c r="AC1974" s="839"/>
      <c r="AD1974" s="839"/>
      <c r="AE1974" s="839"/>
      <c r="AF1974" s="839"/>
      <c r="AG1974" s="839"/>
      <c r="AH1974" s="839"/>
      <c r="AI1974" s="839"/>
      <c r="AJ1974" s="839"/>
      <c r="AK1974" s="839"/>
      <c r="AL1974" s="839"/>
      <c r="AM1974" s="839"/>
      <c r="AN1974" s="839"/>
      <c r="AO1974" s="839"/>
      <c r="AP1974" s="839"/>
      <c r="AQ1974" s="839"/>
      <c r="AR1974" s="839"/>
      <c r="AS1974" s="839"/>
      <c r="AT1974" s="839"/>
      <c r="AU1974" s="839"/>
      <c r="AV1974" s="839"/>
      <c r="AW1974" s="839"/>
      <c r="AX1974" s="839"/>
      <c r="AY1974" s="839"/>
      <c r="AZ1974" s="839"/>
      <c r="BA1974" s="839"/>
      <c r="BB1974" s="839"/>
      <c r="BC1974" s="839"/>
      <c r="BD1974" s="839"/>
      <c r="BE1974" s="839"/>
      <c r="BF1974" s="839"/>
      <c r="BG1974" s="839"/>
      <c r="BH1974" s="839"/>
      <c r="BI1974" s="839"/>
      <c r="BJ1974" s="839"/>
      <c r="BK1974" s="839"/>
      <c r="BL1974" s="839"/>
      <c r="BM1974" s="839"/>
      <c r="BN1974" s="839"/>
      <c r="BO1974" s="839"/>
      <c r="BP1974" s="839"/>
      <c r="BQ1974" s="839"/>
      <c r="BR1974" s="839"/>
      <c r="BS1974" s="839"/>
    </row>
    <row r="1975" spans="1:71" ht="15.6" customHeight="1" outlineLevel="2" x14ac:dyDescent="0.2">
      <c r="D1975" s="576" t="s">
        <v>1227</v>
      </c>
      <c r="E1975" s="579">
        <v>1</v>
      </c>
      <c r="F1975" s="576" t="s">
        <v>72</v>
      </c>
      <c r="G1975" s="580">
        <v>0.5</v>
      </c>
      <c r="H1975" s="1011">
        <f>E1975*G1975</f>
        <v>0.5</v>
      </c>
      <c r="J1975" s="768">
        <f>E1975*I1975</f>
        <v>0</v>
      </c>
      <c r="L1975" s="768">
        <f>E1975*K1975</f>
        <v>0</v>
      </c>
      <c r="M1975" s="768">
        <f>J1975+H1975*Tabellen!$K$2+L1975</f>
        <v>30</v>
      </c>
      <c r="O1975" s="889">
        <f>R1975+T1975</f>
        <v>36.299999999999997</v>
      </c>
      <c r="P1975" s="902"/>
      <c r="Q1975" s="894" t="s">
        <v>1007</v>
      </c>
      <c r="R1975" s="889">
        <f>H1975*Tabellen!$K$2*Tabellen!$F$2</f>
        <v>36.299999999999997</v>
      </c>
      <c r="S1975" s="895" t="s">
        <v>1089</v>
      </c>
      <c r="T1975" s="889">
        <f>J1975*Tabellen!$F$2</f>
        <v>0</v>
      </c>
      <c r="U1975" s="889">
        <f>R1975*Tabellen!$G$2</f>
        <v>3.2669999999999995</v>
      </c>
      <c r="V1975" s="889">
        <f>T1975*Tabellen!$H$2</f>
        <v>0</v>
      </c>
      <c r="W1975" s="889">
        <f>U1975+V1975</f>
        <v>3.2669999999999995</v>
      </c>
      <c r="X1975" s="889">
        <f>O1975+W1975</f>
        <v>39.566999999999993</v>
      </c>
    </row>
    <row r="1976" spans="1:71" s="733" customFormat="1" ht="15.6" customHeight="1" outlineLevel="2" x14ac:dyDescent="0.2">
      <c r="A1976" s="813"/>
      <c r="B1976" s="578"/>
      <c r="C1976" s="694"/>
      <c r="D1976" s="576" t="s">
        <v>1226</v>
      </c>
      <c r="E1976" s="579">
        <f>0.94+0.94+1.6+1.6</f>
        <v>5.08</v>
      </c>
      <c r="F1976" s="576" t="s">
        <v>71</v>
      </c>
      <c r="G1976" s="580">
        <v>0.1</v>
      </c>
      <c r="H1976" s="597">
        <f>E1976*G1976</f>
        <v>0.50800000000000001</v>
      </c>
      <c r="I1976" s="768"/>
      <c r="J1976" s="768"/>
      <c r="K1976" s="768"/>
      <c r="L1976" s="768"/>
      <c r="M1976" s="768">
        <f>J1976+H1976*Tabellen!$K$2+L1976</f>
        <v>30.48</v>
      </c>
      <c r="N1976" s="736"/>
      <c r="O1976" s="889">
        <f>R1976+T1976</f>
        <v>36.880800000000001</v>
      </c>
      <c r="P1976" s="902"/>
      <c r="Q1976" s="894" t="s">
        <v>1007</v>
      </c>
      <c r="R1976" s="889">
        <f>H1976*Tabellen!$K$2*Tabellen!$F$2</f>
        <v>36.880800000000001</v>
      </c>
      <c r="S1976" s="895" t="s">
        <v>1089</v>
      </c>
      <c r="T1976" s="889">
        <f>J1976*Tabellen!$F$2</f>
        <v>0</v>
      </c>
      <c r="U1976" s="889">
        <f>R1976*Tabellen!$G$2</f>
        <v>3.3192719999999998</v>
      </c>
      <c r="V1976" s="889">
        <f>T1976*Tabellen!$H$2</f>
        <v>0</v>
      </c>
      <c r="W1976" s="889">
        <f>U1976+V1976</f>
        <v>3.3192719999999998</v>
      </c>
      <c r="X1976" s="889">
        <f>O1976+W1976</f>
        <v>40.200071999999999</v>
      </c>
      <c r="Y1976" s="905"/>
      <c r="Z1976" s="842"/>
      <c r="AA1976" s="842"/>
      <c r="AB1976" s="842"/>
      <c r="AC1976" s="842"/>
      <c r="AD1976" s="842"/>
      <c r="AE1976" s="842"/>
      <c r="AF1976" s="842"/>
      <c r="AG1976" s="842"/>
      <c r="AH1976" s="842"/>
      <c r="AI1976" s="842"/>
      <c r="AJ1976" s="842"/>
      <c r="AK1976" s="842"/>
      <c r="AL1976" s="842"/>
      <c r="AM1976" s="842"/>
      <c r="AN1976" s="842"/>
      <c r="AO1976" s="842"/>
      <c r="AP1976" s="842"/>
      <c r="AQ1976" s="842"/>
      <c r="AR1976" s="842"/>
      <c r="AS1976" s="842"/>
      <c r="AT1976" s="842"/>
      <c r="AU1976" s="842"/>
      <c r="AV1976" s="842"/>
      <c r="AW1976" s="842"/>
      <c r="AX1976" s="842"/>
      <c r="AY1976" s="842"/>
      <c r="AZ1976" s="842"/>
      <c r="BA1976" s="842"/>
      <c r="BB1976" s="842"/>
      <c r="BC1976" s="842"/>
      <c r="BD1976" s="842"/>
      <c r="BE1976" s="842"/>
      <c r="BF1976" s="842"/>
      <c r="BG1976" s="842"/>
      <c r="BH1976" s="842"/>
      <c r="BI1976" s="842"/>
      <c r="BJ1976" s="842"/>
      <c r="BK1976" s="842"/>
      <c r="BL1976" s="842"/>
      <c r="BM1976" s="842"/>
      <c r="BN1976" s="842"/>
      <c r="BO1976" s="842"/>
      <c r="BP1976" s="842"/>
      <c r="BQ1976" s="842"/>
      <c r="BR1976" s="842"/>
      <c r="BS1976" s="842"/>
    </row>
    <row r="1977" spans="1:71" ht="15.6" customHeight="1" outlineLevel="2" x14ac:dyDescent="0.2">
      <c r="B1977" s="578" t="s">
        <v>1775</v>
      </c>
      <c r="D1977" s="576" t="s">
        <v>1776</v>
      </c>
      <c r="E1977" s="579">
        <v>1</v>
      </c>
      <c r="F1977" s="576" t="s">
        <v>73</v>
      </c>
      <c r="G1977" s="580">
        <v>5</v>
      </c>
      <c r="H1977" s="1011">
        <f>E1977*G1977</f>
        <v>5</v>
      </c>
      <c r="I1977" s="1014">
        <v>668.21</v>
      </c>
      <c r="J1977" s="768">
        <f>E1977*I1977</f>
        <v>668.21</v>
      </c>
      <c r="L1977" s="768">
        <f>E1977*K1977</f>
        <v>0</v>
      </c>
      <c r="M1977" s="768">
        <f>J1977+H1977*Tabellen!$K$2+L1977</f>
        <v>968.21</v>
      </c>
      <c r="N1977" s="703"/>
      <c r="O1977" s="889">
        <f>R1977+T1977</f>
        <v>1171.5340999999999</v>
      </c>
      <c r="P1977" s="902"/>
      <c r="Q1977" s="894" t="s">
        <v>1007</v>
      </c>
      <c r="R1977" s="889">
        <f>H1977*Tabellen!$K$2*Tabellen!$F$2</f>
        <v>363</v>
      </c>
      <c r="S1977" s="895" t="s">
        <v>1089</v>
      </c>
      <c r="T1977" s="889">
        <f>J1977*Tabellen!$F$2</f>
        <v>808.53409999999997</v>
      </c>
      <c r="U1977" s="889">
        <f>R1977*Tabellen!$G$2</f>
        <v>32.67</v>
      </c>
      <c r="V1977" s="889">
        <f>T1977*Tabellen!$H$2</f>
        <v>169.79216099999999</v>
      </c>
      <c r="W1977" s="889">
        <f>U1977+V1977</f>
        <v>202.46216099999998</v>
      </c>
      <c r="X1977" s="889">
        <f>O1977+W1977</f>
        <v>1373.9962609999998</v>
      </c>
      <c r="Y1977" s="888"/>
      <c r="Z1977" s="836"/>
    </row>
    <row r="1978" spans="1:71" s="575" customFormat="1" ht="15.6" customHeight="1" outlineLevel="2" x14ac:dyDescent="0.2">
      <c r="A1978" s="811"/>
      <c r="B1978" s="578"/>
      <c r="C1978" s="694"/>
      <c r="D1978" s="578" t="s">
        <v>1689</v>
      </c>
      <c r="E1978" s="579"/>
      <c r="F1978" s="578"/>
      <c r="G1978" s="579"/>
      <c r="H1978" s="1011"/>
      <c r="I1978" s="781"/>
      <c r="J1978" s="768"/>
      <c r="K1978" s="768"/>
      <c r="L1978" s="768"/>
      <c r="M1978" s="768"/>
      <c r="N1978" s="704"/>
      <c r="O1978" s="897"/>
      <c r="P1978" s="897"/>
      <c r="Q1978" s="894"/>
      <c r="R1978" s="889"/>
      <c r="S1978" s="895"/>
      <c r="T1978" s="889"/>
      <c r="U1978" s="889"/>
      <c r="V1978" s="889"/>
      <c r="W1978" s="889"/>
      <c r="X1978" s="889"/>
      <c r="Y1978" s="897"/>
      <c r="Z1978" s="839"/>
      <c r="AA1978" s="839"/>
      <c r="AB1978" s="839"/>
      <c r="AC1978" s="839"/>
      <c r="AD1978" s="839"/>
      <c r="AE1978" s="839"/>
      <c r="AF1978" s="839"/>
      <c r="AG1978" s="839"/>
      <c r="AH1978" s="839"/>
      <c r="AI1978" s="839"/>
      <c r="AJ1978" s="839"/>
      <c r="AK1978" s="839"/>
      <c r="AL1978" s="839"/>
      <c r="AM1978" s="839"/>
      <c r="AN1978" s="839"/>
      <c r="AO1978" s="839"/>
      <c r="AP1978" s="839"/>
      <c r="AQ1978" s="839"/>
      <c r="AR1978" s="839"/>
      <c r="AS1978" s="839"/>
      <c r="AT1978" s="839"/>
      <c r="AU1978" s="839"/>
      <c r="AV1978" s="839"/>
      <c r="AW1978" s="839"/>
      <c r="AX1978" s="839"/>
      <c r="AY1978" s="839"/>
      <c r="AZ1978" s="839"/>
      <c r="BA1978" s="839"/>
      <c r="BB1978" s="839"/>
      <c r="BC1978" s="839"/>
      <c r="BD1978" s="839"/>
      <c r="BE1978" s="839"/>
      <c r="BF1978" s="839"/>
      <c r="BG1978" s="839"/>
      <c r="BH1978" s="839"/>
      <c r="BI1978" s="839"/>
      <c r="BJ1978" s="839"/>
      <c r="BK1978" s="839"/>
      <c r="BL1978" s="839"/>
      <c r="BM1978" s="839"/>
      <c r="BN1978" s="839"/>
      <c r="BO1978" s="839"/>
      <c r="BP1978" s="839"/>
      <c r="BQ1978" s="839"/>
      <c r="BR1978" s="839"/>
      <c r="BS1978" s="839"/>
    </row>
    <row r="1979" spans="1:71" s="575" customFormat="1" ht="15.6" customHeight="1" outlineLevel="2" x14ac:dyDescent="0.2">
      <c r="A1979" s="811"/>
      <c r="B1979" s="578"/>
      <c r="C1979" s="694"/>
      <c r="D1979" s="578" t="s">
        <v>1690</v>
      </c>
      <c r="E1979" s="579"/>
      <c r="F1979" s="578"/>
      <c r="G1979" s="579"/>
      <c r="H1979" s="1011"/>
      <c r="I1979" s="781"/>
      <c r="J1979" s="768"/>
      <c r="K1979" s="768"/>
      <c r="L1979" s="768"/>
      <c r="M1979" s="768"/>
      <c r="N1979" s="704"/>
      <c r="O1979" s="897"/>
      <c r="P1979" s="897"/>
      <c r="Q1979" s="894"/>
      <c r="R1979" s="889"/>
      <c r="S1979" s="895"/>
      <c r="T1979" s="889"/>
      <c r="U1979" s="889"/>
      <c r="V1979" s="889"/>
      <c r="W1979" s="889"/>
      <c r="X1979" s="889"/>
      <c r="Y1979" s="897"/>
      <c r="Z1979" s="839"/>
      <c r="AA1979" s="839"/>
      <c r="AB1979" s="839"/>
      <c r="AC1979" s="839"/>
      <c r="AD1979" s="839"/>
      <c r="AE1979" s="839"/>
      <c r="AF1979" s="839"/>
      <c r="AG1979" s="839"/>
      <c r="AH1979" s="839"/>
      <c r="AI1979" s="839"/>
      <c r="AJ1979" s="839"/>
      <c r="AK1979" s="839"/>
      <c r="AL1979" s="839"/>
      <c r="AM1979" s="839"/>
      <c r="AN1979" s="839"/>
      <c r="AO1979" s="839"/>
      <c r="AP1979" s="839"/>
      <c r="AQ1979" s="839"/>
      <c r="AR1979" s="839"/>
      <c r="AS1979" s="839"/>
      <c r="AT1979" s="839"/>
      <c r="AU1979" s="839"/>
      <c r="AV1979" s="839"/>
      <c r="AW1979" s="839"/>
      <c r="AX1979" s="839"/>
      <c r="AY1979" s="839"/>
      <c r="AZ1979" s="839"/>
      <c r="BA1979" s="839"/>
      <c r="BB1979" s="839"/>
      <c r="BC1979" s="839"/>
      <c r="BD1979" s="839"/>
      <c r="BE1979" s="839"/>
      <c r="BF1979" s="839"/>
      <c r="BG1979" s="839"/>
      <c r="BH1979" s="839"/>
      <c r="BI1979" s="839"/>
      <c r="BJ1979" s="839"/>
      <c r="BK1979" s="839"/>
      <c r="BL1979" s="839"/>
      <c r="BM1979" s="839"/>
      <c r="BN1979" s="839"/>
      <c r="BO1979" s="839"/>
      <c r="BP1979" s="839"/>
      <c r="BQ1979" s="839"/>
      <c r="BR1979" s="839"/>
      <c r="BS1979" s="839"/>
    </row>
    <row r="1980" spans="1:71" s="575" customFormat="1" ht="15.6" customHeight="1" outlineLevel="2" x14ac:dyDescent="0.2">
      <c r="A1980" s="811"/>
      <c r="B1980" s="686"/>
      <c r="C1980" s="699"/>
      <c r="D1980" s="692" t="s">
        <v>1224</v>
      </c>
      <c r="E1980" s="593"/>
      <c r="F1980" s="594"/>
      <c r="G1980" s="574"/>
      <c r="H1980" s="593"/>
      <c r="I1980" s="771"/>
      <c r="J1980" s="771"/>
      <c r="K1980" s="771"/>
      <c r="L1980" s="771"/>
      <c r="M1980" s="772"/>
      <c r="N1980" s="704"/>
      <c r="O1980" s="897"/>
      <c r="P1980" s="897"/>
      <c r="Q1980" s="894"/>
      <c r="R1980" s="889"/>
      <c r="S1980" s="895"/>
      <c r="T1980" s="889"/>
      <c r="U1980" s="889"/>
      <c r="V1980" s="889"/>
      <c r="W1980" s="889"/>
      <c r="X1980" s="889"/>
      <c r="Y1980" s="890"/>
      <c r="Z1980" s="841"/>
      <c r="AA1980" s="839"/>
      <c r="AB1980" s="839"/>
      <c r="AC1980" s="839"/>
      <c r="AD1980" s="839"/>
      <c r="AE1980" s="839"/>
      <c r="AF1980" s="839"/>
      <c r="AG1980" s="839"/>
      <c r="AH1980" s="839"/>
      <c r="AI1980" s="839"/>
      <c r="AJ1980" s="839"/>
      <c r="AK1980" s="839"/>
      <c r="AL1980" s="839"/>
      <c r="AM1980" s="839"/>
      <c r="AN1980" s="839"/>
      <c r="AO1980" s="839"/>
      <c r="AP1980" s="839"/>
      <c r="AQ1980" s="839"/>
      <c r="AR1980" s="839"/>
      <c r="AS1980" s="839"/>
      <c r="AT1980" s="839"/>
      <c r="AU1980" s="839"/>
      <c r="AV1980" s="839"/>
      <c r="AW1980" s="839"/>
      <c r="AX1980" s="839"/>
      <c r="AY1980" s="839"/>
      <c r="AZ1980" s="839"/>
      <c r="BA1980" s="839"/>
      <c r="BB1980" s="839"/>
      <c r="BC1980" s="839"/>
      <c r="BD1980" s="839"/>
      <c r="BE1980" s="839"/>
      <c r="BF1980" s="839"/>
      <c r="BG1980" s="839"/>
      <c r="BH1980" s="839"/>
      <c r="BI1980" s="839"/>
      <c r="BJ1980" s="839"/>
      <c r="BK1980" s="839"/>
      <c r="BL1980" s="839"/>
      <c r="BM1980" s="839"/>
      <c r="BN1980" s="839"/>
      <c r="BO1980" s="839"/>
      <c r="BP1980" s="839"/>
      <c r="BQ1980" s="839"/>
      <c r="BR1980" s="839"/>
      <c r="BS1980" s="839"/>
    </row>
    <row r="1981" spans="1:71" s="575" customFormat="1" ht="15.6" customHeight="1" outlineLevel="2" x14ac:dyDescent="0.2">
      <c r="A1981" s="811"/>
      <c r="B1981" s="686"/>
      <c r="C1981" s="699"/>
      <c r="D1981" s="692" t="s">
        <v>1358</v>
      </c>
      <c r="E1981" s="593"/>
      <c r="F1981" s="594"/>
      <c r="G1981" s="574"/>
      <c r="H1981" s="593"/>
      <c r="I1981" s="771"/>
      <c r="J1981" s="771"/>
      <c r="K1981" s="771"/>
      <c r="L1981" s="768"/>
      <c r="M1981" s="772"/>
      <c r="N1981" s="704"/>
      <c r="O1981" s="888"/>
      <c r="P1981" s="888"/>
      <c r="Q1981" s="894"/>
      <c r="R1981" s="889"/>
      <c r="S1981" s="895"/>
      <c r="T1981" s="889"/>
      <c r="U1981" s="889"/>
      <c r="V1981" s="889"/>
      <c r="W1981" s="889"/>
      <c r="X1981" s="889"/>
      <c r="Y1981" s="890"/>
      <c r="Z1981" s="841"/>
      <c r="AA1981" s="839"/>
      <c r="AB1981" s="839"/>
      <c r="AC1981" s="839"/>
      <c r="AD1981" s="839"/>
      <c r="AE1981" s="839"/>
      <c r="AF1981" s="839"/>
      <c r="AG1981" s="839"/>
      <c r="AH1981" s="839"/>
      <c r="AI1981" s="839"/>
      <c r="AJ1981" s="839"/>
      <c r="AK1981" s="839"/>
      <c r="AL1981" s="839"/>
      <c r="AM1981" s="839"/>
      <c r="AN1981" s="839"/>
      <c r="AO1981" s="839"/>
      <c r="AP1981" s="839"/>
      <c r="AQ1981" s="839"/>
      <c r="AR1981" s="839"/>
      <c r="AS1981" s="839"/>
      <c r="AT1981" s="839"/>
      <c r="AU1981" s="839"/>
      <c r="AV1981" s="839"/>
      <c r="AW1981" s="839"/>
      <c r="AX1981" s="839"/>
      <c r="AY1981" s="839"/>
      <c r="AZ1981" s="839"/>
      <c r="BA1981" s="839"/>
      <c r="BB1981" s="839"/>
      <c r="BC1981" s="839"/>
      <c r="BD1981" s="839"/>
      <c r="BE1981" s="839"/>
      <c r="BF1981" s="839"/>
      <c r="BG1981" s="839"/>
      <c r="BH1981" s="839"/>
      <c r="BI1981" s="839"/>
      <c r="BJ1981" s="839"/>
      <c r="BK1981" s="839"/>
      <c r="BL1981" s="839"/>
      <c r="BM1981" s="839"/>
      <c r="BN1981" s="839"/>
      <c r="BO1981" s="839"/>
      <c r="BP1981" s="839"/>
      <c r="BQ1981" s="839"/>
      <c r="BR1981" s="839"/>
      <c r="BS1981" s="839"/>
    </row>
    <row r="1982" spans="1:71" ht="15.6" customHeight="1" outlineLevel="2" x14ac:dyDescent="0.2">
      <c r="H1982" s="1011"/>
    </row>
    <row r="1983" spans="1:71" ht="9" customHeight="1" outlineLevel="1" x14ac:dyDescent="0.2">
      <c r="B1983" s="582"/>
      <c r="D1983" s="583"/>
      <c r="E1983" s="585"/>
      <c r="F1983" s="583"/>
      <c r="G1983" s="584"/>
      <c r="H1983" s="1018"/>
      <c r="I1983" s="769"/>
      <c r="J1983" s="769"/>
      <c r="K1983" s="769"/>
      <c r="L1983" s="769"/>
      <c r="M1983" s="769"/>
      <c r="N1983" s="694"/>
      <c r="O1983" s="892"/>
      <c r="P1983" s="892"/>
      <c r="Q1983" s="892"/>
      <c r="R1983" s="893"/>
      <c r="S1983" s="893"/>
      <c r="T1983" s="893"/>
      <c r="U1983" s="893"/>
      <c r="V1983" s="893"/>
      <c r="W1983" s="893"/>
      <c r="X1983" s="893"/>
      <c r="Y1983" s="892"/>
      <c r="Z1983" s="837"/>
      <c r="AA1983" s="838"/>
      <c r="AG1983" s="835"/>
      <c r="AH1983" s="835"/>
    </row>
    <row r="1984" spans="1:71" s="789" customFormat="1" ht="15.6" customHeight="1" outlineLevel="1" x14ac:dyDescent="0.2">
      <c r="B1984" s="569" t="s">
        <v>1745</v>
      </c>
      <c r="C1984" s="814"/>
      <c r="D1984" s="570" t="s">
        <v>1844</v>
      </c>
      <c r="E1984" s="577">
        <v>1</v>
      </c>
      <c r="F1984" s="570" t="s">
        <v>73</v>
      </c>
      <c r="G1984" s="571"/>
      <c r="H1984" s="1016">
        <f>SUM(H1986:H1994)</f>
        <v>6.8680000000000003</v>
      </c>
      <c r="I1984" s="767"/>
      <c r="J1984" s="767">
        <f>SUM(J1986:J1994)</f>
        <v>616.11</v>
      </c>
      <c r="K1984" s="767"/>
      <c r="L1984" s="767">
        <f>SUM(L1986:L1994)</f>
        <v>0</v>
      </c>
      <c r="M1984" s="767">
        <f>SUM(M1986:M1994)</f>
        <v>1028.19</v>
      </c>
      <c r="N1984" s="814"/>
      <c r="O1984" s="886">
        <f>SUM(O1985:O1991)</f>
        <v>1244.1098999999999</v>
      </c>
      <c r="P1984" s="885" t="str">
        <f>B1984</f>
        <v>V4-4-A18</v>
      </c>
      <c r="Q1984" s="885"/>
      <c r="R1984" s="886"/>
      <c r="S1984" s="886"/>
      <c r="T1984" s="886"/>
      <c r="U1984" s="899"/>
      <c r="V1984" s="886"/>
      <c r="W1984" s="886"/>
      <c r="X1984" s="886">
        <f>SUM(X1985:X1991)/E1984</f>
        <v>1445.538963</v>
      </c>
      <c r="Y1984" s="885"/>
      <c r="Z1984" s="836"/>
      <c r="AA1984" s="832"/>
      <c r="AB1984" s="832"/>
      <c r="AC1984" s="832"/>
      <c r="AD1984" s="832"/>
      <c r="AE1984" s="832"/>
      <c r="AF1984" s="832"/>
      <c r="AG1984" s="832"/>
      <c r="AH1984" s="832"/>
      <c r="AI1984" s="832"/>
      <c r="AJ1984" s="832"/>
      <c r="AK1984" s="832"/>
      <c r="AL1984" s="832"/>
      <c r="AM1984" s="832"/>
      <c r="AN1984" s="832"/>
      <c r="AO1984" s="832"/>
      <c r="AP1984" s="832"/>
      <c r="AQ1984" s="832"/>
      <c r="AR1984" s="832"/>
      <c r="AS1984" s="832"/>
      <c r="AT1984" s="832"/>
      <c r="AU1984" s="832"/>
      <c r="AV1984" s="832"/>
      <c r="AW1984" s="832"/>
      <c r="AX1984" s="832"/>
      <c r="AY1984" s="832"/>
      <c r="AZ1984" s="832"/>
      <c r="BA1984" s="832"/>
      <c r="BB1984" s="832"/>
      <c r="BC1984" s="832"/>
      <c r="BD1984" s="832"/>
      <c r="BE1984" s="832"/>
      <c r="BF1984" s="832"/>
      <c r="BG1984" s="832"/>
      <c r="BH1984" s="832"/>
      <c r="BI1984" s="832"/>
      <c r="BJ1984" s="832"/>
      <c r="BK1984" s="832"/>
      <c r="BL1984" s="832"/>
      <c r="BM1984" s="832"/>
      <c r="BN1984" s="832"/>
      <c r="BO1984" s="832"/>
      <c r="BP1984" s="832"/>
      <c r="BQ1984" s="832"/>
      <c r="BR1984" s="832"/>
      <c r="BS1984" s="832"/>
    </row>
    <row r="1985" spans="1:71" s="575" customFormat="1" ht="15.6" customHeight="1" outlineLevel="2" x14ac:dyDescent="0.2">
      <c r="A1985" s="811"/>
      <c r="B1985" s="686"/>
      <c r="C1985" s="699"/>
      <c r="D1985" s="692"/>
      <c r="E1985" s="593"/>
      <c r="F1985" s="594"/>
      <c r="G1985" s="574"/>
      <c r="H1985" s="593"/>
      <c r="I1985" s="771"/>
      <c r="J1985" s="771"/>
      <c r="K1985" s="771"/>
      <c r="L1985" s="771"/>
      <c r="M1985" s="772"/>
      <c r="N1985" s="704"/>
      <c r="O1985" s="888" t="str">
        <f>R1985</f>
        <v>incl. opslagen</v>
      </c>
      <c r="P1985" s="888"/>
      <c r="Q1985" s="894"/>
      <c r="R1985" s="901" t="str">
        <f>Tabellen!$C$2</f>
        <v>incl. opslagen</v>
      </c>
      <c r="S1985" s="895"/>
      <c r="T1985" s="901" t="str">
        <f>Tabellen!$C$2</f>
        <v>incl. opslagen</v>
      </c>
      <c r="U1985" s="889"/>
      <c r="V1985" s="889"/>
      <c r="W1985" s="889"/>
      <c r="X1985" s="889"/>
      <c r="Y1985" s="890"/>
      <c r="Z1985" s="841"/>
      <c r="AA1985" s="839"/>
      <c r="AB1985" s="839"/>
      <c r="AC1985" s="839"/>
      <c r="AD1985" s="839"/>
      <c r="AE1985" s="839"/>
      <c r="AF1985" s="839"/>
      <c r="AG1985" s="839"/>
      <c r="AH1985" s="839"/>
      <c r="AI1985" s="839"/>
      <c r="AJ1985" s="839"/>
      <c r="AK1985" s="839"/>
      <c r="AL1985" s="839"/>
      <c r="AM1985" s="839"/>
      <c r="AN1985" s="839"/>
      <c r="AO1985" s="839"/>
      <c r="AP1985" s="839"/>
      <c r="AQ1985" s="839"/>
      <c r="AR1985" s="839"/>
      <c r="AS1985" s="839"/>
      <c r="AT1985" s="839"/>
      <c r="AU1985" s="839"/>
      <c r="AV1985" s="839"/>
      <c r="AW1985" s="839"/>
      <c r="AX1985" s="839"/>
      <c r="AY1985" s="839"/>
      <c r="AZ1985" s="839"/>
      <c r="BA1985" s="839"/>
      <c r="BB1985" s="839"/>
      <c r="BC1985" s="839"/>
      <c r="BD1985" s="839"/>
      <c r="BE1985" s="839"/>
      <c r="BF1985" s="839"/>
      <c r="BG1985" s="839"/>
      <c r="BH1985" s="839"/>
      <c r="BI1985" s="839"/>
      <c r="BJ1985" s="839"/>
      <c r="BK1985" s="839"/>
      <c r="BL1985" s="839"/>
      <c r="BM1985" s="839"/>
      <c r="BN1985" s="839"/>
      <c r="BO1985" s="839"/>
      <c r="BP1985" s="839"/>
      <c r="BQ1985" s="839"/>
      <c r="BR1985" s="839"/>
      <c r="BS1985" s="839"/>
    </row>
    <row r="1986" spans="1:71" s="575" customFormat="1" ht="15.6" customHeight="1" outlineLevel="2" x14ac:dyDescent="0.2">
      <c r="A1986" s="811"/>
      <c r="B1986" s="578"/>
      <c r="C1986" s="694"/>
      <c r="D1986" s="578" t="s">
        <v>1225</v>
      </c>
      <c r="E1986" s="579">
        <v>1</v>
      </c>
      <c r="F1986" s="576" t="s">
        <v>73</v>
      </c>
      <c r="G1986" s="579">
        <v>2</v>
      </c>
      <c r="H1986" s="597">
        <f>E1986*G1986</f>
        <v>2</v>
      </c>
      <c r="I1986" s="768">
        <v>25</v>
      </c>
      <c r="J1986" s="768">
        <f>E1986*I1986</f>
        <v>25</v>
      </c>
      <c r="K1986" s="768"/>
      <c r="L1986" s="768">
        <f>E1986*K1986</f>
        <v>0</v>
      </c>
      <c r="M1986" s="768">
        <f>J1986+H1986*Tabellen!$K$2+L1986</f>
        <v>145</v>
      </c>
      <c r="N1986" s="704"/>
      <c r="O1986" s="889">
        <f>R1986+T1986</f>
        <v>175.45</v>
      </c>
      <c r="P1986" s="902"/>
      <c r="Q1986" s="894" t="s">
        <v>1007</v>
      </c>
      <c r="R1986" s="889">
        <f>H1986*Tabellen!$K$2*Tabellen!$F$2</f>
        <v>145.19999999999999</v>
      </c>
      <c r="S1986" s="895" t="s">
        <v>1089</v>
      </c>
      <c r="T1986" s="889">
        <f>J1986*Tabellen!$F$2</f>
        <v>30.25</v>
      </c>
      <c r="U1986" s="889">
        <f>R1986*Tabellen!$G$2</f>
        <v>13.067999999999998</v>
      </c>
      <c r="V1986" s="889">
        <f>T1986*Tabellen!$H$2</f>
        <v>6.3525</v>
      </c>
      <c r="W1986" s="889">
        <f>U1986+V1986</f>
        <v>19.420499999999997</v>
      </c>
      <c r="X1986" s="889">
        <f>O1986+W1986</f>
        <v>194.87049999999999</v>
      </c>
      <c r="Y1986" s="888"/>
      <c r="Z1986" s="839"/>
      <c r="AA1986" s="839"/>
      <c r="AB1986" s="839"/>
      <c r="AC1986" s="839"/>
      <c r="AD1986" s="839"/>
      <c r="AE1986" s="839"/>
      <c r="AF1986" s="839"/>
      <c r="AG1986" s="839"/>
      <c r="AH1986" s="839"/>
      <c r="AI1986" s="839"/>
      <c r="AJ1986" s="839"/>
      <c r="AK1986" s="839"/>
      <c r="AL1986" s="839"/>
      <c r="AM1986" s="839"/>
      <c r="AN1986" s="839"/>
      <c r="AO1986" s="839"/>
      <c r="AP1986" s="839"/>
      <c r="AQ1986" s="839"/>
      <c r="AR1986" s="839"/>
      <c r="AS1986" s="839"/>
      <c r="AT1986" s="839"/>
      <c r="AU1986" s="839"/>
      <c r="AV1986" s="839"/>
      <c r="AW1986" s="839"/>
      <c r="AX1986" s="839"/>
      <c r="AY1986" s="839"/>
      <c r="AZ1986" s="839"/>
      <c r="BA1986" s="839"/>
      <c r="BB1986" s="839"/>
      <c r="BC1986" s="839"/>
      <c r="BD1986" s="839"/>
      <c r="BE1986" s="839"/>
      <c r="BF1986" s="839"/>
      <c r="BG1986" s="839"/>
      <c r="BH1986" s="839"/>
      <c r="BI1986" s="839"/>
      <c r="BJ1986" s="839"/>
      <c r="BK1986" s="839"/>
      <c r="BL1986" s="839"/>
      <c r="BM1986" s="839"/>
      <c r="BN1986" s="839"/>
      <c r="BO1986" s="839"/>
      <c r="BP1986" s="839"/>
      <c r="BQ1986" s="839"/>
      <c r="BR1986" s="839"/>
      <c r="BS1986" s="839"/>
    </row>
    <row r="1987" spans="1:71" ht="15.6" customHeight="1" outlineLevel="2" x14ac:dyDescent="0.2">
      <c r="D1987" s="578" t="s">
        <v>1227</v>
      </c>
      <c r="E1987" s="579">
        <v>1</v>
      </c>
      <c r="F1987" s="576" t="s">
        <v>72</v>
      </c>
      <c r="G1987" s="580">
        <v>0.5</v>
      </c>
      <c r="H1987" s="1011">
        <f>E1987*G1987</f>
        <v>0.5</v>
      </c>
      <c r="I1987" s="768">
        <v>0</v>
      </c>
      <c r="J1987" s="768">
        <f>E1987*I1987</f>
        <v>0</v>
      </c>
      <c r="L1987" s="768">
        <f>E1987*K1987</f>
        <v>0</v>
      </c>
      <c r="M1987" s="768">
        <f>J1987+H1987*Tabellen!$K$2+L1987</f>
        <v>30</v>
      </c>
      <c r="O1987" s="889">
        <f>R1987+T1987</f>
        <v>36.299999999999997</v>
      </c>
      <c r="P1987" s="902"/>
      <c r="Q1987" s="894" t="s">
        <v>1007</v>
      </c>
      <c r="R1987" s="889">
        <f>H1987*Tabellen!$K$2*Tabellen!$F$2</f>
        <v>36.299999999999997</v>
      </c>
      <c r="S1987" s="895" t="s">
        <v>1089</v>
      </c>
      <c r="T1987" s="889">
        <f>J1987*Tabellen!$F$2</f>
        <v>0</v>
      </c>
      <c r="U1987" s="889">
        <f>R1987*Tabellen!$G$2</f>
        <v>3.2669999999999995</v>
      </c>
      <c r="V1987" s="889">
        <f>T1987*Tabellen!$H$2</f>
        <v>0</v>
      </c>
      <c r="W1987" s="889">
        <f>U1987+V1987</f>
        <v>3.2669999999999995</v>
      </c>
      <c r="X1987" s="889">
        <f>O1987+W1987</f>
        <v>39.566999999999993</v>
      </c>
    </row>
    <row r="1988" spans="1:71" s="733" customFormat="1" ht="15.6" customHeight="1" outlineLevel="2" x14ac:dyDescent="0.2">
      <c r="A1988" s="813"/>
      <c r="B1988" s="578"/>
      <c r="C1988" s="694"/>
      <c r="D1988" s="578" t="s">
        <v>1226</v>
      </c>
      <c r="E1988" s="579">
        <f>1.14+1.14+0.7+0.7</f>
        <v>3.6799999999999997</v>
      </c>
      <c r="F1988" s="576" t="s">
        <v>71</v>
      </c>
      <c r="G1988" s="580">
        <v>0.1</v>
      </c>
      <c r="H1988" s="597">
        <f>E1988*G1988</f>
        <v>0.36799999999999999</v>
      </c>
      <c r="I1988" s="768"/>
      <c r="J1988" s="768"/>
      <c r="K1988" s="768"/>
      <c r="L1988" s="768"/>
      <c r="M1988" s="768">
        <f>J1988+H1988*Tabellen!$K$2+L1988</f>
        <v>22.08</v>
      </c>
      <c r="N1988" s="736"/>
      <c r="O1988" s="889">
        <f>R1988+T1988</f>
        <v>26.716799999999996</v>
      </c>
      <c r="P1988" s="902"/>
      <c r="Q1988" s="894" t="s">
        <v>1007</v>
      </c>
      <c r="R1988" s="889">
        <f>H1988*Tabellen!$K$2*Tabellen!$F$2</f>
        <v>26.716799999999996</v>
      </c>
      <c r="S1988" s="895" t="s">
        <v>1089</v>
      </c>
      <c r="T1988" s="889">
        <f>J1988*Tabellen!$F$2</f>
        <v>0</v>
      </c>
      <c r="U1988" s="889">
        <f>R1988*Tabellen!$G$2</f>
        <v>2.4045119999999995</v>
      </c>
      <c r="V1988" s="889">
        <f>T1988*Tabellen!$H$2</f>
        <v>0</v>
      </c>
      <c r="W1988" s="889">
        <f>U1988+V1988</f>
        <v>2.4045119999999995</v>
      </c>
      <c r="X1988" s="889">
        <f>O1988+W1988</f>
        <v>29.121311999999996</v>
      </c>
      <c r="Y1988" s="905"/>
      <c r="Z1988" s="842"/>
      <c r="AA1988" s="842"/>
      <c r="AB1988" s="842"/>
      <c r="AC1988" s="842"/>
      <c r="AD1988" s="842"/>
      <c r="AE1988" s="842"/>
      <c r="AF1988" s="842"/>
      <c r="AG1988" s="842"/>
      <c r="AH1988" s="842"/>
      <c r="AI1988" s="842"/>
      <c r="AJ1988" s="842"/>
      <c r="AK1988" s="842"/>
      <c r="AL1988" s="842"/>
      <c r="AM1988" s="842"/>
      <c r="AN1988" s="842"/>
      <c r="AO1988" s="842"/>
      <c r="AP1988" s="842"/>
      <c r="AQ1988" s="842"/>
      <c r="AR1988" s="842"/>
      <c r="AS1988" s="842"/>
      <c r="AT1988" s="842"/>
      <c r="AU1988" s="842"/>
      <c r="AV1988" s="842"/>
      <c r="AW1988" s="842"/>
      <c r="AX1988" s="842"/>
      <c r="AY1988" s="842"/>
      <c r="AZ1988" s="842"/>
      <c r="BA1988" s="842"/>
      <c r="BB1988" s="842"/>
      <c r="BC1988" s="842"/>
      <c r="BD1988" s="842"/>
      <c r="BE1988" s="842"/>
      <c r="BF1988" s="842"/>
      <c r="BG1988" s="842"/>
      <c r="BH1988" s="842"/>
      <c r="BI1988" s="842"/>
      <c r="BJ1988" s="842"/>
      <c r="BK1988" s="842"/>
      <c r="BL1988" s="842"/>
      <c r="BM1988" s="842"/>
      <c r="BN1988" s="842"/>
      <c r="BO1988" s="842"/>
      <c r="BP1988" s="842"/>
      <c r="BQ1988" s="842"/>
      <c r="BR1988" s="842"/>
      <c r="BS1988" s="842"/>
    </row>
    <row r="1989" spans="1:71" ht="15.6" customHeight="1" outlineLevel="2" x14ac:dyDescent="0.2">
      <c r="B1989" s="578" t="s">
        <v>1778</v>
      </c>
      <c r="D1989" s="578" t="s">
        <v>1777</v>
      </c>
      <c r="E1989" s="579">
        <v>1</v>
      </c>
      <c r="F1989" s="576" t="s">
        <v>73</v>
      </c>
      <c r="G1989" s="580">
        <v>4</v>
      </c>
      <c r="H1989" s="1011">
        <f>E1989*G1989</f>
        <v>4</v>
      </c>
      <c r="I1989" s="1014">
        <v>591.11</v>
      </c>
      <c r="J1989" s="768">
        <f>E1989*I1989</f>
        <v>591.11</v>
      </c>
      <c r="L1989" s="768">
        <f>E1989*K1989</f>
        <v>0</v>
      </c>
      <c r="M1989" s="768">
        <f>J1989+H1989*Tabellen!$K$2+L1989</f>
        <v>831.11</v>
      </c>
      <c r="N1989" s="703"/>
      <c r="O1989" s="889">
        <f>R1989+T1989</f>
        <v>1005.6431</v>
      </c>
      <c r="P1989" s="902"/>
      <c r="Q1989" s="894" t="s">
        <v>1007</v>
      </c>
      <c r="R1989" s="889">
        <f>H1989*Tabellen!$K$2*Tabellen!$F$2</f>
        <v>290.39999999999998</v>
      </c>
      <c r="S1989" s="895" t="s">
        <v>1089</v>
      </c>
      <c r="T1989" s="889">
        <f>J1989*Tabellen!$F$2</f>
        <v>715.24310000000003</v>
      </c>
      <c r="U1989" s="889">
        <f>R1989*Tabellen!$G$2</f>
        <v>26.135999999999996</v>
      </c>
      <c r="V1989" s="889">
        <f>T1989*Tabellen!$H$2</f>
        <v>150.20105100000001</v>
      </c>
      <c r="W1989" s="889">
        <f>U1989+V1989</f>
        <v>176.337051</v>
      </c>
      <c r="X1989" s="889">
        <f>O1989+W1989</f>
        <v>1181.980151</v>
      </c>
      <c r="Y1989" s="888"/>
      <c r="Z1989" s="836"/>
    </row>
    <row r="1990" spans="1:71" s="575" customFormat="1" ht="15.6" customHeight="1" outlineLevel="2" x14ac:dyDescent="0.2">
      <c r="A1990" s="811"/>
      <c r="B1990" s="578"/>
      <c r="C1990" s="694"/>
      <c r="D1990" s="578" t="s">
        <v>1689</v>
      </c>
      <c r="E1990" s="579"/>
      <c r="F1990" s="578"/>
      <c r="G1990" s="579"/>
      <c r="H1990" s="1011"/>
      <c r="I1990" s="781"/>
      <c r="J1990" s="768"/>
      <c r="K1990" s="768"/>
      <c r="L1990" s="768"/>
      <c r="M1990" s="768"/>
      <c r="N1990" s="704"/>
      <c r="O1990" s="897"/>
      <c r="P1990" s="897"/>
      <c r="Q1990" s="894"/>
      <c r="R1990" s="889"/>
      <c r="S1990" s="895"/>
      <c r="T1990" s="889"/>
      <c r="U1990" s="889"/>
      <c r="V1990" s="889"/>
      <c r="W1990" s="889"/>
      <c r="X1990" s="889"/>
      <c r="Y1990" s="897"/>
      <c r="Z1990" s="839"/>
      <c r="AA1990" s="839"/>
      <c r="AB1990" s="839"/>
      <c r="AC1990" s="839"/>
      <c r="AD1990" s="839"/>
      <c r="AE1990" s="839"/>
      <c r="AF1990" s="839"/>
      <c r="AG1990" s="839"/>
      <c r="AH1990" s="839"/>
      <c r="AI1990" s="839"/>
      <c r="AJ1990" s="839"/>
      <c r="AK1990" s="839"/>
      <c r="AL1990" s="839"/>
      <c r="AM1990" s="839"/>
      <c r="AN1990" s="839"/>
      <c r="AO1990" s="839"/>
      <c r="AP1990" s="839"/>
      <c r="AQ1990" s="839"/>
      <c r="AR1990" s="839"/>
      <c r="AS1990" s="839"/>
      <c r="AT1990" s="839"/>
      <c r="AU1990" s="839"/>
      <c r="AV1990" s="839"/>
      <c r="AW1990" s="839"/>
      <c r="AX1990" s="839"/>
      <c r="AY1990" s="839"/>
      <c r="AZ1990" s="839"/>
      <c r="BA1990" s="839"/>
      <c r="BB1990" s="839"/>
      <c r="BC1990" s="839"/>
      <c r="BD1990" s="839"/>
      <c r="BE1990" s="839"/>
      <c r="BF1990" s="839"/>
      <c r="BG1990" s="839"/>
      <c r="BH1990" s="839"/>
      <c r="BI1990" s="839"/>
      <c r="BJ1990" s="839"/>
      <c r="BK1990" s="839"/>
      <c r="BL1990" s="839"/>
      <c r="BM1990" s="839"/>
      <c r="BN1990" s="839"/>
      <c r="BO1990" s="839"/>
      <c r="BP1990" s="839"/>
      <c r="BQ1990" s="839"/>
      <c r="BR1990" s="839"/>
      <c r="BS1990" s="839"/>
    </row>
    <row r="1991" spans="1:71" s="575" customFormat="1" ht="15.6" customHeight="1" outlineLevel="2" x14ac:dyDescent="0.2">
      <c r="A1991" s="811"/>
      <c r="B1991" s="578"/>
      <c r="C1991" s="694"/>
      <c r="D1991" s="578" t="s">
        <v>1690</v>
      </c>
      <c r="E1991" s="579"/>
      <c r="F1991" s="578"/>
      <c r="G1991" s="579"/>
      <c r="H1991" s="1011"/>
      <c r="I1991" s="781"/>
      <c r="J1991" s="768"/>
      <c r="K1991" s="768"/>
      <c r="L1991" s="768"/>
      <c r="M1991" s="768"/>
      <c r="N1991" s="704"/>
      <c r="O1991" s="897"/>
      <c r="P1991" s="897"/>
      <c r="Q1991" s="894"/>
      <c r="R1991" s="889"/>
      <c r="S1991" s="895"/>
      <c r="T1991" s="889"/>
      <c r="U1991" s="889"/>
      <c r="V1991" s="889"/>
      <c r="W1991" s="889"/>
      <c r="X1991" s="889"/>
      <c r="Y1991" s="897"/>
      <c r="Z1991" s="839"/>
      <c r="AA1991" s="839"/>
      <c r="AB1991" s="839"/>
      <c r="AC1991" s="839"/>
      <c r="AD1991" s="839"/>
      <c r="AE1991" s="839"/>
      <c r="AF1991" s="839"/>
      <c r="AG1991" s="839"/>
      <c r="AH1991" s="839"/>
      <c r="AI1991" s="839"/>
      <c r="AJ1991" s="839"/>
      <c r="AK1991" s="839"/>
      <c r="AL1991" s="839"/>
      <c r="AM1991" s="839"/>
      <c r="AN1991" s="839"/>
      <c r="AO1991" s="839"/>
      <c r="AP1991" s="839"/>
      <c r="AQ1991" s="839"/>
      <c r="AR1991" s="839"/>
      <c r="AS1991" s="839"/>
      <c r="AT1991" s="839"/>
      <c r="AU1991" s="839"/>
      <c r="AV1991" s="839"/>
      <c r="AW1991" s="839"/>
      <c r="AX1991" s="839"/>
      <c r="AY1991" s="839"/>
      <c r="AZ1991" s="839"/>
      <c r="BA1991" s="839"/>
      <c r="BB1991" s="839"/>
      <c r="BC1991" s="839"/>
      <c r="BD1991" s="839"/>
      <c r="BE1991" s="839"/>
      <c r="BF1991" s="839"/>
      <c r="BG1991" s="839"/>
      <c r="BH1991" s="839"/>
      <c r="BI1991" s="839"/>
      <c r="BJ1991" s="839"/>
      <c r="BK1991" s="839"/>
      <c r="BL1991" s="839"/>
      <c r="BM1991" s="839"/>
      <c r="BN1991" s="839"/>
      <c r="BO1991" s="839"/>
      <c r="BP1991" s="839"/>
      <c r="BQ1991" s="839"/>
      <c r="BR1991" s="839"/>
      <c r="BS1991" s="839"/>
    </row>
    <row r="1992" spans="1:71" s="575" customFormat="1" ht="15.6" customHeight="1" outlineLevel="2" x14ac:dyDescent="0.2">
      <c r="A1992" s="811"/>
      <c r="B1992" s="686"/>
      <c r="C1992" s="699"/>
      <c r="D1992" s="578" t="s">
        <v>1224</v>
      </c>
      <c r="E1992" s="593"/>
      <c r="F1992" s="594"/>
      <c r="G1992" s="574"/>
      <c r="H1992" s="593"/>
      <c r="I1992" s="771"/>
      <c r="J1992" s="771"/>
      <c r="K1992" s="771"/>
      <c r="L1992" s="771"/>
      <c r="M1992" s="772"/>
      <c r="N1992" s="704"/>
      <c r="O1992" s="897"/>
      <c r="P1992" s="897"/>
      <c r="Q1992" s="894"/>
      <c r="R1992" s="889"/>
      <c r="S1992" s="895"/>
      <c r="T1992" s="889"/>
      <c r="U1992" s="889"/>
      <c r="V1992" s="889"/>
      <c r="W1992" s="889"/>
      <c r="X1992" s="889"/>
      <c r="Y1992" s="890"/>
      <c r="Z1992" s="841"/>
      <c r="AA1992" s="839"/>
      <c r="AB1992" s="839"/>
      <c r="AC1992" s="839"/>
      <c r="AD1992" s="839"/>
      <c r="AE1992" s="839"/>
      <c r="AF1992" s="839"/>
      <c r="AG1992" s="839"/>
      <c r="AH1992" s="839"/>
      <c r="AI1992" s="839"/>
      <c r="AJ1992" s="839"/>
      <c r="AK1992" s="839"/>
      <c r="AL1992" s="839"/>
      <c r="AM1992" s="839"/>
      <c r="AN1992" s="839"/>
      <c r="AO1992" s="839"/>
      <c r="AP1992" s="839"/>
      <c r="AQ1992" s="839"/>
      <c r="AR1992" s="839"/>
      <c r="AS1992" s="839"/>
      <c r="AT1992" s="839"/>
      <c r="AU1992" s="839"/>
      <c r="AV1992" s="839"/>
      <c r="AW1992" s="839"/>
      <c r="AX1992" s="839"/>
      <c r="AY1992" s="839"/>
      <c r="AZ1992" s="839"/>
      <c r="BA1992" s="839"/>
      <c r="BB1992" s="839"/>
      <c r="BC1992" s="839"/>
      <c r="BD1992" s="839"/>
      <c r="BE1992" s="839"/>
      <c r="BF1992" s="839"/>
      <c r="BG1992" s="839"/>
      <c r="BH1992" s="839"/>
      <c r="BI1992" s="839"/>
      <c r="BJ1992" s="839"/>
      <c r="BK1992" s="839"/>
      <c r="BL1992" s="839"/>
      <c r="BM1992" s="839"/>
      <c r="BN1992" s="839"/>
      <c r="BO1992" s="839"/>
      <c r="BP1992" s="839"/>
      <c r="BQ1992" s="839"/>
      <c r="BR1992" s="839"/>
      <c r="BS1992" s="839"/>
    </row>
    <row r="1993" spans="1:71" s="575" customFormat="1" ht="15.6" customHeight="1" outlineLevel="2" x14ac:dyDescent="0.2">
      <c r="A1993" s="811"/>
      <c r="B1993" s="686"/>
      <c r="C1993" s="699"/>
      <c r="D1993" s="578" t="s">
        <v>1358</v>
      </c>
      <c r="E1993" s="593"/>
      <c r="F1993" s="594"/>
      <c r="G1993" s="574"/>
      <c r="H1993" s="593"/>
      <c r="I1993" s="771"/>
      <c r="J1993" s="771"/>
      <c r="K1993" s="771"/>
      <c r="L1993" s="768"/>
      <c r="M1993" s="772"/>
      <c r="N1993" s="704"/>
      <c r="O1993" s="888"/>
      <c r="P1993" s="888"/>
      <c r="Q1993" s="894"/>
      <c r="R1993" s="889"/>
      <c r="S1993" s="895"/>
      <c r="T1993" s="889"/>
      <c r="U1993" s="889"/>
      <c r="V1993" s="889"/>
      <c r="W1993" s="889"/>
      <c r="X1993" s="889"/>
      <c r="Y1993" s="890"/>
      <c r="Z1993" s="841"/>
      <c r="AA1993" s="839"/>
      <c r="AB1993" s="839"/>
      <c r="AC1993" s="839"/>
      <c r="AD1993" s="839"/>
      <c r="AE1993" s="839"/>
      <c r="AF1993" s="839"/>
      <c r="AG1993" s="839"/>
      <c r="AH1993" s="839"/>
      <c r="AI1993" s="839"/>
      <c r="AJ1993" s="839"/>
      <c r="AK1993" s="839"/>
      <c r="AL1993" s="839"/>
      <c r="AM1993" s="839"/>
      <c r="AN1993" s="839"/>
      <c r="AO1993" s="839"/>
      <c r="AP1993" s="839"/>
      <c r="AQ1993" s="839"/>
      <c r="AR1993" s="839"/>
      <c r="AS1993" s="839"/>
      <c r="AT1993" s="839"/>
      <c r="AU1993" s="839"/>
      <c r="AV1993" s="839"/>
      <c r="AW1993" s="839"/>
      <c r="AX1993" s="839"/>
      <c r="AY1993" s="839"/>
      <c r="AZ1993" s="839"/>
      <c r="BA1993" s="839"/>
      <c r="BB1993" s="839"/>
      <c r="BC1993" s="839"/>
      <c r="BD1993" s="839"/>
      <c r="BE1993" s="839"/>
      <c r="BF1993" s="839"/>
      <c r="BG1993" s="839"/>
      <c r="BH1993" s="839"/>
      <c r="BI1993" s="839"/>
      <c r="BJ1993" s="839"/>
      <c r="BK1993" s="839"/>
      <c r="BL1993" s="839"/>
      <c r="BM1993" s="839"/>
      <c r="BN1993" s="839"/>
      <c r="BO1993" s="839"/>
      <c r="BP1993" s="839"/>
      <c r="BQ1993" s="839"/>
      <c r="BR1993" s="839"/>
      <c r="BS1993" s="839"/>
    </row>
    <row r="1994" spans="1:71" ht="15.6" customHeight="1" outlineLevel="2" x14ac:dyDescent="0.2">
      <c r="H1994" s="1011"/>
    </row>
    <row r="1995" spans="1:71" ht="9" customHeight="1" outlineLevel="1" x14ac:dyDescent="0.2">
      <c r="B1995" s="582"/>
      <c r="D1995" s="583"/>
      <c r="E1995" s="585"/>
      <c r="F1995" s="583"/>
      <c r="G1995" s="584"/>
      <c r="H1995" s="1018"/>
      <c r="I1995" s="769"/>
      <c r="J1995" s="769"/>
      <c r="K1995" s="769"/>
      <c r="L1995" s="769"/>
      <c r="M1995" s="769"/>
      <c r="N1995" s="694"/>
      <c r="O1995" s="892"/>
      <c r="P1995" s="892"/>
      <c r="Q1995" s="892"/>
      <c r="R1995" s="893"/>
      <c r="S1995" s="893"/>
      <c r="T1995" s="893"/>
      <c r="U1995" s="893"/>
      <c r="V1995" s="893"/>
      <c r="W1995" s="893"/>
      <c r="X1995" s="893"/>
      <c r="Y1995" s="892"/>
      <c r="Z1995" s="837"/>
      <c r="AA1995" s="838"/>
      <c r="AG1995" s="835"/>
      <c r="AH1995" s="835"/>
    </row>
    <row r="1996" spans="1:71" s="574" customFormat="1" ht="15.6" customHeight="1" outlineLevel="1" x14ac:dyDescent="0.2">
      <c r="B1996" s="569" t="s">
        <v>1746</v>
      </c>
      <c r="C1996" s="814"/>
      <c r="D1996" s="570" t="s">
        <v>1845</v>
      </c>
      <c r="E1996" s="577">
        <v>1</v>
      </c>
      <c r="F1996" s="570" t="s">
        <v>73</v>
      </c>
      <c r="G1996" s="571"/>
      <c r="H1996" s="1016">
        <f>SUM(H1998:H2006)</f>
        <v>8.5079999999999991</v>
      </c>
      <c r="I1996" s="767"/>
      <c r="J1996" s="767">
        <f>SUM(J1998:J2006)</f>
        <v>702.78</v>
      </c>
      <c r="K1996" s="767"/>
      <c r="L1996" s="767">
        <f>SUM(L1998:L2006)</f>
        <v>0</v>
      </c>
      <c r="M1996" s="767">
        <f>SUM(M1998:M2006)</f>
        <v>1213.26</v>
      </c>
      <c r="N1996" s="814"/>
      <c r="O1996" s="767">
        <f>SUM(O1997:O2005)</f>
        <v>1468.0446000000002</v>
      </c>
      <c r="P1996" s="885" t="str">
        <f>B1996</f>
        <v>V4-4-A19</v>
      </c>
      <c r="Q1996" s="885"/>
      <c r="R1996" s="886"/>
      <c r="S1996" s="886"/>
      <c r="T1996" s="886"/>
      <c r="U1996" s="899"/>
      <c r="V1996" s="886"/>
      <c r="W1996" s="886"/>
      <c r="X1996" s="886">
        <f>SUM(X1997:X2001)/E1996</f>
        <v>1702.21227</v>
      </c>
      <c r="Y1996" s="885"/>
    </row>
    <row r="1997" spans="1:71" s="575" customFormat="1" ht="15.6" customHeight="1" outlineLevel="2" x14ac:dyDescent="0.2">
      <c r="A1997" s="811"/>
      <c r="B1997" s="578"/>
      <c r="C1997" s="694"/>
      <c r="D1997" s="576"/>
      <c r="E1997" s="579"/>
      <c r="F1997" s="578"/>
      <c r="G1997" s="579"/>
      <c r="H1997" s="1011"/>
      <c r="I1997" s="781"/>
      <c r="J1997" s="768"/>
      <c r="K1997" s="768"/>
      <c r="L1997" s="768"/>
      <c r="M1997" s="768"/>
      <c r="N1997" s="704"/>
      <c r="O1997" s="888" t="str">
        <f>R1997</f>
        <v>incl. opslagen</v>
      </c>
      <c r="P1997" s="888"/>
      <c r="Q1997" s="894"/>
      <c r="R1997" s="901" t="str">
        <f>Tabellen!$C$2</f>
        <v>incl. opslagen</v>
      </c>
      <c r="S1997" s="895"/>
      <c r="T1997" s="901" t="str">
        <f>Tabellen!$C$2</f>
        <v>incl. opslagen</v>
      </c>
      <c r="U1997" s="889"/>
      <c r="V1997" s="889"/>
      <c r="W1997" s="889"/>
      <c r="X1997" s="889"/>
      <c r="Y1997" s="897"/>
      <c r="Z1997" s="839"/>
      <c r="AA1997" s="839"/>
      <c r="AB1997" s="839"/>
      <c r="AC1997" s="839"/>
      <c r="AD1997" s="839"/>
      <c r="AE1997" s="839"/>
      <c r="AF1997" s="839"/>
      <c r="AG1997" s="839"/>
      <c r="AH1997" s="839"/>
      <c r="AI1997" s="839"/>
      <c r="AJ1997" s="839"/>
      <c r="AK1997" s="839"/>
      <c r="AL1997" s="839"/>
      <c r="AM1997" s="839"/>
      <c r="AN1997" s="839"/>
      <c r="AO1997" s="839"/>
      <c r="AP1997" s="839"/>
      <c r="AQ1997" s="839"/>
      <c r="AR1997" s="839"/>
      <c r="AS1997" s="839"/>
      <c r="AT1997" s="839"/>
      <c r="AU1997" s="839"/>
      <c r="AV1997" s="839"/>
      <c r="AW1997" s="839"/>
      <c r="AX1997" s="839"/>
      <c r="AY1997" s="839"/>
      <c r="AZ1997" s="839"/>
      <c r="BA1997" s="839"/>
      <c r="BB1997" s="839"/>
      <c r="BC1997" s="839"/>
      <c r="BD1997" s="839"/>
      <c r="BE1997" s="839"/>
      <c r="BF1997" s="839"/>
      <c r="BG1997" s="839"/>
      <c r="BH1997" s="839"/>
      <c r="BI1997" s="839"/>
      <c r="BJ1997" s="839"/>
      <c r="BK1997" s="839"/>
      <c r="BL1997" s="839"/>
      <c r="BM1997" s="839"/>
      <c r="BN1997" s="839"/>
      <c r="BO1997" s="839"/>
      <c r="BP1997" s="839"/>
      <c r="BQ1997" s="839"/>
      <c r="BR1997" s="839"/>
      <c r="BS1997" s="839"/>
    </row>
    <row r="1998" spans="1:71" s="575" customFormat="1" ht="15.6" customHeight="1" outlineLevel="2" x14ac:dyDescent="0.2">
      <c r="A1998" s="811"/>
      <c r="B1998" s="578"/>
      <c r="C1998" s="694"/>
      <c r="D1998" s="578" t="s">
        <v>1225</v>
      </c>
      <c r="E1998" s="579">
        <v>1</v>
      </c>
      <c r="F1998" s="576" t="s">
        <v>73</v>
      </c>
      <c r="G1998" s="579">
        <v>2.5</v>
      </c>
      <c r="H1998" s="597">
        <f>E1998*G1998</f>
        <v>2.5</v>
      </c>
      <c r="I1998" s="768">
        <v>25</v>
      </c>
      <c r="J1998" s="768">
        <f>E1998*I1998</f>
        <v>25</v>
      </c>
      <c r="K1998" s="768"/>
      <c r="L1998" s="768">
        <f>E1998*K1998</f>
        <v>0</v>
      </c>
      <c r="M1998" s="768">
        <f>J1998+H1998*Tabellen!$K$2+L1998</f>
        <v>175</v>
      </c>
      <c r="N1998" s="704"/>
      <c r="O1998" s="889">
        <f>R1998+T1998</f>
        <v>211.75</v>
      </c>
      <c r="P1998" s="902"/>
      <c r="Q1998" s="894" t="s">
        <v>1007</v>
      </c>
      <c r="R1998" s="889">
        <f>H1998*Tabellen!$K$2*Tabellen!$F$2</f>
        <v>181.5</v>
      </c>
      <c r="S1998" s="895" t="s">
        <v>1089</v>
      </c>
      <c r="T1998" s="889">
        <f>J1998*Tabellen!$F$2</f>
        <v>30.25</v>
      </c>
      <c r="U1998" s="889">
        <f>R1998*Tabellen!$G$2</f>
        <v>16.335000000000001</v>
      </c>
      <c r="V1998" s="889">
        <f>T1998*Tabellen!$H$2</f>
        <v>6.3525</v>
      </c>
      <c r="W1998" s="889">
        <f>U1998+V1998</f>
        <v>22.6875</v>
      </c>
      <c r="X1998" s="889">
        <f>O1998+W1998</f>
        <v>234.4375</v>
      </c>
      <c r="Y1998" s="888"/>
      <c r="Z1998" s="839"/>
      <c r="AA1998" s="839"/>
      <c r="AB1998" s="839"/>
      <c r="AC1998" s="839"/>
      <c r="AD1998" s="839"/>
      <c r="AE1998" s="839"/>
      <c r="AF1998" s="839"/>
      <c r="AG1998" s="839"/>
      <c r="AH1998" s="839"/>
      <c r="AI1998" s="839"/>
      <c r="AJ1998" s="839"/>
      <c r="AK1998" s="839"/>
      <c r="AL1998" s="839"/>
      <c r="AM1998" s="839"/>
      <c r="AN1998" s="839"/>
      <c r="AO1998" s="839"/>
      <c r="AP1998" s="839"/>
      <c r="AQ1998" s="839"/>
      <c r="AR1998" s="839"/>
      <c r="AS1998" s="839"/>
      <c r="AT1998" s="839"/>
      <c r="AU1998" s="839"/>
      <c r="AV1998" s="839"/>
      <c r="AW1998" s="839"/>
      <c r="AX1998" s="839"/>
      <c r="AY1998" s="839"/>
      <c r="AZ1998" s="839"/>
      <c r="BA1998" s="839"/>
      <c r="BB1998" s="839"/>
      <c r="BC1998" s="839"/>
      <c r="BD1998" s="839"/>
      <c r="BE1998" s="839"/>
      <c r="BF1998" s="839"/>
      <c r="BG1998" s="839"/>
      <c r="BH1998" s="839"/>
      <c r="BI1998" s="839"/>
      <c r="BJ1998" s="839"/>
      <c r="BK1998" s="839"/>
      <c r="BL1998" s="839"/>
      <c r="BM1998" s="839"/>
      <c r="BN1998" s="839"/>
      <c r="BO1998" s="839"/>
      <c r="BP1998" s="839"/>
      <c r="BQ1998" s="839"/>
      <c r="BR1998" s="839"/>
      <c r="BS1998" s="839"/>
    </row>
    <row r="1999" spans="1:71" ht="15.6" customHeight="1" outlineLevel="2" x14ac:dyDescent="0.2">
      <c r="D1999" s="576" t="s">
        <v>1227</v>
      </c>
      <c r="E1999" s="579">
        <v>1</v>
      </c>
      <c r="F1999" s="576" t="s">
        <v>72</v>
      </c>
      <c r="G1999" s="580">
        <v>0.5</v>
      </c>
      <c r="H1999" s="1011">
        <f>E1999*G1999</f>
        <v>0.5</v>
      </c>
      <c r="J1999" s="768">
        <f>E1999*I1999</f>
        <v>0</v>
      </c>
      <c r="L1999" s="768">
        <f>E1999*K1999</f>
        <v>0</v>
      </c>
      <c r="M1999" s="768">
        <f>J1999+H1999*Tabellen!$K$2+L1999</f>
        <v>30</v>
      </c>
      <c r="O1999" s="889">
        <f>R1999+T1999</f>
        <v>36.299999999999997</v>
      </c>
      <c r="P1999" s="902"/>
      <c r="Q1999" s="894" t="s">
        <v>1007</v>
      </c>
      <c r="R1999" s="889">
        <f>H1999*Tabellen!$K$2*Tabellen!$F$2</f>
        <v>36.299999999999997</v>
      </c>
      <c r="S1999" s="895" t="s">
        <v>1089</v>
      </c>
      <c r="T1999" s="889">
        <f>J1999*Tabellen!$F$2</f>
        <v>0</v>
      </c>
      <c r="U1999" s="889">
        <f>R1999*Tabellen!$G$2</f>
        <v>3.2669999999999995</v>
      </c>
      <c r="V1999" s="889">
        <f>T1999*Tabellen!$H$2</f>
        <v>0</v>
      </c>
      <c r="W1999" s="889">
        <f>U1999+V1999</f>
        <v>3.2669999999999995</v>
      </c>
      <c r="X1999" s="889">
        <f>O1999+W1999</f>
        <v>39.566999999999993</v>
      </c>
    </row>
    <row r="2000" spans="1:71" s="733" customFormat="1" ht="15.6" customHeight="1" outlineLevel="2" x14ac:dyDescent="0.2">
      <c r="A2000" s="813"/>
      <c r="B2000" s="578"/>
      <c r="C2000" s="694"/>
      <c r="D2000" s="576" t="s">
        <v>1226</v>
      </c>
      <c r="E2000" s="579">
        <f>1.14+1.14+1.4+1.4</f>
        <v>5.08</v>
      </c>
      <c r="F2000" s="576" t="s">
        <v>71</v>
      </c>
      <c r="G2000" s="580">
        <v>0.1</v>
      </c>
      <c r="H2000" s="597">
        <f>E2000*G2000</f>
        <v>0.50800000000000001</v>
      </c>
      <c r="I2000" s="768"/>
      <c r="J2000" s="768"/>
      <c r="K2000" s="768"/>
      <c r="L2000" s="768"/>
      <c r="M2000" s="768">
        <f>J2000+H2000*Tabellen!$K$2+L2000</f>
        <v>30.48</v>
      </c>
      <c r="N2000" s="736"/>
      <c r="O2000" s="889">
        <f>R2000+T2000</f>
        <v>36.880800000000001</v>
      </c>
      <c r="P2000" s="902"/>
      <c r="Q2000" s="894" t="s">
        <v>1007</v>
      </c>
      <c r="R2000" s="889">
        <f>H2000*Tabellen!$K$2*Tabellen!$F$2</f>
        <v>36.880800000000001</v>
      </c>
      <c r="S2000" s="895" t="s">
        <v>1089</v>
      </c>
      <c r="T2000" s="889">
        <f>J2000*Tabellen!$F$2</f>
        <v>0</v>
      </c>
      <c r="U2000" s="889">
        <f>R2000*Tabellen!$G$2</f>
        <v>3.3192719999999998</v>
      </c>
      <c r="V2000" s="889">
        <f>T2000*Tabellen!$H$2</f>
        <v>0</v>
      </c>
      <c r="W2000" s="889">
        <f>U2000+V2000</f>
        <v>3.3192719999999998</v>
      </c>
      <c r="X2000" s="889">
        <f>O2000+W2000</f>
        <v>40.200071999999999</v>
      </c>
      <c r="Y2000" s="905"/>
      <c r="Z2000" s="842"/>
      <c r="AA2000" s="842"/>
      <c r="AB2000" s="842"/>
      <c r="AC2000" s="842"/>
      <c r="AD2000" s="842"/>
      <c r="AE2000" s="842"/>
      <c r="AF2000" s="842"/>
      <c r="AG2000" s="842"/>
      <c r="AH2000" s="842"/>
      <c r="AI2000" s="842"/>
      <c r="AJ2000" s="842"/>
      <c r="AK2000" s="842"/>
      <c r="AL2000" s="842"/>
      <c r="AM2000" s="842"/>
      <c r="AN2000" s="842"/>
      <c r="AO2000" s="842"/>
      <c r="AP2000" s="842"/>
      <c r="AQ2000" s="842"/>
      <c r="AR2000" s="842"/>
      <c r="AS2000" s="842"/>
      <c r="AT2000" s="842"/>
      <c r="AU2000" s="842"/>
      <c r="AV2000" s="842"/>
      <c r="AW2000" s="842"/>
      <c r="AX2000" s="842"/>
      <c r="AY2000" s="842"/>
      <c r="AZ2000" s="842"/>
      <c r="BA2000" s="842"/>
      <c r="BB2000" s="842"/>
      <c r="BC2000" s="842"/>
      <c r="BD2000" s="842"/>
      <c r="BE2000" s="842"/>
      <c r="BF2000" s="842"/>
      <c r="BG2000" s="842"/>
      <c r="BH2000" s="842"/>
      <c r="BI2000" s="842"/>
      <c r="BJ2000" s="842"/>
      <c r="BK2000" s="842"/>
      <c r="BL2000" s="842"/>
      <c r="BM2000" s="842"/>
      <c r="BN2000" s="842"/>
      <c r="BO2000" s="842"/>
      <c r="BP2000" s="842"/>
      <c r="BQ2000" s="842"/>
      <c r="BR2000" s="842"/>
      <c r="BS2000" s="842"/>
    </row>
    <row r="2001" spans="1:71" ht="15.6" customHeight="1" outlineLevel="2" x14ac:dyDescent="0.2">
      <c r="B2001" s="578" t="s">
        <v>1779</v>
      </c>
      <c r="D2001" s="576" t="s">
        <v>1780</v>
      </c>
      <c r="E2001" s="579">
        <v>1</v>
      </c>
      <c r="F2001" s="576" t="s">
        <v>73</v>
      </c>
      <c r="G2001" s="580">
        <v>5</v>
      </c>
      <c r="H2001" s="1011">
        <f>E2001*G2001</f>
        <v>5</v>
      </c>
      <c r="I2001" s="1014">
        <v>677.78</v>
      </c>
      <c r="J2001" s="768">
        <f>E2001*I2001</f>
        <v>677.78</v>
      </c>
      <c r="L2001" s="768">
        <f>E2001*K2001</f>
        <v>0</v>
      </c>
      <c r="M2001" s="768">
        <f>J2001+H2001*Tabellen!$K$2+L2001</f>
        <v>977.78</v>
      </c>
      <c r="N2001" s="703"/>
      <c r="O2001" s="889">
        <f>R2001+T2001</f>
        <v>1183.1138000000001</v>
      </c>
      <c r="P2001" s="902"/>
      <c r="Q2001" s="894" t="s">
        <v>1007</v>
      </c>
      <c r="R2001" s="889">
        <f>H2001*Tabellen!$K$2*Tabellen!$F$2</f>
        <v>363</v>
      </c>
      <c r="S2001" s="895" t="s">
        <v>1089</v>
      </c>
      <c r="T2001" s="889">
        <f>J2001*Tabellen!$F$2</f>
        <v>820.11379999999997</v>
      </c>
      <c r="U2001" s="889">
        <f>R2001*Tabellen!$G$2</f>
        <v>32.67</v>
      </c>
      <c r="V2001" s="889">
        <f>T2001*Tabellen!$H$2</f>
        <v>172.22389799999999</v>
      </c>
      <c r="W2001" s="889">
        <f>U2001+V2001</f>
        <v>204.89389799999998</v>
      </c>
      <c r="X2001" s="889">
        <f>O2001+W2001</f>
        <v>1388.0076980000001</v>
      </c>
      <c r="Y2001" s="888"/>
      <c r="Z2001" s="836"/>
    </row>
    <row r="2002" spans="1:71" s="575" customFormat="1" ht="15.6" customHeight="1" outlineLevel="2" x14ac:dyDescent="0.2">
      <c r="A2002" s="811"/>
      <c r="B2002" s="578"/>
      <c r="C2002" s="694"/>
      <c r="D2002" s="578" t="s">
        <v>1689</v>
      </c>
      <c r="E2002" s="579"/>
      <c r="F2002" s="578"/>
      <c r="G2002" s="579"/>
      <c r="H2002" s="1011"/>
      <c r="I2002" s="781"/>
      <c r="J2002" s="768"/>
      <c r="K2002" s="768"/>
      <c r="L2002" s="768"/>
      <c r="M2002" s="768"/>
      <c r="N2002" s="704"/>
      <c r="O2002" s="897"/>
      <c r="P2002" s="897"/>
      <c r="Q2002" s="894"/>
      <c r="R2002" s="889"/>
      <c r="S2002" s="895"/>
      <c r="T2002" s="889"/>
      <c r="U2002" s="889"/>
      <c r="V2002" s="889"/>
      <c r="W2002" s="889"/>
      <c r="X2002" s="889"/>
      <c r="Y2002" s="897"/>
      <c r="Z2002" s="839"/>
      <c r="AA2002" s="839"/>
      <c r="AB2002" s="839"/>
      <c r="AC2002" s="839"/>
      <c r="AD2002" s="839"/>
      <c r="AE2002" s="839"/>
      <c r="AF2002" s="839"/>
      <c r="AG2002" s="839"/>
      <c r="AH2002" s="839"/>
      <c r="AI2002" s="839"/>
      <c r="AJ2002" s="839"/>
      <c r="AK2002" s="839"/>
      <c r="AL2002" s="839"/>
      <c r="AM2002" s="839"/>
      <c r="AN2002" s="839"/>
      <c r="AO2002" s="839"/>
      <c r="AP2002" s="839"/>
      <c r="AQ2002" s="839"/>
      <c r="AR2002" s="839"/>
      <c r="AS2002" s="839"/>
      <c r="AT2002" s="839"/>
      <c r="AU2002" s="839"/>
      <c r="AV2002" s="839"/>
      <c r="AW2002" s="839"/>
      <c r="AX2002" s="839"/>
      <c r="AY2002" s="839"/>
      <c r="AZ2002" s="839"/>
      <c r="BA2002" s="839"/>
      <c r="BB2002" s="839"/>
      <c r="BC2002" s="839"/>
      <c r="BD2002" s="839"/>
      <c r="BE2002" s="839"/>
      <c r="BF2002" s="839"/>
      <c r="BG2002" s="839"/>
      <c r="BH2002" s="839"/>
      <c r="BI2002" s="839"/>
      <c r="BJ2002" s="839"/>
      <c r="BK2002" s="839"/>
      <c r="BL2002" s="839"/>
      <c r="BM2002" s="839"/>
      <c r="BN2002" s="839"/>
      <c r="BO2002" s="839"/>
      <c r="BP2002" s="839"/>
      <c r="BQ2002" s="839"/>
      <c r="BR2002" s="839"/>
      <c r="BS2002" s="839"/>
    </row>
    <row r="2003" spans="1:71" s="575" customFormat="1" ht="15.6" customHeight="1" outlineLevel="2" x14ac:dyDescent="0.2">
      <c r="A2003" s="811"/>
      <c r="B2003" s="578"/>
      <c r="C2003" s="694"/>
      <c r="D2003" s="578" t="s">
        <v>1690</v>
      </c>
      <c r="E2003" s="579"/>
      <c r="F2003" s="578"/>
      <c r="G2003" s="579"/>
      <c r="H2003" s="1011"/>
      <c r="I2003" s="781"/>
      <c r="J2003" s="768"/>
      <c r="K2003" s="768"/>
      <c r="L2003" s="768"/>
      <c r="M2003" s="768"/>
      <c r="N2003" s="704"/>
      <c r="O2003" s="897"/>
      <c r="P2003" s="897"/>
      <c r="Q2003" s="894"/>
      <c r="R2003" s="889"/>
      <c r="S2003" s="895"/>
      <c r="T2003" s="889"/>
      <c r="U2003" s="889"/>
      <c r="V2003" s="889"/>
      <c r="W2003" s="889"/>
      <c r="X2003" s="889"/>
      <c r="Y2003" s="897"/>
      <c r="Z2003" s="839"/>
      <c r="AA2003" s="839"/>
      <c r="AB2003" s="839"/>
      <c r="AC2003" s="839"/>
      <c r="AD2003" s="839"/>
      <c r="AE2003" s="839"/>
      <c r="AF2003" s="839"/>
      <c r="AG2003" s="839"/>
      <c r="AH2003" s="839"/>
      <c r="AI2003" s="839"/>
      <c r="AJ2003" s="839"/>
      <c r="AK2003" s="839"/>
      <c r="AL2003" s="839"/>
      <c r="AM2003" s="839"/>
      <c r="AN2003" s="839"/>
      <c r="AO2003" s="839"/>
      <c r="AP2003" s="839"/>
      <c r="AQ2003" s="839"/>
      <c r="AR2003" s="839"/>
      <c r="AS2003" s="839"/>
      <c r="AT2003" s="839"/>
      <c r="AU2003" s="839"/>
      <c r="AV2003" s="839"/>
      <c r="AW2003" s="839"/>
      <c r="AX2003" s="839"/>
      <c r="AY2003" s="839"/>
      <c r="AZ2003" s="839"/>
      <c r="BA2003" s="839"/>
      <c r="BB2003" s="839"/>
      <c r="BC2003" s="839"/>
      <c r="BD2003" s="839"/>
      <c r="BE2003" s="839"/>
      <c r="BF2003" s="839"/>
      <c r="BG2003" s="839"/>
      <c r="BH2003" s="839"/>
      <c r="BI2003" s="839"/>
      <c r="BJ2003" s="839"/>
      <c r="BK2003" s="839"/>
      <c r="BL2003" s="839"/>
      <c r="BM2003" s="839"/>
      <c r="BN2003" s="839"/>
      <c r="BO2003" s="839"/>
      <c r="BP2003" s="839"/>
      <c r="BQ2003" s="839"/>
      <c r="BR2003" s="839"/>
      <c r="BS2003" s="839"/>
    </row>
    <row r="2004" spans="1:71" s="575" customFormat="1" ht="15.6" customHeight="1" outlineLevel="2" x14ac:dyDescent="0.2">
      <c r="A2004" s="811"/>
      <c r="B2004" s="686"/>
      <c r="C2004" s="699"/>
      <c r="D2004" s="692" t="s">
        <v>1224</v>
      </c>
      <c r="E2004" s="593"/>
      <c r="F2004" s="594"/>
      <c r="G2004" s="574"/>
      <c r="H2004" s="593"/>
      <c r="I2004" s="771"/>
      <c r="J2004" s="771"/>
      <c r="K2004" s="771"/>
      <c r="L2004" s="771"/>
      <c r="M2004" s="772"/>
      <c r="N2004" s="704"/>
      <c r="O2004" s="897"/>
      <c r="P2004" s="897"/>
      <c r="Q2004" s="894"/>
      <c r="R2004" s="889"/>
      <c r="S2004" s="895"/>
      <c r="T2004" s="889"/>
      <c r="U2004" s="889"/>
      <c r="V2004" s="889"/>
      <c r="W2004" s="889"/>
      <c r="X2004" s="889"/>
      <c r="Y2004" s="890"/>
      <c r="Z2004" s="841"/>
      <c r="AA2004" s="839"/>
      <c r="AB2004" s="839"/>
      <c r="AC2004" s="839"/>
      <c r="AD2004" s="839"/>
      <c r="AE2004" s="839"/>
      <c r="AF2004" s="839"/>
      <c r="AG2004" s="839"/>
      <c r="AH2004" s="839"/>
      <c r="AI2004" s="839"/>
      <c r="AJ2004" s="839"/>
      <c r="AK2004" s="839"/>
      <c r="AL2004" s="839"/>
      <c r="AM2004" s="839"/>
      <c r="AN2004" s="839"/>
      <c r="AO2004" s="839"/>
      <c r="AP2004" s="839"/>
      <c r="AQ2004" s="839"/>
      <c r="AR2004" s="839"/>
      <c r="AS2004" s="839"/>
      <c r="AT2004" s="839"/>
      <c r="AU2004" s="839"/>
      <c r="AV2004" s="839"/>
      <c r="AW2004" s="839"/>
      <c r="AX2004" s="839"/>
      <c r="AY2004" s="839"/>
      <c r="AZ2004" s="839"/>
      <c r="BA2004" s="839"/>
      <c r="BB2004" s="839"/>
      <c r="BC2004" s="839"/>
      <c r="BD2004" s="839"/>
      <c r="BE2004" s="839"/>
      <c r="BF2004" s="839"/>
      <c r="BG2004" s="839"/>
      <c r="BH2004" s="839"/>
      <c r="BI2004" s="839"/>
      <c r="BJ2004" s="839"/>
      <c r="BK2004" s="839"/>
      <c r="BL2004" s="839"/>
      <c r="BM2004" s="839"/>
      <c r="BN2004" s="839"/>
      <c r="BO2004" s="839"/>
      <c r="BP2004" s="839"/>
      <c r="BQ2004" s="839"/>
      <c r="BR2004" s="839"/>
      <c r="BS2004" s="839"/>
    </row>
    <row r="2005" spans="1:71" s="575" customFormat="1" ht="15.6" customHeight="1" outlineLevel="2" x14ac:dyDescent="0.2">
      <c r="A2005" s="811"/>
      <c r="B2005" s="686"/>
      <c r="C2005" s="699"/>
      <c r="D2005" s="692" t="s">
        <v>1358</v>
      </c>
      <c r="E2005" s="593"/>
      <c r="F2005" s="594"/>
      <c r="G2005" s="574"/>
      <c r="H2005" s="593"/>
      <c r="I2005" s="771"/>
      <c r="J2005" s="771"/>
      <c r="K2005" s="771"/>
      <c r="L2005" s="768"/>
      <c r="M2005" s="772"/>
      <c r="N2005" s="704"/>
      <c r="O2005" s="888"/>
      <c r="P2005" s="888"/>
      <c r="Q2005" s="894"/>
      <c r="R2005" s="889"/>
      <c r="S2005" s="895"/>
      <c r="T2005" s="889"/>
      <c r="U2005" s="889"/>
      <c r="V2005" s="889"/>
      <c r="W2005" s="889"/>
      <c r="X2005" s="889"/>
      <c r="Y2005" s="890"/>
      <c r="Z2005" s="841"/>
      <c r="AA2005" s="839"/>
      <c r="AB2005" s="839"/>
      <c r="AC2005" s="839"/>
      <c r="AD2005" s="839"/>
      <c r="AE2005" s="839"/>
      <c r="AF2005" s="839"/>
      <c r="AG2005" s="839"/>
      <c r="AH2005" s="839"/>
      <c r="AI2005" s="839"/>
      <c r="AJ2005" s="839"/>
      <c r="AK2005" s="839"/>
      <c r="AL2005" s="839"/>
      <c r="AM2005" s="839"/>
      <c r="AN2005" s="839"/>
      <c r="AO2005" s="839"/>
      <c r="AP2005" s="839"/>
      <c r="AQ2005" s="839"/>
      <c r="AR2005" s="839"/>
      <c r="AS2005" s="839"/>
      <c r="AT2005" s="839"/>
      <c r="AU2005" s="839"/>
      <c r="AV2005" s="839"/>
      <c r="AW2005" s="839"/>
      <c r="AX2005" s="839"/>
      <c r="AY2005" s="839"/>
      <c r="AZ2005" s="839"/>
      <c r="BA2005" s="839"/>
      <c r="BB2005" s="839"/>
      <c r="BC2005" s="839"/>
      <c r="BD2005" s="839"/>
      <c r="BE2005" s="839"/>
      <c r="BF2005" s="839"/>
      <c r="BG2005" s="839"/>
      <c r="BH2005" s="839"/>
      <c r="BI2005" s="839"/>
      <c r="BJ2005" s="839"/>
      <c r="BK2005" s="839"/>
      <c r="BL2005" s="839"/>
      <c r="BM2005" s="839"/>
      <c r="BN2005" s="839"/>
      <c r="BO2005" s="839"/>
      <c r="BP2005" s="839"/>
      <c r="BQ2005" s="839"/>
      <c r="BR2005" s="839"/>
      <c r="BS2005" s="839"/>
    </row>
    <row r="2006" spans="1:71" ht="15.6" customHeight="1" outlineLevel="2" x14ac:dyDescent="0.2">
      <c r="H2006" s="1011"/>
    </row>
    <row r="2007" spans="1:71" ht="9" customHeight="1" outlineLevel="1" x14ac:dyDescent="0.2">
      <c r="B2007" s="582"/>
      <c r="D2007" s="583"/>
      <c r="E2007" s="585"/>
      <c r="F2007" s="583"/>
      <c r="G2007" s="584"/>
      <c r="H2007" s="1018"/>
      <c r="I2007" s="769"/>
      <c r="J2007" s="769"/>
      <c r="K2007" s="769"/>
      <c r="L2007" s="769"/>
      <c r="M2007" s="769"/>
      <c r="N2007" s="694"/>
      <c r="O2007" s="892"/>
      <c r="P2007" s="892"/>
      <c r="Q2007" s="892"/>
      <c r="R2007" s="893"/>
      <c r="S2007" s="893"/>
      <c r="T2007" s="893"/>
      <c r="U2007" s="893"/>
      <c r="V2007" s="893"/>
      <c r="W2007" s="893"/>
      <c r="X2007" s="893"/>
      <c r="Y2007" s="892"/>
      <c r="Z2007" s="837"/>
      <c r="AA2007" s="838"/>
      <c r="AG2007" s="835"/>
      <c r="AH2007" s="835"/>
    </row>
    <row r="2008" spans="1:71" s="789" customFormat="1" ht="15.6" customHeight="1" outlineLevel="1" x14ac:dyDescent="0.2">
      <c r="B2008" s="569" t="s">
        <v>1747</v>
      </c>
      <c r="C2008" s="814"/>
      <c r="D2008" s="570" t="s">
        <v>1846</v>
      </c>
      <c r="E2008" s="577">
        <v>1</v>
      </c>
      <c r="F2008" s="570" t="s">
        <v>73</v>
      </c>
      <c r="G2008" s="571"/>
      <c r="H2008" s="1016">
        <f>SUM(H2010:H2018)</f>
        <v>8.548</v>
      </c>
      <c r="I2008" s="767"/>
      <c r="J2008" s="767">
        <f>SUM(J2010:J2018)</f>
        <v>766.5</v>
      </c>
      <c r="K2008" s="767"/>
      <c r="L2008" s="767">
        <f>SUM(L2010:L2018)</f>
        <v>0</v>
      </c>
      <c r="M2008" s="767">
        <f>SUM(M2010:M2018)</f>
        <v>1279.3800000000001</v>
      </c>
      <c r="N2008" s="814"/>
      <c r="O2008" s="886">
        <f>SUM(O2009:O2013)</f>
        <v>1548.0498</v>
      </c>
      <c r="P2008" s="885" t="str">
        <f>B2008</f>
        <v>V4-4-A20</v>
      </c>
      <c r="Q2008" s="885"/>
      <c r="R2008" s="886"/>
      <c r="S2008" s="886"/>
      <c r="T2008" s="886"/>
      <c r="U2008" s="899"/>
      <c r="V2008" s="886"/>
      <c r="W2008" s="886"/>
      <c r="X2008" s="886">
        <f>SUM(X2009:X2013)/E2008</f>
        <v>1798.6700820000001</v>
      </c>
      <c r="Y2008" s="885"/>
      <c r="Z2008" s="836"/>
      <c r="AA2008" s="832"/>
      <c r="AB2008" s="832"/>
      <c r="AC2008" s="832"/>
      <c r="AD2008" s="832"/>
      <c r="AE2008" s="832"/>
      <c r="AF2008" s="832"/>
      <c r="AG2008" s="832"/>
      <c r="AH2008" s="832"/>
      <c r="AI2008" s="832"/>
      <c r="AJ2008" s="832"/>
      <c r="AK2008" s="832"/>
      <c r="AL2008" s="832"/>
      <c r="AM2008" s="832"/>
      <c r="AN2008" s="832"/>
      <c r="AO2008" s="832"/>
      <c r="AP2008" s="832"/>
      <c r="AQ2008" s="832"/>
      <c r="AR2008" s="832"/>
      <c r="AS2008" s="832"/>
      <c r="AT2008" s="832"/>
      <c r="AU2008" s="832"/>
      <c r="AV2008" s="832"/>
      <c r="AW2008" s="832"/>
      <c r="AX2008" s="832"/>
      <c r="AY2008" s="832"/>
      <c r="AZ2008" s="832"/>
      <c r="BA2008" s="832"/>
      <c r="BB2008" s="832"/>
      <c r="BC2008" s="832"/>
      <c r="BD2008" s="832"/>
      <c r="BE2008" s="832"/>
      <c r="BF2008" s="832"/>
      <c r="BG2008" s="832"/>
      <c r="BH2008" s="832"/>
      <c r="BI2008" s="832"/>
      <c r="BJ2008" s="832"/>
      <c r="BK2008" s="832"/>
      <c r="BL2008" s="832"/>
      <c r="BM2008" s="832"/>
      <c r="BN2008" s="832"/>
      <c r="BO2008" s="832"/>
      <c r="BP2008" s="832"/>
      <c r="BQ2008" s="832"/>
      <c r="BR2008" s="832"/>
      <c r="BS2008" s="832"/>
    </row>
    <row r="2009" spans="1:71" s="575" customFormat="1" ht="15.6" customHeight="1" outlineLevel="2" x14ac:dyDescent="0.2">
      <c r="A2009" s="811"/>
      <c r="B2009" s="578"/>
      <c r="C2009" s="694"/>
      <c r="D2009" s="576"/>
      <c r="E2009" s="590"/>
      <c r="G2009" s="573"/>
      <c r="H2009" s="856"/>
      <c r="I2009" s="770"/>
      <c r="J2009" s="770"/>
      <c r="K2009" s="770"/>
      <c r="L2009" s="770"/>
      <c r="M2009" s="770"/>
      <c r="N2009" s="704"/>
      <c r="O2009" s="888" t="str">
        <f>R2009</f>
        <v>incl. opslagen</v>
      </c>
      <c r="P2009" s="888"/>
      <c r="Q2009" s="894"/>
      <c r="R2009" s="901" t="str">
        <f>Tabellen!$C$2</f>
        <v>incl. opslagen</v>
      </c>
      <c r="S2009" s="895"/>
      <c r="T2009" s="901" t="str">
        <f>Tabellen!$C$2</f>
        <v>incl. opslagen</v>
      </c>
      <c r="U2009" s="889"/>
      <c r="V2009" s="889"/>
      <c r="W2009" s="889"/>
      <c r="X2009" s="889"/>
      <c r="Y2009" s="888"/>
      <c r="Z2009" s="839"/>
      <c r="AA2009" s="839"/>
      <c r="AB2009" s="839"/>
      <c r="AC2009" s="839"/>
      <c r="AD2009" s="839"/>
      <c r="AE2009" s="839"/>
      <c r="AF2009" s="839"/>
      <c r="AG2009" s="839"/>
      <c r="AH2009" s="839"/>
      <c r="AI2009" s="839"/>
      <c r="AJ2009" s="839"/>
      <c r="AK2009" s="839"/>
      <c r="AL2009" s="839"/>
      <c r="AM2009" s="839"/>
      <c r="AN2009" s="839"/>
      <c r="AO2009" s="839"/>
      <c r="AP2009" s="839"/>
      <c r="AQ2009" s="839"/>
      <c r="AR2009" s="839"/>
      <c r="AS2009" s="839"/>
      <c r="AT2009" s="839"/>
      <c r="AU2009" s="839"/>
      <c r="AV2009" s="839"/>
      <c r="AW2009" s="839"/>
      <c r="AX2009" s="839"/>
      <c r="AY2009" s="839"/>
      <c r="AZ2009" s="839"/>
      <c r="BA2009" s="839"/>
      <c r="BB2009" s="839"/>
      <c r="BC2009" s="839"/>
      <c r="BD2009" s="839"/>
      <c r="BE2009" s="839"/>
      <c r="BF2009" s="839"/>
      <c r="BG2009" s="839"/>
      <c r="BH2009" s="839"/>
      <c r="BI2009" s="839"/>
      <c r="BJ2009" s="839"/>
      <c r="BK2009" s="839"/>
      <c r="BL2009" s="839"/>
      <c r="BM2009" s="839"/>
      <c r="BN2009" s="839"/>
      <c r="BO2009" s="839"/>
      <c r="BP2009" s="839"/>
      <c r="BQ2009" s="839"/>
      <c r="BR2009" s="839"/>
      <c r="BS2009" s="839"/>
    </row>
    <row r="2010" spans="1:71" s="575" customFormat="1" ht="15.6" customHeight="1" outlineLevel="2" x14ac:dyDescent="0.2">
      <c r="A2010" s="811"/>
      <c r="B2010" s="578"/>
      <c r="C2010" s="694"/>
      <c r="D2010" s="578" t="s">
        <v>1225</v>
      </c>
      <c r="E2010" s="579">
        <v>1</v>
      </c>
      <c r="F2010" s="576" t="s">
        <v>73</v>
      </c>
      <c r="G2010" s="579">
        <v>2.5</v>
      </c>
      <c r="H2010" s="597">
        <f>E2010*G2010</f>
        <v>2.5</v>
      </c>
      <c r="I2010" s="768">
        <v>25</v>
      </c>
      <c r="J2010" s="768">
        <f>E2010*I2010</f>
        <v>25</v>
      </c>
      <c r="K2010" s="768"/>
      <c r="L2010" s="768">
        <f>E2010*K2010</f>
        <v>0</v>
      </c>
      <c r="M2010" s="768">
        <f>J2010+H2010*Tabellen!$K$2+L2010</f>
        <v>175</v>
      </c>
      <c r="N2010" s="704"/>
      <c r="O2010" s="889">
        <f>R2010+T2010</f>
        <v>211.75</v>
      </c>
      <c r="P2010" s="902"/>
      <c r="Q2010" s="894" t="s">
        <v>1007</v>
      </c>
      <c r="R2010" s="889">
        <f>H2010*Tabellen!$K$2*Tabellen!$F$2</f>
        <v>181.5</v>
      </c>
      <c r="S2010" s="895" t="s">
        <v>1089</v>
      </c>
      <c r="T2010" s="889">
        <f>J2010*Tabellen!$F$2</f>
        <v>30.25</v>
      </c>
      <c r="U2010" s="889">
        <f>R2010*Tabellen!$G$2</f>
        <v>16.335000000000001</v>
      </c>
      <c r="V2010" s="889">
        <f>T2010*Tabellen!$H$2</f>
        <v>6.3525</v>
      </c>
      <c r="W2010" s="889">
        <f>U2010+V2010</f>
        <v>22.6875</v>
      </c>
      <c r="X2010" s="889">
        <f>O2010+W2010</f>
        <v>234.4375</v>
      </c>
      <c r="Y2010" s="888"/>
      <c r="Z2010" s="839"/>
      <c r="AA2010" s="839"/>
      <c r="AB2010" s="839"/>
      <c r="AC2010" s="839"/>
      <c r="AD2010" s="839"/>
      <c r="AE2010" s="839"/>
      <c r="AF2010" s="839"/>
      <c r="AG2010" s="839"/>
      <c r="AH2010" s="839"/>
      <c r="AI2010" s="839"/>
      <c r="AJ2010" s="839"/>
      <c r="AK2010" s="839"/>
      <c r="AL2010" s="839"/>
      <c r="AM2010" s="839"/>
      <c r="AN2010" s="839"/>
      <c r="AO2010" s="839"/>
      <c r="AP2010" s="839"/>
      <c r="AQ2010" s="839"/>
      <c r="AR2010" s="839"/>
      <c r="AS2010" s="839"/>
      <c r="AT2010" s="839"/>
      <c r="AU2010" s="839"/>
      <c r="AV2010" s="839"/>
      <c r="AW2010" s="839"/>
      <c r="AX2010" s="839"/>
      <c r="AY2010" s="839"/>
      <c r="AZ2010" s="839"/>
      <c r="BA2010" s="839"/>
      <c r="BB2010" s="839"/>
      <c r="BC2010" s="839"/>
      <c r="BD2010" s="839"/>
      <c r="BE2010" s="839"/>
      <c r="BF2010" s="839"/>
      <c r="BG2010" s="839"/>
      <c r="BH2010" s="839"/>
      <c r="BI2010" s="839"/>
      <c r="BJ2010" s="839"/>
      <c r="BK2010" s="839"/>
      <c r="BL2010" s="839"/>
      <c r="BM2010" s="839"/>
      <c r="BN2010" s="839"/>
      <c r="BO2010" s="839"/>
      <c r="BP2010" s="839"/>
      <c r="BQ2010" s="839"/>
      <c r="BR2010" s="839"/>
      <c r="BS2010" s="839"/>
    </row>
    <row r="2011" spans="1:71" ht="15.6" customHeight="1" outlineLevel="2" x14ac:dyDescent="0.2">
      <c r="D2011" s="576" t="s">
        <v>1227</v>
      </c>
      <c r="E2011" s="579">
        <v>1</v>
      </c>
      <c r="F2011" s="576" t="s">
        <v>72</v>
      </c>
      <c r="G2011" s="580">
        <v>0.5</v>
      </c>
      <c r="H2011" s="1011">
        <f>E2011*G2011</f>
        <v>0.5</v>
      </c>
      <c r="J2011" s="768">
        <f>E2011*I2011</f>
        <v>0</v>
      </c>
      <c r="L2011" s="768">
        <f>E2011*K2011</f>
        <v>0</v>
      </c>
      <c r="M2011" s="768">
        <f>J2011+H2011*Tabellen!$K$2+L2011</f>
        <v>30</v>
      </c>
      <c r="O2011" s="889">
        <f>R2011+T2011</f>
        <v>36.299999999999997</v>
      </c>
      <c r="P2011" s="902"/>
      <c r="Q2011" s="894" t="s">
        <v>1007</v>
      </c>
      <c r="R2011" s="889">
        <f>H2011*Tabellen!$K$2*Tabellen!$F$2</f>
        <v>36.299999999999997</v>
      </c>
      <c r="S2011" s="895" t="s">
        <v>1089</v>
      </c>
      <c r="T2011" s="889">
        <f>J2011*Tabellen!$F$2</f>
        <v>0</v>
      </c>
      <c r="U2011" s="889">
        <f>R2011*Tabellen!$G$2</f>
        <v>3.2669999999999995</v>
      </c>
      <c r="V2011" s="889">
        <f>T2011*Tabellen!$H$2</f>
        <v>0</v>
      </c>
      <c r="W2011" s="889">
        <f>U2011+V2011</f>
        <v>3.2669999999999995</v>
      </c>
      <c r="X2011" s="889">
        <f>O2011+W2011</f>
        <v>39.566999999999993</v>
      </c>
    </row>
    <row r="2012" spans="1:71" s="733" customFormat="1" ht="15.6" customHeight="1" outlineLevel="2" x14ac:dyDescent="0.2">
      <c r="A2012" s="813"/>
      <c r="B2012" s="578"/>
      <c r="C2012" s="694"/>
      <c r="D2012" s="576" t="s">
        <v>1226</v>
      </c>
      <c r="E2012" s="579">
        <f>1.14+1.14+1.6+1.6</f>
        <v>5.48</v>
      </c>
      <c r="F2012" s="576" t="s">
        <v>71</v>
      </c>
      <c r="G2012" s="580">
        <v>0.1</v>
      </c>
      <c r="H2012" s="597">
        <f>E2012*G2012</f>
        <v>0.54800000000000004</v>
      </c>
      <c r="I2012" s="768"/>
      <c r="J2012" s="768"/>
      <c r="K2012" s="768"/>
      <c r="L2012" s="768"/>
      <c r="M2012" s="768">
        <f>J2012+H2012*Tabellen!$K$2+L2012</f>
        <v>32.880000000000003</v>
      </c>
      <c r="N2012" s="736"/>
      <c r="O2012" s="889">
        <f>R2012+T2012</f>
        <v>39.784800000000004</v>
      </c>
      <c r="P2012" s="902"/>
      <c r="Q2012" s="894" t="s">
        <v>1007</v>
      </c>
      <c r="R2012" s="889">
        <f>H2012*Tabellen!$K$2*Tabellen!$F$2</f>
        <v>39.784800000000004</v>
      </c>
      <c r="S2012" s="895" t="s">
        <v>1089</v>
      </c>
      <c r="T2012" s="889">
        <f>J2012*Tabellen!$F$2</f>
        <v>0</v>
      </c>
      <c r="U2012" s="889">
        <f>R2012*Tabellen!$G$2</f>
        <v>3.580632</v>
      </c>
      <c r="V2012" s="889">
        <f>T2012*Tabellen!$H$2</f>
        <v>0</v>
      </c>
      <c r="W2012" s="889">
        <f>U2012+V2012</f>
        <v>3.580632</v>
      </c>
      <c r="X2012" s="889">
        <f>O2012+W2012</f>
        <v>43.365432000000006</v>
      </c>
      <c r="Y2012" s="905"/>
      <c r="Z2012" s="842"/>
      <c r="AA2012" s="842"/>
      <c r="AB2012" s="842"/>
      <c r="AC2012" s="842"/>
      <c r="AD2012" s="842"/>
      <c r="AE2012" s="842"/>
      <c r="AF2012" s="842"/>
      <c r="AG2012" s="842"/>
      <c r="AH2012" s="842"/>
      <c r="AI2012" s="842"/>
      <c r="AJ2012" s="842"/>
      <c r="AK2012" s="842"/>
      <c r="AL2012" s="842"/>
      <c r="AM2012" s="842"/>
      <c r="AN2012" s="842"/>
      <c r="AO2012" s="842"/>
      <c r="AP2012" s="842"/>
      <c r="AQ2012" s="842"/>
      <c r="AR2012" s="842"/>
      <c r="AS2012" s="842"/>
      <c r="AT2012" s="842"/>
      <c r="AU2012" s="842"/>
      <c r="AV2012" s="842"/>
      <c r="AW2012" s="842"/>
      <c r="AX2012" s="842"/>
      <c r="AY2012" s="842"/>
      <c r="AZ2012" s="842"/>
      <c r="BA2012" s="842"/>
      <c r="BB2012" s="842"/>
      <c r="BC2012" s="842"/>
      <c r="BD2012" s="842"/>
      <c r="BE2012" s="842"/>
      <c r="BF2012" s="842"/>
      <c r="BG2012" s="842"/>
      <c r="BH2012" s="842"/>
      <c r="BI2012" s="842"/>
      <c r="BJ2012" s="842"/>
      <c r="BK2012" s="842"/>
      <c r="BL2012" s="842"/>
      <c r="BM2012" s="842"/>
      <c r="BN2012" s="842"/>
      <c r="BO2012" s="842"/>
      <c r="BP2012" s="842"/>
      <c r="BQ2012" s="842"/>
      <c r="BR2012" s="842"/>
      <c r="BS2012" s="842"/>
    </row>
    <row r="2013" spans="1:71" ht="15.6" customHeight="1" outlineLevel="2" x14ac:dyDescent="0.2">
      <c r="B2013" s="578" t="s">
        <v>1782</v>
      </c>
      <c r="D2013" s="576" t="s">
        <v>1781</v>
      </c>
      <c r="E2013" s="579">
        <v>1</v>
      </c>
      <c r="F2013" s="576" t="s">
        <v>73</v>
      </c>
      <c r="G2013" s="580">
        <v>5</v>
      </c>
      <c r="H2013" s="1011">
        <f>E2013*G2013</f>
        <v>5</v>
      </c>
      <c r="I2013" s="768">
        <v>741.5</v>
      </c>
      <c r="J2013" s="768">
        <f>E2013*I2013</f>
        <v>741.5</v>
      </c>
      <c r="L2013" s="768">
        <f>E2013*K2013</f>
        <v>0</v>
      </c>
      <c r="M2013" s="768">
        <f>J2013+H2013*Tabellen!$K$2+L2013</f>
        <v>1041.5</v>
      </c>
      <c r="N2013" s="703"/>
      <c r="O2013" s="889">
        <f>R2013+T2013</f>
        <v>1260.2149999999999</v>
      </c>
      <c r="P2013" s="902"/>
      <c r="Q2013" s="894" t="s">
        <v>1007</v>
      </c>
      <c r="R2013" s="889">
        <f>H2013*Tabellen!$K$2*Tabellen!$F$2</f>
        <v>363</v>
      </c>
      <c r="S2013" s="895" t="s">
        <v>1089</v>
      </c>
      <c r="T2013" s="889">
        <f>J2013*Tabellen!$F$2</f>
        <v>897.21499999999992</v>
      </c>
      <c r="U2013" s="889">
        <f>R2013*Tabellen!$G$2</f>
        <v>32.67</v>
      </c>
      <c r="V2013" s="889">
        <f>T2013*Tabellen!$H$2</f>
        <v>188.41514999999998</v>
      </c>
      <c r="W2013" s="889">
        <f>U2013+V2013</f>
        <v>221.08515</v>
      </c>
      <c r="X2013" s="889">
        <f>O2013+W2013</f>
        <v>1481.30015</v>
      </c>
      <c r="Y2013" s="888"/>
      <c r="Z2013" s="836"/>
    </row>
    <row r="2014" spans="1:71" s="575" customFormat="1" ht="15.6" customHeight="1" outlineLevel="2" x14ac:dyDescent="0.2">
      <c r="A2014" s="811"/>
      <c r="B2014" s="578"/>
      <c r="C2014" s="694"/>
      <c r="D2014" s="578" t="s">
        <v>1689</v>
      </c>
      <c r="E2014" s="579"/>
      <c r="F2014" s="578"/>
      <c r="G2014" s="579"/>
      <c r="H2014" s="1011"/>
      <c r="I2014" s="781"/>
      <c r="J2014" s="768"/>
      <c r="K2014" s="768"/>
      <c r="L2014" s="768"/>
      <c r="M2014" s="768"/>
      <c r="N2014" s="704"/>
      <c r="O2014" s="897"/>
      <c r="P2014" s="897"/>
      <c r="Q2014" s="894"/>
      <c r="R2014" s="889"/>
      <c r="S2014" s="895"/>
      <c r="T2014" s="889"/>
      <c r="U2014" s="889"/>
      <c r="V2014" s="889"/>
      <c r="W2014" s="889"/>
      <c r="X2014" s="889"/>
      <c r="Y2014" s="897"/>
      <c r="Z2014" s="839"/>
      <c r="AA2014" s="839"/>
      <c r="AB2014" s="839"/>
      <c r="AC2014" s="839"/>
      <c r="AD2014" s="839"/>
      <c r="AE2014" s="839"/>
      <c r="AF2014" s="839"/>
      <c r="AG2014" s="839"/>
      <c r="AH2014" s="839"/>
      <c r="AI2014" s="839"/>
      <c r="AJ2014" s="839"/>
      <c r="AK2014" s="839"/>
      <c r="AL2014" s="839"/>
      <c r="AM2014" s="839"/>
      <c r="AN2014" s="839"/>
      <c r="AO2014" s="839"/>
      <c r="AP2014" s="839"/>
      <c r="AQ2014" s="839"/>
      <c r="AR2014" s="839"/>
      <c r="AS2014" s="839"/>
      <c r="AT2014" s="839"/>
      <c r="AU2014" s="839"/>
      <c r="AV2014" s="839"/>
      <c r="AW2014" s="839"/>
      <c r="AX2014" s="839"/>
      <c r="AY2014" s="839"/>
      <c r="AZ2014" s="839"/>
      <c r="BA2014" s="839"/>
      <c r="BB2014" s="839"/>
      <c r="BC2014" s="839"/>
      <c r="BD2014" s="839"/>
      <c r="BE2014" s="839"/>
      <c r="BF2014" s="839"/>
      <c r="BG2014" s="839"/>
      <c r="BH2014" s="839"/>
      <c r="BI2014" s="839"/>
      <c r="BJ2014" s="839"/>
      <c r="BK2014" s="839"/>
      <c r="BL2014" s="839"/>
      <c r="BM2014" s="839"/>
      <c r="BN2014" s="839"/>
      <c r="BO2014" s="839"/>
      <c r="BP2014" s="839"/>
      <c r="BQ2014" s="839"/>
      <c r="BR2014" s="839"/>
      <c r="BS2014" s="839"/>
    </row>
    <row r="2015" spans="1:71" s="575" customFormat="1" ht="15.6" customHeight="1" outlineLevel="2" x14ac:dyDescent="0.2">
      <c r="A2015" s="811"/>
      <c r="B2015" s="578"/>
      <c r="C2015" s="694"/>
      <c r="D2015" s="578" t="s">
        <v>1690</v>
      </c>
      <c r="E2015" s="579"/>
      <c r="F2015" s="578"/>
      <c r="G2015" s="579"/>
      <c r="H2015" s="1011"/>
      <c r="I2015" s="781"/>
      <c r="J2015" s="768"/>
      <c r="K2015" s="768"/>
      <c r="L2015" s="768"/>
      <c r="M2015" s="768"/>
      <c r="N2015" s="704"/>
      <c r="O2015" s="897"/>
      <c r="P2015" s="897"/>
      <c r="Q2015" s="894"/>
      <c r="R2015" s="889"/>
      <c r="S2015" s="895"/>
      <c r="T2015" s="889"/>
      <c r="U2015" s="889"/>
      <c r="V2015" s="889"/>
      <c r="W2015" s="889"/>
      <c r="X2015" s="889"/>
      <c r="Y2015" s="897"/>
      <c r="Z2015" s="839"/>
      <c r="AA2015" s="839"/>
      <c r="AB2015" s="839"/>
      <c r="AC2015" s="839"/>
      <c r="AD2015" s="839"/>
      <c r="AE2015" s="839"/>
      <c r="AF2015" s="839"/>
      <c r="AG2015" s="839"/>
      <c r="AH2015" s="839"/>
      <c r="AI2015" s="839"/>
      <c r="AJ2015" s="839"/>
      <c r="AK2015" s="839"/>
      <c r="AL2015" s="839"/>
      <c r="AM2015" s="839"/>
      <c r="AN2015" s="839"/>
      <c r="AO2015" s="839"/>
      <c r="AP2015" s="839"/>
      <c r="AQ2015" s="839"/>
      <c r="AR2015" s="839"/>
      <c r="AS2015" s="839"/>
      <c r="AT2015" s="839"/>
      <c r="AU2015" s="839"/>
      <c r="AV2015" s="839"/>
      <c r="AW2015" s="839"/>
      <c r="AX2015" s="839"/>
      <c r="AY2015" s="839"/>
      <c r="AZ2015" s="839"/>
      <c r="BA2015" s="839"/>
      <c r="BB2015" s="839"/>
      <c r="BC2015" s="839"/>
      <c r="BD2015" s="839"/>
      <c r="BE2015" s="839"/>
      <c r="BF2015" s="839"/>
      <c r="BG2015" s="839"/>
      <c r="BH2015" s="839"/>
      <c r="BI2015" s="839"/>
      <c r="BJ2015" s="839"/>
      <c r="BK2015" s="839"/>
      <c r="BL2015" s="839"/>
      <c r="BM2015" s="839"/>
      <c r="BN2015" s="839"/>
      <c r="BO2015" s="839"/>
      <c r="BP2015" s="839"/>
      <c r="BQ2015" s="839"/>
      <c r="BR2015" s="839"/>
      <c r="BS2015" s="839"/>
    </row>
    <row r="2016" spans="1:71" s="575" customFormat="1" ht="15.6" customHeight="1" outlineLevel="2" x14ac:dyDescent="0.2">
      <c r="A2016" s="811"/>
      <c r="B2016" s="686"/>
      <c r="C2016" s="699"/>
      <c r="D2016" s="692" t="s">
        <v>1224</v>
      </c>
      <c r="E2016" s="593"/>
      <c r="F2016" s="594"/>
      <c r="G2016" s="574"/>
      <c r="H2016" s="593"/>
      <c r="I2016" s="771"/>
      <c r="J2016" s="771"/>
      <c r="K2016" s="771"/>
      <c r="L2016" s="771"/>
      <c r="M2016" s="772"/>
      <c r="N2016" s="704"/>
      <c r="O2016" s="897"/>
      <c r="P2016" s="897"/>
      <c r="Q2016" s="894"/>
      <c r="R2016" s="889"/>
      <c r="S2016" s="895"/>
      <c r="T2016" s="889"/>
      <c r="U2016" s="889"/>
      <c r="V2016" s="889"/>
      <c r="W2016" s="889"/>
      <c r="X2016" s="889"/>
      <c r="Y2016" s="890"/>
      <c r="Z2016" s="841"/>
      <c r="AA2016" s="839"/>
      <c r="AB2016" s="839"/>
      <c r="AC2016" s="839"/>
      <c r="AD2016" s="839"/>
      <c r="AE2016" s="839"/>
      <c r="AF2016" s="839"/>
      <c r="AG2016" s="839"/>
      <c r="AH2016" s="839"/>
      <c r="AI2016" s="839"/>
      <c r="AJ2016" s="839"/>
      <c r="AK2016" s="839"/>
      <c r="AL2016" s="839"/>
      <c r="AM2016" s="839"/>
      <c r="AN2016" s="839"/>
      <c r="AO2016" s="839"/>
      <c r="AP2016" s="839"/>
      <c r="AQ2016" s="839"/>
      <c r="AR2016" s="839"/>
      <c r="AS2016" s="839"/>
      <c r="AT2016" s="839"/>
      <c r="AU2016" s="839"/>
      <c r="AV2016" s="839"/>
      <c r="AW2016" s="839"/>
      <c r="AX2016" s="839"/>
      <c r="AY2016" s="839"/>
      <c r="AZ2016" s="839"/>
      <c r="BA2016" s="839"/>
      <c r="BB2016" s="839"/>
      <c r="BC2016" s="839"/>
      <c r="BD2016" s="839"/>
      <c r="BE2016" s="839"/>
      <c r="BF2016" s="839"/>
      <c r="BG2016" s="839"/>
      <c r="BH2016" s="839"/>
      <c r="BI2016" s="839"/>
      <c r="BJ2016" s="839"/>
      <c r="BK2016" s="839"/>
      <c r="BL2016" s="839"/>
      <c r="BM2016" s="839"/>
      <c r="BN2016" s="839"/>
      <c r="BO2016" s="839"/>
      <c r="BP2016" s="839"/>
      <c r="BQ2016" s="839"/>
      <c r="BR2016" s="839"/>
      <c r="BS2016" s="839"/>
    </row>
    <row r="2017" spans="1:71" s="575" customFormat="1" ht="15.6" customHeight="1" outlineLevel="2" x14ac:dyDescent="0.2">
      <c r="A2017" s="811"/>
      <c r="B2017" s="686"/>
      <c r="C2017" s="699"/>
      <c r="D2017" s="576" t="s">
        <v>1358</v>
      </c>
      <c r="E2017" s="593"/>
      <c r="F2017" s="594"/>
      <c r="G2017" s="574"/>
      <c r="H2017" s="593"/>
      <c r="I2017" s="771"/>
      <c r="J2017" s="771"/>
      <c r="K2017" s="771"/>
      <c r="L2017" s="768"/>
      <c r="M2017" s="772"/>
      <c r="N2017" s="704"/>
      <c r="O2017" s="888"/>
      <c r="P2017" s="888"/>
      <c r="Q2017" s="894"/>
      <c r="R2017" s="889"/>
      <c r="S2017" s="895"/>
      <c r="T2017" s="889"/>
      <c r="U2017" s="889"/>
      <c r="V2017" s="889"/>
      <c r="W2017" s="889"/>
      <c r="X2017" s="889"/>
      <c r="Y2017" s="890"/>
      <c r="Z2017" s="841"/>
      <c r="AA2017" s="839"/>
      <c r="AB2017" s="839"/>
      <c r="AC2017" s="839"/>
      <c r="AD2017" s="839"/>
      <c r="AE2017" s="839"/>
      <c r="AF2017" s="839"/>
      <c r="AG2017" s="839"/>
      <c r="AH2017" s="839"/>
      <c r="AI2017" s="839"/>
      <c r="AJ2017" s="839"/>
      <c r="AK2017" s="839"/>
      <c r="AL2017" s="839"/>
      <c r="AM2017" s="839"/>
      <c r="AN2017" s="839"/>
      <c r="AO2017" s="839"/>
      <c r="AP2017" s="839"/>
      <c r="AQ2017" s="839"/>
      <c r="AR2017" s="839"/>
      <c r="AS2017" s="839"/>
      <c r="AT2017" s="839"/>
      <c r="AU2017" s="839"/>
      <c r="AV2017" s="839"/>
      <c r="AW2017" s="839"/>
      <c r="AX2017" s="839"/>
      <c r="AY2017" s="839"/>
      <c r="AZ2017" s="839"/>
      <c r="BA2017" s="839"/>
      <c r="BB2017" s="839"/>
      <c r="BC2017" s="839"/>
      <c r="BD2017" s="839"/>
      <c r="BE2017" s="839"/>
      <c r="BF2017" s="839"/>
      <c r="BG2017" s="839"/>
      <c r="BH2017" s="839"/>
      <c r="BI2017" s="839"/>
      <c r="BJ2017" s="839"/>
      <c r="BK2017" s="839"/>
      <c r="BL2017" s="839"/>
      <c r="BM2017" s="839"/>
      <c r="BN2017" s="839"/>
      <c r="BO2017" s="839"/>
      <c r="BP2017" s="839"/>
      <c r="BQ2017" s="839"/>
      <c r="BR2017" s="839"/>
      <c r="BS2017" s="839"/>
    </row>
    <row r="2018" spans="1:71" ht="15.6" customHeight="1" outlineLevel="2" x14ac:dyDescent="0.2">
      <c r="H2018" s="1011"/>
    </row>
    <row r="2019" spans="1:71" ht="9" customHeight="1" outlineLevel="1" x14ac:dyDescent="0.2">
      <c r="B2019" s="582"/>
      <c r="D2019" s="583"/>
      <c r="E2019" s="585"/>
      <c r="F2019" s="583"/>
      <c r="G2019" s="584"/>
      <c r="H2019" s="1018"/>
      <c r="I2019" s="769"/>
      <c r="J2019" s="769"/>
      <c r="K2019" s="769"/>
      <c r="L2019" s="769"/>
      <c r="M2019" s="769"/>
      <c r="N2019" s="694"/>
      <c r="O2019" s="892"/>
      <c r="P2019" s="892"/>
      <c r="Q2019" s="892"/>
      <c r="R2019" s="893"/>
      <c r="S2019" s="893"/>
      <c r="T2019" s="893"/>
      <c r="U2019" s="893"/>
      <c r="V2019" s="893"/>
      <c r="W2019" s="893"/>
      <c r="X2019" s="893"/>
      <c r="Y2019" s="892"/>
      <c r="Z2019" s="837"/>
      <c r="AA2019" s="838"/>
      <c r="AG2019" s="835"/>
      <c r="AH2019" s="835"/>
    </row>
    <row r="2020" spans="1:71" s="789" customFormat="1" ht="15.6" customHeight="1" outlineLevel="1" x14ac:dyDescent="0.2">
      <c r="B2020" s="569" t="s">
        <v>1748</v>
      </c>
      <c r="C2020" s="814"/>
      <c r="D2020" s="570" t="s">
        <v>1871</v>
      </c>
      <c r="E2020" s="577">
        <v>1</v>
      </c>
      <c r="F2020" s="570" t="s">
        <v>73</v>
      </c>
      <c r="G2020" s="571"/>
      <c r="H2020" s="1016">
        <f>SUM(H2022:H2030)</f>
        <v>6.9640000000000004</v>
      </c>
      <c r="I2020" s="767"/>
      <c r="J2020" s="767">
        <f>SUM(J2022:J2030)</f>
        <v>664.6</v>
      </c>
      <c r="K2020" s="767"/>
      <c r="L2020" s="767">
        <f>SUM(L2022:L2030)</f>
        <v>0</v>
      </c>
      <c r="M2020" s="767">
        <f>SUM(M2022:M2030)</f>
        <v>1082.44</v>
      </c>
      <c r="N2020" s="814"/>
      <c r="O2020" s="886">
        <f>SUM(O2021:O2025)</f>
        <v>1309.7524000000001</v>
      </c>
      <c r="P2020" s="885" t="str">
        <f>B2020</f>
        <v>V4-4-A21</v>
      </c>
      <c r="Q2020" s="885"/>
      <c r="R2020" s="886"/>
      <c r="S2020" s="886"/>
      <c r="T2020" s="886"/>
      <c r="U2020" s="899"/>
      <c r="V2020" s="886"/>
      <c r="W2020" s="886"/>
      <c r="X2020" s="886">
        <f>SUM(X2021:X2025)/E2020</f>
        <v>1524.130036</v>
      </c>
      <c r="Y2020" s="885"/>
      <c r="Z2020" s="836"/>
      <c r="AA2020" s="832"/>
      <c r="AB2020" s="832"/>
      <c r="AC2020" s="832"/>
      <c r="AD2020" s="832"/>
      <c r="AE2020" s="832"/>
      <c r="AF2020" s="832"/>
      <c r="AG2020" s="832"/>
      <c r="AH2020" s="832"/>
      <c r="AI2020" s="832"/>
      <c r="AJ2020" s="832"/>
      <c r="AK2020" s="832"/>
      <c r="AL2020" s="832"/>
      <c r="AM2020" s="832"/>
      <c r="AN2020" s="832"/>
      <c r="AO2020" s="832"/>
      <c r="AP2020" s="832"/>
      <c r="AQ2020" s="832"/>
      <c r="AR2020" s="832"/>
      <c r="AS2020" s="832"/>
      <c r="AT2020" s="832"/>
      <c r="AU2020" s="832"/>
      <c r="AV2020" s="832"/>
      <c r="AW2020" s="832"/>
      <c r="AX2020" s="832"/>
      <c r="AY2020" s="832"/>
      <c r="AZ2020" s="832"/>
      <c r="BA2020" s="832"/>
      <c r="BB2020" s="832"/>
      <c r="BC2020" s="832"/>
      <c r="BD2020" s="832"/>
      <c r="BE2020" s="832"/>
      <c r="BF2020" s="832"/>
      <c r="BG2020" s="832"/>
      <c r="BH2020" s="832"/>
      <c r="BI2020" s="832"/>
      <c r="BJ2020" s="832"/>
      <c r="BK2020" s="832"/>
      <c r="BL2020" s="832"/>
      <c r="BM2020" s="832"/>
      <c r="BN2020" s="832"/>
      <c r="BO2020" s="832"/>
      <c r="BP2020" s="832"/>
      <c r="BQ2020" s="832"/>
      <c r="BR2020" s="832"/>
      <c r="BS2020" s="832"/>
    </row>
    <row r="2021" spans="1:71" s="575" customFormat="1" ht="15.6" customHeight="1" outlineLevel="2" x14ac:dyDescent="0.2">
      <c r="A2021" s="811"/>
      <c r="B2021" s="686"/>
      <c r="C2021" s="699"/>
      <c r="D2021" s="692"/>
      <c r="E2021" s="593"/>
      <c r="F2021" s="594"/>
      <c r="G2021" s="574"/>
      <c r="H2021" s="593"/>
      <c r="I2021" s="771"/>
      <c r="J2021" s="771"/>
      <c r="K2021" s="771"/>
      <c r="L2021" s="771"/>
      <c r="M2021" s="772"/>
      <c r="N2021" s="704"/>
      <c r="O2021" s="888" t="str">
        <f>R2021</f>
        <v>incl. opslagen</v>
      </c>
      <c r="P2021" s="888"/>
      <c r="Q2021" s="894"/>
      <c r="R2021" s="901" t="str">
        <f>Tabellen!$C$2</f>
        <v>incl. opslagen</v>
      </c>
      <c r="S2021" s="895"/>
      <c r="T2021" s="901" t="str">
        <f>Tabellen!$C$2</f>
        <v>incl. opslagen</v>
      </c>
      <c r="U2021" s="889"/>
      <c r="V2021" s="889"/>
      <c r="W2021" s="889"/>
      <c r="X2021" s="889"/>
      <c r="Y2021" s="890"/>
      <c r="Z2021" s="841"/>
      <c r="AA2021" s="839"/>
      <c r="AB2021" s="839"/>
      <c r="AC2021" s="839"/>
      <c r="AD2021" s="839"/>
      <c r="AE2021" s="839"/>
      <c r="AF2021" s="839"/>
      <c r="AG2021" s="839"/>
      <c r="AH2021" s="839"/>
      <c r="AI2021" s="839"/>
      <c r="AJ2021" s="839"/>
      <c r="AK2021" s="839"/>
      <c r="AL2021" s="839"/>
      <c r="AM2021" s="839"/>
      <c r="AN2021" s="839"/>
      <c r="AO2021" s="839"/>
      <c r="AP2021" s="839"/>
      <c r="AQ2021" s="839"/>
      <c r="AR2021" s="839"/>
      <c r="AS2021" s="839"/>
      <c r="AT2021" s="839"/>
      <c r="AU2021" s="839"/>
      <c r="AV2021" s="839"/>
      <c r="AW2021" s="839"/>
      <c r="AX2021" s="839"/>
      <c r="AY2021" s="839"/>
      <c r="AZ2021" s="839"/>
      <c r="BA2021" s="839"/>
      <c r="BB2021" s="839"/>
      <c r="BC2021" s="839"/>
      <c r="BD2021" s="839"/>
      <c r="BE2021" s="839"/>
      <c r="BF2021" s="839"/>
      <c r="BG2021" s="839"/>
      <c r="BH2021" s="839"/>
      <c r="BI2021" s="839"/>
      <c r="BJ2021" s="839"/>
      <c r="BK2021" s="839"/>
      <c r="BL2021" s="839"/>
      <c r="BM2021" s="839"/>
      <c r="BN2021" s="839"/>
      <c r="BO2021" s="839"/>
      <c r="BP2021" s="839"/>
      <c r="BQ2021" s="839"/>
      <c r="BR2021" s="839"/>
      <c r="BS2021" s="839"/>
    </row>
    <row r="2022" spans="1:71" s="575" customFormat="1" ht="15.6" customHeight="1" outlineLevel="2" x14ac:dyDescent="0.2">
      <c r="A2022" s="811"/>
      <c r="B2022" s="578"/>
      <c r="C2022" s="694"/>
      <c r="D2022" s="578" t="s">
        <v>1225</v>
      </c>
      <c r="E2022" s="579">
        <v>1</v>
      </c>
      <c r="F2022" s="576" t="s">
        <v>73</v>
      </c>
      <c r="G2022" s="579">
        <v>2</v>
      </c>
      <c r="H2022" s="597">
        <f>E2022*G2022</f>
        <v>2</v>
      </c>
      <c r="I2022" s="768">
        <v>25</v>
      </c>
      <c r="J2022" s="768">
        <f>E2022*I2022</f>
        <v>25</v>
      </c>
      <c r="K2022" s="768"/>
      <c r="L2022" s="768">
        <f>E2022*K2022</f>
        <v>0</v>
      </c>
      <c r="M2022" s="768">
        <f>J2022+H2022*Tabellen!$K$2+L2022</f>
        <v>145</v>
      </c>
      <c r="N2022" s="704"/>
      <c r="O2022" s="889">
        <f>R2022+T2022</f>
        <v>175.45</v>
      </c>
      <c r="P2022" s="902"/>
      <c r="Q2022" s="894" t="s">
        <v>1007</v>
      </c>
      <c r="R2022" s="889">
        <f>H2022*Tabellen!$K$2*Tabellen!$F$2</f>
        <v>145.19999999999999</v>
      </c>
      <c r="S2022" s="895" t="s">
        <v>1089</v>
      </c>
      <c r="T2022" s="889">
        <f>J2022*Tabellen!$F$2</f>
        <v>30.25</v>
      </c>
      <c r="U2022" s="889">
        <f>R2022*Tabellen!$G$2</f>
        <v>13.067999999999998</v>
      </c>
      <c r="V2022" s="889">
        <f>T2022*Tabellen!$H$2</f>
        <v>6.3525</v>
      </c>
      <c r="W2022" s="889">
        <f>U2022+V2022</f>
        <v>19.420499999999997</v>
      </c>
      <c r="X2022" s="889">
        <f>O2022+W2022</f>
        <v>194.87049999999999</v>
      </c>
      <c r="Y2022" s="888"/>
      <c r="Z2022" s="839"/>
      <c r="AA2022" s="839"/>
      <c r="AB2022" s="839"/>
      <c r="AC2022" s="839"/>
      <c r="AD2022" s="839"/>
      <c r="AE2022" s="839"/>
      <c r="AF2022" s="839"/>
      <c r="AG2022" s="839"/>
      <c r="AH2022" s="839"/>
      <c r="AI2022" s="839"/>
      <c r="AJ2022" s="839"/>
      <c r="AK2022" s="839"/>
      <c r="AL2022" s="839"/>
      <c r="AM2022" s="839"/>
      <c r="AN2022" s="839"/>
      <c r="AO2022" s="839"/>
      <c r="AP2022" s="839"/>
      <c r="AQ2022" s="839"/>
      <c r="AR2022" s="839"/>
      <c r="AS2022" s="839"/>
      <c r="AT2022" s="839"/>
      <c r="AU2022" s="839"/>
      <c r="AV2022" s="839"/>
      <c r="AW2022" s="839"/>
      <c r="AX2022" s="839"/>
      <c r="AY2022" s="839"/>
      <c r="AZ2022" s="839"/>
      <c r="BA2022" s="839"/>
      <c r="BB2022" s="839"/>
      <c r="BC2022" s="839"/>
      <c r="BD2022" s="839"/>
      <c r="BE2022" s="839"/>
      <c r="BF2022" s="839"/>
      <c r="BG2022" s="839"/>
      <c r="BH2022" s="839"/>
      <c r="BI2022" s="839"/>
      <c r="BJ2022" s="839"/>
      <c r="BK2022" s="839"/>
      <c r="BL2022" s="839"/>
      <c r="BM2022" s="839"/>
      <c r="BN2022" s="839"/>
      <c r="BO2022" s="839"/>
      <c r="BP2022" s="839"/>
      <c r="BQ2022" s="839"/>
      <c r="BR2022" s="839"/>
      <c r="BS2022" s="839"/>
    </row>
    <row r="2023" spans="1:71" ht="15.6" customHeight="1" outlineLevel="2" x14ac:dyDescent="0.2">
      <c r="D2023" s="578" t="s">
        <v>1227</v>
      </c>
      <c r="E2023" s="579">
        <v>1</v>
      </c>
      <c r="F2023" s="576" t="s">
        <v>72</v>
      </c>
      <c r="G2023" s="580">
        <v>0.5</v>
      </c>
      <c r="H2023" s="1011">
        <f>E2023*G2023</f>
        <v>0.5</v>
      </c>
      <c r="I2023" s="768">
        <v>0</v>
      </c>
      <c r="J2023" s="768">
        <f>E2023*I2023</f>
        <v>0</v>
      </c>
      <c r="L2023" s="768">
        <f>E2023*K2023</f>
        <v>0</v>
      </c>
      <c r="M2023" s="768">
        <f>J2023+H2023*Tabellen!$K$2+L2023</f>
        <v>30</v>
      </c>
      <c r="O2023" s="889">
        <f>R2023+T2023</f>
        <v>36.299999999999997</v>
      </c>
      <c r="P2023" s="902"/>
      <c r="Q2023" s="894" t="s">
        <v>1007</v>
      </c>
      <c r="R2023" s="889">
        <f>H2023*Tabellen!$K$2*Tabellen!$F$2</f>
        <v>36.299999999999997</v>
      </c>
      <c r="S2023" s="895" t="s">
        <v>1089</v>
      </c>
      <c r="T2023" s="889">
        <f>J2023*Tabellen!$F$2</f>
        <v>0</v>
      </c>
      <c r="U2023" s="889">
        <f>R2023*Tabellen!$G$2</f>
        <v>3.2669999999999995</v>
      </c>
      <c r="V2023" s="889">
        <f>T2023*Tabellen!$H$2</f>
        <v>0</v>
      </c>
      <c r="W2023" s="889">
        <f>U2023+V2023</f>
        <v>3.2669999999999995</v>
      </c>
      <c r="X2023" s="889">
        <f>O2023+W2023</f>
        <v>39.566999999999993</v>
      </c>
    </row>
    <row r="2024" spans="1:71" s="733" customFormat="1" ht="15.6" customHeight="1" outlineLevel="2" x14ac:dyDescent="0.2">
      <c r="A2024" s="813"/>
      <c r="B2024" s="578"/>
      <c r="C2024" s="694"/>
      <c r="D2024" s="578" t="s">
        <v>1226</v>
      </c>
      <c r="E2024" s="579">
        <f>1.34+1.34+0.98+0.98</f>
        <v>4.6400000000000006</v>
      </c>
      <c r="F2024" s="576" t="s">
        <v>71</v>
      </c>
      <c r="G2024" s="580">
        <v>0.1</v>
      </c>
      <c r="H2024" s="597">
        <f>E2024*G2024</f>
        <v>0.46400000000000008</v>
      </c>
      <c r="I2024" s="768"/>
      <c r="J2024" s="768"/>
      <c r="K2024" s="768"/>
      <c r="L2024" s="768"/>
      <c r="M2024" s="768">
        <f>J2024+H2024*Tabellen!$K$2+L2024</f>
        <v>27.840000000000003</v>
      </c>
      <c r="N2024" s="736"/>
      <c r="O2024" s="889">
        <f>R2024+T2024</f>
        <v>33.686400000000006</v>
      </c>
      <c r="P2024" s="902"/>
      <c r="Q2024" s="894" t="s">
        <v>1007</v>
      </c>
      <c r="R2024" s="889">
        <f>H2024*Tabellen!$K$2*Tabellen!$F$2</f>
        <v>33.686400000000006</v>
      </c>
      <c r="S2024" s="895" t="s">
        <v>1089</v>
      </c>
      <c r="T2024" s="889">
        <f>J2024*Tabellen!$F$2</f>
        <v>0</v>
      </c>
      <c r="U2024" s="889">
        <f>R2024*Tabellen!$G$2</f>
        <v>3.0317760000000002</v>
      </c>
      <c r="V2024" s="889">
        <f>T2024*Tabellen!$H$2</f>
        <v>0</v>
      </c>
      <c r="W2024" s="889">
        <f>U2024+V2024</f>
        <v>3.0317760000000002</v>
      </c>
      <c r="X2024" s="889">
        <f>O2024+W2024</f>
        <v>36.718176000000007</v>
      </c>
      <c r="Y2024" s="905"/>
      <c r="Z2024" s="842"/>
      <c r="AA2024" s="842"/>
      <c r="AB2024" s="842"/>
      <c r="AC2024" s="842"/>
      <c r="AD2024" s="842"/>
      <c r="AE2024" s="842"/>
      <c r="AF2024" s="842"/>
      <c r="AG2024" s="842"/>
      <c r="AH2024" s="842"/>
      <c r="AI2024" s="842"/>
      <c r="AJ2024" s="842"/>
      <c r="AK2024" s="842"/>
      <c r="AL2024" s="842"/>
      <c r="AM2024" s="842"/>
      <c r="AN2024" s="842"/>
      <c r="AO2024" s="842"/>
      <c r="AP2024" s="842"/>
      <c r="AQ2024" s="842"/>
      <c r="AR2024" s="842"/>
      <c r="AS2024" s="842"/>
      <c r="AT2024" s="842"/>
      <c r="AU2024" s="842"/>
      <c r="AV2024" s="842"/>
      <c r="AW2024" s="842"/>
      <c r="AX2024" s="842"/>
      <c r="AY2024" s="842"/>
      <c r="AZ2024" s="842"/>
      <c r="BA2024" s="842"/>
      <c r="BB2024" s="842"/>
      <c r="BC2024" s="842"/>
      <c r="BD2024" s="842"/>
      <c r="BE2024" s="842"/>
      <c r="BF2024" s="842"/>
      <c r="BG2024" s="842"/>
      <c r="BH2024" s="842"/>
      <c r="BI2024" s="842"/>
      <c r="BJ2024" s="842"/>
      <c r="BK2024" s="842"/>
      <c r="BL2024" s="842"/>
      <c r="BM2024" s="842"/>
      <c r="BN2024" s="842"/>
      <c r="BO2024" s="842"/>
      <c r="BP2024" s="842"/>
      <c r="BQ2024" s="842"/>
      <c r="BR2024" s="842"/>
      <c r="BS2024" s="842"/>
    </row>
    <row r="2025" spans="1:71" ht="15.6" customHeight="1" outlineLevel="2" x14ac:dyDescent="0.2">
      <c r="B2025" s="578" t="s">
        <v>1783</v>
      </c>
      <c r="D2025" s="578" t="s">
        <v>1784</v>
      </c>
      <c r="E2025" s="579">
        <v>1</v>
      </c>
      <c r="F2025" s="576" t="s">
        <v>73</v>
      </c>
      <c r="G2025" s="580">
        <v>4</v>
      </c>
      <c r="H2025" s="1011">
        <f>E2025*G2025</f>
        <v>4</v>
      </c>
      <c r="I2025" s="1014">
        <v>639.6</v>
      </c>
      <c r="J2025" s="768">
        <f>E2025*I2025</f>
        <v>639.6</v>
      </c>
      <c r="L2025" s="768">
        <f>E2025*K2025</f>
        <v>0</v>
      </c>
      <c r="M2025" s="768">
        <f>J2025+H2025*Tabellen!$K$2+L2025</f>
        <v>879.6</v>
      </c>
      <c r="N2025" s="703"/>
      <c r="O2025" s="889">
        <f>R2025+T2025</f>
        <v>1064.316</v>
      </c>
      <c r="P2025" s="902"/>
      <c r="Q2025" s="894" t="s">
        <v>1007</v>
      </c>
      <c r="R2025" s="889">
        <f>H2025*Tabellen!$K$2*Tabellen!$F$2</f>
        <v>290.39999999999998</v>
      </c>
      <c r="S2025" s="895" t="s">
        <v>1089</v>
      </c>
      <c r="T2025" s="889">
        <f>J2025*Tabellen!$F$2</f>
        <v>773.91600000000005</v>
      </c>
      <c r="U2025" s="889">
        <f>R2025*Tabellen!$G$2</f>
        <v>26.135999999999996</v>
      </c>
      <c r="V2025" s="889">
        <f>T2025*Tabellen!$H$2</f>
        <v>162.52235999999999</v>
      </c>
      <c r="W2025" s="889">
        <f>U2025+V2025</f>
        <v>188.65835999999999</v>
      </c>
      <c r="X2025" s="889">
        <f>O2025+W2025</f>
        <v>1252.9743599999999</v>
      </c>
      <c r="Y2025" s="888"/>
      <c r="Z2025" s="836"/>
    </row>
    <row r="2026" spans="1:71" s="575" customFormat="1" ht="15.6" customHeight="1" outlineLevel="2" x14ac:dyDescent="0.2">
      <c r="A2026" s="811"/>
      <c r="B2026" s="578"/>
      <c r="C2026" s="694"/>
      <c r="D2026" s="578" t="s">
        <v>1689</v>
      </c>
      <c r="E2026" s="579"/>
      <c r="F2026" s="578"/>
      <c r="G2026" s="579"/>
      <c r="H2026" s="1011"/>
      <c r="I2026" s="781"/>
      <c r="J2026" s="768"/>
      <c r="K2026" s="768"/>
      <c r="L2026" s="768"/>
      <c r="M2026" s="768"/>
      <c r="N2026" s="704"/>
      <c r="O2026" s="897"/>
      <c r="P2026" s="897"/>
      <c r="Q2026" s="894"/>
      <c r="R2026" s="889"/>
      <c r="S2026" s="895"/>
      <c r="T2026" s="889"/>
      <c r="U2026" s="889"/>
      <c r="V2026" s="889"/>
      <c r="W2026" s="889"/>
      <c r="X2026" s="889"/>
      <c r="Y2026" s="897"/>
      <c r="Z2026" s="839"/>
      <c r="AA2026" s="839"/>
      <c r="AB2026" s="839"/>
      <c r="AC2026" s="839"/>
      <c r="AD2026" s="839"/>
      <c r="AE2026" s="839"/>
      <c r="AF2026" s="839"/>
      <c r="AG2026" s="839"/>
      <c r="AH2026" s="839"/>
      <c r="AI2026" s="839"/>
      <c r="AJ2026" s="839"/>
      <c r="AK2026" s="839"/>
      <c r="AL2026" s="839"/>
      <c r="AM2026" s="839"/>
      <c r="AN2026" s="839"/>
      <c r="AO2026" s="839"/>
      <c r="AP2026" s="839"/>
      <c r="AQ2026" s="839"/>
      <c r="AR2026" s="839"/>
      <c r="AS2026" s="839"/>
      <c r="AT2026" s="839"/>
      <c r="AU2026" s="839"/>
      <c r="AV2026" s="839"/>
      <c r="AW2026" s="839"/>
      <c r="AX2026" s="839"/>
      <c r="AY2026" s="839"/>
      <c r="AZ2026" s="839"/>
      <c r="BA2026" s="839"/>
      <c r="BB2026" s="839"/>
      <c r="BC2026" s="839"/>
      <c r="BD2026" s="839"/>
      <c r="BE2026" s="839"/>
      <c r="BF2026" s="839"/>
      <c r="BG2026" s="839"/>
      <c r="BH2026" s="839"/>
      <c r="BI2026" s="839"/>
      <c r="BJ2026" s="839"/>
      <c r="BK2026" s="839"/>
      <c r="BL2026" s="839"/>
      <c r="BM2026" s="839"/>
      <c r="BN2026" s="839"/>
      <c r="BO2026" s="839"/>
      <c r="BP2026" s="839"/>
      <c r="BQ2026" s="839"/>
      <c r="BR2026" s="839"/>
      <c r="BS2026" s="839"/>
    </row>
    <row r="2027" spans="1:71" s="575" customFormat="1" ht="15.6" customHeight="1" outlineLevel="2" x14ac:dyDescent="0.2">
      <c r="A2027" s="811"/>
      <c r="B2027" s="578"/>
      <c r="C2027" s="694"/>
      <c r="D2027" s="578" t="s">
        <v>1690</v>
      </c>
      <c r="E2027" s="579"/>
      <c r="F2027" s="578"/>
      <c r="G2027" s="579"/>
      <c r="H2027" s="1011"/>
      <c r="I2027" s="781"/>
      <c r="J2027" s="768"/>
      <c r="K2027" s="768"/>
      <c r="L2027" s="768"/>
      <c r="M2027" s="768"/>
      <c r="N2027" s="704"/>
      <c r="O2027" s="897"/>
      <c r="P2027" s="897"/>
      <c r="Q2027" s="894"/>
      <c r="R2027" s="889"/>
      <c r="S2027" s="895"/>
      <c r="T2027" s="889"/>
      <c r="U2027" s="889"/>
      <c r="V2027" s="889"/>
      <c r="W2027" s="889"/>
      <c r="X2027" s="889"/>
      <c r="Y2027" s="897"/>
      <c r="Z2027" s="839"/>
      <c r="AA2027" s="839"/>
      <c r="AB2027" s="839"/>
      <c r="AC2027" s="839"/>
      <c r="AD2027" s="839"/>
      <c r="AE2027" s="839"/>
      <c r="AF2027" s="839"/>
      <c r="AG2027" s="839"/>
      <c r="AH2027" s="839"/>
      <c r="AI2027" s="839"/>
      <c r="AJ2027" s="839"/>
      <c r="AK2027" s="839"/>
      <c r="AL2027" s="839"/>
      <c r="AM2027" s="839"/>
      <c r="AN2027" s="839"/>
      <c r="AO2027" s="839"/>
      <c r="AP2027" s="839"/>
      <c r="AQ2027" s="839"/>
      <c r="AR2027" s="839"/>
      <c r="AS2027" s="839"/>
      <c r="AT2027" s="839"/>
      <c r="AU2027" s="839"/>
      <c r="AV2027" s="839"/>
      <c r="AW2027" s="839"/>
      <c r="AX2027" s="839"/>
      <c r="AY2027" s="839"/>
      <c r="AZ2027" s="839"/>
      <c r="BA2027" s="839"/>
      <c r="BB2027" s="839"/>
      <c r="BC2027" s="839"/>
      <c r="BD2027" s="839"/>
      <c r="BE2027" s="839"/>
      <c r="BF2027" s="839"/>
      <c r="BG2027" s="839"/>
      <c r="BH2027" s="839"/>
      <c r="BI2027" s="839"/>
      <c r="BJ2027" s="839"/>
      <c r="BK2027" s="839"/>
      <c r="BL2027" s="839"/>
      <c r="BM2027" s="839"/>
      <c r="BN2027" s="839"/>
      <c r="BO2027" s="839"/>
      <c r="BP2027" s="839"/>
      <c r="BQ2027" s="839"/>
      <c r="BR2027" s="839"/>
      <c r="BS2027" s="839"/>
    </row>
    <row r="2028" spans="1:71" s="575" customFormat="1" ht="15.6" customHeight="1" outlineLevel="2" x14ac:dyDescent="0.2">
      <c r="A2028" s="811"/>
      <c r="B2028" s="686"/>
      <c r="C2028" s="699"/>
      <c r="D2028" s="578" t="s">
        <v>1224</v>
      </c>
      <c r="E2028" s="593"/>
      <c r="F2028" s="594"/>
      <c r="G2028" s="574"/>
      <c r="H2028" s="593"/>
      <c r="I2028" s="771"/>
      <c r="J2028" s="771"/>
      <c r="K2028" s="771"/>
      <c r="L2028" s="771"/>
      <c r="M2028" s="772"/>
      <c r="N2028" s="704"/>
      <c r="O2028" s="897"/>
      <c r="P2028" s="897"/>
      <c r="Q2028" s="894"/>
      <c r="R2028" s="889"/>
      <c r="S2028" s="895"/>
      <c r="T2028" s="889"/>
      <c r="U2028" s="889"/>
      <c r="V2028" s="889"/>
      <c r="W2028" s="889"/>
      <c r="X2028" s="889"/>
      <c r="Y2028" s="890"/>
      <c r="Z2028" s="841"/>
      <c r="AA2028" s="839"/>
      <c r="AB2028" s="839"/>
      <c r="AC2028" s="839"/>
      <c r="AD2028" s="839"/>
      <c r="AE2028" s="839"/>
      <c r="AF2028" s="839"/>
      <c r="AG2028" s="839"/>
      <c r="AH2028" s="839"/>
      <c r="AI2028" s="839"/>
      <c r="AJ2028" s="839"/>
      <c r="AK2028" s="839"/>
      <c r="AL2028" s="839"/>
      <c r="AM2028" s="839"/>
      <c r="AN2028" s="839"/>
      <c r="AO2028" s="839"/>
      <c r="AP2028" s="839"/>
      <c r="AQ2028" s="839"/>
      <c r="AR2028" s="839"/>
      <c r="AS2028" s="839"/>
      <c r="AT2028" s="839"/>
      <c r="AU2028" s="839"/>
      <c r="AV2028" s="839"/>
      <c r="AW2028" s="839"/>
      <c r="AX2028" s="839"/>
      <c r="AY2028" s="839"/>
      <c r="AZ2028" s="839"/>
      <c r="BA2028" s="839"/>
      <c r="BB2028" s="839"/>
      <c r="BC2028" s="839"/>
      <c r="BD2028" s="839"/>
      <c r="BE2028" s="839"/>
      <c r="BF2028" s="839"/>
      <c r="BG2028" s="839"/>
      <c r="BH2028" s="839"/>
      <c r="BI2028" s="839"/>
      <c r="BJ2028" s="839"/>
      <c r="BK2028" s="839"/>
      <c r="BL2028" s="839"/>
      <c r="BM2028" s="839"/>
      <c r="BN2028" s="839"/>
      <c r="BO2028" s="839"/>
      <c r="BP2028" s="839"/>
      <c r="BQ2028" s="839"/>
      <c r="BR2028" s="839"/>
      <c r="BS2028" s="839"/>
    </row>
    <row r="2029" spans="1:71" s="575" customFormat="1" ht="15.6" customHeight="1" outlineLevel="2" x14ac:dyDescent="0.2">
      <c r="A2029" s="811"/>
      <c r="B2029" s="686"/>
      <c r="C2029" s="699"/>
      <c r="D2029" s="578" t="s">
        <v>1358</v>
      </c>
      <c r="E2029" s="593"/>
      <c r="F2029" s="594"/>
      <c r="G2029" s="574"/>
      <c r="H2029" s="593"/>
      <c r="I2029" s="771"/>
      <c r="J2029" s="771"/>
      <c r="K2029" s="771"/>
      <c r="L2029" s="768"/>
      <c r="M2029" s="772"/>
      <c r="N2029" s="704"/>
      <c r="O2029" s="888"/>
      <c r="P2029" s="888"/>
      <c r="Q2029" s="894"/>
      <c r="R2029" s="889"/>
      <c r="S2029" s="895"/>
      <c r="T2029" s="889"/>
      <c r="U2029" s="889"/>
      <c r="V2029" s="889"/>
      <c r="W2029" s="889"/>
      <c r="X2029" s="889"/>
      <c r="Y2029" s="890"/>
      <c r="Z2029" s="841"/>
      <c r="AA2029" s="839"/>
      <c r="AB2029" s="839"/>
      <c r="AC2029" s="839"/>
      <c r="AD2029" s="839"/>
      <c r="AE2029" s="839"/>
      <c r="AF2029" s="839"/>
      <c r="AG2029" s="839"/>
      <c r="AH2029" s="839"/>
      <c r="AI2029" s="839"/>
      <c r="AJ2029" s="839"/>
      <c r="AK2029" s="839"/>
      <c r="AL2029" s="839"/>
      <c r="AM2029" s="839"/>
      <c r="AN2029" s="839"/>
      <c r="AO2029" s="839"/>
      <c r="AP2029" s="839"/>
      <c r="AQ2029" s="839"/>
      <c r="AR2029" s="839"/>
      <c r="AS2029" s="839"/>
      <c r="AT2029" s="839"/>
      <c r="AU2029" s="839"/>
      <c r="AV2029" s="839"/>
      <c r="AW2029" s="839"/>
      <c r="AX2029" s="839"/>
      <c r="AY2029" s="839"/>
      <c r="AZ2029" s="839"/>
      <c r="BA2029" s="839"/>
      <c r="BB2029" s="839"/>
      <c r="BC2029" s="839"/>
      <c r="BD2029" s="839"/>
      <c r="BE2029" s="839"/>
      <c r="BF2029" s="839"/>
      <c r="BG2029" s="839"/>
      <c r="BH2029" s="839"/>
      <c r="BI2029" s="839"/>
      <c r="BJ2029" s="839"/>
      <c r="BK2029" s="839"/>
      <c r="BL2029" s="839"/>
      <c r="BM2029" s="839"/>
      <c r="BN2029" s="839"/>
      <c r="BO2029" s="839"/>
      <c r="BP2029" s="839"/>
      <c r="BQ2029" s="839"/>
      <c r="BR2029" s="839"/>
      <c r="BS2029" s="839"/>
    </row>
    <row r="2030" spans="1:71" ht="15.6" customHeight="1" outlineLevel="2" x14ac:dyDescent="0.2">
      <c r="H2030" s="1011"/>
    </row>
    <row r="2031" spans="1:71" ht="9" customHeight="1" outlineLevel="1" x14ac:dyDescent="0.2">
      <c r="B2031" s="582"/>
      <c r="D2031" s="583"/>
      <c r="E2031" s="585"/>
      <c r="F2031" s="583"/>
      <c r="G2031" s="584"/>
      <c r="H2031" s="1018"/>
      <c r="I2031" s="769"/>
      <c r="J2031" s="769"/>
      <c r="K2031" s="769"/>
      <c r="L2031" s="769"/>
      <c r="M2031" s="769"/>
      <c r="N2031" s="694"/>
      <c r="O2031" s="892"/>
      <c r="P2031" s="892"/>
      <c r="Q2031" s="892"/>
      <c r="R2031" s="893"/>
      <c r="S2031" s="893"/>
      <c r="T2031" s="893"/>
      <c r="U2031" s="893"/>
      <c r="V2031" s="893"/>
      <c r="W2031" s="893"/>
      <c r="X2031" s="893"/>
      <c r="Y2031" s="892"/>
      <c r="Z2031" s="837"/>
      <c r="AA2031" s="838"/>
      <c r="AG2031" s="835"/>
      <c r="AH2031" s="835"/>
    </row>
    <row r="2032" spans="1:71" s="574" customFormat="1" ht="15.6" customHeight="1" outlineLevel="1" x14ac:dyDescent="0.2">
      <c r="B2032" s="569" t="s">
        <v>1749</v>
      </c>
      <c r="C2032" s="814"/>
      <c r="D2032" s="570" t="s">
        <v>1847</v>
      </c>
      <c r="E2032" s="577">
        <v>1</v>
      </c>
      <c r="F2032" s="570" t="s">
        <v>73</v>
      </c>
      <c r="G2032" s="571"/>
      <c r="H2032" s="1016">
        <f>SUM(H2034:H2042)</f>
        <v>8.5039999999999996</v>
      </c>
      <c r="I2032" s="767"/>
      <c r="J2032" s="767">
        <f>SUM(J2034:J2042)</f>
        <v>710.95</v>
      </c>
      <c r="K2032" s="767"/>
      <c r="L2032" s="767">
        <f>SUM(L2034:L2042)</f>
        <v>0</v>
      </c>
      <c r="M2032" s="767">
        <f>SUM(M2034:M2042)</f>
        <v>1221.19</v>
      </c>
      <c r="N2032" s="814"/>
      <c r="O2032" s="767">
        <f>SUM(O2033:O2041)</f>
        <v>1477.6398999999999</v>
      </c>
      <c r="P2032" s="885" t="str">
        <f>B2032</f>
        <v>V4-4-A22</v>
      </c>
      <c r="Q2032" s="885"/>
      <c r="R2032" s="886"/>
      <c r="S2032" s="886"/>
      <c r="T2032" s="886"/>
      <c r="U2032" s="899"/>
      <c r="V2032" s="886"/>
      <c r="W2032" s="886"/>
      <c r="X2032" s="886">
        <f>SUM(X2033:X2037)/E2032</f>
        <v>1713.8574309999999</v>
      </c>
      <c r="Y2032" s="885"/>
    </row>
    <row r="2033" spans="1:71" s="575" customFormat="1" ht="15.6" customHeight="1" outlineLevel="2" x14ac:dyDescent="0.2">
      <c r="A2033" s="811"/>
      <c r="B2033" s="578"/>
      <c r="C2033" s="694"/>
      <c r="D2033" s="576"/>
      <c r="E2033" s="579"/>
      <c r="F2033" s="578"/>
      <c r="G2033" s="579"/>
      <c r="H2033" s="1011"/>
      <c r="I2033" s="781"/>
      <c r="J2033" s="768"/>
      <c r="K2033" s="768"/>
      <c r="L2033" s="768"/>
      <c r="M2033" s="768"/>
      <c r="N2033" s="704"/>
      <c r="O2033" s="888" t="str">
        <f>R2033</f>
        <v>incl. opslagen</v>
      </c>
      <c r="P2033" s="888"/>
      <c r="Q2033" s="894"/>
      <c r="R2033" s="901" t="str">
        <f>Tabellen!$C$2</f>
        <v>incl. opslagen</v>
      </c>
      <c r="S2033" s="895"/>
      <c r="T2033" s="901" t="str">
        <f>Tabellen!$C$2</f>
        <v>incl. opslagen</v>
      </c>
      <c r="U2033" s="889"/>
      <c r="V2033" s="889"/>
      <c r="W2033" s="889"/>
      <c r="X2033" s="889"/>
      <c r="Y2033" s="897"/>
      <c r="Z2033" s="839"/>
      <c r="AA2033" s="839"/>
      <c r="AB2033" s="839"/>
      <c r="AC2033" s="839"/>
      <c r="AD2033" s="839"/>
      <c r="AE2033" s="839"/>
      <c r="AF2033" s="839"/>
      <c r="AG2033" s="839"/>
      <c r="AH2033" s="839"/>
      <c r="AI2033" s="839"/>
      <c r="AJ2033" s="839"/>
      <c r="AK2033" s="839"/>
      <c r="AL2033" s="839"/>
      <c r="AM2033" s="839"/>
      <c r="AN2033" s="839"/>
      <c r="AO2033" s="839"/>
      <c r="AP2033" s="839"/>
      <c r="AQ2033" s="839"/>
      <c r="AR2033" s="839"/>
      <c r="AS2033" s="839"/>
      <c r="AT2033" s="839"/>
      <c r="AU2033" s="839"/>
      <c r="AV2033" s="839"/>
      <c r="AW2033" s="839"/>
      <c r="AX2033" s="839"/>
      <c r="AY2033" s="839"/>
      <c r="AZ2033" s="839"/>
      <c r="BA2033" s="839"/>
      <c r="BB2033" s="839"/>
      <c r="BC2033" s="839"/>
      <c r="BD2033" s="839"/>
      <c r="BE2033" s="839"/>
      <c r="BF2033" s="839"/>
      <c r="BG2033" s="839"/>
      <c r="BH2033" s="839"/>
      <c r="BI2033" s="839"/>
      <c r="BJ2033" s="839"/>
      <c r="BK2033" s="839"/>
      <c r="BL2033" s="839"/>
      <c r="BM2033" s="839"/>
      <c r="BN2033" s="839"/>
      <c r="BO2033" s="839"/>
      <c r="BP2033" s="839"/>
      <c r="BQ2033" s="839"/>
      <c r="BR2033" s="839"/>
      <c r="BS2033" s="839"/>
    </row>
    <row r="2034" spans="1:71" s="575" customFormat="1" ht="15.6" customHeight="1" outlineLevel="2" x14ac:dyDescent="0.2">
      <c r="A2034" s="811"/>
      <c r="B2034" s="578"/>
      <c r="C2034" s="694"/>
      <c r="D2034" s="578" t="s">
        <v>1225</v>
      </c>
      <c r="E2034" s="579">
        <v>1</v>
      </c>
      <c r="F2034" s="576" t="s">
        <v>73</v>
      </c>
      <c r="G2034" s="579">
        <v>2.5</v>
      </c>
      <c r="H2034" s="597">
        <f>E2034*G2034</f>
        <v>2.5</v>
      </c>
      <c r="I2034" s="768">
        <v>25</v>
      </c>
      <c r="J2034" s="768">
        <f>E2034*I2034</f>
        <v>25</v>
      </c>
      <c r="K2034" s="768"/>
      <c r="L2034" s="768">
        <f>E2034*K2034</f>
        <v>0</v>
      </c>
      <c r="M2034" s="768">
        <f>J2034+H2034*Tabellen!$K$2+L2034</f>
        <v>175</v>
      </c>
      <c r="N2034" s="704"/>
      <c r="O2034" s="889">
        <f>R2034+T2034</f>
        <v>211.75</v>
      </c>
      <c r="P2034" s="902"/>
      <c r="Q2034" s="894" t="s">
        <v>1007</v>
      </c>
      <c r="R2034" s="889">
        <f>H2034*Tabellen!$K$2*Tabellen!$F$2</f>
        <v>181.5</v>
      </c>
      <c r="S2034" s="895" t="s">
        <v>1089</v>
      </c>
      <c r="T2034" s="889">
        <f>J2034*Tabellen!$F$2</f>
        <v>30.25</v>
      </c>
      <c r="U2034" s="889">
        <f>R2034*Tabellen!$G$2</f>
        <v>16.335000000000001</v>
      </c>
      <c r="V2034" s="889">
        <f>T2034*Tabellen!$H$2</f>
        <v>6.3525</v>
      </c>
      <c r="W2034" s="889">
        <f>U2034+V2034</f>
        <v>22.6875</v>
      </c>
      <c r="X2034" s="889">
        <f>O2034+W2034</f>
        <v>234.4375</v>
      </c>
      <c r="Y2034" s="888"/>
      <c r="Z2034" s="839"/>
      <c r="AA2034" s="839"/>
      <c r="AB2034" s="839"/>
      <c r="AC2034" s="839"/>
      <c r="AD2034" s="839"/>
      <c r="AE2034" s="839"/>
      <c r="AF2034" s="839"/>
      <c r="AG2034" s="839"/>
      <c r="AH2034" s="839"/>
      <c r="AI2034" s="839"/>
      <c r="AJ2034" s="839"/>
      <c r="AK2034" s="839"/>
      <c r="AL2034" s="839"/>
      <c r="AM2034" s="839"/>
      <c r="AN2034" s="839"/>
      <c r="AO2034" s="839"/>
      <c r="AP2034" s="839"/>
      <c r="AQ2034" s="839"/>
      <c r="AR2034" s="839"/>
      <c r="AS2034" s="839"/>
      <c r="AT2034" s="839"/>
      <c r="AU2034" s="839"/>
      <c r="AV2034" s="839"/>
      <c r="AW2034" s="839"/>
      <c r="AX2034" s="839"/>
      <c r="AY2034" s="839"/>
      <c r="AZ2034" s="839"/>
      <c r="BA2034" s="839"/>
      <c r="BB2034" s="839"/>
      <c r="BC2034" s="839"/>
      <c r="BD2034" s="839"/>
      <c r="BE2034" s="839"/>
      <c r="BF2034" s="839"/>
      <c r="BG2034" s="839"/>
      <c r="BH2034" s="839"/>
      <c r="BI2034" s="839"/>
      <c r="BJ2034" s="839"/>
      <c r="BK2034" s="839"/>
      <c r="BL2034" s="839"/>
      <c r="BM2034" s="839"/>
      <c r="BN2034" s="839"/>
      <c r="BO2034" s="839"/>
      <c r="BP2034" s="839"/>
      <c r="BQ2034" s="839"/>
      <c r="BR2034" s="839"/>
      <c r="BS2034" s="839"/>
    </row>
    <row r="2035" spans="1:71" ht="15.6" customHeight="1" outlineLevel="2" x14ac:dyDescent="0.2">
      <c r="D2035" s="576" t="s">
        <v>1227</v>
      </c>
      <c r="E2035" s="579">
        <v>1</v>
      </c>
      <c r="F2035" s="576" t="s">
        <v>72</v>
      </c>
      <c r="G2035" s="580">
        <v>0.5</v>
      </c>
      <c r="H2035" s="1011">
        <f>E2035*G2035</f>
        <v>0.5</v>
      </c>
      <c r="J2035" s="768">
        <f>E2035*I2035</f>
        <v>0</v>
      </c>
      <c r="L2035" s="768">
        <f>E2035*K2035</f>
        <v>0</v>
      </c>
      <c r="M2035" s="768">
        <f>J2035+H2035*Tabellen!$K$2+L2035</f>
        <v>30</v>
      </c>
      <c r="O2035" s="889">
        <f>R2035+T2035</f>
        <v>36.299999999999997</v>
      </c>
      <c r="P2035" s="902"/>
      <c r="Q2035" s="894" t="s">
        <v>1007</v>
      </c>
      <c r="R2035" s="889">
        <f>H2035*Tabellen!$K$2*Tabellen!$F$2</f>
        <v>36.299999999999997</v>
      </c>
      <c r="S2035" s="895" t="s">
        <v>1089</v>
      </c>
      <c r="T2035" s="889">
        <f>J2035*Tabellen!$F$2</f>
        <v>0</v>
      </c>
      <c r="U2035" s="889">
        <f>R2035*Tabellen!$G$2</f>
        <v>3.2669999999999995</v>
      </c>
      <c r="V2035" s="889">
        <f>T2035*Tabellen!$H$2</f>
        <v>0</v>
      </c>
      <c r="W2035" s="889">
        <f>U2035+V2035</f>
        <v>3.2669999999999995</v>
      </c>
      <c r="X2035" s="889">
        <f>O2035+W2035</f>
        <v>39.566999999999993</v>
      </c>
    </row>
    <row r="2036" spans="1:71" s="733" customFormat="1" ht="15.6" customHeight="1" outlineLevel="2" x14ac:dyDescent="0.2">
      <c r="A2036" s="813"/>
      <c r="B2036" s="578"/>
      <c r="C2036" s="694"/>
      <c r="D2036" s="576" t="s">
        <v>1226</v>
      </c>
      <c r="E2036" s="579">
        <f>1.34+1.34+1.18+1.18</f>
        <v>5.04</v>
      </c>
      <c r="F2036" s="576" t="s">
        <v>71</v>
      </c>
      <c r="G2036" s="580">
        <v>0.1</v>
      </c>
      <c r="H2036" s="597">
        <f>E2036*G2036</f>
        <v>0.504</v>
      </c>
      <c r="I2036" s="768"/>
      <c r="J2036" s="768"/>
      <c r="K2036" s="768"/>
      <c r="L2036" s="768"/>
      <c r="M2036" s="768">
        <f>J2036+H2036*Tabellen!$K$2+L2036</f>
        <v>30.240000000000002</v>
      </c>
      <c r="N2036" s="736"/>
      <c r="O2036" s="889">
        <f>R2036+T2036</f>
        <v>36.590400000000002</v>
      </c>
      <c r="P2036" s="902"/>
      <c r="Q2036" s="894" t="s">
        <v>1007</v>
      </c>
      <c r="R2036" s="889">
        <f>H2036*Tabellen!$K$2*Tabellen!$F$2</f>
        <v>36.590400000000002</v>
      </c>
      <c r="S2036" s="895" t="s">
        <v>1089</v>
      </c>
      <c r="T2036" s="889">
        <f>J2036*Tabellen!$F$2</f>
        <v>0</v>
      </c>
      <c r="U2036" s="889">
        <f>R2036*Tabellen!$G$2</f>
        <v>3.2931360000000001</v>
      </c>
      <c r="V2036" s="889">
        <f>T2036*Tabellen!$H$2</f>
        <v>0</v>
      </c>
      <c r="W2036" s="889">
        <f>U2036+V2036</f>
        <v>3.2931360000000001</v>
      </c>
      <c r="X2036" s="889">
        <f>O2036+W2036</f>
        <v>39.883535999999999</v>
      </c>
      <c r="Y2036" s="905"/>
      <c r="Z2036" s="842"/>
      <c r="AA2036" s="842"/>
      <c r="AB2036" s="842"/>
      <c r="AC2036" s="842"/>
      <c r="AD2036" s="842"/>
      <c r="AE2036" s="842"/>
      <c r="AF2036" s="842"/>
      <c r="AG2036" s="842"/>
      <c r="AH2036" s="842"/>
      <c r="AI2036" s="842"/>
      <c r="AJ2036" s="842"/>
      <c r="AK2036" s="842"/>
      <c r="AL2036" s="842"/>
      <c r="AM2036" s="842"/>
      <c r="AN2036" s="842"/>
      <c r="AO2036" s="842"/>
      <c r="AP2036" s="842"/>
      <c r="AQ2036" s="842"/>
      <c r="AR2036" s="842"/>
      <c r="AS2036" s="842"/>
      <c r="AT2036" s="842"/>
      <c r="AU2036" s="842"/>
      <c r="AV2036" s="842"/>
      <c r="AW2036" s="842"/>
      <c r="AX2036" s="842"/>
      <c r="AY2036" s="842"/>
      <c r="AZ2036" s="842"/>
      <c r="BA2036" s="842"/>
      <c r="BB2036" s="842"/>
      <c r="BC2036" s="842"/>
      <c r="BD2036" s="842"/>
      <c r="BE2036" s="842"/>
      <c r="BF2036" s="842"/>
      <c r="BG2036" s="842"/>
      <c r="BH2036" s="842"/>
      <c r="BI2036" s="842"/>
      <c r="BJ2036" s="842"/>
      <c r="BK2036" s="842"/>
      <c r="BL2036" s="842"/>
      <c r="BM2036" s="842"/>
      <c r="BN2036" s="842"/>
      <c r="BO2036" s="842"/>
      <c r="BP2036" s="842"/>
      <c r="BQ2036" s="842"/>
      <c r="BR2036" s="842"/>
      <c r="BS2036" s="842"/>
    </row>
    <row r="2037" spans="1:71" ht="15.6" customHeight="1" outlineLevel="2" x14ac:dyDescent="0.2">
      <c r="B2037" s="578" t="s">
        <v>1785</v>
      </c>
      <c r="D2037" s="576" t="s">
        <v>1786</v>
      </c>
      <c r="E2037" s="579">
        <v>1</v>
      </c>
      <c r="F2037" s="576" t="s">
        <v>73</v>
      </c>
      <c r="G2037" s="580">
        <v>5</v>
      </c>
      <c r="H2037" s="1011">
        <f>E2037*G2037</f>
        <v>5</v>
      </c>
      <c r="I2037" s="1014">
        <v>685.95</v>
      </c>
      <c r="J2037" s="768">
        <f>E2037*I2037</f>
        <v>685.95</v>
      </c>
      <c r="L2037" s="768">
        <f>E2037*K2037</f>
        <v>0</v>
      </c>
      <c r="M2037" s="768">
        <f>J2037+H2037*Tabellen!$K$2+L2037</f>
        <v>985.95</v>
      </c>
      <c r="N2037" s="703"/>
      <c r="O2037" s="889">
        <f>R2037+T2037</f>
        <v>1192.9994999999999</v>
      </c>
      <c r="P2037" s="902"/>
      <c r="Q2037" s="894" t="s">
        <v>1007</v>
      </c>
      <c r="R2037" s="889">
        <f>H2037*Tabellen!$K$2*Tabellen!$F$2</f>
        <v>363</v>
      </c>
      <c r="S2037" s="895" t="s">
        <v>1089</v>
      </c>
      <c r="T2037" s="889">
        <f>J2037*Tabellen!$F$2</f>
        <v>829.99950000000001</v>
      </c>
      <c r="U2037" s="889">
        <f>R2037*Tabellen!$G$2</f>
        <v>32.67</v>
      </c>
      <c r="V2037" s="889">
        <f>T2037*Tabellen!$H$2</f>
        <v>174.29989499999999</v>
      </c>
      <c r="W2037" s="889">
        <f>U2037+V2037</f>
        <v>206.96989500000001</v>
      </c>
      <c r="X2037" s="889">
        <f>O2037+W2037</f>
        <v>1399.9693949999998</v>
      </c>
      <c r="Y2037" s="888"/>
      <c r="Z2037" s="836"/>
    </row>
    <row r="2038" spans="1:71" s="575" customFormat="1" ht="15.6" customHeight="1" outlineLevel="2" x14ac:dyDescent="0.2">
      <c r="A2038" s="811"/>
      <c r="B2038" s="578"/>
      <c r="C2038" s="694"/>
      <c r="D2038" s="578" t="s">
        <v>1689</v>
      </c>
      <c r="E2038" s="579"/>
      <c r="F2038" s="578"/>
      <c r="G2038" s="579"/>
      <c r="H2038" s="1011"/>
      <c r="I2038" s="781"/>
      <c r="J2038" s="768"/>
      <c r="K2038" s="768"/>
      <c r="L2038" s="768"/>
      <c r="M2038" s="768"/>
      <c r="N2038" s="704"/>
      <c r="O2038" s="897"/>
      <c r="P2038" s="897"/>
      <c r="Q2038" s="894"/>
      <c r="R2038" s="889"/>
      <c r="S2038" s="895"/>
      <c r="T2038" s="889"/>
      <c r="U2038" s="889"/>
      <c r="V2038" s="889"/>
      <c r="W2038" s="889"/>
      <c r="X2038" s="889"/>
      <c r="Y2038" s="897"/>
      <c r="Z2038" s="839"/>
      <c r="AA2038" s="839"/>
      <c r="AB2038" s="839"/>
      <c r="AC2038" s="839"/>
      <c r="AD2038" s="839"/>
      <c r="AE2038" s="839"/>
      <c r="AF2038" s="839"/>
      <c r="AG2038" s="839"/>
      <c r="AH2038" s="839"/>
      <c r="AI2038" s="839"/>
      <c r="AJ2038" s="839"/>
      <c r="AK2038" s="839"/>
      <c r="AL2038" s="839"/>
      <c r="AM2038" s="839"/>
      <c r="AN2038" s="839"/>
      <c r="AO2038" s="839"/>
      <c r="AP2038" s="839"/>
      <c r="AQ2038" s="839"/>
      <c r="AR2038" s="839"/>
      <c r="AS2038" s="839"/>
      <c r="AT2038" s="839"/>
      <c r="AU2038" s="839"/>
      <c r="AV2038" s="839"/>
      <c r="AW2038" s="839"/>
      <c r="AX2038" s="839"/>
      <c r="AY2038" s="839"/>
      <c r="AZ2038" s="839"/>
      <c r="BA2038" s="839"/>
      <c r="BB2038" s="839"/>
      <c r="BC2038" s="839"/>
      <c r="BD2038" s="839"/>
      <c r="BE2038" s="839"/>
      <c r="BF2038" s="839"/>
      <c r="BG2038" s="839"/>
      <c r="BH2038" s="839"/>
      <c r="BI2038" s="839"/>
      <c r="BJ2038" s="839"/>
      <c r="BK2038" s="839"/>
      <c r="BL2038" s="839"/>
      <c r="BM2038" s="839"/>
      <c r="BN2038" s="839"/>
      <c r="BO2038" s="839"/>
      <c r="BP2038" s="839"/>
      <c r="BQ2038" s="839"/>
      <c r="BR2038" s="839"/>
      <c r="BS2038" s="839"/>
    </row>
    <row r="2039" spans="1:71" s="575" customFormat="1" ht="15.6" customHeight="1" outlineLevel="2" x14ac:dyDescent="0.2">
      <c r="A2039" s="811"/>
      <c r="B2039" s="578"/>
      <c r="C2039" s="694"/>
      <c r="D2039" s="578" t="s">
        <v>1690</v>
      </c>
      <c r="E2039" s="579"/>
      <c r="F2039" s="578"/>
      <c r="G2039" s="579"/>
      <c r="H2039" s="1011"/>
      <c r="I2039" s="781"/>
      <c r="J2039" s="768"/>
      <c r="K2039" s="768"/>
      <c r="L2039" s="768"/>
      <c r="M2039" s="768"/>
      <c r="N2039" s="704"/>
      <c r="O2039" s="897"/>
      <c r="P2039" s="897"/>
      <c r="Q2039" s="894"/>
      <c r="R2039" s="889"/>
      <c r="S2039" s="895"/>
      <c r="T2039" s="889"/>
      <c r="U2039" s="889"/>
      <c r="V2039" s="889"/>
      <c r="W2039" s="889"/>
      <c r="X2039" s="889"/>
      <c r="Y2039" s="897"/>
      <c r="Z2039" s="839"/>
      <c r="AA2039" s="839"/>
      <c r="AB2039" s="839"/>
      <c r="AC2039" s="839"/>
      <c r="AD2039" s="839"/>
      <c r="AE2039" s="839"/>
      <c r="AF2039" s="839"/>
      <c r="AG2039" s="839"/>
      <c r="AH2039" s="839"/>
      <c r="AI2039" s="839"/>
      <c r="AJ2039" s="839"/>
      <c r="AK2039" s="839"/>
      <c r="AL2039" s="839"/>
      <c r="AM2039" s="839"/>
      <c r="AN2039" s="839"/>
      <c r="AO2039" s="839"/>
      <c r="AP2039" s="839"/>
      <c r="AQ2039" s="839"/>
      <c r="AR2039" s="839"/>
      <c r="AS2039" s="839"/>
      <c r="AT2039" s="839"/>
      <c r="AU2039" s="839"/>
      <c r="AV2039" s="839"/>
      <c r="AW2039" s="839"/>
      <c r="AX2039" s="839"/>
      <c r="AY2039" s="839"/>
      <c r="AZ2039" s="839"/>
      <c r="BA2039" s="839"/>
      <c r="BB2039" s="839"/>
      <c r="BC2039" s="839"/>
      <c r="BD2039" s="839"/>
      <c r="BE2039" s="839"/>
      <c r="BF2039" s="839"/>
      <c r="BG2039" s="839"/>
      <c r="BH2039" s="839"/>
      <c r="BI2039" s="839"/>
      <c r="BJ2039" s="839"/>
      <c r="BK2039" s="839"/>
      <c r="BL2039" s="839"/>
      <c r="BM2039" s="839"/>
      <c r="BN2039" s="839"/>
      <c r="BO2039" s="839"/>
      <c r="BP2039" s="839"/>
      <c r="BQ2039" s="839"/>
      <c r="BR2039" s="839"/>
      <c r="BS2039" s="839"/>
    </row>
    <row r="2040" spans="1:71" s="575" customFormat="1" ht="15.6" customHeight="1" outlineLevel="2" x14ac:dyDescent="0.2">
      <c r="A2040" s="811"/>
      <c r="B2040" s="686"/>
      <c r="C2040" s="699"/>
      <c r="D2040" s="692" t="s">
        <v>1224</v>
      </c>
      <c r="E2040" s="593"/>
      <c r="F2040" s="594"/>
      <c r="G2040" s="574"/>
      <c r="H2040" s="593"/>
      <c r="I2040" s="771"/>
      <c r="J2040" s="771"/>
      <c r="K2040" s="771"/>
      <c r="L2040" s="771"/>
      <c r="M2040" s="772"/>
      <c r="N2040" s="704"/>
      <c r="O2040" s="897"/>
      <c r="P2040" s="897"/>
      <c r="Q2040" s="894"/>
      <c r="R2040" s="889"/>
      <c r="S2040" s="895"/>
      <c r="T2040" s="889"/>
      <c r="U2040" s="889"/>
      <c r="V2040" s="889"/>
      <c r="W2040" s="889"/>
      <c r="X2040" s="889"/>
      <c r="Y2040" s="890"/>
      <c r="Z2040" s="841"/>
      <c r="AA2040" s="839"/>
      <c r="AB2040" s="839"/>
      <c r="AC2040" s="839"/>
      <c r="AD2040" s="839"/>
      <c r="AE2040" s="839"/>
      <c r="AF2040" s="839"/>
      <c r="AG2040" s="839"/>
      <c r="AH2040" s="839"/>
      <c r="AI2040" s="839"/>
      <c r="AJ2040" s="839"/>
      <c r="AK2040" s="839"/>
      <c r="AL2040" s="839"/>
      <c r="AM2040" s="839"/>
      <c r="AN2040" s="839"/>
      <c r="AO2040" s="839"/>
      <c r="AP2040" s="839"/>
      <c r="AQ2040" s="839"/>
      <c r="AR2040" s="839"/>
      <c r="AS2040" s="839"/>
      <c r="AT2040" s="839"/>
      <c r="AU2040" s="839"/>
      <c r="AV2040" s="839"/>
      <c r="AW2040" s="839"/>
      <c r="AX2040" s="839"/>
      <c r="AY2040" s="839"/>
      <c r="AZ2040" s="839"/>
      <c r="BA2040" s="839"/>
      <c r="BB2040" s="839"/>
      <c r="BC2040" s="839"/>
      <c r="BD2040" s="839"/>
      <c r="BE2040" s="839"/>
      <c r="BF2040" s="839"/>
      <c r="BG2040" s="839"/>
      <c r="BH2040" s="839"/>
      <c r="BI2040" s="839"/>
      <c r="BJ2040" s="839"/>
      <c r="BK2040" s="839"/>
      <c r="BL2040" s="839"/>
      <c r="BM2040" s="839"/>
      <c r="BN2040" s="839"/>
      <c r="BO2040" s="839"/>
      <c r="BP2040" s="839"/>
      <c r="BQ2040" s="839"/>
      <c r="BR2040" s="839"/>
      <c r="BS2040" s="839"/>
    </row>
    <row r="2041" spans="1:71" s="575" customFormat="1" ht="15.6" customHeight="1" outlineLevel="2" x14ac:dyDescent="0.2">
      <c r="A2041" s="811"/>
      <c r="B2041" s="686"/>
      <c r="C2041" s="699"/>
      <c r="D2041" s="692" t="s">
        <v>1358</v>
      </c>
      <c r="E2041" s="593"/>
      <c r="F2041" s="594"/>
      <c r="G2041" s="574"/>
      <c r="H2041" s="593"/>
      <c r="I2041" s="771"/>
      <c r="J2041" s="771"/>
      <c r="K2041" s="771"/>
      <c r="L2041" s="768"/>
      <c r="M2041" s="772"/>
      <c r="N2041" s="704"/>
      <c r="O2041" s="888"/>
      <c r="P2041" s="888"/>
      <c r="Q2041" s="894"/>
      <c r="R2041" s="889"/>
      <c r="S2041" s="895"/>
      <c r="T2041" s="889"/>
      <c r="U2041" s="889"/>
      <c r="V2041" s="889"/>
      <c r="W2041" s="889"/>
      <c r="X2041" s="889"/>
      <c r="Y2041" s="890"/>
      <c r="Z2041" s="841"/>
      <c r="AA2041" s="839"/>
      <c r="AB2041" s="839"/>
      <c r="AC2041" s="839"/>
      <c r="AD2041" s="839"/>
      <c r="AE2041" s="839"/>
      <c r="AF2041" s="839"/>
      <c r="AG2041" s="839"/>
      <c r="AH2041" s="839"/>
      <c r="AI2041" s="839"/>
      <c r="AJ2041" s="839"/>
      <c r="AK2041" s="839"/>
      <c r="AL2041" s="839"/>
      <c r="AM2041" s="839"/>
      <c r="AN2041" s="839"/>
      <c r="AO2041" s="839"/>
      <c r="AP2041" s="839"/>
      <c r="AQ2041" s="839"/>
      <c r="AR2041" s="839"/>
      <c r="AS2041" s="839"/>
      <c r="AT2041" s="839"/>
      <c r="AU2041" s="839"/>
      <c r="AV2041" s="839"/>
      <c r="AW2041" s="839"/>
      <c r="AX2041" s="839"/>
      <c r="AY2041" s="839"/>
      <c r="AZ2041" s="839"/>
      <c r="BA2041" s="839"/>
      <c r="BB2041" s="839"/>
      <c r="BC2041" s="839"/>
      <c r="BD2041" s="839"/>
      <c r="BE2041" s="839"/>
      <c r="BF2041" s="839"/>
      <c r="BG2041" s="839"/>
      <c r="BH2041" s="839"/>
      <c r="BI2041" s="839"/>
      <c r="BJ2041" s="839"/>
      <c r="BK2041" s="839"/>
      <c r="BL2041" s="839"/>
      <c r="BM2041" s="839"/>
      <c r="BN2041" s="839"/>
      <c r="BO2041" s="839"/>
      <c r="BP2041" s="839"/>
      <c r="BQ2041" s="839"/>
      <c r="BR2041" s="839"/>
      <c r="BS2041" s="839"/>
    </row>
    <row r="2042" spans="1:71" ht="15.6" customHeight="1" outlineLevel="2" x14ac:dyDescent="0.2">
      <c r="H2042" s="1011"/>
    </row>
    <row r="2043" spans="1:71" ht="9" customHeight="1" outlineLevel="1" x14ac:dyDescent="0.2">
      <c r="B2043" s="582"/>
      <c r="D2043" s="583"/>
      <c r="E2043" s="585"/>
      <c r="F2043" s="583"/>
      <c r="G2043" s="584"/>
      <c r="H2043" s="1018"/>
      <c r="I2043" s="769"/>
      <c r="J2043" s="769"/>
      <c r="K2043" s="769"/>
      <c r="L2043" s="769"/>
      <c r="M2043" s="769"/>
      <c r="N2043" s="694"/>
      <c r="O2043" s="892"/>
      <c r="P2043" s="892"/>
      <c r="Q2043" s="892"/>
      <c r="R2043" s="893"/>
      <c r="S2043" s="893"/>
      <c r="T2043" s="893"/>
      <c r="U2043" s="893"/>
      <c r="V2043" s="893"/>
      <c r="W2043" s="893"/>
      <c r="X2043" s="893"/>
      <c r="Y2043" s="892"/>
      <c r="Z2043" s="837"/>
      <c r="AA2043" s="838"/>
      <c r="AG2043" s="835"/>
      <c r="AH2043" s="835"/>
    </row>
    <row r="2044" spans="1:71" s="789" customFormat="1" ht="15.6" customHeight="1" outlineLevel="1" x14ac:dyDescent="0.2">
      <c r="B2044" s="569" t="s">
        <v>1750</v>
      </c>
      <c r="C2044" s="814"/>
      <c r="D2044" s="570" t="s">
        <v>1848</v>
      </c>
      <c r="E2044" s="577">
        <v>1</v>
      </c>
      <c r="F2044" s="570" t="s">
        <v>73</v>
      </c>
      <c r="G2044" s="571"/>
      <c r="H2044" s="1016">
        <f>SUM(H2045:H2054)</f>
        <v>8.548</v>
      </c>
      <c r="I2044" s="767"/>
      <c r="J2044" s="767">
        <f>SUM(J2046:J2054)</f>
        <v>776.76</v>
      </c>
      <c r="K2044" s="767"/>
      <c r="L2044" s="767">
        <f>SUM(L2046:L2054)</f>
        <v>0</v>
      </c>
      <c r="M2044" s="767">
        <f>SUM(M2046:M2054)</f>
        <v>1289.6399999999999</v>
      </c>
      <c r="N2044" s="814"/>
      <c r="O2044" s="886">
        <f>SUM(O2045:O2049)</f>
        <v>1560.4644000000001</v>
      </c>
      <c r="P2044" s="885" t="str">
        <f>B2044</f>
        <v>V4-4-A23</v>
      </c>
      <c r="Q2044" s="885"/>
      <c r="R2044" s="886"/>
      <c r="S2044" s="886"/>
      <c r="T2044" s="886"/>
      <c r="U2044" s="899"/>
      <c r="V2044" s="886"/>
      <c r="W2044" s="886"/>
      <c r="X2044" s="886">
        <f>SUM(X2045:X2049)/E2044</f>
        <v>1813.691748</v>
      </c>
      <c r="Y2044" s="885"/>
      <c r="Z2044" s="836"/>
      <c r="AA2044" s="832"/>
      <c r="AB2044" s="832"/>
      <c r="AC2044" s="832"/>
      <c r="AD2044" s="832"/>
      <c r="AE2044" s="832"/>
      <c r="AF2044" s="832"/>
      <c r="AG2044" s="832"/>
      <c r="AH2044" s="832"/>
      <c r="AI2044" s="832"/>
      <c r="AJ2044" s="832"/>
      <c r="AK2044" s="832"/>
      <c r="AL2044" s="832"/>
      <c r="AM2044" s="832"/>
      <c r="AN2044" s="832"/>
      <c r="AO2044" s="832"/>
      <c r="AP2044" s="832"/>
      <c r="AQ2044" s="832"/>
      <c r="AR2044" s="832"/>
      <c r="AS2044" s="832"/>
      <c r="AT2044" s="832"/>
      <c r="AU2044" s="832"/>
      <c r="AV2044" s="832"/>
      <c r="AW2044" s="832"/>
      <c r="AX2044" s="832"/>
      <c r="AY2044" s="832"/>
      <c r="AZ2044" s="832"/>
      <c r="BA2044" s="832"/>
      <c r="BB2044" s="832"/>
      <c r="BC2044" s="832"/>
      <c r="BD2044" s="832"/>
      <c r="BE2044" s="832"/>
      <c r="BF2044" s="832"/>
      <c r="BG2044" s="832"/>
      <c r="BH2044" s="832"/>
      <c r="BI2044" s="832"/>
      <c r="BJ2044" s="832"/>
      <c r="BK2044" s="832"/>
      <c r="BL2044" s="832"/>
      <c r="BM2044" s="832"/>
      <c r="BN2044" s="832"/>
      <c r="BO2044" s="832"/>
      <c r="BP2044" s="832"/>
      <c r="BQ2044" s="832"/>
      <c r="BR2044" s="832"/>
      <c r="BS2044" s="832"/>
    </row>
    <row r="2045" spans="1:71" s="575" customFormat="1" ht="15.6" customHeight="1" outlineLevel="2" x14ac:dyDescent="0.2">
      <c r="A2045" s="811"/>
      <c r="B2045" s="578"/>
      <c r="C2045" s="694"/>
      <c r="D2045" s="576"/>
      <c r="E2045" s="590"/>
      <c r="G2045" s="573"/>
      <c r="H2045" s="856"/>
      <c r="I2045" s="770"/>
      <c r="J2045" s="770"/>
      <c r="K2045" s="770"/>
      <c r="L2045" s="770"/>
      <c r="M2045" s="770"/>
      <c r="N2045" s="704"/>
      <c r="O2045" s="888" t="str">
        <f>R2045</f>
        <v>incl. opslagen</v>
      </c>
      <c r="P2045" s="888"/>
      <c r="Q2045" s="894"/>
      <c r="R2045" s="901" t="str">
        <f>Tabellen!$C$2</f>
        <v>incl. opslagen</v>
      </c>
      <c r="S2045" s="895"/>
      <c r="T2045" s="901" t="str">
        <f>Tabellen!$C$2</f>
        <v>incl. opslagen</v>
      </c>
      <c r="U2045" s="889"/>
      <c r="V2045" s="889"/>
      <c r="W2045" s="889"/>
      <c r="X2045" s="889"/>
      <c r="Y2045" s="888"/>
      <c r="Z2045" s="839"/>
      <c r="AA2045" s="839"/>
      <c r="AB2045" s="839"/>
      <c r="AC2045" s="839"/>
      <c r="AD2045" s="839"/>
      <c r="AE2045" s="839"/>
      <c r="AF2045" s="839"/>
      <c r="AG2045" s="839"/>
      <c r="AH2045" s="839"/>
      <c r="AI2045" s="839"/>
      <c r="AJ2045" s="839"/>
      <c r="AK2045" s="839"/>
      <c r="AL2045" s="839"/>
      <c r="AM2045" s="839"/>
      <c r="AN2045" s="839"/>
      <c r="AO2045" s="839"/>
      <c r="AP2045" s="839"/>
      <c r="AQ2045" s="839"/>
      <c r="AR2045" s="839"/>
      <c r="AS2045" s="839"/>
      <c r="AT2045" s="839"/>
      <c r="AU2045" s="839"/>
      <c r="AV2045" s="839"/>
      <c r="AW2045" s="839"/>
      <c r="AX2045" s="839"/>
      <c r="AY2045" s="839"/>
      <c r="AZ2045" s="839"/>
      <c r="BA2045" s="839"/>
      <c r="BB2045" s="839"/>
      <c r="BC2045" s="839"/>
      <c r="BD2045" s="839"/>
      <c r="BE2045" s="839"/>
      <c r="BF2045" s="839"/>
      <c r="BG2045" s="839"/>
      <c r="BH2045" s="839"/>
      <c r="BI2045" s="839"/>
      <c r="BJ2045" s="839"/>
      <c r="BK2045" s="839"/>
      <c r="BL2045" s="839"/>
      <c r="BM2045" s="839"/>
      <c r="BN2045" s="839"/>
      <c r="BO2045" s="839"/>
      <c r="BP2045" s="839"/>
      <c r="BQ2045" s="839"/>
      <c r="BR2045" s="839"/>
      <c r="BS2045" s="839"/>
    </row>
    <row r="2046" spans="1:71" s="575" customFormat="1" ht="15.6" customHeight="1" outlineLevel="2" x14ac:dyDescent="0.2">
      <c r="A2046" s="811"/>
      <c r="B2046" s="578"/>
      <c r="C2046" s="694"/>
      <c r="D2046" s="578" t="s">
        <v>1225</v>
      </c>
      <c r="E2046" s="579">
        <v>1</v>
      </c>
      <c r="F2046" s="576" t="s">
        <v>73</v>
      </c>
      <c r="G2046" s="579">
        <v>2.5</v>
      </c>
      <c r="H2046" s="597">
        <f>E2046*G2046</f>
        <v>2.5</v>
      </c>
      <c r="I2046" s="768">
        <v>25</v>
      </c>
      <c r="J2046" s="768">
        <f>E2046*I2046</f>
        <v>25</v>
      </c>
      <c r="K2046" s="768"/>
      <c r="L2046" s="768">
        <f>E2046*K2046</f>
        <v>0</v>
      </c>
      <c r="M2046" s="768">
        <f>J2046+H2046*Tabellen!$K$2+L2046</f>
        <v>175</v>
      </c>
      <c r="N2046" s="704"/>
      <c r="O2046" s="889">
        <f>R2046+T2046</f>
        <v>211.75</v>
      </c>
      <c r="P2046" s="902"/>
      <c r="Q2046" s="894" t="s">
        <v>1007</v>
      </c>
      <c r="R2046" s="889">
        <f>H2046*Tabellen!$K$2*Tabellen!$F$2</f>
        <v>181.5</v>
      </c>
      <c r="S2046" s="895" t="s">
        <v>1089</v>
      </c>
      <c r="T2046" s="889">
        <f>J2046*Tabellen!$F$2</f>
        <v>30.25</v>
      </c>
      <c r="U2046" s="889">
        <f>R2046*Tabellen!$G$2</f>
        <v>16.335000000000001</v>
      </c>
      <c r="V2046" s="889">
        <f>T2046*Tabellen!$H$2</f>
        <v>6.3525</v>
      </c>
      <c r="W2046" s="889">
        <f>U2046+V2046</f>
        <v>22.6875</v>
      </c>
      <c r="X2046" s="889">
        <f>O2046+W2046</f>
        <v>234.4375</v>
      </c>
      <c r="Y2046" s="888"/>
      <c r="Z2046" s="839"/>
      <c r="AA2046" s="839"/>
      <c r="AB2046" s="839"/>
      <c r="AC2046" s="839"/>
      <c r="AD2046" s="839"/>
      <c r="AE2046" s="839"/>
      <c r="AF2046" s="839"/>
      <c r="AG2046" s="839"/>
      <c r="AH2046" s="839"/>
      <c r="AI2046" s="839"/>
      <c r="AJ2046" s="839"/>
      <c r="AK2046" s="839"/>
      <c r="AL2046" s="839"/>
      <c r="AM2046" s="839"/>
      <c r="AN2046" s="839"/>
      <c r="AO2046" s="839"/>
      <c r="AP2046" s="839"/>
      <c r="AQ2046" s="839"/>
      <c r="AR2046" s="839"/>
      <c r="AS2046" s="839"/>
      <c r="AT2046" s="839"/>
      <c r="AU2046" s="839"/>
      <c r="AV2046" s="839"/>
      <c r="AW2046" s="839"/>
      <c r="AX2046" s="839"/>
      <c r="AY2046" s="839"/>
      <c r="AZ2046" s="839"/>
      <c r="BA2046" s="839"/>
      <c r="BB2046" s="839"/>
      <c r="BC2046" s="839"/>
      <c r="BD2046" s="839"/>
      <c r="BE2046" s="839"/>
      <c r="BF2046" s="839"/>
      <c r="BG2046" s="839"/>
      <c r="BH2046" s="839"/>
      <c r="BI2046" s="839"/>
      <c r="BJ2046" s="839"/>
      <c r="BK2046" s="839"/>
      <c r="BL2046" s="839"/>
      <c r="BM2046" s="839"/>
      <c r="BN2046" s="839"/>
      <c r="BO2046" s="839"/>
      <c r="BP2046" s="839"/>
      <c r="BQ2046" s="839"/>
      <c r="BR2046" s="839"/>
      <c r="BS2046" s="839"/>
    </row>
    <row r="2047" spans="1:71" ht="15.6" customHeight="1" outlineLevel="2" x14ac:dyDescent="0.2">
      <c r="D2047" s="578" t="s">
        <v>1227</v>
      </c>
      <c r="E2047" s="579">
        <v>1</v>
      </c>
      <c r="F2047" s="576" t="s">
        <v>72</v>
      </c>
      <c r="G2047" s="580">
        <v>0.5</v>
      </c>
      <c r="H2047" s="1011">
        <f>E2047*G2047</f>
        <v>0.5</v>
      </c>
      <c r="I2047" s="768">
        <v>0</v>
      </c>
      <c r="J2047" s="768">
        <f>E2047*I2047</f>
        <v>0</v>
      </c>
      <c r="L2047" s="768">
        <f>E2047*K2047</f>
        <v>0</v>
      </c>
      <c r="M2047" s="768">
        <f>J2047+H2047*Tabellen!$K$2+L2047</f>
        <v>30</v>
      </c>
      <c r="O2047" s="889">
        <f>R2047+T2047</f>
        <v>36.299999999999997</v>
      </c>
      <c r="P2047" s="902"/>
      <c r="Q2047" s="894" t="s">
        <v>1007</v>
      </c>
      <c r="R2047" s="889">
        <f>H2047*Tabellen!$K$2*Tabellen!$F$2</f>
        <v>36.299999999999997</v>
      </c>
      <c r="S2047" s="895" t="s">
        <v>1089</v>
      </c>
      <c r="T2047" s="889">
        <f>J2047*Tabellen!$F$2</f>
        <v>0</v>
      </c>
      <c r="U2047" s="889">
        <f>R2047*Tabellen!$G$2</f>
        <v>3.2669999999999995</v>
      </c>
      <c r="V2047" s="889">
        <f>T2047*Tabellen!$H$2</f>
        <v>0</v>
      </c>
      <c r="W2047" s="889">
        <f>U2047+V2047</f>
        <v>3.2669999999999995</v>
      </c>
      <c r="X2047" s="889">
        <f>O2047+W2047</f>
        <v>39.566999999999993</v>
      </c>
    </row>
    <row r="2048" spans="1:71" s="733" customFormat="1" ht="15.6" customHeight="1" outlineLevel="2" x14ac:dyDescent="0.2">
      <c r="A2048" s="813"/>
      <c r="B2048" s="578"/>
      <c r="C2048" s="694"/>
      <c r="D2048" s="576" t="s">
        <v>1226</v>
      </c>
      <c r="E2048" s="579">
        <f>1.34+1.34+1.4+1.4</f>
        <v>5.48</v>
      </c>
      <c r="F2048" s="576" t="s">
        <v>71</v>
      </c>
      <c r="G2048" s="580">
        <v>0.1</v>
      </c>
      <c r="H2048" s="597">
        <f>E2048*G2048</f>
        <v>0.54800000000000004</v>
      </c>
      <c r="I2048" s="768"/>
      <c r="J2048" s="768"/>
      <c r="K2048" s="768"/>
      <c r="L2048" s="768"/>
      <c r="M2048" s="768">
        <f>J2048+H2048*Tabellen!$K$2+L2048</f>
        <v>32.880000000000003</v>
      </c>
      <c r="N2048" s="736"/>
      <c r="O2048" s="889">
        <f>R2048+T2048</f>
        <v>39.784800000000004</v>
      </c>
      <c r="P2048" s="902"/>
      <c r="Q2048" s="894" t="s">
        <v>1007</v>
      </c>
      <c r="R2048" s="889">
        <f>H2048*Tabellen!$K$2*Tabellen!$F$2</f>
        <v>39.784800000000004</v>
      </c>
      <c r="S2048" s="895" t="s">
        <v>1089</v>
      </c>
      <c r="T2048" s="889">
        <f>J2048*Tabellen!$F$2</f>
        <v>0</v>
      </c>
      <c r="U2048" s="889">
        <f>R2048*Tabellen!$G$2</f>
        <v>3.580632</v>
      </c>
      <c r="V2048" s="889">
        <f>T2048*Tabellen!$H$2</f>
        <v>0</v>
      </c>
      <c r="W2048" s="889">
        <f>U2048+V2048</f>
        <v>3.580632</v>
      </c>
      <c r="X2048" s="889">
        <f>O2048+W2048</f>
        <v>43.365432000000006</v>
      </c>
      <c r="Y2048" s="905"/>
      <c r="Z2048" s="842"/>
      <c r="AA2048" s="842"/>
      <c r="AB2048" s="842"/>
      <c r="AC2048" s="842"/>
      <c r="AD2048" s="842"/>
      <c r="AE2048" s="842"/>
      <c r="AF2048" s="842"/>
      <c r="AG2048" s="842"/>
      <c r="AH2048" s="842"/>
      <c r="AI2048" s="842"/>
      <c r="AJ2048" s="842"/>
      <c r="AK2048" s="842"/>
      <c r="AL2048" s="842"/>
      <c r="AM2048" s="842"/>
      <c r="AN2048" s="842"/>
      <c r="AO2048" s="842"/>
      <c r="AP2048" s="842"/>
      <c r="AQ2048" s="842"/>
      <c r="AR2048" s="842"/>
      <c r="AS2048" s="842"/>
      <c r="AT2048" s="842"/>
      <c r="AU2048" s="842"/>
      <c r="AV2048" s="842"/>
      <c r="AW2048" s="842"/>
      <c r="AX2048" s="842"/>
      <c r="AY2048" s="842"/>
      <c r="AZ2048" s="842"/>
      <c r="BA2048" s="842"/>
      <c r="BB2048" s="842"/>
      <c r="BC2048" s="842"/>
      <c r="BD2048" s="842"/>
      <c r="BE2048" s="842"/>
      <c r="BF2048" s="842"/>
      <c r="BG2048" s="842"/>
      <c r="BH2048" s="842"/>
      <c r="BI2048" s="842"/>
      <c r="BJ2048" s="842"/>
      <c r="BK2048" s="842"/>
      <c r="BL2048" s="842"/>
      <c r="BM2048" s="842"/>
      <c r="BN2048" s="842"/>
      <c r="BO2048" s="842"/>
      <c r="BP2048" s="842"/>
      <c r="BQ2048" s="842"/>
      <c r="BR2048" s="842"/>
      <c r="BS2048" s="842"/>
    </row>
    <row r="2049" spans="1:71" ht="15.6" customHeight="1" outlineLevel="2" x14ac:dyDescent="0.2">
      <c r="B2049" s="578" t="s">
        <v>1787</v>
      </c>
      <c r="D2049" s="576" t="s">
        <v>1788</v>
      </c>
      <c r="E2049" s="579">
        <v>1</v>
      </c>
      <c r="F2049" s="576" t="s">
        <v>73</v>
      </c>
      <c r="G2049" s="580">
        <v>5</v>
      </c>
      <c r="H2049" s="1011">
        <f>E2049*G2049</f>
        <v>5</v>
      </c>
      <c r="I2049" s="1014">
        <v>751.76</v>
      </c>
      <c r="J2049" s="768">
        <f>E2049*I2049</f>
        <v>751.76</v>
      </c>
      <c r="L2049" s="768">
        <f>E2049*K2049</f>
        <v>0</v>
      </c>
      <c r="M2049" s="768">
        <f>J2049+H2049*Tabellen!$K$2+L2049</f>
        <v>1051.76</v>
      </c>
      <c r="N2049" s="703"/>
      <c r="O2049" s="889">
        <f>R2049+T2049</f>
        <v>1272.6296</v>
      </c>
      <c r="P2049" s="902"/>
      <c r="Q2049" s="894" t="s">
        <v>1007</v>
      </c>
      <c r="R2049" s="889">
        <f>H2049*Tabellen!$K$2*Tabellen!$F$2</f>
        <v>363</v>
      </c>
      <c r="S2049" s="895" t="s">
        <v>1089</v>
      </c>
      <c r="T2049" s="889">
        <f>J2049*Tabellen!$F$2</f>
        <v>909.62959999999998</v>
      </c>
      <c r="U2049" s="889">
        <f>R2049*Tabellen!$G$2</f>
        <v>32.67</v>
      </c>
      <c r="V2049" s="889">
        <f>T2049*Tabellen!$H$2</f>
        <v>191.02221599999999</v>
      </c>
      <c r="W2049" s="889">
        <f>U2049+V2049</f>
        <v>223.69221599999997</v>
      </c>
      <c r="X2049" s="889">
        <f>O2049+W2049</f>
        <v>1496.3218159999999</v>
      </c>
      <c r="Y2049" s="888"/>
      <c r="Z2049" s="836"/>
    </row>
    <row r="2050" spans="1:71" s="575" customFormat="1" ht="15.6" customHeight="1" outlineLevel="2" x14ac:dyDescent="0.2">
      <c r="A2050" s="811"/>
      <c r="B2050" s="578"/>
      <c r="C2050" s="694"/>
      <c r="D2050" s="578" t="s">
        <v>1689</v>
      </c>
      <c r="E2050" s="579"/>
      <c r="F2050" s="578"/>
      <c r="G2050" s="579"/>
      <c r="H2050" s="1011"/>
      <c r="I2050" s="781"/>
      <c r="J2050" s="768"/>
      <c r="K2050" s="768"/>
      <c r="L2050" s="768"/>
      <c r="M2050" s="768"/>
      <c r="N2050" s="704"/>
      <c r="O2050" s="897"/>
      <c r="P2050" s="897"/>
      <c r="Q2050" s="894"/>
      <c r="R2050" s="889"/>
      <c r="S2050" s="895"/>
      <c r="T2050" s="889"/>
      <c r="U2050" s="889"/>
      <c r="V2050" s="889"/>
      <c r="W2050" s="889"/>
      <c r="X2050" s="889"/>
      <c r="Y2050" s="897"/>
      <c r="Z2050" s="839"/>
      <c r="AA2050" s="839"/>
      <c r="AB2050" s="839"/>
      <c r="AC2050" s="839"/>
      <c r="AD2050" s="839"/>
      <c r="AE2050" s="839"/>
      <c r="AF2050" s="839"/>
      <c r="AG2050" s="839"/>
      <c r="AH2050" s="839"/>
      <c r="AI2050" s="839"/>
      <c r="AJ2050" s="839"/>
      <c r="AK2050" s="839"/>
      <c r="AL2050" s="839"/>
      <c r="AM2050" s="839"/>
      <c r="AN2050" s="839"/>
      <c r="AO2050" s="839"/>
      <c r="AP2050" s="839"/>
      <c r="AQ2050" s="839"/>
      <c r="AR2050" s="839"/>
      <c r="AS2050" s="839"/>
      <c r="AT2050" s="839"/>
      <c r="AU2050" s="839"/>
      <c r="AV2050" s="839"/>
      <c r="AW2050" s="839"/>
      <c r="AX2050" s="839"/>
      <c r="AY2050" s="839"/>
      <c r="AZ2050" s="839"/>
      <c r="BA2050" s="839"/>
      <c r="BB2050" s="839"/>
      <c r="BC2050" s="839"/>
      <c r="BD2050" s="839"/>
      <c r="BE2050" s="839"/>
      <c r="BF2050" s="839"/>
      <c r="BG2050" s="839"/>
      <c r="BH2050" s="839"/>
      <c r="BI2050" s="839"/>
      <c r="BJ2050" s="839"/>
      <c r="BK2050" s="839"/>
      <c r="BL2050" s="839"/>
      <c r="BM2050" s="839"/>
      <c r="BN2050" s="839"/>
      <c r="BO2050" s="839"/>
      <c r="BP2050" s="839"/>
      <c r="BQ2050" s="839"/>
      <c r="BR2050" s="839"/>
      <c r="BS2050" s="839"/>
    </row>
    <row r="2051" spans="1:71" s="575" customFormat="1" ht="15.6" customHeight="1" outlineLevel="2" x14ac:dyDescent="0.2">
      <c r="A2051" s="811"/>
      <c r="B2051" s="578"/>
      <c r="C2051" s="694"/>
      <c r="D2051" s="578" t="s">
        <v>1690</v>
      </c>
      <c r="E2051" s="579"/>
      <c r="F2051" s="578"/>
      <c r="G2051" s="579"/>
      <c r="H2051" s="1011"/>
      <c r="I2051" s="781"/>
      <c r="J2051" s="768"/>
      <c r="K2051" s="768"/>
      <c r="L2051" s="768"/>
      <c r="M2051" s="768"/>
      <c r="N2051" s="704"/>
      <c r="O2051" s="897"/>
      <c r="P2051" s="897"/>
      <c r="Q2051" s="894"/>
      <c r="R2051" s="889"/>
      <c r="S2051" s="895"/>
      <c r="T2051" s="889"/>
      <c r="U2051" s="889"/>
      <c r="V2051" s="889"/>
      <c r="W2051" s="889"/>
      <c r="X2051" s="889"/>
      <c r="Y2051" s="897"/>
      <c r="Z2051" s="839"/>
      <c r="AA2051" s="839"/>
      <c r="AB2051" s="839"/>
      <c r="AC2051" s="839"/>
      <c r="AD2051" s="839"/>
      <c r="AE2051" s="839"/>
      <c r="AF2051" s="839"/>
      <c r="AG2051" s="839"/>
      <c r="AH2051" s="839"/>
      <c r="AI2051" s="839"/>
      <c r="AJ2051" s="839"/>
      <c r="AK2051" s="839"/>
      <c r="AL2051" s="839"/>
      <c r="AM2051" s="839"/>
      <c r="AN2051" s="839"/>
      <c r="AO2051" s="839"/>
      <c r="AP2051" s="839"/>
      <c r="AQ2051" s="839"/>
      <c r="AR2051" s="839"/>
      <c r="AS2051" s="839"/>
      <c r="AT2051" s="839"/>
      <c r="AU2051" s="839"/>
      <c r="AV2051" s="839"/>
      <c r="AW2051" s="839"/>
      <c r="AX2051" s="839"/>
      <c r="AY2051" s="839"/>
      <c r="AZ2051" s="839"/>
      <c r="BA2051" s="839"/>
      <c r="BB2051" s="839"/>
      <c r="BC2051" s="839"/>
      <c r="BD2051" s="839"/>
      <c r="BE2051" s="839"/>
      <c r="BF2051" s="839"/>
      <c r="BG2051" s="839"/>
      <c r="BH2051" s="839"/>
      <c r="BI2051" s="839"/>
      <c r="BJ2051" s="839"/>
      <c r="BK2051" s="839"/>
      <c r="BL2051" s="839"/>
      <c r="BM2051" s="839"/>
      <c r="BN2051" s="839"/>
      <c r="BO2051" s="839"/>
      <c r="BP2051" s="839"/>
      <c r="BQ2051" s="839"/>
      <c r="BR2051" s="839"/>
      <c r="BS2051" s="839"/>
    </row>
    <row r="2052" spans="1:71" s="575" customFormat="1" ht="15.6" customHeight="1" outlineLevel="2" x14ac:dyDescent="0.2">
      <c r="A2052" s="811"/>
      <c r="B2052" s="686"/>
      <c r="C2052" s="699"/>
      <c r="D2052" s="692" t="s">
        <v>1224</v>
      </c>
      <c r="E2052" s="593"/>
      <c r="F2052" s="594"/>
      <c r="G2052" s="574"/>
      <c r="H2052" s="593"/>
      <c r="I2052" s="771"/>
      <c r="J2052" s="771"/>
      <c r="K2052" s="771"/>
      <c r="L2052" s="771"/>
      <c r="M2052" s="772"/>
      <c r="N2052" s="704"/>
      <c r="O2052" s="897"/>
      <c r="P2052" s="897"/>
      <c r="Q2052" s="894"/>
      <c r="R2052" s="889"/>
      <c r="S2052" s="895"/>
      <c r="T2052" s="889"/>
      <c r="U2052" s="889"/>
      <c r="V2052" s="889"/>
      <c r="W2052" s="889"/>
      <c r="X2052" s="889"/>
      <c r="Y2052" s="890"/>
      <c r="Z2052" s="841"/>
      <c r="AA2052" s="839"/>
      <c r="AB2052" s="839"/>
      <c r="AC2052" s="839"/>
      <c r="AD2052" s="839"/>
      <c r="AE2052" s="839"/>
      <c r="AF2052" s="839"/>
      <c r="AG2052" s="839"/>
      <c r="AH2052" s="839"/>
      <c r="AI2052" s="839"/>
      <c r="AJ2052" s="839"/>
      <c r="AK2052" s="839"/>
      <c r="AL2052" s="839"/>
      <c r="AM2052" s="839"/>
      <c r="AN2052" s="839"/>
      <c r="AO2052" s="839"/>
      <c r="AP2052" s="839"/>
      <c r="AQ2052" s="839"/>
      <c r="AR2052" s="839"/>
      <c r="AS2052" s="839"/>
      <c r="AT2052" s="839"/>
      <c r="AU2052" s="839"/>
      <c r="AV2052" s="839"/>
      <c r="AW2052" s="839"/>
      <c r="AX2052" s="839"/>
      <c r="AY2052" s="839"/>
      <c r="AZ2052" s="839"/>
      <c r="BA2052" s="839"/>
      <c r="BB2052" s="839"/>
      <c r="BC2052" s="839"/>
      <c r="BD2052" s="839"/>
      <c r="BE2052" s="839"/>
      <c r="BF2052" s="839"/>
      <c r="BG2052" s="839"/>
      <c r="BH2052" s="839"/>
      <c r="BI2052" s="839"/>
      <c r="BJ2052" s="839"/>
      <c r="BK2052" s="839"/>
      <c r="BL2052" s="839"/>
      <c r="BM2052" s="839"/>
      <c r="BN2052" s="839"/>
      <c r="BO2052" s="839"/>
      <c r="BP2052" s="839"/>
      <c r="BQ2052" s="839"/>
      <c r="BR2052" s="839"/>
      <c r="BS2052" s="839"/>
    </row>
    <row r="2053" spans="1:71" s="575" customFormat="1" ht="15.6" customHeight="1" outlineLevel="2" x14ac:dyDescent="0.2">
      <c r="A2053" s="811"/>
      <c r="B2053" s="686"/>
      <c r="C2053" s="699"/>
      <c r="D2053" s="576" t="s">
        <v>1358</v>
      </c>
      <c r="E2053" s="593"/>
      <c r="F2053" s="594"/>
      <c r="G2053" s="574"/>
      <c r="H2053" s="593"/>
      <c r="I2053" s="771"/>
      <c r="J2053" s="771"/>
      <c r="K2053" s="771"/>
      <c r="L2053" s="768"/>
      <c r="M2053" s="772"/>
      <c r="N2053" s="704"/>
      <c r="O2053" s="888"/>
      <c r="P2053" s="888"/>
      <c r="Q2053" s="894"/>
      <c r="R2053" s="889"/>
      <c r="S2053" s="895"/>
      <c r="T2053" s="889"/>
      <c r="U2053" s="889"/>
      <c r="V2053" s="889"/>
      <c r="W2053" s="889"/>
      <c r="X2053" s="889"/>
      <c r="Y2053" s="890"/>
      <c r="Z2053" s="841"/>
      <c r="AA2053" s="839"/>
      <c r="AB2053" s="839"/>
      <c r="AC2053" s="839"/>
      <c r="AD2053" s="839"/>
      <c r="AE2053" s="839"/>
      <c r="AF2053" s="839"/>
      <c r="AG2053" s="839"/>
      <c r="AH2053" s="839"/>
      <c r="AI2053" s="839"/>
      <c r="AJ2053" s="839"/>
      <c r="AK2053" s="839"/>
      <c r="AL2053" s="839"/>
      <c r="AM2053" s="839"/>
      <c r="AN2053" s="839"/>
      <c r="AO2053" s="839"/>
      <c r="AP2053" s="839"/>
      <c r="AQ2053" s="839"/>
      <c r="AR2053" s="839"/>
      <c r="AS2053" s="839"/>
      <c r="AT2053" s="839"/>
      <c r="AU2053" s="839"/>
      <c r="AV2053" s="839"/>
      <c r="AW2053" s="839"/>
      <c r="AX2053" s="839"/>
      <c r="AY2053" s="839"/>
      <c r="AZ2053" s="839"/>
      <c r="BA2053" s="839"/>
      <c r="BB2053" s="839"/>
      <c r="BC2053" s="839"/>
      <c r="BD2053" s="839"/>
      <c r="BE2053" s="839"/>
      <c r="BF2053" s="839"/>
      <c r="BG2053" s="839"/>
      <c r="BH2053" s="839"/>
      <c r="BI2053" s="839"/>
      <c r="BJ2053" s="839"/>
      <c r="BK2053" s="839"/>
      <c r="BL2053" s="839"/>
      <c r="BM2053" s="839"/>
      <c r="BN2053" s="839"/>
      <c r="BO2053" s="839"/>
      <c r="BP2053" s="839"/>
      <c r="BQ2053" s="839"/>
      <c r="BR2053" s="839"/>
      <c r="BS2053" s="839"/>
    </row>
    <row r="2054" spans="1:71" ht="15.6" customHeight="1" outlineLevel="2" x14ac:dyDescent="0.2">
      <c r="H2054" s="1011"/>
    </row>
    <row r="2055" spans="1:71" ht="9" customHeight="1" outlineLevel="1" x14ac:dyDescent="0.2">
      <c r="B2055" s="582"/>
      <c r="D2055" s="583"/>
      <c r="E2055" s="585"/>
      <c r="F2055" s="583"/>
      <c r="G2055" s="584"/>
      <c r="H2055" s="1018"/>
      <c r="I2055" s="769"/>
      <c r="J2055" s="769"/>
      <c r="K2055" s="769"/>
      <c r="L2055" s="769"/>
      <c r="M2055" s="769"/>
      <c r="N2055" s="694"/>
      <c r="O2055" s="892"/>
      <c r="P2055" s="892"/>
      <c r="Q2055" s="892"/>
      <c r="R2055" s="893"/>
      <c r="S2055" s="893"/>
      <c r="T2055" s="893"/>
      <c r="U2055" s="893"/>
      <c r="V2055" s="893"/>
      <c r="W2055" s="893"/>
      <c r="X2055" s="893"/>
      <c r="Y2055" s="892"/>
      <c r="Z2055" s="837"/>
      <c r="AA2055" s="838"/>
      <c r="AG2055" s="835"/>
      <c r="AH2055" s="835"/>
    </row>
    <row r="2056" spans="1:71" s="789" customFormat="1" ht="15.6" customHeight="1" outlineLevel="1" x14ac:dyDescent="0.2">
      <c r="B2056" s="569" t="s">
        <v>1751</v>
      </c>
      <c r="C2056" s="814"/>
      <c r="D2056" s="570" t="s">
        <v>1828</v>
      </c>
      <c r="E2056" s="577">
        <v>1</v>
      </c>
      <c r="F2056" s="570" t="s">
        <v>73</v>
      </c>
      <c r="G2056" s="571"/>
      <c r="H2056" s="1016">
        <f>SUM(H2058:H2889)</f>
        <v>303.11912500000022</v>
      </c>
      <c r="I2056" s="767"/>
      <c r="J2056" s="767">
        <f>SUM(J2058:J2066)</f>
        <v>867.36</v>
      </c>
      <c r="K2056" s="767"/>
      <c r="L2056" s="767">
        <f>SUM(L2058:L2066)</f>
        <v>0</v>
      </c>
      <c r="M2056" s="767">
        <f>SUM(M2058:M2066)</f>
        <v>1382.64</v>
      </c>
      <c r="N2056" s="814"/>
      <c r="O2056" s="886">
        <f>SUM(O2057:O2061)</f>
        <v>1672.9944</v>
      </c>
      <c r="P2056" s="885" t="str">
        <f>B2056</f>
        <v>V4-4-A24</v>
      </c>
      <c r="Q2056" s="885"/>
      <c r="R2056" s="886"/>
      <c r="S2056" s="886"/>
      <c r="T2056" s="886"/>
      <c r="U2056" s="899"/>
      <c r="V2056" s="886"/>
      <c r="W2056" s="886"/>
      <c r="X2056" s="886">
        <f>SUM(X2057:X2061)/E2056</f>
        <v>1949.5045679999998</v>
      </c>
      <c r="Y2056" s="885"/>
      <c r="Z2056" s="836"/>
      <c r="AA2056" s="832"/>
      <c r="AB2056" s="832"/>
      <c r="AC2056" s="832"/>
      <c r="AD2056" s="832"/>
      <c r="AE2056" s="832"/>
      <c r="AF2056" s="832"/>
      <c r="AG2056" s="832"/>
      <c r="AH2056" s="832"/>
      <c r="AI2056" s="832"/>
      <c r="AJ2056" s="832"/>
      <c r="AK2056" s="832"/>
      <c r="AL2056" s="832"/>
      <c r="AM2056" s="832"/>
      <c r="AN2056" s="832"/>
      <c r="AO2056" s="832"/>
      <c r="AP2056" s="832"/>
      <c r="AQ2056" s="832"/>
      <c r="AR2056" s="832"/>
      <c r="AS2056" s="832"/>
      <c r="AT2056" s="832"/>
      <c r="AU2056" s="832"/>
      <c r="AV2056" s="832"/>
      <c r="AW2056" s="832"/>
      <c r="AX2056" s="832"/>
      <c r="AY2056" s="832"/>
      <c r="AZ2056" s="832"/>
      <c r="BA2056" s="832"/>
      <c r="BB2056" s="832"/>
      <c r="BC2056" s="832"/>
      <c r="BD2056" s="832"/>
      <c r="BE2056" s="832"/>
      <c r="BF2056" s="832"/>
      <c r="BG2056" s="832"/>
      <c r="BH2056" s="832"/>
      <c r="BI2056" s="832"/>
      <c r="BJ2056" s="832"/>
      <c r="BK2056" s="832"/>
      <c r="BL2056" s="832"/>
      <c r="BM2056" s="832"/>
      <c r="BN2056" s="832"/>
      <c r="BO2056" s="832"/>
      <c r="BP2056" s="832"/>
      <c r="BQ2056" s="832"/>
      <c r="BR2056" s="832"/>
      <c r="BS2056" s="832"/>
    </row>
    <row r="2057" spans="1:71" s="575" customFormat="1" ht="15.6" customHeight="1" outlineLevel="2" x14ac:dyDescent="0.2">
      <c r="A2057" s="811"/>
      <c r="B2057" s="578"/>
      <c r="C2057" s="694"/>
      <c r="D2057" s="576"/>
      <c r="E2057" s="590"/>
      <c r="G2057" s="573"/>
      <c r="H2057" s="856"/>
      <c r="I2057" s="770"/>
      <c r="J2057" s="770"/>
      <c r="K2057" s="770"/>
      <c r="L2057" s="770"/>
      <c r="M2057" s="770"/>
      <c r="N2057" s="704"/>
      <c r="O2057" s="888" t="str">
        <f>R2057</f>
        <v>incl. opslagen</v>
      </c>
      <c r="P2057" s="888"/>
      <c r="Q2057" s="894"/>
      <c r="R2057" s="901" t="str">
        <f>Tabellen!$C$2</f>
        <v>incl. opslagen</v>
      </c>
      <c r="S2057" s="895"/>
      <c r="T2057" s="901" t="str">
        <f>Tabellen!$C$2</f>
        <v>incl. opslagen</v>
      </c>
      <c r="U2057" s="889"/>
      <c r="V2057" s="889"/>
      <c r="W2057" s="889"/>
      <c r="X2057" s="889"/>
      <c r="Y2057" s="888"/>
      <c r="Z2057" s="839"/>
      <c r="AA2057" s="839"/>
      <c r="AB2057" s="839"/>
      <c r="AC2057" s="839"/>
      <c r="AD2057" s="839"/>
      <c r="AE2057" s="839"/>
      <c r="AF2057" s="839"/>
      <c r="AG2057" s="839"/>
      <c r="AH2057" s="839"/>
      <c r="AI2057" s="839"/>
      <c r="AJ2057" s="839"/>
      <c r="AK2057" s="839"/>
      <c r="AL2057" s="839"/>
      <c r="AM2057" s="839"/>
      <c r="AN2057" s="839"/>
      <c r="AO2057" s="839"/>
      <c r="AP2057" s="839"/>
      <c r="AQ2057" s="839"/>
      <c r="AR2057" s="839"/>
      <c r="AS2057" s="839"/>
      <c r="AT2057" s="839"/>
      <c r="AU2057" s="839"/>
      <c r="AV2057" s="839"/>
      <c r="AW2057" s="839"/>
      <c r="AX2057" s="839"/>
      <c r="AY2057" s="839"/>
      <c r="AZ2057" s="839"/>
      <c r="BA2057" s="839"/>
      <c r="BB2057" s="839"/>
      <c r="BC2057" s="839"/>
      <c r="BD2057" s="839"/>
      <c r="BE2057" s="839"/>
      <c r="BF2057" s="839"/>
      <c r="BG2057" s="839"/>
      <c r="BH2057" s="839"/>
      <c r="BI2057" s="839"/>
      <c r="BJ2057" s="839"/>
      <c r="BK2057" s="839"/>
      <c r="BL2057" s="839"/>
      <c r="BM2057" s="839"/>
      <c r="BN2057" s="839"/>
      <c r="BO2057" s="839"/>
      <c r="BP2057" s="839"/>
      <c r="BQ2057" s="839"/>
      <c r="BR2057" s="839"/>
      <c r="BS2057" s="839"/>
    </row>
    <row r="2058" spans="1:71" s="575" customFormat="1" ht="15.6" customHeight="1" outlineLevel="2" x14ac:dyDescent="0.2">
      <c r="A2058" s="811"/>
      <c r="B2058" s="578"/>
      <c r="C2058" s="694"/>
      <c r="D2058" s="578" t="s">
        <v>1225</v>
      </c>
      <c r="E2058" s="579">
        <v>1</v>
      </c>
      <c r="F2058" s="576" t="s">
        <v>73</v>
      </c>
      <c r="G2058" s="579">
        <v>2.5</v>
      </c>
      <c r="H2058" s="597">
        <f>E2058*G2058</f>
        <v>2.5</v>
      </c>
      <c r="I2058" s="768">
        <v>25</v>
      </c>
      <c r="J2058" s="768">
        <f>E2058*I2058</f>
        <v>25</v>
      </c>
      <c r="K2058" s="768"/>
      <c r="L2058" s="768">
        <f>E2058*K2058</f>
        <v>0</v>
      </c>
      <c r="M2058" s="768">
        <f>J2058+H2058*Tabellen!$K$2+L2058</f>
        <v>175</v>
      </c>
      <c r="N2058" s="704"/>
      <c r="O2058" s="889">
        <f>R2058+T2058</f>
        <v>211.75</v>
      </c>
      <c r="P2058" s="902"/>
      <c r="Q2058" s="894" t="s">
        <v>1007</v>
      </c>
      <c r="R2058" s="889">
        <f>H2058*Tabellen!$K$2*Tabellen!$F$2</f>
        <v>181.5</v>
      </c>
      <c r="S2058" s="895" t="s">
        <v>1089</v>
      </c>
      <c r="T2058" s="889">
        <f>J2058*Tabellen!$F$2</f>
        <v>30.25</v>
      </c>
      <c r="U2058" s="889">
        <f>R2058*Tabellen!$G$2</f>
        <v>16.335000000000001</v>
      </c>
      <c r="V2058" s="889">
        <f>T2058*Tabellen!$H$2</f>
        <v>6.3525</v>
      </c>
      <c r="W2058" s="889">
        <f>U2058+V2058</f>
        <v>22.6875</v>
      </c>
      <c r="X2058" s="889">
        <f>O2058+W2058</f>
        <v>234.4375</v>
      </c>
      <c r="Y2058" s="888"/>
      <c r="Z2058" s="839"/>
      <c r="AA2058" s="839"/>
      <c r="AB2058" s="839"/>
      <c r="AC2058" s="839"/>
      <c r="AD2058" s="839"/>
      <c r="AE2058" s="839"/>
      <c r="AF2058" s="839"/>
      <c r="AG2058" s="839"/>
      <c r="AH2058" s="839"/>
      <c r="AI2058" s="839"/>
      <c r="AJ2058" s="839"/>
      <c r="AK2058" s="839"/>
      <c r="AL2058" s="839"/>
      <c r="AM2058" s="839"/>
      <c r="AN2058" s="839"/>
      <c r="AO2058" s="839"/>
      <c r="AP2058" s="839"/>
      <c r="AQ2058" s="839"/>
      <c r="AR2058" s="839"/>
      <c r="AS2058" s="839"/>
      <c r="AT2058" s="839"/>
      <c r="AU2058" s="839"/>
      <c r="AV2058" s="839"/>
      <c r="AW2058" s="839"/>
      <c r="AX2058" s="839"/>
      <c r="AY2058" s="839"/>
      <c r="AZ2058" s="839"/>
      <c r="BA2058" s="839"/>
      <c r="BB2058" s="839"/>
      <c r="BC2058" s="839"/>
      <c r="BD2058" s="839"/>
      <c r="BE2058" s="839"/>
      <c r="BF2058" s="839"/>
      <c r="BG2058" s="839"/>
      <c r="BH2058" s="839"/>
      <c r="BI2058" s="839"/>
      <c r="BJ2058" s="839"/>
      <c r="BK2058" s="839"/>
      <c r="BL2058" s="839"/>
      <c r="BM2058" s="839"/>
      <c r="BN2058" s="839"/>
      <c r="BO2058" s="839"/>
      <c r="BP2058" s="839"/>
      <c r="BQ2058" s="839"/>
      <c r="BR2058" s="839"/>
      <c r="BS2058" s="839"/>
    </row>
    <row r="2059" spans="1:71" ht="15.6" customHeight="1" outlineLevel="2" x14ac:dyDescent="0.2">
      <c r="D2059" s="576" t="s">
        <v>1227</v>
      </c>
      <c r="E2059" s="579">
        <v>1</v>
      </c>
      <c r="F2059" s="576" t="s">
        <v>72</v>
      </c>
      <c r="G2059" s="580">
        <v>0.5</v>
      </c>
      <c r="H2059" s="1011">
        <f>E2059*G2059</f>
        <v>0.5</v>
      </c>
      <c r="J2059" s="768">
        <f>E2059*I2059</f>
        <v>0</v>
      </c>
      <c r="L2059" s="768">
        <f>E2059*K2059</f>
        <v>0</v>
      </c>
      <c r="M2059" s="768">
        <f>J2059+H2059*Tabellen!$K$2+L2059</f>
        <v>30</v>
      </c>
      <c r="O2059" s="889">
        <f>R2059+T2059</f>
        <v>36.299999999999997</v>
      </c>
      <c r="P2059" s="902"/>
      <c r="Q2059" s="894" t="s">
        <v>1007</v>
      </c>
      <c r="R2059" s="889">
        <f>H2059*Tabellen!$K$2*Tabellen!$F$2</f>
        <v>36.299999999999997</v>
      </c>
      <c r="S2059" s="895" t="s">
        <v>1089</v>
      </c>
      <c r="T2059" s="889">
        <f>J2059*Tabellen!$F$2</f>
        <v>0</v>
      </c>
      <c r="U2059" s="889">
        <f>R2059*Tabellen!$G$2</f>
        <v>3.2669999999999995</v>
      </c>
      <c r="V2059" s="889">
        <f>T2059*Tabellen!$H$2</f>
        <v>0</v>
      </c>
      <c r="W2059" s="889">
        <f>U2059+V2059</f>
        <v>3.2669999999999995</v>
      </c>
      <c r="X2059" s="889">
        <f>O2059+W2059</f>
        <v>39.566999999999993</v>
      </c>
    </row>
    <row r="2060" spans="1:71" s="733" customFormat="1" ht="15.6" customHeight="1" outlineLevel="2" x14ac:dyDescent="0.2">
      <c r="A2060" s="813"/>
      <c r="B2060" s="578" t="s">
        <v>1789</v>
      </c>
      <c r="C2060" s="694"/>
      <c r="D2060" s="576" t="s">
        <v>1226</v>
      </c>
      <c r="E2060" s="579">
        <f>1.34+1.34+1.6+1.6</f>
        <v>5.8800000000000008</v>
      </c>
      <c r="F2060" s="576" t="s">
        <v>71</v>
      </c>
      <c r="G2060" s="580">
        <v>0.1</v>
      </c>
      <c r="H2060" s="597">
        <f>E2060*G2060</f>
        <v>0.58800000000000008</v>
      </c>
      <c r="I2060" s="768"/>
      <c r="J2060" s="768"/>
      <c r="K2060" s="768"/>
      <c r="L2060" s="768"/>
      <c r="M2060" s="768">
        <f>J2060+H2060*Tabellen!$K$2+L2060</f>
        <v>35.28</v>
      </c>
      <c r="N2060" s="736"/>
      <c r="O2060" s="889">
        <f>R2060+T2060</f>
        <v>42.688800000000001</v>
      </c>
      <c r="P2060" s="902"/>
      <c r="Q2060" s="894" t="s">
        <v>1007</v>
      </c>
      <c r="R2060" s="889">
        <f>H2060*Tabellen!$K$2*Tabellen!$F$2</f>
        <v>42.688800000000001</v>
      </c>
      <c r="S2060" s="895" t="s">
        <v>1089</v>
      </c>
      <c r="T2060" s="889">
        <f>J2060*Tabellen!$F$2</f>
        <v>0</v>
      </c>
      <c r="U2060" s="889">
        <f>R2060*Tabellen!$G$2</f>
        <v>3.8419919999999999</v>
      </c>
      <c r="V2060" s="889">
        <f>T2060*Tabellen!$H$2</f>
        <v>0</v>
      </c>
      <c r="W2060" s="889">
        <f>U2060+V2060</f>
        <v>3.8419919999999999</v>
      </c>
      <c r="X2060" s="889">
        <f>O2060+W2060</f>
        <v>46.530791999999998</v>
      </c>
      <c r="Y2060" s="905"/>
      <c r="Z2060" s="842"/>
      <c r="AA2060" s="842"/>
      <c r="AB2060" s="842"/>
      <c r="AC2060" s="842"/>
      <c r="AD2060" s="842"/>
      <c r="AE2060" s="842"/>
      <c r="AF2060" s="842"/>
      <c r="AG2060" s="842"/>
      <c r="AH2060" s="842"/>
      <c r="AI2060" s="842"/>
      <c r="AJ2060" s="842"/>
      <c r="AK2060" s="842"/>
      <c r="AL2060" s="842"/>
      <c r="AM2060" s="842"/>
      <c r="AN2060" s="842"/>
      <c r="AO2060" s="842"/>
      <c r="AP2060" s="842"/>
      <c r="AQ2060" s="842"/>
      <c r="AR2060" s="842"/>
      <c r="AS2060" s="842"/>
      <c r="AT2060" s="842"/>
      <c r="AU2060" s="842"/>
      <c r="AV2060" s="842"/>
      <c r="AW2060" s="842"/>
      <c r="AX2060" s="842"/>
      <c r="AY2060" s="842"/>
      <c r="AZ2060" s="842"/>
      <c r="BA2060" s="842"/>
      <c r="BB2060" s="842"/>
      <c r="BC2060" s="842"/>
      <c r="BD2060" s="842"/>
      <c r="BE2060" s="842"/>
      <c r="BF2060" s="842"/>
      <c r="BG2060" s="842"/>
      <c r="BH2060" s="842"/>
      <c r="BI2060" s="842"/>
      <c r="BJ2060" s="842"/>
      <c r="BK2060" s="842"/>
      <c r="BL2060" s="842"/>
      <c r="BM2060" s="842"/>
      <c r="BN2060" s="842"/>
      <c r="BO2060" s="842"/>
      <c r="BP2060" s="842"/>
      <c r="BQ2060" s="842"/>
      <c r="BR2060" s="842"/>
      <c r="BS2060" s="842"/>
    </row>
    <row r="2061" spans="1:71" ht="15.6" customHeight="1" outlineLevel="2" x14ac:dyDescent="0.2">
      <c r="B2061" s="578"/>
      <c r="D2061" s="576" t="s">
        <v>1790</v>
      </c>
      <c r="E2061" s="579">
        <v>1</v>
      </c>
      <c r="F2061" s="576" t="s">
        <v>73</v>
      </c>
      <c r="G2061" s="580">
        <v>5</v>
      </c>
      <c r="H2061" s="1011">
        <f>E2061*G2061</f>
        <v>5</v>
      </c>
      <c r="I2061" s="1014">
        <v>842.36</v>
      </c>
      <c r="J2061" s="768">
        <f>E2061*I2061</f>
        <v>842.36</v>
      </c>
      <c r="L2061" s="768">
        <f>E2061*K2061</f>
        <v>0</v>
      </c>
      <c r="M2061" s="768">
        <f>J2061+H2061*Tabellen!$K$2+L2061</f>
        <v>1142.3600000000001</v>
      </c>
      <c r="N2061" s="703"/>
      <c r="O2061" s="889">
        <f>R2061+T2061</f>
        <v>1382.2556</v>
      </c>
      <c r="P2061" s="902"/>
      <c r="Q2061" s="894" t="s">
        <v>1007</v>
      </c>
      <c r="R2061" s="889">
        <f>H2061*Tabellen!$K$2*Tabellen!$F$2</f>
        <v>363</v>
      </c>
      <c r="S2061" s="895" t="s">
        <v>1089</v>
      </c>
      <c r="T2061" s="889">
        <f>J2061*Tabellen!$F$2</f>
        <v>1019.2556</v>
      </c>
      <c r="U2061" s="889">
        <f>R2061*Tabellen!$G$2</f>
        <v>32.67</v>
      </c>
      <c r="V2061" s="889">
        <f>T2061*Tabellen!$H$2</f>
        <v>214.04367599999998</v>
      </c>
      <c r="W2061" s="889">
        <f>U2061+V2061</f>
        <v>246.71367599999996</v>
      </c>
      <c r="X2061" s="889">
        <f>O2061+W2061</f>
        <v>1628.9692759999998</v>
      </c>
      <c r="Y2061" s="888"/>
      <c r="Z2061" s="836"/>
    </row>
    <row r="2062" spans="1:71" s="575" customFormat="1" ht="15.6" customHeight="1" outlineLevel="2" x14ac:dyDescent="0.2">
      <c r="A2062" s="811"/>
      <c r="B2062" s="578"/>
      <c r="C2062" s="694"/>
      <c r="D2062" s="578" t="s">
        <v>1689</v>
      </c>
      <c r="E2062" s="579"/>
      <c r="F2062" s="578"/>
      <c r="G2062" s="579"/>
      <c r="H2062" s="1011"/>
      <c r="I2062" s="781"/>
      <c r="J2062" s="768"/>
      <c r="K2062" s="768"/>
      <c r="L2062" s="768"/>
      <c r="M2062" s="768"/>
      <c r="N2062" s="704"/>
      <c r="O2062" s="897"/>
      <c r="P2062" s="897"/>
      <c r="Q2062" s="894"/>
      <c r="R2062" s="889"/>
      <c r="S2062" s="895"/>
      <c r="T2062" s="889"/>
      <c r="U2062" s="889"/>
      <c r="V2062" s="889"/>
      <c r="W2062" s="889"/>
      <c r="X2062" s="889"/>
      <c r="Y2062" s="897"/>
      <c r="Z2062" s="839"/>
      <c r="AA2062" s="839"/>
      <c r="AB2062" s="839"/>
      <c r="AC2062" s="839"/>
      <c r="AD2062" s="839"/>
      <c r="AE2062" s="839"/>
      <c r="AF2062" s="839"/>
      <c r="AG2062" s="839"/>
      <c r="AH2062" s="839"/>
      <c r="AI2062" s="839"/>
      <c r="AJ2062" s="839"/>
      <c r="AK2062" s="839"/>
      <c r="AL2062" s="839"/>
      <c r="AM2062" s="839"/>
      <c r="AN2062" s="839"/>
      <c r="AO2062" s="839"/>
      <c r="AP2062" s="839"/>
      <c r="AQ2062" s="839"/>
      <c r="AR2062" s="839"/>
      <c r="AS2062" s="839"/>
      <c r="AT2062" s="839"/>
      <c r="AU2062" s="839"/>
      <c r="AV2062" s="839"/>
      <c r="AW2062" s="839"/>
      <c r="AX2062" s="839"/>
      <c r="AY2062" s="839"/>
      <c r="AZ2062" s="839"/>
      <c r="BA2062" s="839"/>
      <c r="BB2062" s="839"/>
      <c r="BC2062" s="839"/>
      <c r="BD2062" s="839"/>
      <c r="BE2062" s="839"/>
      <c r="BF2062" s="839"/>
      <c r="BG2062" s="839"/>
      <c r="BH2062" s="839"/>
      <c r="BI2062" s="839"/>
      <c r="BJ2062" s="839"/>
      <c r="BK2062" s="839"/>
      <c r="BL2062" s="839"/>
      <c r="BM2062" s="839"/>
      <c r="BN2062" s="839"/>
      <c r="BO2062" s="839"/>
      <c r="BP2062" s="839"/>
      <c r="BQ2062" s="839"/>
      <c r="BR2062" s="839"/>
      <c r="BS2062" s="839"/>
    </row>
    <row r="2063" spans="1:71" s="575" customFormat="1" ht="15.6" customHeight="1" outlineLevel="2" x14ac:dyDescent="0.2">
      <c r="A2063" s="811"/>
      <c r="B2063" s="578"/>
      <c r="C2063" s="694"/>
      <c r="D2063" s="578" t="s">
        <v>1690</v>
      </c>
      <c r="E2063" s="579"/>
      <c r="F2063" s="578"/>
      <c r="G2063" s="579"/>
      <c r="H2063" s="1011"/>
      <c r="I2063" s="781"/>
      <c r="J2063" s="768"/>
      <c r="K2063" s="768"/>
      <c r="L2063" s="768"/>
      <c r="M2063" s="768"/>
      <c r="N2063" s="704"/>
      <c r="O2063" s="897"/>
      <c r="P2063" s="897"/>
      <c r="Q2063" s="894"/>
      <c r="R2063" s="889"/>
      <c r="S2063" s="895"/>
      <c r="T2063" s="889"/>
      <c r="U2063" s="889"/>
      <c r="V2063" s="889"/>
      <c r="W2063" s="889"/>
      <c r="X2063" s="889"/>
      <c r="Y2063" s="897"/>
      <c r="Z2063" s="839"/>
      <c r="AA2063" s="839"/>
      <c r="AB2063" s="839"/>
      <c r="AC2063" s="839"/>
      <c r="AD2063" s="839"/>
      <c r="AE2063" s="839"/>
      <c r="AF2063" s="839"/>
      <c r="AG2063" s="839"/>
      <c r="AH2063" s="839"/>
      <c r="AI2063" s="839"/>
      <c r="AJ2063" s="839"/>
      <c r="AK2063" s="839"/>
      <c r="AL2063" s="839"/>
      <c r="AM2063" s="839"/>
      <c r="AN2063" s="839"/>
      <c r="AO2063" s="839"/>
      <c r="AP2063" s="839"/>
      <c r="AQ2063" s="839"/>
      <c r="AR2063" s="839"/>
      <c r="AS2063" s="839"/>
      <c r="AT2063" s="839"/>
      <c r="AU2063" s="839"/>
      <c r="AV2063" s="839"/>
      <c r="AW2063" s="839"/>
      <c r="AX2063" s="839"/>
      <c r="AY2063" s="839"/>
      <c r="AZ2063" s="839"/>
      <c r="BA2063" s="839"/>
      <c r="BB2063" s="839"/>
      <c r="BC2063" s="839"/>
      <c r="BD2063" s="839"/>
      <c r="BE2063" s="839"/>
      <c r="BF2063" s="839"/>
      <c r="BG2063" s="839"/>
      <c r="BH2063" s="839"/>
      <c r="BI2063" s="839"/>
      <c r="BJ2063" s="839"/>
      <c r="BK2063" s="839"/>
      <c r="BL2063" s="839"/>
      <c r="BM2063" s="839"/>
      <c r="BN2063" s="839"/>
      <c r="BO2063" s="839"/>
      <c r="BP2063" s="839"/>
      <c r="BQ2063" s="839"/>
      <c r="BR2063" s="839"/>
      <c r="BS2063" s="839"/>
    </row>
    <row r="2064" spans="1:71" s="575" customFormat="1" ht="15.6" customHeight="1" outlineLevel="2" x14ac:dyDescent="0.2">
      <c r="A2064" s="811"/>
      <c r="B2064" s="686"/>
      <c r="C2064" s="699"/>
      <c r="D2064" s="692" t="s">
        <v>1224</v>
      </c>
      <c r="E2064" s="593"/>
      <c r="F2064" s="594"/>
      <c r="G2064" s="574"/>
      <c r="H2064" s="593"/>
      <c r="I2064" s="771"/>
      <c r="J2064" s="771"/>
      <c r="K2064" s="771"/>
      <c r="L2064" s="771"/>
      <c r="M2064" s="772"/>
      <c r="N2064" s="704"/>
      <c r="O2064" s="897"/>
      <c r="P2064" s="897"/>
      <c r="Q2064" s="894"/>
      <c r="R2064" s="889"/>
      <c r="S2064" s="895"/>
      <c r="T2064" s="889"/>
      <c r="U2064" s="889"/>
      <c r="V2064" s="889"/>
      <c r="W2064" s="889"/>
      <c r="X2064" s="889"/>
      <c r="Y2064" s="890"/>
      <c r="Z2064" s="841"/>
      <c r="AA2064" s="839"/>
      <c r="AB2064" s="839"/>
      <c r="AC2064" s="839"/>
      <c r="AD2064" s="839"/>
      <c r="AE2064" s="839"/>
      <c r="AF2064" s="839"/>
      <c r="AG2064" s="839"/>
      <c r="AH2064" s="839"/>
      <c r="AI2064" s="839"/>
      <c r="AJ2064" s="839"/>
      <c r="AK2064" s="839"/>
      <c r="AL2064" s="839"/>
      <c r="AM2064" s="839"/>
      <c r="AN2064" s="839"/>
      <c r="AO2064" s="839"/>
      <c r="AP2064" s="839"/>
      <c r="AQ2064" s="839"/>
      <c r="AR2064" s="839"/>
      <c r="AS2064" s="839"/>
      <c r="AT2064" s="839"/>
      <c r="AU2064" s="839"/>
      <c r="AV2064" s="839"/>
      <c r="AW2064" s="839"/>
      <c r="AX2064" s="839"/>
      <c r="AY2064" s="839"/>
      <c r="AZ2064" s="839"/>
      <c r="BA2064" s="839"/>
      <c r="BB2064" s="839"/>
      <c r="BC2064" s="839"/>
      <c r="BD2064" s="839"/>
      <c r="BE2064" s="839"/>
      <c r="BF2064" s="839"/>
      <c r="BG2064" s="839"/>
      <c r="BH2064" s="839"/>
      <c r="BI2064" s="839"/>
      <c r="BJ2064" s="839"/>
      <c r="BK2064" s="839"/>
      <c r="BL2064" s="839"/>
      <c r="BM2064" s="839"/>
      <c r="BN2064" s="839"/>
      <c r="BO2064" s="839"/>
      <c r="BP2064" s="839"/>
      <c r="BQ2064" s="839"/>
      <c r="BR2064" s="839"/>
      <c r="BS2064" s="839"/>
    </row>
    <row r="2065" spans="1:71" s="575" customFormat="1" ht="15.6" customHeight="1" outlineLevel="2" x14ac:dyDescent="0.2">
      <c r="A2065" s="811"/>
      <c r="B2065" s="686"/>
      <c r="C2065" s="699"/>
      <c r="D2065" s="576" t="s">
        <v>1358</v>
      </c>
      <c r="E2065" s="593"/>
      <c r="F2065" s="594"/>
      <c r="G2065" s="574"/>
      <c r="H2065" s="593"/>
      <c r="I2065" s="771"/>
      <c r="J2065" s="771"/>
      <c r="K2065" s="771"/>
      <c r="L2065" s="768"/>
      <c r="M2065" s="772"/>
      <c r="N2065" s="704"/>
      <c r="O2065" s="888"/>
      <c r="P2065" s="888"/>
      <c r="Q2065" s="894"/>
      <c r="R2065" s="889"/>
      <c r="S2065" s="895"/>
      <c r="T2065" s="889"/>
      <c r="U2065" s="889"/>
      <c r="V2065" s="889"/>
      <c r="W2065" s="889"/>
      <c r="X2065" s="889"/>
      <c r="Y2065" s="890"/>
      <c r="Z2065" s="841"/>
      <c r="AA2065" s="839"/>
      <c r="AB2065" s="839"/>
      <c r="AC2065" s="839"/>
      <c r="AD2065" s="839"/>
      <c r="AE2065" s="839"/>
      <c r="AF2065" s="839"/>
      <c r="AG2065" s="839"/>
      <c r="AH2065" s="839"/>
      <c r="AI2065" s="839"/>
      <c r="AJ2065" s="839"/>
      <c r="AK2065" s="839"/>
      <c r="AL2065" s="839"/>
      <c r="AM2065" s="839"/>
      <c r="AN2065" s="839"/>
      <c r="AO2065" s="839"/>
      <c r="AP2065" s="839"/>
      <c r="AQ2065" s="839"/>
      <c r="AR2065" s="839"/>
      <c r="AS2065" s="839"/>
      <c r="AT2065" s="839"/>
      <c r="AU2065" s="839"/>
      <c r="AV2065" s="839"/>
      <c r="AW2065" s="839"/>
      <c r="AX2065" s="839"/>
      <c r="AY2065" s="839"/>
      <c r="AZ2065" s="839"/>
      <c r="BA2065" s="839"/>
      <c r="BB2065" s="839"/>
      <c r="BC2065" s="839"/>
      <c r="BD2065" s="839"/>
      <c r="BE2065" s="839"/>
      <c r="BF2065" s="839"/>
      <c r="BG2065" s="839"/>
      <c r="BH2065" s="839"/>
      <c r="BI2065" s="839"/>
      <c r="BJ2065" s="839"/>
      <c r="BK2065" s="839"/>
      <c r="BL2065" s="839"/>
      <c r="BM2065" s="839"/>
      <c r="BN2065" s="839"/>
      <c r="BO2065" s="839"/>
      <c r="BP2065" s="839"/>
      <c r="BQ2065" s="839"/>
      <c r="BR2065" s="839"/>
      <c r="BS2065" s="839"/>
    </row>
    <row r="2066" spans="1:71" ht="15.6" customHeight="1" outlineLevel="2" x14ac:dyDescent="0.2">
      <c r="H2066" s="1011"/>
    </row>
    <row r="2067" spans="1:71" ht="9" customHeight="1" outlineLevel="1" x14ac:dyDescent="0.2">
      <c r="B2067" s="582"/>
      <c r="D2067" s="583"/>
      <c r="E2067" s="585"/>
      <c r="F2067" s="583"/>
      <c r="G2067" s="584"/>
      <c r="H2067" s="1018"/>
      <c r="I2067" s="769"/>
      <c r="J2067" s="769"/>
      <c r="K2067" s="769"/>
      <c r="L2067" s="769"/>
      <c r="M2067" s="769"/>
      <c r="N2067" s="694"/>
      <c r="O2067" s="892"/>
      <c r="P2067" s="892"/>
      <c r="Q2067" s="892"/>
      <c r="R2067" s="893"/>
      <c r="S2067" s="893"/>
      <c r="T2067" s="893"/>
      <c r="U2067" s="893"/>
      <c r="V2067" s="893"/>
      <c r="W2067" s="893"/>
      <c r="X2067" s="893"/>
      <c r="Y2067" s="892"/>
      <c r="Z2067" s="837"/>
      <c r="AA2067" s="838"/>
      <c r="AG2067" s="835"/>
      <c r="AH2067" s="835"/>
    </row>
    <row r="2068" spans="1:71" s="789" customFormat="1" ht="15.6" customHeight="1" outlineLevel="1" x14ac:dyDescent="0.2">
      <c r="B2068" s="569" t="s">
        <v>1136</v>
      </c>
      <c r="C2068" s="814"/>
      <c r="D2068" s="570" t="s">
        <v>1229</v>
      </c>
      <c r="E2068" s="577">
        <v>1</v>
      </c>
      <c r="F2068" s="570" t="s">
        <v>73</v>
      </c>
      <c r="G2068" s="571"/>
      <c r="H2068" s="1016">
        <f>SUM(H2070:H2078)</f>
        <v>4.6159999999999997</v>
      </c>
      <c r="I2068" s="767"/>
      <c r="J2068" s="767">
        <f>SUM(J2070:J2078)</f>
        <v>494.84</v>
      </c>
      <c r="K2068" s="767"/>
      <c r="L2068" s="767">
        <f>SUM(L2070:L2078)</f>
        <v>0</v>
      </c>
      <c r="M2068" s="767">
        <f>SUM(M2070:M2078)</f>
        <v>771.8</v>
      </c>
      <c r="N2068" s="814"/>
      <c r="O2068" s="886">
        <f>SUM(O2069:O2073)</f>
        <v>933.87799999999993</v>
      </c>
      <c r="P2068" s="885" t="str">
        <f>B2068</f>
        <v>V4-4-B1</v>
      </c>
      <c r="Q2068" s="885"/>
      <c r="R2068" s="886"/>
      <c r="S2068" s="886"/>
      <c r="T2068" s="886"/>
      <c r="U2068" s="899"/>
      <c r="V2068" s="886"/>
      <c r="W2068" s="886"/>
      <c r="X2068" s="886">
        <f>SUM(X2069:X2073)/E2068</f>
        <v>1089.7777879999999</v>
      </c>
      <c r="Y2068" s="885"/>
      <c r="Z2068" s="836"/>
      <c r="AA2068" s="832"/>
      <c r="AB2068" s="832"/>
      <c r="AC2068" s="832"/>
      <c r="AD2068" s="832"/>
      <c r="AE2068" s="832"/>
      <c r="AF2068" s="832"/>
      <c r="AG2068" s="832"/>
      <c r="AH2068" s="832"/>
      <c r="AI2068" s="832"/>
      <c r="AJ2068" s="832"/>
      <c r="AK2068" s="832"/>
      <c r="AL2068" s="832"/>
      <c r="AM2068" s="832"/>
      <c r="AN2068" s="832"/>
      <c r="AO2068" s="832"/>
      <c r="AP2068" s="832"/>
      <c r="AQ2068" s="832"/>
      <c r="AR2068" s="832"/>
      <c r="AS2068" s="832"/>
      <c r="AT2068" s="832"/>
      <c r="AU2068" s="832"/>
      <c r="AV2068" s="832"/>
      <c r="AW2068" s="832"/>
      <c r="AX2068" s="832"/>
      <c r="AY2068" s="832"/>
      <c r="AZ2068" s="832"/>
      <c r="BA2068" s="832"/>
      <c r="BB2068" s="832"/>
      <c r="BC2068" s="832"/>
      <c r="BD2068" s="832"/>
      <c r="BE2068" s="832"/>
      <c r="BF2068" s="832"/>
      <c r="BG2068" s="832"/>
      <c r="BH2068" s="832"/>
      <c r="BI2068" s="832"/>
      <c r="BJ2068" s="832"/>
      <c r="BK2068" s="832"/>
      <c r="BL2068" s="832"/>
      <c r="BM2068" s="832"/>
      <c r="BN2068" s="832"/>
      <c r="BO2068" s="832"/>
      <c r="BP2068" s="832"/>
      <c r="BQ2068" s="832"/>
      <c r="BR2068" s="832"/>
      <c r="BS2068" s="832"/>
    </row>
    <row r="2069" spans="1:71" s="575" customFormat="1" ht="15.6" customHeight="1" outlineLevel="2" x14ac:dyDescent="0.2">
      <c r="A2069" s="811"/>
      <c r="B2069" s="686"/>
      <c r="C2069" s="699"/>
      <c r="D2069" s="692"/>
      <c r="E2069" s="593"/>
      <c r="F2069" s="594"/>
      <c r="G2069" s="574"/>
      <c r="H2069" s="593"/>
      <c r="I2069" s="771"/>
      <c r="J2069" s="771"/>
      <c r="K2069" s="771"/>
      <c r="L2069" s="771"/>
      <c r="M2069" s="772"/>
      <c r="N2069" s="704"/>
      <c r="O2069" s="888" t="str">
        <f>R2069</f>
        <v>incl. opslagen</v>
      </c>
      <c r="P2069" s="888"/>
      <c r="Q2069" s="894"/>
      <c r="R2069" s="901" t="str">
        <f>Tabellen!$C$2</f>
        <v>incl. opslagen</v>
      </c>
      <c r="S2069" s="895"/>
      <c r="T2069" s="901" t="str">
        <f>Tabellen!$C$2</f>
        <v>incl. opslagen</v>
      </c>
      <c r="U2069" s="889"/>
      <c r="V2069" s="889"/>
      <c r="W2069" s="889"/>
      <c r="X2069" s="889"/>
      <c r="Y2069" s="890"/>
      <c r="Z2069" s="841"/>
      <c r="AA2069" s="839"/>
      <c r="AB2069" s="839"/>
      <c r="AC2069" s="839"/>
      <c r="AD2069" s="839"/>
      <c r="AE2069" s="839"/>
      <c r="AF2069" s="839"/>
      <c r="AG2069" s="839"/>
      <c r="AH2069" s="839"/>
      <c r="AI2069" s="839"/>
      <c r="AJ2069" s="839"/>
      <c r="AK2069" s="839"/>
      <c r="AL2069" s="839"/>
      <c r="AM2069" s="839"/>
      <c r="AN2069" s="839"/>
      <c r="AO2069" s="839"/>
      <c r="AP2069" s="839"/>
      <c r="AQ2069" s="839"/>
      <c r="AR2069" s="839"/>
      <c r="AS2069" s="839"/>
      <c r="AT2069" s="839"/>
      <c r="AU2069" s="839"/>
      <c r="AV2069" s="839"/>
      <c r="AW2069" s="839"/>
      <c r="AX2069" s="839"/>
      <c r="AY2069" s="839"/>
      <c r="AZ2069" s="839"/>
      <c r="BA2069" s="839"/>
      <c r="BB2069" s="839"/>
      <c r="BC2069" s="839"/>
      <c r="BD2069" s="839"/>
      <c r="BE2069" s="839"/>
      <c r="BF2069" s="839"/>
      <c r="BG2069" s="839"/>
      <c r="BH2069" s="839"/>
      <c r="BI2069" s="839"/>
      <c r="BJ2069" s="839"/>
      <c r="BK2069" s="839"/>
      <c r="BL2069" s="839"/>
      <c r="BM2069" s="839"/>
      <c r="BN2069" s="839"/>
      <c r="BO2069" s="839"/>
      <c r="BP2069" s="839"/>
      <c r="BQ2069" s="839"/>
      <c r="BR2069" s="839"/>
      <c r="BS2069" s="839"/>
    </row>
    <row r="2070" spans="1:71" s="575" customFormat="1" ht="15.6" customHeight="1" outlineLevel="2" x14ac:dyDescent="0.2">
      <c r="A2070" s="811"/>
      <c r="B2070" s="578"/>
      <c r="C2070" s="694"/>
      <c r="D2070" s="578" t="s">
        <v>1225</v>
      </c>
      <c r="E2070" s="579">
        <v>1</v>
      </c>
      <c r="F2070" s="576" t="s">
        <v>73</v>
      </c>
      <c r="G2070" s="579">
        <v>1.5</v>
      </c>
      <c r="H2070" s="597">
        <f>E2070*G2070</f>
        <v>1.5</v>
      </c>
      <c r="I2070" s="768">
        <v>15</v>
      </c>
      <c r="J2070" s="768">
        <f>E2070*I2070</f>
        <v>15</v>
      </c>
      <c r="K2070" s="768"/>
      <c r="L2070" s="768">
        <f>E2070*K2070</f>
        <v>0</v>
      </c>
      <c r="M2070" s="768">
        <f>J2070+H2070*Tabellen!$K$2+L2070</f>
        <v>105</v>
      </c>
      <c r="N2070" s="704"/>
      <c r="O2070" s="889">
        <f>R2070+T2070</f>
        <v>127.04999999999998</v>
      </c>
      <c r="P2070" s="902"/>
      <c r="Q2070" s="894" t="s">
        <v>1007</v>
      </c>
      <c r="R2070" s="889">
        <f>H2070*Tabellen!$K$2*Tabellen!$F$2</f>
        <v>108.89999999999999</v>
      </c>
      <c r="S2070" s="895" t="s">
        <v>1089</v>
      </c>
      <c r="T2070" s="889">
        <f>J2070*Tabellen!$F$2</f>
        <v>18.149999999999999</v>
      </c>
      <c r="U2070" s="889">
        <f>R2070*Tabellen!$G$2</f>
        <v>9.8009999999999984</v>
      </c>
      <c r="V2070" s="889">
        <f>T2070*Tabellen!$H$2</f>
        <v>3.8114999999999997</v>
      </c>
      <c r="W2070" s="889">
        <f>U2070+V2070</f>
        <v>13.612499999999997</v>
      </c>
      <c r="X2070" s="889">
        <f>O2070+W2070</f>
        <v>140.66249999999997</v>
      </c>
      <c r="Y2070" s="888"/>
      <c r="Z2070" s="839"/>
      <c r="AA2070" s="839"/>
      <c r="AB2070" s="839"/>
      <c r="AC2070" s="839"/>
      <c r="AD2070" s="839"/>
      <c r="AE2070" s="839"/>
      <c r="AF2070" s="839"/>
      <c r="AG2070" s="839"/>
      <c r="AH2070" s="839"/>
      <c r="AI2070" s="839"/>
      <c r="AJ2070" s="839"/>
      <c r="AK2070" s="839"/>
      <c r="AL2070" s="839"/>
      <c r="AM2070" s="839"/>
      <c r="AN2070" s="839"/>
      <c r="AO2070" s="839"/>
      <c r="AP2070" s="839"/>
      <c r="AQ2070" s="839"/>
      <c r="AR2070" s="839"/>
      <c r="AS2070" s="839"/>
      <c r="AT2070" s="839"/>
      <c r="AU2070" s="839"/>
      <c r="AV2070" s="839"/>
      <c r="AW2070" s="839"/>
      <c r="AX2070" s="839"/>
      <c r="AY2070" s="839"/>
      <c r="AZ2070" s="839"/>
      <c r="BA2070" s="839"/>
      <c r="BB2070" s="839"/>
      <c r="BC2070" s="839"/>
      <c r="BD2070" s="839"/>
      <c r="BE2070" s="839"/>
      <c r="BF2070" s="839"/>
      <c r="BG2070" s="839"/>
      <c r="BH2070" s="839"/>
      <c r="BI2070" s="839"/>
      <c r="BJ2070" s="839"/>
      <c r="BK2070" s="839"/>
      <c r="BL2070" s="839"/>
      <c r="BM2070" s="839"/>
      <c r="BN2070" s="839"/>
      <c r="BO2070" s="839"/>
      <c r="BP2070" s="839"/>
      <c r="BQ2070" s="839"/>
      <c r="BR2070" s="839"/>
      <c r="BS2070" s="839"/>
    </row>
    <row r="2071" spans="1:71" ht="15.6" customHeight="1" outlineLevel="2" x14ac:dyDescent="0.2">
      <c r="D2071" s="576" t="s">
        <v>1227</v>
      </c>
      <c r="E2071" s="579">
        <v>1</v>
      </c>
      <c r="F2071" s="576" t="s">
        <v>72</v>
      </c>
      <c r="G2071" s="580">
        <v>0.35</v>
      </c>
      <c r="H2071" s="1011">
        <f>E2071*G2071</f>
        <v>0.35</v>
      </c>
      <c r="J2071" s="768">
        <f>E2071*I2071</f>
        <v>0</v>
      </c>
      <c r="L2071" s="768">
        <f>E2071*K2071</f>
        <v>0</v>
      </c>
      <c r="M2071" s="768">
        <f>J2071+H2071*Tabellen!$K$2+L2071</f>
        <v>21</v>
      </c>
      <c r="O2071" s="889">
        <f>R2071+T2071</f>
        <v>25.41</v>
      </c>
      <c r="P2071" s="902"/>
      <c r="Q2071" s="894" t="s">
        <v>1007</v>
      </c>
      <c r="R2071" s="889">
        <f>H2071*Tabellen!$K$2*Tabellen!$F$2</f>
        <v>25.41</v>
      </c>
      <c r="S2071" s="895" t="s">
        <v>1089</v>
      </c>
      <c r="T2071" s="889">
        <f>J2071*Tabellen!$F$2</f>
        <v>0</v>
      </c>
      <c r="U2071" s="889">
        <f>R2071*Tabellen!$G$2</f>
        <v>2.2868999999999997</v>
      </c>
      <c r="V2071" s="889">
        <f>T2071*Tabellen!$H$2</f>
        <v>0</v>
      </c>
      <c r="W2071" s="889">
        <f>U2071+V2071</f>
        <v>2.2868999999999997</v>
      </c>
      <c r="X2071" s="889">
        <f>O2071+W2071</f>
        <v>27.696899999999999</v>
      </c>
    </row>
    <row r="2072" spans="1:71" s="733" customFormat="1" ht="15.6" customHeight="1" outlineLevel="2" x14ac:dyDescent="0.2">
      <c r="A2072" s="813"/>
      <c r="B2072" s="578"/>
      <c r="C2072" s="694"/>
      <c r="D2072" s="576" t="s">
        <v>1226</v>
      </c>
      <c r="E2072" s="579">
        <f>0.55+0.55+0.78+0.78</f>
        <v>2.66</v>
      </c>
      <c r="F2072" s="576" t="s">
        <v>71</v>
      </c>
      <c r="G2072" s="580">
        <v>0.1</v>
      </c>
      <c r="H2072" s="597">
        <f>E2072*G2072</f>
        <v>0.26600000000000001</v>
      </c>
      <c r="I2072" s="768"/>
      <c r="J2072" s="768"/>
      <c r="K2072" s="768"/>
      <c r="L2072" s="768"/>
      <c r="M2072" s="768">
        <f>J2072+H2072*Tabellen!$K$2+L2072</f>
        <v>15.96</v>
      </c>
      <c r="N2072" s="736"/>
      <c r="O2072" s="889">
        <f>R2072+T2072</f>
        <v>19.311600000000002</v>
      </c>
      <c r="P2072" s="902"/>
      <c r="Q2072" s="894" t="s">
        <v>1007</v>
      </c>
      <c r="R2072" s="889">
        <f>H2072*Tabellen!$K$2*Tabellen!$F$2</f>
        <v>19.311600000000002</v>
      </c>
      <c r="S2072" s="895" t="s">
        <v>1089</v>
      </c>
      <c r="T2072" s="889">
        <f>J2072*Tabellen!$F$2</f>
        <v>0</v>
      </c>
      <c r="U2072" s="889">
        <f>R2072*Tabellen!$G$2</f>
        <v>1.7380440000000001</v>
      </c>
      <c r="V2072" s="889">
        <f>T2072*Tabellen!$H$2</f>
        <v>0</v>
      </c>
      <c r="W2072" s="889">
        <f>U2072+V2072</f>
        <v>1.7380440000000001</v>
      </c>
      <c r="X2072" s="889">
        <f>O2072+W2072</f>
        <v>21.049644000000001</v>
      </c>
      <c r="Y2072" s="905"/>
      <c r="Z2072" s="842"/>
      <c r="AA2072" s="842"/>
      <c r="AB2072" s="842"/>
      <c r="AC2072" s="842"/>
      <c r="AD2072" s="842"/>
      <c r="AE2072" s="842"/>
      <c r="AF2072" s="842"/>
      <c r="AG2072" s="842"/>
      <c r="AH2072" s="842"/>
      <c r="AI2072" s="842"/>
      <c r="AJ2072" s="842"/>
      <c r="AK2072" s="842"/>
      <c r="AL2072" s="842"/>
      <c r="AM2072" s="842"/>
      <c r="AN2072" s="842"/>
      <c r="AO2072" s="842"/>
      <c r="AP2072" s="842"/>
      <c r="AQ2072" s="842"/>
      <c r="AR2072" s="842"/>
      <c r="AS2072" s="842"/>
      <c r="AT2072" s="842"/>
      <c r="AU2072" s="842"/>
      <c r="AV2072" s="842"/>
      <c r="AW2072" s="842"/>
      <c r="AX2072" s="842"/>
      <c r="AY2072" s="842"/>
      <c r="AZ2072" s="842"/>
      <c r="BA2072" s="842"/>
      <c r="BB2072" s="842"/>
      <c r="BC2072" s="842"/>
      <c r="BD2072" s="842"/>
      <c r="BE2072" s="842"/>
      <c r="BF2072" s="842"/>
      <c r="BG2072" s="842"/>
      <c r="BH2072" s="842"/>
      <c r="BI2072" s="842"/>
      <c r="BJ2072" s="842"/>
      <c r="BK2072" s="842"/>
      <c r="BL2072" s="842"/>
      <c r="BM2072" s="842"/>
      <c r="BN2072" s="842"/>
      <c r="BO2072" s="842"/>
      <c r="BP2072" s="842"/>
      <c r="BQ2072" s="842"/>
      <c r="BR2072" s="842"/>
      <c r="BS2072" s="842"/>
    </row>
    <row r="2073" spans="1:71" ht="15.6" customHeight="1" outlineLevel="2" x14ac:dyDescent="0.2">
      <c r="B2073" s="578" t="s">
        <v>1791</v>
      </c>
      <c r="D2073" s="576" t="s">
        <v>1350</v>
      </c>
      <c r="E2073" s="579">
        <v>1</v>
      </c>
      <c r="F2073" s="576" t="s">
        <v>73</v>
      </c>
      <c r="G2073" s="580">
        <v>2.5</v>
      </c>
      <c r="H2073" s="1011">
        <f>E2073*G2073</f>
        <v>2.5</v>
      </c>
      <c r="I2073" s="768">
        <v>479.84</v>
      </c>
      <c r="J2073" s="768">
        <f>E2073*I2073</f>
        <v>479.84</v>
      </c>
      <c r="L2073" s="768">
        <f>E2073*K2073</f>
        <v>0</v>
      </c>
      <c r="M2073" s="768">
        <f>J2073+H2073*Tabellen!$K$2+L2073</f>
        <v>629.83999999999992</v>
      </c>
      <c r="N2073" s="703"/>
      <c r="O2073" s="889">
        <f>R2073+T2073</f>
        <v>762.10640000000001</v>
      </c>
      <c r="P2073" s="902"/>
      <c r="Q2073" s="894" t="s">
        <v>1007</v>
      </c>
      <c r="R2073" s="889">
        <f>H2073*Tabellen!$K$2*Tabellen!$F$2</f>
        <v>181.5</v>
      </c>
      <c r="S2073" s="895" t="s">
        <v>1089</v>
      </c>
      <c r="T2073" s="889">
        <f>J2073*Tabellen!$F$2</f>
        <v>580.60640000000001</v>
      </c>
      <c r="U2073" s="889">
        <f>R2073*Tabellen!$G$2</f>
        <v>16.335000000000001</v>
      </c>
      <c r="V2073" s="889">
        <f>T2073*Tabellen!$H$2</f>
        <v>121.92734399999999</v>
      </c>
      <c r="W2073" s="889">
        <f>U2073+V2073</f>
        <v>138.26234399999998</v>
      </c>
      <c r="X2073" s="889">
        <f>O2073+W2073</f>
        <v>900.36874399999999</v>
      </c>
      <c r="Y2073" s="888"/>
      <c r="Z2073" s="836"/>
    </row>
    <row r="2074" spans="1:71" s="575" customFormat="1" ht="15.6" customHeight="1" outlineLevel="2" x14ac:dyDescent="0.2">
      <c r="A2074" s="811"/>
      <c r="B2074" s="578"/>
      <c r="C2074" s="694"/>
      <c r="D2074" s="578" t="s">
        <v>1689</v>
      </c>
      <c r="E2074" s="579"/>
      <c r="F2074" s="578"/>
      <c r="G2074" s="579"/>
      <c r="H2074" s="1011"/>
      <c r="I2074" s="781"/>
      <c r="J2074" s="768"/>
      <c r="K2074" s="768"/>
      <c r="L2074" s="768"/>
      <c r="M2074" s="768"/>
      <c r="N2074" s="704"/>
      <c r="O2074" s="897"/>
      <c r="P2074" s="897"/>
      <c r="Q2074" s="894"/>
      <c r="R2074" s="889"/>
      <c r="S2074" s="895"/>
      <c r="T2074" s="889"/>
      <c r="U2074" s="889"/>
      <c r="V2074" s="889"/>
      <c r="W2074" s="889"/>
      <c r="X2074" s="889"/>
      <c r="Y2074" s="897"/>
      <c r="Z2074" s="839"/>
      <c r="AA2074" s="839"/>
      <c r="AB2074" s="839"/>
      <c r="AC2074" s="839"/>
      <c r="AD2074" s="839"/>
      <c r="AE2074" s="839"/>
      <c r="AF2074" s="839"/>
      <c r="AG2074" s="839"/>
      <c r="AH2074" s="839"/>
      <c r="AI2074" s="839"/>
      <c r="AJ2074" s="839"/>
      <c r="AK2074" s="839"/>
      <c r="AL2074" s="839"/>
      <c r="AM2074" s="839"/>
      <c r="AN2074" s="839"/>
      <c r="AO2074" s="839"/>
      <c r="AP2074" s="839"/>
      <c r="AQ2074" s="839"/>
      <c r="AR2074" s="839"/>
      <c r="AS2074" s="839"/>
      <c r="AT2074" s="839"/>
      <c r="AU2074" s="839"/>
      <c r="AV2074" s="839"/>
      <c r="AW2074" s="839"/>
      <c r="AX2074" s="839"/>
      <c r="AY2074" s="839"/>
      <c r="AZ2074" s="839"/>
      <c r="BA2074" s="839"/>
      <c r="BB2074" s="839"/>
      <c r="BC2074" s="839"/>
      <c r="BD2074" s="839"/>
      <c r="BE2074" s="839"/>
      <c r="BF2074" s="839"/>
      <c r="BG2074" s="839"/>
      <c r="BH2074" s="839"/>
      <c r="BI2074" s="839"/>
      <c r="BJ2074" s="839"/>
      <c r="BK2074" s="839"/>
      <c r="BL2074" s="839"/>
      <c r="BM2074" s="839"/>
      <c r="BN2074" s="839"/>
      <c r="BO2074" s="839"/>
      <c r="BP2074" s="839"/>
      <c r="BQ2074" s="839"/>
      <c r="BR2074" s="839"/>
      <c r="BS2074" s="839"/>
    </row>
    <row r="2075" spans="1:71" s="575" customFormat="1" ht="15.6" customHeight="1" outlineLevel="2" x14ac:dyDescent="0.2">
      <c r="A2075" s="811"/>
      <c r="B2075" s="578"/>
      <c r="C2075" s="694"/>
      <c r="D2075" s="578" t="s">
        <v>1690</v>
      </c>
      <c r="E2075" s="579"/>
      <c r="F2075" s="578"/>
      <c r="G2075" s="579"/>
      <c r="H2075" s="1011"/>
      <c r="I2075" s="781"/>
      <c r="J2075" s="768"/>
      <c r="K2075" s="768"/>
      <c r="L2075" s="768"/>
      <c r="M2075" s="768"/>
      <c r="N2075" s="704"/>
      <c r="O2075" s="897"/>
      <c r="P2075" s="897"/>
      <c r="Q2075" s="894"/>
      <c r="R2075" s="889"/>
      <c r="S2075" s="895"/>
      <c r="T2075" s="889"/>
      <c r="U2075" s="889"/>
      <c r="V2075" s="889"/>
      <c r="W2075" s="889"/>
      <c r="X2075" s="889"/>
      <c r="Y2075" s="897"/>
      <c r="Z2075" s="839"/>
      <c r="AA2075" s="839"/>
      <c r="AB2075" s="839"/>
      <c r="AC2075" s="839"/>
      <c r="AD2075" s="839"/>
      <c r="AE2075" s="839"/>
      <c r="AF2075" s="839"/>
      <c r="AG2075" s="839"/>
      <c r="AH2075" s="839"/>
      <c r="AI2075" s="839"/>
      <c r="AJ2075" s="839"/>
      <c r="AK2075" s="839"/>
      <c r="AL2075" s="839"/>
      <c r="AM2075" s="839"/>
      <c r="AN2075" s="839"/>
      <c r="AO2075" s="839"/>
      <c r="AP2075" s="839"/>
      <c r="AQ2075" s="839"/>
      <c r="AR2075" s="839"/>
      <c r="AS2075" s="839"/>
      <c r="AT2075" s="839"/>
      <c r="AU2075" s="839"/>
      <c r="AV2075" s="839"/>
      <c r="AW2075" s="839"/>
      <c r="AX2075" s="839"/>
      <c r="AY2075" s="839"/>
      <c r="AZ2075" s="839"/>
      <c r="BA2075" s="839"/>
      <c r="BB2075" s="839"/>
      <c r="BC2075" s="839"/>
      <c r="BD2075" s="839"/>
      <c r="BE2075" s="839"/>
      <c r="BF2075" s="839"/>
      <c r="BG2075" s="839"/>
      <c r="BH2075" s="839"/>
      <c r="BI2075" s="839"/>
      <c r="BJ2075" s="839"/>
      <c r="BK2075" s="839"/>
      <c r="BL2075" s="839"/>
      <c r="BM2075" s="839"/>
      <c r="BN2075" s="839"/>
      <c r="BO2075" s="839"/>
      <c r="BP2075" s="839"/>
      <c r="BQ2075" s="839"/>
      <c r="BR2075" s="839"/>
      <c r="BS2075" s="839"/>
    </row>
    <row r="2076" spans="1:71" s="575" customFormat="1" ht="15.6" customHeight="1" outlineLevel="2" x14ac:dyDescent="0.2">
      <c r="A2076" s="811"/>
      <c r="B2076" s="686"/>
      <c r="C2076" s="699"/>
      <c r="D2076" s="692" t="s">
        <v>1224</v>
      </c>
      <c r="E2076" s="593"/>
      <c r="F2076" s="594"/>
      <c r="G2076" s="574"/>
      <c r="H2076" s="593"/>
      <c r="I2076" s="771"/>
      <c r="J2076" s="771"/>
      <c r="K2076" s="771"/>
      <c r="L2076" s="771"/>
      <c r="M2076" s="772"/>
      <c r="N2076" s="704"/>
      <c r="O2076" s="897"/>
      <c r="P2076" s="897"/>
      <c r="Q2076" s="894"/>
      <c r="R2076" s="889"/>
      <c r="S2076" s="895"/>
      <c r="T2076" s="889"/>
      <c r="U2076" s="889"/>
      <c r="V2076" s="889"/>
      <c r="W2076" s="889"/>
      <c r="X2076" s="889"/>
      <c r="Y2076" s="890"/>
      <c r="Z2076" s="841"/>
      <c r="AA2076" s="839"/>
      <c r="AB2076" s="839"/>
      <c r="AC2076" s="839"/>
      <c r="AD2076" s="839"/>
      <c r="AE2076" s="839"/>
      <c r="AF2076" s="839"/>
      <c r="AG2076" s="839"/>
      <c r="AH2076" s="839"/>
      <c r="AI2076" s="839"/>
      <c r="AJ2076" s="839"/>
      <c r="AK2076" s="839"/>
      <c r="AL2076" s="839"/>
      <c r="AM2076" s="839"/>
      <c r="AN2076" s="839"/>
      <c r="AO2076" s="839"/>
      <c r="AP2076" s="839"/>
      <c r="AQ2076" s="839"/>
      <c r="AR2076" s="839"/>
      <c r="AS2076" s="839"/>
      <c r="AT2076" s="839"/>
      <c r="AU2076" s="839"/>
      <c r="AV2076" s="839"/>
      <c r="AW2076" s="839"/>
      <c r="AX2076" s="839"/>
      <c r="AY2076" s="839"/>
      <c r="AZ2076" s="839"/>
      <c r="BA2076" s="839"/>
      <c r="BB2076" s="839"/>
      <c r="BC2076" s="839"/>
      <c r="BD2076" s="839"/>
      <c r="BE2076" s="839"/>
      <c r="BF2076" s="839"/>
      <c r="BG2076" s="839"/>
      <c r="BH2076" s="839"/>
      <c r="BI2076" s="839"/>
      <c r="BJ2076" s="839"/>
      <c r="BK2076" s="839"/>
      <c r="BL2076" s="839"/>
      <c r="BM2076" s="839"/>
      <c r="BN2076" s="839"/>
      <c r="BO2076" s="839"/>
      <c r="BP2076" s="839"/>
      <c r="BQ2076" s="839"/>
      <c r="BR2076" s="839"/>
      <c r="BS2076" s="839"/>
    </row>
    <row r="2077" spans="1:71" s="575" customFormat="1" ht="15.6" customHeight="1" outlineLevel="2" x14ac:dyDescent="0.2">
      <c r="A2077" s="811"/>
      <c r="B2077" s="686"/>
      <c r="C2077" s="699"/>
      <c r="D2077" s="692" t="s">
        <v>1358</v>
      </c>
      <c r="E2077" s="593"/>
      <c r="F2077" s="594"/>
      <c r="G2077" s="574"/>
      <c r="H2077" s="593"/>
      <c r="I2077" s="771"/>
      <c r="J2077" s="771"/>
      <c r="K2077" s="771"/>
      <c r="L2077" s="768"/>
      <c r="M2077" s="772"/>
      <c r="N2077" s="704"/>
      <c r="O2077" s="888"/>
      <c r="P2077" s="888"/>
      <c r="Q2077" s="894"/>
      <c r="R2077" s="889"/>
      <c r="S2077" s="895"/>
      <c r="T2077" s="889"/>
      <c r="U2077" s="889"/>
      <c r="V2077" s="889"/>
      <c r="W2077" s="889"/>
      <c r="X2077" s="889"/>
      <c r="Y2077" s="890"/>
      <c r="Z2077" s="841"/>
      <c r="AA2077" s="839"/>
      <c r="AB2077" s="839"/>
      <c r="AC2077" s="839"/>
      <c r="AD2077" s="839"/>
      <c r="AE2077" s="839"/>
      <c r="AF2077" s="839"/>
      <c r="AG2077" s="839"/>
      <c r="AH2077" s="839"/>
      <c r="AI2077" s="839"/>
      <c r="AJ2077" s="839"/>
      <c r="AK2077" s="839"/>
      <c r="AL2077" s="839"/>
      <c r="AM2077" s="839"/>
      <c r="AN2077" s="839"/>
      <c r="AO2077" s="839"/>
      <c r="AP2077" s="839"/>
      <c r="AQ2077" s="839"/>
      <c r="AR2077" s="839"/>
      <c r="AS2077" s="839"/>
      <c r="AT2077" s="839"/>
      <c r="AU2077" s="839"/>
      <c r="AV2077" s="839"/>
      <c r="AW2077" s="839"/>
      <c r="AX2077" s="839"/>
      <c r="AY2077" s="839"/>
      <c r="AZ2077" s="839"/>
      <c r="BA2077" s="839"/>
      <c r="BB2077" s="839"/>
      <c r="BC2077" s="839"/>
      <c r="BD2077" s="839"/>
      <c r="BE2077" s="839"/>
      <c r="BF2077" s="839"/>
      <c r="BG2077" s="839"/>
      <c r="BH2077" s="839"/>
      <c r="BI2077" s="839"/>
      <c r="BJ2077" s="839"/>
      <c r="BK2077" s="839"/>
      <c r="BL2077" s="839"/>
      <c r="BM2077" s="839"/>
      <c r="BN2077" s="839"/>
      <c r="BO2077" s="839"/>
      <c r="BP2077" s="839"/>
      <c r="BQ2077" s="839"/>
      <c r="BR2077" s="839"/>
      <c r="BS2077" s="839"/>
    </row>
    <row r="2078" spans="1:71" ht="15.6" customHeight="1" outlineLevel="2" x14ac:dyDescent="0.2">
      <c r="H2078" s="1011"/>
    </row>
    <row r="2079" spans="1:71" ht="9" customHeight="1" outlineLevel="1" x14ac:dyDescent="0.2">
      <c r="B2079" s="582"/>
      <c r="D2079" s="583"/>
      <c r="E2079" s="585"/>
      <c r="F2079" s="583"/>
      <c r="G2079" s="584"/>
      <c r="H2079" s="1018"/>
      <c r="I2079" s="769"/>
      <c r="J2079" s="769"/>
      <c r="K2079" s="769"/>
      <c r="L2079" s="769"/>
      <c r="M2079" s="769"/>
      <c r="N2079" s="694"/>
      <c r="O2079" s="892"/>
      <c r="P2079" s="892"/>
      <c r="Q2079" s="892"/>
      <c r="R2079" s="893"/>
      <c r="S2079" s="893"/>
      <c r="T2079" s="893"/>
      <c r="U2079" s="893"/>
      <c r="V2079" s="893"/>
      <c r="W2079" s="893"/>
      <c r="X2079" s="893"/>
      <c r="Y2079" s="892"/>
      <c r="Z2079" s="837"/>
      <c r="AA2079" s="838"/>
      <c r="AG2079" s="835"/>
      <c r="AH2079" s="835"/>
    </row>
    <row r="2080" spans="1:71" s="789" customFormat="1" ht="15.6" customHeight="1" outlineLevel="1" x14ac:dyDescent="0.2">
      <c r="B2080" s="569" t="s">
        <v>1137</v>
      </c>
      <c r="C2080" s="814"/>
      <c r="D2080" s="570" t="s">
        <v>1241</v>
      </c>
      <c r="E2080" s="577">
        <v>1</v>
      </c>
      <c r="F2080" s="570" t="s">
        <v>73</v>
      </c>
      <c r="G2080" s="571"/>
      <c r="H2080" s="1016">
        <f>SUM(H2082:H2090)</f>
        <v>4.6560000000000006</v>
      </c>
      <c r="I2080" s="767"/>
      <c r="J2080" s="767">
        <f>SUM(J2082:J2090)</f>
        <v>589.21</v>
      </c>
      <c r="K2080" s="767"/>
      <c r="L2080" s="767">
        <f>SUM(L2082:L2090)</f>
        <v>0</v>
      </c>
      <c r="M2080" s="767">
        <f>SUM(M2082:M2090)</f>
        <v>868.57</v>
      </c>
      <c r="N2080" s="814"/>
      <c r="O2080" s="886">
        <f>SUM(O2081:O2085)/E2080</f>
        <v>1050.9697000000001</v>
      </c>
      <c r="P2080" s="885" t="str">
        <f>B2080</f>
        <v>V4-4-B2</v>
      </c>
      <c r="Q2080" s="885"/>
      <c r="R2080" s="886"/>
      <c r="S2080" s="886"/>
      <c r="T2080" s="886"/>
      <c r="U2080" s="899"/>
      <c r="V2080" s="886"/>
      <c r="W2080" s="886"/>
      <c r="X2080" s="886">
        <f>SUM(X2081:X2085)/E2080</f>
        <v>1231.110265</v>
      </c>
      <c r="Y2080" s="885"/>
      <c r="Z2080" s="836"/>
      <c r="AA2080" s="832"/>
      <c r="AB2080" s="832"/>
      <c r="AC2080" s="832"/>
      <c r="AD2080" s="832"/>
      <c r="AE2080" s="832"/>
      <c r="AF2080" s="832"/>
      <c r="AG2080" s="832"/>
      <c r="AH2080" s="832"/>
      <c r="AI2080" s="832"/>
      <c r="AJ2080" s="832"/>
      <c r="AK2080" s="832"/>
      <c r="AL2080" s="832"/>
      <c r="AM2080" s="832"/>
      <c r="AN2080" s="832"/>
      <c r="AO2080" s="832"/>
      <c r="AP2080" s="832"/>
      <c r="AQ2080" s="832"/>
      <c r="AR2080" s="832"/>
      <c r="AS2080" s="832"/>
      <c r="AT2080" s="832"/>
      <c r="AU2080" s="832"/>
      <c r="AV2080" s="832"/>
      <c r="AW2080" s="832"/>
      <c r="AX2080" s="832"/>
      <c r="AY2080" s="832"/>
      <c r="AZ2080" s="832"/>
      <c r="BA2080" s="832"/>
      <c r="BB2080" s="832"/>
      <c r="BC2080" s="832"/>
      <c r="BD2080" s="832"/>
      <c r="BE2080" s="832"/>
      <c r="BF2080" s="832"/>
      <c r="BG2080" s="832"/>
      <c r="BH2080" s="832"/>
      <c r="BI2080" s="832"/>
      <c r="BJ2080" s="832"/>
      <c r="BK2080" s="832"/>
      <c r="BL2080" s="832"/>
      <c r="BM2080" s="832"/>
      <c r="BN2080" s="832"/>
      <c r="BO2080" s="832"/>
      <c r="BP2080" s="832"/>
      <c r="BQ2080" s="832"/>
      <c r="BR2080" s="832"/>
      <c r="BS2080" s="832"/>
    </row>
    <row r="2081" spans="1:71" s="575" customFormat="1" ht="15.6" customHeight="1" outlineLevel="2" x14ac:dyDescent="0.2">
      <c r="A2081" s="811"/>
      <c r="B2081" s="686"/>
      <c r="C2081" s="699"/>
      <c r="D2081" s="576"/>
      <c r="E2081" s="593"/>
      <c r="F2081" s="594"/>
      <c r="G2081" s="574"/>
      <c r="H2081" s="593"/>
      <c r="I2081" s="771"/>
      <c r="J2081" s="771"/>
      <c r="K2081" s="771"/>
      <c r="L2081" s="771"/>
      <c r="M2081" s="772"/>
      <c r="N2081" s="704"/>
      <c r="O2081" s="888" t="str">
        <f>R2081</f>
        <v>incl. opslagen</v>
      </c>
      <c r="P2081" s="888"/>
      <c r="Q2081" s="894"/>
      <c r="R2081" s="901" t="str">
        <f>Tabellen!$C$2</f>
        <v>incl. opslagen</v>
      </c>
      <c r="S2081" s="895"/>
      <c r="T2081" s="901" t="str">
        <f>Tabellen!$C$2</f>
        <v>incl. opslagen</v>
      </c>
      <c r="U2081" s="889"/>
      <c r="V2081" s="889"/>
      <c r="W2081" s="889"/>
      <c r="X2081" s="889"/>
      <c r="Y2081" s="890"/>
      <c r="Z2081" s="841"/>
      <c r="AA2081" s="839"/>
      <c r="AB2081" s="839"/>
      <c r="AC2081" s="839"/>
      <c r="AD2081" s="839"/>
      <c r="AE2081" s="839"/>
      <c r="AF2081" s="839"/>
      <c r="AG2081" s="839"/>
      <c r="AH2081" s="839"/>
      <c r="AI2081" s="839"/>
      <c r="AJ2081" s="839"/>
      <c r="AK2081" s="839"/>
      <c r="AL2081" s="839"/>
      <c r="AM2081" s="839"/>
      <c r="AN2081" s="839"/>
      <c r="AO2081" s="839"/>
      <c r="AP2081" s="839"/>
      <c r="AQ2081" s="839"/>
      <c r="AR2081" s="839"/>
      <c r="AS2081" s="839"/>
      <c r="AT2081" s="839"/>
      <c r="AU2081" s="839"/>
      <c r="AV2081" s="839"/>
      <c r="AW2081" s="839"/>
      <c r="AX2081" s="839"/>
      <c r="AY2081" s="839"/>
      <c r="AZ2081" s="839"/>
      <c r="BA2081" s="839"/>
      <c r="BB2081" s="839"/>
      <c r="BC2081" s="839"/>
      <c r="BD2081" s="839"/>
      <c r="BE2081" s="839"/>
      <c r="BF2081" s="839"/>
      <c r="BG2081" s="839"/>
      <c r="BH2081" s="839"/>
      <c r="BI2081" s="839"/>
      <c r="BJ2081" s="839"/>
      <c r="BK2081" s="839"/>
      <c r="BL2081" s="839"/>
      <c r="BM2081" s="839"/>
      <c r="BN2081" s="839"/>
      <c r="BO2081" s="839"/>
      <c r="BP2081" s="839"/>
      <c r="BQ2081" s="839"/>
      <c r="BR2081" s="839"/>
      <c r="BS2081" s="839"/>
    </row>
    <row r="2082" spans="1:71" s="575" customFormat="1" ht="15.6" customHeight="1" outlineLevel="2" x14ac:dyDescent="0.2">
      <c r="A2082" s="811"/>
      <c r="B2082" s="578"/>
      <c r="C2082" s="694"/>
      <c r="D2082" s="578" t="s">
        <v>1225</v>
      </c>
      <c r="E2082" s="579">
        <v>1</v>
      </c>
      <c r="F2082" s="576" t="s">
        <v>73</v>
      </c>
      <c r="G2082" s="579">
        <v>1.5</v>
      </c>
      <c r="H2082" s="597">
        <f>E2082*G2082</f>
        <v>1.5</v>
      </c>
      <c r="I2082" s="768">
        <v>15</v>
      </c>
      <c r="J2082" s="768">
        <f>E2082*I2082</f>
        <v>15</v>
      </c>
      <c r="K2082" s="768"/>
      <c r="L2082" s="768">
        <f>E2082*K2082</f>
        <v>0</v>
      </c>
      <c r="M2082" s="768">
        <f>J2082+H2082*Tabellen!$K$2+L2082</f>
        <v>105</v>
      </c>
      <c r="N2082" s="704"/>
      <c r="O2082" s="889">
        <f>R2082+T2082</f>
        <v>127.04999999999998</v>
      </c>
      <c r="P2082" s="902"/>
      <c r="Q2082" s="894" t="s">
        <v>1007</v>
      </c>
      <c r="R2082" s="889">
        <f>H2082*Tabellen!$K$2*Tabellen!$F$2</f>
        <v>108.89999999999999</v>
      </c>
      <c r="S2082" s="895" t="s">
        <v>1089</v>
      </c>
      <c r="T2082" s="889">
        <f>J2082*Tabellen!$F$2</f>
        <v>18.149999999999999</v>
      </c>
      <c r="U2082" s="889">
        <f>R2082*Tabellen!$G$2</f>
        <v>9.8009999999999984</v>
      </c>
      <c r="V2082" s="889">
        <f>T2082*Tabellen!$H$2</f>
        <v>3.8114999999999997</v>
      </c>
      <c r="W2082" s="889">
        <f>U2082+V2082</f>
        <v>13.612499999999997</v>
      </c>
      <c r="X2082" s="889">
        <f>O2082+W2082</f>
        <v>140.66249999999997</v>
      </c>
      <c r="Y2082" s="888"/>
      <c r="Z2082" s="839"/>
      <c r="AA2082" s="839"/>
      <c r="AB2082" s="839"/>
      <c r="AC2082" s="839"/>
      <c r="AD2082" s="839"/>
      <c r="AE2082" s="839"/>
      <c r="AF2082" s="839"/>
      <c r="AG2082" s="839"/>
      <c r="AH2082" s="839"/>
      <c r="AI2082" s="839"/>
      <c r="AJ2082" s="839"/>
      <c r="AK2082" s="839"/>
      <c r="AL2082" s="839"/>
      <c r="AM2082" s="839"/>
      <c r="AN2082" s="839"/>
      <c r="AO2082" s="839"/>
      <c r="AP2082" s="839"/>
      <c r="AQ2082" s="839"/>
      <c r="AR2082" s="839"/>
      <c r="AS2082" s="839"/>
      <c r="AT2082" s="839"/>
      <c r="AU2082" s="839"/>
      <c r="AV2082" s="839"/>
      <c r="AW2082" s="839"/>
      <c r="AX2082" s="839"/>
      <c r="AY2082" s="839"/>
      <c r="AZ2082" s="839"/>
      <c r="BA2082" s="839"/>
      <c r="BB2082" s="839"/>
      <c r="BC2082" s="839"/>
      <c r="BD2082" s="839"/>
      <c r="BE2082" s="839"/>
      <c r="BF2082" s="839"/>
      <c r="BG2082" s="839"/>
      <c r="BH2082" s="839"/>
      <c r="BI2082" s="839"/>
      <c r="BJ2082" s="839"/>
      <c r="BK2082" s="839"/>
      <c r="BL2082" s="839"/>
      <c r="BM2082" s="839"/>
      <c r="BN2082" s="839"/>
      <c r="BO2082" s="839"/>
      <c r="BP2082" s="839"/>
      <c r="BQ2082" s="839"/>
      <c r="BR2082" s="839"/>
      <c r="BS2082" s="839"/>
    </row>
    <row r="2083" spans="1:71" ht="15.6" customHeight="1" outlineLevel="2" x14ac:dyDescent="0.2">
      <c r="D2083" s="576" t="s">
        <v>1227</v>
      </c>
      <c r="E2083" s="579">
        <v>1</v>
      </c>
      <c r="F2083" s="576" t="s">
        <v>72</v>
      </c>
      <c r="G2083" s="580">
        <v>0.35</v>
      </c>
      <c r="H2083" s="1011">
        <f>E2083*G2083</f>
        <v>0.35</v>
      </c>
      <c r="I2083" s="768">
        <v>0</v>
      </c>
      <c r="J2083" s="768">
        <f>E2083*I2083</f>
        <v>0</v>
      </c>
      <c r="L2083" s="768">
        <f>E2083*K2083</f>
        <v>0</v>
      </c>
      <c r="M2083" s="768">
        <f>J2083+H2083*Tabellen!$K$2+L2083</f>
        <v>21</v>
      </c>
      <c r="O2083" s="889">
        <f>R2083+T2083</f>
        <v>25.41</v>
      </c>
      <c r="P2083" s="902"/>
      <c r="Q2083" s="894" t="s">
        <v>1007</v>
      </c>
      <c r="R2083" s="889">
        <f>H2083*Tabellen!$K$2*Tabellen!$F$2</f>
        <v>25.41</v>
      </c>
      <c r="S2083" s="895" t="s">
        <v>1089</v>
      </c>
      <c r="T2083" s="889">
        <f>J2083*Tabellen!$F$2</f>
        <v>0</v>
      </c>
      <c r="U2083" s="889">
        <f>R2083*Tabellen!$G$2</f>
        <v>2.2868999999999997</v>
      </c>
      <c r="V2083" s="889">
        <f>T2083*Tabellen!$H$2</f>
        <v>0</v>
      </c>
      <c r="W2083" s="889">
        <f>U2083+V2083</f>
        <v>2.2868999999999997</v>
      </c>
      <c r="X2083" s="889">
        <f>O2083+W2083</f>
        <v>27.696899999999999</v>
      </c>
    </row>
    <row r="2084" spans="1:71" s="733" customFormat="1" ht="15.6" customHeight="1" outlineLevel="2" x14ac:dyDescent="0.2">
      <c r="A2084" s="813"/>
      <c r="B2084" s="578"/>
      <c r="C2084" s="694"/>
      <c r="D2084" s="576" t="s">
        <v>1226</v>
      </c>
      <c r="E2084" s="579">
        <f>0.55+0.55+0.98+0.98</f>
        <v>3.06</v>
      </c>
      <c r="F2084" s="576" t="s">
        <v>71</v>
      </c>
      <c r="G2084" s="580">
        <v>0.1</v>
      </c>
      <c r="H2084" s="597">
        <f>E2084*G2084</f>
        <v>0.30600000000000005</v>
      </c>
      <c r="I2084" s="768"/>
      <c r="J2084" s="768"/>
      <c r="K2084" s="768"/>
      <c r="L2084" s="768"/>
      <c r="M2084" s="768">
        <f>J2084+H2084*Tabellen!$K$2+L2084</f>
        <v>18.360000000000003</v>
      </c>
      <c r="N2084" s="736"/>
      <c r="O2084" s="889">
        <f>R2084+T2084</f>
        <v>22.215600000000002</v>
      </c>
      <c r="P2084" s="902"/>
      <c r="Q2084" s="894" t="s">
        <v>1007</v>
      </c>
      <c r="R2084" s="889">
        <f>H2084*Tabellen!$K$2*Tabellen!$F$2</f>
        <v>22.215600000000002</v>
      </c>
      <c r="S2084" s="895" t="s">
        <v>1089</v>
      </c>
      <c r="T2084" s="889">
        <f>J2084*Tabellen!$F$2</f>
        <v>0</v>
      </c>
      <c r="U2084" s="889">
        <f>R2084*Tabellen!$G$2</f>
        <v>1.9994040000000002</v>
      </c>
      <c r="V2084" s="889">
        <f>T2084*Tabellen!$H$2</f>
        <v>0</v>
      </c>
      <c r="W2084" s="889">
        <f>U2084+V2084</f>
        <v>1.9994040000000002</v>
      </c>
      <c r="X2084" s="889">
        <f>O2084+W2084</f>
        <v>24.215004</v>
      </c>
      <c r="Y2084" s="905"/>
      <c r="Z2084" s="842"/>
      <c r="AA2084" s="842"/>
      <c r="AB2084" s="842"/>
      <c r="AC2084" s="842"/>
      <c r="AD2084" s="842"/>
      <c r="AE2084" s="842"/>
      <c r="AF2084" s="842"/>
      <c r="AG2084" s="842"/>
      <c r="AH2084" s="842"/>
      <c r="AI2084" s="842"/>
      <c r="AJ2084" s="842"/>
      <c r="AK2084" s="842"/>
      <c r="AL2084" s="842"/>
      <c r="AM2084" s="842"/>
      <c r="AN2084" s="842"/>
      <c r="AO2084" s="842"/>
      <c r="AP2084" s="842"/>
      <c r="AQ2084" s="842"/>
      <c r="AR2084" s="842"/>
      <c r="AS2084" s="842"/>
      <c r="AT2084" s="842"/>
      <c r="AU2084" s="842"/>
      <c r="AV2084" s="842"/>
      <c r="AW2084" s="842"/>
      <c r="AX2084" s="842"/>
      <c r="AY2084" s="842"/>
      <c r="AZ2084" s="842"/>
      <c r="BA2084" s="842"/>
      <c r="BB2084" s="842"/>
      <c r="BC2084" s="842"/>
      <c r="BD2084" s="842"/>
      <c r="BE2084" s="842"/>
      <c r="BF2084" s="842"/>
      <c r="BG2084" s="842"/>
      <c r="BH2084" s="842"/>
      <c r="BI2084" s="842"/>
      <c r="BJ2084" s="842"/>
      <c r="BK2084" s="842"/>
      <c r="BL2084" s="842"/>
      <c r="BM2084" s="842"/>
      <c r="BN2084" s="842"/>
      <c r="BO2084" s="842"/>
      <c r="BP2084" s="842"/>
      <c r="BQ2084" s="842"/>
      <c r="BR2084" s="842"/>
      <c r="BS2084" s="842"/>
    </row>
    <row r="2085" spans="1:71" ht="15.6" customHeight="1" outlineLevel="2" x14ac:dyDescent="0.2">
      <c r="B2085" s="578"/>
      <c r="D2085" s="576" t="s">
        <v>1351</v>
      </c>
      <c r="E2085" s="579">
        <v>1</v>
      </c>
      <c r="F2085" s="576" t="s">
        <v>73</v>
      </c>
      <c r="G2085" s="580">
        <v>2.5</v>
      </c>
      <c r="H2085" s="1011">
        <f>E2085*G2085</f>
        <v>2.5</v>
      </c>
      <c r="I2085" s="768">
        <v>574.21</v>
      </c>
      <c r="J2085" s="768">
        <f>E2085*I2085</f>
        <v>574.21</v>
      </c>
      <c r="L2085" s="768">
        <f>E2085*K2085</f>
        <v>0</v>
      </c>
      <c r="M2085" s="768">
        <f>J2085+H2085*Tabellen!$K$2+L2085</f>
        <v>724.21</v>
      </c>
      <c r="N2085" s="703"/>
      <c r="O2085" s="889">
        <f>R2085+T2085</f>
        <v>876.29410000000007</v>
      </c>
      <c r="P2085" s="902"/>
      <c r="Q2085" s="894" t="s">
        <v>1007</v>
      </c>
      <c r="R2085" s="889">
        <f>H2085*Tabellen!$K$2*Tabellen!$F$2</f>
        <v>181.5</v>
      </c>
      <c r="S2085" s="895" t="s">
        <v>1089</v>
      </c>
      <c r="T2085" s="889">
        <f>J2085*Tabellen!$F$2</f>
        <v>694.79410000000007</v>
      </c>
      <c r="U2085" s="889">
        <f>R2085*Tabellen!$G$2</f>
        <v>16.335000000000001</v>
      </c>
      <c r="V2085" s="889">
        <f>T2085*Tabellen!$H$2</f>
        <v>145.90676100000002</v>
      </c>
      <c r="W2085" s="889">
        <f>U2085+V2085</f>
        <v>162.24176100000003</v>
      </c>
      <c r="X2085" s="889">
        <f>O2085+W2085</f>
        <v>1038.5358610000001</v>
      </c>
      <c r="Y2085" s="888"/>
      <c r="Z2085" s="836"/>
    </row>
    <row r="2086" spans="1:71" s="575" customFormat="1" ht="15.6" customHeight="1" outlineLevel="2" x14ac:dyDescent="0.2">
      <c r="A2086" s="811"/>
      <c r="B2086" s="578" t="s">
        <v>1792</v>
      </c>
      <c r="C2086" s="694"/>
      <c r="D2086" s="578" t="s">
        <v>1689</v>
      </c>
      <c r="E2086" s="579"/>
      <c r="F2086" s="578"/>
      <c r="G2086" s="579"/>
      <c r="H2086" s="1011"/>
      <c r="I2086" s="781"/>
      <c r="J2086" s="768"/>
      <c r="K2086" s="768"/>
      <c r="L2086" s="768"/>
      <c r="M2086" s="768"/>
      <c r="N2086" s="704"/>
      <c r="O2086" s="897"/>
      <c r="P2086" s="897"/>
      <c r="Q2086" s="894"/>
      <c r="R2086" s="889"/>
      <c r="S2086" s="895"/>
      <c r="T2086" s="889"/>
      <c r="U2086" s="889"/>
      <c r="V2086" s="889"/>
      <c r="W2086" s="889"/>
      <c r="X2086" s="889"/>
      <c r="Y2086" s="897"/>
      <c r="Z2086" s="839"/>
      <c r="AA2086" s="839"/>
      <c r="AB2086" s="839"/>
      <c r="AC2086" s="839"/>
      <c r="AD2086" s="839"/>
      <c r="AE2086" s="839"/>
      <c r="AF2086" s="839"/>
      <c r="AG2086" s="839"/>
      <c r="AH2086" s="839"/>
      <c r="AI2086" s="839"/>
      <c r="AJ2086" s="839"/>
      <c r="AK2086" s="839"/>
      <c r="AL2086" s="839"/>
      <c r="AM2086" s="839"/>
      <c r="AN2086" s="839"/>
      <c r="AO2086" s="839"/>
      <c r="AP2086" s="839"/>
      <c r="AQ2086" s="839"/>
      <c r="AR2086" s="839"/>
      <c r="AS2086" s="839"/>
      <c r="AT2086" s="839"/>
      <c r="AU2086" s="839"/>
      <c r="AV2086" s="839"/>
      <c r="AW2086" s="839"/>
      <c r="AX2086" s="839"/>
      <c r="AY2086" s="839"/>
      <c r="AZ2086" s="839"/>
      <c r="BA2086" s="839"/>
      <c r="BB2086" s="839"/>
      <c r="BC2086" s="839"/>
      <c r="BD2086" s="839"/>
      <c r="BE2086" s="839"/>
      <c r="BF2086" s="839"/>
      <c r="BG2086" s="839"/>
      <c r="BH2086" s="839"/>
      <c r="BI2086" s="839"/>
      <c r="BJ2086" s="839"/>
      <c r="BK2086" s="839"/>
      <c r="BL2086" s="839"/>
      <c r="BM2086" s="839"/>
      <c r="BN2086" s="839"/>
      <c r="BO2086" s="839"/>
      <c r="BP2086" s="839"/>
      <c r="BQ2086" s="839"/>
      <c r="BR2086" s="839"/>
      <c r="BS2086" s="839"/>
    </row>
    <row r="2087" spans="1:71" s="575" customFormat="1" ht="15.6" customHeight="1" outlineLevel="2" x14ac:dyDescent="0.2">
      <c r="A2087" s="811"/>
      <c r="B2087" s="578"/>
      <c r="C2087" s="694"/>
      <c r="D2087" s="578" t="s">
        <v>1690</v>
      </c>
      <c r="E2087" s="579"/>
      <c r="F2087" s="578"/>
      <c r="G2087" s="579"/>
      <c r="H2087" s="1011"/>
      <c r="I2087" s="781"/>
      <c r="J2087" s="768"/>
      <c r="K2087" s="768"/>
      <c r="L2087" s="768"/>
      <c r="M2087" s="768"/>
      <c r="N2087" s="704"/>
      <c r="O2087" s="897"/>
      <c r="P2087" s="897"/>
      <c r="Q2087" s="894"/>
      <c r="R2087" s="889"/>
      <c r="S2087" s="895"/>
      <c r="T2087" s="889"/>
      <c r="U2087" s="889"/>
      <c r="V2087" s="889"/>
      <c r="W2087" s="889"/>
      <c r="X2087" s="889"/>
      <c r="Y2087" s="897"/>
      <c r="Z2087" s="839"/>
      <c r="AA2087" s="839"/>
      <c r="AB2087" s="839"/>
      <c r="AC2087" s="839"/>
      <c r="AD2087" s="839"/>
      <c r="AE2087" s="839"/>
      <c r="AF2087" s="839"/>
      <c r="AG2087" s="839"/>
      <c r="AH2087" s="839"/>
      <c r="AI2087" s="839"/>
      <c r="AJ2087" s="839"/>
      <c r="AK2087" s="839"/>
      <c r="AL2087" s="839"/>
      <c r="AM2087" s="839"/>
      <c r="AN2087" s="839"/>
      <c r="AO2087" s="839"/>
      <c r="AP2087" s="839"/>
      <c r="AQ2087" s="839"/>
      <c r="AR2087" s="839"/>
      <c r="AS2087" s="839"/>
      <c r="AT2087" s="839"/>
      <c r="AU2087" s="839"/>
      <c r="AV2087" s="839"/>
      <c r="AW2087" s="839"/>
      <c r="AX2087" s="839"/>
      <c r="AY2087" s="839"/>
      <c r="AZ2087" s="839"/>
      <c r="BA2087" s="839"/>
      <c r="BB2087" s="839"/>
      <c r="BC2087" s="839"/>
      <c r="BD2087" s="839"/>
      <c r="BE2087" s="839"/>
      <c r="BF2087" s="839"/>
      <c r="BG2087" s="839"/>
      <c r="BH2087" s="839"/>
      <c r="BI2087" s="839"/>
      <c r="BJ2087" s="839"/>
      <c r="BK2087" s="839"/>
      <c r="BL2087" s="839"/>
      <c r="BM2087" s="839"/>
      <c r="BN2087" s="839"/>
      <c r="BO2087" s="839"/>
      <c r="BP2087" s="839"/>
      <c r="BQ2087" s="839"/>
      <c r="BR2087" s="839"/>
      <c r="BS2087" s="839"/>
    </row>
    <row r="2088" spans="1:71" s="575" customFormat="1" ht="15.6" customHeight="1" outlineLevel="2" x14ac:dyDescent="0.2">
      <c r="A2088" s="811"/>
      <c r="B2088" s="686"/>
      <c r="C2088" s="699"/>
      <c r="D2088" s="692" t="s">
        <v>1224</v>
      </c>
      <c r="E2088" s="593"/>
      <c r="F2088" s="594"/>
      <c r="G2088" s="574"/>
      <c r="H2088" s="593"/>
      <c r="I2088" s="771"/>
      <c r="J2088" s="771"/>
      <c r="K2088" s="771"/>
      <c r="L2088" s="771"/>
      <c r="M2088" s="772"/>
      <c r="N2088" s="704"/>
      <c r="O2088" s="897"/>
      <c r="P2088" s="897"/>
      <c r="Q2088" s="894"/>
      <c r="R2088" s="889"/>
      <c r="S2088" s="895"/>
      <c r="T2088" s="889"/>
      <c r="U2088" s="889"/>
      <c r="V2088" s="889"/>
      <c r="W2088" s="889"/>
      <c r="X2088" s="889"/>
      <c r="Y2088" s="890"/>
      <c r="Z2088" s="841"/>
      <c r="AA2088" s="839"/>
      <c r="AB2088" s="839"/>
      <c r="AC2088" s="839"/>
      <c r="AD2088" s="839"/>
      <c r="AE2088" s="839"/>
      <c r="AF2088" s="839"/>
      <c r="AG2088" s="839"/>
      <c r="AH2088" s="839"/>
      <c r="AI2088" s="839"/>
      <c r="AJ2088" s="839"/>
      <c r="AK2088" s="839"/>
      <c r="AL2088" s="839"/>
      <c r="AM2088" s="839"/>
      <c r="AN2088" s="839"/>
      <c r="AO2088" s="839"/>
      <c r="AP2088" s="839"/>
      <c r="AQ2088" s="839"/>
      <c r="AR2088" s="839"/>
      <c r="AS2088" s="839"/>
      <c r="AT2088" s="839"/>
      <c r="AU2088" s="839"/>
      <c r="AV2088" s="839"/>
      <c r="AW2088" s="839"/>
      <c r="AX2088" s="839"/>
      <c r="AY2088" s="839"/>
      <c r="AZ2088" s="839"/>
      <c r="BA2088" s="839"/>
      <c r="BB2088" s="839"/>
      <c r="BC2088" s="839"/>
      <c r="BD2088" s="839"/>
      <c r="BE2088" s="839"/>
      <c r="BF2088" s="839"/>
      <c r="BG2088" s="839"/>
      <c r="BH2088" s="839"/>
      <c r="BI2088" s="839"/>
      <c r="BJ2088" s="839"/>
      <c r="BK2088" s="839"/>
      <c r="BL2088" s="839"/>
      <c r="BM2088" s="839"/>
      <c r="BN2088" s="839"/>
      <c r="BO2088" s="839"/>
      <c r="BP2088" s="839"/>
      <c r="BQ2088" s="839"/>
      <c r="BR2088" s="839"/>
      <c r="BS2088" s="839"/>
    </row>
    <row r="2089" spans="1:71" s="575" customFormat="1" ht="15.6" customHeight="1" outlineLevel="2" x14ac:dyDescent="0.2">
      <c r="A2089" s="811"/>
      <c r="B2089" s="686"/>
      <c r="C2089" s="699"/>
      <c r="D2089" s="692" t="s">
        <v>1358</v>
      </c>
      <c r="E2089" s="593"/>
      <c r="F2089" s="594"/>
      <c r="G2089" s="574"/>
      <c r="H2089" s="593"/>
      <c r="I2089" s="771"/>
      <c r="J2089" s="771"/>
      <c r="K2089" s="771"/>
      <c r="L2089" s="768"/>
      <c r="M2089" s="772"/>
      <c r="N2089" s="704"/>
      <c r="O2089" s="888"/>
      <c r="P2089" s="888"/>
      <c r="Q2089" s="894"/>
      <c r="R2089" s="889"/>
      <c r="S2089" s="895"/>
      <c r="T2089" s="889"/>
      <c r="U2089" s="889"/>
      <c r="V2089" s="889"/>
      <c r="W2089" s="889"/>
      <c r="X2089" s="889"/>
      <c r="Y2089" s="890"/>
      <c r="Z2089" s="841"/>
      <c r="AA2089" s="839"/>
      <c r="AB2089" s="839"/>
      <c r="AC2089" s="839"/>
      <c r="AD2089" s="839"/>
      <c r="AE2089" s="839"/>
      <c r="AF2089" s="839"/>
      <c r="AG2089" s="839"/>
      <c r="AH2089" s="839"/>
      <c r="AI2089" s="839"/>
      <c r="AJ2089" s="839"/>
      <c r="AK2089" s="839"/>
      <c r="AL2089" s="839"/>
      <c r="AM2089" s="839"/>
      <c r="AN2089" s="839"/>
      <c r="AO2089" s="839"/>
      <c r="AP2089" s="839"/>
      <c r="AQ2089" s="839"/>
      <c r="AR2089" s="839"/>
      <c r="AS2089" s="839"/>
      <c r="AT2089" s="839"/>
      <c r="AU2089" s="839"/>
      <c r="AV2089" s="839"/>
      <c r="AW2089" s="839"/>
      <c r="AX2089" s="839"/>
      <c r="AY2089" s="839"/>
      <c r="AZ2089" s="839"/>
      <c r="BA2089" s="839"/>
      <c r="BB2089" s="839"/>
      <c r="BC2089" s="839"/>
      <c r="BD2089" s="839"/>
      <c r="BE2089" s="839"/>
      <c r="BF2089" s="839"/>
      <c r="BG2089" s="839"/>
      <c r="BH2089" s="839"/>
      <c r="BI2089" s="839"/>
      <c r="BJ2089" s="839"/>
      <c r="BK2089" s="839"/>
      <c r="BL2089" s="839"/>
      <c r="BM2089" s="839"/>
      <c r="BN2089" s="839"/>
      <c r="BO2089" s="839"/>
      <c r="BP2089" s="839"/>
      <c r="BQ2089" s="839"/>
      <c r="BR2089" s="839"/>
      <c r="BS2089" s="839"/>
    </row>
    <row r="2090" spans="1:71" ht="15.6" customHeight="1" outlineLevel="2" x14ac:dyDescent="0.2">
      <c r="H2090" s="1011"/>
    </row>
    <row r="2091" spans="1:71" ht="9" customHeight="1" outlineLevel="1" x14ac:dyDescent="0.2">
      <c r="B2091" s="582"/>
      <c r="D2091" s="583"/>
      <c r="E2091" s="585"/>
      <c r="F2091" s="583"/>
      <c r="G2091" s="584"/>
      <c r="H2091" s="1018"/>
      <c r="I2091" s="769"/>
      <c r="J2091" s="769"/>
      <c r="K2091" s="769"/>
      <c r="L2091" s="769"/>
      <c r="M2091" s="769"/>
      <c r="N2091" s="694"/>
      <c r="O2091" s="892"/>
      <c r="P2091" s="892"/>
      <c r="Q2091" s="892"/>
      <c r="R2091" s="893"/>
      <c r="S2091" s="893"/>
      <c r="T2091" s="893"/>
      <c r="U2091" s="893"/>
      <c r="V2091" s="893"/>
      <c r="W2091" s="893"/>
      <c r="X2091" s="893"/>
      <c r="Y2091" s="892"/>
      <c r="Z2091" s="837"/>
      <c r="AA2091" s="838"/>
      <c r="AG2091" s="835"/>
      <c r="AH2091" s="835"/>
    </row>
    <row r="2092" spans="1:71" s="789" customFormat="1" ht="15.6" customHeight="1" outlineLevel="1" x14ac:dyDescent="0.2">
      <c r="B2092" s="569" t="s">
        <v>1138</v>
      </c>
      <c r="C2092" s="814"/>
      <c r="D2092" s="570" t="s">
        <v>1230</v>
      </c>
      <c r="E2092" s="577">
        <v>1</v>
      </c>
      <c r="F2092" s="570" t="s">
        <v>73</v>
      </c>
      <c r="G2092" s="571"/>
      <c r="H2092" s="1016">
        <f>SUM(H2103:H2103)</f>
        <v>0</v>
      </c>
      <c r="I2092" s="767"/>
      <c r="J2092" s="767">
        <f>SUM(J2103:J2103)</f>
        <v>0</v>
      </c>
      <c r="K2092" s="767"/>
      <c r="L2092" s="767">
        <f>SUM(L2103:L2103)/E2092</f>
        <v>0</v>
      </c>
      <c r="M2092" s="767">
        <f>SUM(M2093:M2101)</f>
        <v>1229.8599999999999</v>
      </c>
      <c r="N2092" s="814"/>
      <c r="O2092" s="886">
        <f>SUM(O2094:O2098)</f>
        <v>1488.1306</v>
      </c>
      <c r="P2092" s="885" t="str">
        <f>B2092</f>
        <v>V4-4-B3</v>
      </c>
      <c r="Q2092" s="885"/>
      <c r="R2092" s="886"/>
      <c r="S2092" s="886"/>
      <c r="T2092" s="886"/>
      <c r="U2092" s="899"/>
      <c r="V2092" s="886"/>
      <c r="W2092" s="886"/>
      <c r="X2092" s="886">
        <f>SUM(X2093:X2103)/E2092</f>
        <v>1739.967658</v>
      </c>
      <c r="Y2092" s="885"/>
      <c r="Z2092" s="836"/>
      <c r="AA2092" s="832"/>
      <c r="AB2092" s="832"/>
      <c r="AC2092" s="832"/>
      <c r="AD2092" s="832"/>
      <c r="AE2092" s="832"/>
      <c r="AF2092" s="832"/>
      <c r="AG2092" s="832"/>
      <c r="AH2092" s="832"/>
      <c r="AI2092" s="832"/>
      <c r="AJ2092" s="832"/>
      <c r="AK2092" s="832"/>
      <c r="AL2092" s="832"/>
      <c r="AM2092" s="832"/>
      <c r="AN2092" s="832"/>
      <c r="AO2092" s="832"/>
      <c r="AP2092" s="832"/>
      <c r="AQ2092" s="832"/>
      <c r="AR2092" s="832"/>
      <c r="AS2092" s="832"/>
      <c r="AT2092" s="832"/>
      <c r="AU2092" s="832"/>
      <c r="AV2092" s="832"/>
      <c r="AW2092" s="832"/>
      <c r="AX2092" s="832"/>
      <c r="AY2092" s="832"/>
      <c r="AZ2092" s="832"/>
      <c r="BA2092" s="832"/>
      <c r="BB2092" s="832"/>
      <c r="BC2092" s="832"/>
      <c r="BD2092" s="832"/>
      <c r="BE2092" s="832"/>
      <c r="BF2092" s="832"/>
      <c r="BG2092" s="832"/>
      <c r="BH2092" s="832"/>
      <c r="BI2092" s="832"/>
      <c r="BJ2092" s="832"/>
      <c r="BK2092" s="832"/>
      <c r="BL2092" s="832"/>
      <c r="BM2092" s="832"/>
      <c r="BN2092" s="832"/>
      <c r="BO2092" s="832"/>
      <c r="BP2092" s="832"/>
      <c r="BQ2092" s="832"/>
      <c r="BR2092" s="832"/>
      <c r="BS2092" s="832"/>
    </row>
    <row r="2093" spans="1:71" s="575" customFormat="1" ht="15.6" customHeight="1" outlineLevel="2" x14ac:dyDescent="0.2">
      <c r="A2093" s="811"/>
      <c r="B2093" s="578"/>
      <c r="C2093" s="694"/>
      <c r="D2093" s="576"/>
      <c r="E2093" s="590"/>
      <c r="G2093" s="573"/>
      <c r="H2093" s="856"/>
      <c r="I2093" s="770"/>
      <c r="J2093" s="770"/>
      <c r="K2093" s="770"/>
      <c r="L2093" s="770"/>
      <c r="M2093" s="770"/>
      <c r="N2093" s="704"/>
      <c r="O2093" s="888" t="str">
        <f>R2093</f>
        <v>incl. opslagen</v>
      </c>
      <c r="P2093" s="888"/>
      <c r="Q2093" s="894"/>
      <c r="R2093" s="901" t="str">
        <f>Tabellen!$C$2</f>
        <v>incl. opslagen</v>
      </c>
      <c r="S2093" s="895"/>
      <c r="T2093" s="901" t="str">
        <f>Tabellen!$C$2</f>
        <v>incl. opslagen</v>
      </c>
      <c r="U2093" s="889"/>
      <c r="V2093" s="889"/>
      <c r="W2093" s="889"/>
      <c r="X2093" s="889"/>
      <c r="Y2093" s="888"/>
      <c r="Z2093" s="839"/>
      <c r="AA2093" s="839"/>
      <c r="AB2093" s="839"/>
      <c r="AC2093" s="839"/>
      <c r="AD2093" s="839"/>
      <c r="AE2093" s="839"/>
      <c r="AF2093" s="839"/>
      <c r="AG2093" s="839"/>
      <c r="AH2093" s="839"/>
      <c r="AI2093" s="839"/>
      <c r="AJ2093" s="839"/>
      <c r="AK2093" s="839"/>
      <c r="AL2093" s="839"/>
      <c r="AM2093" s="839"/>
      <c r="AN2093" s="839"/>
      <c r="AO2093" s="839"/>
      <c r="AP2093" s="839"/>
      <c r="AQ2093" s="839"/>
      <c r="AR2093" s="839"/>
      <c r="AS2093" s="839"/>
      <c r="AT2093" s="839"/>
      <c r="AU2093" s="839"/>
      <c r="AV2093" s="839"/>
      <c r="AW2093" s="839"/>
      <c r="AX2093" s="839"/>
      <c r="AY2093" s="839"/>
      <c r="AZ2093" s="839"/>
      <c r="BA2093" s="839"/>
      <c r="BB2093" s="839"/>
      <c r="BC2093" s="839"/>
      <c r="BD2093" s="839"/>
      <c r="BE2093" s="839"/>
      <c r="BF2093" s="839"/>
      <c r="BG2093" s="839"/>
      <c r="BH2093" s="839"/>
      <c r="BI2093" s="839"/>
      <c r="BJ2093" s="839"/>
      <c r="BK2093" s="839"/>
      <c r="BL2093" s="839"/>
      <c r="BM2093" s="839"/>
      <c r="BN2093" s="839"/>
      <c r="BO2093" s="839"/>
      <c r="BP2093" s="839"/>
      <c r="BQ2093" s="839"/>
      <c r="BR2093" s="839"/>
      <c r="BS2093" s="839"/>
    </row>
    <row r="2094" spans="1:71" s="575" customFormat="1" ht="15.6" customHeight="1" outlineLevel="2" x14ac:dyDescent="0.2">
      <c r="A2094" s="811"/>
      <c r="B2094" s="578"/>
      <c r="C2094" s="694"/>
      <c r="D2094" s="578" t="s">
        <v>1225</v>
      </c>
      <c r="E2094" s="579">
        <v>1</v>
      </c>
      <c r="F2094" s="576" t="s">
        <v>73</v>
      </c>
      <c r="G2094" s="579">
        <v>2</v>
      </c>
      <c r="H2094" s="597">
        <f>E2094*G2094</f>
        <v>2</v>
      </c>
      <c r="I2094" s="768">
        <v>25</v>
      </c>
      <c r="J2094" s="768">
        <f>E2094*I2094</f>
        <v>25</v>
      </c>
      <c r="K2094" s="768"/>
      <c r="L2094" s="768">
        <f>E2094*K2094</f>
        <v>0</v>
      </c>
      <c r="M2094" s="768">
        <f>J2094+H2094*Tabellen!$K$2+L2094</f>
        <v>145</v>
      </c>
      <c r="N2094" s="704"/>
      <c r="O2094" s="889">
        <f>R2094+T2094</f>
        <v>175.45</v>
      </c>
      <c r="P2094" s="902"/>
      <c r="Q2094" s="894" t="s">
        <v>1007</v>
      </c>
      <c r="R2094" s="889">
        <f>H2094*Tabellen!$K$2*Tabellen!$F$2</f>
        <v>145.19999999999999</v>
      </c>
      <c r="S2094" s="895" t="s">
        <v>1089</v>
      </c>
      <c r="T2094" s="889">
        <f>J2094*Tabellen!$F$2</f>
        <v>30.25</v>
      </c>
      <c r="U2094" s="889">
        <f>R2094*Tabellen!$G$2</f>
        <v>13.067999999999998</v>
      </c>
      <c r="V2094" s="889">
        <f>T2094*Tabellen!$H$2</f>
        <v>6.3525</v>
      </c>
      <c r="W2094" s="889">
        <f>U2094+V2094</f>
        <v>19.420499999999997</v>
      </c>
      <c r="X2094" s="889">
        <f>O2094+W2094</f>
        <v>194.87049999999999</v>
      </c>
      <c r="Y2094" s="888"/>
      <c r="Z2094" s="839"/>
      <c r="AA2094" s="839"/>
      <c r="AB2094" s="839"/>
      <c r="AC2094" s="839"/>
      <c r="AD2094" s="839"/>
      <c r="AE2094" s="839"/>
      <c r="AF2094" s="839"/>
      <c r="AG2094" s="839"/>
      <c r="AH2094" s="839"/>
      <c r="AI2094" s="839"/>
      <c r="AJ2094" s="839"/>
      <c r="AK2094" s="839"/>
      <c r="AL2094" s="839"/>
      <c r="AM2094" s="839"/>
      <c r="AN2094" s="839"/>
      <c r="AO2094" s="839"/>
      <c r="AP2094" s="839"/>
      <c r="AQ2094" s="839"/>
      <c r="AR2094" s="839"/>
      <c r="AS2094" s="839"/>
      <c r="AT2094" s="839"/>
      <c r="AU2094" s="839"/>
      <c r="AV2094" s="839"/>
      <c r="AW2094" s="839"/>
      <c r="AX2094" s="839"/>
      <c r="AY2094" s="839"/>
      <c r="AZ2094" s="839"/>
      <c r="BA2094" s="839"/>
      <c r="BB2094" s="839"/>
      <c r="BC2094" s="839"/>
      <c r="BD2094" s="839"/>
      <c r="BE2094" s="839"/>
      <c r="BF2094" s="839"/>
      <c r="BG2094" s="839"/>
      <c r="BH2094" s="839"/>
      <c r="BI2094" s="839"/>
      <c r="BJ2094" s="839"/>
      <c r="BK2094" s="839"/>
      <c r="BL2094" s="839"/>
      <c r="BM2094" s="839"/>
      <c r="BN2094" s="839"/>
      <c r="BO2094" s="839"/>
      <c r="BP2094" s="839"/>
      <c r="BQ2094" s="839"/>
      <c r="BR2094" s="839"/>
      <c r="BS2094" s="839"/>
    </row>
    <row r="2095" spans="1:71" ht="15.6" customHeight="1" outlineLevel="2" x14ac:dyDescent="0.2">
      <c r="D2095" s="576" t="s">
        <v>1227</v>
      </c>
      <c r="E2095" s="579">
        <v>1</v>
      </c>
      <c r="F2095" s="576" t="s">
        <v>72</v>
      </c>
      <c r="G2095" s="580">
        <v>0.5</v>
      </c>
      <c r="H2095" s="1011">
        <f>E2095*G2095</f>
        <v>0.5</v>
      </c>
      <c r="J2095" s="768">
        <f>E2095*I2095</f>
        <v>0</v>
      </c>
      <c r="L2095" s="768">
        <f>E2095*K2095</f>
        <v>0</v>
      </c>
      <c r="M2095" s="768">
        <f>J2095+H2095*Tabellen!$K$2+L2095</f>
        <v>30</v>
      </c>
      <c r="O2095" s="889">
        <f>R2095+T2095</f>
        <v>36.299999999999997</v>
      </c>
      <c r="P2095" s="902"/>
      <c r="Q2095" s="894" t="s">
        <v>1007</v>
      </c>
      <c r="R2095" s="889">
        <f>H2095*Tabellen!$K$2*Tabellen!$F$2</f>
        <v>36.299999999999997</v>
      </c>
      <c r="S2095" s="895" t="s">
        <v>1089</v>
      </c>
      <c r="T2095" s="889">
        <f>J2095*Tabellen!$F$2</f>
        <v>0</v>
      </c>
      <c r="U2095" s="889">
        <f>R2095*Tabellen!$G$2</f>
        <v>3.2669999999999995</v>
      </c>
      <c r="V2095" s="889">
        <f>T2095*Tabellen!$H$2</f>
        <v>0</v>
      </c>
      <c r="W2095" s="889">
        <f>U2095+V2095</f>
        <v>3.2669999999999995</v>
      </c>
      <c r="X2095" s="889">
        <f>O2095+W2095</f>
        <v>39.566999999999993</v>
      </c>
    </row>
    <row r="2096" spans="1:71" s="733" customFormat="1" ht="15.6" customHeight="1" outlineLevel="2" x14ac:dyDescent="0.2">
      <c r="A2096" s="813"/>
      <c r="B2096" s="578"/>
      <c r="C2096" s="694"/>
      <c r="D2096" s="576" t="s">
        <v>1226</v>
      </c>
      <c r="E2096" s="579">
        <f>1.14+1.14+1.18+1.18</f>
        <v>4.6399999999999997</v>
      </c>
      <c r="F2096" s="576" t="s">
        <v>71</v>
      </c>
      <c r="G2096" s="580">
        <v>0.1</v>
      </c>
      <c r="H2096" s="597">
        <f>E2096*G2096</f>
        <v>0.46399999999999997</v>
      </c>
      <c r="I2096" s="768"/>
      <c r="J2096" s="768"/>
      <c r="K2096" s="768"/>
      <c r="L2096" s="768"/>
      <c r="M2096" s="768">
        <f>J2096+H2096*Tabellen!$K$2+L2096</f>
        <v>27.839999999999996</v>
      </c>
      <c r="N2096" s="736"/>
      <c r="O2096" s="889">
        <f>R2096+T2096</f>
        <v>33.686399999999992</v>
      </c>
      <c r="P2096" s="902"/>
      <c r="Q2096" s="894" t="s">
        <v>1007</v>
      </c>
      <c r="R2096" s="889">
        <f>H2096*Tabellen!$K$2*Tabellen!$F$2</f>
        <v>33.686399999999992</v>
      </c>
      <c r="S2096" s="895" t="s">
        <v>1089</v>
      </c>
      <c r="T2096" s="889">
        <f>J2096*Tabellen!$F$2</f>
        <v>0</v>
      </c>
      <c r="U2096" s="889">
        <f>R2096*Tabellen!$G$2</f>
        <v>3.0317759999999994</v>
      </c>
      <c r="V2096" s="889">
        <f>T2096*Tabellen!$H$2</f>
        <v>0</v>
      </c>
      <c r="W2096" s="889">
        <f>U2096+V2096</f>
        <v>3.0317759999999994</v>
      </c>
      <c r="X2096" s="889">
        <f>O2096+W2096</f>
        <v>36.718175999999993</v>
      </c>
      <c r="Y2096" s="905"/>
      <c r="Z2096" s="842"/>
      <c r="AA2096" s="842"/>
      <c r="AB2096" s="842"/>
      <c r="AC2096" s="842"/>
      <c r="AD2096" s="842"/>
      <c r="AE2096" s="842"/>
      <c r="AF2096" s="842"/>
      <c r="AG2096" s="842"/>
      <c r="AH2096" s="842"/>
      <c r="AI2096" s="842"/>
      <c r="AJ2096" s="842"/>
      <c r="AK2096" s="842"/>
      <c r="AL2096" s="842"/>
      <c r="AM2096" s="842"/>
      <c r="AN2096" s="842"/>
      <c r="AO2096" s="842"/>
      <c r="AP2096" s="842"/>
      <c r="AQ2096" s="842"/>
      <c r="AR2096" s="842"/>
      <c r="AS2096" s="842"/>
      <c r="AT2096" s="842"/>
      <c r="AU2096" s="842"/>
      <c r="AV2096" s="842"/>
      <c r="AW2096" s="842"/>
      <c r="AX2096" s="842"/>
      <c r="AY2096" s="842"/>
      <c r="AZ2096" s="842"/>
      <c r="BA2096" s="842"/>
      <c r="BB2096" s="842"/>
      <c r="BC2096" s="842"/>
      <c r="BD2096" s="842"/>
      <c r="BE2096" s="842"/>
      <c r="BF2096" s="842"/>
      <c r="BG2096" s="842"/>
      <c r="BH2096" s="842"/>
      <c r="BI2096" s="842"/>
      <c r="BJ2096" s="842"/>
      <c r="BK2096" s="842"/>
      <c r="BL2096" s="842"/>
      <c r="BM2096" s="842"/>
      <c r="BN2096" s="842"/>
      <c r="BO2096" s="842"/>
      <c r="BP2096" s="842"/>
      <c r="BQ2096" s="842"/>
      <c r="BR2096" s="842"/>
      <c r="BS2096" s="842"/>
    </row>
    <row r="2097" spans="1:71" ht="15.6" customHeight="1" outlineLevel="2" x14ac:dyDescent="0.2">
      <c r="B2097" s="578" t="s">
        <v>1793</v>
      </c>
      <c r="D2097" s="576" t="s">
        <v>1366</v>
      </c>
      <c r="E2097" s="579">
        <v>1</v>
      </c>
      <c r="F2097" s="576" t="s">
        <v>73</v>
      </c>
      <c r="G2097" s="580">
        <v>4</v>
      </c>
      <c r="H2097" s="1011">
        <f>E2097*G2097</f>
        <v>4</v>
      </c>
      <c r="I2097" s="1014">
        <v>787.02</v>
      </c>
      <c r="J2097" s="768">
        <f>E2097*I2097</f>
        <v>787.02</v>
      </c>
      <c r="L2097" s="768">
        <f>E2097*K2097</f>
        <v>0</v>
      </c>
      <c r="M2097" s="768">
        <f>J2097+H2097*Tabellen!$K$2+L2097</f>
        <v>1027.02</v>
      </c>
      <c r="N2097" s="703"/>
      <c r="O2097" s="889">
        <f>R2097+T2097</f>
        <v>1242.6941999999999</v>
      </c>
      <c r="P2097" s="902"/>
      <c r="Q2097" s="894" t="s">
        <v>1007</v>
      </c>
      <c r="R2097" s="889">
        <f>H2097*Tabellen!$K$2*Tabellen!$F$2</f>
        <v>290.39999999999998</v>
      </c>
      <c r="S2097" s="895" t="s">
        <v>1089</v>
      </c>
      <c r="T2097" s="889">
        <f>J2097*Tabellen!$F$2</f>
        <v>952.29419999999993</v>
      </c>
      <c r="U2097" s="889">
        <f>R2097*Tabellen!$G$2</f>
        <v>26.135999999999996</v>
      </c>
      <c r="V2097" s="889">
        <f>T2097*Tabellen!$H$2</f>
        <v>199.98178199999998</v>
      </c>
      <c r="W2097" s="889">
        <f>U2097+V2097</f>
        <v>226.11778199999998</v>
      </c>
      <c r="X2097" s="889">
        <f>O2097+W2097</f>
        <v>1468.8119819999999</v>
      </c>
      <c r="Y2097" s="888"/>
      <c r="Z2097" s="836"/>
    </row>
    <row r="2098" spans="1:71" s="575" customFormat="1" ht="15.6" customHeight="1" outlineLevel="2" x14ac:dyDescent="0.2">
      <c r="A2098" s="811"/>
      <c r="B2098" s="578"/>
      <c r="C2098" s="694"/>
      <c r="D2098" s="578" t="s">
        <v>1689</v>
      </c>
      <c r="E2098" s="579"/>
      <c r="F2098" s="578"/>
      <c r="G2098" s="579"/>
      <c r="H2098" s="1011"/>
      <c r="I2098" s="781"/>
      <c r="J2098" s="768"/>
      <c r="K2098" s="768"/>
      <c r="L2098" s="768"/>
      <c r="M2098" s="768"/>
      <c r="N2098" s="704"/>
      <c r="O2098" s="897"/>
      <c r="P2098" s="897"/>
      <c r="Q2098" s="894"/>
      <c r="R2098" s="889"/>
      <c r="S2098" s="895"/>
      <c r="T2098" s="889"/>
      <c r="U2098" s="889"/>
      <c r="V2098" s="889"/>
      <c r="W2098" s="889"/>
      <c r="X2098" s="889"/>
      <c r="Y2098" s="897"/>
      <c r="Z2098" s="839"/>
      <c r="AA2098" s="839"/>
      <c r="AB2098" s="839"/>
      <c r="AC2098" s="839"/>
      <c r="AD2098" s="839"/>
      <c r="AE2098" s="839"/>
      <c r="AF2098" s="839"/>
      <c r="AG2098" s="839"/>
      <c r="AH2098" s="839"/>
      <c r="AI2098" s="839"/>
      <c r="AJ2098" s="839"/>
      <c r="AK2098" s="839"/>
      <c r="AL2098" s="839"/>
      <c r="AM2098" s="839"/>
      <c r="AN2098" s="839"/>
      <c r="AO2098" s="839"/>
      <c r="AP2098" s="839"/>
      <c r="AQ2098" s="839"/>
      <c r="AR2098" s="839"/>
      <c r="AS2098" s="839"/>
      <c r="AT2098" s="839"/>
      <c r="AU2098" s="839"/>
      <c r="AV2098" s="839"/>
      <c r="AW2098" s="839"/>
      <c r="AX2098" s="839"/>
      <c r="AY2098" s="839"/>
      <c r="AZ2098" s="839"/>
      <c r="BA2098" s="839"/>
      <c r="BB2098" s="839"/>
      <c r="BC2098" s="839"/>
      <c r="BD2098" s="839"/>
      <c r="BE2098" s="839"/>
      <c r="BF2098" s="839"/>
      <c r="BG2098" s="839"/>
      <c r="BH2098" s="839"/>
      <c r="BI2098" s="839"/>
      <c r="BJ2098" s="839"/>
      <c r="BK2098" s="839"/>
      <c r="BL2098" s="839"/>
      <c r="BM2098" s="839"/>
      <c r="BN2098" s="839"/>
      <c r="BO2098" s="839"/>
      <c r="BP2098" s="839"/>
      <c r="BQ2098" s="839"/>
      <c r="BR2098" s="839"/>
      <c r="BS2098" s="839"/>
    </row>
    <row r="2099" spans="1:71" s="575" customFormat="1" ht="15.6" customHeight="1" outlineLevel="2" x14ac:dyDescent="0.2">
      <c r="A2099" s="811"/>
      <c r="B2099" s="578"/>
      <c r="C2099" s="694"/>
      <c r="D2099" s="578" t="s">
        <v>1690</v>
      </c>
      <c r="E2099" s="579"/>
      <c r="F2099" s="578"/>
      <c r="G2099" s="579"/>
      <c r="H2099" s="1011"/>
      <c r="I2099" s="781"/>
      <c r="J2099" s="768"/>
      <c r="K2099" s="768"/>
      <c r="L2099" s="768"/>
      <c r="M2099" s="768"/>
      <c r="N2099" s="704"/>
      <c r="O2099" s="897"/>
      <c r="P2099" s="897"/>
      <c r="Q2099" s="894"/>
      <c r="R2099" s="889"/>
      <c r="S2099" s="895"/>
      <c r="T2099" s="889"/>
      <c r="U2099" s="889"/>
      <c r="V2099" s="889"/>
      <c r="W2099" s="889"/>
      <c r="X2099" s="889"/>
      <c r="Y2099" s="897"/>
      <c r="Z2099" s="839"/>
      <c r="AA2099" s="839"/>
      <c r="AB2099" s="839"/>
      <c r="AC2099" s="839"/>
      <c r="AD2099" s="839"/>
      <c r="AE2099" s="839"/>
      <c r="AF2099" s="839"/>
      <c r="AG2099" s="839"/>
      <c r="AH2099" s="839"/>
      <c r="AI2099" s="839"/>
      <c r="AJ2099" s="839"/>
      <c r="AK2099" s="839"/>
      <c r="AL2099" s="839"/>
      <c r="AM2099" s="839"/>
      <c r="AN2099" s="839"/>
      <c r="AO2099" s="839"/>
      <c r="AP2099" s="839"/>
      <c r="AQ2099" s="839"/>
      <c r="AR2099" s="839"/>
      <c r="AS2099" s="839"/>
      <c r="AT2099" s="839"/>
      <c r="AU2099" s="839"/>
      <c r="AV2099" s="839"/>
      <c r="AW2099" s="839"/>
      <c r="AX2099" s="839"/>
      <c r="AY2099" s="839"/>
      <c r="AZ2099" s="839"/>
      <c r="BA2099" s="839"/>
      <c r="BB2099" s="839"/>
      <c r="BC2099" s="839"/>
      <c r="BD2099" s="839"/>
      <c r="BE2099" s="839"/>
      <c r="BF2099" s="839"/>
      <c r="BG2099" s="839"/>
      <c r="BH2099" s="839"/>
      <c r="BI2099" s="839"/>
      <c r="BJ2099" s="839"/>
      <c r="BK2099" s="839"/>
      <c r="BL2099" s="839"/>
      <c r="BM2099" s="839"/>
      <c r="BN2099" s="839"/>
      <c r="BO2099" s="839"/>
      <c r="BP2099" s="839"/>
      <c r="BQ2099" s="839"/>
      <c r="BR2099" s="839"/>
      <c r="BS2099" s="839"/>
    </row>
    <row r="2100" spans="1:71" s="575" customFormat="1" ht="15.6" customHeight="1" outlineLevel="2" x14ac:dyDescent="0.2">
      <c r="A2100" s="811"/>
      <c r="B2100" s="686"/>
      <c r="C2100" s="699"/>
      <c r="D2100" s="692" t="s">
        <v>1224</v>
      </c>
      <c r="E2100" s="593"/>
      <c r="F2100" s="594"/>
      <c r="G2100" s="574"/>
      <c r="H2100" s="593"/>
      <c r="I2100" s="771"/>
      <c r="J2100" s="771"/>
      <c r="K2100" s="771"/>
      <c r="L2100" s="771"/>
      <c r="M2100" s="772"/>
      <c r="N2100" s="704"/>
      <c r="O2100" s="897"/>
      <c r="P2100" s="897"/>
      <c r="Q2100" s="894"/>
      <c r="R2100" s="889"/>
      <c r="S2100" s="895"/>
      <c r="T2100" s="889"/>
      <c r="U2100" s="889"/>
      <c r="V2100" s="889"/>
      <c r="W2100" s="889"/>
      <c r="X2100" s="889"/>
      <c r="Y2100" s="890"/>
      <c r="Z2100" s="841"/>
      <c r="AA2100" s="839"/>
      <c r="AB2100" s="839"/>
      <c r="AC2100" s="839"/>
      <c r="AD2100" s="839"/>
      <c r="AE2100" s="839"/>
      <c r="AF2100" s="839"/>
      <c r="AG2100" s="839"/>
      <c r="AH2100" s="839"/>
      <c r="AI2100" s="839"/>
      <c r="AJ2100" s="839"/>
      <c r="AK2100" s="839"/>
      <c r="AL2100" s="839"/>
      <c r="AM2100" s="839"/>
      <c r="AN2100" s="839"/>
      <c r="AO2100" s="839"/>
      <c r="AP2100" s="839"/>
      <c r="AQ2100" s="839"/>
      <c r="AR2100" s="839"/>
      <c r="AS2100" s="839"/>
      <c r="AT2100" s="839"/>
      <c r="AU2100" s="839"/>
      <c r="AV2100" s="839"/>
      <c r="AW2100" s="839"/>
      <c r="AX2100" s="839"/>
      <c r="AY2100" s="839"/>
      <c r="AZ2100" s="839"/>
      <c r="BA2100" s="839"/>
      <c r="BB2100" s="839"/>
      <c r="BC2100" s="839"/>
      <c r="BD2100" s="839"/>
      <c r="BE2100" s="839"/>
      <c r="BF2100" s="839"/>
      <c r="BG2100" s="839"/>
      <c r="BH2100" s="839"/>
      <c r="BI2100" s="839"/>
      <c r="BJ2100" s="839"/>
      <c r="BK2100" s="839"/>
      <c r="BL2100" s="839"/>
      <c r="BM2100" s="839"/>
      <c r="BN2100" s="839"/>
      <c r="BO2100" s="839"/>
      <c r="BP2100" s="839"/>
      <c r="BQ2100" s="839"/>
      <c r="BR2100" s="839"/>
      <c r="BS2100" s="839"/>
    </row>
    <row r="2101" spans="1:71" s="575" customFormat="1" ht="15.6" customHeight="1" outlineLevel="2" x14ac:dyDescent="0.2">
      <c r="A2101" s="811"/>
      <c r="B2101" s="686"/>
      <c r="C2101" s="699"/>
      <c r="D2101" s="576" t="s">
        <v>1358</v>
      </c>
      <c r="E2101" s="593"/>
      <c r="F2101" s="594"/>
      <c r="G2101" s="574"/>
      <c r="H2101" s="593"/>
      <c r="I2101" s="771"/>
      <c r="J2101" s="771"/>
      <c r="K2101" s="771"/>
      <c r="L2101" s="768"/>
      <c r="M2101" s="772"/>
      <c r="N2101" s="704"/>
      <c r="O2101" s="888"/>
      <c r="P2101" s="888"/>
      <c r="Q2101" s="894"/>
      <c r="R2101" s="889"/>
      <c r="S2101" s="895"/>
      <c r="T2101" s="889"/>
      <c r="U2101" s="889"/>
      <c r="V2101" s="889"/>
      <c r="W2101" s="889"/>
      <c r="X2101" s="889"/>
      <c r="Y2101" s="890"/>
      <c r="Z2101" s="841"/>
      <c r="AA2101" s="839"/>
      <c r="AB2101" s="839"/>
      <c r="AC2101" s="839"/>
      <c r="AD2101" s="839"/>
      <c r="AE2101" s="839"/>
      <c r="AF2101" s="839"/>
      <c r="AG2101" s="839"/>
      <c r="AH2101" s="839"/>
      <c r="AI2101" s="839"/>
      <c r="AJ2101" s="839"/>
      <c r="AK2101" s="839"/>
      <c r="AL2101" s="839"/>
      <c r="AM2101" s="839"/>
      <c r="AN2101" s="839"/>
      <c r="AO2101" s="839"/>
      <c r="AP2101" s="839"/>
      <c r="AQ2101" s="839"/>
      <c r="AR2101" s="839"/>
      <c r="AS2101" s="839"/>
      <c r="AT2101" s="839"/>
      <c r="AU2101" s="839"/>
      <c r="AV2101" s="839"/>
      <c r="AW2101" s="839"/>
      <c r="AX2101" s="839"/>
      <c r="AY2101" s="839"/>
      <c r="AZ2101" s="839"/>
      <c r="BA2101" s="839"/>
      <c r="BB2101" s="839"/>
      <c r="BC2101" s="839"/>
      <c r="BD2101" s="839"/>
      <c r="BE2101" s="839"/>
      <c r="BF2101" s="839"/>
      <c r="BG2101" s="839"/>
      <c r="BH2101" s="839"/>
      <c r="BI2101" s="839"/>
      <c r="BJ2101" s="839"/>
      <c r="BK2101" s="839"/>
      <c r="BL2101" s="839"/>
      <c r="BM2101" s="839"/>
      <c r="BN2101" s="839"/>
      <c r="BO2101" s="839"/>
      <c r="BP2101" s="839"/>
      <c r="BQ2101" s="839"/>
      <c r="BR2101" s="839"/>
      <c r="BS2101" s="839"/>
    </row>
    <row r="2102" spans="1:71" ht="15.6" customHeight="1" outlineLevel="2" x14ac:dyDescent="0.2">
      <c r="H2102" s="1011"/>
    </row>
    <row r="2103" spans="1:71" s="575" customFormat="1" ht="15.6" customHeight="1" outlineLevel="2" x14ac:dyDescent="0.2">
      <c r="A2103" s="811"/>
      <c r="B2103" s="581"/>
      <c r="C2103" s="699"/>
      <c r="D2103" s="855"/>
      <c r="E2103" s="856"/>
      <c r="F2103" s="857"/>
      <c r="G2103" s="573"/>
      <c r="H2103" s="856"/>
      <c r="I2103" s="770"/>
      <c r="J2103" s="770"/>
      <c r="K2103" s="770"/>
      <c r="L2103" s="770"/>
      <c r="M2103" s="770"/>
      <c r="N2103" s="704"/>
      <c r="O2103" s="888" t="str">
        <f>R2103</f>
        <v>incl. opslagen</v>
      </c>
      <c r="P2103" s="888"/>
      <c r="Q2103" s="894"/>
      <c r="R2103" s="901" t="str">
        <f>Tabellen!$C$2</f>
        <v>incl. opslagen</v>
      </c>
      <c r="S2103" s="895"/>
      <c r="T2103" s="901" t="str">
        <f>Tabellen!$C$2</f>
        <v>incl. opslagen</v>
      </c>
      <c r="U2103" s="889"/>
      <c r="V2103" s="889"/>
      <c r="W2103" s="889"/>
      <c r="X2103" s="889"/>
      <c r="Y2103" s="890"/>
      <c r="Z2103" s="841"/>
      <c r="AA2103" s="839"/>
      <c r="AB2103" s="839"/>
      <c r="AC2103" s="839"/>
      <c r="AD2103" s="839"/>
      <c r="AE2103" s="839"/>
      <c r="AF2103" s="839"/>
      <c r="AG2103" s="839"/>
      <c r="AH2103" s="839"/>
      <c r="AI2103" s="839"/>
      <c r="AJ2103" s="839"/>
      <c r="AK2103" s="839"/>
      <c r="AL2103" s="839"/>
      <c r="AM2103" s="839"/>
      <c r="AN2103" s="839"/>
      <c r="AO2103" s="839"/>
      <c r="AP2103" s="839"/>
      <c r="AQ2103" s="839"/>
      <c r="AR2103" s="839"/>
      <c r="AS2103" s="839"/>
      <c r="AT2103" s="839"/>
      <c r="AU2103" s="839"/>
      <c r="AV2103" s="839"/>
      <c r="AW2103" s="839"/>
      <c r="AX2103" s="839"/>
      <c r="AY2103" s="839"/>
      <c r="AZ2103" s="839"/>
      <c r="BA2103" s="839"/>
      <c r="BB2103" s="839"/>
      <c r="BC2103" s="839"/>
      <c r="BD2103" s="839"/>
      <c r="BE2103" s="839"/>
      <c r="BF2103" s="839"/>
      <c r="BG2103" s="839"/>
      <c r="BH2103" s="839"/>
      <c r="BI2103" s="839"/>
      <c r="BJ2103" s="839"/>
      <c r="BK2103" s="839"/>
      <c r="BL2103" s="839"/>
      <c r="BM2103" s="839"/>
      <c r="BN2103" s="839"/>
      <c r="BO2103" s="839"/>
      <c r="BP2103" s="839"/>
      <c r="BQ2103" s="839"/>
      <c r="BR2103" s="839"/>
      <c r="BS2103" s="839"/>
    </row>
    <row r="2104" spans="1:71" ht="9" customHeight="1" outlineLevel="1" x14ac:dyDescent="0.2">
      <c r="B2104" s="582"/>
      <c r="D2104" s="583"/>
      <c r="E2104" s="585"/>
      <c r="F2104" s="583"/>
      <c r="G2104" s="584"/>
      <c r="H2104" s="1018"/>
      <c r="I2104" s="769"/>
      <c r="J2104" s="769"/>
      <c r="K2104" s="769"/>
      <c r="L2104" s="769"/>
      <c r="M2104" s="769"/>
      <c r="N2104" s="694"/>
      <c r="O2104" s="892"/>
      <c r="P2104" s="892"/>
      <c r="Q2104" s="892"/>
      <c r="R2104" s="893"/>
      <c r="S2104" s="893"/>
      <c r="T2104" s="893"/>
      <c r="U2104" s="893"/>
      <c r="V2104" s="893"/>
      <c r="W2104" s="893"/>
      <c r="X2104" s="893"/>
      <c r="Y2104" s="892"/>
      <c r="Z2104" s="837"/>
      <c r="AA2104" s="838"/>
      <c r="AG2104" s="835"/>
      <c r="AH2104" s="835"/>
    </row>
    <row r="2105" spans="1:71" s="574" customFormat="1" ht="15.6" customHeight="1" outlineLevel="1" x14ac:dyDescent="0.2">
      <c r="B2105" s="569" t="s">
        <v>1796</v>
      </c>
      <c r="C2105" s="814"/>
      <c r="D2105" s="570" t="s">
        <v>1812</v>
      </c>
      <c r="E2105" s="577">
        <v>1</v>
      </c>
      <c r="F2105" s="570" t="s">
        <v>73</v>
      </c>
      <c r="G2105" s="571"/>
      <c r="H2105" s="1016">
        <f>SUM(H2107:H2115)</f>
        <v>4.6560000000000006</v>
      </c>
      <c r="I2105" s="767"/>
      <c r="J2105" s="767">
        <f>SUM(J2107:J2115)</f>
        <v>541.75</v>
      </c>
      <c r="K2105" s="767"/>
      <c r="L2105" s="767">
        <f>SUM(L2107:L2115)</f>
        <v>0</v>
      </c>
      <c r="M2105" s="767">
        <f>SUM(M2107:M2115)</f>
        <v>821.11</v>
      </c>
      <c r="N2105" s="814"/>
      <c r="O2105" s="767">
        <f>SUM(O2106:O2114)</f>
        <v>993.54309999999987</v>
      </c>
      <c r="P2105" s="885" t="str">
        <f>B2105</f>
        <v>V4-4-B4</v>
      </c>
      <c r="Q2105" s="885"/>
      <c r="R2105" s="886"/>
      <c r="S2105" s="886"/>
      <c r="T2105" s="886"/>
      <c r="U2105" s="899"/>
      <c r="V2105" s="886"/>
      <c r="W2105" s="886"/>
      <c r="X2105" s="886">
        <f>SUM(X2106:X2110)/E2105</f>
        <v>1161.6240789999999</v>
      </c>
      <c r="Y2105" s="885"/>
    </row>
    <row r="2106" spans="1:71" s="575" customFormat="1" ht="15.6" customHeight="1" outlineLevel="2" x14ac:dyDescent="0.2">
      <c r="A2106" s="811"/>
      <c r="B2106" s="578"/>
      <c r="C2106" s="694"/>
      <c r="D2106" s="576"/>
      <c r="E2106" s="579"/>
      <c r="F2106" s="578"/>
      <c r="G2106" s="579"/>
      <c r="H2106" s="1011"/>
      <c r="I2106" s="781"/>
      <c r="J2106" s="768"/>
      <c r="K2106" s="768"/>
      <c r="L2106" s="768"/>
      <c r="M2106" s="768"/>
      <c r="N2106" s="704"/>
      <c r="O2106" s="888" t="str">
        <f>R2106</f>
        <v>incl. opslagen</v>
      </c>
      <c r="P2106" s="888"/>
      <c r="Q2106" s="894"/>
      <c r="R2106" s="901" t="str">
        <f>Tabellen!$C$2</f>
        <v>incl. opslagen</v>
      </c>
      <c r="S2106" s="895"/>
      <c r="T2106" s="901" t="str">
        <f>Tabellen!$C$2</f>
        <v>incl. opslagen</v>
      </c>
      <c r="U2106" s="889"/>
      <c r="V2106" s="889"/>
      <c r="W2106" s="889"/>
      <c r="X2106" s="889"/>
      <c r="Y2106" s="897"/>
      <c r="Z2106" s="839"/>
      <c r="AA2106" s="839"/>
      <c r="AB2106" s="839"/>
      <c r="AC2106" s="839"/>
      <c r="AD2106" s="839"/>
      <c r="AE2106" s="839"/>
      <c r="AF2106" s="839"/>
      <c r="AG2106" s="839"/>
      <c r="AH2106" s="839"/>
      <c r="AI2106" s="839"/>
      <c r="AJ2106" s="839"/>
      <c r="AK2106" s="839"/>
      <c r="AL2106" s="839"/>
      <c r="AM2106" s="839"/>
      <c r="AN2106" s="839"/>
      <c r="AO2106" s="839"/>
      <c r="AP2106" s="839"/>
      <c r="AQ2106" s="839"/>
      <c r="AR2106" s="839"/>
      <c r="AS2106" s="839"/>
      <c r="AT2106" s="839"/>
      <c r="AU2106" s="839"/>
      <c r="AV2106" s="839"/>
      <c r="AW2106" s="839"/>
      <c r="AX2106" s="839"/>
      <c r="AY2106" s="839"/>
      <c r="AZ2106" s="839"/>
      <c r="BA2106" s="839"/>
      <c r="BB2106" s="839"/>
      <c r="BC2106" s="839"/>
      <c r="BD2106" s="839"/>
      <c r="BE2106" s="839"/>
      <c r="BF2106" s="839"/>
      <c r="BG2106" s="839"/>
      <c r="BH2106" s="839"/>
      <c r="BI2106" s="839"/>
      <c r="BJ2106" s="839"/>
      <c r="BK2106" s="839"/>
      <c r="BL2106" s="839"/>
      <c r="BM2106" s="839"/>
      <c r="BN2106" s="839"/>
      <c r="BO2106" s="839"/>
      <c r="BP2106" s="839"/>
      <c r="BQ2106" s="839"/>
      <c r="BR2106" s="839"/>
      <c r="BS2106" s="839"/>
    </row>
    <row r="2107" spans="1:71" s="575" customFormat="1" ht="15.6" customHeight="1" outlineLevel="2" x14ac:dyDescent="0.2">
      <c r="A2107" s="811"/>
      <c r="B2107" s="578"/>
      <c r="C2107" s="694"/>
      <c r="D2107" s="578" t="s">
        <v>1225</v>
      </c>
      <c r="E2107" s="579">
        <v>1</v>
      </c>
      <c r="F2107" s="576" t="s">
        <v>73</v>
      </c>
      <c r="G2107" s="579">
        <v>1.5</v>
      </c>
      <c r="H2107" s="597">
        <f>E2107*G2107</f>
        <v>1.5</v>
      </c>
      <c r="I2107" s="768">
        <v>15</v>
      </c>
      <c r="J2107" s="768">
        <f>E2107*I2107</f>
        <v>15</v>
      </c>
      <c r="K2107" s="768"/>
      <c r="L2107" s="768">
        <f>E2107*K2107</f>
        <v>0</v>
      </c>
      <c r="M2107" s="768">
        <f>J2107+H2107*Tabellen!$K$2+L2107</f>
        <v>105</v>
      </c>
      <c r="N2107" s="704"/>
      <c r="O2107" s="889">
        <f>R2107+T2107</f>
        <v>127.04999999999998</v>
      </c>
      <c r="P2107" s="902"/>
      <c r="Q2107" s="894" t="s">
        <v>1007</v>
      </c>
      <c r="R2107" s="889">
        <f>H2107*Tabellen!$K$2*Tabellen!$F$2</f>
        <v>108.89999999999999</v>
      </c>
      <c r="S2107" s="895" t="s">
        <v>1089</v>
      </c>
      <c r="T2107" s="889">
        <f>J2107*Tabellen!$F$2</f>
        <v>18.149999999999999</v>
      </c>
      <c r="U2107" s="889">
        <f>R2107*Tabellen!$G$2</f>
        <v>9.8009999999999984</v>
      </c>
      <c r="V2107" s="889">
        <f>T2107*Tabellen!$H$2</f>
        <v>3.8114999999999997</v>
      </c>
      <c r="W2107" s="889">
        <f>U2107+V2107</f>
        <v>13.612499999999997</v>
      </c>
      <c r="X2107" s="889">
        <f>O2107+W2107</f>
        <v>140.66249999999997</v>
      </c>
      <c r="Y2107" s="888"/>
      <c r="Z2107" s="839"/>
      <c r="AA2107" s="839"/>
      <c r="AB2107" s="839"/>
      <c r="AC2107" s="839"/>
      <c r="AD2107" s="839"/>
      <c r="AE2107" s="839"/>
      <c r="AF2107" s="839"/>
      <c r="AG2107" s="839"/>
      <c r="AH2107" s="839"/>
      <c r="AI2107" s="839"/>
      <c r="AJ2107" s="839"/>
      <c r="AK2107" s="839"/>
      <c r="AL2107" s="839"/>
      <c r="AM2107" s="839"/>
      <c r="AN2107" s="839"/>
      <c r="AO2107" s="839"/>
      <c r="AP2107" s="839"/>
      <c r="AQ2107" s="839"/>
      <c r="AR2107" s="839"/>
      <c r="AS2107" s="839"/>
      <c r="AT2107" s="839"/>
      <c r="AU2107" s="839"/>
      <c r="AV2107" s="839"/>
      <c r="AW2107" s="839"/>
      <c r="AX2107" s="839"/>
      <c r="AY2107" s="839"/>
      <c r="AZ2107" s="839"/>
      <c r="BA2107" s="839"/>
      <c r="BB2107" s="839"/>
      <c r="BC2107" s="839"/>
      <c r="BD2107" s="839"/>
      <c r="BE2107" s="839"/>
      <c r="BF2107" s="839"/>
      <c r="BG2107" s="839"/>
      <c r="BH2107" s="839"/>
      <c r="BI2107" s="839"/>
      <c r="BJ2107" s="839"/>
      <c r="BK2107" s="839"/>
      <c r="BL2107" s="839"/>
      <c r="BM2107" s="839"/>
      <c r="BN2107" s="839"/>
      <c r="BO2107" s="839"/>
      <c r="BP2107" s="839"/>
      <c r="BQ2107" s="839"/>
      <c r="BR2107" s="839"/>
      <c r="BS2107" s="839"/>
    </row>
    <row r="2108" spans="1:71" ht="15.6" customHeight="1" outlineLevel="2" x14ac:dyDescent="0.2">
      <c r="D2108" s="576" t="s">
        <v>1227</v>
      </c>
      <c r="E2108" s="579">
        <v>1</v>
      </c>
      <c r="F2108" s="576" t="s">
        <v>72</v>
      </c>
      <c r="G2108" s="580">
        <v>0.35</v>
      </c>
      <c r="H2108" s="1011">
        <f>E2108*G2108</f>
        <v>0.35</v>
      </c>
      <c r="J2108" s="768">
        <f>E2108*I2108</f>
        <v>0</v>
      </c>
      <c r="L2108" s="768">
        <f>E2108*K2108</f>
        <v>0</v>
      </c>
      <c r="M2108" s="768">
        <f>J2108+H2108*Tabellen!$K$2+L2108</f>
        <v>21</v>
      </c>
      <c r="O2108" s="889">
        <f>R2108+T2108</f>
        <v>25.41</v>
      </c>
      <c r="P2108" s="902"/>
      <c r="Q2108" s="894" t="s">
        <v>1007</v>
      </c>
      <c r="R2108" s="889">
        <f>H2108*Tabellen!$K$2*Tabellen!$F$2</f>
        <v>25.41</v>
      </c>
      <c r="S2108" s="895" t="s">
        <v>1089</v>
      </c>
      <c r="T2108" s="889">
        <f>J2108*Tabellen!$F$2</f>
        <v>0</v>
      </c>
      <c r="U2108" s="889">
        <f>R2108*Tabellen!$G$2</f>
        <v>2.2868999999999997</v>
      </c>
      <c r="V2108" s="889">
        <f>T2108*Tabellen!$H$2</f>
        <v>0</v>
      </c>
      <c r="W2108" s="889">
        <f>U2108+V2108</f>
        <v>2.2868999999999997</v>
      </c>
      <c r="X2108" s="889">
        <f>O2108+W2108</f>
        <v>27.696899999999999</v>
      </c>
    </row>
    <row r="2109" spans="1:71" s="733" customFormat="1" ht="15.6" customHeight="1" outlineLevel="2" x14ac:dyDescent="0.2">
      <c r="A2109" s="813"/>
      <c r="B2109" s="578"/>
      <c r="C2109" s="694"/>
      <c r="D2109" s="576" t="s">
        <v>1226</v>
      </c>
      <c r="E2109" s="579">
        <f>0.55+0.55+0.98+0.98</f>
        <v>3.06</v>
      </c>
      <c r="F2109" s="576" t="s">
        <v>71</v>
      </c>
      <c r="G2109" s="580">
        <v>0.1</v>
      </c>
      <c r="H2109" s="597">
        <f>E2109*G2109</f>
        <v>0.30600000000000005</v>
      </c>
      <c r="I2109" s="768"/>
      <c r="J2109" s="768"/>
      <c r="K2109" s="768"/>
      <c r="L2109" s="768"/>
      <c r="M2109" s="768">
        <f>J2109+H2109*Tabellen!$K$2+L2109</f>
        <v>18.360000000000003</v>
      </c>
      <c r="N2109" s="736"/>
      <c r="O2109" s="889">
        <f>R2109+T2109</f>
        <v>22.215600000000002</v>
      </c>
      <c r="P2109" s="902"/>
      <c r="Q2109" s="894" t="s">
        <v>1007</v>
      </c>
      <c r="R2109" s="889">
        <f>H2109*Tabellen!$K$2*Tabellen!$F$2</f>
        <v>22.215600000000002</v>
      </c>
      <c r="S2109" s="895" t="s">
        <v>1089</v>
      </c>
      <c r="T2109" s="889">
        <f>J2109*Tabellen!$F$2</f>
        <v>0</v>
      </c>
      <c r="U2109" s="889">
        <f>R2109*Tabellen!$G$2</f>
        <v>1.9994040000000002</v>
      </c>
      <c r="V2109" s="889">
        <f>T2109*Tabellen!$H$2</f>
        <v>0</v>
      </c>
      <c r="W2109" s="889">
        <f>U2109+V2109</f>
        <v>1.9994040000000002</v>
      </c>
      <c r="X2109" s="889">
        <f>O2109+W2109</f>
        <v>24.215004</v>
      </c>
      <c r="Y2109" s="905"/>
      <c r="Z2109" s="842"/>
      <c r="AA2109" s="842"/>
      <c r="AB2109" s="842"/>
      <c r="AC2109" s="842"/>
      <c r="AD2109" s="842"/>
      <c r="AE2109" s="842"/>
      <c r="AF2109" s="842"/>
      <c r="AG2109" s="842"/>
      <c r="AH2109" s="842"/>
      <c r="AI2109" s="842"/>
      <c r="AJ2109" s="842"/>
      <c r="AK2109" s="842"/>
      <c r="AL2109" s="842"/>
      <c r="AM2109" s="842"/>
      <c r="AN2109" s="842"/>
      <c r="AO2109" s="842"/>
      <c r="AP2109" s="842"/>
      <c r="AQ2109" s="842"/>
      <c r="AR2109" s="842"/>
      <c r="AS2109" s="842"/>
      <c r="AT2109" s="842"/>
      <c r="AU2109" s="842"/>
      <c r="AV2109" s="842"/>
      <c r="AW2109" s="842"/>
      <c r="AX2109" s="842"/>
      <c r="AY2109" s="842"/>
      <c r="AZ2109" s="842"/>
      <c r="BA2109" s="842"/>
      <c r="BB2109" s="842"/>
      <c r="BC2109" s="842"/>
      <c r="BD2109" s="842"/>
      <c r="BE2109" s="842"/>
      <c r="BF2109" s="842"/>
      <c r="BG2109" s="842"/>
      <c r="BH2109" s="842"/>
      <c r="BI2109" s="842"/>
      <c r="BJ2109" s="842"/>
      <c r="BK2109" s="842"/>
      <c r="BL2109" s="842"/>
      <c r="BM2109" s="842"/>
      <c r="BN2109" s="842"/>
      <c r="BO2109" s="842"/>
      <c r="BP2109" s="842"/>
      <c r="BQ2109" s="842"/>
      <c r="BR2109" s="842"/>
      <c r="BS2109" s="842"/>
    </row>
    <row r="2110" spans="1:71" ht="15.6" customHeight="1" outlineLevel="2" x14ac:dyDescent="0.2">
      <c r="B2110" s="578" t="s">
        <v>1755</v>
      </c>
      <c r="D2110" s="576" t="s">
        <v>1365</v>
      </c>
      <c r="E2110" s="579">
        <v>1</v>
      </c>
      <c r="F2110" s="576" t="s">
        <v>73</v>
      </c>
      <c r="G2110" s="580">
        <v>2.5</v>
      </c>
      <c r="H2110" s="1011">
        <f>E2110*G2110</f>
        <v>2.5</v>
      </c>
      <c r="I2110" s="1014">
        <v>526.75</v>
      </c>
      <c r="J2110" s="768">
        <f>E2110*I2110</f>
        <v>526.75</v>
      </c>
      <c r="L2110" s="768">
        <f>E2110*K2110</f>
        <v>0</v>
      </c>
      <c r="M2110" s="768">
        <f>J2110+H2110*Tabellen!$K$2+L2110</f>
        <v>676.75</v>
      </c>
      <c r="N2110" s="703"/>
      <c r="O2110" s="889">
        <f>R2110+T2110</f>
        <v>818.86749999999995</v>
      </c>
      <c r="P2110" s="902"/>
      <c r="Q2110" s="894" t="s">
        <v>1007</v>
      </c>
      <c r="R2110" s="889">
        <f>H2110*Tabellen!$K$2*Tabellen!$F$2</f>
        <v>181.5</v>
      </c>
      <c r="S2110" s="895" t="s">
        <v>1089</v>
      </c>
      <c r="T2110" s="889">
        <f>J2110*Tabellen!$F$2</f>
        <v>637.36749999999995</v>
      </c>
      <c r="U2110" s="889">
        <f>R2110*Tabellen!$G$2</f>
        <v>16.335000000000001</v>
      </c>
      <c r="V2110" s="889">
        <f>T2110*Tabellen!$H$2</f>
        <v>133.84717499999999</v>
      </c>
      <c r="W2110" s="889">
        <f>U2110+V2110</f>
        <v>150.182175</v>
      </c>
      <c r="X2110" s="889">
        <f>O2110+W2110</f>
        <v>969.04967499999998</v>
      </c>
      <c r="Y2110" s="888"/>
      <c r="Z2110" s="836"/>
    </row>
    <row r="2111" spans="1:71" s="575" customFormat="1" ht="15.6" customHeight="1" outlineLevel="2" x14ac:dyDescent="0.2">
      <c r="A2111" s="811"/>
      <c r="B2111" s="578"/>
      <c r="C2111" s="694"/>
      <c r="D2111" s="578" t="s">
        <v>1689</v>
      </c>
      <c r="E2111" s="579"/>
      <c r="F2111" s="578"/>
      <c r="G2111" s="579"/>
      <c r="H2111" s="1011"/>
      <c r="I2111" s="781"/>
      <c r="J2111" s="768"/>
      <c r="K2111" s="768"/>
      <c r="L2111" s="768"/>
      <c r="M2111" s="768"/>
      <c r="N2111" s="704"/>
      <c r="O2111" s="897"/>
      <c r="P2111" s="897"/>
      <c r="Q2111" s="894"/>
      <c r="R2111" s="889"/>
      <c r="S2111" s="895"/>
      <c r="T2111" s="889"/>
      <c r="U2111" s="889"/>
      <c r="V2111" s="889"/>
      <c r="W2111" s="889"/>
      <c r="X2111" s="889"/>
      <c r="Y2111" s="897"/>
      <c r="Z2111" s="839"/>
      <c r="AA2111" s="839"/>
      <c r="AB2111" s="839"/>
      <c r="AC2111" s="839"/>
      <c r="AD2111" s="839"/>
      <c r="AE2111" s="839"/>
      <c r="AF2111" s="839"/>
      <c r="AG2111" s="839"/>
      <c r="AH2111" s="839"/>
      <c r="AI2111" s="839"/>
      <c r="AJ2111" s="839"/>
      <c r="AK2111" s="839"/>
      <c r="AL2111" s="839"/>
      <c r="AM2111" s="839"/>
      <c r="AN2111" s="839"/>
      <c r="AO2111" s="839"/>
      <c r="AP2111" s="839"/>
      <c r="AQ2111" s="839"/>
      <c r="AR2111" s="839"/>
      <c r="AS2111" s="839"/>
      <c r="AT2111" s="839"/>
      <c r="AU2111" s="839"/>
      <c r="AV2111" s="839"/>
      <c r="AW2111" s="839"/>
      <c r="AX2111" s="839"/>
      <c r="AY2111" s="839"/>
      <c r="AZ2111" s="839"/>
      <c r="BA2111" s="839"/>
      <c r="BB2111" s="839"/>
      <c r="BC2111" s="839"/>
      <c r="BD2111" s="839"/>
      <c r="BE2111" s="839"/>
      <c r="BF2111" s="839"/>
      <c r="BG2111" s="839"/>
      <c r="BH2111" s="839"/>
      <c r="BI2111" s="839"/>
      <c r="BJ2111" s="839"/>
      <c r="BK2111" s="839"/>
      <c r="BL2111" s="839"/>
      <c r="BM2111" s="839"/>
      <c r="BN2111" s="839"/>
      <c r="BO2111" s="839"/>
      <c r="BP2111" s="839"/>
      <c r="BQ2111" s="839"/>
      <c r="BR2111" s="839"/>
      <c r="BS2111" s="839"/>
    </row>
    <row r="2112" spans="1:71" s="575" customFormat="1" ht="15.6" customHeight="1" outlineLevel="2" x14ac:dyDescent="0.2">
      <c r="A2112" s="811"/>
      <c r="B2112" s="578"/>
      <c r="C2112" s="694"/>
      <c r="D2112" s="578" t="s">
        <v>1690</v>
      </c>
      <c r="E2112" s="579"/>
      <c r="F2112" s="578"/>
      <c r="G2112" s="579"/>
      <c r="H2112" s="1011"/>
      <c r="I2112" s="781"/>
      <c r="J2112" s="768"/>
      <c r="K2112" s="768"/>
      <c r="L2112" s="768"/>
      <c r="M2112" s="768"/>
      <c r="N2112" s="704"/>
      <c r="O2112" s="897"/>
      <c r="P2112" s="897"/>
      <c r="Q2112" s="894"/>
      <c r="R2112" s="889"/>
      <c r="S2112" s="895"/>
      <c r="T2112" s="889"/>
      <c r="U2112" s="889"/>
      <c r="V2112" s="889"/>
      <c r="W2112" s="889"/>
      <c r="X2112" s="889"/>
      <c r="Y2112" s="897"/>
      <c r="Z2112" s="839"/>
      <c r="AA2112" s="839"/>
      <c r="AB2112" s="839"/>
      <c r="AC2112" s="839"/>
      <c r="AD2112" s="839"/>
      <c r="AE2112" s="839"/>
      <c r="AF2112" s="839"/>
      <c r="AG2112" s="839"/>
      <c r="AH2112" s="839"/>
      <c r="AI2112" s="839"/>
      <c r="AJ2112" s="839"/>
      <c r="AK2112" s="839"/>
      <c r="AL2112" s="839"/>
      <c r="AM2112" s="839"/>
      <c r="AN2112" s="839"/>
      <c r="AO2112" s="839"/>
      <c r="AP2112" s="839"/>
      <c r="AQ2112" s="839"/>
      <c r="AR2112" s="839"/>
      <c r="AS2112" s="839"/>
      <c r="AT2112" s="839"/>
      <c r="AU2112" s="839"/>
      <c r="AV2112" s="839"/>
      <c r="AW2112" s="839"/>
      <c r="AX2112" s="839"/>
      <c r="AY2112" s="839"/>
      <c r="AZ2112" s="839"/>
      <c r="BA2112" s="839"/>
      <c r="BB2112" s="839"/>
      <c r="BC2112" s="839"/>
      <c r="BD2112" s="839"/>
      <c r="BE2112" s="839"/>
      <c r="BF2112" s="839"/>
      <c r="BG2112" s="839"/>
      <c r="BH2112" s="839"/>
      <c r="BI2112" s="839"/>
      <c r="BJ2112" s="839"/>
      <c r="BK2112" s="839"/>
      <c r="BL2112" s="839"/>
      <c r="BM2112" s="839"/>
      <c r="BN2112" s="839"/>
      <c r="BO2112" s="839"/>
      <c r="BP2112" s="839"/>
      <c r="BQ2112" s="839"/>
      <c r="BR2112" s="839"/>
      <c r="BS2112" s="839"/>
    </row>
    <row r="2113" spans="1:71" s="575" customFormat="1" ht="15.6" customHeight="1" outlineLevel="2" x14ac:dyDescent="0.2">
      <c r="A2113" s="811"/>
      <c r="B2113" s="686"/>
      <c r="C2113" s="699"/>
      <c r="D2113" s="692" t="s">
        <v>1224</v>
      </c>
      <c r="E2113" s="593"/>
      <c r="F2113" s="594"/>
      <c r="G2113" s="574"/>
      <c r="H2113" s="593"/>
      <c r="I2113" s="771"/>
      <c r="J2113" s="771"/>
      <c r="K2113" s="771"/>
      <c r="L2113" s="771"/>
      <c r="M2113" s="772"/>
      <c r="N2113" s="704"/>
      <c r="O2113" s="897"/>
      <c r="P2113" s="897"/>
      <c r="Q2113" s="894"/>
      <c r="R2113" s="889"/>
      <c r="S2113" s="895"/>
      <c r="T2113" s="889"/>
      <c r="U2113" s="889"/>
      <c r="V2113" s="889"/>
      <c r="W2113" s="889"/>
      <c r="X2113" s="889"/>
      <c r="Y2113" s="890"/>
      <c r="Z2113" s="841"/>
      <c r="AA2113" s="839"/>
      <c r="AB2113" s="839"/>
      <c r="AC2113" s="839"/>
      <c r="AD2113" s="839"/>
      <c r="AE2113" s="839"/>
      <c r="AF2113" s="839"/>
      <c r="AG2113" s="839"/>
      <c r="AH2113" s="839"/>
      <c r="AI2113" s="839"/>
      <c r="AJ2113" s="839"/>
      <c r="AK2113" s="839"/>
      <c r="AL2113" s="839"/>
      <c r="AM2113" s="839"/>
      <c r="AN2113" s="839"/>
      <c r="AO2113" s="839"/>
      <c r="AP2113" s="839"/>
      <c r="AQ2113" s="839"/>
      <c r="AR2113" s="839"/>
      <c r="AS2113" s="839"/>
      <c r="AT2113" s="839"/>
      <c r="AU2113" s="839"/>
      <c r="AV2113" s="839"/>
      <c r="AW2113" s="839"/>
      <c r="AX2113" s="839"/>
      <c r="AY2113" s="839"/>
      <c r="AZ2113" s="839"/>
      <c r="BA2113" s="839"/>
      <c r="BB2113" s="839"/>
      <c r="BC2113" s="839"/>
      <c r="BD2113" s="839"/>
      <c r="BE2113" s="839"/>
      <c r="BF2113" s="839"/>
      <c r="BG2113" s="839"/>
      <c r="BH2113" s="839"/>
      <c r="BI2113" s="839"/>
      <c r="BJ2113" s="839"/>
      <c r="BK2113" s="839"/>
      <c r="BL2113" s="839"/>
      <c r="BM2113" s="839"/>
      <c r="BN2113" s="839"/>
      <c r="BO2113" s="839"/>
      <c r="BP2113" s="839"/>
      <c r="BQ2113" s="839"/>
      <c r="BR2113" s="839"/>
      <c r="BS2113" s="839"/>
    </row>
    <row r="2114" spans="1:71" s="575" customFormat="1" ht="15.6" customHeight="1" outlineLevel="2" x14ac:dyDescent="0.2">
      <c r="A2114" s="811"/>
      <c r="B2114" s="686"/>
      <c r="C2114" s="699"/>
      <c r="D2114" s="692" t="s">
        <v>1358</v>
      </c>
      <c r="E2114" s="593"/>
      <c r="F2114" s="594"/>
      <c r="G2114" s="574"/>
      <c r="H2114" s="593"/>
      <c r="I2114" s="771"/>
      <c r="J2114" s="771"/>
      <c r="K2114" s="771"/>
      <c r="L2114" s="768"/>
      <c r="M2114" s="772"/>
      <c r="N2114" s="704"/>
      <c r="O2114" s="888"/>
      <c r="P2114" s="888"/>
      <c r="Q2114" s="894"/>
      <c r="R2114" s="889"/>
      <c r="S2114" s="895"/>
      <c r="T2114" s="889"/>
      <c r="U2114" s="889"/>
      <c r="V2114" s="889"/>
      <c r="W2114" s="889"/>
      <c r="X2114" s="889"/>
      <c r="Y2114" s="890"/>
      <c r="Z2114" s="841"/>
      <c r="AA2114" s="839"/>
      <c r="AB2114" s="839"/>
      <c r="AC2114" s="839"/>
      <c r="AD2114" s="839"/>
      <c r="AE2114" s="839"/>
      <c r="AF2114" s="839"/>
      <c r="AG2114" s="839"/>
      <c r="AH2114" s="839"/>
      <c r="AI2114" s="839"/>
      <c r="AJ2114" s="839"/>
      <c r="AK2114" s="839"/>
      <c r="AL2114" s="839"/>
      <c r="AM2114" s="839"/>
      <c r="AN2114" s="839"/>
      <c r="AO2114" s="839"/>
      <c r="AP2114" s="839"/>
      <c r="AQ2114" s="839"/>
      <c r="AR2114" s="839"/>
      <c r="AS2114" s="839"/>
      <c r="AT2114" s="839"/>
      <c r="AU2114" s="839"/>
      <c r="AV2114" s="839"/>
      <c r="AW2114" s="839"/>
      <c r="AX2114" s="839"/>
      <c r="AY2114" s="839"/>
      <c r="AZ2114" s="839"/>
      <c r="BA2114" s="839"/>
      <c r="BB2114" s="839"/>
      <c r="BC2114" s="839"/>
      <c r="BD2114" s="839"/>
      <c r="BE2114" s="839"/>
      <c r="BF2114" s="839"/>
      <c r="BG2114" s="839"/>
      <c r="BH2114" s="839"/>
      <c r="BI2114" s="839"/>
      <c r="BJ2114" s="839"/>
      <c r="BK2114" s="839"/>
      <c r="BL2114" s="839"/>
      <c r="BM2114" s="839"/>
      <c r="BN2114" s="839"/>
      <c r="BO2114" s="839"/>
      <c r="BP2114" s="839"/>
      <c r="BQ2114" s="839"/>
      <c r="BR2114" s="839"/>
      <c r="BS2114" s="839"/>
    </row>
    <row r="2115" spans="1:71" ht="15.6" customHeight="1" outlineLevel="2" x14ac:dyDescent="0.2">
      <c r="H2115" s="1011"/>
    </row>
    <row r="2116" spans="1:71" ht="9" customHeight="1" outlineLevel="1" x14ac:dyDescent="0.2">
      <c r="B2116" s="582"/>
      <c r="D2116" s="583"/>
      <c r="E2116" s="585"/>
      <c r="F2116" s="583"/>
      <c r="G2116" s="584"/>
      <c r="H2116" s="1018"/>
      <c r="I2116" s="769"/>
      <c r="J2116" s="769"/>
      <c r="K2116" s="769"/>
      <c r="L2116" s="769"/>
      <c r="M2116" s="769"/>
      <c r="N2116" s="694"/>
      <c r="O2116" s="892"/>
      <c r="P2116" s="892"/>
      <c r="Q2116" s="892"/>
      <c r="R2116" s="893"/>
      <c r="S2116" s="893"/>
      <c r="T2116" s="893"/>
      <c r="U2116" s="893"/>
      <c r="V2116" s="893"/>
      <c r="W2116" s="893"/>
      <c r="X2116" s="893"/>
      <c r="Y2116" s="892"/>
      <c r="Z2116" s="837"/>
      <c r="AA2116" s="838"/>
      <c r="AG2116" s="835"/>
      <c r="AH2116" s="835"/>
    </row>
    <row r="2117" spans="1:71" s="789" customFormat="1" ht="15.6" customHeight="1" outlineLevel="1" x14ac:dyDescent="0.2">
      <c r="B2117" s="569" t="s">
        <v>1797</v>
      </c>
      <c r="C2117" s="814"/>
      <c r="D2117" s="570" t="s">
        <v>1813</v>
      </c>
      <c r="E2117" s="577">
        <v>1</v>
      </c>
      <c r="F2117" s="570" t="s">
        <v>73</v>
      </c>
      <c r="G2117" s="571"/>
      <c r="H2117" s="1016">
        <f>SUM(H2119:H2128)</f>
        <v>5.6959999999999997</v>
      </c>
      <c r="I2117" s="767"/>
      <c r="J2117" s="767">
        <f>SUM(J2119:J2128)</f>
        <v>597.29999999999995</v>
      </c>
      <c r="K2117" s="767"/>
      <c r="L2117" s="767">
        <f>SUM(L2119:L2128)</f>
        <v>0</v>
      </c>
      <c r="M2117" s="767">
        <f>SUM(M2119:M2127)</f>
        <v>939.06</v>
      </c>
      <c r="N2117" s="814"/>
      <c r="O2117" s="886">
        <f>SUM(O2118:O2122)</f>
        <v>1136.2625999999998</v>
      </c>
      <c r="P2117" s="885" t="str">
        <f>B2117</f>
        <v>V4-4-B5</v>
      </c>
      <c r="Q2117" s="885"/>
      <c r="R2117" s="886"/>
      <c r="S2117" s="886"/>
      <c r="T2117" s="886"/>
      <c r="U2117" s="899"/>
      <c r="V2117" s="886"/>
      <c r="W2117" s="886"/>
      <c r="X2117" s="886">
        <f>SUM(X2118:X2122)/E2117</f>
        <v>1325.2541939999999</v>
      </c>
      <c r="Y2117" s="885"/>
      <c r="Z2117" s="836"/>
      <c r="AA2117" s="832"/>
      <c r="AB2117" s="832"/>
      <c r="AC2117" s="832"/>
      <c r="AD2117" s="832"/>
      <c r="AE2117" s="832"/>
      <c r="AF2117" s="832"/>
      <c r="AG2117" s="832"/>
      <c r="AH2117" s="832"/>
      <c r="AI2117" s="832"/>
      <c r="AJ2117" s="832"/>
      <c r="AK2117" s="832"/>
      <c r="AL2117" s="832"/>
      <c r="AM2117" s="832"/>
      <c r="AN2117" s="832"/>
      <c r="AO2117" s="832"/>
      <c r="AP2117" s="832"/>
      <c r="AQ2117" s="832"/>
      <c r="AR2117" s="832"/>
      <c r="AS2117" s="832"/>
      <c r="AT2117" s="832"/>
      <c r="AU2117" s="832"/>
      <c r="AV2117" s="832"/>
      <c r="AW2117" s="832"/>
      <c r="AX2117" s="832"/>
      <c r="AY2117" s="832"/>
      <c r="AZ2117" s="832"/>
      <c r="BA2117" s="832"/>
      <c r="BB2117" s="832"/>
      <c r="BC2117" s="832"/>
      <c r="BD2117" s="832"/>
      <c r="BE2117" s="832"/>
      <c r="BF2117" s="832"/>
      <c r="BG2117" s="832"/>
      <c r="BH2117" s="832"/>
      <c r="BI2117" s="832"/>
      <c r="BJ2117" s="832"/>
      <c r="BK2117" s="832"/>
      <c r="BL2117" s="832"/>
      <c r="BM2117" s="832"/>
      <c r="BN2117" s="832"/>
      <c r="BO2117" s="832"/>
      <c r="BP2117" s="832"/>
      <c r="BQ2117" s="832"/>
      <c r="BR2117" s="832"/>
      <c r="BS2117" s="832"/>
    </row>
    <row r="2118" spans="1:71" s="575" customFormat="1" ht="15.6" customHeight="1" outlineLevel="2" x14ac:dyDescent="0.2">
      <c r="A2118" s="811"/>
      <c r="B2118" s="578"/>
      <c r="C2118" s="694"/>
      <c r="D2118" s="576"/>
      <c r="E2118" s="590"/>
      <c r="G2118" s="573"/>
      <c r="H2118" s="856"/>
      <c r="I2118" s="770"/>
      <c r="J2118" s="770"/>
      <c r="K2118" s="770"/>
      <c r="L2118" s="770"/>
      <c r="M2118" s="770"/>
      <c r="N2118" s="704"/>
      <c r="O2118" s="888" t="str">
        <f>R2118</f>
        <v>incl. opslagen</v>
      </c>
      <c r="P2118" s="888"/>
      <c r="Q2118" s="894"/>
      <c r="R2118" s="901" t="str">
        <f>Tabellen!$C$2</f>
        <v>incl. opslagen</v>
      </c>
      <c r="S2118" s="895"/>
      <c r="T2118" s="901" t="str">
        <f>Tabellen!$C$2</f>
        <v>incl. opslagen</v>
      </c>
      <c r="U2118" s="889"/>
      <c r="V2118" s="889"/>
      <c r="W2118" s="889"/>
      <c r="X2118" s="889"/>
      <c r="Y2118" s="888"/>
      <c r="Z2118" s="839"/>
      <c r="AA2118" s="839"/>
      <c r="AB2118" s="839"/>
      <c r="AC2118" s="839"/>
      <c r="AD2118" s="839"/>
      <c r="AE2118" s="839"/>
      <c r="AF2118" s="839"/>
      <c r="AG2118" s="839"/>
      <c r="AH2118" s="839"/>
      <c r="AI2118" s="839"/>
      <c r="AJ2118" s="839"/>
      <c r="AK2118" s="839"/>
      <c r="AL2118" s="839"/>
      <c r="AM2118" s="839"/>
      <c r="AN2118" s="839"/>
      <c r="AO2118" s="839"/>
      <c r="AP2118" s="839"/>
      <c r="AQ2118" s="839"/>
      <c r="AR2118" s="839"/>
      <c r="AS2118" s="839"/>
      <c r="AT2118" s="839"/>
      <c r="AU2118" s="839"/>
      <c r="AV2118" s="839"/>
      <c r="AW2118" s="839"/>
      <c r="AX2118" s="839"/>
      <c r="AY2118" s="839"/>
      <c r="AZ2118" s="839"/>
      <c r="BA2118" s="839"/>
      <c r="BB2118" s="839"/>
      <c r="BC2118" s="839"/>
      <c r="BD2118" s="839"/>
      <c r="BE2118" s="839"/>
      <c r="BF2118" s="839"/>
      <c r="BG2118" s="839"/>
      <c r="BH2118" s="839"/>
      <c r="BI2118" s="839"/>
      <c r="BJ2118" s="839"/>
      <c r="BK2118" s="839"/>
      <c r="BL2118" s="839"/>
      <c r="BM2118" s="839"/>
      <c r="BN2118" s="839"/>
      <c r="BO2118" s="839"/>
      <c r="BP2118" s="839"/>
      <c r="BQ2118" s="839"/>
      <c r="BR2118" s="839"/>
      <c r="BS2118" s="839"/>
    </row>
    <row r="2119" spans="1:71" s="575" customFormat="1" ht="15.6" customHeight="1" outlineLevel="2" x14ac:dyDescent="0.2">
      <c r="A2119" s="811"/>
      <c r="B2119" s="578"/>
      <c r="C2119" s="694"/>
      <c r="D2119" s="578" t="s">
        <v>1225</v>
      </c>
      <c r="E2119" s="579">
        <v>1</v>
      </c>
      <c r="F2119" s="576" t="s">
        <v>73</v>
      </c>
      <c r="G2119" s="579">
        <v>2</v>
      </c>
      <c r="H2119" s="597">
        <f>E2119*G2119</f>
        <v>2</v>
      </c>
      <c r="I2119" s="768">
        <v>20</v>
      </c>
      <c r="J2119" s="768">
        <f>E2119*I2119</f>
        <v>20</v>
      </c>
      <c r="K2119" s="768"/>
      <c r="L2119" s="768">
        <f>E2119*K2119</f>
        <v>0</v>
      </c>
      <c r="M2119" s="768">
        <f>J2119+H2119*Tabellen!$K$2+L2119</f>
        <v>140</v>
      </c>
      <c r="N2119" s="704"/>
      <c r="O2119" s="889">
        <f>R2119+T2119</f>
        <v>169.39999999999998</v>
      </c>
      <c r="P2119" s="902"/>
      <c r="Q2119" s="894" t="s">
        <v>1007</v>
      </c>
      <c r="R2119" s="889">
        <f>H2119*Tabellen!$K$2*Tabellen!$F$2</f>
        <v>145.19999999999999</v>
      </c>
      <c r="S2119" s="895" t="s">
        <v>1089</v>
      </c>
      <c r="T2119" s="889">
        <f>J2119*Tabellen!$F$2</f>
        <v>24.2</v>
      </c>
      <c r="U2119" s="889">
        <f>R2119*Tabellen!$G$2</f>
        <v>13.067999999999998</v>
      </c>
      <c r="V2119" s="889">
        <f>T2119*Tabellen!$H$2</f>
        <v>5.0819999999999999</v>
      </c>
      <c r="W2119" s="889">
        <f>U2119+V2119</f>
        <v>18.149999999999999</v>
      </c>
      <c r="X2119" s="889">
        <f>O2119+W2119</f>
        <v>187.54999999999998</v>
      </c>
      <c r="Y2119" s="888"/>
      <c r="Z2119" s="839"/>
      <c r="AA2119" s="839"/>
      <c r="AB2119" s="839"/>
      <c r="AC2119" s="839"/>
      <c r="AD2119" s="839"/>
      <c r="AE2119" s="839"/>
      <c r="AF2119" s="839"/>
      <c r="AG2119" s="839"/>
      <c r="AH2119" s="839"/>
      <c r="AI2119" s="839"/>
      <c r="AJ2119" s="839"/>
      <c r="AK2119" s="839"/>
      <c r="AL2119" s="839"/>
      <c r="AM2119" s="839"/>
      <c r="AN2119" s="839"/>
      <c r="AO2119" s="839"/>
      <c r="AP2119" s="839"/>
      <c r="AQ2119" s="839"/>
      <c r="AR2119" s="839"/>
      <c r="AS2119" s="839"/>
      <c r="AT2119" s="839"/>
      <c r="AU2119" s="839"/>
      <c r="AV2119" s="839"/>
      <c r="AW2119" s="839"/>
      <c r="AX2119" s="839"/>
      <c r="AY2119" s="839"/>
      <c r="AZ2119" s="839"/>
      <c r="BA2119" s="839"/>
      <c r="BB2119" s="839"/>
      <c r="BC2119" s="839"/>
      <c r="BD2119" s="839"/>
      <c r="BE2119" s="839"/>
      <c r="BF2119" s="839"/>
      <c r="BG2119" s="839"/>
      <c r="BH2119" s="839"/>
      <c r="BI2119" s="839"/>
      <c r="BJ2119" s="839"/>
      <c r="BK2119" s="839"/>
      <c r="BL2119" s="839"/>
      <c r="BM2119" s="839"/>
      <c r="BN2119" s="839"/>
      <c r="BO2119" s="839"/>
      <c r="BP2119" s="839"/>
      <c r="BQ2119" s="839"/>
      <c r="BR2119" s="839"/>
      <c r="BS2119" s="839"/>
    </row>
    <row r="2120" spans="1:71" ht="15.6" customHeight="1" outlineLevel="2" x14ac:dyDescent="0.2">
      <c r="D2120" s="576" t="s">
        <v>1227</v>
      </c>
      <c r="E2120" s="579">
        <v>1</v>
      </c>
      <c r="F2120" s="576" t="s">
        <v>72</v>
      </c>
      <c r="G2120" s="580">
        <v>0.35</v>
      </c>
      <c r="H2120" s="1011">
        <f>E2120*G2120</f>
        <v>0.35</v>
      </c>
      <c r="J2120" s="768">
        <f>E2120*I2120</f>
        <v>0</v>
      </c>
      <c r="L2120" s="768">
        <f>E2120*K2120</f>
        <v>0</v>
      </c>
      <c r="M2120" s="768">
        <f>J2120+H2120*Tabellen!$K$2+L2120</f>
        <v>21</v>
      </c>
      <c r="O2120" s="889">
        <f>R2120+T2120</f>
        <v>25.41</v>
      </c>
      <c r="P2120" s="902"/>
      <c r="Q2120" s="894" t="s">
        <v>1007</v>
      </c>
      <c r="R2120" s="889">
        <f>H2120*Tabellen!$K$2*Tabellen!$F$2</f>
        <v>25.41</v>
      </c>
      <c r="S2120" s="895" t="s">
        <v>1089</v>
      </c>
      <c r="T2120" s="889">
        <f>J2120*Tabellen!$F$2</f>
        <v>0</v>
      </c>
      <c r="U2120" s="889">
        <f>R2120*Tabellen!$G$2</f>
        <v>2.2868999999999997</v>
      </c>
      <c r="V2120" s="889">
        <f>T2120*Tabellen!$H$2</f>
        <v>0</v>
      </c>
      <c r="W2120" s="889">
        <f>U2120+V2120</f>
        <v>2.2868999999999997</v>
      </c>
      <c r="X2120" s="889">
        <f>O2120+W2120</f>
        <v>27.696899999999999</v>
      </c>
    </row>
    <row r="2121" spans="1:71" s="733" customFormat="1" ht="15.6" customHeight="1" outlineLevel="2" x14ac:dyDescent="0.2">
      <c r="A2121" s="813"/>
      <c r="B2121" s="578"/>
      <c r="C2121" s="694"/>
      <c r="D2121" s="576" t="s">
        <v>1226</v>
      </c>
      <c r="E2121" s="579">
        <f>0.55+0.55+1.18+1.18</f>
        <v>3.46</v>
      </c>
      <c r="F2121" s="576" t="s">
        <v>71</v>
      </c>
      <c r="G2121" s="580">
        <v>0.1</v>
      </c>
      <c r="H2121" s="597">
        <f>E2121*G2121</f>
        <v>0.34600000000000003</v>
      </c>
      <c r="I2121" s="768"/>
      <c r="J2121" s="768"/>
      <c r="K2121" s="768"/>
      <c r="L2121" s="768"/>
      <c r="M2121" s="768">
        <f>J2121+H2121*Tabellen!$K$2+L2121</f>
        <v>20.76</v>
      </c>
      <c r="N2121" s="736"/>
      <c r="O2121" s="889">
        <f>R2121+T2121</f>
        <v>25.119600000000002</v>
      </c>
      <c r="P2121" s="902"/>
      <c r="Q2121" s="894" t="s">
        <v>1007</v>
      </c>
      <c r="R2121" s="889">
        <f>H2121*Tabellen!$K$2*Tabellen!$F$2</f>
        <v>25.119600000000002</v>
      </c>
      <c r="S2121" s="895" t="s">
        <v>1089</v>
      </c>
      <c r="T2121" s="889">
        <f>J2121*Tabellen!$F$2</f>
        <v>0</v>
      </c>
      <c r="U2121" s="889">
        <f>R2121*Tabellen!$G$2</f>
        <v>2.260764</v>
      </c>
      <c r="V2121" s="889">
        <f>T2121*Tabellen!$H$2</f>
        <v>0</v>
      </c>
      <c r="W2121" s="889">
        <f>U2121+V2121</f>
        <v>2.260764</v>
      </c>
      <c r="X2121" s="889">
        <f>O2121+W2121</f>
        <v>27.380364</v>
      </c>
      <c r="Y2121" s="905"/>
      <c r="Z2121" s="842"/>
      <c r="AA2121" s="842"/>
      <c r="AB2121" s="842"/>
      <c r="AC2121" s="842"/>
      <c r="AD2121" s="842"/>
      <c r="AE2121" s="842"/>
      <c r="AF2121" s="842"/>
      <c r="AG2121" s="842"/>
      <c r="AH2121" s="842"/>
      <c r="AI2121" s="842"/>
      <c r="AJ2121" s="842"/>
      <c r="AK2121" s="842"/>
      <c r="AL2121" s="842"/>
      <c r="AM2121" s="842"/>
      <c r="AN2121" s="842"/>
      <c r="AO2121" s="842"/>
      <c r="AP2121" s="842"/>
      <c r="AQ2121" s="842"/>
      <c r="AR2121" s="842"/>
      <c r="AS2121" s="842"/>
      <c r="AT2121" s="842"/>
      <c r="AU2121" s="842"/>
      <c r="AV2121" s="842"/>
      <c r="AW2121" s="842"/>
      <c r="AX2121" s="842"/>
      <c r="AY2121" s="842"/>
      <c r="AZ2121" s="842"/>
      <c r="BA2121" s="842"/>
      <c r="BB2121" s="842"/>
      <c r="BC2121" s="842"/>
      <c r="BD2121" s="842"/>
      <c r="BE2121" s="842"/>
      <c r="BF2121" s="842"/>
      <c r="BG2121" s="842"/>
      <c r="BH2121" s="842"/>
      <c r="BI2121" s="842"/>
      <c r="BJ2121" s="842"/>
      <c r="BK2121" s="842"/>
      <c r="BL2121" s="842"/>
      <c r="BM2121" s="842"/>
      <c r="BN2121" s="842"/>
      <c r="BO2121" s="842"/>
      <c r="BP2121" s="842"/>
      <c r="BQ2121" s="842"/>
      <c r="BR2121" s="842"/>
      <c r="BS2121" s="842"/>
    </row>
    <row r="2122" spans="1:71" ht="15.6" customHeight="1" outlineLevel="2" x14ac:dyDescent="0.2">
      <c r="B2122" s="578" t="s">
        <v>1754</v>
      </c>
      <c r="D2122" s="576" t="s">
        <v>1753</v>
      </c>
      <c r="E2122" s="579">
        <v>1</v>
      </c>
      <c r="F2122" s="576" t="s">
        <v>73</v>
      </c>
      <c r="G2122" s="580">
        <v>3</v>
      </c>
      <c r="H2122" s="1011">
        <f>E2122*G2122</f>
        <v>3</v>
      </c>
      <c r="I2122" s="1014">
        <v>577.29999999999995</v>
      </c>
      <c r="J2122" s="768">
        <f>E2122*I2122</f>
        <v>577.29999999999995</v>
      </c>
      <c r="L2122" s="768">
        <f>E2122*K2122</f>
        <v>0</v>
      </c>
      <c r="M2122" s="768">
        <f>J2122+H2122*Tabellen!$K$2+L2122</f>
        <v>757.3</v>
      </c>
      <c r="N2122" s="703"/>
      <c r="O2122" s="889">
        <f>R2122+T2122</f>
        <v>916.33299999999986</v>
      </c>
      <c r="P2122" s="902"/>
      <c r="Q2122" s="894" t="s">
        <v>1007</v>
      </c>
      <c r="R2122" s="889">
        <f>H2122*Tabellen!$K$2*Tabellen!$F$2</f>
        <v>217.79999999999998</v>
      </c>
      <c r="S2122" s="895" t="s">
        <v>1089</v>
      </c>
      <c r="T2122" s="889">
        <f>J2122*Tabellen!$F$2</f>
        <v>698.5329999999999</v>
      </c>
      <c r="U2122" s="889">
        <f>R2122*Tabellen!$G$2</f>
        <v>19.601999999999997</v>
      </c>
      <c r="V2122" s="889">
        <f>T2122*Tabellen!$H$2</f>
        <v>146.69192999999999</v>
      </c>
      <c r="W2122" s="889">
        <f>U2122+V2122</f>
        <v>166.29392999999999</v>
      </c>
      <c r="X2122" s="889">
        <f>O2122+W2122</f>
        <v>1082.6269299999999</v>
      </c>
      <c r="Y2122" s="888"/>
      <c r="Z2122" s="836"/>
    </row>
    <row r="2123" spans="1:71" s="575" customFormat="1" ht="15.6" customHeight="1" outlineLevel="2" x14ac:dyDescent="0.2">
      <c r="A2123" s="811"/>
      <c r="B2123" s="578"/>
      <c r="C2123" s="694"/>
      <c r="D2123" s="578" t="s">
        <v>1689</v>
      </c>
      <c r="E2123" s="579"/>
      <c r="F2123" s="578"/>
      <c r="G2123" s="579"/>
      <c r="H2123" s="1011"/>
      <c r="I2123" s="781"/>
      <c r="J2123" s="768"/>
      <c r="K2123" s="768"/>
      <c r="L2123" s="768"/>
      <c r="M2123" s="768"/>
      <c r="N2123" s="704"/>
      <c r="O2123" s="897"/>
      <c r="P2123" s="897"/>
      <c r="Q2123" s="894"/>
      <c r="R2123" s="889"/>
      <c r="S2123" s="895"/>
      <c r="T2123" s="889"/>
      <c r="U2123" s="889"/>
      <c r="V2123" s="889"/>
      <c r="W2123" s="889"/>
      <c r="X2123" s="889"/>
      <c r="Y2123" s="897"/>
      <c r="Z2123" s="839"/>
      <c r="AA2123" s="839"/>
      <c r="AB2123" s="839"/>
      <c r="AC2123" s="839"/>
      <c r="AD2123" s="839"/>
      <c r="AE2123" s="839"/>
      <c r="AF2123" s="839"/>
      <c r="AG2123" s="839"/>
      <c r="AH2123" s="839"/>
      <c r="AI2123" s="839"/>
      <c r="AJ2123" s="839"/>
      <c r="AK2123" s="839"/>
      <c r="AL2123" s="839"/>
      <c r="AM2123" s="839"/>
      <c r="AN2123" s="839"/>
      <c r="AO2123" s="839"/>
      <c r="AP2123" s="839"/>
      <c r="AQ2123" s="839"/>
      <c r="AR2123" s="839"/>
      <c r="AS2123" s="839"/>
      <c r="AT2123" s="839"/>
      <c r="AU2123" s="839"/>
      <c r="AV2123" s="839"/>
      <c r="AW2123" s="839"/>
      <c r="AX2123" s="839"/>
      <c r="AY2123" s="839"/>
      <c r="AZ2123" s="839"/>
      <c r="BA2123" s="839"/>
      <c r="BB2123" s="839"/>
      <c r="BC2123" s="839"/>
      <c r="BD2123" s="839"/>
      <c r="BE2123" s="839"/>
      <c r="BF2123" s="839"/>
      <c r="BG2123" s="839"/>
      <c r="BH2123" s="839"/>
      <c r="BI2123" s="839"/>
      <c r="BJ2123" s="839"/>
      <c r="BK2123" s="839"/>
      <c r="BL2123" s="839"/>
      <c r="BM2123" s="839"/>
      <c r="BN2123" s="839"/>
      <c r="BO2123" s="839"/>
      <c r="BP2123" s="839"/>
      <c r="BQ2123" s="839"/>
      <c r="BR2123" s="839"/>
      <c r="BS2123" s="839"/>
    </row>
    <row r="2124" spans="1:71" s="575" customFormat="1" ht="15.6" customHeight="1" outlineLevel="2" x14ac:dyDescent="0.2">
      <c r="A2124" s="811"/>
      <c r="B2124" s="578"/>
      <c r="C2124" s="694"/>
      <c r="D2124" s="578" t="s">
        <v>1690</v>
      </c>
      <c r="E2124" s="579"/>
      <c r="F2124" s="578"/>
      <c r="G2124" s="579"/>
      <c r="H2124" s="1011"/>
      <c r="I2124" s="781"/>
      <c r="J2124" s="768"/>
      <c r="K2124" s="768"/>
      <c r="L2124" s="768"/>
      <c r="M2124" s="768"/>
      <c r="N2124" s="704"/>
      <c r="O2124" s="897"/>
      <c r="P2124" s="897"/>
      <c r="Q2124" s="894"/>
      <c r="R2124" s="889"/>
      <c r="S2124" s="895"/>
      <c r="T2124" s="889"/>
      <c r="U2124" s="889"/>
      <c r="V2124" s="889"/>
      <c r="W2124" s="889"/>
      <c r="X2124" s="889"/>
      <c r="Y2124" s="897"/>
      <c r="Z2124" s="839"/>
      <c r="AA2124" s="839"/>
      <c r="AB2124" s="839"/>
      <c r="AC2124" s="839"/>
      <c r="AD2124" s="839"/>
      <c r="AE2124" s="839"/>
      <c r="AF2124" s="839"/>
      <c r="AG2124" s="839"/>
      <c r="AH2124" s="839"/>
      <c r="AI2124" s="839"/>
      <c r="AJ2124" s="839"/>
      <c r="AK2124" s="839"/>
      <c r="AL2124" s="839"/>
      <c r="AM2124" s="839"/>
      <c r="AN2124" s="839"/>
      <c r="AO2124" s="839"/>
      <c r="AP2124" s="839"/>
      <c r="AQ2124" s="839"/>
      <c r="AR2124" s="839"/>
      <c r="AS2124" s="839"/>
      <c r="AT2124" s="839"/>
      <c r="AU2124" s="839"/>
      <c r="AV2124" s="839"/>
      <c r="AW2124" s="839"/>
      <c r="AX2124" s="839"/>
      <c r="AY2124" s="839"/>
      <c r="AZ2124" s="839"/>
      <c r="BA2124" s="839"/>
      <c r="BB2124" s="839"/>
      <c r="BC2124" s="839"/>
      <c r="BD2124" s="839"/>
      <c r="BE2124" s="839"/>
      <c r="BF2124" s="839"/>
      <c r="BG2124" s="839"/>
      <c r="BH2124" s="839"/>
      <c r="BI2124" s="839"/>
      <c r="BJ2124" s="839"/>
      <c r="BK2124" s="839"/>
      <c r="BL2124" s="839"/>
      <c r="BM2124" s="839"/>
      <c r="BN2124" s="839"/>
      <c r="BO2124" s="839"/>
      <c r="BP2124" s="839"/>
      <c r="BQ2124" s="839"/>
      <c r="BR2124" s="839"/>
      <c r="BS2124" s="839"/>
    </row>
    <row r="2125" spans="1:71" s="575" customFormat="1" ht="15.6" customHeight="1" outlineLevel="2" x14ac:dyDescent="0.2">
      <c r="A2125" s="811"/>
      <c r="B2125" s="686"/>
      <c r="C2125" s="699"/>
      <c r="D2125" s="692" t="s">
        <v>1224</v>
      </c>
      <c r="E2125" s="593"/>
      <c r="F2125" s="594"/>
      <c r="G2125" s="574"/>
      <c r="H2125" s="593"/>
      <c r="I2125" s="771"/>
      <c r="J2125" s="771"/>
      <c r="K2125" s="771"/>
      <c r="L2125" s="771"/>
      <c r="M2125" s="772"/>
      <c r="N2125" s="704"/>
      <c r="O2125" s="897"/>
      <c r="P2125" s="897"/>
      <c r="Q2125" s="894"/>
      <c r="R2125" s="889"/>
      <c r="S2125" s="895"/>
      <c r="T2125" s="889"/>
      <c r="U2125" s="889"/>
      <c r="V2125" s="889"/>
      <c r="W2125" s="889"/>
      <c r="X2125" s="889"/>
      <c r="Y2125" s="890"/>
      <c r="Z2125" s="841"/>
      <c r="AA2125" s="839"/>
      <c r="AB2125" s="839"/>
      <c r="AC2125" s="839"/>
      <c r="AD2125" s="839"/>
      <c r="AE2125" s="839"/>
      <c r="AF2125" s="839"/>
      <c r="AG2125" s="839"/>
      <c r="AH2125" s="839"/>
      <c r="AI2125" s="839"/>
      <c r="AJ2125" s="839"/>
      <c r="AK2125" s="839"/>
      <c r="AL2125" s="839"/>
      <c r="AM2125" s="839"/>
      <c r="AN2125" s="839"/>
      <c r="AO2125" s="839"/>
      <c r="AP2125" s="839"/>
      <c r="AQ2125" s="839"/>
      <c r="AR2125" s="839"/>
      <c r="AS2125" s="839"/>
      <c r="AT2125" s="839"/>
      <c r="AU2125" s="839"/>
      <c r="AV2125" s="839"/>
      <c r="AW2125" s="839"/>
      <c r="AX2125" s="839"/>
      <c r="AY2125" s="839"/>
      <c r="AZ2125" s="839"/>
      <c r="BA2125" s="839"/>
      <c r="BB2125" s="839"/>
      <c r="BC2125" s="839"/>
      <c r="BD2125" s="839"/>
      <c r="BE2125" s="839"/>
      <c r="BF2125" s="839"/>
      <c r="BG2125" s="839"/>
      <c r="BH2125" s="839"/>
      <c r="BI2125" s="839"/>
      <c r="BJ2125" s="839"/>
      <c r="BK2125" s="839"/>
      <c r="BL2125" s="839"/>
      <c r="BM2125" s="839"/>
      <c r="BN2125" s="839"/>
      <c r="BO2125" s="839"/>
      <c r="BP2125" s="839"/>
      <c r="BQ2125" s="839"/>
      <c r="BR2125" s="839"/>
      <c r="BS2125" s="839"/>
    </row>
    <row r="2126" spans="1:71" s="575" customFormat="1" ht="15.6" customHeight="1" outlineLevel="2" x14ac:dyDescent="0.2">
      <c r="A2126" s="811"/>
      <c r="B2126" s="686"/>
      <c r="C2126" s="699"/>
      <c r="D2126" s="576" t="s">
        <v>1358</v>
      </c>
      <c r="E2126" s="593"/>
      <c r="F2126" s="594"/>
      <c r="G2126" s="574"/>
      <c r="H2126" s="593"/>
      <c r="I2126" s="771"/>
      <c r="J2126" s="771"/>
      <c r="K2126" s="771"/>
      <c r="L2126" s="768"/>
      <c r="M2126" s="772"/>
      <c r="N2126" s="704"/>
      <c r="O2126" s="888"/>
      <c r="P2126" s="888"/>
      <c r="Q2126" s="894"/>
      <c r="R2126" s="889"/>
      <c r="S2126" s="895"/>
      <c r="T2126" s="889"/>
      <c r="U2126" s="889"/>
      <c r="V2126" s="889"/>
      <c r="W2126" s="889"/>
      <c r="X2126" s="889"/>
      <c r="Y2126" s="890"/>
      <c r="Z2126" s="841"/>
      <c r="AA2126" s="839"/>
      <c r="AB2126" s="839"/>
      <c r="AC2126" s="839"/>
      <c r="AD2126" s="839"/>
      <c r="AE2126" s="839"/>
      <c r="AF2126" s="839"/>
      <c r="AG2126" s="839"/>
      <c r="AH2126" s="839"/>
      <c r="AI2126" s="839"/>
      <c r="AJ2126" s="839"/>
      <c r="AK2126" s="839"/>
      <c r="AL2126" s="839"/>
      <c r="AM2126" s="839"/>
      <c r="AN2126" s="839"/>
      <c r="AO2126" s="839"/>
      <c r="AP2126" s="839"/>
      <c r="AQ2126" s="839"/>
      <c r="AR2126" s="839"/>
      <c r="AS2126" s="839"/>
      <c r="AT2126" s="839"/>
      <c r="AU2126" s="839"/>
      <c r="AV2126" s="839"/>
      <c r="AW2126" s="839"/>
      <c r="AX2126" s="839"/>
      <c r="AY2126" s="839"/>
      <c r="AZ2126" s="839"/>
      <c r="BA2126" s="839"/>
      <c r="BB2126" s="839"/>
      <c r="BC2126" s="839"/>
      <c r="BD2126" s="839"/>
      <c r="BE2126" s="839"/>
      <c r="BF2126" s="839"/>
      <c r="BG2126" s="839"/>
      <c r="BH2126" s="839"/>
      <c r="BI2126" s="839"/>
      <c r="BJ2126" s="839"/>
      <c r="BK2126" s="839"/>
      <c r="BL2126" s="839"/>
      <c r="BM2126" s="839"/>
      <c r="BN2126" s="839"/>
      <c r="BO2126" s="839"/>
      <c r="BP2126" s="839"/>
      <c r="BQ2126" s="839"/>
      <c r="BR2126" s="839"/>
      <c r="BS2126" s="839"/>
    </row>
    <row r="2127" spans="1:71" ht="15.6" customHeight="1" outlineLevel="2" x14ac:dyDescent="0.2">
      <c r="H2127" s="1011"/>
    </row>
    <row r="2128" spans="1:71" ht="9" customHeight="1" outlineLevel="1" x14ac:dyDescent="0.2">
      <c r="B2128" s="582"/>
      <c r="D2128" s="583"/>
      <c r="E2128" s="585"/>
      <c r="F2128" s="583"/>
      <c r="G2128" s="584"/>
      <c r="H2128" s="1018"/>
      <c r="I2128" s="769"/>
      <c r="J2128" s="769"/>
      <c r="K2128" s="769"/>
      <c r="L2128" s="769"/>
      <c r="M2128" s="769"/>
      <c r="N2128" s="694"/>
      <c r="O2128" s="892"/>
      <c r="P2128" s="892"/>
      <c r="Q2128" s="892"/>
      <c r="R2128" s="893"/>
      <c r="S2128" s="893"/>
      <c r="T2128" s="893"/>
      <c r="U2128" s="893"/>
      <c r="V2128" s="893"/>
      <c r="W2128" s="893"/>
      <c r="X2128" s="893"/>
      <c r="Y2128" s="892"/>
      <c r="Z2128" s="837"/>
      <c r="AA2128" s="838"/>
      <c r="AG2128" s="835"/>
      <c r="AH2128" s="835"/>
    </row>
    <row r="2129" spans="1:71" s="789" customFormat="1" ht="15.6" customHeight="1" outlineLevel="1" x14ac:dyDescent="0.2">
      <c r="B2129" s="569" t="s">
        <v>1798</v>
      </c>
      <c r="C2129" s="814"/>
      <c r="D2129" s="570" t="s">
        <v>1814</v>
      </c>
      <c r="E2129" s="577">
        <v>1</v>
      </c>
      <c r="F2129" s="570" t="s">
        <v>73</v>
      </c>
      <c r="G2129" s="571"/>
      <c r="H2129" s="1016">
        <f>SUM(H2131:H2139)</f>
        <v>4.6779999999999999</v>
      </c>
      <c r="I2129" s="767"/>
      <c r="J2129" s="767">
        <f>SUM(J2131:J2139)</f>
        <v>592.29999999999995</v>
      </c>
      <c r="K2129" s="767"/>
      <c r="L2129" s="767">
        <f>SUM(L2131:L2139)</f>
        <v>0</v>
      </c>
      <c r="M2129" s="767">
        <f>SUM(M2131:M2139)</f>
        <v>872.98</v>
      </c>
      <c r="N2129" s="814"/>
      <c r="O2129" s="886">
        <f>SUM(O2130:O2140)</f>
        <v>1056.3057999999999</v>
      </c>
      <c r="P2129" s="885" t="str">
        <f>B2129</f>
        <v>V4-4-B6</v>
      </c>
      <c r="Q2129" s="885"/>
      <c r="R2129" s="886"/>
      <c r="S2129" s="886"/>
      <c r="T2129" s="886"/>
      <c r="U2129" s="899"/>
      <c r="V2129" s="886"/>
      <c r="W2129" s="886"/>
      <c r="X2129" s="886">
        <f>SUM(X2130:X2139)/E2129</f>
        <v>1237.375282</v>
      </c>
      <c r="Y2129" s="885"/>
      <c r="Z2129" s="836"/>
      <c r="AA2129" s="832"/>
      <c r="AB2129" s="832"/>
      <c r="AC2129" s="832"/>
      <c r="AD2129" s="832"/>
      <c r="AE2129" s="832"/>
      <c r="AF2129" s="832"/>
      <c r="AG2129" s="832"/>
      <c r="AH2129" s="832"/>
      <c r="AI2129" s="832"/>
      <c r="AJ2129" s="832"/>
      <c r="AK2129" s="832"/>
      <c r="AL2129" s="832"/>
      <c r="AM2129" s="832"/>
      <c r="AN2129" s="832"/>
      <c r="AO2129" s="832"/>
      <c r="AP2129" s="832"/>
      <c r="AQ2129" s="832"/>
      <c r="AR2129" s="832"/>
      <c r="AS2129" s="832"/>
      <c r="AT2129" s="832"/>
      <c r="AU2129" s="832"/>
      <c r="AV2129" s="832"/>
      <c r="AW2129" s="832"/>
      <c r="AX2129" s="832"/>
      <c r="AY2129" s="832"/>
      <c r="AZ2129" s="832"/>
      <c r="BA2129" s="832"/>
      <c r="BB2129" s="832"/>
      <c r="BC2129" s="832"/>
      <c r="BD2129" s="832"/>
      <c r="BE2129" s="832"/>
      <c r="BF2129" s="832"/>
      <c r="BG2129" s="832"/>
      <c r="BH2129" s="832"/>
      <c r="BI2129" s="832"/>
      <c r="BJ2129" s="832"/>
      <c r="BK2129" s="832"/>
      <c r="BL2129" s="832"/>
      <c r="BM2129" s="832"/>
      <c r="BN2129" s="832"/>
      <c r="BO2129" s="832"/>
      <c r="BP2129" s="832"/>
      <c r="BQ2129" s="832"/>
      <c r="BR2129" s="832"/>
      <c r="BS2129" s="832"/>
    </row>
    <row r="2130" spans="1:71" s="575" customFormat="1" ht="15.6" customHeight="1" outlineLevel="2" x14ac:dyDescent="0.2">
      <c r="A2130" s="811"/>
      <c r="B2130" s="686"/>
      <c r="C2130" s="699"/>
      <c r="D2130" s="692"/>
      <c r="E2130" s="593"/>
      <c r="F2130" s="594"/>
      <c r="G2130" s="574"/>
      <c r="H2130" s="593"/>
      <c r="I2130" s="771"/>
      <c r="J2130" s="771"/>
      <c r="K2130" s="771"/>
      <c r="L2130" s="771"/>
      <c r="M2130" s="772"/>
      <c r="N2130" s="704"/>
      <c r="O2130" s="888" t="str">
        <f>R2130</f>
        <v>incl. opslagen</v>
      </c>
      <c r="P2130" s="888"/>
      <c r="Q2130" s="894"/>
      <c r="R2130" s="901" t="str">
        <f>Tabellen!$C$2</f>
        <v>incl. opslagen</v>
      </c>
      <c r="S2130" s="895"/>
      <c r="T2130" s="901" t="str">
        <f>Tabellen!$C$2</f>
        <v>incl. opslagen</v>
      </c>
      <c r="U2130" s="889"/>
      <c r="V2130" s="889"/>
      <c r="W2130" s="889"/>
      <c r="X2130" s="889"/>
      <c r="Y2130" s="890"/>
      <c r="Z2130" s="841"/>
      <c r="AA2130" s="839"/>
      <c r="AB2130" s="839"/>
      <c r="AC2130" s="839"/>
      <c r="AD2130" s="839"/>
      <c r="AE2130" s="839"/>
      <c r="AF2130" s="839"/>
      <c r="AG2130" s="839"/>
      <c r="AH2130" s="839"/>
      <c r="AI2130" s="839"/>
      <c r="AJ2130" s="839"/>
      <c r="AK2130" s="839"/>
      <c r="AL2130" s="839"/>
      <c r="AM2130" s="839"/>
      <c r="AN2130" s="839"/>
      <c r="AO2130" s="839"/>
      <c r="AP2130" s="839"/>
      <c r="AQ2130" s="839"/>
      <c r="AR2130" s="839"/>
      <c r="AS2130" s="839"/>
      <c r="AT2130" s="839"/>
      <c r="AU2130" s="839"/>
      <c r="AV2130" s="839"/>
      <c r="AW2130" s="839"/>
      <c r="AX2130" s="839"/>
      <c r="AY2130" s="839"/>
      <c r="AZ2130" s="839"/>
      <c r="BA2130" s="839"/>
      <c r="BB2130" s="839"/>
      <c r="BC2130" s="839"/>
      <c r="BD2130" s="839"/>
      <c r="BE2130" s="839"/>
      <c r="BF2130" s="839"/>
      <c r="BG2130" s="839"/>
      <c r="BH2130" s="839"/>
      <c r="BI2130" s="839"/>
      <c r="BJ2130" s="839"/>
      <c r="BK2130" s="839"/>
      <c r="BL2130" s="839"/>
      <c r="BM2130" s="839"/>
      <c r="BN2130" s="839"/>
      <c r="BO2130" s="839"/>
      <c r="BP2130" s="839"/>
      <c r="BQ2130" s="839"/>
      <c r="BR2130" s="839"/>
      <c r="BS2130" s="839"/>
    </row>
    <row r="2131" spans="1:71" s="575" customFormat="1" ht="15.6" customHeight="1" outlineLevel="2" x14ac:dyDescent="0.2">
      <c r="A2131" s="811"/>
      <c r="B2131" s="578"/>
      <c r="C2131" s="694"/>
      <c r="D2131" s="578" t="s">
        <v>1225</v>
      </c>
      <c r="E2131" s="579">
        <v>1</v>
      </c>
      <c r="F2131" s="576" t="s">
        <v>73</v>
      </c>
      <c r="G2131" s="579">
        <v>1.5</v>
      </c>
      <c r="H2131" s="597">
        <f>E2131*G2131</f>
        <v>1.5</v>
      </c>
      <c r="I2131" s="768">
        <v>15</v>
      </c>
      <c r="J2131" s="768">
        <f>E2131*I2131</f>
        <v>15</v>
      </c>
      <c r="K2131" s="768"/>
      <c r="L2131" s="768">
        <f>E2131*K2131</f>
        <v>0</v>
      </c>
      <c r="M2131" s="768">
        <f>J2131+H2131*Tabellen!$K$2+L2131</f>
        <v>105</v>
      </c>
      <c r="N2131" s="704"/>
      <c r="O2131" s="889">
        <f>R2131+T2131</f>
        <v>127.04999999999998</v>
      </c>
      <c r="P2131" s="902"/>
      <c r="Q2131" s="894" t="s">
        <v>1007</v>
      </c>
      <c r="R2131" s="889">
        <f>H2131*Tabellen!$K$2*Tabellen!$F$2</f>
        <v>108.89999999999999</v>
      </c>
      <c r="S2131" s="895" t="s">
        <v>1089</v>
      </c>
      <c r="T2131" s="889">
        <f>J2131*Tabellen!$F$2</f>
        <v>18.149999999999999</v>
      </c>
      <c r="U2131" s="889">
        <f>R2131*Tabellen!$G$2</f>
        <v>9.8009999999999984</v>
      </c>
      <c r="V2131" s="889">
        <f>T2131*Tabellen!$H$2</f>
        <v>3.8114999999999997</v>
      </c>
      <c r="W2131" s="889">
        <f>U2131+V2131</f>
        <v>13.612499999999997</v>
      </c>
      <c r="X2131" s="889">
        <f>O2131+W2131</f>
        <v>140.66249999999997</v>
      </c>
      <c r="Y2131" s="888"/>
      <c r="Z2131" s="839"/>
      <c r="AA2131" s="839"/>
      <c r="AB2131" s="839"/>
      <c r="AC2131" s="839"/>
      <c r="AD2131" s="839"/>
      <c r="AE2131" s="839"/>
      <c r="AF2131" s="839"/>
      <c r="AG2131" s="839"/>
      <c r="AH2131" s="839"/>
      <c r="AI2131" s="839"/>
      <c r="AJ2131" s="839"/>
      <c r="AK2131" s="839"/>
      <c r="AL2131" s="839"/>
      <c r="AM2131" s="839"/>
      <c r="AN2131" s="839"/>
      <c r="AO2131" s="839"/>
      <c r="AP2131" s="839"/>
      <c r="AQ2131" s="839"/>
      <c r="AR2131" s="839"/>
      <c r="AS2131" s="839"/>
      <c r="AT2131" s="839"/>
      <c r="AU2131" s="839"/>
      <c r="AV2131" s="839"/>
      <c r="AW2131" s="839"/>
      <c r="AX2131" s="839"/>
      <c r="AY2131" s="839"/>
      <c r="AZ2131" s="839"/>
      <c r="BA2131" s="839"/>
      <c r="BB2131" s="839"/>
      <c r="BC2131" s="839"/>
      <c r="BD2131" s="839"/>
      <c r="BE2131" s="839"/>
      <c r="BF2131" s="839"/>
      <c r="BG2131" s="839"/>
      <c r="BH2131" s="839"/>
      <c r="BI2131" s="839"/>
      <c r="BJ2131" s="839"/>
      <c r="BK2131" s="839"/>
      <c r="BL2131" s="839"/>
      <c r="BM2131" s="839"/>
      <c r="BN2131" s="839"/>
      <c r="BO2131" s="839"/>
      <c r="BP2131" s="839"/>
      <c r="BQ2131" s="839"/>
      <c r="BR2131" s="839"/>
      <c r="BS2131" s="839"/>
    </row>
    <row r="2132" spans="1:71" ht="15.6" customHeight="1" outlineLevel="2" x14ac:dyDescent="0.2">
      <c r="D2132" s="578" t="s">
        <v>1227</v>
      </c>
      <c r="E2132" s="579">
        <v>1</v>
      </c>
      <c r="F2132" s="576" t="s">
        <v>72</v>
      </c>
      <c r="G2132" s="580">
        <v>0.35</v>
      </c>
      <c r="H2132" s="1011">
        <f>E2132*G2132</f>
        <v>0.35</v>
      </c>
      <c r="I2132" s="768">
        <v>0</v>
      </c>
      <c r="J2132" s="768">
        <f>E2132*I2132</f>
        <v>0</v>
      </c>
      <c r="L2132" s="768">
        <f>E2132*K2132</f>
        <v>0</v>
      </c>
      <c r="M2132" s="768">
        <f>J2132+H2132*Tabellen!$K$2+L2132</f>
        <v>21</v>
      </c>
      <c r="O2132" s="889">
        <f>R2132+T2132</f>
        <v>25.41</v>
      </c>
      <c r="P2132" s="902"/>
      <c r="Q2132" s="894" t="s">
        <v>1007</v>
      </c>
      <c r="R2132" s="889">
        <f>H2132*Tabellen!$K$2*Tabellen!$F$2</f>
        <v>25.41</v>
      </c>
      <c r="S2132" s="895" t="s">
        <v>1089</v>
      </c>
      <c r="T2132" s="889">
        <f>J2132*Tabellen!$F$2</f>
        <v>0</v>
      </c>
      <c r="U2132" s="889">
        <f>R2132*Tabellen!$G$2</f>
        <v>2.2868999999999997</v>
      </c>
      <c r="V2132" s="889">
        <f>T2132*Tabellen!$H$2</f>
        <v>0</v>
      </c>
      <c r="W2132" s="889">
        <f>U2132+V2132</f>
        <v>2.2868999999999997</v>
      </c>
      <c r="X2132" s="889">
        <f>O2132+W2132</f>
        <v>27.696899999999999</v>
      </c>
    </row>
    <row r="2133" spans="1:71" s="733" customFormat="1" ht="15.6" customHeight="1" outlineLevel="2" x14ac:dyDescent="0.2">
      <c r="A2133" s="813"/>
      <c r="B2133" s="578"/>
      <c r="C2133" s="694"/>
      <c r="D2133" s="578" t="s">
        <v>1226</v>
      </c>
      <c r="E2133" s="579">
        <f>0.66+0.66+0.98+0.98</f>
        <v>3.28</v>
      </c>
      <c r="F2133" s="576" t="s">
        <v>71</v>
      </c>
      <c r="G2133" s="580">
        <v>0.1</v>
      </c>
      <c r="H2133" s="597">
        <f>E2133*G2133</f>
        <v>0.32800000000000001</v>
      </c>
      <c r="I2133" s="768"/>
      <c r="J2133" s="768"/>
      <c r="K2133" s="768"/>
      <c r="L2133" s="768"/>
      <c r="M2133" s="768">
        <f>J2133+H2133*Tabellen!$K$2+L2133</f>
        <v>19.68</v>
      </c>
      <c r="N2133" s="736"/>
      <c r="O2133" s="889">
        <f>R2133+T2133</f>
        <v>23.812799999999999</v>
      </c>
      <c r="P2133" s="902"/>
      <c r="Q2133" s="894" t="s">
        <v>1007</v>
      </c>
      <c r="R2133" s="889">
        <f>H2133*Tabellen!$K$2*Tabellen!$F$2</f>
        <v>23.812799999999999</v>
      </c>
      <c r="S2133" s="895" t="s">
        <v>1089</v>
      </c>
      <c r="T2133" s="889">
        <f>J2133*Tabellen!$F$2</f>
        <v>0</v>
      </c>
      <c r="U2133" s="889">
        <f>R2133*Tabellen!$G$2</f>
        <v>2.1431519999999997</v>
      </c>
      <c r="V2133" s="889">
        <f>T2133*Tabellen!$H$2</f>
        <v>0</v>
      </c>
      <c r="W2133" s="889">
        <f>U2133+V2133</f>
        <v>2.1431519999999997</v>
      </c>
      <c r="X2133" s="889">
        <f>O2133+W2133</f>
        <v>25.955952</v>
      </c>
      <c r="Y2133" s="905"/>
      <c r="Z2133" s="842"/>
      <c r="AA2133" s="842"/>
      <c r="AB2133" s="842"/>
      <c r="AC2133" s="842"/>
      <c r="AD2133" s="842"/>
      <c r="AE2133" s="842"/>
      <c r="AF2133" s="842"/>
      <c r="AG2133" s="842"/>
      <c r="AH2133" s="842"/>
      <c r="AI2133" s="842"/>
      <c r="AJ2133" s="842"/>
      <c r="AK2133" s="842"/>
      <c r="AL2133" s="842"/>
      <c r="AM2133" s="842"/>
      <c r="AN2133" s="842"/>
      <c r="AO2133" s="842"/>
      <c r="AP2133" s="842"/>
      <c r="AQ2133" s="842"/>
      <c r="AR2133" s="842"/>
      <c r="AS2133" s="842"/>
      <c r="AT2133" s="842"/>
      <c r="AU2133" s="842"/>
      <c r="AV2133" s="842"/>
      <c r="AW2133" s="842"/>
      <c r="AX2133" s="842"/>
      <c r="AY2133" s="842"/>
      <c r="AZ2133" s="842"/>
      <c r="BA2133" s="842"/>
      <c r="BB2133" s="842"/>
      <c r="BC2133" s="842"/>
      <c r="BD2133" s="842"/>
      <c r="BE2133" s="842"/>
      <c r="BF2133" s="842"/>
      <c r="BG2133" s="842"/>
      <c r="BH2133" s="842"/>
      <c r="BI2133" s="842"/>
      <c r="BJ2133" s="842"/>
      <c r="BK2133" s="842"/>
      <c r="BL2133" s="842"/>
      <c r="BM2133" s="842"/>
      <c r="BN2133" s="842"/>
      <c r="BO2133" s="842"/>
      <c r="BP2133" s="842"/>
      <c r="BQ2133" s="842"/>
      <c r="BR2133" s="842"/>
      <c r="BS2133" s="842"/>
    </row>
    <row r="2134" spans="1:71" ht="15.6" customHeight="1" outlineLevel="2" x14ac:dyDescent="0.2">
      <c r="B2134" s="578" t="s">
        <v>1758</v>
      </c>
      <c r="D2134" s="578" t="s">
        <v>1757</v>
      </c>
      <c r="E2134" s="579">
        <v>1</v>
      </c>
      <c r="F2134" s="576" t="s">
        <v>73</v>
      </c>
      <c r="G2134" s="580">
        <v>2.5</v>
      </c>
      <c r="H2134" s="1011">
        <f>E2134*G2134</f>
        <v>2.5</v>
      </c>
      <c r="I2134" s="1014">
        <v>577.29999999999995</v>
      </c>
      <c r="J2134" s="768">
        <f>E2134*I2134</f>
        <v>577.29999999999995</v>
      </c>
      <c r="L2134" s="768">
        <f>E2134*K2134</f>
        <v>0</v>
      </c>
      <c r="M2134" s="768">
        <f>J2134+H2134*Tabellen!$K$2+L2134</f>
        <v>727.3</v>
      </c>
      <c r="N2134" s="703"/>
      <c r="O2134" s="889">
        <f>R2134+T2134</f>
        <v>880.0329999999999</v>
      </c>
      <c r="P2134" s="902"/>
      <c r="Q2134" s="894" t="s">
        <v>1007</v>
      </c>
      <c r="R2134" s="889">
        <f>H2134*Tabellen!$K$2*Tabellen!$F$2</f>
        <v>181.5</v>
      </c>
      <c r="S2134" s="895" t="s">
        <v>1089</v>
      </c>
      <c r="T2134" s="889">
        <f>J2134*Tabellen!$F$2</f>
        <v>698.5329999999999</v>
      </c>
      <c r="U2134" s="889">
        <f>R2134*Tabellen!$G$2</f>
        <v>16.335000000000001</v>
      </c>
      <c r="V2134" s="889">
        <f>T2134*Tabellen!$H$2</f>
        <v>146.69192999999999</v>
      </c>
      <c r="W2134" s="889">
        <f>U2134+V2134</f>
        <v>163.02692999999999</v>
      </c>
      <c r="X2134" s="889">
        <f>O2134+W2134</f>
        <v>1043.0599299999999</v>
      </c>
      <c r="Y2134" s="888"/>
      <c r="Z2134" s="836"/>
    </row>
    <row r="2135" spans="1:71" s="575" customFormat="1" ht="15.6" customHeight="1" outlineLevel="2" x14ac:dyDescent="0.2">
      <c r="A2135" s="811"/>
      <c r="B2135" s="578"/>
      <c r="C2135" s="694"/>
      <c r="D2135" s="578" t="s">
        <v>1689</v>
      </c>
      <c r="E2135" s="579"/>
      <c r="F2135" s="578"/>
      <c r="G2135" s="579"/>
      <c r="H2135" s="1011"/>
      <c r="I2135" s="781"/>
      <c r="J2135" s="768"/>
      <c r="K2135" s="768"/>
      <c r="L2135" s="768"/>
      <c r="M2135" s="768"/>
      <c r="N2135" s="704"/>
      <c r="O2135" s="897"/>
      <c r="P2135" s="897"/>
      <c r="Q2135" s="894"/>
      <c r="R2135" s="889"/>
      <c r="S2135" s="895"/>
      <c r="T2135" s="889"/>
      <c r="U2135" s="889"/>
      <c r="V2135" s="889"/>
      <c r="W2135" s="889"/>
      <c r="X2135" s="889"/>
      <c r="Y2135" s="897"/>
      <c r="Z2135" s="839"/>
      <c r="AA2135" s="839"/>
      <c r="AB2135" s="839"/>
      <c r="AC2135" s="839"/>
      <c r="AD2135" s="839"/>
      <c r="AE2135" s="839"/>
      <c r="AF2135" s="839"/>
      <c r="AG2135" s="839"/>
      <c r="AH2135" s="839"/>
      <c r="AI2135" s="839"/>
      <c r="AJ2135" s="839"/>
      <c r="AK2135" s="839"/>
      <c r="AL2135" s="839"/>
      <c r="AM2135" s="839"/>
      <c r="AN2135" s="839"/>
      <c r="AO2135" s="839"/>
      <c r="AP2135" s="839"/>
      <c r="AQ2135" s="839"/>
      <c r="AR2135" s="839"/>
      <c r="AS2135" s="839"/>
      <c r="AT2135" s="839"/>
      <c r="AU2135" s="839"/>
      <c r="AV2135" s="839"/>
      <c r="AW2135" s="839"/>
      <c r="AX2135" s="839"/>
      <c r="AY2135" s="839"/>
      <c r="AZ2135" s="839"/>
      <c r="BA2135" s="839"/>
      <c r="BB2135" s="839"/>
      <c r="BC2135" s="839"/>
      <c r="BD2135" s="839"/>
      <c r="BE2135" s="839"/>
      <c r="BF2135" s="839"/>
      <c r="BG2135" s="839"/>
      <c r="BH2135" s="839"/>
      <c r="BI2135" s="839"/>
      <c r="BJ2135" s="839"/>
      <c r="BK2135" s="839"/>
      <c r="BL2135" s="839"/>
      <c r="BM2135" s="839"/>
      <c r="BN2135" s="839"/>
      <c r="BO2135" s="839"/>
      <c r="BP2135" s="839"/>
      <c r="BQ2135" s="839"/>
      <c r="BR2135" s="839"/>
      <c r="BS2135" s="839"/>
    </row>
    <row r="2136" spans="1:71" s="575" customFormat="1" ht="15.6" customHeight="1" outlineLevel="2" x14ac:dyDescent="0.2">
      <c r="A2136" s="811"/>
      <c r="B2136" s="578"/>
      <c r="C2136" s="694"/>
      <c r="D2136" s="578" t="s">
        <v>1690</v>
      </c>
      <c r="E2136" s="579"/>
      <c r="F2136" s="578"/>
      <c r="G2136" s="579"/>
      <c r="H2136" s="1011"/>
      <c r="I2136" s="781"/>
      <c r="J2136" s="768"/>
      <c r="K2136" s="768"/>
      <c r="L2136" s="768"/>
      <c r="M2136" s="768"/>
      <c r="N2136" s="704"/>
      <c r="O2136" s="897"/>
      <c r="P2136" s="897"/>
      <c r="Q2136" s="894"/>
      <c r="R2136" s="889"/>
      <c r="S2136" s="895"/>
      <c r="T2136" s="889"/>
      <c r="U2136" s="889"/>
      <c r="V2136" s="889"/>
      <c r="W2136" s="889"/>
      <c r="X2136" s="889"/>
      <c r="Y2136" s="897"/>
      <c r="Z2136" s="839"/>
      <c r="AA2136" s="839"/>
      <c r="AB2136" s="839"/>
      <c r="AC2136" s="839"/>
      <c r="AD2136" s="839"/>
      <c r="AE2136" s="839"/>
      <c r="AF2136" s="839"/>
      <c r="AG2136" s="839"/>
      <c r="AH2136" s="839"/>
      <c r="AI2136" s="839"/>
      <c r="AJ2136" s="839"/>
      <c r="AK2136" s="839"/>
      <c r="AL2136" s="839"/>
      <c r="AM2136" s="839"/>
      <c r="AN2136" s="839"/>
      <c r="AO2136" s="839"/>
      <c r="AP2136" s="839"/>
      <c r="AQ2136" s="839"/>
      <c r="AR2136" s="839"/>
      <c r="AS2136" s="839"/>
      <c r="AT2136" s="839"/>
      <c r="AU2136" s="839"/>
      <c r="AV2136" s="839"/>
      <c r="AW2136" s="839"/>
      <c r="AX2136" s="839"/>
      <c r="AY2136" s="839"/>
      <c r="AZ2136" s="839"/>
      <c r="BA2136" s="839"/>
      <c r="BB2136" s="839"/>
      <c r="BC2136" s="839"/>
      <c r="BD2136" s="839"/>
      <c r="BE2136" s="839"/>
      <c r="BF2136" s="839"/>
      <c r="BG2136" s="839"/>
      <c r="BH2136" s="839"/>
      <c r="BI2136" s="839"/>
      <c r="BJ2136" s="839"/>
      <c r="BK2136" s="839"/>
      <c r="BL2136" s="839"/>
      <c r="BM2136" s="839"/>
      <c r="BN2136" s="839"/>
      <c r="BO2136" s="839"/>
      <c r="BP2136" s="839"/>
      <c r="BQ2136" s="839"/>
      <c r="BR2136" s="839"/>
      <c r="BS2136" s="839"/>
    </row>
    <row r="2137" spans="1:71" s="575" customFormat="1" ht="15.6" customHeight="1" outlineLevel="2" x14ac:dyDescent="0.2">
      <c r="A2137" s="811"/>
      <c r="B2137" s="686"/>
      <c r="C2137" s="699"/>
      <c r="D2137" s="578" t="s">
        <v>1224</v>
      </c>
      <c r="E2137" s="593"/>
      <c r="F2137" s="594"/>
      <c r="G2137" s="574"/>
      <c r="H2137" s="593"/>
      <c r="I2137" s="771"/>
      <c r="J2137" s="771"/>
      <c r="K2137" s="771"/>
      <c r="L2137" s="771"/>
      <c r="M2137" s="772"/>
      <c r="N2137" s="704"/>
      <c r="O2137" s="897"/>
      <c r="P2137" s="897"/>
      <c r="Q2137" s="894"/>
      <c r="R2137" s="889"/>
      <c r="S2137" s="895"/>
      <c r="T2137" s="889"/>
      <c r="U2137" s="889"/>
      <c r="V2137" s="889"/>
      <c r="W2137" s="889"/>
      <c r="X2137" s="889"/>
      <c r="Y2137" s="890"/>
      <c r="Z2137" s="841"/>
      <c r="AA2137" s="839"/>
      <c r="AB2137" s="839"/>
      <c r="AC2137" s="839"/>
      <c r="AD2137" s="839"/>
      <c r="AE2137" s="839"/>
      <c r="AF2137" s="839"/>
      <c r="AG2137" s="839"/>
      <c r="AH2137" s="839"/>
      <c r="AI2137" s="839"/>
      <c r="AJ2137" s="839"/>
      <c r="AK2137" s="839"/>
      <c r="AL2137" s="839"/>
      <c r="AM2137" s="839"/>
      <c r="AN2137" s="839"/>
      <c r="AO2137" s="839"/>
      <c r="AP2137" s="839"/>
      <c r="AQ2137" s="839"/>
      <c r="AR2137" s="839"/>
      <c r="AS2137" s="839"/>
      <c r="AT2137" s="839"/>
      <c r="AU2137" s="839"/>
      <c r="AV2137" s="839"/>
      <c r="AW2137" s="839"/>
      <c r="AX2137" s="839"/>
      <c r="AY2137" s="839"/>
      <c r="AZ2137" s="839"/>
      <c r="BA2137" s="839"/>
      <c r="BB2137" s="839"/>
      <c r="BC2137" s="839"/>
      <c r="BD2137" s="839"/>
      <c r="BE2137" s="839"/>
      <c r="BF2137" s="839"/>
      <c r="BG2137" s="839"/>
      <c r="BH2137" s="839"/>
      <c r="BI2137" s="839"/>
      <c r="BJ2137" s="839"/>
      <c r="BK2137" s="839"/>
      <c r="BL2137" s="839"/>
      <c r="BM2137" s="839"/>
      <c r="BN2137" s="839"/>
      <c r="BO2137" s="839"/>
      <c r="BP2137" s="839"/>
      <c r="BQ2137" s="839"/>
      <c r="BR2137" s="839"/>
      <c r="BS2137" s="839"/>
    </row>
    <row r="2138" spans="1:71" s="575" customFormat="1" ht="15.6" customHeight="1" outlineLevel="2" x14ac:dyDescent="0.2">
      <c r="A2138" s="811"/>
      <c r="B2138" s="686"/>
      <c r="C2138" s="699"/>
      <c r="D2138" s="578" t="s">
        <v>1358</v>
      </c>
      <c r="E2138" s="593"/>
      <c r="F2138" s="594"/>
      <c r="G2138" s="574"/>
      <c r="H2138" s="593"/>
      <c r="I2138" s="771"/>
      <c r="J2138" s="771"/>
      <c r="K2138" s="771"/>
      <c r="L2138" s="768"/>
      <c r="M2138" s="772"/>
      <c r="N2138" s="704"/>
      <c r="O2138" s="888"/>
      <c r="P2138" s="888"/>
      <c r="Q2138" s="894"/>
      <c r="R2138" s="889"/>
      <c r="S2138" s="895"/>
      <c r="T2138" s="889"/>
      <c r="U2138" s="889"/>
      <c r="V2138" s="889"/>
      <c r="W2138" s="889"/>
      <c r="X2138" s="889"/>
      <c r="Y2138" s="890"/>
      <c r="Z2138" s="841"/>
      <c r="AA2138" s="839"/>
      <c r="AB2138" s="839"/>
      <c r="AC2138" s="839"/>
      <c r="AD2138" s="839"/>
      <c r="AE2138" s="839"/>
      <c r="AF2138" s="839"/>
      <c r="AG2138" s="839"/>
      <c r="AH2138" s="839"/>
      <c r="AI2138" s="839"/>
      <c r="AJ2138" s="839"/>
      <c r="AK2138" s="839"/>
      <c r="AL2138" s="839"/>
      <c r="AM2138" s="839"/>
      <c r="AN2138" s="839"/>
      <c r="AO2138" s="839"/>
      <c r="AP2138" s="839"/>
      <c r="AQ2138" s="839"/>
      <c r="AR2138" s="839"/>
      <c r="AS2138" s="839"/>
      <c r="AT2138" s="839"/>
      <c r="AU2138" s="839"/>
      <c r="AV2138" s="839"/>
      <c r="AW2138" s="839"/>
      <c r="AX2138" s="839"/>
      <c r="AY2138" s="839"/>
      <c r="AZ2138" s="839"/>
      <c r="BA2138" s="839"/>
      <c r="BB2138" s="839"/>
      <c r="BC2138" s="839"/>
      <c r="BD2138" s="839"/>
      <c r="BE2138" s="839"/>
      <c r="BF2138" s="839"/>
      <c r="BG2138" s="839"/>
      <c r="BH2138" s="839"/>
      <c r="BI2138" s="839"/>
      <c r="BJ2138" s="839"/>
      <c r="BK2138" s="839"/>
      <c r="BL2138" s="839"/>
      <c r="BM2138" s="839"/>
      <c r="BN2138" s="839"/>
      <c r="BO2138" s="839"/>
      <c r="BP2138" s="839"/>
      <c r="BQ2138" s="839"/>
      <c r="BR2138" s="839"/>
      <c r="BS2138" s="839"/>
    </row>
    <row r="2139" spans="1:71" ht="15.6" customHeight="1" outlineLevel="2" x14ac:dyDescent="0.2">
      <c r="H2139" s="1011"/>
    </row>
    <row r="2140" spans="1:71" ht="9" customHeight="1" outlineLevel="1" x14ac:dyDescent="0.2">
      <c r="B2140" s="582"/>
      <c r="D2140" s="583"/>
      <c r="E2140" s="585"/>
      <c r="F2140" s="583"/>
      <c r="G2140" s="584"/>
      <c r="H2140" s="1018"/>
      <c r="I2140" s="769"/>
      <c r="J2140" s="769"/>
      <c r="K2140" s="769"/>
      <c r="L2140" s="769"/>
      <c r="M2140" s="769"/>
      <c r="N2140" s="694"/>
      <c r="O2140" s="892"/>
      <c r="P2140" s="892"/>
      <c r="Q2140" s="892"/>
      <c r="R2140" s="893"/>
      <c r="S2140" s="893"/>
      <c r="T2140" s="893"/>
      <c r="U2140" s="893"/>
      <c r="V2140" s="893"/>
      <c r="W2140" s="893"/>
      <c r="X2140" s="893"/>
      <c r="Y2140" s="892"/>
      <c r="Z2140" s="837"/>
      <c r="AA2140" s="838"/>
      <c r="AG2140" s="835"/>
      <c r="AH2140" s="835"/>
    </row>
    <row r="2141" spans="1:71" s="574" customFormat="1" ht="15.6" customHeight="1" outlineLevel="1" x14ac:dyDescent="0.2">
      <c r="B2141" s="569" t="s">
        <v>1799</v>
      </c>
      <c r="C2141" s="814"/>
      <c r="D2141" s="570" t="s">
        <v>1815</v>
      </c>
      <c r="E2141" s="577">
        <v>1</v>
      </c>
      <c r="F2141" s="570" t="s">
        <v>73</v>
      </c>
      <c r="G2141" s="571"/>
      <c r="H2141" s="1016">
        <f>SUM(H2143:H2151)</f>
        <v>5.7679999999999998</v>
      </c>
      <c r="I2141" s="767"/>
      <c r="J2141" s="767">
        <f>SUM(J2143:J2151)</f>
        <v>627.11</v>
      </c>
      <c r="K2141" s="767"/>
      <c r="L2141" s="767">
        <f>SUM(L2143:L2151)</f>
        <v>0</v>
      </c>
      <c r="M2141" s="767">
        <f>SUM(M2143:M2151)</f>
        <v>973.19</v>
      </c>
      <c r="N2141" s="814"/>
      <c r="O2141" s="767">
        <f>SUM(O2142:O2150)</f>
        <v>1177.5599</v>
      </c>
      <c r="P2141" s="885" t="str">
        <f>B2141</f>
        <v>V4-4-B7</v>
      </c>
      <c r="Q2141" s="885"/>
      <c r="R2141" s="886"/>
      <c r="S2141" s="886"/>
      <c r="T2141" s="886"/>
      <c r="U2141" s="899"/>
      <c r="V2141" s="886"/>
      <c r="W2141" s="886"/>
      <c r="X2141" s="886">
        <f>SUM(X2142:X2146)/E2141</f>
        <v>1374.596663</v>
      </c>
      <c r="Y2141" s="885"/>
    </row>
    <row r="2142" spans="1:71" s="575" customFormat="1" ht="15.6" customHeight="1" outlineLevel="2" x14ac:dyDescent="0.2">
      <c r="A2142" s="811"/>
      <c r="B2142" s="578"/>
      <c r="C2142" s="694"/>
      <c r="D2142" s="576"/>
      <c r="E2142" s="579"/>
      <c r="F2142" s="578"/>
      <c r="G2142" s="579"/>
      <c r="H2142" s="1011"/>
      <c r="I2142" s="781"/>
      <c r="J2142" s="768"/>
      <c r="K2142" s="768"/>
      <c r="L2142" s="768"/>
      <c r="M2142" s="768"/>
      <c r="N2142" s="704"/>
      <c r="O2142" s="888" t="str">
        <f>R2142</f>
        <v>incl. opslagen</v>
      </c>
      <c r="P2142" s="888"/>
      <c r="Q2142" s="894"/>
      <c r="R2142" s="901" t="str">
        <f>Tabellen!$C$2</f>
        <v>incl. opslagen</v>
      </c>
      <c r="S2142" s="895"/>
      <c r="T2142" s="901" t="str">
        <f>Tabellen!$C$2</f>
        <v>incl. opslagen</v>
      </c>
      <c r="U2142" s="889"/>
      <c r="V2142" s="889"/>
      <c r="W2142" s="889"/>
      <c r="X2142" s="889"/>
      <c r="Y2142" s="897"/>
      <c r="Z2142" s="839"/>
      <c r="AA2142" s="839"/>
      <c r="AB2142" s="839"/>
      <c r="AC2142" s="839"/>
      <c r="AD2142" s="839"/>
      <c r="AE2142" s="839"/>
      <c r="AF2142" s="839"/>
      <c r="AG2142" s="839"/>
      <c r="AH2142" s="839"/>
      <c r="AI2142" s="839"/>
      <c r="AJ2142" s="839"/>
      <c r="AK2142" s="839"/>
      <c r="AL2142" s="839"/>
      <c r="AM2142" s="839"/>
      <c r="AN2142" s="839"/>
      <c r="AO2142" s="839"/>
      <c r="AP2142" s="839"/>
      <c r="AQ2142" s="839"/>
      <c r="AR2142" s="839"/>
      <c r="AS2142" s="839"/>
      <c r="AT2142" s="839"/>
      <c r="AU2142" s="839"/>
      <c r="AV2142" s="839"/>
      <c r="AW2142" s="839"/>
      <c r="AX2142" s="839"/>
      <c r="AY2142" s="839"/>
      <c r="AZ2142" s="839"/>
      <c r="BA2142" s="839"/>
      <c r="BB2142" s="839"/>
      <c r="BC2142" s="839"/>
      <c r="BD2142" s="839"/>
      <c r="BE2142" s="839"/>
      <c r="BF2142" s="839"/>
      <c r="BG2142" s="839"/>
      <c r="BH2142" s="839"/>
      <c r="BI2142" s="839"/>
      <c r="BJ2142" s="839"/>
      <c r="BK2142" s="839"/>
      <c r="BL2142" s="839"/>
      <c r="BM2142" s="839"/>
      <c r="BN2142" s="839"/>
      <c r="BO2142" s="839"/>
      <c r="BP2142" s="839"/>
      <c r="BQ2142" s="839"/>
      <c r="BR2142" s="839"/>
      <c r="BS2142" s="839"/>
    </row>
    <row r="2143" spans="1:71" s="575" customFormat="1" ht="15.6" customHeight="1" outlineLevel="2" x14ac:dyDescent="0.2">
      <c r="A2143" s="811"/>
      <c r="B2143" s="578"/>
      <c r="C2143" s="694"/>
      <c r="D2143" s="578" t="s">
        <v>1225</v>
      </c>
      <c r="E2143" s="579">
        <v>1</v>
      </c>
      <c r="F2143" s="576" t="s">
        <v>73</v>
      </c>
      <c r="G2143" s="579">
        <v>2</v>
      </c>
      <c r="H2143" s="597">
        <f>E2143*G2143</f>
        <v>2</v>
      </c>
      <c r="I2143" s="768">
        <v>20</v>
      </c>
      <c r="J2143" s="768">
        <f>E2143*I2143</f>
        <v>20</v>
      </c>
      <c r="K2143" s="768"/>
      <c r="L2143" s="768">
        <f>E2143*K2143</f>
        <v>0</v>
      </c>
      <c r="M2143" s="768">
        <f>J2143+H2143*Tabellen!$K$2+L2143</f>
        <v>140</v>
      </c>
      <c r="N2143" s="704"/>
      <c r="O2143" s="889">
        <f>R2143+T2143</f>
        <v>169.39999999999998</v>
      </c>
      <c r="P2143" s="902"/>
      <c r="Q2143" s="894" t="s">
        <v>1007</v>
      </c>
      <c r="R2143" s="889">
        <f>H2143*Tabellen!$K$2*Tabellen!$F$2</f>
        <v>145.19999999999999</v>
      </c>
      <c r="S2143" s="895" t="s">
        <v>1089</v>
      </c>
      <c r="T2143" s="889">
        <f>J2143*Tabellen!$F$2</f>
        <v>24.2</v>
      </c>
      <c r="U2143" s="889">
        <f>R2143*Tabellen!$G$2</f>
        <v>13.067999999999998</v>
      </c>
      <c r="V2143" s="889">
        <f>T2143*Tabellen!$H$2</f>
        <v>5.0819999999999999</v>
      </c>
      <c r="W2143" s="889">
        <f>U2143+V2143</f>
        <v>18.149999999999999</v>
      </c>
      <c r="X2143" s="889">
        <f>O2143+W2143</f>
        <v>187.54999999999998</v>
      </c>
      <c r="Y2143" s="888"/>
      <c r="Z2143" s="839"/>
      <c r="AA2143" s="839"/>
      <c r="AB2143" s="839"/>
      <c r="AC2143" s="839"/>
      <c r="AD2143" s="839"/>
      <c r="AE2143" s="839"/>
      <c r="AF2143" s="839"/>
      <c r="AG2143" s="839"/>
      <c r="AH2143" s="839"/>
      <c r="AI2143" s="839"/>
      <c r="AJ2143" s="839"/>
      <c r="AK2143" s="839"/>
      <c r="AL2143" s="839"/>
      <c r="AM2143" s="839"/>
      <c r="AN2143" s="839"/>
      <c r="AO2143" s="839"/>
      <c r="AP2143" s="839"/>
      <c r="AQ2143" s="839"/>
      <c r="AR2143" s="839"/>
      <c r="AS2143" s="839"/>
      <c r="AT2143" s="839"/>
      <c r="AU2143" s="839"/>
      <c r="AV2143" s="839"/>
      <c r="AW2143" s="839"/>
      <c r="AX2143" s="839"/>
      <c r="AY2143" s="839"/>
      <c r="AZ2143" s="839"/>
      <c r="BA2143" s="839"/>
      <c r="BB2143" s="839"/>
      <c r="BC2143" s="839"/>
      <c r="BD2143" s="839"/>
      <c r="BE2143" s="839"/>
      <c r="BF2143" s="839"/>
      <c r="BG2143" s="839"/>
      <c r="BH2143" s="839"/>
      <c r="BI2143" s="839"/>
      <c r="BJ2143" s="839"/>
      <c r="BK2143" s="839"/>
      <c r="BL2143" s="839"/>
      <c r="BM2143" s="839"/>
      <c r="BN2143" s="839"/>
      <c r="BO2143" s="839"/>
      <c r="BP2143" s="839"/>
      <c r="BQ2143" s="839"/>
      <c r="BR2143" s="839"/>
      <c r="BS2143" s="839"/>
    </row>
    <row r="2144" spans="1:71" ht="15.6" customHeight="1" outlineLevel="2" x14ac:dyDescent="0.2">
      <c r="D2144" s="576" t="s">
        <v>1227</v>
      </c>
      <c r="E2144" s="579">
        <v>1</v>
      </c>
      <c r="F2144" s="576" t="s">
        <v>72</v>
      </c>
      <c r="G2144" s="580">
        <v>0.5</v>
      </c>
      <c r="H2144" s="1011">
        <f>E2144*G2144</f>
        <v>0.5</v>
      </c>
      <c r="J2144" s="768">
        <f>E2144*I2144</f>
        <v>0</v>
      </c>
      <c r="L2144" s="768">
        <f>E2144*K2144</f>
        <v>0</v>
      </c>
      <c r="M2144" s="768">
        <f>J2144+H2144*Tabellen!$K$2+L2144</f>
        <v>30</v>
      </c>
      <c r="O2144" s="889">
        <f>R2144+T2144</f>
        <v>36.299999999999997</v>
      </c>
      <c r="P2144" s="902"/>
      <c r="Q2144" s="894" t="s">
        <v>1007</v>
      </c>
      <c r="R2144" s="889">
        <f>H2144*Tabellen!$K$2*Tabellen!$F$2</f>
        <v>36.299999999999997</v>
      </c>
      <c r="S2144" s="895" t="s">
        <v>1089</v>
      </c>
      <c r="T2144" s="889">
        <f>J2144*Tabellen!$F$2</f>
        <v>0</v>
      </c>
      <c r="U2144" s="889">
        <f>R2144*Tabellen!$G$2</f>
        <v>3.2669999999999995</v>
      </c>
      <c r="V2144" s="889">
        <f>T2144*Tabellen!$H$2</f>
        <v>0</v>
      </c>
      <c r="W2144" s="889">
        <f>U2144+V2144</f>
        <v>3.2669999999999995</v>
      </c>
      <c r="X2144" s="889">
        <f>O2144+W2144</f>
        <v>39.566999999999993</v>
      </c>
    </row>
    <row r="2145" spans="1:71" s="733" customFormat="1" ht="15.6" customHeight="1" outlineLevel="2" x14ac:dyDescent="0.2">
      <c r="A2145" s="813"/>
      <c r="B2145" s="578"/>
      <c r="C2145" s="694"/>
      <c r="D2145" s="576" t="s">
        <v>1226</v>
      </c>
      <c r="E2145" s="579">
        <f>0.66+0.66+1.18+0.18</f>
        <v>2.68</v>
      </c>
      <c r="F2145" s="576" t="s">
        <v>71</v>
      </c>
      <c r="G2145" s="580">
        <v>0.1</v>
      </c>
      <c r="H2145" s="597">
        <f>E2145*G2145</f>
        <v>0.26800000000000002</v>
      </c>
      <c r="I2145" s="768"/>
      <c r="J2145" s="768"/>
      <c r="K2145" s="768"/>
      <c r="L2145" s="768"/>
      <c r="M2145" s="768">
        <f>J2145+H2145*Tabellen!$K$2+L2145</f>
        <v>16.080000000000002</v>
      </c>
      <c r="N2145" s="736"/>
      <c r="O2145" s="889">
        <f>R2145+T2145</f>
        <v>19.456800000000001</v>
      </c>
      <c r="P2145" s="902"/>
      <c r="Q2145" s="894" t="s">
        <v>1007</v>
      </c>
      <c r="R2145" s="889">
        <f>H2145*Tabellen!$K$2*Tabellen!$F$2</f>
        <v>19.456800000000001</v>
      </c>
      <c r="S2145" s="895" t="s">
        <v>1089</v>
      </c>
      <c r="T2145" s="889">
        <f>J2145*Tabellen!$F$2</f>
        <v>0</v>
      </c>
      <c r="U2145" s="889">
        <f>R2145*Tabellen!$G$2</f>
        <v>1.751112</v>
      </c>
      <c r="V2145" s="889">
        <f>T2145*Tabellen!$H$2</f>
        <v>0</v>
      </c>
      <c r="W2145" s="889">
        <f>U2145+V2145</f>
        <v>1.751112</v>
      </c>
      <c r="X2145" s="889">
        <f>O2145+W2145</f>
        <v>21.207912</v>
      </c>
      <c r="Y2145" s="905"/>
      <c r="Z2145" s="842"/>
      <c r="AA2145" s="842"/>
      <c r="AB2145" s="842"/>
      <c r="AC2145" s="842"/>
      <c r="AD2145" s="842"/>
      <c r="AE2145" s="842"/>
      <c r="AF2145" s="842"/>
      <c r="AG2145" s="842"/>
      <c r="AH2145" s="842"/>
      <c r="AI2145" s="842"/>
      <c r="AJ2145" s="842"/>
      <c r="AK2145" s="842"/>
      <c r="AL2145" s="842"/>
      <c r="AM2145" s="842"/>
      <c r="AN2145" s="842"/>
      <c r="AO2145" s="842"/>
      <c r="AP2145" s="842"/>
      <c r="AQ2145" s="842"/>
      <c r="AR2145" s="842"/>
      <c r="AS2145" s="842"/>
      <c r="AT2145" s="842"/>
      <c r="AU2145" s="842"/>
      <c r="AV2145" s="842"/>
      <c r="AW2145" s="842"/>
      <c r="AX2145" s="842"/>
      <c r="AY2145" s="842"/>
      <c r="AZ2145" s="842"/>
      <c r="BA2145" s="842"/>
      <c r="BB2145" s="842"/>
      <c r="BC2145" s="842"/>
      <c r="BD2145" s="842"/>
      <c r="BE2145" s="842"/>
      <c r="BF2145" s="842"/>
      <c r="BG2145" s="842"/>
      <c r="BH2145" s="842"/>
      <c r="BI2145" s="842"/>
      <c r="BJ2145" s="842"/>
      <c r="BK2145" s="842"/>
      <c r="BL2145" s="842"/>
      <c r="BM2145" s="842"/>
      <c r="BN2145" s="842"/>
      <c r="BO2145" s="842"/>
      <c r="BP2145" s="842"/>
      <c r="BQ2145" s="842"/>
      <c r="BR2145" s="842"/>
      <c r="BS2145" s="842"/>
    </row>
    <row r="2146" spans="1:71" ht="15.6" customHeight="1" outlineLevel="2" x14ac:dyDescent="0.2">
      <c r="B2146" s="578" t="s">
        <v>1759</v>
      </c>
      <c r="D2146" s="576" t="s">
        <v>1760</v>
      </c>
      <c r="E2146" s="579">
        <v>1</v>
      </c>
      <c r="F2146" s="576" t="s">
        <v>73</v>
      </c>
      <c r="G2146" s="580">
        <v>3</v>
      </c>
      <c r="H2146" s="1011">
        <f>E2146*G2146</f>
        <v>3</v>
      </c>
      <c r="I2146" s="1014">
        <v>607.11</v>
      </c>
      <c r="J2146" s="768">
        <f>E2146*I2146</f>
        <v>607.11</v>
      </c>
      <c r="L2146" s="768">
        <f>E2146*K2146</f>
        <v>0</v>
      </c>
      <c r="M2146" s="768">
        <f>J2146+H2146*Tabellen!$K$2+L2146</f>
        <v>787.11</v>
      </c>
      <c r="N2146" s="703"/>
      <c r="O2146" s="889">
        <f>R2146+T2146</f>
        <v>952.40309999999999</v>
      </c>
      <c r="P2146" s="902"/>
      <c r="Q2146" s="894" t="s">
        <v>1007</v>
      </c>
      <c r="R2146" s="889">
        <f>H2146*Tabellen!$K$2*Tabellen!$F$2</f>
        <v>217.79999999999998</v>
      </c>
      <c r="S2146" s="895" t="s">
        <v>1089</v>
      </c>
      <c r="T2146" s="889">
        <f>J2146*Tabellen!$F$2</f>
        <v>734.60310000000004</v>
      </c>
      <c r="U2146" s="889">
        <f>R2146*Tabellen!$G$2</f>
        <v>19.601999999999997</v>
      </c>
      <c r="V2146" s="889">
        <f>T2146*Tabellen!$H$2</f>
        <v>154.266651</v>
      </c>
      <c r="W2146" s="889">
        <f>U2146+V2146</f>
        <v>173.868651</v>
      </c>
      <c r="X2146" s="889">
        <f>O2146+W2146</f>
        <v>1126.271751</v>
      </c>
      <c r="Y2146" s="888"/>
      <c r="Z2146" s="836"/>
    </row>
    <row r="2147" spans="1:71" s="575" customFormat="1" ht="15.6" customHeight="1" outlineLevel="2" x14ac:dyDescent="0.2">
      <c r="A2147" s="811"/>
      <c r="B2147" s="578"/>
      <c r="C2147" s="694"/>
      <c r="D2147" s="578" t="s">
        <v>1689</v>
      </c>
      <c r="E2147" s="579"/>
      <c r="F2147" s="578"/>
      <c r="G2147" s="579"/>
      <c r="H2147" s="1011"/>
      <c r="I2147" s="781"/>
      <c r="J2147" s="768"/>
      <c r="K2147" s="768"/>
      <c r="L2147" s="768"/>
      <c r="M2147" s="768"/>
      <c r="N2147" s="704"/>
      <c r="O2147" s="897"/>
      <c r="P2147" s="897"/>
      <c r="Q2147" s="894"/>
      <c r="R2147" s="889"/>
      <c r="S2147" s="895"/>
      <c r="T2147" s="889"/>
      <c r="U2147" s="889"/>
      <c r="V2147" s="889"/>
      <c r="W2147" s="889"/>
      <c r="X2147" s="889"/>
      <c r="Y2147" s="897"/>
      <c r="Z2147" s="839"/>
      <c r="AA2147" s="839"/>
      <c r="AB2147" s="839"/>
      <c r="AC2147" s="839"/>
      <c r="AD2147" s="839"/>
      <c r="AE2147" s="839"/>
      <c r="AF2147" s="839"/>
      <c r="AG2147" s="839"/>
      <c r="AH2147" s="839"/>
      <c r="AI2147" s="839"/>
      <c r="AJ2147" s="839"/>
      <c r="AK2147" s="839"/>
      <c r="AL2147" s="839"/>
      <c r="AM2147" s="839"/>
      <c r="AN2147" s="839"/>
      <c r="AO2147" s="839"/>
      <c r="AP2147" s="839"/>
      <c r="AQ2147" s="839"/>
      <c r="AR2147" s="839"/>
      <c r="AS2147" s="839"/>
      <c r="AT2147" s="839"/>
      <c r="AU2147" s="839"/>
      <c r="AV2147" s="839"/>
      <c r="AW2147" s="839"/>
      <c r="AX2147" s="839"/>
      <c r="AY2147" s="839"/>
      <c r="AZ2147" s="839"/>
      <c r="BA2147" s="839"/>
      <c r="BB2147" s="839"/>
      <c r="BC2147" s="839"/>
      <c r="BD2147" s="839"/>
      <c r="BE2147" s="839"/>
      <c r="BF2147" s="839"/>
      <c r="BG2147" s="839"/>
      <c r="BH2147" s="839"/>
      <c r="BI2147" s="839"/>
      <c r="BJ2147" s="839"/>
      <c r="BK2147" s="839"/>
      <c r="BL2147" s="839"/>
      <c r="BM2147" s="839"/>
      <c r="BN2147" s="839"/>
      <c r="BO2147" s="839"/>
      <c r="BP2147" s="839"/>
      <c r="BQ2147" s="839"/>
      <c r="BR2147" s="839"/>
      <c r="BS2147" s="839"/>
    </row>
    <row r="2148" spans="1:71" s="575" customFormat="1" ht="15.6" customHeight="1" outlineLevel="2" x14ac:dyDescent="0.2">
      <c r="A2148" s="811"/>
      <c r="B2148" s="578"/>
      <c r="C2148" s="694"/>
      <c r="D2148" s="578" t="s">
        <v>1690</v>
      </c>
      <c r="E2148" s="579"/>
      <c r="F2148" s="578"/>
      <c r="G2148" s="579"/>
      <c r="H2148" s="1011"/>
      <c r="I2148" s="781"/>
      <c r="J2148" s="768"/>
      <c r="K2148" s="768"/>
      <c r="L2148" s="768"/>
      <c r="M2148" s="768"/>
      <c r="N2148" s="704"/>
      <c r="O2148" s="897"/>
      <c r="P2148" s="897"/>
      <c r="Q2148" s="894"/>
      <c r="R2148" s="889"/>
      <c r="S2148" s="895"/>
      <c r="T2148" s="889"/>
      <c r="U2148" s="889"/>
      <c r="V2148" s="889"/>
      <c r="W2148" s="889"/>
      <c r="X2148" s="889"/>
      <c r="Y2148" s="897"/>
      <c r="Z2148" s="839"/>
      <c r="AA2148" s="839"/>
      <c r="AB2148" s="839"/>
      <c r="AC2148" s="839"/>
      <c r="AD2148" s="839"/>
      <c r="AE2148" s="839"/>
      <c r="AF2148" s="839"/>
      <c r="AG2148" s="839"/>
      <c r="AH2148" s="839"/>
      <c r="AI2148" s="839"/>
      <c r="AJ2148" s="839"/>
      <c r="AK2148" s="839"/>
      <c r="AL2148" s="839"/>
      <c r="AM2148" s="839"/>
      <c r="AN2148" s="839"/>
      <c r="AO2148" s="839"/>
      <c r="AP2148" s="839"/>
      <c r="AQ2148" s="839"/>
      <c r="AR2148" s="839"/>
      <c r="AS2148" s="839"/>
      <c r="AT2148" s="839"/>
      <c r="AU2148" s="839"/>
      <c r="AV2148" s="839"/>
      <c r="AW2148" s="839"/>
      <c r="AX2148" s="839"/>
      <c r="AY2148" s="839"/>
      <c r="AZ2148" s="839"/>
      <c r="BA2148" s="839"/>
      <c r="BB2148" s="839"/>
      <c r="BC2148" s="839"/>
      <c r="BD2148" s="839"/>
      <c r="BE2148" s="839"/>
      <c r="BF2148" s="839"/>
      <c r="BG2148" s="839"/>
      <c r="BH2148" s="839"/>
      <c r="BI2148" s="839"/>
      <c r="BJ2148" s="839"/>
      <c r="BK2148" s="839"/>
      <c r="BL2148" s="839"/>
      <c r="BM2148" s="839"/>
      <c r="BN2148" s="839"/>
      <c r="BO2148" s="839"/>
      <c r="BP2148" s="839"/>
      <c r="BQ2148" s="839"/>
      <c r="BR2148" s="839"/>
      <c r="BS2148" s="839"/>
    </row>
    <row r="2149" spans="1:71" s="575" customFormat="1" ht="15.6" customHeight="1" outlineLevel="2" x14ac:dyDescent="0.2">
      <c r="A2149" s="811"/>
      <c r="B2149" s="686"/>
      <c r="C2149" s="699"/>
      <c r="D2149" s="692" t="s">
        <v>1224</v>
      </c>
      <c r="E2149" s="593"/>
      <c r="F2149" s="594"/>
      <c r="G2149" s="574"/>
      <c r="H2149" s="593"/>
      <c r="I2149" s="771"/>
      <c r="J2149" s="771"/>
      <c r="K2149" s="771"/>
      <c r="L2149" s="771"/>
      <c r="M2149" s="772"/>
      <c r="N2149" s="704"/>
      <c r="O2149" s="897"/>
      <c r="P2149" s="897"/>
      <c r="Q2149" s="894"/>
      <c r="R2149" s="889"/>
      <c r="S2149" s="895"/>
      <c r="T2149" s="889"/>
      <c r="U2149" s="889"/>
      <c r="V2149" s="889"/>
      <c r="W2149" s="889"/>
      <c r="X2149" s="889"/>
      <c r="Y2149" s="890"/>
      <c r="Z2149" s="841"/>
      <c r="AA2149" s="839"/>
      <c r="AB2149" s="839"/>
      <c r="AC2149" s="839"/>
      <c r="AD2149" s="839"/>
      <c r="AE2149" s="839"/>
      <c r="AF2149" s="839"/>
      <c r="AG2149" s="839"/>
      <c r="AH2149" s="839"/>
      <c r="AI2149" s="839"/>
      <c r="AJ2149" s="839"/>
      <c r="AK2149" s="839"/>
      <c r="AL2149" s="839"/>
      <c r="AM2149" s="839"/>
      <c r="AN2149" s="839"/>
      <c r="AO2149" s="839"/>
      <c r="AP2149" s="839"/>
      <c r="AQ2149" s="839"/>
      <c r="AR2149" s="839"/>
      <c r="AS2149" s="839"/>
      <c r="AT2149" s="839"/>
      <c r="AU2149" s="839"/>
      <c r="AV2149" s="839"/>
      <c r="AW2149" s="839"/>
      <c r="AX2149" s="839"/>
      <c r="AY2149" s="839"/>
      <c r="AZ2149" s="839"/>
      <c r="BA2149" s="839"/>
      <c r="BB2149" s="839"/>
      <c r="BC2149" s="839"/>
      <c r="BD2149" s="839"/>
      <c r="BE2149" s="839"/>
      <c r="BF2149" s="839"/>
      <c r="BG2149" s="839"/>
      <c r="BH2149" s="839"/>
      <c r="BI2149" s="839"/>
      <c r="BJ2149" s="839"/>
      <c r="BK2149" s="839"/>
      <c r="BL2149" s="839"/>
      <c r="BM2149" s="839"/>
      <c r="BN2149" s="839"/>
      <c r="BO2149" s="839"/>
      <c r="BP2149" s="839"/>
      <c r="BQ2149" s="839"/>
      <c r="BR2149" s="839"/>
      <c r="BS2149" s="839"/>
    </row>
    <row r="2150" spans="1:71" s="575" customFormat="1" ht="15.6" customHeight="1" outlineLevel="2" x14ac:dyDescent="0.2">
      <c r="A2150" s="811"/>
      <c r="B2150" s="686"/>
      <c r="C2150" s="699"/>
      <c r="D2150" s="692" t="s">
        <v>1358</v>
      </c>
      <c r="E2150" s="593"/>
      <c r="F2150" s="594"/>
      <c r="G2150" s="574"/>
      <c r="H2150" s="593"/>
      <c r="I2150" s="771"/>
      <c r="J2150" s="771"/>
      <c r="K2150" s="771"/>
      <c r="L2150" s="768"/>
      <c r="M2150" s="772"/>
      <c r="N2150" s="704"/>
      <c r="O2150" s="888"/>
      <c r="P2150" s="888"/>
      <c r="Q2150" s="894"/>
      <c r="R2150" s="889"/>
      <c r="S2150" s="895"/>
      <c r="T2150" s="889"/>
      <c r="U2150" s="889"/>
      <c r="V2150" s="889"/>
      <c r="W2150" s="889"/>
      <c r="X2150" s="889"/>
      <c r="Y2150" s="890"/>
      <c r="Z2150" s="841"/>
      <c r="AA2150" s="839"/>
      <c r="AB2150" s="839"/>
      <c r="AC2150" s="839"/>
      <c r="AD2150" s="839"/>
      <c r="AE2150" s="839"/>
      <c r="AF2150" s="839"/>
      <c r="AG2150" s="839"/>
      <c r="AH2150" s="839"/>
      <c r="AI2150" s="839"/>
      <c r="AJ2150" s="839"/>
      <c r="AK2150" s="839"/>
      <c r="AL2150" s="839"/>
      <c r="AM2150" s="839"/>
      <c r="AN2150" s="839"/>
      <c r="AO2150" s="839"/>
      <c r="AP2150" s="839"/>
      <c r="AQ2150" s="839"/>
      <c r="AR2150" s="839"/>
      <c r="AS2150" s="839"/>
      <c r="AT2150" s="839"/>
      <c r="AU2150" s="839"/>
      <c r="AV2150" s="839"/>
      <c r="AW2150" s="839"/>
      <c r="AX2150" s="839"/>
      <c r="AY2150" s="839"/>
      <c r="AZ2150" s="839"/>
      <c r="BA2150" s="839"/>
      <c r="BB2150" s="839"/>
      <c r="BC2150" s="839"/>
      <c r="BD2150" s="839"/>
      <c r="BE2150" s="839"/>
      <c r="BF2150" s="839"/>
      <c r="BG2150" s="839"/>
      <c r="BH2150" s="839"/>
      <c r="BI2150" s="839"/>
      <c r="BJ2150" s="839"/>
      <c r="BK2150" s="839"/>
      <c r="BL2150" s="839"/>
      <c r="BM2150" s="839"/>
      <c r="BN2150" s="839"/>
      <c r="BO2150" s="839"/>
      <c r="BP2150" s="839"/>
      <c r="BQ2150" s="839"/>
      <c r="BR2150" s="839"/>
      <c r="BS2150" s="839"/>
    </row>
    <row r="2151" spans="1:71" ht="15.6" customHeight="1" outlineLevel="2" x14ac:dyDescent="0.2">
      <c r="H2151" s="1011"/>
    </row>
    <row r="2152" spans="1:71" ht="9" customHeight="1" outlineLevel="1" x14ac:dyDescent="0.2">
      <c r="B2152" s="582"/>
      <c r="D2152" s="583"/>
      <c r="E2152" s="585"/>
      <c r="F2152" s="583"/>
      <c r="G2152" s="584"/>
      <c r="H2152" s="1018"/>
      <c r="I2152" s="769"/>
      <c r="J2152" s="769"/>
      <c r="K2152" s="769"/>
      <c r="L2152" s="769"/>
      <c r="M2152" s="769"/>
      <c r="N2152" s="694"/>
      <c r="O2152" s="892"/>
      <c r="P2152" s="892"/>
      <c r="Q2152" s="892"/>
      <c r="R2152" s="893"/>
      <c r="S2152" s="893"/>
      <c r="T2152" s="893"/>
      <c r="U2152" s="893"/>
      <c r="V2152" s="893"/>
      <c r="W2152" s="893"/>
      <c r="X2152" s="893"/>
      <c r="Y2152" s="892"/>
      <c r="Z2152" s="837"/>
      <c r="AA2152" s="838"/>
      <c r="AG2152" s="835"/>
      <c r="AH2152" s="835"/>
    </row>
    <row r="2153" spans="1:71" s="789" customFormat="1" ht="15.6" customHeight="1" outlineLevel="1" x14ac:dyDescent="0.2">
      <c r="B2153" s="569" t="s">
        <v>1800</v>
      </c>
      <c r="C2153" s="814"/>
      <c r="D2153" s="570" t="s">
        <v>1816</v>
      </c>
      <c r="E2153" s="577">
        <v>1</v>
      </c>
      <c r="F2153" s="570" t="s">
        <v>73</v>
      </c>
      <c r="G2153" s="571"/>
      <c r="H2153" s="1016">
        <f>SUM(H2155:H2163)</f>
        <v>6.9119999999999999</v>
      </c>
      <c r="I2153" s="767"/>
      <c r="J2153" s="767">
        <f>SUM(J2155:J2163)</f>
        <v>685.24</v>
      </c>
      <c r="K2153" s="767"/>
      <c r="L2153" s="767">
        <f>SUM(L2155:L2163)</f>
        <v>0</v>
      </c>
      <c r="M2153" s="767">
        <f>SUM(M2155:M2163)</f>
        <v>1099.96</v>
      </c>
      <c r="N2153" s="814"/>
      <c r="O2153" s="886">
        <f>SUM(O2154:O2158)</f>
        <v>1330.9515999999999</v>
      </c>
      <c r="P2153" s="885" t="str">
        <f>B2153</f>
        <v>V4-4-B8</v>
      </c>
      <c r="Q2153" s="885"/>
      <c r="R2153" s="886"/>
      <c r="S2153" s="886"/>
      <c r="T2153" s="886"/>
      <c r="U2153" s="899"/>
      <c r="V2153" s="886"/>
      <c r="W2153" s="886"/>
      <c r="X2153" s="886">
        <f>SUM(X2154:X2158)/E2153</f>
        <v>1550.2340919999999</v>
      </c>
      <c r="Y2153" s="885"/>
      <c r="Z2153" s="836"/>
      <c r="AA2153" s="832"/>
      <c r="AB2153" s="832"/>
      <c r="AC2153" s="832"/>
      <c r="AD2153" s="832"/>
      <c r="AE2153" s="832"/>
      <c r="AF2153" s="832"/>
      <c r="AG2153" s="832"/>
      <c r="AH2153" s="832"/>
      <c r="AI2153" s="832"/>
      <c r="AJ2153" s="832"/>
      <c r="AK2153" s="832"/>
      <c r="AL2153" s="832"/>
      <c r="AM2153" s="832"/>
      <c r="AN2153" s="832"/>
      <c r="AO2153" s="832"/>
      <c r="AP2153" s="832"/>
      <c r="AQ2153" s="832"/>
      <c r="AR2153" s="832"/>
      <c r="AS2153" s="832"/>
      <c r="AT2153" s="832"/>
      <c r="AU2153" s="832"/>
      <c r="AV2153" s="832"/>
      <c r="AW2153" s="832"/>
      <c r="AX2153" s="832"/>
      <c r="AY2153" s="832"/>
      <c r="AZ2153" s="832"/>
      <c r="BA2153" s="832"/>
      <c r="BB2153" s="832"/>
      <c r="BC2153" s="832"/>
      <c r="BD2153" s="832"/>
      <c r="BE2153" s="832"/>
      <c r="BF2153" s="832"/>
      <c r="BG2153" s="832"/>
      <c r="BH2153" s="832"/>
      <c r="BI2153" s="832"/>
      <c r="BJ2153" s="832"/>
      <c r="BK2153" s="832"/>
      <c r="BL2153" s="832"/>
      <c r="BM2153" s="832"/>
      <c r="BN2153" s="832"/>
      <c r="BO2153" s="832"/>
      <c r="BP2153" s="832"/>
      <c r="BQ2153" s="832"/>
      <c r="BR2153" s="832"/>
      <c r="BS2153" s="832"/>
    </row>
    <row r="2154" spans="1:71" s="575" customFormat="1" ht="15.6" customHeight="1" outlineLevel="2" x14ac:dyDescent="0.2">
      <c r="A2154" s="811"/>
      <c r="B2154" s="578"/>
      <c r="C2154" s="694"/>
      <c r="D2154" s="576"/>
      <c r="E2154" s="590"/>
      <c r="G2154" s="573"/>
      <c r="H2154" s="856"/>
      <c r="I2154" s="770"/>
      <c r="J2154" s="770"/>
      <c r="K2154" s="770"/>
      <c r="L2154" s="770"/>
      <c r="M2154" s="770"/>
      <c r="N2154" s="704"/>
      <c r="O2154" s="888" t="str">
        <f>R2154</f>
        <v>incl. opslagen</v>
      </c>
      <c r="P2154" s="888"/>
      <c r="Q2154" s="894"/>
      <c r="R2154" s="901" t="str">
        <f>Tabellen!$C$2</f>
        <v>incl. opslagen</v>
      </c>
      <c r="S2154" s="895"/>
      <c r="T2154" s="901" t="str">
        <f>Tabellen!$C$2</f>
        <v>incl. opslagen</v>
      </c>
      <c r="U2154" s="889"/>
      <c r="V2154" s="889"/>
      <c r="W2154" s="889"/>
      <c r="X2154" s="889"/>
      <c r="Y2154" s="888"/>
      <c r="Z2154" s="839"/>
      <c r="AA2154" s="839"/>
      <c r="AB2154" s="839"/>
      <c r="AC2154" s="839"/>
      <c r="AD2154" s="839"/>
      <c r="AE2154" s="839"/>
      <c r="AF2154" s="839"/>
      <c r="AG2154" s="839"/>
      <c r="AH2154" s="839"/>
      <c r="AI2154" s="839"/>
      <c r="AJ2154" s="839"/>
      <c r="AK2154" s="839"/>
      <c r="AL2154" s="839"/>
      <c r="AM2154" s="839"/>
      <c r="AN2154" s="839"/>
      <c r="AO2154" s="839"/>
      <c r="AP2154" s="839"/>
      <c r="AQ2154" s="839"/>
      <c r="AR2154" s="839"/>
      <c r="AS2154" s="839"/>
      <c r="AT2154" s="839"/>
      <c r="AU2154" s="839"/>
      <c r="AV2154" s="839"/>
      <c r="AW2154" s="839"/>
      <c r="AX2154" s="839"/>
      <c r="AY2154" s="839"/>
      <c r="AZ2154" s="839"/>
      <c r="BA2154" s="839"/>
      <c r="BB2154" s="839"/>
      <c r="BC2154" s="839"/>
      <c r="BD2154" s="839"/>
      <c r="BE2154" s="839"/>
      <c r="BF2154" s="839"/>
      <c r="BG2154" s="839"/>
      <c r="BH2154" s="839"/>
      <c r="BI2154" s="839"/>
      <c r="BJ2154" s="839"/>
      <c r="BK2154" s="839"/>
      <c r="BL2154" s="839"/>
      <c r="BM2154" s="839"/>
      <c r="BN2154" s="839"/>
      <c r="BO2154" s="839"/>
      <c r="BP2154" s="839"/>
      <c r="BQ2154" s="839"/>
      <c r="BR2154" s="839"/>
      <c r="BS2154" s="839"/>
    </row>
    <row r="2155" spans="1:71" s="575" customFormat="1" ht="15.6" customHeight="1" outlineLevel="2" x14ac:dyDescent="0.2">
      <c r="A2155" s="811"/>
      <c r="B2155" s="578"/>
      <c r="C2155" s="694"/>
      <c r="D2155" s="578" t="s">
        <v>1225</v>
      </c>
      <c r="E2155" s="579">
        <v>1</v>
      </c>
      <c r="F2155" s="576" t="s">
        <v>73</v>
      </c>
      <c r="G2155" s="579">
        <v>2</v>
      </c>
      <c r="H2155" s="597">
        <f>E2155*G2155</f>
        <v>2</v>
      </c>
      <c r="I2155" s="768">
        <v>25</v>
      </c>
      <c r="J2155" s="768">
        <f>E2155*I2155</f>
        <v>25</v>
      </c>
      <c r="K2155" s="768"/>
      <c r="L2155" s="768">
        <f>E2155*K2155</f>
        <v>0</v>
      </c>
      <c r="M2155" s="768">
        <f>J2155+H2155*Tabellen!$K$2+L2155</f>
        <v>145</v>
      </c>
      <c r="N2155" s="704"/>
      <c r="O2155" s="889">
        <f>R2155+T2155</f>
        <v>175.45</v>
      </c>
      <c r="P2155" s="902"/>
      <c r="Q2155" s="894" t="s">
        <v>1007</v>
      </c>
      <c r="R2155" s="889">
        <f>H2155*Tabellen!$K$2*Tabellen!$F$2</f>
        <v>145.19999999999999</v>
      </c>
      <c r="S2155" s="895" t="s">
        <v>1089</v>
      </c>
      <c r="T2155" s="889">
        <f>J2155*Tabellen!$F$2</f>
        <v>30.25</v>
      </c>
      <c r="U2155" s="889">
        <f>R2155*Tabellen!$G$2</f>
        <v>13.067999999999998</v>
      </c>
      <c r="V2155" s="889">
        <f>T2155*Tabellen!$H$2</f>
        <v>6.3525</v>
      </c>
      <c r="W2155" s="889">
        <f>U2155+V2155</f>
        <v>19.420499999999997</v>
      </c>
      <c r="X2155" s="889">
        <f>O2155+W2155</f>
        <v>194.87049999999999</v>
      </c>
      <c r="Y2155" s="888"/>
      <c r="Z2155" s="839"/>
      <c r="AA2155" s="839"/>
      <c r="AB2155" s="839"/>
      <c r="AC2155" s="839"/>
      <c r="AD2155" s="839"/>
      <c r="AE2155" s="839"/>
      <c r="AF2155" s="839"/>
      <c r="AG2155" s="839"/>
      <c r="AH2155" s="839"/>
      <c r="AI2155" s="839"/>
      <c r="AJ2155" s="839"/>
      <c r="AK2155" s="839"/>
      <c r="AL2155" s="839"/>
      <c r="AM2155" s="839"/>
      <c r="AN2155" s="839"/>
      <c r="AO2155" s="839"/>
      <c r="AP2155" s="839"/>
      <c r="AQ2155" s="839"/>
      <c r="AR2155" s="839"/>
      <c r="AS2155" s="839"/>
      <c r="AT2155" s="839"/>
      <c r="AU2155" s="839"/>
      <c r="AV2155" s="839"/>
      <c r="AW2155" s="839"/>
      <c r="AX2155" s="839"/>
      <c r="AY2155" s="839"/>
      <c r="AZ2155" s="839"/>
      <c r="BA2155" s="839"/>
      <c r="BB2155" s="839"/>
      <c r="BC2155" s="839"/>
      <c r="BD2155" s="839"/>
      <c r="BE2155" s="839"/>
      <c r="BF2155" s="839"/>
      <c r="BG2155" s="839"/>
      <c r="BH2155" s="839"/>
      <c r="BI2155" s="839"/>
      <c r="BJ2155" s="839"/>
      <c r="BK2155" s="839"/>
      <c r="BL2155" s="839"/>
      <c r="BM2155" s="839"/>
      <c r="BN2155" s="839"/>
      <c r="BO2155" s="839"/>
      <c r="BP2155" s="839"/>
      <c r="BQ2155" s="839"/>
      <c r="BR2155" s="839"/>
      <c r="BS2155" s="839"/>
    </row>
    <row r="2156" spans="1:71" ht="15.6" customHeight="1" outlineLevel="2" x14ac:dyDescent="0.2">
      <c r="D2156" s="578" t="s">
        <v>1227</v>
      </c>
      <c r="E2156" s="579">
        <v>1</v>
      </c>
      <c r="F2156" s="576" t="s">
        <v>72</v>
      </c>
      <c r="G2156" s="580">
        <v>0.5</v>
      </c>
      <c r="H2156" s="1011">
        <f>E2156*G2156</f>
        <v>0.5</v>
      </c>
      <c r="I2156" s="768">
        <v>0</v>
      </c>
      <c r="J2156" s="768">
        <f>E2156*I2156</f>
        <v>0</v>
      </c>
      <c r="L2156" s="768">
        <f>E2156*K2156</f>
        <v>0</v>
      </c>
      <c r="M2156" s="768">
        <f>J2156+H2156*Tabellen!$K$2+L2156</f>
        <v>30</v>
      </c>
      <c r="O2156" s="889">
        <f>R2156+T2156</f>
        <v>36.299999999999997</v>
      </c>
      <c r="P2156" s="902"/>
      <c r="Q2156" s="894" t="s">
        <v>1007</v>
      </c>
      <c r="R2156" s="889">
        <f>H2156*Tabellen!$K$2*Tabellen!$F$2</f>
        <v>36.299999999999997</v>
      </c>
      <c r="S2156" s="895" t="s">
        <v>1089</v>
      </c>
      <c r="T2156" s="889">
        <f>J2156*Tabellen!$F$2</f>
        <v>0</v>
      </c>
      <c r="U2156" s="889">
        <f>R2156*Tabellen!$G$2</f>
        <v>3.2669999999999995</v>
      </c>
      <c r="V2156" s="889">
        <f>T2156*Tabellen!$H$2</f>
        <v>0</v>
      </c>
      <c r="W2156" s="889">
        <f>U2156+V2156</f>
        <v>3.2669999999999995</v>
      </c>
      <c r="X2156" s="889">
        <f>O2156+W2156</f>
        <v>39.566999999999993</v>
      </c>
    </row>
    <row r="2157" spans="1:71" s="733" customFormat="1" ht="15.6" customHeight="1" outlineLevel="2" x14ac:dyDescent="0.2">
      <c r="A2157" s="813"/>
      <c r="B2157" s="578"/>
      <c r="C2157" s="694"/>
      <c r="D2157" s="576" t="s">
        <v>1226</v>
      </c>
      <c r="E2157" s="579">
        <f>0.66+0.66+1.4+1.4</f>
        <v>4.1199999999999992</v>
      </c>
      <c r="F2157" s="576" t="s">
        <v>71</v>
      </c>
      <c r="G2157" s="580">
        <v>0.1</v>
      </c>
      <c r="H2157" s="597">
        <f>E2157*G2157</f>
        <v>0.41199999999999992</v>
      </c>
      <c r="I2157" s="768"/>
      <c r="J2157" s="768"/>
      <c r="K2157" s="768"/>
      <c r="L2157" s="768"/>
      <c r="M2157" s="768">
        <f>J2157+H2157*Tabellen!$K$2+L2157</f>
        <v>24.719999999999995</v>
      </c>
      <c r="N2157" s="736"/>
      <c r="O2157" s="889">
        <f>R2157+T2157</f>
        <v>29.911199999999994</v>
      </c>
      <c r="P2157" s="902"/>
      <c r="Q2157" s="894" t="s">
        <v>1007</v>
      </c>
      <c r="R2157" s="889">
        <f>H2157*Tabellen!$K$2*Tabellen!$F$2</f>
        <v>29.911199999999994</v>
      </c>
      <c r="S2157" s="895" t="s">
        <v>1089</v>
      </c>
      <c r="T2157" s="889">
        <f>J2157*Tabellen!$F$2</f>
        <v>0</v>
      </c>
      <c r="U2157" s="889">
        <f>R2157*Tabellen!$G$2</f>
        <v>2.6920079999999995</v>
      </c>
      <c r="V2157" s="889">
        <f>T2157*Tabellen!$H$2</f>
        <v>0</v>
      </c>
      <c r="W2157" s="889">
        <f>U2157+V2157</f>
        <v>2.6920079999999995</v>
      </c>
      <c r="X2157" s="889">
        <f>O2157+W2157</f>
        <v>32.603207999999995</v>
      </c>
      <c r="Y2157" s="905"/>
      <c r="Z2157" s="842"/>
      <c r="AA2157" s="842"/>
      <c r="AB2157" s="842"/>
      <c r="AC2157" s="842"/>
      <c r="AD2157" s="842"/>
      <c r="AE2157" s="842"/>
      <c r="AF2157" s="842"/>
      <c r="AG2157" s="842"/>
      <c r="AH2157" s="842"/>
      <c r="AI2157" s="842"/>
      <c r="AJ2157" s="842"/>
      <c r="AK2157" s="842"/>
      <c r="AL2157" s="842"/>
      <c r="AM2157" s="842"/>
      <c r="AN2157" s="842"/>
      <c r="AO2157" s="842"/>
      <c r="AP2157" s="842"/>
      <c r="AQ2157" s="842"/>
      <c r="AR2157" s="842"/>
      <c r="AS2157" s="842"/>
      <c r="AT2157" s="842"/>
      <c r="AU2157" s="842"/>
      <c r="AV2157" s="842"/>
      <c r="AW2157" s="842"/>
      <c r="AX2157" s="842"/>
      <c r="AY2157" s="842"/>
      <c r="AZ2157" s="842"/>
      <c r="BA2157" s="842"/>
      <c r="BB2157" s="842"/>
      <c r="BC2157" s="842"/>
      <c r="BD2157" s="842"/>
      <c r="BE2157" s="842"/>
      <c r="BF2157" s="842"/>
      <c r="BG2157" s="842"/>
      <c r="BH2157" s="842"/>
      <c r="BI2157" s="842"/>
      <c r="BJ2157" s="842"/>
      <c r="BK2157" s="842"/>
      <c r="BL2157" s="842"/>
      <c r="BM2157" s="842"/>
      <c r="BN2157" s="842"/>
      <c r="BO2157" s="842"/>
      <c r="BP2157" s="842"/>
      <c r="BQ2157" s="842"/>
      <c r="BR2157" s="842"/>
      <c r="BS2157" s="842"/>
    </row>
    <row r="2158" spans="1:71" ht="15.6" customHeight="1" outlineLevel="2" x14ac:dyDescent="0.2">
      <c r="B2158" s="578" t="s">
        <v>1762</v>
      </c>
      <c r="D2158" s="576" t="s">
        <v>1761</v>
      </c>
      <c r="E2158" s="579">
        <v>1</v>
      </c>
      <c r="F2158" s="576" t="s">
        <v>73</v>
      </c>
      <c r="G2158" s="580">
        <v>4</v>
      </c>
      <c r="H2158" s="1011">
        <f>E2158*G2158</f>
        <v>4</v>
      </c>
      <c r="I2158" s="1014">
        <v>660.24</v>
      </c>
      <c r="J2158" s="768">
        <f>E2158*I2158</f>
        <v>660.24</v>
      </c>
      <c r="L2158" s="768">
        <f>E2158*K2158</f>
        <v>0</v>
      </c>
      <c r="M2158" s="768">
        <f>J2158+H2158*Tabellen!$K$2+L2158</f>
        <v>900.24</v>
      </c>
      <c r="N2158" s="703"/>
      <c r="O2158" s="889">
        <f>R2158+T2158</f>
        <v>1089.2903999999999</v>
      </c>
      <c r="P2158" s="902"/>
      <c r="Q2158" s="894" t="s">
        <v>1007</v>
      </c>
      <c r="R2158" s="889">
        <f>H2158*Tabellen!$K$2*Tabellen!$F$2</f>
        <v>290.39999999999998</v>
      </c>
      <c r="S2158" s="895" t="s">
        <v>1089</v>
      </c>
      <c r="T2158" s="889">
        <f>J2158*Tabellen!$F$2</f>
        <v>798.8904</v>
      </c>
      <c r="U2158" s="889">
        <f>R2158*Tabellen!$G$2</f>
        <v>26.135999999999996</v>
      </c>
      <c r="V2158" s="889">
        <f>T2158*Tabellen!$H$2</f>
        <v>167.76698400000001</v>
      </c>
      <c r="W2158" s="889">
        <f>U2158+V2158</f>
        <v>193.902984</v>
      </c>
      <c r="X2158" s="889">
        <f>O2158+W2158</f>
        <v>1283.1933839999999</v>
      </c>
      <c r="Y2158" s="888"/>
      <c r="Z2158" s="836"/>
    </row>
    <row r="2159" spans="1:71" s="575" customFormat="1" ht="15.6" customHeight="1" outlineLevel="2" x14ac:dyDescent="0.2">
      <c r="A2159" s="811"/>
      <c r="B2159" s="578"/>
      <c r="C2159" s="694"/>
      <c r="D2159" s="578" t="s">
        <v>1689</v>
      </c>
      <c r="E2159" s="579"/>
      <c r="F2159" s="578"/>
      <c r="G2159" s="579"/>
      <c r="H2159" s="1011"/>
      <c r="I2159" s="781"/>
      <c r="J2159" s="768"/>
      <c r="K2159" s="768"/>
      <c r="L2159" s="768"/>
      <c r="M2159" s="768"/>
      <c r="N2159" s="704"/>
      <c r="O2159" s="897"/>
      <c r="P2159" s="897"/>
      <c r="Q2159" s="894"/>
      <c r="R2159" s="889"/>
      <c r="S2159" s="895"/>
      <c r="T2159" s="889"/>
      <c r="U2159" s="889"/>
      <c r="V2159" s="889"/>
      <c r="W2159" s="889"/>
      <c r="X2159" s="889"/>
      <c r="Y2159" s="897"/>
      <c r="Z2159" s="839"/>
      <c r="AA2159" s="839"/>
      <c r="AB2159" s="839"/>
      <c r="AC2159" s="839"/>
      <c r="AD2159" s="839"/>
      <c r="AE2159" s="839"/>
      <c r="AF2159" s="839"/>
      <c r="AG2159" s="839"/>
      <c r="AH2159" s="839"/>
      <c r="AI2159" s="839"/>
      <c r="AJ2159" s="839"/>
      <c r="AK2159" s="839"/>
      <c r="AL2159" s="839"/>
      <c r="AM2159" s="839"/>
      <c r="AN2159" s="839"/>
      <c r="AO2159" s="839"/>
      <c r="AP2159" s="839"/>
      <c r="AQ2159" s="839"/>
      <c r="AR2159" s="839"/>
      <c r="AS2159" s="839"/>
      <c r="AT2159" s="839"/>
      <c r="AU2159" s="839"/>
      <c r="AV2159" s="839"/>
      <c r="AW2159" s="839"/>
      <c r="AX2159" s="839"/>
      <c r="AY2159" s="839"/>
      <c r="AZ2159" s="839"/>
      <c r="BA2159" s="839"/>
      <c r="BB2159" s="839"/>
      <c r="BC2159" s="839"/>
      <c r="BD2159" s="839"/>
      <c r="BE2159" s="839"/>
      <c r="BF2159" s="839"/>
      <c r="BG2159" s="839"/>
      <c r="BH2159" s="839"/>
      <c r="BI2159" s="839"/>
      <c r="BJ2159" s="839"/>
      <c r="BK2159" s="839"/>
      <c r="BL2159" s="839"/>
      <c r="BM2159" s="839"/>
      <c r="BN2159" s="839"/>
      <c r="BO2159" s="839"/>
      <c r="BP2159" s="839"/>
      <c r="BQ2159" s="839"/>
      <c r="BR2159" s="839"/>
      <c r="BS2159" s="839"/>
    </row>
    <row r="2160" spans="1:71" s="575" customFormat="1" ht="15.6" customHeight="1" outlineLevel="2" x14ac:dyDescent="0.2">
      <c r="A2160" s="811"/>
      <c r="B2160" s="578"/>
      <c r="C2160" s="694"/>
      <c r="D2160" s="578" t="s">
        <v>1690</v>
      </c>
      <c r="E2160" s="579"/>
      <c r="F2160" s="578"/>
      <c r="G2160" s="579"/>
      <c r="H2160" s="1011"/>
      <c r="I2160" s="781"/>
      <c r="J2160" s="768"/>
      <c r="K2160" s="768"/>
      <c r="L2160" s="768"/>
      <c r="M2160" s="768"/>
      <c r="N2160" s="704"/>
      <c r="O2160" s="897"/>
      <c r="P2160" s="897"/>
      <c r="Q2160" s="894"/>
      <c r="R2160" s="889"/>
      <c r="S2160" s="895"/>
      <c r="T2160" s="889"/>
      <c r="U2160" s="889"/>
      <c r="V2160" s="889"/>
      <c r="W2160" s="889"/>
      <c r="X2160" s="889"/>
      <c r="Y2160" s="897"/>
      <c r="Z2160" s="839"/>
      <c r="AA2160" s="839"/>
      <c r="AB2160" s="839"/>
      <c r="AC2160" s="839"/>
      <c r="AD2160" s="839"/>
      <c r="AE2160" s="839"/>
      <c r="AF2160" s="839"/>
      <c r="AG2160" s="839"/>
      <c r="AH2160" s="839"/>
      <c r="AI2160" s="839"/>
      <c r="AJ2160" s="839"/>
      <c r="AK2160" s="839"/>
      <c r="AL2160" s="839"/>
      <c r="AM2160" s="839"/>
      <c r="AN2160" s="839"/>
      <c r="AO2160" s="839"/>
      <c r="AP2160" s="839"/>
      <c r="AQ2160" s="839"/>
      <c r="AR2160" s="839"/>
      <c r="AS2160" s="839"/>
      <c r="AT2160" s="839"/>
      <c r="AU2160" s="839"/>
      <c r="AV2160" s="839"/>
      <c r="AW2160" s="839"/>
      <c r="AX2160" s="839"/>
      <c r="AY2160" s="839"/>
      <c r="AZ2160" s="839"/>
      <c r="BA2160" s="839"/>
      <c r="BB2160" s="839"/>
      <c r="BC2160" s="839"/>
      <c r="BD2160" s="839"/>
      <c r="BE2160" s="839"/>
      <c r="BF2160" s="839"/>
      <c r="BG2160" s="839"/>
      <c r="BH2160" s="839"/>
      <c r="BI2160" s="839"/>
      <c r="BJ2160" s="839"/>
      <c r="BK2160" s="839"/>
      <c r="BL2160" s="839"/>
      <c r="BM2160" s="839"/>
      <c r="BN2160" s="839"/>
      <c r="BO2160" s="839"/>
      <c r="BP2160" s="839"/>
      <c r="BQ2160" s="839"/>
      <c r="BR2160" s="839"/>
      <c r="BS2160" s="839"/>
    </row>
    <row r="2161" spans="1:71" s="575" customFormat="1" ht="15.6" customHeight="1" outlineLevel="2" x14ac:dyDescent="0.2">
      <c r="A2161" s="811"/>
      <c r="B2161" s="686"/>
      <c r="C2161" s="699"/>
      <c r="D2161" s="692" t="s">
        <v>1224</v>
      </c>
      <c r="E2161" s="593"/>
      <c r="F2161" s="594"/>
      <c r="G2161" s="574"/>
      <c r="H2161" s="593"/>
      <c r="I2161" s="771"/>
      <c r="J2161" s="771"/>
      <c r="K2161" s="771"/>
      <c r="L2161" s="771"/>
      <c r="M2161" s="772"/>
      <c r="N2161" s="704"/>
      <c r="O2161" s="897"/>
      <c r="P2161" s="897"/>
      <c r="Q2161" s="894"/>
      <c r="R2161" s="889"/>
      <c r="S2161" s="895"/>
      <c r="T2161" s="889"/>
      <c r="U2161" s="889"/>
      <c r="V2161" s="889"/>
      <c r="W2161" s="889"/>
      <c r="X2161" s="889"/>
      <c r="Y2161" s="890"/>
      <c r="Z2161" s="841"/>
      <c r="AA2161" s="839"/>
      <c r="AB2161" s="839"/>
      <c r="AC2161" s="839"/>
      <c r="AD2161" s="839"/>
      <c r="AE2161" s="839"/>
      <c r="AF2161" s="839"/>
      <c r="AG2161" s="839"/>
      <c r="AH2161" s="839"/>
      <c r="AI2161" s="839"/>
      <c r="AJ2161" s="839"/>
      <c r="AK2161" s="839"/>
      <c r="AL2161" s="839"/>
      <c r="AM2161" s="839"/>
      <c r="AN2161" s="839"/>
      <c r="AO2161" s="839"/>
      <c r="AP2161" s="839"/>
      <c r="AQ2161" s="839"/>
      <c r="AR2161" s="839"/>
      <c r="AS2161" s="839"/>
      <c r="AT2161" s="839"/>
      <c r="AU2161" s="839"/>
      <c r="AV2161" s="839"/>
      <c r="AW2161" s="839"/>
      <c r="AX2161" s="839"/>
      <c r="AY2161" s="839"/>
      <c r="AZ2161" s="839"/>
      <c r="BA2161" s="839"/>
      <c r="BB2161" s="839"/>
      <c r="BC2161" s="839"/>
      <c r="BD2161" s="839"/>
      <c r="BE2161" s="839"/>
      <c r="BF2161" s="839"/>
      <c r="BG2161" s="839"/>
      <c r="BH2161" s="839"/>
      <c r="BI2161" s="839"/>
      <c r="BJ2161" s="839"/>
      <c r="BK2161" s="839"/>
      <c r="BL2161" s="839"/>
      <c r="BM2161" s="839"/>
      <c r="BN2161" s="839"/>
      <c r="BO2161" s="839"/>
      <c r="BP2161" s="839"/>
      <c r="BQ2161" s="839"/>
      <c r="BR2161" s="839"/>
      <c r="BS2161" s="839"/>
    </row>
    <row r="2162" spans="1:71" s="575" customFormat="1" ht="15.6" customHeight="1" outlineLevel="2" x14ac:dyDescent="0.2">
      <c r="A2162" s="811"/>
      <c r="B2162" s="686"/>
      <c r="C2162" s="699"/>
      <c r="D2162" s="576" t="s">
        <v>1358</v>
      </c>
      <c r="E2162" s="593"/>
      <c r="F2162" s="594"/>
      <c r="G2162" s="574"/>
      <c r="H2162" s="593"/>
      <c r="I2162" s="771"/>
      <c r="J2162" s="771"/>
      <c r="K2162" s="771"/>
      <c r="L2162" s="768"/>
      <c r="M2162" s="772"/>
      <c r="N2162" s="704"/>
      <c r="O2162" s="888"/>
      <c r="P2162" s="888"/>
      <c r="Q2162" s="894"/>
      <c r="R2162" s="889"/>
      <c r="S2162" s="895"/>
      <c r="T2162" s="889"/>
      <c r="U2162" s="889"/>
      <c r="V2162" s="889"/>
      <c r="W2162" s="889"/>
      <c r="X2162" s="889"/>
      <c r="Y2162" s="890"/>
      <c r="Z2162" s="841"/>
      <c r="AA2162" s="839"/>
      <c r="AB2162" s="839"/>
      <c r="AC2162" s="839"/>
      <c r="AD2162" s="839"/>
      <c r="AE2162" s="839"/>
      <c r="AF2162" s="839"/>
      <c r="AG2162" s="839"/>
      <c r="AH2162" s="839"/>
      <c r="AI2162" s="839"/>
      <c r="AJ2162" s="839"/>
      <c r="AK2162" s="839"/>
      <c r="AL2162" s="839"/>
      <c r="AM2162" s="839"/>
      <c r="AN2162" s="839"/>
      <c r="AO2162" s="839"/>
      <c r="AP2162" s="839"/>
      <c r="AQ2162" s="839"/>
      <c r="AR2162" s="839"/>
      <c r="AS2162" s="839"/>
      <c r="AT2162" s="839"/>
      <c r="AU2162" s="839"/>
      <c r="AV2162" s="839"/>
      <c r="AW2162" s="839"/>
      <c r="AX2162" s="839"/>
      <c r="AY2162" s="839"/>
      <c r="AZ2162" s="839"/>
      <c r="BA2162" s="839"/>
      <c r="BB2162" s="839"/>
      <c r="BC2162" s="839"/>
      <c r="BD2162" s="839"/>
      <c r="BE2162" s="839"/>
      <c r="BF2162" s="839"/>
      <c r="BG2162" s="839"/>
      <c r="BH2162" s="839"/>
      <c r="BI2162" s="839"/>
      <c r="BJ2162" s="839"/>
      <c r="BK2162" s="839"/>
      <c r="BL2162" s="839"/>
      <c r="BM2162" s="839"/>
      <c r="BN2162" s="839"/>
      <c r="BO2162" s="839"/>
      <c r="BP2162" s="839"/>
      <c r="BQ2162" s="839"/>
      <c r="BR2162" s="839"/>
      <c r="BS2162" s="839"/>
    </row>
    <row r="2163" spans="1:71" ht="15.6" customHeight="1" outlineLevel="2" x14ac:dyDescent="0.2">
      <c r="H2163" s="1011"/>
    </row>
    <row r="2164" spans="1:71" ht="9" customHeight="1" outlineLevel="1" x14ac:dyDescent="0.2">
      <c r="B2164" s="582"/>
      <c r="D2164" s="583"/>
      <c r="E2164" s="585"/>
      <c r="F2164" s="583"/>
      <c r="G2164" s="584"/>
      <c r="H2164" s="1018"/>
      <c r="I2164" s="769"/>
      <c r="J2164" s="769"/>
      <c r="K2164" s="769"/>
      <c r="L2164" s="769"/>
      <c r="M2164" s="769"/>
      <c r="N2164" s="694"/>
      <c r="O2164" s="892"/>
      <c r="P2164" s="892"/>
      <c r="Q2164" s="892"/>
      <c r="R2164" s="893"/>
      <c r="S2164" s="893"/>
      <c r="T2164" s="893"/>
      <c r="U2164" s="893"/>
      <c r="V2164" s="893"/>
      <c r="W2164" s="893"/>
      <c r="X2164" s="893"/>
      <c r="Y2164" s="892"/>
      <c r="Z2164" s="837"/>
      <c r="AA2164" s="838"/>
      <c r="AG2164" s="835"/>
      <c r="AH2164" s="835"/>
    </row>
    <row r="2165" spans="1:71" s="789" customFormat="1" ht="15.6" customHeight="1" outlineLevel="1" x14ac:dyDescent="0.2">
      <c r="B2165" s="569" t="s">
        <v>1801</v>
      </c>
      <c r="C2165" s="814"/>
      <c r="D2165" s="570" t="s">
        <v>1817</v>
      </c>
      <c r="E2165" s="577">
        <v>1</v>
      </c>
      <c r="F2165" s="570" t="s">
        <v>73</v>
      </c>
      <c r="G2165" s="571"/>
      <c r="H2165" s="1016">
        <f>SUM(H2167:H2175)</f>
        <v>5.742</v>
      </c>
      <c r="I2165" s="767"/>
      <c r="J2165" s="767">
        <f>SUM(J2167:J2175)</f>
        <v>664.94</v>
      </c>
      <c r="K2165" s="767"/>
      <c r="L2165" s="767">
        <f>SUM(L2167:L2175)</f>
        <v>0</v>
      </c>
      <c r="M2165" s="767">
        <f>SUM(M2167:M2175)</f>
        <v>1009.46</v>
      </c>
      <c r="N2165" s="814"/>
      <c r="O2165" s="886">
        <f>SUM(O2166:O2175)</f>
        <v>1221.4466</v>
      </c>
      <c r="P2165" s="885" t="str">
        <f>B2165</f>
        <v>V4-4-B9</v>
      </c>
      <c r="Q2165" s="885"/>
      <c r="R2165" s="886"/>
      <c r="S2165" s="886"/>
      <c r="T2165" s="886"/>
      <c r="U2165" s="899"/>
      <c r="V2165" s="886"/>
      <c r="W2165" s="886"/>
      <c r="X2165" s="886">
        <f>SUM(X2166:X2175)/E2165</f>
        <v>1427.926082</v>
      </c>
      <c r="Y2165" s="885"/>
      <c r="Z2165" s="836"/>
      <c r="AA2165" s="832"/>
      <c r="AB2165" s="832"/>
      <c r="AC2165" s="832"/>
      <c r="AD2165" s="832"/>
      <c r="AE2165" s="832"/>
      <c r="AF2165" s="832"/>
      <c r="AG2165" s="832"/>
      <c r="AH2165" s="832"/>
      <c r="AI2165" s="832"/>
      <c r="AJ2165" s="832"/>
      <c r="AK2165" s="832"/>
      <c r="AL2165" s="832"/>
      <c r="AM2165" s="832"/>
      <c r="AN2165" s="832"/>
      <c r="AO2165" s="832"/>
      <c r="AP2165" s="832"/>
      <c r="AQ2165" s="832"/>
      <c r="AR2165" s="832"/>
      <c r="AS2165" s="832"/>
      <c r="AT2165" s="832"/>
      <c r="AU2165" s="832"/>
      <c r="AV2165" s="832"/>
      <c r="AW2165" s="832"/>
      <c r="AX2165" s="832"/>
      <c r="AY2165" s="832"/>
      <c r="AZ2165" s="832"/>
      <c r="BA2165" s="832"/>
      <c r="BB2165" s="832"/>
      <c r="BC2165" s="832"/>
      <c r="BD2165" s="832"/>
      <c r="BE2165" s="832"/>
      <c r="BF2165" s="832"/>
      <c r="BG2165" s="832"/>
      <c r="BH2165" s="832"/>
      <c r="BI2165" s="832"/>
      <c r="BJ2165" s="832"/>
      <c r="BK2165" s="832"/>
      <c r="BL2165" s="832"/>
      <c r="BM2165" s="832"/>
      <c r="BN2165" s="832"/>
      <c r="BO2165" s="832"/>
      <c r="BP2165" s="832"/>
      <c r="BQ2165" s="832"/>
      <c r="BR2165" s="832"/>
      <c r="BS2165" s="832"/>
    </row>
    <row r="2166" spans="1:71" s="575" customFormat="1" ht="15.6" customHeight="1" outlineLevel="2" x14ac:dyDescent="0.2">
      <c r="A2166" s="811"/>
      <c r="B2166" s="686"/>
      <c r="C2166" s="699"/>
      <c r="D2166" s="692"/>
      <c r="E2166" s="593"/>
      <c r="F2166" s="594"/>
      <c r="G2166" s="574"/>
      <c r="H2166" s="593"/>
      <c r="I2166" s="771"/>
      <c r="J2166" s="771"/>
      <c r="K2166" s="771"/>
      <c r="L2166" s="771"/>
      <c r="M2166" s="772"/>
      <c r="N2166" s="704"/>
      <c r="O2166" s="888" t="str">
        <f>R2166</f>
        <v>incl. opslagen</v>
      </c>
      <c r="P2166" s="888"/>
      <c r="Q2166" s="894"/>
      <c r="R2166" s="901" t="str">
        <f>Tabellen!$C$2</f>
        <v>incl. opslagen</v>
      </c>
      <c r="S2166" s="895"/>
      <c r="T2166" s="901" t="str">
        <f>Tabellen!$C$2</f>
        <v>incl. opslagen</v>
      </c>
      <c r="U2166" s="889"/>
      <c r="V2166" s="889"/>
      <c r="W2166" s="889"/>
      <c r="X2166" s="889"/>
      <c r="Y2166" s="890"/>
      <c r="Z2166" s="841"/>
      <c r="AA2166" s="839"/>
      <c r="AB2166" s="839"/>
      <c r="AC2166" s="839"/>
      <c r="AD2166" s="839"/>
      <c r="AE2166" s="839"/>
      <c r="AF2166" s="839"/>
      <c r="AG2166" s="839"/>
      <c r="AH2166" s="839"/>
      <c r="AI2166" s="839"/>
      <c r="AJ2166" s="839"/>
      <c r="AK2166" s="839"/>
      <c r="AL2166" s="839"/>
      <c r="AM2166" s="839"/>
      <c r="AN2166" s="839"/>
      <c r="AO2166" s="839"/>
      <c r="AP2166" s="839"/>
      <c r="AQ2166" s="839"/>
      <c r="AR2166" s="839"/>
      <c r="AS2166" s="839"/>
      <c r="AT2166" s="839"/>
      <c r="AU2166" s="839"/>
      <c r="AV2166" s="839"/>
      <c r="AW2166" s="839"/>
      <c r="AX2166" s="839"/>
      <c r="AY2166" s="839"/>
      <c r="AZ2166" s="839"/>
      <c r="BA2166" s="839"/>
      <c r="BB2166" s="839"/>
      <c r="BC2166" s="839"/>
      <c r="BD2166" s="839"/>
      <c r="BE2166" s="839"/>
      <c r="BF2166" s="839"/>
      <c r="BG2166" s="839"/>
      <c r="BH2166" s="839"/>
      <c r="BI2166" s="839"/>
      <c r="BJ2166" s="839"/>
      <c r="BK2166" s="839"/>
      <c r="BL2166" s="839"/>
      <c r="BM2166" s="839"/>
      <c r="BN2166" s="839"/>
      <c r="BO2166" s="839"/>
      <c r="BP2166" s="839"/>
      <c r="BQ2166" s="839"/>
      <c r="BR2166" s="839"/>
      <c r="BS2166" s="839"/>
    </row>
    <row r="2167" spans="1:71" s="575" customFormat="1" ht="15.6" customHeight="1" outlineLevel="2" x14ac:dyDescent="0.2">
      <c r="A2167" s="811"/>
      <c r="B2167" s="578"/>
      <c r="C2167" s="694"/>
      <c r="D2167" s="578" t="s">
        <v>1225</v>
      </c>
      <c r="E2167" s="579">
        <v>1</v>
      </c>
      <c r="F2167" s="576" t="s">
        <v>73</v>
      </c>
      <c r="G2167" s="579">
        <v>2</v>
      </c>
      <c r="H2167" s="597">
        <f>E2167*G2167</f>
        <v>2</v>
      </c>
      <c r="I2167" s="768">
        <v>20</v>
      </c>
      <c r="J2167" s="768">
        <f>E2167*I2167</f>
        <v>20</v>
      </c>
      <c r="K2167" s="768"/>
      <c r="L2167" s="768">
        <f>E2167*K2167</f>
        <v>0</v>
      </c>
      <c r="M2167" s="768">
        <f>J2167+H2167*Tabellen!$K$2+L2167</f>
        <v>140</v>
      </c>
      <c r="N2167" s="704"/>
      <c r="O2167" s="889">
        <f>R2167+T2167</f>
        <v>169.39999999999998</v>
      </c>
      <c r="P2167" s="902"/>
      <c r="Q2167" s="894" t="s">
        <v>1007</v>
      </c>
      <c r="R2167" s="889">
        <f>H2167*Tabellen!$K$2*Tabellen!$F$2</f>
        <v>145.19999999999999</v>
      </c>
      <c r="S2167" s="895" t="s">
        <v>1089</v>
      </c>
      <c r="T2167" s="889">
        <f>J2167*Tabellen!$F$2</f>
        <v>24.2</v>
      </c>
      <c r="U2167" s="889">
        <f>R2167*Tabellen!$G$2</f>
        <v>13.067999999999998</v>
      </c>
      <c r="V2167" s="889">
        <f>T2167*Tabellen!$H$2</f>
        <v>5.0819999999999999</v>
      </c>
      <c r="W2167" s="889">
        <f>U2167+V2167</f>
        <v>18.149999999999999</v>
      </c>
      <c r="X2167" s="889">
        <f>O2167+W2167</f>
        <v>187.54999999999998</v>
      </c>
      <c r="Y2167" s="888"/>
      <c r="Z2167" s="839"/>
      <c r="AA2167" s="839"/>
      <c r="AB2167" s="839"/>
      <c r="AC2167" s="839"/>
      <c r="AD2167" s="839"/>
      <c r="AE2167" s="839"/>
      <c r="AF2167" s="839"/>
      <c r="AG2167" s="839"/>
      <c r="AH2167" s="839"/>
      <c r="AI2167" s="839"/>
      <c r="AJ2167" s="839"/>
      <c r="AK2167" s="839"/>
      <c r="AL2167" s="839"/>
      <c r="AM2167" s="839"/>
      <c r="AN2167" s="839"/>
      <c r="AO2167" s="839"/>
      <c r="AP2167" s="839"/>
      <c r="AQ2167" s="839"/>
      <c r="AR2167" s="839"/>
      <c r="AS2167" s="839"/>
      <c r="AT2167" s="839"/>
      <c r="AU2167" s="839"/>
      <c r="AV2167" s="839"/>
      <c r="AW2167" s="839"/>
      <c r="AX2167" s="839"/>
      <c r="AY2167" s="839"/>
      <c r="AZ2167" s="839"/>
      <c r="BA2167" s="839"/>
      <c r="BB2167" s="839"/>
      <c r="BC2167" s="839"/>
      <c r="BD2167" s="839"/>
      <c r="BE2167" s="839"/>
      <c r="BF2167" s="839"/>
      <c r="BG2167" s="839"/>
      <c r="BH2167" s="839"/>
      <c r="BI2167" s="839"/>
      <c r="BJ2167" s="839"/>
      <c r="BK2167" s="839"/>
      <c r="BL2167" s="839"/>
      <c r="BM2167" s="839"/>
      <c r="BN2167" s="839"/>
      <c r="BO2167" s="839"/>
      <c r="BP2167" s="839"/>
      <c r="BQ2167" s="839"/>
      <c r="BR2167" s="839"/>
      <c r="BS2167" s="839"/>
    </row>
    <row r="2168" spans="1:71" ht="15.6" customHeight="1" outlineLevel="2" x14ac:dyDescent="0.2">
      <c r="D2168" s="578" t="s">
        <v>1227</v>
      </c>
      <c r="E2168" s="579">
        <v>1</v>
      </c>
      <c r="F2168" s="576" t="s">
        <v>72</v>
      </c>
      <c r="G2168" s="580">
        <v>0.35</v>
      </c>
      <c r="H2168" s="1011">
        <f>E2168*G2168</f>
        <v>0.35</v>
      </c>
      <c r="I2168" s="768">
        <v>0</v>
      </c>
      <c r="J2168" s="768">
        <f>E2168*I2168</f>
        <v>0</v>
      </c>
      <c r="L2168" s="768">
        <f>E2168*K2168</f>
        <v>0</v>
      </c>
      <c r="M2168" s="768">
        <f>J2168+H2168*Tabellen!$K$2+L2168</f>
        <v>21</v>
      </c>
      <c r="O2168" s="889">
        <f>R2168+T2168</f>
        <v>25.41</v>
      </c>
      <c r="P2168" s="902"/>
      <c r="Q2168" s="894" t="s">
        <v>1007</v>
      </c>
      <c r="R2168" s="889">
        <f>H2168*Tabellen!$K$2*Tabellen!$F$2</f>
        <v>25.41</v>
      </c>
      <c r="S2168" s="895" t="s">
        <v>1089</v>
      </c>
      <c r="T2168" s="889">
        <f>J2168*Tabellen!$F$2</f>
        <v>0</v>
      </c>
      <c r="U2168" s="889">
        <f>R2168*Tabellen!$G$2</f>
        <v>2.2868999999999997</v>
      </c>
      <c r="V2168" s="889">
        <f>T2168*Tabellen!$H$2</f>
        <v>0</v>
      </c>
      <c r="W2168" s="889">
        <f>U2168+V2168</f>
        <v>2.2868999999999997</v>
      </c>
      <c r="X2168" s="889">
        <f>O2168+W2168</f>
        <v>27.696899999999999</v>
      </c>
    </row>
    <row r="2169" spans="1:71" s="733" customFormat="1" ht="15.6" customHeight="1" outlineLevel="2" x14ac:dyDescent="0.2">
      <c r="A2169" s="813"/>
      <c r="B2169" s="578"/>
      <c r="C2169" s="694"/>
      <c r="D2169" s="578" t="s">
        <v>1226</v>
      </c>
      <c r="E2169" s="579">
        <f>0.78+0.78+1.18+1.18</f>
        <v>3.92</v>
      </c>
      <c r="F2169" s="576" t="s">
        <v>71</v>
      </c>
      <c r="G2169" s="580">
        <v>0.1</v>
      </c>
      <c r="H2169" s="597">
        <f>E2169*G2169</f>
        <v>0.39200000000000002</v>
      </c>
      <c r="I2169" s="768"/>
      <c r="J2169" s="768"/>
      <c r="K2169" s="768"/>
      <c r="L2169" s="768"/>
      <c r="M2169" s="768">
        <f>J2169+H2169*Tabellen!$K$2+L2169</f>
        <v>23.52</v>
      </c>
      <c r="N2169" s="736"/>
      <c r="O2169" s="889">
        <f>R2169+T2169</f>
        <v>28.459199999999999</v>
      </c>
      <c r="P2169" s="902"/>
      <c r="Q2169" s="894" t="s">
        <v>1007</v>
      </c>
      <c r="R2169" s="889">
        <f>H2169*Tabellen!$K$2*Tabellen!$F$2</f>
        <v>28.459199999999999</v>
      </c>
      <c r="S2169" s="895" t="s">
        <v>1089</v>
      </c>
      <c r="T2169" s="889">
        <f>J2169*Tabellen!$F$2</f>
        <v>0</v>
      </c>
      <c r="U2169" s="889">
        <f>R2169*Tabellen!$G$2</f>
        <v>2.561328</v>
      </c>
      <c r="V2169" s="889">
        <f>T2169*Tabellen!$H$2</f>
        <v>0</v>
      </c>
      <c r="W2169" s="889">
        <f>U2169+V2169</f>
        <v>2.561328</v>
      </c>
      <c r="X2169" s="889">
        <f>O2169+W2169</f>
        <v>31.020527999999999</v>
      </c>
      <c r="Y2169" s="905"/>
      <c r="Z2169" s="842"/>
      <c r="AA2169" s="842"/>
      <c r="AB2169" s="842"/>
      <c r="AC2169" s="842"/>
      <c r="AD2169" s="842"/>
      <c r="AE2169" s="842"/>
      <c r="AF2169" s="842"/>
      <c r="AG2169" s="842"/>
      <c r="AH2169" s="842"/>
      <c r="AI2169" s="842"/>
      <c r="AJ2169" s="842"/>
      <c r="AK2169" s="842"/>
      <c r="AL2169" s="842"/>
      <c r="AM2169" s="842"/>
      <c r="AN2169" s="842"/>
      <c r="AO2169" s="842"/>
      <c r="AP2169" s="842"/>
      <c r="AQ2169" s="842"/>
      <c r="AR2169" s="842"/>
      <c r="AS2169" s="842"/>
      <c r="AT2169" s="842"/>
      <c r="AU2169" s="842"/>
      <c r="AV2169" s="842"/>
      <c r="AW2169" s="842"/>
      <c r="AX2169" s="842"/>
      <c r="AY2169" s="842"/>
      <c r="AZ2169" s="842"/>
      <c r="BA2169" s="842"/>
      <c r="BB2169" s="842"/>
      <c r="BC2169" s="842"/>
      <c r="BD2169" s="842"/>
      <c r="BE2169" s="842"/>
      <c r="BF2169" s="842"/>
      <c r="BG2169" s="842"/>
      <c r="BH2169" s="842"/>
      <c r="BI2169" s="842"/>
      <c r="BJ2169" s="842"/>
      <c r="BK2169" s="842"/>
      <c r="BL2169" s="842"/>
      <c r="BM2169" s="842"/>
      <c r="BN2169" s="842"/>
      <c r="BO2169" s="842"/>
      <c r="BP2169" s="842"/>
      <c r="BQ2169" s="842"/>
      <c r="BR2169" s="842"/>
      <c r="BS2169" s="842"/>
    </row>
    <row r="2170" spans="1:71" ht="15.6" customHeight="1" outlineLevel="2" x14ac:dyDescent="0.2">
      <c r="B2170" s="578" t="s">
        <v>1763</v>
      </c>
      <c r="D2170" s="578" t="s">
        <v>1764</v>
      </c>
      <c r="E2170" s="579">
        <v>1</v>
      </c>
      <c r="F2170" s="576" t="s">
        <v>73</v>
      </c>
      <c r="G2170" s="580">
        <v>3</v>
      </c>
      <c r="H2170" s="1011">
        <f>E2170*G2170</f>
        <v>3</v>
      </c>
      <c r="I2170" s="1014">
        <v>644.94000000000005</v>
      </c>
      <c r="J2170" s="768">
        <f>E2170*I2170</f>
        <v>644.94000000000005</v>
      </c>
      <c r="L2170" s="768">
        <f>E2170*K2170</f>
        <v>0</v>
      </c>
      <c r="M2170" s="768">
        <f>J2170+H2170*Tabellen!$K$2+L2170</f>
        <v>824.94</v>
      </c>
      <c r="N2170" s="703"/>
      <c r="O2170" s="889">
        <f>R2170+T2170</f>
        <v>998.17740000000003</v>
      </c>
      <c r="P2170" s="902"/>
      <c r="Q2170" s="894" t="s">
        <v>1007</v>
      </c>
      <c r="R2170" s="889">
        <f>H2170*Tabellen!$K$2*Tabellen!$F$2</f>
        <v>217.79999999999998</v>
      </c>
      <c r="S2170" s="895" t="s">
        <v>1089</v>
      </c>
      <c r="T2170" s="889">
        <f>J2170*Tabellen!$F$2</f>
        <v>780.37740000000008</v>
      </c>
      <c r="U2170" s="889">
        <f>R2170*Tabellen!$G$2</f>
        <v>19.601999999999997</v>
      </c>
      <c r="V2170" s="889">
        <f>T2170*Tabellen!$H$2</f>
        <v>163.879254</v>
      </c>
      <c r="W2170" s="889">
        <f>U2170+V2170</f>
        <v>183.48125400000001</v>
      </c>
      <c r="X2170" s="889">
        <f>O2170+W2170</f>
        <v>1181.6586540000001</v>
      </c>
      <c r="Y2170" s="888"/>
      <c r="Z2170" s="836"/>
    </row>
    <row r="2171" spans="1:71" s="575" customFormat="1" ht="15.6" customHeight="1" outlineLevel="2" x14ac:dyDescent="0.2">
      <c r="A2171" s="811"/>
      <c r="B2171" s="578"/>
      <c r="C2171" s="694"/>
      <c r="D2171" s="578" t="s">
        <v>1689</v>
      </c>
      <c r="E2171" s="579"/>
      <c r="F2171" s="578"/>
      <c r="G2171" s="579"/>
      <c r="H2171" s="1011"/>
      <c r="I2171" s="781"/>
      <c r="J2171" s="768"/>
      <c r="K2171" s="768"/>
      <c r="L2171" s="768"/>
      <c r="M2171" s="768"/>
      <c r="N2171" s="704"/>
      <c r="O2171" s="897"/>
      <c r="P2171" s="897"/>
      <c r="Q2171" s="894"/>
      <c r="R2171" s="889"/>
      <c r="S2171" s="895"/>
      <c r="T2171" s="889"/>
      <c r="U2171" s="889"/>
      <c r="V2171" s="889"/>
      <c r="W2171" s="889"/>
      <c r="X2171" s="889"/>
      <c r="Y2171" s="897"/>
      <c r="Z2171" s="839"/>
      <c r="AA2171" s="839"/>
      <c r="AB2171" s="839"/>
      <c r="AC2171" s="839"/>
      <c r="AD2171" s="839"/>
      <c r="AE2171" s="839"/>
      <c r="AF2171" s="839"/>
      <c r="AG2171" s="839"/>
      <c r="AH2171" s="839"/>
      <c r="AI2171" s="839"/>
      <c r="AJ2171" s="839"/>
      <c r="AK2171" s="839"/>
      <c r="AL2171" s="839"/>
      <c r="AM2171" s="839"/>
      <c r="AN2171" s="839"/>
      <c r="AO2171" s="839"/>
      <c r="AP2171" s="839"/>
      <c r="AQ2171" s="839"/>
      <c r="AR2171" s="839"/>
      <c r="AS2171" s="839"/>
      <c r="AT2171" s="839"/>
      <c r="AU2171" s="839"/>
      <c r="AV2171" s="839"/>
      <c r="AW2171" s="839"/>
      <c r="AX2171" s="839"/>
      <c r="AY2171" s="839"/>
      <c r="AZ2171" s="839"/>
      <c r="BA2171" s="839"/>
      <c r="BB2171" s="839"/>
      <c r="BC2171" s="839"/>
      <c r="BD2171" s="839"/>
      <c r="BE2171" s="839"/>
      <c r="BF2171" s="839"/>
      <c r="BG2171" s="839"/>
      <c r="BH2171" s="839"/>
      <c r="BI2171" s="839"/>
      <c r="BJ2171" s="839"/>
      <c r="BK2171" s="839"/>
      <c r="BL2171" s="839"/>
      <c r="BM2171" s="839"/>
      <c r="BN2171" s="839"/>
      <c r="BO2171" s="839"/>
      <c r="BP2171" s="839"/>
      <c r="BQ2171" s="839"/>
      <c r="BR2171" s="839"/>
      <c r="BS2171" s="839"/>
    </row>
    <row r="2172" spans="1:71" s="575" customFormat="1" ht="15.6" customHeight="1" outlineLevel="2" x14ac:dyDescent="0.2">
      <c r="A2172" s="811"/>
      <c r="B2172" s="578"/>
      <c r="C2172" s="694"/>
      <c r="D2172" s="578" t="s">
        <v>1690</v>
      </c>
      <c r="E2172" s="579"/>
      <c r="F2172" s="578"/>
      <c r="G2172" s="579"/>
      <c r="H2172" s="1011"/>
      <c r="I2172" s="781"/>
      <c r="J2172" s="768"/>
      <c r="K2172" s="768"/>
      <c r="L2172" s="768"/>
      <c r="M2172" s="768"/>
      <c r="N2172" s="704"/>
      <c r="O2172" s="897"/>
      <c r="P2172" s="897"/>
      <c r="Q2172" s="894"/>
      <c r="R2172" s="889"/>
      <c r="S2172" s="895"/>
      <c r="T2172" s="889"/>
      <c r="U2172" s="889"/>
      <c r="V2172" s="889"/>
      <c r="W2172" s="889"/>
      <c r="X2172" s="889"/>
      <c r="Y2172" s="897"/>
      <c r="Z2172" s="839"/>
      <c r="AA2172" s="839"/>
      <c r="AB2172" s="839"/>
      <c r="AC2172" s="839"/>
      <c r="AD2172" s="839"/>
      <c r="AE2172" s="839"/>
      <c r="AF2172" s="839"/>
      <c r="AG2172" s="839"/>
      <c r="AH2172" s="839"/>
      <c r="AI2172" s="839"/>
      <c r="AJ2172" s="839"/>
      <c r="AK2172" s="839"/>
      <c r="AL2172" s="839"/>
      <c r="AM2172" s="839"/>
      <c r="AN2172" s="839"/>
      <c r="AO2172" s="839"/>
      <c r="AP2172" s="839"/>
      <c r="AQ2172" s="839"/>
      <c r="AR2172" s="839"/>
      <c r="AS2172" s="839"/>
      <c r="AT2172" s="839"/>
      <c r="AU2172" s="839"/>
      <c r="AV2172" s="839"/>
      <c r="AW2172" s="839"/>
      <c r="AX2172" s="839"/>
      <c r="AY2172" s="839"/>
      <c r="AZ2172" s="839"/>
      <c r="BA2172" s="839"/>
      <c r="BB2172" s="839"/>
      <c r="BC2172" s="839"/>
      <c r="BD2172" s="839"/>
      <c r="BE2172" s="839"/>
      <c r="BF2172" s="839"/>
      <c r="BG2172" s="839"/>
      <c r="BH2172" s="839"/>
      <c r="BI2172" s="839"/>
      <c r="BJ2172" s="839"/>
      <c r="BK2172" s="839"/>
      <c r="BL2172" s="839"/>
      <c r="BM2172" s="839"/>
      <c r="BN2172" s="839"/>
      <c r="BO2172" s="839"/>
      <c r="BP2172" s="839"/>
      <c r="BQ2172" s="839"/>
      <c r="BR2172" s="839"/>
      <c r="BS2172" s="839"/>
    </row>
    <row r="2173" spans="1:71" s="575" customFormat="1" ht="15.6" customHeight="1" outlineLevel="2" x14ac:dyDescent="0.2">
      <c r="A2173" s="811"/>
      <c r="B2173" s="686"/>
      <c r="C2173" s="699"/>
      <c r="D2173" s="578" t="s">
        <v>1224</v>
      </c>
      <c r="E2173" s="593"/>
      <c r="F2173" s="594"/>
      <c r="G2173" s="574"/>
      <c r="H2173" s="593"/>
      <c r="I2173" s="771"/>
      <c r="J2173" s="771"/>
      <c r="K2173" s="771"/>
      <c r="L2173" s="771"/>
      <c r="M2173" s="772"/>
      <c r="N2173" s="704"/>
      <c r="O2173" s="897"/>
      <c r="P2173" s="897"/>
      <c r="Q2173" s="894"/>
      <c r="R2173" s="889"/>
      <c r="S2173" s="895"/>
      <c r="T2173" s="889"/>
      <c r="U2173" s="889"/>
      <c r="V2173" s="889"/>
      <c r="W2173" s="889"/>
      <c r="X2173" s="889"/>
      <c r="Y2173" s="890"/>
      <c r="Z2173" s="841"/>
      <c r="AA2173" s="839"/>
      <c r="AB2173" s="839"/>
      <c r="AC2173" s="839"/>
      <c r="AD2173" s="839"/>
      <c r="AE2173" s="839"/>
      <c r="AF2173" s="839"/>
      <c r="AG2173" s="839"/>
      <c r="AH2173" s="839"/>
      <c r="AI2173" s="839"/>
      <c r="AJ2173" s="839"/>
      <c r="AK2173" s="839"/>
      <c r="AL2173" s="839"/>
      <c r="AM2173" s="839"/>
      <c r="AN2173" s="839"/>
      <c r="AO2173" s="839"/>
      <c r="AP2173" s="839"/>
      <c r="AQ2173" s="839"/>
      <c r="AR2173" s="839"/>
      <c r="AS2173" s="839"/>
      <c r="AT2173" s="839"/>
      <c r="AU2173" s="839"/>
      <c r="AV2173" s="839"/>
      <c r="AW2173" s="839"/>
      <c r="AX2173" s="839"/>
      <c r="AY2173" s="839"/>
      <c r="AZ2173" s="839"/>
      <c r="BA2173" s="839"/>
      <c r="BB2173" s="839"/>
      <c r="BC2173" s="839"/>
      <c r="BD2173" s="839"/>
      <c r="BE2173" s="839"/>
      <c r="BF2173" s="839"/>
      <c r="BG2173" s="839"/>
      <c r="BH2173" s="839"/>
      <c r="BI2173" s="839"/>
      <c r="BJ2173" s="839"/>
      <c r="BK2173" s="839"/>
      <c r="BL2173" s="839"/>
      <c r="BM2173" s="839"/>
      <c r="BN2173" s="839"/>
      <c r="BO2173" s="839"/>
      <c r="BP2173" s="839"/>
      <c r="BQ2173" s="839"/>
      <c r="BR2173" s="839"/>
      <c r="BS2173" s="839"/>
    </row>
    <row r="2174" spans="1:71" s="575" customFormat="1" ht="15.6" customHeight="1" outlineLevel="2" x14ac:dyDescent="0.2">
      <c r="A2174" s="811"/>
      <c r="B2174" s="686"/>
      <c r="C2174" s="699"/>
      <c r="D2174" s="578" t="s">
        <v>1358</v>
      </c>
      <c r="E2174" s="593"/>
      <c r="F2174" s="594"/>
      <c r="G2174" s="574"/>
      <c r="H2174" s="593"/>
      <c r="I2174" s="771"/>
      <c r="J2174" s="771"/>
      <c r="K2174" s="771"/>
      <c r="L2174" s="768"/>
      <c r="M2174" s="772"/>
      <c r="N2174" s="704"/>
      <c r="O2174" s="888"/>
      <c r="P2174" s="888"/>
      <c r="Q2174" s="894"/>
      <c r="R2174" s="889"/>
      <c r="S2174" s="895"/>
      <c r="T2174" s="889"/>
      <c r="U2174" s="889"/>
      <c r="V2174" s="889"/>
      <c r="W2174" s="889"/>
      <c r="X2174" s="889"/>
      <c r="Y2174" s="890"/>
      <c r="Z2174" s="841"/>
      <c r="AA2174" s="839"/>
      <c r="AB2174" s="839"/>
      <c r="AC2174" s="839"/>
      <c r="AD2174" s="839"/>
      <c r="AE2174" s="839"/>
      <c r="AF2174" s="839"/>
      <c r="AG2174" s="839"/>
      <c r="AH2174" s="839"/>
      <c r="AI2174" s="839"/>
      <c r="AJ2174" s="839"/>
      <c r="AK2174" s="839"/>
      <c r="AL2174" s="839"/>
      <c r="AM2174" s="839"/>
      <c r="AN2174" s="839"/>
      <c r="AO2174" s="839"/>
      <c r="AP2174" s="839"/>
      <c r="AQ2174" s="839"/>
      <c r="AR2174" s="839"/>
      <c r="AS2174" s="839"/>
      <c r="AT2174" s="839"/>
      <c r="AU2174" s="839"/>
      <c r="AV2174" s="839"/>
      <c r="AW2174" s="839"/>
      <c r="AX2174" s="839"/>
      <c r="AY2174" s="839"/>
      <c r="AZ2174" s="839"/>
      <c r="BA2174" s="839"/>
      <c r="BB2174" s="839"/>
      <c r="BC2174" s="839"/>
      <c r="BD2174" s="839"/>
      <c r="BE2174" s="839"/>
      <c r="BF2174" s="839"/>
      <c r="BG2174" s="839"/>
      <c r="BH2174" s="839"/>
      <c r="BI2174" s="839"/>
      <c r="BJ2174" s="839"/>
      <c r="BK2174" s="839"/>
      <c r="BL2174" s="839"/>
      <c r="BM2174" s="839"/>
      <c r="BN2174" s="839"/>
      <c r="BO2174" s="839"/>
      <c r="BP2174" s="839"/>
      <c r="BQ2174" s="839"/>
      <c r="BR2174" s="839"/>
      <c r="BS2174" s="839"/>
    </row>
    <row r="2175" spans="1:71" ht="15.6" customHeight="1" outlineLevel="2" x14ac:dyDescent="0.2">
      <c r="H2175" s="1011"/>
    </row>
    <row r="2176" spans="1:71" ht="9" customHeight="1" outlineLevel="1" x14ac:dyDescent="0.2">
      <c r="B2176" s="582"/>
      <c r="D2176" s="583"/>
      <c r="E2176" s="585"/>
      <c r="F2176" s="583"/>
      <c r="G2176" s="584"/>
      <c r="H2176" s="1018"/>
      <c r="I2176" s="769"/>
      <c r="J2176" s="769"/>
      <c r="K2176" s="769"/>
      <c r="L2176" s="769"/>
      <c r="M2176" s="769"/>
      <c r="N2176" s="694"/>
      <c r="O2176" s="892"/>
      <c r="P2176" s="892"/>
      <c r="Q2176" s="892"/>
      <c r="R2176" s="893"/>
      <c r="S2176" s="893"/>
      <c r="T2176" s="893"/>
      <c r="U2176" s="893"/>
      <c r="V2176" s="893"/>
      <c r="W2176" s="893"/>
      <c r="X2176" s="893"/>
      <c r="Y2176" s="892"/>
      <c r="Z2176" s="837"/>
      <c r="AA2176" s="838"/>
      <c r="AG2176" s="835"/>
      <c r="AH2176" s="835"/>
    </row>
    <row r="2177" spans="1:71" s="574" customFormat="1" ht="15.6" customHeight="1" outlineLevel="1" x14ac:dyDescent="0.2">
      <c r="B2177" s="569" t="s">
        <v>1802</v>
      </c>
      <c r="C2177" s="814"/>
      <c r="D2177" s="570" t="s">
        <v>1872</v>
      </c>
      <c r="E2177" s="577">
        <v>1</v>
      </c>
      <c r="F2177" s="570" t="s">
        <v>73</v>
      </c>
      <c r="G2177" s="571"/>
      <c r="H2177" s="1016">
        <f>SUM(H2179:H2187)</f>
        <v>6.9359999999999999</v>
      </c>
      <c r="I2177" s="767"/>
      <c r="J2177" s="767">
        <f>SUM(J2179:J2187)</f>
        <v>713</v>
      </c>
      <c r="K2177" s="767"/>
      <c r="L2177" s="767">
        <f>SUM(L2179:L2187)</f>
        <v>0</v>
      </c>
      <c r="M2177" s="767">
        <f>SUM(M2179:M2187)</f>
        <v>1129.1600000000001</v>
      </c>
      <c r="N2177" s="814"/>
      <c r="O2177" s="767">
        <f>SUM(O2178:O2186)</f>
        <v>1366.2836000000002</v>
      </c>
      <c r="P2177" s="885" t="str">
        <f>B2177</f>
        <v>V4-4-B10</v>
      </c>
      <c r="Q2177" s="885"/>
      <c r="R2177" s="886"/>
      <c r="S2177" s="886"/>
      <c r="T2177" s="886"/>
      <c r="U2177" s="899"/>
      <c r="V2177" s="886"/>
      <c r="W2177" s="886"/>
      <c r="X2177" s="886">
        <f>SUM(X2178:X2182)/E2177</f>
        <v>1592.7767240000001</v>
      </c>
      <c r="Y2177" s="885"/>
    </row>
    <row r="2178" spans="1:71" s="575" customFormat="1" ht="15.6" customHeight="1" outlineLevel="2" x14ac:dyDescent="0.2">
      <c r="A2178" s="811"/>
      <c r="B2178" s="578"/>
      <c r="C2178" s="694"/>
      <c r="D2178" s="576"/>
      <c r="E2178" s="579"/>
      <c r="F2178" s="578"/>
      <c r="G2178" s="579"/>
      <c r="H2178" s="1011"/>
      <c r="I2178" s="781"/>
      <c r="J2178" s="768"/>
      <c r="K2178" s="768"/>
      <c r="L2178" s="768"/>
      <c r="M2178" s="768"/>
      <c r="N2178" s="704"/>
      <c r="O2178" s="888" t="str">
        <f>R2178</f>
        <v>incl. opslagen</v>
      </c>
      <c r="P2178" s="888"/>
      <c r="Q2178" s="894"/>
      <c r="R2178" s="901" t="str">
        <f>Tabellen!$C$2</f>
        <v>incl. opslagen</v>
      </c>
      <c r="S2178" s="895"/>
      <c r="T2178" s="901" t="str">
        <f>Tabellen!$C$2</f>
        <v>incl. opslagen</v>
      </c>
      <c r="U2178" s="889"/>
      <c r="V2178" s="889"/>
      <c r="W2178" s="889"/>
      <c r="X2178" s="889"/>
      <c r="Y2178" s="897"/>
      <c r="Z2178" s="839"/>
      <c r="AA2178" s="839"/>
      <c r="AB2178" s="839"/>
      <c r="AC2178" s="839"/>
      <c r="AD2178" s="839"/>
      <c r="AE2178" s="839"/>
      <c r="AF2178" s="839"/>
      <c r="AG2178" s="839"/>
      <c r="AH2178" s="839"/>
      <c r="AI2178" s="839"/>
      <c r="AJ2178" s="839"/>
      <c r="AK2178" s="839"/>
      <c r="AL2178" s="839"/>
      <c r="AM2178" s="839"/>
      <c r="AN2178" s="839"/>
      <c r="AO2178" s="839"/>
      <c r="AP2178" s="839"/>
      <c r="AQ2178" s="839"/>
      <c r="AR2178" s="839"/>
      <c r="AS2178" s="839"/>
      <c r="AT2178" s="839"/>
      <c r="AU2178" s="839"/>
      <c r="AV2178" s="839"/>
      <c r="AW2178" s="839"/>
      <c r="AX2178" s="839"/>
      <c r="AY2178" s="839"/>
      <c r="AZ2178" s="839"/>
      <c r="BA2178" s="839"/>
      <c r="BB2178" s="839"/>
      <c r="BC2178" s="839"/>
      <c r="BD2178" s="839"/>
      <c r="BE2178" s="839"/>
      <c r="BF2178" s="839"/>
      <c r="BG2178" s="839"/>
      <c r="BH2178" s="839"/>
      <c r="BI2178" s="839"/>
      <c r="BJ2178" s="839"/>
      <c r="BK2178" s="839"/>
      <c r="BL2178" s="839"/>
      <c r="BM2178" s="839"/>
      <c r="BN2178" s="839"/>
      <c r="BO2178" s="839"/>
      <c r="BP2178" s="839"/>
      <c r="BQ2178" s="839"/>
      <c r="BR2178" s="839"/>
      <c r="BS2178" s="839"/>
    </row>
    <row r="2179" spans="1:71" s="575" customFormat="1" ht="15.6" customHeight="1" outlineLevel="2" x14ac:dyDescent="0.2">
      <c r="A2179" s="811"/>
      <c r="B2179" s="578"/>
      <c r="C2179" s="694"/>
      <c r="D2179" s="578" t="s">
        <v>1225</v>
      </c>
      <c r="E2179" s="579">
        <v>1</v>
      </c>
      <c r="F2179" s="576" t="s">
        <v>73</v>
      </c>
      <c r="G2179" s="579">
        <v>2</v>
      </c>
      <c r="H2179" s="597">
        <f>E2179*G2179</f>
        <v>2</v>
      </c>
      <c r="I2179" s="768">
        <v>25</v>
      </c>
      <c r="J2179" s="768">
        <f>E2179*I2179</f>
        <v>25</v>
      </c>
      <c r="K2179" s="768"/>
      <c r="L2179" s="768">
        <f>E2179*K2179</f>
        <v>0</v>
      </c>
      <c r="M2179" s="768">
        <f>J2179+H2179*Tabellen!$K$2+L2179</f>
        <v>145</v>
      </c>
      <c r="N2179" s="704"/>
      <c r="O2179" s="889">
        <f>R2179+T2179</f>
        <v>175.45</v>
      </c>
      <c r="P2179" s="902"/>
      <c r="Q2179" s="894" t="s">
        <v>1007</v>
      </c>
      <c r="R2179" s="889">
        <f>H2179*Tabellen!$K$2*Tabellen!$F$2</f>
        <v>145.19999999999999</v>
      </c>
      <c r="S2179" s="895" t="s">
        <v>1089</v>
      </c>
      <c r="T2179" s="889">
        <f>J2179*Tabellen!$F$2</f>
        <v>30.25</v>
      </c>
      <c r="U2179" s="889">
        <f>R2179*Tabellen!$G$2</f>
        <v>13.067999999999998</v>
      </c>
      <c r="V2179" s="889">
        <f>T2179*Tabellen!$H$2</f>
        <v>6.3525</v>
      </c>
      <c r="W2179" s="889">
        <f>U2179+V2179</f>
        <v>19.420499999999997</v>
      </c>
      <c r="X2179" s="889">
        <f>O2179+W2179</f>
        <v>194.87049999999999</v>
      </c>
      <c r="Y2179" s="888"/>
      <c r="Z2179" s="839"/>
      <c r="AA2179" s="839"/>
      <c r="AB2179" s="839"/>
      <c r="AC2179" s="839"/>
      <c r="AD2179" s="839"/>
      <c r="AE2179" s="839"/>
      <c r="AF2179" s="839"/>
      <c r="AG2179" s="839"/>
      <c r="AH2179" s="839"/>
      <c r="AI2179" s="839"/>
      <c r="AJ2179" s="839"/>
      <c r="AK2179" s="839"/>
      <c r="AL2179" s="839"/>
      <c r="AM2179" s="839"/>
      <c r="AN2179" s="839"/>
      <c r="AO2179" s="839"/>
      <c r="AP2179" s="839"/>
      <c r="AQ2179" s="839"/>
      <c r="AR2179" s="839"/>
      <c r="AS2179" s="839"/>
      <c r="AT2179" s="839"/>
      <c r="AU2179" s="839"/>
      <c r="AV2179" s="839"/>
      <c r="AW2179" s="839"/>
      <c r="AX2179" s="839"/>
      <c r="AY2179" s="839"/>
      <c r="AZ2179" s="839"/>
      <c r="BA2179" s="839"/>
      <c r="BB2179" s="839"/>
      <c r="BC2179" s="839"/>
      <c r="BD2179" s="839"/>
      <c r="BE2179" s="839"/>
      <c r="BF2179" s="839"/>
      <c r="BG2179" s="839"/>
      <c r="BH2179" s="839"/>
      <c r="BI2179" s="839"/>
      <c r="BJ2179" s="839"/>
      <c r="BK2179" s="839"/>
      <c r="BL2179" s="839"/>
      <c r="BM2179" s="839"/>
      <c r="BN2179" s="839"/>
      <c r="BO2179" s="839"/>
      <c r="BP2179" s="839"/>
      <c r="BQ2179" s="839"/>
      <c r="BR2179" s="839"/>
      <c r="BS2179" s="839"/>
    </row>
    <row r="2180" spans="1:71" ht="15.6" customHeight="1" outlineLevel="2" x14ac:dyDescent="0.2">
      <c r="D2180" s="576" t="s">
        <v>1227</v>
      </c>
      <c r="E2180" s="579">
        <v>1</v>
      </c>
      <c r="F2180" s="576" t="s">
        <v>72</v>
      </c>
      <c r="G2180" s="580">
        <v>0.5</v>
      </c>
      <c r="H2180" s="1011">
        <f>E2180*G2180</f>
        <v>0.5</v>
      </c>
      <c r="J2180" s="768">
        <f>E2180*I2180</f>
        <v>0</v>
      </c>
      <c r="L2180" s="768">
        <f>E2180*K2180</f>
        <v>0</v>
      </c>
      <c r="M2180" s="768">
        <f>J2180+H2180*Tabellen!$K$2+L2180</f>
        <v>30</v>
      </c>
      <c r="O2180" s="889">
        <f>R2180+T2180</f>
        <v>36.299999999999997</v>
      </c>
      <c r="P2180" s="902"/>
      <c r="Q2180" s="894" t="s">
        <v>1007</v>
      </c>
      <c r="R2180" s="889">
        <f>H2180*Tabellen!$K$2*Tabellen!$F$2</f>
        <v>36.299999999999997</v>
      </c>
      <c r="S2180" s="895" t="s">
        <v>1089</v>
      </c>
      <c r="T2180" s="889">
        <f>J2180*Tabellen!$F$2</f>
        <v>0</v>
      </c>
      <c r="U2180" s="889">
        <f>R2180*Tabellen!$G$2</f>
        <v>3.2669999999999995</v>
      </c>
      <c r="V2180" s="889">
        <f>T2180*Tabellen!$H$2</f>
        <v>0</v>
      </c>
      <c r="W2180" s="889">
        <f>U2180+V2180</f>
        <v>3.2669999999999995</v>
      </c>
      <c r="X2180" s="889">
        <f>O2180+W2180</f>
        <v>39.566999999999993</v>
      </c>
    </row>
    <row r="2181" spans="1:71" s="733" customFormat="1" ht="15.6" customHeight="1" outlineLevel="2" x14ac:dyDescent="0.2">
      <c r="A2181" s="813"/>
      <c r="B2181" s="578"/>
      <c r="C2181" s="694"/>
      <c r="D2181" s="576" t="s">
        <v>1226</v>
      </c>
      <c r="E2181" s="579">
        <f>0.78+0.78+1.4+1.4</f>
        <v>4.3599999999999994</v>
      </c>
      <c r="F2181" s="576" t="s">
        <v>71</v>
      </c>
      <c r="G2181" s="580">
        <v>0.1</v>
      </c>
      <c r="H2181" s="597">
        <f>E2181*G2181</f>
        <v>0.43599999999999994</v>
      </c>
      <c r="I2181" s="768"/>
      <c r="J2181" s="768"/>
      <c r="K2181" s="768"/>
      <c r="L2181" s="768"/>
      <c r="M2181" s="768">
        <f>J2181+H2181*Tabellen!$K$2+L2181</f>
        <v>26.159999999999997</v>
      </c>
      <c r="N2181" s="736"/>
      <c r="O2181" s="889">
        <f>R2181+T2181</f>
        <v>31.653599999999994</v>
      </c>
      <c r="P2181" s="902"/>
      <c r="Q2181" s="894" t="s">
        <v>1007</v>
      </c>
      <c r="R2181" s="889">
        <f>H2181*Tabellen!$K$2*Tabellen!$F$2</f>
        <v>31.653599999999994</v>
      </c>
      <c r="S2181" s="895" t="s">
        <v>1089</v>
      </c>
      <c r="T2181" s="889">
        <f>J2181*Tabellen!$F$2</f>
        <v>0</v>
      </c>
      <c r="U2181" s="889">
        <f>R2181*Tabellen!$G$2</f>
        <v>2.8488239999999991</v>
      </c>
      <c r="V2181" s="889">
        <f>T2181*Tabellen!$H$2</f>
        <v>0</v>
      </c>
      <c r="W2181" s="889">
        <f>U2181+V2181</f>
        <v>2.8488239999999991</v>
      </c>
      <c r="X2181" s="889">
        <f>O2181+W2181</f>
        <v>34.502423999999991</v>
      </c>
      <c r="Y2181" s="905"/>
      <c r="Z2181" s="842"/>
      <c r="AA2181" s="842"/>
      <c r="AB2181" s="842"/>
      <c r="AC2181" s="842"/>
      <c r="AD2181" s="842"/>
      <c r="AE2181" s="842"/>
      <c r="AF2181" s="842"/>
      <c r="AG2181" s="842"/>
      <c r="AH2181" s="842"/>
      <c r="AI2181" s="842"/>
      <c r="AJ2181" s="842"/>
      <c r="AK2181" s="842"/>
      <c r="AL2181" s="842"/>
      <c r="AM2181" s="842"/>
      <c r="AN2181" s="842"/>
      <c r="AO2181" s="842"/>
      <c r="AP2181" s="842"/>
      <c r="AQ2181" s="842"/>
      <c r="AR2181" s="842"/>
      <c r="AS2181" s="842"/>
      <c r="AT2181" s="842"/>
      <c r="AU2181" s="842"/>
      <c r="AV2181" s="842"/>
      <c r="AW2181" s="842"/>
      <c r="AX2181" s="842"/>
      <c r="AY2181" s="842"/>
      <c r="AZ2181" s="842"/>
      <c r="BA2181" s="842"/>
      <c r="BB2181" s="842"/>
      <c r="BC2181" s="842"/>
      <c r="BD2181" s="842"/>
      <c r="BE2181" s="842"/>
      <c r="BF2181" s="842"/>
      <c r="BG2181" s="842"/>
      <c r="BH2181" s="842"/>
      <c r="BI2181" s="842"/>
      <c r="BJ2181" s="842"/>
      <c r="BK2181" s="842"/>
      <c r="BL2181" s="842"/>
      <c r="BM2181" s="842"/>
      <c r="BN2181" s="842"/>
      <c r="BO2181" s="842"/>
      <c r="BP2181" s="842"/>
      <c r="BQ2181" s="842"/>
      <c r="BR2181" s="842"/>
      <c r="BS2181" s="842"/>
    </row>
    <row r="2182" spans="1:71" ht="15.6" customHeight="1" outlineLevel="2" x14ac:dyDescent="0.2">
      <c r="B2182" s="578" t="s">
        <v>1765</v>
      </c>
      <c r="D2182" s="576" t="s">
        <v>1766</v>
      </c>
      <c r="E2182" s="579">
        <v>1</v>
      </c>
      <c r="F2182" s="576" t="s">
        <v>73</v>
      </c>
      <c r="G2182" s="580">
        <v>4</v>
      </c>
      <c r="H2182" s="1011">
        <f>E2182*G2182</f>
        <v>4</v>
      </c>
      <c r="I2182" s="1014">
        <v>688</v>
      </c>
      <c r="J2182" s="768">
        <f>E2182*I2182</f>
        <v>688</v>
      </c>
      <c r="L2182" s="768">
        <f>E2182*K2182</f>
        <v>0</v>
      </c>
      <c r="M2182" s="768">
        <f>J2182+H2182*Tabellen!$K$2+L2182</f>
        <v>928</v>
      </c>
      <c r="N2182" s="703"/>
      <c r="O2182" s="889">
        <f>R2182+T2182</f>
        <v>1122.8800000000001</v>
      </c>
      <c r="P2182" s="902"/>
      <c r="Q2182" s="894" t="s">
        <v>1007</v>
      </c>
      <c r="R2182" s="889">
        <f>H2182*Tabellen!$K$2*Tabellen!$F$2</f>
        <v>290.39999999999998</v>
      </c>
      <c r="S2182" s="895" t="s">
        <v>1089</v>
      </c>
      <c r="T2182" s="889">
        <f>J2182*Tabellen!$F$2</f>
        <v>832.48</v>
      </c>
      <c r="U2182" s="889">
        <f>R2182*Tabellen!$G$2</f>
        <v>26.135999999999996</v>
      </c>
      <c r="V2182" s="889">
        <f>T2182*Tabellen!$H$2</f>
        <v>174.82079999999999</v>
      </c>
      <c r="W2182" s="889">
        <f>U2182+V2182</f>
        <v>200.95679999999999</v>
      </c>
      <c r="X2182" s="889">
        <f>O2182+W2182</f>
        <v>1323.8368</v>
      </c>
      <c r="Y2182" s="888"/>
      <c r="Z2182" s="836"/>
    </row>
    <row r="2183" spans="1:71" s="575" customFormat="1" ht="15.6" customHeight="1" outlineLevel="2" x14ac:dyDescent="0.2">
      <c r="A2183" s="811"/>
      <c r="B2183" s="578"/>
      <c r="C2183" s="694"/>
      <c r="D2183" s="578" t="s">
        <v>1689</v>
      </c>
      <c r="E2183" s="579"/>
      <c r="F2183" s="578"/>
      <c r="G2183" s="579"/>
      <c r="H2183" s="1011"/>
      <c r="I2183" s="781"/>
      <c r="J2183" s="768"/>
      <c r="K2183" s="768"/>
      <c r="L2183" s="768"/>
      <c r="M2183" s="768"/>
      <c r="N2183" s="704"/>
      <c r="O2183" s="897"/>
      <c r="P2183" s="897"/>
      <c r="Q2183" s="894"/>
      <c r="R2183" s="889"/>
      <c r="S2183" s="895"/>
      <c r="T2183" s="889"/>
      <c r="U2183" s="889"/>
      <c r="V2183" s="889"/>
      <c r="W2183" s="889"/>
      <c r="X2183" s="889"/>
      <c r="Y2183" s="897"/>
      <c r="Z2183" s="839"/>
      <c r="AA2183" s="839"/>
      <c r="AB2183" s="839"/>
      <c r="AC2183" s="839"/>
      <c r="AD2183" s="839"/>
      <c r="AE2183" s="839"/>
      <c r="AF2183" s="839"/>
      <c r="AG2183" s="839"/>
      <c r="AH2183" s="839"/>
      <c r="AI2183" s="839"/>
      <c r="AJ2183" s="839"/>
      <c r="AK2183" s="839"/>
      <c r="AL2183" s="839"/>
      <c r="AM2183" s="839"/>
      <c r="AN2183" s="839"/>
      <c r="AO2183" s="839"/>
      <c r="AP2183" s="839"/>
      <c r="AQ2183" s="839"/>
      <c r="AR2183" s="839"/>
      <c r="AS2183" s="839"/>
      <c r="AT2183" s="839"/>
      <c r="AU2183" s="839"/>
      <c r="AV2183" s="839"/>
      <c r="AW2183" s="839"/>
      <c r="AX2183" s="839"/>
      <c r="AY2183" s="839"/>
      <c r="AZ2183" s="839"/>
      <c r="BA2183" s="839"/>
      <c r="BB2183" s="839"/>
      <c r="BC2183" s="839"/>
      <c r="BD2183" s="839"/>
      <c r="BE2183" s="839"/>
      <c r="BF2183" s="839"/>
      <c r="BG2183" s="839"/>
      <c r="BH2183" s="839"/>
      <c r="BI2183" s="839"/>
      <c r="BJ2183" s="839"/>
      <c r="BK2183" s="839"/>
      <c r="BL2183" s="839"/>
      <c r="BM2183" s="839"/>
      <c r="BN2183" s="839"/>
      <c r="BO2183" s="839"/>
      <c r="BP2183" s="839"/>
      <c r="BQ2183" s="839"/>
      <c r="BR2183" s="839"/>
      <c r="BS2183" s="839"/>
    </row>
    <row r="2184" spans="1:71" s="575" customFormat="1" ht="15.6" customHeight="1" outlineLevel="2" x14ac:dyDescent="0.2">
      <c r="A2184" s="811"/>
      <c r="B2184" s="578"/>
      <c r="C2184" s="694"/>
      <c r="D2184" s="578" t="s">
        <v>1690</v>
      </c>
      <c r="E2184" s="579"/>
      <c r="F2184" s="578"/>
      <c r="G2184" s="579"/>
      <c r="H2184" s="1011"/>
      <c r="I2184" s="781"/>
      <c r="J2184" s="768"/>
      <c r="K2184" s="768"/>
      <c r="L2184" s="768"/>
      <c r="M2184" s="768"/>
      <c r="N2184" s="704"/>
      <c r="O2184" s="897"/>
      <c r="P2184" s="897"/>
      <c r="Q2184" s="894"/>
      <c r="R2184" s="889"/>
      <c r="S2184" s="895"/>
      <c r="T2184" s="889"/>
      <c r="U2184" s="889"/>
      <c r="V2184" s="889"/>
      <c r="W2184" s="889"/>
      <c r="X2184" s="889"/>
      <c r="Y2184" s="897"/>
      <c r="Z2184" s="839"/>
      <c r="AA2184" s="839"/>
      <c r="AB2184" s="839"/>
      <c r="AC2184" s="839"/>
      <c r="AD2184" s="839"/>
      <c r="AE2184" s="839"/>
      <c r="AF2184" s="839"/>
      <c r="AG2184" s="839"/>
      <c r="AH2184" s="839"/>
      <c r="AI2184" s="839"/>
      <c r="AJ2184" s="839"/>
      <c r="AK2184" s="839"/>
      <c r="AL2184" s="839"/>
      <c r="AM2184" s="839"/>
      <c r="AN2184" s="839"/>
      <c r="AO2184" s="839"/>
      <c r="AP2184" s="839"/>
      <c r="AQ2184" s="839"/>
      <c r="AR2184" s="839"/>
      <c r="AS2184" s="839"/>
      <c r="AT2184" s="839"/>
      <c r="AU2184" s="839"/>
      <c r="AV2184" s="839"/>
      <c r="AW2184" s="839"/>
      <c r="AX2184" s="839"/>
      <c r="AY2184" s="839"/>
      <c r="AZ2184" s="839"/>
      <c r="BA2184" s="839"/>
      <c r="BB2184" s="839"/>
      <c r="BC2184" s="839"/>
      <c r="BD2184" s="839"/>
      <c r="BE2184" s="839"/>
      <c r="BF2184" s="839"/>
      <c r="BG2184" s="839"/>
      <c r="BH2184" s="839"/>
      <c r="BI2184" s="839"/>
      <c r="BJ2184" s="839"/>
      <c r="BK2184" s="839"/>
      <c r="BL2184" s="839"/>
      <c r="BM2184" s="839"/>
      <c r="BN2184" s="839"/>
      <c r="BO2184" s="839"/>
      <c r="BP2184" s="839"/>
      <c r="BQ2184" s="839"/>
      <c r="BR2184" s="839"/>
      <c r="BS2184" s="839"/>
    </row>
    <row r="2185" spans="1:71" s="575" customFormat="1" ht="15.6" customHeight="1" outlineLevel="2" x14ac:dyDescent="0.2">
      <c r="A2185" s="811"/>
      <c r="B2185" s="686"/>
      <c r="C2185" s="699"/>
      <c r="D2185" s="692" t="s">
        <v>1224</v>
      </c>
      <c r="E2185" s="593"/>
      <c r="F2185" s="594"/>
      <c r="G2185" s="574"/>
      <c r="H2185" s="593"/>
      <c r="I2185" s="771"/>
      <c r="J2185" s="771"/>
      <c r="K2185" s="771"/>
      <c r="L2185" s="771"/>
      <c r="M2185" s="772"/>
      <c r="N2185" s="704"/>
      <c r="O2185" s="897"/>
      <c r="P2185" s="897"/>
      <c r="Q2185" s="894"/>
      <c r="R2185" s="889"/>
      <c r="S2185" s="895"/>
      <c r="T2185" s="889"/>
      <c r="U2185" s="889"/>
      <c r="V2185" s="889"/>
      <c r="W2185" s="889"/>
      <c r="X2185" s="889"/>
      <c r="Y2185" s="890"/>
      <c r="Z2185" s="841"/>
      <c r="AA2185" s="839"/>
      <c r="AB2185" s="839"/>
      <c r="AC2185" s="839"/>
      <c r="AD2185" s="839"/>
      <c r="AE2185" s="839"/>
      <c r="AF2185" s="839"/>
      <c r="AG2185" s="839"/>
      <c r="AH2185" s="839"/>
      <c r="AI2185" s="839"/>
      <c r="AJ2185" s="839"/>
      <c r="AK2185" s="839"/>
      <c r="AL2185" s="839"/>
      <c r="AM2185" s="839"/>
      <c r="AN2185" s="839"/>
      <c r="AO2185" s="839"/>
      <c r="AP2185" s="839"/>
      <c r="AQ2185" s="839"/>
      <c r="AR2185" s="839"/>
      <c r="AS2185" s="839"/>
      <c r="AT2185" s="839"/>
      <c r="AU2185" s="839"/>
      <c r="AV2185" s="839"/>
      <c r="AW2185" s="839"/>
      <c r="AX2185" s="839"/>
      <c r="AY2185" s="839"/>
      <c r="AZ2185" s="839"/>
      <c r="BA2185" s="839"/>
      <c r="BB2185" s="839"/>
      <c r="BC2185" s="839"/>
      <c r="BD2185" s="839"/>
      <c r="BE2185" s="839"/>
      <c r="BF2185" s="839"/>
      <c r="BG2185" s="839"/>
      <c r="BH2185" s="839"/>
      <c r="BI2185" s="839"/>
      <c r="BJ2185" s="839"/>
      <c r="BK2185" s="839"/>
      <c r="BL2185" s="839"/>
      <c r="BM2185" s="839"/>
      <c r="BN2185" s="839"/>
      <c r="BO2185" s="839"/>
      <c r="BP2185" s="839"/>
      <c r="BQ2185" s="839"/>
      <c r="BR2185" s="839"/>
      <c r="BS2185" s="839"/>
    </row>
    <row r="2186" spans="1:71" s="575" customFormat="1" ht="15.6" customHeight="1" outlineLevel="2" x14ac:dyDescent="0.2">
      <c r="A2186" s="811"/>
      <c r="B2186" s="686"/>
      <c r="C2186" s="699"/>
      <c r="D2186" s="692" t="s">
        <v>1358</v>
      </c>
      <c r="E2186" s="593"/>
      <c r="F2186" s="594"/>
      <c r="G2186" s="574"/>
      <c r="H2186" s="593"/>
      <c r="I2186" s="771"/>
      <c r="J2186" s="771"/>
      <c r="K2186" s="771"/>
      <c r="L2186" s="768"/>
      <c r="M2186" s="772"/>
      <c r="N2186" s="704"/>
      <c r="O2186" s="888"/>
      <c r="P2186" s="888"/>
      <c r="Q2186" s="894"/>
      <c r="R2186" s="889"/>
      <c r="S2186" s="895"/>
      <c r="T2186" s="889"/>
      <c r="U2186" s="889"/>
      <c r="V2186" s="889"/>
      <c r="W2186" s="889"/>
      <c r="X2186" s="889"/>
      <c r="Y2186" s="890"/>
      <c r="Z2186" s="841"/>
      <c r="AA2186" s="839"/>
      <c r="AB2186" s="839"/>
      <c r="AC2186" s="839"/>
      <c r="AD2186" s="839"/>
      <c r="AE2186" s="839"/>
      <c r="AF2186" s="839"/>
      <c r="AG2186" s="839"/>
      <c r="AH2186" s="839"/>
      <c r="AI2186" s="839"/>
      <c r="AJ2186" s="839"/>
      <c r="AK2186" s="839"/>
      <c r="AL2186" s="839"/>
      <c r="AM2186" s="839"/>
      <c r="AN2186" s="839"/>
      <c r="AO2186" s="839"/>
      <c r="AP2186" s="839"/>
      <c r="AQ2186" s="839"/>
      <c r="AR2186" s="839"/>
      <c r="AS2186" s="839"/>
      <c r="AT2186" s="839"/>
      <c r="AU2186" s="839"/>
      <c r="AV2186" s="839"/>
      <c r="AW2186" s="839"/>
      <c r="AX2186" s="839"/>
      <c r="AY2186" s="839"/>
      <c r="AZ2186" s="839"/>
      <c r="BA2186" s="839"/>
      <c r="BB2186" s="839"/>
      <c r="BC2186" s="839"/>
      <c r="BD2186" s="839"/>
      <c r="BE2186" s="839"/>
      <c r="BF2186" s="839"/>
      <c r="BG2186" s="839"/>
      <c r="BH2186" s="839"/>
      <c r="BI2186" s="839"/>
      <c r="BJ2186" s="839"/>
      <c r="BK2186" s="839"/>
      <c r="BL2186" s="839"/>
      <c r="BM2186" s="839"/>
      <c r="BN2186" s="839"/>
      <c r="BO2186" s="839"/>
      <c r="BP2186" s="839"/>
      <c r="BQ2186" s="839"/>
      <c r="BR2186" s="839"/>
      <c r="BS2186" s="839"/>
    </row>
    <row r="2187" spans="1:71" ht="15.6" customHeight="1" outlineLevel="2" x14ac:dyDescent="0.2">
      <c r="H2187" s="1011"/>
    </row>
    <row r="2188" spans="1:71" ht="9" customHeight="1" outlineLevel="1" x14ac:dyDescent="0.2">
      <c r="B2188" s="582"/>
      <c r="D2188" s="583"/>
      <c r="E2188" s="585"/>
      <c r="F2188" s="583"/>
      <c r="G2188" s="584"/>
      <c r="H2188" s="1018"/>
      <c r="I2188" s="769"/>
      <c r="J2188" s="769"/>
      <c r="K2188" s="769"/>
      <c r="L2188" s="769"/>
      <c r="M2188" s="769"/>
      <c r="N2188" s="694"/>
      <c r="O2188" s="892"/>
      <c r="P2188" s="892"/>
      <c r="Q2188" s="892"/>
      <c r="R2188" s="893"/>
      <c r="S2188" s="893"/>
      <c r="T2188" s="893"/>
      <c r="U2188" s="893"/>
      <c r="V2188" s="893"/>
      <c r="W2188" s="893"/>
      <c r="X2188" s="893"/>
      <c r="Y2188" s="892"/>
      <c r="Z2188" s="837"/>
      <c r="AA2188" s="838"/>
      <c r="AG2188" s="835"/>
      <c r="AH2188" s="835"/>
    </row>
    <row r="2189" spans="1:71" s="789" customFormat="1" ht="15.6" customHeight="1" outlineLevel="1" x14ac:dyDescent="0.2">
      <c r="B2189" s="569" t="s">
        <v>1803</v>
      </c>
      <c r="C2189" s="814"/>
      <c r="D2189" s="570" t="s">
        <v>1818</v>
      </c>
      <c r="E2189" s="577">
        <v>1</v>
      </c>
      <c r="F2189" s="570" t="s">
        <v>73</v>
      </c>
      <c r="G2189" s="571"/>
      <c r="H2189" s="1016">
        <f>SUM(H2191:H2199)</f>
        <v>8.4759999999999991</v>
      </c>
      <c r="I2189" s="767"/>
      <c r="J2189" s="767">
        <f>SUM(J2191:J2199)</f>
        <v>815.31</v>
      </c>
      <c r="K2189" s="767"/>
      <c r="L2189" s="767">
        <f>SUM(L2191:L2199)</f>
        <v>0</v>
      </c>
      <c r="M2189" s="767">
        <f>SUM(M2191:M2199)</f>
        <v>1323.87</v>
      </c>
      <c r="N2189" s="814"/>
      <c r="O2189" s="886">
        <f>SUM(O2190:O2194)</f>
        <v>1601.8826999999999</v>
      </c>
      <c r="P2189" s="885" t="str">
        <f>B2189</f>
        <v>V4-4-B11</v>
      </c>
      <c r="Q2189" s="885"/>
      <c r="R2189" s="886"/>
      <c r="S2189" s="886"/>
      <c r="T2189" s="886"/>
      <c r="U2189" s="899"/>
      <c r="V2189" s="886"/>
      <c r="W2189" s="886"/>
      <c r="X2189" s="886">
        <f>SUM(X2190:X2194)/E2189</f>
        <v>1864.4351549999999</v>
      </c>
      <c r="Y2189" s="885"/>
      <c r="Z2189" s="836"/>
      <c r="AA2189" s="832"/>
      <c r="AB2189" s="832"/>
      <c r="AC2189" s="832"/>
      <c r="AD2189" s="832"/>
      <c r="AE2189" s="832"/>
      <c r="AF2189" s="832"/>
      <c r="AG2189" s="832"/>
      <c r="AH2189" s="832"/>
      <c r="AI2189" s="832"/>
      <c r="AJ2189" s="832"/>
      <c r="AK2189" s="832"/>
      <c r="AL2189" s="832"/>
      <c r="AM2189" s="832"/>
      <c r="AN2189" s="832"/>
      <c r="AO2189" s="832"/>
      <c r="AP2189" s="832"/>
      <c r="AQ2189" s="832"/>
      <c r="AR2189" s="832"/>
      <c r="AS2189" s="832"/>
      <c r="AT2189" s="832"/>
      <c r="AU2189" s="832"/>
      <c r="AV2189" s="832"/>
      <c r="AW2189" s="832"/>
      <c r="AX2189" s="832"/>
      <c r="AY2189" s="832"/>
      <c r="AZ2189" s="832"/>
      <c r="BA2189" s="832"/>
      <c r="BB2189" s="832"/>
      <c r="BC2189" s="832"/>
      <c r="BD2189" s="832"/>
      <c r="BE2189" s="832"/>
      <c r="BF2189" s="832"/>
      <c r="BG2189" s="832"/>
      <c r="BH2189" s="832"/>
      <c r="BI2189" s="832"/>
      <c r="BJ2189" s="832"/>
      <c r="BK2189" s="832"/>
      <c r="BL2189" s="832"/>
      <c r="BM2189" s="832"/>
      <c r="BN2189" s="832"/>
      <c r="BO2189" s="832"/>
      <c r="BP2189" s="832"/>
      <c r="BQ2189" s="832"/>
      <c r="BR2189" s="832"/>
      <c r="BS2189" s="832"/>
    </row>
    <row r="2190" spans="1:71" s="575" customFormat="1" ht="15.6" customHeight="1" outlineLevel="2" x14ac:dyDescent="0.2">
      <c r="A2190" s="811"/>
      <c r="B2190" s="578"/>
      <c r="C2190" s="694"/>
      <c r="D2190" s="576"/>
      <c r="E2190" s="590"/>
      <c r="G2190" s="573"/>
      <c r="H2190" s="856"/>
      <c r="I2190" s="770"/>
      <c r="J2190" s="770"/>
      <c r="K2190" s="770"/>
      <c r="L2190" s="770"/>
      <c r="M2190" s="770"/>
      <c r="N2190" s="704"/>
      <c r="O2190" s="888" t="str">
        <f>R2190</f>
        <v>incl. opslagen</v>
      </c>
      <c r="P2190" s="888"/>
      <c r="Q2190" s="894"/>
      <c r="R2190" s="901" t="str">
        <f>Tabellen!$C$2</f>
        <v>incl. opslagen</v>
      </c>
      <c r="S2190" s="895"/>
      <c r="T2190" s="901" t="str">
        <f>Tabellen!$C$2</f>
        <v>incl. opslagen</v>
      </c>
      <c r="U2190" s="889"/>
      <c r="V2190" s="889"/>
      <c r="W2190" s="889"/>
      <c r="X2190" s="889"/>
      <c r="Y2190" s="888"/>
      <c r="Z2190" s="839"/>
      <c r="AA2190" s="839"/>
      <c r="AB2190" s="839"/>
      <c r="AC2190" s="839"/>
      <c r="AD2190" s="839"/>
      <c r="AE2190" s="839"/>
      <c r="AF2190" s="839"/>
      <c r="AG2190" s="839"/>
      <c r="AH2190" s="839"/>
      <c r="AI2190" s="839"/>
      <c r="AJ2190" s="839"/>
      <c r="AK2190" s="839"/>
      <c r="AL2190" s="839"/>
      <c r="AM2190" s="839"/>
      <c r="AN2190" s="839"/>
      <c r="AO2190" s="839"/>
      <c r="AP2190" s="839"/>
      <c r="AQ2190" s="839"/>
      <c r="AR2190" s="839"/>
      <c r="AS2190" s="839"/>
      <c r="AT2190" s="839"/>
      <c r="AU2190" s="839"/>
      <c r="AV2190" s="839"/>
      <c r="AW2190" s="839"/>
      <c r="AX2190" s="839"/>
      <c r="AY2190" s="839"/>
      <c r="AZ2190" s="839"/>
      <c r="BA2190" s="839"/>
      <c r="BB2190" s="839"/>
      <c r="BC2190" s="839"/>
      <c r="BD2190" s="839"/>
      <c r="BE2190" s="839"/>
      <c r="BF2190" s="839"/>
      <c r="BG2190" s="839"/>
      <c r="BH2190" s="839"/>
      <c r="BI2190" s="839"/>
      <c r="BJ2190" s="839"/>
      <c r="BK2190" s="839"/>
      <c r="BL2190" s="839"/>
      <c r="BM2190" s="839"/>
      <c r="BN2190" s="839"/>
      <c r="BO2190" s="839"/>
      <c r="BP2190" s="839"/>
      <c r="BQ2190" s="839"/>
      <c r="BR2190" s="839"/>
      <c r="BS2190" s="839"/>
    </row>
    <row r="2191" spans="1:71" s="575" customFormat="1" ht="15.6" customHeight="1" outlineLevel="2" x14ac:dyDescent="0.2">
      <c r="A2191" s="811"/>
      <c r="B2191" s="578"/>
      <c r="C2191" s="694"/>
      <c r="D2191" s="578" t="s">
        <v>1225</v>
      </c>
      <c r="E2191" s="579">
        <v>1</v>
      </c>
      <c r="F2191" s="576" t="s">
        <v>73</v>
      </c>
      <c r="G2191" s="579">
        <v>2.5</v>
      </c>
      <c r="H2191" s="597">
        <f>E2191*G2191</f>
        <v>2.5</v>
      </c>
      <c r="I2191" s="768">
        <v>25</v>
      </c>
      <c r="J2191" s="768">
        <f>E2191*I2191</f>
        <v>25</v>
      </c>
      <c r="K2191" s="768"/>
      <c r="L2191" s="768">
        <f>E2191*K2191</f>
        <v>0</v>
      </c>
      <c r="M2191" s="768">
        <f>J2191+H2191*Tabellen!$K$2+L2191</f>
        <v>175</v>
      </c>
      <c r="N2191" s="704"/>
      <c r="O2191" s="889">
        <f>R2191+T2191</f>
        <v>211.75</v>
      </c>
      <c r="P2191" s="902"/>
      <c r="Q2191" s="894" t="s">
        <v>1007</v>
      </c>
      <c r="R2191" s="889">
        <f>H2191*Tabellen!$K$2*Tabellen!$F$2</f>
        <v>181.5</v>
      </c>
      <c r="S2191" s="895" t="s">
        <v>1089</v>
      </c>
      <c r="T2191" s="889">
        <f>J2191*Tabellen!$F$2</f>
        <v>30.25</v>
      </c>
      <c r="U2191" s="889">
        <f>R2191*Tabellen!$G$2</f>
        <v>16.335000000000001</v>
      </c>
      <c r="V2191" s="889">
        <f>T2191*Tabellen!$H$2</f>
        <v>6.3525</v>
      </c>
      <c r="W2191" s="889">
        <f>U2191+V2191</f>
        <v>22.6875</v>
      </c>
      <c r="X2191" s="889">
        <f>O2191+W2191</f>
        <v>234.4375</v>
      </c>
      <c r="Y2191" s="888"/>
      <c r="Z2191" s="839"/>
      <c r="AA2191" s="839"/>
      <c r="AB2191" s="839"/>
      <c r="AC2191" s="839"/>
      <c r="AD2191" s="839"/>
      <c r="AE2191" s="839"/>
      <c r="AF2191" s="839"/>
      <c r="AG2191" s="839"/>
      <c r="AH2191" s="839"/>
      <c r="AI2191" s="839"/>
      <c r="AJ2191" s="839"/>
      <c r="AK2191" s="839"/>
      <c r="AL2191" s="839"/>
      <c r="AM2191" s="839"/>
      <c r="AN2191" s="839"/>
      <c r="AO2191" s="839"/>
      <c r="AP2191" s="839"/>
      <c r="AQ2191" s="839"/>
      <c r="AR2191" s="839"/>
      <c r="AS2191" s="839"/>
      <c r="AT2191" s="839"/>
      <c r="AU2191" s="839"/>
      <c r="AV2191" s="839"/>
      <c r="AW2191" s="839"/>
      <c r="AX2191" s="839"/>
      <c r="AY2191" s="839"/>
      <c r="AZ2191" s="839"/>
      <c r="BA2191" s="839"/>
      <c r="BB2191" s="839"/>
      <c r="BC2191" s="839"/>
      <c r="BD2191" s="839"/>
      <c r="BE2191" s="839"/>
      <c r="BF2191" s="839"/>
      <c r="BG2191" s="839"/>
      <c r="BH2191" s="839"/>
      <c r="BI2191" s="839"/>
      <c r="BJ2191" s="839"/>
      <c r="BK2191" s="839"/>
      <c r="BL2191" s="839"/>
      <c r="BM2191" s="839"/>
      <c r="BN2191" s="839"/>
      <c r="BO2191" s="839"/>
      <c r="BP2191" s="839"/>
      <c r="BQ2191" s="839"/>
      <c r="BR2191" s="839"/>
      <c r="BS2191" s="839"/>
    </row>
    <row r="2192" spans="1:71" ht="15.6" customHeight="1" outlineLevel="2" x14ac:dyDescent="0.2">
      <c r="D2192" s="576" t="s">
        <v>1227</v>
      </c>
      <c r="E2192" s="579">
        <v>1</v>
      </c>
      <c r="F2192" s="576" t="s">
        <v>72</v>
      </c>
      <c r="G2192" s="580">
        <v>0.5</v>
      </c>
      <c r="H2192" s="1011">
        <f>E2192*G2192</f>
        <v>0.5</v>
      </c>
      <c r="J2192" s="768">
        <f>E2192*I2192</f>
        <v>0</v>
      </c>
      <c r="L2192" s="768">
        <f>E2192*K2192</f>
        <v>0</v>
      </c>
      <c r="M2192" s="768">
        <f>J2192+H2192*Tabellen!$K$2+L2192</f>
        <v>30</v>
      </c>
      <c r="O2192" s="889">
        <f>R2192+T2192</f>
        <v>36.299999999999997</v>
      </c>
      <c r="P2192" s="902"/>
      <c r="Q2192" s="894" t="s">
        <v>1007</v>
      </c>
      <c r="R2192" s="889">
        <f>H2192*Tabellen!$K$2*Tabellen!$F$2</f>
        <v>36.299999999999997</v>
      </c>
      <c r="S2192" s="895" t="s">
        <v>1089</v>
      </c>
      <c r="T2192" s="889">
        <f>J2192*Tabellen!$F$2</f>
        <v>0</v>
      </c>
      <c r="U2192" s="889">
        <f>R2192*Tabellen!$G$2</f>
        <v>3.2669999999999995</v>
      </c>
      <c r="V2192" s="889">
        <f>T2192*Tabellen!$H$2</f>
        <v>0</v>
      </c>
      <c r="W2192" s="889">
        <f>U2192+V2192</f>
        <v>3.2669999999999995</v>
      </c>
      <c r="X2192" s="889">
        <f>O2192+W2192</f>
        <v>39.566999999999993</v>
      </c>
    </row>
    <row r="2193" spans="1:71" s="733" customFormat="1" ht="15.6" customHeight="1" outlineLevel="2" x14ac:dyDescent="0.2">
      <c r="A2193" s="813"/>
      <c r="B2193" s="578"/>
      <c r="C2193" s="694"/>
      <c r="D2193" s="576" t="s">
        <v>1226</v>
      </c>
      <c r="E2193" s="579">
        <f>0.78+0.78+1.6+1.6</f>
        <v>4.76</v>
      </c>
      <c r="F2193" s="576" t="s">
        <v>71</v>
      </c>
      <c r="G2193" s="580">
        <v>0.1</v>
      </c>
      <c r="H2193" s="597">
        <f>E2193*G2193</f>
        <v>0.47599999999999998</v>
      </c>
      <c r="I2193" s="768"/>
      <c r="J2193" s="768"/>
      <c r="K2193" s="768"/>
      <c r="L2193" s="768"/>
      <c r="M2193" s="768">
        <f>J2193+H2193*Tabellen!$K$2+L2193</f>
        <v>28.56</v>
      </c>
      <c r="N2193" s="736"/>
      <c r="O2193" s="889">
        <f>R2193+T2193</f>
        <v>34.557600000000001</v>
      </c>
      <c r="P2193" s="902"/>
      <c r="Q2193" s="894" t="s">
        <v>1007</v>
      </c>
      <c r="R2193" s="889">
        <f>H2193*Tabellen!$K$2*Tabellen!$F$2</f>
        <v>34.557600000000001</v>
      </c>
      <c r="S2193" s="895" t="s">
        <v>1089</v>
      </c>
      <c r="T2193" s="889">
        <f>J2193*Tabellen!$F$2</f>
        <v>0</v>
      </c>
      <c r="U2193" s="889">
        <f>R2193*Tabellen!$G$2</f>
        <v>3.1101839999999998</v>
      </c>
      <c r="V2193" s="889">
        <f>T2193*Tabellen!$H$2</f>
        <v>0</v>
      </c>
      <c r="W2193" s="889">
        <f>U2193+V2193</f>
        <v>3.1101839999999998</v>
      </c>
      <c r="X2193" s="889">
        <f>O2193+W2193</f>
        <v>37.667783999999997</v>
      </c>
      <c r="Y2193" s="905"/>
      <c r="Z2193" s="842"/>
      <c r="AA2193" s="842"/>
      <c r="AB2193" s="842"/>
      <c r="AC2193" s="842"/>
      <c r="AD2193" s="842"/>
      <c r="AE2193" s="842"/>
      <c r="AF2193" s="842"/>
      <c r="AG2193" s="842"/>
      <c r="AH2193" s="842"/>
      <c r="AI2193" s="842"/>
      <c r="AJ2193" s="842"/>
      <c r="AK2193" s="842"/>
      <c r="AL2193" s="842"/>
      <c r="AM2193" s="842"/>
      <c r="AN2193" s="842"/>
      <c r="AO2193" s="842"/>
      <c r="AP2193" s="842"/>
      <c r="AQ2193" s="842"/>
      <c r="AR2193" s="842"/>
      <c r="AS2193" s="842"/>
      <c r="AT2193" s="842"/>
      <c r="AU2193" s="842"/>
      <c r="AV2193" s="842"/>
      <c r="AW2193" s="842"/>
      <c r="AX2193" s="842"/>
      <c r="AY2193" s="842"/>
      <c r="AZ2193" s="842"/>
      <c r="BA2193" s="842"/>
      <c r="BB2193" s="842"/>
      <c r="BC2193" s="842"/>
      <c r="BD2193" s="842"/>
      <c r="BE2193" s="842"/>
      <c r="BF2193" s="842"/>
      <c r="BG2193" s="842"/>
      <c r="BH2193" s="842"/>
      <c r="BI2193" s="842"/>
      <c r="BJ2193" s="842"/>
      <c r="BK2193" s="842"/>
      <c r="BL2193" s="842"/>
      <c r="BM2193" s="842"/>
      <c r="BN2193" s="842"/>
      <c r="BO2193" s="842"/>
      <c r="BP2193" s="842"/>
      <c r="BQ2193" s="842"/>
      <c r="BR2193" s="842"/>
      <c r="BS2193" s="842"/>
    </row>
    <row r="2194" spans="1:71" ht="15.6" customHeight="1" outlineLevel="2" x14ac:dyDescent="0.2">
      <c r="B2194" s="578" t="s">
        <v>1768</v>
      </c>
      <c r="D2194" s="576" t="s">
        <v>1769</v>
      </c>
      <c r="E2194" s="579">
        <v>1</v>
      </c>
      <c r="F2194" s="576" t="s">
        <v>73</v>
      </c>
      <c r="G2194" s="580">
        <v>5</v>
      </c>
      <c r="H2194" s="1011">
        <f>E2194*G2194</f>
        <v>5</v>
      </c>
      <c r="I2194" s="1014">
        <v>790.31</v>
      </c>
      <c r="J2194" s="768">
        <f>E2194*I2194</f>
        <v>790.31</v>
      </c>
      <c r="L2194" s="768">
        <f>E2194*K2194</f>
        <v>0</v>
      </c>
      <c r="M2194" s="768">
        <f>J2194+H2194*Tabellen!$K$2+L2194</f>
        <v>1090.31</v>
      </c>
      <c r="N2194" s="703"/>
      <c r="O2194" s="889">
        <f>R2194+T2194</f>
        <v>1319.2750999999998</v>
      </c>
      <c r="P2194" s="902"/>
      <c r="Q2194" s="894" t="s">
        <v>1007</v>
      </c>
      <c r="R2194" s="889">
        <f>H2194*Tabellen!$K$2*Tabellen!$F$2</f>
        <v>363</v>
      </c>
      <c r="S2194" s="895" t="s">
        <v>1089</v>
      </c>
      <c r="T2194" s="889">
        <f>J2194*Tabellen!$F$2</f>
        <v>956.27509999999995</v>
      </c>
      <c r="U2194" s="889">
        <f>R2194*Tabellen!$G$2</f>
        <v>32.67</v>
      </c>
      <c r="V2194" s="889">
        <f>T2194*Tabellen!$H$2</f>
        <v>200.81777099999999</v>
      </c>
      <c r="W2194" s="889">
        <f>U2194+V2194</f>
        <v>233.48777100000001</v>
      </c>
      <c r="X2194" s="889">
        <f>O2194+W2194</f>
        <v>1552.7628709999999</v>
      </c>
      <c r="Y2194" s="888"/>
      <c r="Z2194" s="836"/>
    </row>
    <row r="2195" spans="1:71" s="575" customFormat="1" ht="15.6" customHeight="1" outlineLevel="2" x14ac:dyDescent="0.2">
      <c r="A2195" s="811"/>
      <c r="B2195" s="578"/>
      <c r="C2195" s="694"/>
      <c r="D2195" s="578" t="s">
        <v>1689</v>
      </c>
      <c r="E2195" s="579"/>
      <c r="F2195" s="578"/>
      <c r="G2195" s="579"/>
      <c r="H2195" s="1011"/>
      <c r="I2195" s="781"/>
      <c r="J2195" s="768"/>
      <c r="K2195" s="768"/>
      <c r="L2195" s="768"/>
      <c r="M2195" s="768"/>
      <c r="N2195" s="704"/>
      <c r="O2195" s="897"/>
      <c r="P2195" s="897"/>
      <c r="Q2195" s="894"/>
      <c r="R2195" s="889"/>
      <c r="S2195" s="895"/>
      <c r="T2195" s="889"/>
      <c r="U2195" s="889"/>
      <c r="V2195" s="889"/>
      <c r="W2195" s="889"/>
      <c r="X2195" s="889"/>
      <c r="Y2195" s="897"/>
      <c r="Z2195" s="839"/>
      <c r="AA2195" s="839"/>
      <c r="AB2195" s="839"/>
      <c r="AC2195" s="839"/>
      <c r="AD2195" s="839"/>
      <c r="AE2195" s="839"/>
      <c r="AF2195" s="839"/>
      <c r="AG2195" s="839"/>
      <c r="AH2195" s="839"/>
      <c r="AI2195" s="839"/>
      <c r="AJ2195" s="839"/>
      <c r="AK2195" s="839"/>
      <c r="AL2195" s="839"/>
      <c r="AM2195" s="839"/>
      <c r="AN2195" s="839"/>
      <c r="AO2195" s="839"/>
      <c r="AP2195" s="839"/>
      <c r="AQ2195" s="839"/>
      <c r="AR2195" s="839"/>
      <c r="AS2195" s="839"/>
      <c r="AT2195" s="839"/>
      <c r="AU2195" s="839"/>
      <c r="AV2195" s="839"/>
      <c r="AW2195" s="839"/>
      <c r="AX2195" s="839"/>
      <c r="AY2195" s="839"/>
      <c r="AZ2195" s="839"/>
      <c r="BA2195" s="839"/>
      <c r="BB2195" s="839"/>
      <c r="BC2195" s="839"/>
      <c r="BD2195" s="839"/>
      <c r="BE2195" s="839"/>
      <c r="BF2195" s="839"/>
      <c r="BG2195" s="839"/>
      <c r="BH2195" s="839"/>
      <c r="BI2195" s="839"/>
      <c r="BJ2195" s="839"/>
      <c r="BK2195" s="839"/>
      <c r="BL2195" s="839"/>
      <c r="BM2195" s="839"/>
      <c r="BN2195" s="839"/>
      <c r="BO2195" s="839"/>
      <c r="BP2195" s="839"/>
      <c r="BQ2195" s="839"/>
      <c r="BR2195" s="839"/>
      <c r="BS2195" s="839"/>
    </row>
    <row r="2196" spans="1:71" s="575" customFormat="1" ht="15.6" customHeight="1" outlineLevel="2" x14ac:dyDescent="0.2">
      <c r="A2196" s="811"/>
      <c r="B2196" s="578"/>
      <c r="C2196" s="694"/>
      <c r="D2196" s="578" t="s">
        <v>1690</v>
      </c>
      <c r="E2196" s="579"/>
      <c r="F2196" s="578"/>
      <c r="G2196" s="579"/>
      <c r="H2196" s="1011"/>
      <c r="I2196" s="781"/>
      <c r="J2196" s="768"/>
      <c r="K2196" s="768"/>
      <c r="L2196" s="768"/>
      <c r="M2196" s="768"/>
      <c r="N2196" s="704"/>
      <c r="O2196" s="897"/>
      <c r="P2196" s="897"/>
      <c r="Q2196" s="894"/>
      <c r="R2196" s="889"/>
      <c r="S2196" s="895"/>
      <c r="T2196" s="889"/>
      <c r="U2196" s="889"/>
      <c r="V2196" s="889"/>
      <c r="W2196" s="889"/>
      <c r="X2196" s="889"/>
      <c r="Y2196" s="897"/>
      <c r="Z2196" s="839"/>
      <c r="AA2196" s="839"/>
      <c r="AB2196" s="839"/>
      <c r="AC2196" s="839"/>
      <c r="AD2196" s="839"/>
      <c r="AE2196" s="839"/>
      <c r="AF2196" s="839"/>
      <c r="AG2196" s="839"/>
      <c r="AH2196" s="839"/>
      <c r="AI2196" s="839"/>
      <c r="AJ2196" s="839"/>
      <c r="AK2196" s="839"/>
      <c r="AL2196" s="839"/>
      <c r="AM2196" s="839"/>
      <c r="AN2196" s="839"/>
      <c r="AO2196" s="839"/>
      <c r="AP2196" s="839"/>
      <c r="AQ2196" s="839"/>
      <c r="AR2196" s="839"/>
      <c r="AS2196" s="839"/>
      <c r="AT2196" s="839"/>
      <c r="AU2196" s="839"/>
      <c r="AV2196" s="839"/>
      <c r="AW2196" s="839"/>
      <c r="AX2196" s="839"/>
      <c r="AY2196" s="839"/>
      <c r="AZ2196" s="839"/>
      <c r="BA2196" s="839"/>
      <c r="BB2196" s="839"/>
      <c r="BC2196" s="839"/>
      <c r="BD2196" s="839"/>
      <c r="BE2196" s="839"/>
      <c r="BF2196" s="839"/>
      <c r="BG2196" s="839"/>
      <c r="BH2196" s="839"/>
      <c r="BI2196" s="839"/>
      <c r="BJ2196" s="839"/>
      <c r="BK2196" s="839"/>
      <c r="BL2196" s="839"/>
      <c r="BM2196" s="839"/>
      <c r="BN2196" s="839"/>
      <c r="BO2196" s="839"/>
      <c r="BP2196" s="839"/>
      <c r="BQ2196" s="839"/>
      <c r="BR2196" s="839"/>
      <c r="BS2196" s="839"/>
    </row>
    <row r="2197" spans="1:71" s="575" customFormat="1" ht="15.6" customHeight="1" outlineLevel="2" x14ac:dyDescent="0.2">
      <c r="A2197" s="811"/>
      <c r="B2197" s="686"/>
      <c r="C2197" s="699"/>
      <c r="D2197" s="692" t="s">
        <v>1224</v>
      </c>
      <c r="E2197" s="593"/>
      <c r="F2197" s="594"/>
      <c r="G2197" s="574"/>
      <c r="H2197" s="593"/>
      <c r="I2197" s="771"/>
      <c r="J2197" s="771"/>
      <c r="K2197" s="771"/>
      <c r="L2197" s="771"/>
      <c r="M2197" s="772"/>
      <c r="N2197" s="704"/>
      <c r="O2197" s="897"/>
      <c r="P2197" s="897"/>
      <c r="Q2197" s="894"/>
      <c r="R2197" s="889"/>
      <c r="S2197" s="895"/>
      <c r="T2197" s="889"/>
      <c r="U2197" s="889"/>
      <c r="V2197" s="889"/>
      <c r="W2197" s="889"/>
      <c r="X2197" s="889"/>
      <c r="Y2197" s="890"/>
      <c r="Z2197" s="841"/>
      <c r="AA2197" s="839"/>
      <c r="AB2197" s="839"/>
      <c r="AC2197" s="839"/>
      <c r="AD2197" s="839"/>
      <c r="AE2197" s="839"/>
      <c r="AF2197" s="839"/>
      <c r="AG2197" s="839"/>
      <c r="AH2197" s="839"/>
      <c r="AI2197" s="839"/>
      <c r="AJ2197" s="839"/>
      <c r="AK2197" s="839"/>
      <c r="AL2197" s="839"/>
      <c r="AM2197" s="839"/>
      <c r="AN2197" s="839"/>
      <c r="AO2197" s="839"/>
      <c r="AP2197" s="839"/>
      <c r="AQ2197" s="839"/>
      <c r="AR2197" s="839"/>
      <c r="AS2197" s="839"/>
      <c r="AT2197" s="839"/>
      <c r="AU2197" s="839"/>
      <c r="AV2197" s="839"/>
      <c r="AW2197" s="839"/>
      <c r="AX2197" s="839"/>
      <c r="AY2197" s="839"/>
      <c r="AZ2197" s="839"/>
      <c r="BA2197" s="839"/>
      <c r="BB2197" s="839"/>
      <c r="BC2197" s="839"/>
      <c r="BD2197" s="839"/>
      <c r="BE2197" s="839"/>
      <c r="BF2197" s="839"/>
      <c r="BG2197" s="839"/>
      <c r="BH2197" s="839"/>
      <c r="BI2197" s="839"/>
      <c r="BJ2197" s="839"/>
      <c r="BK2197" s="839"/>
      <c r="BL2197" s="839"/>
      <c r="BM2197" s="839"/>
      <c r="BN2197" s="839"/>
      <c r="BO2197" s="839"/>
      <c r="BP2197" s="839"/>
      <c r="BQ2197" s="839"/>
      <c r="BR2197" s="839"/>
      <c r="BS2197" s="839"/>
    </row>
    <row r="2198" spans="1:71" s="575" customFormat="1" ht="15.6" customHeight="1" outlineLevel="2" x14ac:dyDescent="0.2">
      <c r="A2198" s="811"/>
      <c r="B2198" s="686"/>
      <c r="C2198" s="699"/>
      <c r="D2198" s="576" t="s">
        <v>1358</v>
      </c>
      <c r="E2198" s="593"/>
      <c r="F2198" s="594"/>
      <c r="G2198" s="574"/>
      <c r="H2198" s="593"/>
      <c r="I2198" s="771"/>
      <c r="J2198" s="771"/>
      <c r="K2198" s="771"/>
      <c r="L2198" s="768"/>
      <c r="M2198" s="772"/>
      <c r="N2198" s="704"/>
      <c r="O2198" s="888"/>
      <c r="P2198" s="888"/>
      <c r="Q2198" s="894"/>
      <c r="R2198" s="889"/>
      <c r="S2198" s="895"/>
      <c r="T2198" s="889"/>
      <c r="U2198" s="889"/>
      <c r="V2198" s="889"/>
      <c r="W2198" s="889"/>
      <c r="X2198" s="889"/>
      <c r="Y2198" s="890"/>
      <c r="Z2198" s="841"/>
      <c r="AA2198" s="839"/>
      <c r="AB2198" s="839"/>
      <c r="AC2198" s="839"/>
      <c r="AD2198" s="839"/>
      <c r="AE2198" s="839"/>
      <c r="AF2198" s="839"/>
      <c r="AG2198" s="839"/>
      <c r="AH2198" s="839"/>
      <c r="AI2198" s="839"/>
      <c r="AJ2198" s="839"/>
      <c r="AK2198" s="839"/>
      <c r="AL2198" s="839"/>
      <c r="AM2198" s="839"/>
      <c r="AN2198" s="839"/>
      <c r="AO2198" s="839"/>
      <c r="AP2198" s="839"/>
      <c r="AQ2198" s="839"/>
      <c r="AR2198" s="839"/>
      <c r="AS2198" s="839"/>
      <c r="AT2198" s="839"/>
      <c r="AU2198" s="839"/>
      <c r="AV2198" s="839"/>
      <c r="AW2198" s="839"/>
      <c r="AX2198" s="839"/>
      <c r="AY2198" s="839"/>
      <c r="AZ2198" s="839"/>
      <c r="BA2198" s="839"/>
      <c r="BB2198" s="839"/>
      <c r="BC2198" s="839"/>
      <c r="BD2198" s="839"/>
      <c r="BE2198" s="839"/>
      <c r="BF2198" s="839"/>
      <c r="BG2198" s="839"/>
      <c r="BH2198" s="839"/>
      <c r="BI2198" s="839"/>
      <c r="BJ2198" s="839"/>
      <c r="BK2198" s="839"/>
      <c r="BL2198" s="839"/>
      <c r="BM2198" s="839"/>
      <c r="BN2198" s="839"/>
      <c r="BO2198" s="839"/>
      <c r="BP2198" s="839"/>
      <c r="BQ2198" s="839"/>
      <c r="BR2198" s="839"/>
      <c r="BS2198" s="839"/>
    </row>
    <row r="2199" spans="1:71" ht="15.6" customHeight="1" outlineLevel="2" x14ac:dyDescent="0.2">
      <c r="H2199" s="1011"/>
    </row>
    <row r="2200" spans="1:71" ht="9" customHeight="1" outlineLevel="1" x14ac:dyDescent="0.2">
      <c r="B2200" s="582"/>
      <c r="D2200" s="583"/>
      <c r="E2200" s="585"/>
      <c r="F2200" s="583"/>
      <c r="G2200" s="584"/>
      <c r="H2200" s="1018"/>
      <c r="I2200" s="769"/>
      <c r="J2200" s="769"/>
      <c r="K2200" s="769"/>
      <c r="L2200" s="769"/>
      <c r="M2200" s="769"/>
      <c r="N2200" s="694"/>
      <c r="O2200" s="892"/>
      <c r="P2200" s="892"/>
      <c r="Q2200" s="892"/>
      <c r="R2200" s="893"/>
      <c r="S2200" s="893"/>
      <c r="T2200" s="893"/>
      <c r="U2200" s="893"/>
      <c r="V2200" s="893"/>
      <c r="W2200" s="893"/>
      <c r="X2200" s="893"/>
      <c r="Y2200" s="892"/>
      <c r="Z2200" s="837"/>
      <c r="AA2200" s="838"/>
      <c r="AG2200" s="835"/>
      <c r="AH2200" s="835"/>
    </row>
    <row r="2201" spans="1:71" s="789" customFormat="1" ht="15.6" customHeight="1" outlineLevel="1" x14ac:dyDescent="0.2">
      <c r="B2201" s="569" t="s">
        <v>1804</v>
      </c>
      <c r="C2201" s="814"/>
      <c r="D2201" s="570" t="s">
        <v>1819</v>
      </c>
      <c r="E2201" s="577">
        <v>1</v>
      </c>
      <c r="F2201" s="570" t="s">
        <v>73</v>
      </c>
      <c r="G2201" s="571"/>
      <c r="H2201" s="1016">
        <f>SUM(H2203:H2212)</f>
        <v>6.9239999999999995</v>
      </c>
      <c r="I2201" s="767"/>
      <c r="J2201" s="767">
        <f>SUM(J2203:J2212)</f>
        <v>774.84</v>
      </c>
      <c r="K2201" s="767"/>
      <c r="L2201" s="767">
        <f>SUM(L2203:L2212)</f>
        <v>0</v>
      </c>
      <c r="M2201" s="767">
        <f>SUM(M2203:M2211)</f>
        <v>1190.28</v>
      </c>
      <c r="N2201" s="814"/>
      <c r="O2201" s="886">
        <f>SUM(O2202:O2206)</f>
        <v>1440.2388000000001</v>
      </c>
      <c r="P2201" s="885" t="str">
        <f>B2201</f>
        <v>V4-4-B12</v>
      </c>
      <c r="Q2201" s="885"/>
      <c r="R2201" s="886"/>
      <c r="S2201" s="886"/>
      <c r="T2201" s="886"/>
      <c r="U2201" s="899"/>
      <c r="V2201" s="886"/>
      <c r="W2201" s="886"/>
      <c r="X2201" s="886">
        <f>SUM(X2202:X2206)/E2201</f>
        <v>1682.36706</v>
      </c>
      <c r="Y2201" s="885"/>
      <c r="Z2201" s="836"/>
      <c r="AA2201" s="832"/>
      <c r="AB2201" s="832"/>
      <c r="AC2201" s="832"/>
      <c r="AD2201" s="832"/>
      <c r="AE2201" s="832"/>
      <c r="AF2201" s="832"/>
      <c r="AG2201" s="832"/>
      <c r="AH2201" s="832"/>
      <c r="AI2201" s="832"/>
      <c r="AJ2201" s="832"/>
      <c r="AK2201" s="832"/>
      <c r="AL2201" s="832"/>
      <c r="AM2201" s="832"/>
      <c r="AN2201" s="832"/>
      <c r="AO2201" s="832"/>
      <c r="AP2201" s="832"/>
      <c r="AQ2201" s="832"/>
      <c r="AR2201" s="832"/>
      <c r="AS2201" s="832"/>
      <c r="AT2201" s="832"/>
      <c r="AU2201" s="832"/>
      <c r="AV2201" s="832"/>
      <c r="AW2201" s="832"/>
      <c r="AX2201" s="832"/>
      <c r="AY2201" s="832"/>
      <c r="AZ2201" s="832"/>
      <c r="BA2201" s="832"/>
      <c r="BB2201" s="832"/>
      <c r="BC2201" s="832"/>
      <c r="BD2201" s="832"/>
      <c r="BE2201" s="832"/>
      <c r="BF2201" s="832"/>
      <c r="BG2201" s="832"/>
      <c r="BH2201" s="832"/>
      <c r="BI2201" s="832"/>
      <c r="BJ2201" s="832"/>
      <c r="BK2201" s="832"/>
      <c r="BL2201" s="832"/>
      <c r="BM2201" s="832"/>
      <c r="BN2201" s="832"/>
      <c r="BO2201" s="832"/>
      <c r="BP2201" s="832"/>
      <c r="BQ2201" s="832"/>
      <c r="BR2201" s="832"/>
      <c r="BS2201" s="832"/>
    </row>
    <row r="2202" spans="1:71" s="575" customFormat="1" ht="15.6" customHeight="1" outlineLevel="2" x14ac:dyDescent="0.2">
      <c r="A2202" s="811"/>
      <c r="B2202" s="578"/>
      <c r="C2202" s="694"/>
      <c r="D2202" s="576"/>
      <c r="E2202" s="590"/>
      <c r="G2202" s="573"/>
      <c r="H2202" s="856"/>
      <c r="I2202" s="770"/>
      <c r="J2202" s="770"/>
      <c r="K2202" s="770"/>
      <c r="L2202" s="770"/>
      <c r="M2202" s="770"/>
      <c r="N2202" s="704"/>
      <c r="O2202" s="888" t="str">
        <f>R2202</f>
        <v>incl. opslagen</v>
      </c>
      <c r="P2202" s="888"/>
      <c r="Q2202" s="894"/>
      <c r="R2202" s="901" t="str">
        <f>Tabellen!$C$2</f>
        <v>incl. opslagen</v>
      </c>
      <c r="S2202" s="895"/>
      <c r="T2202" s="901" t="str">
        <f>Tabellen!$C$2</f>
        <v>incl. opslagen</v>
      </c>
      <c r="U2202" s="889"/>
      <c r="V2202" s="889"/>
      <c r="W2202" s="889"/>
      <c r="X2202" s="889"/>
      <c r="Y2202" s="888"/>
      <c r="Z2202" s="839"/>
      <c r="AA2202" s="839"/>
      <c r="AB2202" s="839"/>
      <c r="AC2202" s="839"/>
      <c r="AD2202" s="839"/>
      <c r="AE2202" s="839"/>
      <c r="AF2202" s="839"/>
      <c r="AG2202" s="839"/>
      <c r="AH2202" s="839"/>
      <c r="AI2202" s="839"/>
      <c r="AJ2202" s="839"/>
      <c r="AK2202" s="839"/>
      <c r="AL2202" s="839"/>
      <c r="AM2202" s="839"/>
      <c r="AN2202" s="839"/>
      <c r="AO2202" s="839"/>
      <c r="AP2202" s="839"/>
      <c r="AQ2202" s="839"/>
      <c r="AR2202" s="839"/>
      <c r="AS2202" s="839"/>
      <c r="AT2202" s="839"/>
      <c r="AU2202" s="839"/>
      <c r="AV2202" s="839"/>
      <c r="AW2202" s="839"/>
      <c r="AX2202" s="839"/>
      <c r="AY2202" s="839"/>
      <c r="AZ2202" s="839"/>
      <c r="BA2202" s="839"/>
      <c r="BB2202" s="839"/>
      <c r="BC2202" s="839"/>
      <c r="BD2202" s="839"/>
      <c r="BE2202" s="839"/>
      <c r="BF2202" s="839"/>
      <c r="BG2202" s="839"/>
      <c r="BH2202" s="839"/>
      <c r="BI2202" s="839"/>
      <c r="BJ2202" s="839"/>
      <c r="BK2202" s="839"/>
      <c r="BL2202" s="839"/>
      <c r="BM2202" s="839"/>
      <c r="BN2202" s="839"/>
      <c r="BO2202" s="839"/>
      <c r="BP2202" s="839"/>
      <c r="BQ2202" s="839"/>
      <c r="BR2202" s="839"/>
      <c r="BS2202" s="839"/>
    </row>
    <row r="2203" spans="1:71" s="575" customFormat="1" ht="15.6" customHeight="1" outlineLevel="2" x14ac:dyDescent="0.2">
      <c r="A2203" s="811"/>
      <c r="B2203" s="578"/>
      <c r="C2203" s="694"/>
      <c r="D2203" s="578" t="s">
        <v>1225</v>
      </c>
      <c r="E2203" s="579">
        <v>1</v>
      </c>
      <c r="F2203" s="576" t="s">
        <v>73</v>
      </c>
      <c r="G2203" s="579">
        <v>2</v>
      </c>
      <c r="H2203" s="597">
        <f>E2203*G2203</f>
        <v>2</v>
      </c>
      <c r="I2203" s="768">
        <v>25</v>
      </c>
      <c r="J2203" s="768">
        <f>E2203*I2203</f>
        <v>25</v>
      </c>
      <c r="K2203" s="768"/>
      <c r="L2203" s="768">
        <f>E2203*K2203</f>
        <v>0</v>
      </c>
      <c r="M2203" s="768">
        <f>J2203+H2203*Tabellen!$K$2+L2203</f>
        <v>145</v>
      </c>
      <c r="N2203" s="704"/>
      <c r="O2203" s="889">
        <f>R2203+T2203</f>
        <v>175.45</v>
      </c>
      <c r="P2203" s="902"/>
      <c r="Q2203" s="894" t="s">
        <v>1007</v>
      </c>
      <c r="R2203" s="889">
        <f>H2203*Tabellen!$K$2*Tabellen!$F$2</f>
        <v>145.19999999999999</v>
      </c>
      <c r="S2203" s="895" t="s">
        <v>1089</v>
      </c>
      <c r="T2203" s="889">
        <f>J2203*Tabellen!$F$2</f>
        <v>30.25</v>
      </c>
      <c r="U2203" s="889">
        <f>R2203*Tabellen!$G$2</f>
        <v>13.067999999999998</v>
      </c>
      <c r="V2203" s="889">
        <f>T2203*Tabellen!$H$2</f>
        <v>6.3525</v>
      </c>
      <c r="W2203" s="889">
        <f>U2203+V2203</f>
        <v>19.420499999999997</v>
      </c>
      <c r="X2203" s="889">
        <f>O2203+W2203</f>
        <v>194.87049999999999</v>
      </c>
      <c r="Y2203" s="888"/>
      <c r="Z2203" s="839"/>
      <c r="AA2203" s="839"/>
      <c r="AB2203" s="839"/>
      <c r="AC2203" s="839"/>
      <c r="AD2203" s="839"/>
      <c r="AE2203" s="839"/>
      <c r="AF2203" s="839"/>
      <c r="AG2203" s="839"/>
      <c r="AH2203" s="839"/>
      <c r="AI2203" s="839"/>
      <c r="AJ2203" s="839"/>
      <c r="AK2203" s="839"/>
      <c r="AL2203" s="839"/>
      <c r="AM2203" s="839"/>
      <c r="AN2203" s="839"/>
      <c r="AO2203" s="839"/>
      <c r="AP2203" s="839"/>
      <c r="AQ2203" s="839"/>
      <c r="AR2203" s="839"/>
      <c r="AS2203" s="839"/>
      <c r="AT2203" s="839"/>
      <c r="AU2203" s="839"/>
      <c r="AV2203" s="839"/>
      <c r="AW2203" s="839"/>
      <c r="AX2203" s="839"/>
      <c r="AY2203" s="839"/>
      <c r="AZ2203" s="839"/>
      <c r="BA2203" s="839"/>
      <c r="BB2203" s="839"/>
      <c r="BC2203" s="839"/>
      <c r="BD2203" s="839"/>
      <c r="BE2203" s="839"/>
      <c r="BF2203" s="839"/>
      <c r="BG2203" s="839"/>
      <c r="BH2203" s="839"/>
      <c r="BI2203" s="839"/>
      <c r="BJ2203" s="839"/>
      <c r="BK2203" s="839"/>
      <c r="BL2203" s="839"/>
      <c r="BM2203" s="839"/>
      <c r="BN2203" s="839"/>
      <c r="BO2203" s="839"/>
      <c r="BP2203" s="839"/>
      <c r="BQ2203" s="839"/>
      <c r="BR2203" s="839"/>
      <c r="BS2203" s="839"/>
    </row>
    <row r="2204" spans="1:71" ht="15.6" customHeight="1" outlineLevel="2" x14ac:dyDescent="0.2">
      <c r="D2204" s="576" t="s">
        <v>1227</v>
      </c>
      <c r="E2204" s="579">
        <v>1</v>
      </c>
      <c r="F2204" s="576" t="s">
        <v>72</v>
      </c>
      <c r="G2204" s="580">
        <v>0.5</v>
      </c>
      <c r="H2204" s="1011">
        <f>E2204*G2204</f>
        <v>0.5</v>
      </c>
      <c r="J2204" s="768">
        <f>E2204*I2204</f>
        <v>0</v>
      </c>
      <c r="L2204" s="768">
        <f>E2204*K2204</f>
        <v>0</v>
      </c>
      <c r="M2204" s="768">
        <f>J2204+H2204*Tabellen!$K$2+L2204</f>
        <v>30</v>
      </c>
      <c r="O2204" s="889">
        <f>R2204+T2204</f>
        <v>36.299999999999997</v>
      </c>
      <c r="P2204" s="902"/>
      <c r="Q2204" s="894" t="s">
        <v>1007</v>
      </c>
      <c r="R2204" s="889">
        <f>H2204*Tabellen!$K$2*Tabellen!$F$2</f>
        <v>36.299999999999997</v>
      </c>
      <c r="S2204" s="895" t="s">
        <v>1089</v>
      </c>
      <c r="T2204" s="889">
        <f>J2204*Tabellen!$F$2</f>
        <v>0</v>
      </c>
      <c r="U2204" s="889">
        <f>R2204*Tabellen!$G$2</f>
        <v>3.2669999999999995</v>
      </c>
      <c r="V2204" s="889">
        <f>T2204*Tabellen!$H$2</f>
        <v>0</v>
      </c>
      <c r="W2204" s="889">
        <f>U2204+V2204</f>
        <v>3.2669999999999995</v>
      </c>
      <c r="X2204" s="889">
        <f>O2204+W2204</f>
        <v>39.566999999999993</v>
      </c>
    </row>
    <row r="2205" spans="1:71" s="733" customFormat="1" ht="15.6" customHeight="1" outlineLevel="2" x14ac:dyDescent="0.2">
      <c r="A2205" s="813"/>
      <c r="B2205" s="578"/>
      <c r="C2205" s="694"/>
      <c r="D2205" s="576" t="s">
        <v>1226</v>
      </c>
      <c r="E2205" s="579">
        <f>0.94+0.94+1.18+1.18</f>
        <v>4.2399999999999993</v>
      </c>
      <c r="F2205" s="576" t="s">
        <v>71</v>
      </c>
      <c r="G2205" s="580">
        <v>0.1</v>
      </c>
      <c r="H2205" s="597">
        <f>E2205*G2205</f>
        <v>0.42399999999999993</v>
      </c>
      <c r="I2205" s="768"/>
      <c r="J2205" s="768"/>
      <c r="K2205" s="768"/>
      <c r="L2205" s="768"/>
      <c r="M2205" s="768">
        <f>J2205+H2205*Tabellen!$K$2+L2205</f>
        <v>25.439999999999998</v>
      </c>
      <c r="N2205" s="736"/>
      <c r="O2205" s="889">
        <f>R2205+T2205</f>
        <v>30.782399999999996</v>
      </c>
      <c r="P2205" s="902"/>
      <c r="Q2205" s="894" t="s">
        <v>1007</v>
      </c>
      <c r="R2205" s="889">
        <f>H2205*Tabellen!$K$2*Tabellen!$F$2</f>
        <v>30.782399999999996</v>
      </c>
      <c r="S2205" s="895" t="s">
        <v>1089</v>
      </c>
      <c r="T2205" s="889">
        <f>J2205*Tabellen!$F$2</f>
        <v>0</v>
      </c>
      <c r="U2205" s="889">
        <f>R2205*Tabellen!$G$2</f>
        <v>2.7704159999999995</v>
      </c>
      <c r="V2205" s="889">
        <f>T2205*Tabellen!$H$2</f>
        <v>0</v>
      </c>
      <c r="W2205" s="889">
        <f>U2205+V2205</f>
        <v>2.7704159999999995</v>
      </c>
      <c r="X2205" s="889">
        <f>O2205+W2205</f>
        <v>33.552815999999993</v>
      </c>
      <c r="Y2205" s="905"/>
      <c r="Z2205" s="842"/>
      <c r="AA2205" s="842"/>
      <c r="AB2205" s="842"/>
      <c r="AC2205" s="842"/>
      <c r="AD2205" s="842"/>
      <c r="AE2205" s="842"/>
      <c r="AF2205" s="842"/>
      <c r="AG2205" s="842"/>
      <c r="AH2205" s="842"/>
      <c r="AI2205" s="842"/>
      <c r="AJ2205" s="842"/>
      <c r="AK2205" s="842"/>
      <c r="AL2205" s="842"/>
      <c r="AM2205" s="842"/>
      <c r="AN2205" s="842"/>
      <c r="AO2205" s="842"/>
      <c r="AP2205" s="842"/>
      <c r="AQ2205" s="842"/>
      <c r="AR2205" s="842"/>
      <c r="AS2205" s="842"/>
      <c r="AT2205" s="842"/>
      <c r="AU2205" s="842"/>
      <c r="AV2205" s="842"/>
      <c r="AW2205" s="842"/>
      <c r="AX2205" s="842"/>
      <c r="AY2205" s="842"/>
      <c r="AZ2205" s="842"/>
      <c r="BA2205" s="842"/>
      <c r="BB2205" s="842"/>
      <c r="BC2205" s="842"/>
      <c r="BD2205" s="842"/>
      <c r="BE2205" s="842"/>
      <c r="BF2205" s="842"/>
      <c r="BG2205" s="842"/>
      <c r="BH2205" s="842"/>
      <c r="BI2205" s="842"/>
      <c r="BJ2205" s="842"/>
      <c r="BK2205" s="842"/>
      <c r="BL2205" s="842"/>
      <c r="BM2205" s="842"/>
      <c r="BN2205" s="842"/>
      <c r="BO2205" s="842"/>
      <c r="BP2205" s="842"/>
      <c r="BQ2205" s="842"/>
      <c r="BR2205" s="842"/>
      <c r="BS2205" s="842"/>
    </row>
    <row r="2206" spans="1:71" ht="15.6" customHeight="1" outlineLevel="2" x14ac:dyDescent="0.2">
      <c r="B2206" s="578" t="s">
        <v>1772</v>
      </c>
      <c r="D2206" s="576" t="s">
        <v>1773</v>
      </c>
      <c r="E2206" s="579">
        <v>1</v>
      </c>
      <c r="F2206" s="576" t="s">
        <v>73</v>
      </c>
      <c r="G2206" s="580">
        <v>4</v>
      </c>
      <c r="H2206" s="1011">
        <f>E2206*G2206</f>
        <v>4</v>
      </c>
      <c r="I2206" s="1014">
        <v>749.84</v>
      </c>
      <c r="J2206" s="768">
        <f>E2206*I2206</f>
        <v>749.84</v>
      </c>
      <c r="L2206" s="768">
        <f>E2206*K2206</f>
        <v>0</v>
      </c>
      <c r="M2206" s="768">
        <f>J2206+H2206*Tabellen!$K$2+L2206</f>
        <v>989.84</v>
      </c>
      <c r="N2206" s="703"/>
      <c r="O2206" s="889">
        <f>R2206+T2206</f>
        <v>1197.7064</v>
      </c>
      <c r="P2206" s="902"/>
      <c r="Q2206" s="894" t="s">
        <v>1007</v>
      </c>
      <c r="R2206" s="889">
        <f>H2206*Tabellen!$K$2*Tabellen!$F$2</f>
        <v>290.39999999999998</v>
      </c>
      <c r="S2206" s="895" t="s">
        <v>1089</v>
      </c>
      <c r="T2206" s="889">
        <f>J2206*Tabellen!$F$2</f>
        <v>907.30640000000005</v>
      </c>
      <c r="U2206" s="889">
        <f>R2206*Tabellen!$G$2</f>
        <v>26.135999999999996</v>
      </c>
      <c r="V2206" s="889">
        <f>T2206*Tabellen!$H$2</f>
        <v>190.534344</v>
      </c>
      <c r="W2206" s="889">
        <f>U2206+V2206</f>
        <v>216.670344</v>
      </c>
      <c r="X2206" s="889">
        <f>O2206+W2206</f>
        <v>1414.3767440000001</v>
      </c>
      <c r="Y2206" s="888"/>
      <c r="Z2206" s="836"/>
    </row>
    <row r="2207" spans="1:71" s="575" customFormat="1" ht="15.6" customHeight="1" outlineLevel="2" x14ac:dyDescent="0.2">
      <c r="A2207" s="811"/>
      <c r="B2207" s="578"/>
      <c r="C2207" s="694"/>
      <c r="D2207" s="578" t="s">
        <v>1689</v>
      </c>
      <c r="E2207" s="579"/>
      <c r="F2207" s="578"/>
      <c r="G2207" s="579"/>
      <c r="H2207" s="1011"/>
      <c r="I2207" s="781"/>
      <c r="J2207" s="768"/>
      <c r="K2207" s="768"/>
      <c r="L2207" s="768"/>
      <c r="M2207" s="768"/>
      <c r="N2207" s="704"/>
      <c r="O2207" s="897"/>
      <c r="P2207" s="897"/>
      <c r="Q2207" s="894"/>
      <c r="R2207" s="889"/>
      <c r="S2207" s="895"/>
      <c r="T2207" s="889"/>
      <c r="U2207" s="889"/>
      <c r="V2207" s="889"/>
      <c r="W2207" s="889"/>
      <c r="X2207" s="889"/>
      <c r="Y2207" s="897"/>
      <c r="Z2207" s="839"/>
      <c r="AA2207" s="839"/>
      <c r="AB2207" s="839"/>
      <c r="AC2207" s="839"/>
      <c r="AD2207" s="839"/>
      <c r="AE2207" s="839"/>
      <c r="AF2207" s="839"/>
      <c r="AG2207" s="839"/>
      <c r="AH2207" s="839"/>
      <c r="AI2207" s="839"/>
      <c r="AJ2207" s="839"/>
      <c r="AK2207" s="839"/>
      <c r="AL2207" s="839"/>
      <c r="AM2207" s="839"/>
      <c r="AN2207" s="839"/>
      <c r="AO2207" s="839"/>
      <c r="AP2207" s="839"/>
      <c r="AQ2207" s="839"/>
      <c r="AR2207" s="839"/>
      <c r="AS2207" s="839"/>
      <c r="AT2207" s="839"/>
      <c r="AU2207" s="839"/>
      <c r="AV2207" s="839"/>
      <c r="AW2207" s="839"/>
      <c r="AX2207" s="839"/>
      <c r="AY2207" s="839"/>
      <c r="AZ2207" s="839"/>
      <c r="BA2207" s="839"/>
      <c r="BB2207" s="839"/>
      <c r="BC2207" s="839"/>
      <c r="BD2207" s="839"/>
      <c r="BE2207" s="839"/>
      <c r="BF2207" s="839"/>
      <c r="BG2207" s="839"/>
      <c r="BH2207" s="839"/>
      <c r="BI2207" s="839"/>
      <c r="BJ2207" s="839"/>
      <c r="BK2207" s="839"/>
      <c r="BL2207" s="839"/>
      <c r="BM2207" s="839"/>
      <c r="BN2207" s="839"/>
      <c r="BO2207" s="839"/>
      <c r="BP2207" s="839"/>
      <c r="BQ2207" s="839"/>
      <c r="BR2207" s="839"/>
      <c r="BS2207" s="839"/>
    </row>
    <row r="2208" spans="1:71" s="575" customFormat="1" ht="15.6" customHeight="1" outlineLevel="2" x14ac:dyDescent="0.2">
      <c r="A2208" s="811"/>
      <c r="B2208" s="578"/>
      <c r="C2208" s="694"/>
      <c r="D2208" s="578" t="s">
        <v>1690</v>
      </c>
      <c r="E2208" s="579"/>
      <c r="F2208" s="578"/>
      <c r="G2208" s="579"/>
      <c r="H2208" s="1011"/>
      <c r="I2208" s="781"/>
      <c r="J2208" s="768"/>
      <c r="K2208" s="768"/>
      <c r="L2208" s="768"/>
      <c r="M2208" s="768"/>
      <c r="N2208" s="704"/>
      <c r="O2208" s="897"/>
      <c r="P2208" s="897"/>
      <c r="Q2208" s="894"/>
      <c r="R2208" s="889"/>
      <c r="S2208" s="895"/>
      <c r="T2208" s="889"/>
      <c r="U2208" s="889"/>
      <c r="V2208" s="889"/>
      <c r="W2208" s="889"/>
      <c r="X2208" s="889"/>
      <c r="Y2208" s="897"/>
      <c r="Z2208" s="839"/>
      <c r="AA2208" s="839"/>
      <c r="AB2208" s="839"/>
      <c r="AC2208" s="839"/>
      <c r="AD2208" s="839"/>
      <c r="AE2208" s="839"/>
      <c r="AF2208" s="839"/>
      <c r="AG2208" s="839"/>
      <c r="AH2208" s="839"/>
      <c r="AI2208" s="839"/>
      <c r="AJ2208" s="839"/>
      <c r="AK2208" s="839"/>
      <c r="AL2208" s="839"/>
      <c r="AM2208" s="839"/>
      <c r="AN2208" s="839"/>
      <c r="AO2208" s="839"/>
      <c r="AP2208" s="839"/>
      <c r="AQ2208" s="839"/>
      <c r="AR2208" s="839"/>
      <c r="AS2208" s="839"/>
      <c r="AT2208" s="839"/>
      <c r="AU2208" s="839"/>
      <c r="AV2208" s="839"/>
      <c r="AW2208" s="839"/>
      <c r="AX2208" s="839"/>
      <c r="AY2208" s="839"/>
      <c r="AZ2208" s="839"/>
      <c r="BA2208" s="839"/>
      <c r="BB2208" s="839"/>
      <c r="BC2208" s="839"/>
      <c r="BD2208" s="839"/>
      <c r="BE2208" s="839"/>
      <c r="BF2208" s="839"/>
      <c r="BG2208" s="839"/>
      <c r="BH2208" s="839"/>
      <c r="BI2208" s="839"/>
      <c r="BJ2208" s="839"/>
      <c r="BK2208" s="839"/>
      <c r="BL2208" s="839"/>
      <c r="BM2208" s="839"/>
      <c r="BN2208" s="839"/>
      <c r="BO2208" s="839"/>
      <c r="BP2208" s="839"/>
      <c r="BQ2208" s="839"/>
      <c r="BR2208" s="839"/>
      <c r="BS2208" s="839"/>
    </row>
    <row r="2209" spans="1:71" s="575" customFormat="1" ht="15.6" customHeight="1" outlineLevel="2" x14ac:dyDescent="0.2">
      <c r="A2209" s="811"/>
      <c r="B2209" s="686"/>
      <c r="C2209" s="699"/>
      <c r="D2209" s="692" t="s">
        <v>1224</v>
      </c>
      <c r="E2209" s="593"/>
      <c r="F2209" s="594"/>
      <c r="G2209" s="574"/>
      <c r="H2209" s="593"/>
      <c r="I2209" s="771"/>
      <c r="J2209" s="771"/>
      <c r="K2209" s="771"/>
      <c r="L2209" s="771"/>
      <c r="M2209" s="772"/>
      <c r="N2209" s="704"/>
      <c r="O2209" s="897"/>
      <c r="P2209" s="897"/>
      <c r="Q2209" s="894"/>
      <c r="R2209" s="889"/>
      <c r="S2209" s="895"/>
      <c r="T2209" s="889"/>
      <c r="U2209" s="889"/>
      <c r="V2209" s="889"/>
      <c r="W2209" s="889"/>
      <c r="X2209" s="889"/>
      <c r="Y2209" s="890"/>
      <c r="Z2209" s="841"/>
      <c r="AA2209" s="839"/>
      <c r="AB2209" s="839"/>
      <c r="AC2209" s="839"/>
      <c r="AD2209" s="839"/>
      <c r="AE2209" s="839"/>
      <c r="AF2209" s="839"/>
      <c r="AG2209" s="839"/>
      <c r="AH2209" s="839"/>
      <c r="AI2209" s="839"/>
      <c r="AJ2209" s="839"/>
      <c r="AK2209" s="839"/>
      <c r="AL2209" s="839"/>
      <c r="AM2209" s="839"/>
      <c r="AN2209" s="839"/>
      <c r="AO2209" s="839"/>
      <c r="AP2209" s="839"/>
      <c r="AQ2209" s="839"/>
      <c r="AR2209" s="839"/>
      <c r="AS2209" s="839"/>
      <c r="AT2209" s="839"/>
      <c r="AU2209" s="839"/>
      <c r="AV2209" s="839"/>
      <c r="AW2209" s="839"/>
      <c r="AX2209" s="839"/>
      <c r="AY2209" s="839"/>
      <c r="AZ2209" s="839"/>
      <c r="BA2209" s="839"/>
      <c r="BB2209" s="839"/>
      <c r="BC2209" s="839"/>
      <c r="BD2209" s="839"/>
      <c r="BE2209" s="839"/>
      <c r="BF2209" s="839"/>
      <c r="BG2209" s="839"/>
      <c r="BH2209" s="839"/>
      <c r="BI2209" s="839"/>
      <c r="BJ2209" s="839"/>
      <c r="BK2209" s="839"/>
      <c r="BL2209" s="839"/>
      <c r="BM2209" s="839"/>
      <c r="BN2209" s="839"/>
      <c r="BO2209" s="839"/>
      <c r="BP2209" s="839"/>
      <c r="BQ2209" s="839"/>
      <c r="BR2209" s="839"/>
      <c r="BS2209" s="839"/>
    </row>
    <row r="2210" spans="1:71" s="575" customFormat="1" ht="15.6" customHeight="1" outlineLevel="2" x14ac:dyDescent="0.2">
      <c r="A2210" s="811"/>
      <c r="B2210" s="686"/>
      <c r="C2210" s="699"/>
      <c r="D2210" s="576" t="s">
        <v>1358</v>
      </c>
      <c r="E2210" s="593"/>
      <c r="F2210" s="594"/>
      <c r="G2210" s="574"/>
      <c r="H2210" s="593"/>
      <c r="I2210" s="771"/>
      <c r="J2210" s="771"/>
      <c r="K2210" s="771"/>
      <c r="L2210" s="768"/>
      <c r="M2210" s="772"/>
      <c r="N2210" s="704"/>
      <c r="O2210" s="888"/>
      <c r="P2210" s="888"/>
      <c r="Q2210" s="894"/>
      <c r="R2210" s="889"/>
      <c r="S2210" s="895"/>
      <c r="T2210" s="889"/>
      <c r="U2210" s="889"/>
      <c r="V2210" s="889"/>
      <c r="W2210" s="889"/>
      <c r="X2210" s="889"/>
      <c r="Y2210" s="890"/>
      <c r="Z2210" s="841"/>
      <c r="AA2210" s="839"/>
      <c r="AB2210" s="839"/>
      <c r="AC2210" s="839"/>
      <c r="AD2210" s="839"/>
      <c r="AE2210" s="839"/>
      <c r="AF2210" s="839"/>
      <c r="AG2210" s="839"/>
      <c r="AH2210" s="839"/>
      <c r="AI2210" s="839"/>
      <c r="AJ2210" s="839"/>
      <c r="AK2210" s="839"/>
      <c r="AL2210" s="839"/>
      <c r="AM2210" s="839"/>
      <c r="AN2210" s="839"/>
      <c r="AO2210" s="839"/>
      <c r="AP2210" s="839"/>
      <c r="AQ2210" s="839"/>
      <c r="AR2210" s="839"/>
      <c r="AS2210" s="839"/>
      <c r="AT2210" s="839"/>
      <c r="AU2210" s="839"/>
      <c r="AV2210" s="839"/>
      <c r="AW2210" s="839"/>
      <c r="AX2210" s="839"/>
      <c r="AY2210" s="839"/>
      <c r="AZ2210" s="839"/>
      <c r="BA2210" s="839"/>
      <c r="BB2210" s="839"/>
      <c r="BC2210" s="839"/>
      <c r="BD2210" s="839"/>
      <c r="BE2210" s="839"/>
      <c r="BF2210" s="839"/>
      <c r="BG2210" s="839"/>
      <c r="BH2210" s="839"/>
      <c r="BI2210" s="839"/>
      <c r="BJ2210" s="839"/>
      <c r="BK2210" s="839"/>
      <c r="BL2210" s="839"/>
      <c r="BM2210" s="839"/>
      <c r="BN2210" s="839"/>
      <c r="BO2210" s="839"/>
      <c r="BP2210" s="839"/>
      <c r="BQ2210" s="839"/>
      <c r="BR2210" s="839"/>
      <c r="BS2210" s="839"/>
    </row>
    <row r="2211" spans="1:71" ht="15.6" customHeight="1" outlineLevel="2" x14ac:dyDescent="0.2">
      <c r="H2211" s="1011"/>
    </row>
    <row r="2212" spans="1:71" ht="9" customHeight="1" outlineLevel="1" x14ac:dyDescent="0.2">
      <c r="B2212" s="582"/>
      <c r="D2212" s="583"/>
      <c r="E2212" s="585"/>
      <c r="F2212" s="583"/>
      <c r="G2212" s="584"/>
      <c r="H2212" s="1018"/>
      <c r="I2212" s="769"/>
      <c r="J2212" s="769"/>
      <c r="K2212" s="769"/>
      <c r="L2212" s="769"/>
      <c r="M2212" s="769"/>
      <c r="N2212" s="694"/>
      <c r="O2212" s="892"/>
      <c r="P2212" s="892"/>
      <c r="Q2212" s="892"/>
      <c r="R2212" s="893"/>
      <c r="S2212" s="893"/>
      <c r="T2212" s="893"/>
      <c r="U2212" s="893"/>
      <c r="V2212" s="893"/>
      <c r="W2212" s="893"/>
      <c r="X2212" s="893"/>
      <c r="Y2212" s="892"/>
      <c r="Z2212" s="837"/>
      <c r="AA2212" s="838"/>
      <c r="AG2212" s="835"/>
      <c r="AH2212" s="835"/>
    </row>
    <row r="2213" spans="1:71" s="789" customFormat="1" ht="15.6" customHeight="1" outlineLevel="1" x14ac:dyDescent="0.2">
      <c r="B2213" s="569" t="s">
        <v>1805</v>
      </c>
      <c r="C2213" s="814"/>
      <c r="D2213" s="570" t="s">
        <v>1820</v>
      </c>
      <c r="E2213" s="577">
        <v>1</v>
      </c>
      <c r="F2213" s="570" t="s">
        <v>73</v>
      </c>
      <c r="G2213" s="571"/>
      <c r="H2213" s="1016">
        <f>SUM(H2215:H2223)</f>
        <v>8.468</v>
      </c>
      <c r="I2213" s="767"/>
      <c r="J2213" s="767">
        <f>SUM(J2215:J2223)</f>
        <v>823.12</v>
      </c>
      <c r="K2213" s="767"/>
      <c r="L2213" s="767">
        <f>SUM(L2215:L2223)</f>
        <v>0</v>
      </c>
      <c r="M2213" s="767">
        <f>SUM(M2215:M2223)</f>
        <v>1331.1999999999998</v>
      </c>
      <c r="N2213" s="814"/>
      <c r="O2213" s="886">
        <f>SUM(O2214:O2224)</f>
        <v>1610.752</v>
      </c>
      <c r="P2213" s="885" t="str">
        <f>B2213</f>
        <v>V4-4-B13</v>
      </c>
      <c r="Q2213" s="885"/>
      <c r="R2213" s="886"/>
      <c r="S2213" s="886"/>
      <c r="T2213" s="886"/>
      <c r="U2213" s="899"/>
      <c r="V2213" s="886"/>
      <c r="W2213" s="886"/>
      <c r="X2213" s="886">
        <f>SUM(X2214:X2224)/E2213</f>
        <v>1875.2367039999999</v>
      </c>
      <c r="Y2213" s="885"/>
      <c r="Z2213" s="836"/>
      <c r="AA2213" s="832"/>
      <c r="AB2213" s="832"/>
      <c r="AC2213" s="832"/>
      <c r="AD2213" s="832"/>
      <c r="AE2213" s="832"/>
      <c r="AF2213" s="832"/>
      <c r="AG2213" s="832"/>
      <c r="AH2213" s="832"/>
      <c r="AI2213" s="832"/>
      <c r="AJ2213" s="832"/>
      <c r="AK2213" s="832"/>
      <c r="AL2213" s="832"/>
      <c r="AM2213" s="832"/>
      <c r="AN2213" s="832"/>
      <c r="AO2213" s="832"/>
      <c r="AP2213" s="832"/>
      <c r="AQ2213" s="832"/>
      <c r="AR2213" s="832"/>
      <c r="AS2213" s="832"/>
      <c r="AT2213" s="832"/>
      <c r="AU2213" s="832"/>
      <c r="AV2213" s="832"/>
      <c r="AW2213" s="832"/>
      <c r="AX2213" s="832"/>
      <c r="AY2213" s="832"/>
      <c r="AZ2213" s="832"/>
      <c r="BA2213" s="832"/>
      <c r="BB2213" s="832"/>
      <c r="BC2213" s="832"/>
      <c r="BD2213" s="832"/>
      <c r="BE2213" s="832"/>
      <c r="BF2213" s="832"/>
      <c r="BG2213" s="832"/>
      <c r="BH2213" s="832"/>
      <c r="BI2213" s="832"/>
      <c r="BJ2213" s="832"/>
      <c r="BK2213" s="832"/>
      <c r="BL2213" s="832"/>
      <c r="BM2213" s="832"/>
      <c r="BN2213" s="832"/>
      <c r="BO2213" s="832"/>
      <c r="BP2213" s="832"/>
      <c r="BQ2213" s="832"/>
      <c r="BR2213" s="832"/>
      <c r="BS2213" s="832"/>
    </row>
    <row r="2214" spans="1:71" s="575" customFormat="1" ht="15.6" customHeight="1" outlineLevel="2" x14ac:dyDescent="0.2">
      <c r="A2214" s="811"/>
      <c r="B2214" s="686"/>
      <c r="C2214" s="699"/>
      <c r="D2214" s="692"/>
      <c r="E2214" s="593"/>
      <c r="F2214" s="594"/>
      <c r="G2214" s="574"/>
      <c r="H2214" s="593"/>
      <c r="I2214" s="771"/>
      <c r="J2214" s="771"/>
      <c r="K2214" s="771"/>
      <c r="L2214" s="771"/>
      <c r="M2214" s="772"/>
      <c r="N2214" s="704"/>
      <c r="O2214" s="888" t="str">
        <f>R2214</f>
        <v>incl. opslagen</v>
      </c>
      <c r="P2214" s="888"/>
      <c r="Q2214" s="894"/>
      <c r="R2214" s="901" t="str">
        <f>Tabellen!$C$2</f>
        <v>incl. opslagen</v>
      </c>
      <c r="S2214" s="895"/>
      <c r="T2214" s="901" t="str">
        <f>Tabellen!$C$2</f>
        <v>incl. opslagen</v>
      </c>
      <c r="U2214" s="889"/>
      <c r="V2214" s="889"/>
      <c r="W2214" s="889"/>
      <c r="X2214" s="889"/>
      <c r="Y2214" s="890"/>
      <c r="Z2214" s="841"/>
      <c r="AA2214" s="839"/>
      <c r="AB2214" s="839"/>
      <c r="AC2214" s="839"/>
      <c r="AD2214" s="839"/>
      <c r="AE2214" s="839"/>
      <c r="AF2214" s="839"/>
      <c r="AG2214" s="839"/>
      <c r="AH2214" s="839"/>
      <c r="AI2214" s="839"/>
      <c r="AJ2214" s="839"/>
      <c r="AK2214" s="839"/>
      <c r="AL2214" s="839"/>
      <c r="AM2214" s="839"/>
      <c r="AN2214" s="839"/>
      <c r="AO2214" s="839"/>
      <c r="AP2214" s="839"/>
      <c r="AQ2214" s="839"/>
      <c r="AR2214" s="839"/>
      <c r="AS2214" s="839"/>
      <c r="AT2214" s="839"/>
      <c r="AU2214" s="839"/>
      <c r="AV2214" s="839"/>
      <c r="AW2214" s="839"/>
      <c r="AX2214" s="839"/>
      <c r="AY2214" s="839"/>
      <c r="AZ2214" s="839"/>
      <c r="BA2214" s="839"/>
      <c r="BB2214" s="839"/>
      <c r="BC2214" s="839"/>
      <c r="BD2214" s="839"/>
      <c r="BE2214" s="839"/>
      <c r="BF2214" s="839"/>
      <c r="BG2214" s="839"/>
      <c r="BH2214" s="839"/>
      <c r="BI2214" s="839"/>
      <c r="BJ2214" s="839"/>
      <c r="BK2214" s="839"/>
      <c r="BL2214" s="839"/>
      <c r="BM2214" s="839"/>
      <c r="BN2214" s="839"/>
      <c r="BO2214" s="839"/>
      <c r="BP2214" s="839"/>
      <c r="BQ2214" s="839"/>
      <c r="BR2214" s="839"/>
      <c r="BS2214" s="839"/>
    </row>
    <row r="2215" spans="1:71" s="575" customFormat="1" ht="15.6" customHeight="1" outlineLevel="2" x14ac:dyDescent="0.2">
      <c r="A2215" s="811"/>
      <c r="B2215" s="578"/>
      <c r="C2215" s="694"/>
      <c r="D2215" s="578" t="s">
        <v>1225</v>
      </c>
      <c r="E2215" s="579">
        <v>1</v>
      </c>
      <c r="F2215" s="576" t="s">
        <v>73</v>
      </c>
      <c r="G2215" s="579">
        <v>2.5</v>
      </c>
      <c r="H2215" s="597">
        <f>E2215*G2215</f>
        <v>2.5</v>
      </c>
      <c r="I2215" s="768">
        <v>25</v>
      </c>
      <c r="J2215" s="768">
        <f>E2215*I2215</f>
        <v>25</v>
      </c>
      <c r="K2215" s="768"/>
      <c r="L2215" s="768">
        <f>E2215*K2215</f>
        <v>0</v>
      </c>
      <c r="M2215" s="768">
        <f>J2215+H2215*Tabellen!$K$2+L2215</f>
        <v>175</v>
      </c>
      <c r="N2215" s="704"/>
      <c r="O2215" s="889">
        <f>R2215+T2215</f>
        <v>211.75</v>
      </c>
      <c r="P2215" s="902"/>
      <c r="Q2215" s="894" t="s">
        <v>1007</v>
      </c>
      <c r="R2215" s="889">
        <f>H2215*Tabellen!$K$2*Tabellen!$F$2</f>
        <v>181.5</v>
      </c>
      <c r="S2215" s="895" t="s">
        <v>1089</v>
      </c>
      <c r="T2215" s="889">
        <f>J2215*Tabellen!$F$2</f>
        <v>30.25</v>
      </c>
      <c r="U2215" s="889">
        <f>R2215*Tabellen!$G$2</f>
        <v>16.335000000000001</v>
      </c>
      <c r="V2215" s="889">
        <f>T2215*Tabellen!$H$2</f>
        <v>6.3525</v>
      </c>
      <c r="W2215" s="889">
        <f>U2215+V2215</f>
        <v>22.6875</v>
      </c>
      <c r="X2215" s="889">
        <f>O2215+W2215</f>
        <v>234.4375</v>
      </c>
      <c r="Y2215" s="888"/>
      <c r="Z2215" s="839"/>
      <c r="AA2215" s="839"/>
      <c r="AB2215" s="839"/>
      <c r="AC2215" s="839"/>
      <c r="AD2215" s="839"/>
      <c r="AE2215" s="839"/>
      <c r="AF2215" s="839"/>
      <c r="AG2215" s="839"/>
      <c r="AH2215" s="839"/>
      <c r="AI2215" s="839"/>
      <c r="AJ2215" s="839"/>
      <c r="AK2215" s="839"/>
      <c r="AL2215" s="839"/>
      <c r="AM2215" s="839"/>
      <c r="AN2215" s="839"/>
      <c r="AO2215" s="839"/>
      <c r="AP2215" s="839"/>
      <c r="AQ2215" s="839"/>
      <c r="AR2215" s="839"/>
      <c r="AS2215" s="839"/>
      <c r="AT2215" s="839"/>
      <c r="AU2215" s="839"/>
      <c r="AV2215" s="839"/>
      <c r="AW2215" s="839"/>
      <c r="AX2215" s="839"/>
      <c r="AY2215" s="839"/>
      <c r="AZ2215" s="839"/>
      <c r="BA2215" s="839"/>
      <c r="BB2215" s="839"/>
      <c r="BC2215" s="839"/>
      <c r="BD2215" s="839"/>
      <c r="BE2215" s="839"/>
      <c r="BF2215" s="839"/>
      <c r="BG2215" s="839"/>
      <c r="BH2215" s="839"/>
      <c r="BI2215" s="839"/>
      <c r="BJ2215" s="839"/>
      <c r="BK2215" s="839"/>
      <c r="BL2215" s="839"/>
      <c r="BM2215" s="839"/>
      <c r="BN2215" s="839"/>
      <c r="BO2215" s="839"/>
      <c r="BP2215" s="839"/>
      <c r="BQ2215" s="839"/>
      <c r="BR2215" s="839"/>
      <c r="BS2215" s="839"/>
    </row>
    <row r="2216" spans="1:71" ht="15.6" customHeight="1" outlineLevel="2" x14ac:dyDescent="0.2">
      <c r="D2216" s="578" t="s">
        <v>1227</v>
      </c>
      <c r="E2216" s="579">
        <v>1</v>
      </c>
      <c r="F2216" s="576" t="s">
        <v>72</v>
      </c>
      <c r="G2216" s="580">
        <v>0.5</v>
      </c>
      <c r="H2216" s="1011">
        <f>E2216*G2216</f>
        <v>0.5</v>
      </c>
      <c r="I2216" s="768">
        <v>0</v>
      </c>
      <c r="J2216" s="768">
        <f>E2216*I2216</f>
        <v>0</v>
      </c>
      <c r="L2216" s="768">
        <f>E2216*K2216</f>
        <v>0</v>
      </c>
      <c r="M2216" s="768">
        <f>J2216+H2216*Tabellen!$K$2+L2216</f>
        <v>30</v>
      </c>
      <c r="O2216" s="889">
        <f>R2216+T2216</f>
        <v>36.299999999999997</v>
      </c>
      <c r="P2216" s="902"/>
      <c r="Q2216" s="894" t="s">
        <v>1007</v>
      </c>
      <c r="R2216" s="889">
        <f>H2216*Tabellen!$K$2*Tabellen!$F$2</f>
        <v>36.299999999999997</v>
      </c>
      <c r="S2216" s="895" t="s">
        <v>1089</v>
      </c>
      <c r="T2216" s="889">
        <f>J2216*Tabellen!$F$2</f>
        <v>0</v>
      </c>
      <c r="U2216" s="889">
        <f>R2216*Tabellen!$G$2</f>
        <v>3.2669999999999995</v>
      </c>
      <c r="V2216" s="889">
        <f>T2216*Tabellen!$H$2</f>
        <v>0</v>
      </c>
      <c r="W2216" s="889">
        <f>U2216+V2216</f>
        <v>3.2669999999999995</v>
      </c>
      <c r="X2216" s="889">
        <f>O2216+W2216</f>
        <v>39.566999999999993</v>
      </c>
    </row>
    <row r="2217" spans="1:71" s="733" customFormat="1" ht="15.6" customHeight="1" outlineLevel="2" x14ac:dyDescent="0.2">
      <c r="A2217" s="813"/>
      <c r="B2217" s="578"/>
      <c r="C2217" s="694"/>
      <c r="D2217" s="578" t="s">
        <v>1226</v>
      </c>
      <c r="E2217" s="579">
        <f>0.94+0.94+1.4+1.4</f>
        <v>4.68</v>
      </c>
      <c r="F2217" s="576" t="s">
        <v>71</v>
      </c>
      <c r="G2217" s="580">
        <v>0.1</v>
      </c>
      <c r="H2217" s="597">
        <f>E2217*G2217</f>
        <v>0.46799999999999997</v>
      </c>
      <c r="I2217" s="768"/>
      <c r="J2217" s="768"/>
      <c r="K2217" s="768"/>
      <c r="L2217" s="768"/>
      <c r="M2217" s="768">
        <f>J2217+H2217*Tabellen!$K$2+L2217</f>
        <v>28.08</v>
      </c>
      <c r="N2217" s="736"/>
      <c r="O2217" s="889">
        <f>R2217+T2217</f>
        <v>33.976799999999997</v>
      </c>
      <c r="P2217" s="902"/>
      <c r="Q2217" s="894" t="s">
        <v>1007</v>
      </c>
      <c r="R2217" s="889">
        <f>H2217*Tabellen!$K$2*Tabellen!$F$2</f>
        <v>33.976799999999997</v>
      </c>
      <c r="S2217" s="895" t="s">
        <v>1089</v>
      </c>
      <c r="T2217" s="889">
        <f>J2217*Tabellen!$F$2</f>
        <v>0</v>
      </c>
      <c r="U2217" s="889">
        <f>R2217*Tabellen!$G$2</f>
        <v>3.0579119999999995</v>
      </c>
      <c r="V2217" s="889">
        <f>T2217*Tabellen!$H$2</f>
        <v>0</v>
      </c>
      <c r="W2217" s="889">
        <f>U2217+V2217</f>
        <v>3.0579119999999995</v>
      </c>
      <c r="X2217" s="889">
        <f>O2217+W2217</f>
        <v>37.034711999999999</v>
      </c>
      <c r="Y2217" s="905"/>
      <c r="Z2217" s="842"/>
      <c r="AA2217" s="842"/>
      <c r="AB2217" s="842"/>
      <c r="AC2217" s="842"/>
      <c r="AD2217" s="842"/>
      <c r="AE2217" s="842"/>
      <c r="AF2217" s="842"/>
      <c r="AG2217" s="842"/>
      <c r="AH2217" s="842"/>
      <c r="AI2217" s="842"/>
      <c r="AJ2217" s="842"/>
      <c r="AK2217" s="842"/>
      <c r="AL2217" s="842"/>
      <c r="AM2217" s="842"/>
      <c r="AN2217" s="842"/>
      <c r="AO2217" s="842"/>
      <c r="AP2217" s="842"/>
      <c r="AQ2217" s="842"/>
      <c r="AR2217" s="842"/>
      <c r="AS2217" s="842"/>
      <c r="AT2217" s="842"/>
      <c r="AU2217" s="842"/>
      <c r="AV2217" s="842"/>
      <c r="AW2217" s="842"/>
      <c r="AX2217" s="842"/>
      <c r="AY2217" s="842"/>
      <c r="AZ2217" s="842"/>
      <c r="BA2217" s="842"/>
      <c r="BB2217" s="842"/>
      <c r="BC2217" s="842"/>
      <c r="BD2217" s="842"/>
      <c r="BE2217" s="842"/>
      <c r="BF2217" s="842"/>
      <c r="BG2217" s="842"/>
      <c r="BH2217" s="842"/>
      <c r="BI2217" s="842"/>
      <c r="BJ2217" s="842"/>
      <c r="BK2217" s="842"/>
      <c r="BL2217" s="842"/>
      <c r="BM2217" s="842"/>
      <c r="BN2217" s="842"/>
      <c r="BO2217" s="842"/>
      <c r="BP2217" s="842"/>
      <c r="BQ2217" s="842"/>
      <c r="BR2217" s="842"/>
      <c r="BS2217" s="842"/>
    </row>
    <row r="2218" spans="1:71" ht="15.6" customHeight="1" outlineLevel="2" x14ac:dyDescent="0.2">
      <c r="B2218" s="578" t="s">
        <v>1774</v>
      </c>
      <c r="D2218" s="578" t="s">
        <v>2042</v>
      </c>
      <c r="E2218" s="579">
        <v>1</v>
      </c>
      <c r="F2218" s="576" t="s">
        <v>73</v>
      </c>
      <c r="G2218" s="580">
        <v>5</v>
      </c>
      <c r="H2218" s="1011">
        <f>E2218*G2218</f>
        <v>5</v>
      </c>
      <c r="I2218" s="1014">
        <v>798.12</v>
      </c>
      <c r="J2218" s="768">
        <f>E2218*I2218</f>
        <v>798.12</v>
      </c>
      <c r="L2218" s="768">
        <f>E2218*K2218</f>
        <v>0</v>
      </c>
      <c r="M2218" s="768">
        <f>J2218+H2218*Tabellen!$K$2+L2218</f>
        <v>1098.1199999999999</v>
      </c>
      <c r="N2218" s="703"/>
      <c r="O2218" s="889">
        <f>R2218+T2218</f>
        <v>1328.7251999999999</v>
      </c>
      <c r="P2218" s="902"/>
      <c r="Q2218" s="894" t="s">
        <v>1007</v>
      </c>
      <c r="R2218" s="889">
        <f>H2218*Tabellen!$K$2*Tabellen!$F$2</f>
        <v>363</v>
      </c>
      <c r="S2218" s="895" t="s">
        <v>1089</v>
      </c>
      <c r="T2218" s="889">
        <f>J2218*Tabellen!$F$2</f>
        <v>965.72519999999997</v>
      </c>
      <c r="U2218" s="889">
        <f>R2218*Tabellen!$G$2</f>
        <v>32.67</v>
      </c>
      <c r="V2218" s="889">
        <f>T2218*Tabellen!$H$2</f>
        <v>202.80229199999999</v>
      </c>
      <c r="W2218" s="889">
        <f>U2218+V2218</f>
        <v>235.47229199999998</v>
      </c>
      <c r="X2218" s="889">
        <f>O2218+W2218</f>
        <v>1564.1974919999998</v>
      </c>
      <c r="Y2218" s="888"/>
      <c r="Z2218" s="836"/>
    </row>
    <row r="2219" spans="1:71" s="575" customFormat="1" ht="15.6" customHeight="1" outlineLevel="2" x14ac:dyDescent="0.2">
      <c r="A2219" s="811"/>
      <c r="B2219" s="578"/>
      <c r="C2219" s="694"/>
      <c r="D2219" s="578" t="s">
        <v>1689</v>
      </c>
      <c r="E2219" s="579"/>
      <c r="F2219" s="578"/>
      <c r="G2219" s="579"/>
      <c r="H2219" s="1011"/>
      <c r="I2219" s="781"/>
      <c r="J2219" s="768"/>
      <c r="K2219" s="768"/>
      <c r="L2219" s="768"/>
      <c r="M2219" s="768"/>
      <c r="N2219" s="704"/>
      <c r="O2219" s="897"/>
      <c r="P2219" s="897"/>
      <c r="Q2219" s="894"/>
      <c r="R2219" s="889"/>
      <c r="S2219" s="895"/>
      <c r="T2219" s="889"/>
      <c r="U2219" s="889"/>
      <c r="V2219" s="889"/>
      <c r="W2219" s="889"/>
      <c r="X2219" s="889"/>
      <c r="Y2219" s="897"/>
      <c r="Z2219" s="839"/>
      <c r="AA2219" s="839"/>
      <c r="AB2219" s="839"/>
      <c r="AC2219" s="839"/>
      <c r="AD2219" s="839"/>
      <c r="AE2219" s="839"/>
      <c r="AF2219" s="839"/>
      <c r="AG2219" s="839"/>
      <c r="AH2219" s="839"/>
      <c r="AI2219" s="839"/>
      <c r="AJ2219" s="839"/>
      <c r="AK2219" s="839"/>
      <c r="AL2219" s="839"/>
      <c r="AM2219" s="839"/>
      <c r="AN2219" s="839"/>
      <c r="AO2219" s="839"/>
      <c r="AP2219" s="839"/>
      <c r="AQ2219" s="839"/>
      <c r="AR2219" s="839"/>
      <c r="AS2219" s="839"/>
      <c r="AT2219" s="839"/>
      <c r="AU2219" s="839"/>
      <c r="AV2219" s="839"/>
      <c r="AW2219" s="839"/>
      <c r="AX2219" s="839"/>
      <c r="AY2219" s="839"/>
      <c r="AZ2219" s="839"/>
      <c r="BA2219" s="839"/>
      <c r="BB2219" s="839"/>
      <c r="BC2219" s="839"/>
      <c r="BD2219" s="839"/>
      <c r="BE2219" s="839"/>
      <c r="BF2219" s="839"/>
      <c r="BG2219" s="839"/>
      <c r="BH2219" s="839"/>
      <c r="BI2219" s="839"/>
      <c r="BJ2219" s="839"/>
      <c r="BK2219" s="839"/>
      <c r="BL2219" s="839"/>
      <c r="BM2219" s="839"/>
      <c r="BN2219" s="839"/>
      <c r="BO2219" s="839"/>
      <c r="BP2219" s="839"/>
      <c r="BQ2219" s="839"/>
      <c r="BR2219" s="839"/>
      <c r="BS2219" s="839"/>
    </row>
    <row r="2220" spans="1:71" s="575" customFormat="1" ht="15.6" customHeight="1" outlineLevel="2" x14ac:dyDescent="0.2">
      <c r="A2220" s="811"/>
      <c r="B2220" s="578"/>
      <c r="C2220" s="694"/>
      <c r="D2220" s="578" t="s">
        <v>1690</v>
      </c>
      <c r="E2220" s="579"/>
      <c r="F2220" s="578"/>
      <c r="G2220" s="579"/>
      <c r="H2220" s="1011"/>
      <c r="I2220" s="781"/>
      <c r="J2220" s="768"/>
      <c r="K2220" s="768"/>
      <c r="L2220" s="768"/>
      <c r="M2220" s="768"/>
      <c r="N2220" s="704"/>
      <c r="O2220" s="897"/>
      <c r="P2220" s="897"/>
      <c r="Q2220" s="894"/>
      <c r="R2220" s="889"/>
      <c r="S2220" s="895"/>
      <c r="T2220" s="889"/>
      <c r="U2220" s="889"/>
      <c r="V2220" s="889"/>
      <c r="W2220" s="889"/>
      <c r="X2220" s="889"/>
      <c r="Y2220" s="897"/>
      <c r="Z2220" s="839"/>
      <c r="AA2220" s="839"/>
      <c r="AB2220" s="839"/>
      <c r="AC2220" s="839"/>
      <c r="AD2220" s="839"/>
      <c r="AE2220" s="839"/>
      <c r="AF2220" s="839"/>
      <c r="AG2220" s="839"/>
      <c r="AH2220" s="839"/>
      <c r="AI2220" s="839"/>
      <c r="AJ2220" s="839"/>
      <c r="AK2220" s="839"/>
      <c r="AL2220" s="839"/>
      <c r="AM2220" s="839"/>
      <c r="AN2220" s="839"/>
      <c r="AO2220" s="839"/>
      <c r="AP2220" s="839"/>
      <c r="AQ2220" s="839"/>
      <c r="AR2220" s="839"/>
      <c r="AS2220" s="839"/>
      <c r="AT2220" s="839"/>
      <c r="AU2220" s="839"/>
      <c r="AV2220" s="839"/>
      <c r="AW2220" s="839"/>
      <c r="AX2220" s="839"/>
      <c r="AY2220" s="839"/>
      <c r="AZ2220" s="839"/>
      <c r="BA2220" s="839"/>
      <c r="BB2220" s="839"/>
      <c r="BC2220" s="839"/>
      <c r="BD2220" s="839"/>
      <c r="BE2220" s="839"/>
      <c r="BF2220" s="839"/>
      <c r="BG2220" s="839"/>
      <c r="BH2220" s="839"/>
      <c r="BI2220" s="839"/>
      <c r="BJ2220" s="839"/>
      <c r="BK2220" s="839"/>
      <c r="BL2220" s="839"/>
      <c r="BM2220" s="839"/>
      <c r="BN2220" s="839"/>
      <c r="BO2220" s="839"/>
      <c r="BP2220" s="839"/>
      <c r="BQ2220" s="839"/>
      <c r="BR2220" s="839"/>
      <c r="BS2220" s="839"/>
    </row>
    <row r="2221" spans="1:71" s="575" customFormat="1" ht="15.6" customHeight="1" outlineLevel="2" x14ac:dyDescent="0.2">
      <c r="A2221" s="811"/>
      <c r="B2221" s="686"/>
      <c r="C2221" s="699"/>
      <c r="D2221" s="578" t="s">
        <v>1224</v>
      </c>
      <c r="E2221" s="593"/>
      <c r="F2221" s="594"/>
      <c r="G2221" s="574"/>
      <c r="H2221" s="593"/>
      <c r="I2221" s="771"/>
      <c r="J2221" s="771"/>
      <c r="K2221" s="771"/>
      <c r="L2221" s="771"/>
      <c r="M2221" s="772"/>
      <c r="N2221" s="704"/>
      <c r="O2221" s="897"/>
      <c r="P2221" s="897"/>
      <c r="Q2221" s="894"/>
      <c r="R2221" s="889"/>
      <c r="S2221" s="895"/>
      <c r="T2221" s="889"/>
      <c r="U2221" s="889"/>
      <c r="V2221" s="889"/>
      <c r="W2221" s="889"/>
      <c r="X2221" s="889"/>
      <c r="Y2221" s="890"/>
      <c r="Z2221" s="841"/>
      <c r="AA2221" s="839"/>
      <c r="AB2221" s="839"/>
      <c r="AC2221" s="839"/>
      <c r="AD2221" s="839"/>
      <c r="AE2221" s="839"/>
      <c r="AF2221" s="839"/>
      <c r="AG2221" s="839"/>
      <c r="AH2221" s="839"/>
      <c r="AI2221" s="839"/>
      <c r="AJ2221" s="839"/>
      <c r="AK2221" s="839"/>
      <c r="AL2221" s="839"/>
      <c r="AM2221" s="839"/>
      <c r="AN2221" s="839"/>
      <c r="AO2221" s="839"/>
      <c r="AP2221" s="839"/>
      <c r="AQ2221" s="839"/>
      <c r="AR2221" s="839"/>
      <c r="AS2221" s="839"/>
      <c r="AT2221" s="839"/>
      <c r="AU2221" s="839"/>
      <c r="AV2221" s="839"/>
      <c r="AW2221" s="839"/>
      <c r="AX2221" s="839"/>
      <c r="AY2221" s="839"/>
      <c r="AZ2221" s="839"/>
      <c r="BA2221" s="839"/>
      <c r="BB2221" s="839"/>
      <c r="BC2221" s="839"/>
      <c r="BD2221" s="839"/>
      <c r="BE2221" s="839"/>
      <c r="BF2221" s="839"/>
      <c r="BG2221" s="839"/>
      <c r="BH2221" s="839"/>
      <c r="BI2221" s="839"/>
      <c r="BJ2221" s="839"/>
      <c r="BK2221" s="839"/>
      <c r="BL2221" s="839"/>
      <c r="BM2221" s="839"/>
      <c r="BN2221" s="839"/>
      <c r="BO2221" s="839"/>
      <c r="BP2221" s="839"/>
      <c r="BQ2221" s="839"/>
      <c r="BR2221" s="839"/>
      <c r="BS2221" s="839"/>
    </row>
    <row r="2222" spans="1:71" s="575" customFormat="1" ht="15.6" customHeight="1" outlineLevel="2" x14ac:dyDescent="0.2">
      <c r="A2222" s="811"/>
      <c r="B2222" s="686"/>
      <c r="C2222" s="699"/>
      <c r="D2222" s="578" t="s">
        <v>1358</v>
      </c>
      <c r="E2222" s="593"/>
      <c r="F2222" s="594"/>
      <c r="G2222" s="574"/>
      <c r="H2222" s="593"/>
      <c r="I2222" s="771"/>
      <c r="J2222" s="771"/>
      <c r="K2222" s="771"/>
      <c r="L2222" s="768"/>
      <c r="M2222" s="772"/>
      <c r="N2222" s="704"/>
      <c r="O2222" s="888"/>
      <c r="P2222" s="888"/>
      <c r="Q2222" s="894"/>
      <c r="R2222" s="889"/>
      <c r="S2222" s="895"/>
      <c r="T2222" s="889"/>
      <c r="U2222" s="889"/>
      <c r="V2222" s="889"/>
      <c r="W2222" s="889"/>
      <c r="X2222" s="889"/>
      <c r="Y2222" s="890"/>
      <c r="Z2222" s="841"/>
      <c r="AA2222" s="839"/>
      <c r="AB2222" s="839"/>
      <c r="AC2222" s="839"/>
      <c r="AD2222" s="839"/>
      <c r="AE2222" s="839"/>
      <c r="AF2222" s="839"/>
      <c r="AG2222" s="839"/>
      <c r="AH2222" s="839"/>
      <c r="AI2222" s="839"/>
      <c r="AJ2222" s="839"/>
      <c r="AK2222" s="839"/>
      <c r="AL2222" s="839"/>
      <c r="AM2222" s="839"/>
      <c r="AN2222" s="839"/>
      <c r="AO2222" s="839"/>
      <c r="AP2222" s="839"/>
      <c r="AQ2222" s="839"/>
      <c r="AR2222" s="839"/>
      <c r="AS2222" s="839"/>
      <c r="AT2222" s="839"/>
      <c r="AU2222" s="839"/>
      <c r="AV2222" s="839"/>
      <c r="AW2222" s="839"/>
      <c r="AX2222" s="839"/>
      <c r="AY2222" s="839"/>
      <c r="AZ2222" s="839"/>
      <c r="BA2222" s="839"/>
      <c r="BB2222" s="839"/>
      <c r="BC2222" s="839"/>
      <c r="BD2222" s="839"/>
      <c r="BE2222" s="839"/>
      <c r="BF2222" s="839"/>
      <c r="BG2222" s="839"/>
      <c r="BH2222" s="839"/>
      <c r="BI2222" s="839"/>
      <c r="BJ2222" s="839"/>
      <c r="BK2222" s="839"/>
      <c r="BL2222" s="839"/>
      <c r="BM2222" s="839"/>
      <c r="BN2222" s="839"/>
      <c r="BO2222" s="839"/>
      <c r="BP2222" s="839"/>
      <c r="BQ2222" s="839"/>
      <c r="BR2222" s="839"/>
      <c r="BS2222" s="839"/>
    </row>
    <row r="2223" spans="1:71" ht="15.6" customHeight="1" outlineLevel="2" x14ac:dyDescent="0.2">
      <c r="H2223" s="1011"/>
    </row>
    <row r="2224" spans="1:71" ht="9" customHeight="1" outlineLevel="1" x14ac:dyDescent="0.2">
      <c r="B2224" s="582"/>
      <c r="D2224" s="583"/>
      <c r="E2224" s="585"/>
      <c r="F2224" s="583"/>
      <c r="G2224" s="584"/>
      <c r="H2224" s="1018"/>
      <c r="I2224" s="769"/>
      <c r="J2224" s="769"/>
      <c r="K2224" s="769"/>
      <c r="L2224" s="769"/>
      <c r="M2224" s="769"/>
      <c r="N2224" s="694"/>
      <c r="O2224" s="892"/>
      <c r="P2224" s="892"/>
      <c r="Q2224" s="892"/>
      <c r="R2224" s="893"/>
      <c r="S2224" s="893"/>
      <c r="T2224" s="893"/>
      <c r="U2224" s="893"/>
      <c r="V2224" s="893"/>
      <c r="W2224" s="893"/>
      <c r="X2224" s="893"/>
      <c r="Y2224" s="892"/>
      <c r="Z2224" s="837"/>
      <c r="AA2224" s="838"/>
      <c r="AG2224" s="835"/>
      <c r="AH2224" s="835"/>
    </row>
    <row r="2225" spans="1:71" s="574" customFormat="1" ht="15.6" customHeight="1" outlineLevel="1" x14ac:dyDescent="0.2">
      <c r="B2225" s="569" t="s">
        <v>1806</v>
      </c>
      <c r="C2225" s="814"/>
      <c r="D2225" s="570" t="s">
        <v>1821</v>
      </c>
      <c r="E2225" s="577">
        <v>1</v>
      </c>
      <c r="F2225" s="570" t="s">
        <v>73</v>
      </c>
      <c r="G2225" s="571"/>
      <c r="H2225" s="1016">
        <f>SUM(H2227:H2235)</f>
        <v>8.5079999999999991</v>
      </c>
      <c r="I2225" s="767"/>
      <c r="J2225" s="767">
        <f>SUM(J2227:J2235)</f>
        <v>881.09</v>
      </c>
      <c r="K2225" s="767"/>
      <c r="L2225" s="767">
        <f>SUM(L2227:L2235)</f>
        <v>0</v>
      </c>
      <c r="M2225" s="767">
        <f>SUM(M2227:M2235)</f>
        <v>1391.5700000000002</v>
      </c>
      <c r="N2225" s="814"/>
      <c r="O2225" s="767">
        <f>SUM(O2226:O2234)</f>
        <v>1683.7997</v>
      </c>
      <c r="P2225" s="885" t="str">
        <f>B2225</f>
        <v>V4-4-B14</v>
      </c>
      <c r="Q2225" s="885"/>
      <c r="R2225" s="886"/>
      <c r="S2225" s="886"/>
      <c r="T2225" s="886"/>
      <c r="U2225" s="899"/>
      <c r="V2225" s="886"/>
      <c r="W2225" s="886"/>
      <c r="X2225" s="886">
        <f>SUM(X2226:X2230)/E2225</f>
        <v>1963.2759409999999</v>
      </c>
      <c r="Y2225" s="885"/>
    </row>
    <row r="2226" spans="1:71" s="575" customFormat="1" ht="15.6" customHeight="1" outlineLevel="2" x14ac:dyDescent="0.2">
      <c r="A2226" s="811"/>
      <c r="B2226" s="578"/>
      <c r="C2226" s="694"/>
      <c r="D2226" s="576"/>
      <c r="E2226" s="579"/>
      <c r="F2226" s="578"/>
      <c r="G2226" s="579"/>
      <c r="H2226" s="1011"/>
      <c r="I2226" s="781"/>
      <c r="J2226" s="768"/>
      <c r="K2226" s="768"/>
      <c r="L2226" s="768"/>
      <c r="M2226" s="768"/>
      <c r="N2226" s="704"/>
      <c r="O2226" s="888" t="str">
        <f>R2226</f>
        <v>incl. opslagen</v>
      </c>
      <c r="P2226" s="888"/>
      <c r="Q2226" s="894"/>
      <c r="R2226" s="901" t="str">
        <f>Tabellen!$C$2</f>
        <v>incl. opslagen</v>
      </c>
      <c r="S2226" s="895"/>
      <c r="T2226" s="901" t="str">
        <f>Tabellen!$C$2</f>
        <v>incl. opslagen</v>
      </c>
      <c r="U2226" s="889"/>
      <c r="V2226" s="889"/>
      <c r="W2226" s="889"/>
      <c r="X2226" s="889"/>
      <c r="Y2226" s="897"/>
      <c r="Z2226" s="839"/>
      <c r="AA2226" s="839"/>
      <c r="AB2226" s="839"/>
      <c r="AC2226" s="839"/>
      <c r="AD2226" s="839"/>
      <c r="AE2226" s="839"/>
      <c r="AF2226" s="839"/>
      <c r="AG2226" s="839"/>
      <c r="AH2226" s="839"/>
      <c r="AI2226" s="839"/>
      <c r="AJ2226" s="839"/>
      <c r="AK2226" s="839"/>
      <c r="AL2226" s="839"/>
      <c r="AM2226" s="839"/>
      <c r="AN2226" s="839"/>
      <c r="AO2226" s="839"/>
      <c r="AP2226" s="839"/>
      <c r="AQ2226" s="839"/>
      <c r="AR2226" s="839"/>
      <c r="AS2226" s="839"/>
      <c r="AT2226" s="839"/>
      <c r="AU2226" s="839"/>
      <c r="AV2226" s="839"/>
      <c r="AW2226" s="839"/>
      <c r="AX2226" s="839"/>
      <c r="AY2226" s="839"/>
      <c r="AZ2226" s="839"/>
      <c r="BA2226" s="839"/>
      <c r="BB2226" s="839"/>
      <c r="BC2226" s="839"/>
      <c r="BD2226" s="839"/>
      <c r="BE2226" s="839"/>
      <c r="BF2226" s="839"/>
      <c r="BG2226" s="839"/>
      <c r="BH2226" s="839"/>
      <c r="BI2226" s="839"/>
      <c r="BJ2226" s="839"/>
      <c r="BK2226" s="839"/>
      <c r="BL2226" s="839"/>
      <c r="BM2226" s="839"/>
      <c r="BN2226" s="839"/>
      <c r="BO2226" s="839"/>
      <c r="BP2226" s="839"/>
      <c r="BQ2226" s="839"/>
      <c r="BR2226" s="839"/>
      <c r="BS2226" s="839"/>
    </row>
    <row r="2227" spans="1:71" s="575" customFormat="1" ht="15.6" customHeight="1" outlineLevel="2" x14ac:dyDescent="0.2">
      <c r="A2227" s="811"/>
      <c r="B2227" s="578"/>
      <c r="C2227" s="694"/>
      <c r="D2227" s="578" t="s">
        <v>1225</v>
      </c>
      <c r="E2227" s="579">
        <v>1</v>
      </c>
      <c r="F2227" s="576" t="s">
        <v>73</v>
      </c>
      <c r="G2227" s="579">
        <v>2.5</v>
      </c>
      <c r="H2227" s="597">
        <f>E2227*G2227</f>
        <v>2.5</v>
      </c>
      <c r="I2227" s="768">
        <v>25</v>
      </c>
      <c r="J2227" s="768">
        <f>E2227*I2227</f>
        <v>25</v>
      </c>
      <c r="K2227" s="768"/>
      <c r="L2227" s="768">
        <f>E2227*K2227</f>
        <v>0</v>
      </c>
      <c r="M2227" s="768">
        <f>J2227+H2227*Tabellen!$K$2+L2227</f>
        <v>175</v>
      </c>
      <c r="N2227" s="704"/>
      <c r="O2227" s="889">
        <f>R2227+T2227</f>
        <v>211.75</v>
      </c>
      <c r="P2227" s="902"/>
      <c r="Q2227" s="894" t="s">
        <v>1007</v>
      </c>
      <c r="R2227" s="889">
        <f>H2227*Tabellen!$K$2*Tabellen!$F$2</f>
        <v>181.5</v>
      </c>
      <c r="S2227" s="895" t="s">
        <v>1089</v>
      </c>
      <c r="T2227" s="889">
        <f>J2227*Tabellen!$F$2</f>
        <v>30.25</v>
      </c>
      <c r="U2227" s="889">
        <f>R2227*Tabellen!$G$2</f>
        <v>16.335000000000001</v>
      </c>
      <c r="V2227" s="889">
        <f>T2227*Tabellen!$H$2</f>
        <v>6.3525</v>
      </c>
      <c r="W2227" s="889">
        <f>U2227+V2227</f>
        <v>22.6875</v>
      </c>
      <c r="X2227" s="889">
        <f>O2227+W2227</f>
        <v>234.4375</v>
      </c>
      <c r="Y2227" s="888"/>
      <c r="Z2227" s="839"/>
      <c r="AA2227" s="839"/>
      <c r="AB2227" s="839"/>
      <c r="AC2227" s="839"/>
      <c r="AD2227" s="839"/>
      <c r="AE2227" s="839"/>
      <c r="AF2227" s="839"/>
      <c r="AG2227" s="839"/>
      <c r="AH2227" s="839"/>
      <c r="AI2227" s="839"/>
      <c r="AJ2227" s="839"/>
      <c r="AK2227" s="839"/>
      <c r="AL2227" s="839"/>
      <c r="AM2227" s="839"/>
      <c r="AN2227" s="839"/>
      <c r="AO2227" s="839"/>
      <c r="AP2227" s="839"/>
      <c r="AQ2227" s="839"/>
      <c r="AR2227" s="839"/>
      <c r="AS2227" s="839"/>
      <c r="AT2227" s="839"/>
      <c r="AU2227" s="839"/>
      <c r="AV2227" s="839"/>
      <c r="AW2227" s="839"/>
      <c r="AX2227" s="839"/>
      <c r="AY2227" s="839"/>
      <c r="AZ2227" s="839"/>
      <c r="BA2227" s="839"/>
      <c r="BB2227" s="839"/>
      <c r="BC2227" s="839"/>
      <c r="BD2227" s="839"/>
      <c r="BE2227" s="839"/>
      <c r="BF2227" s="839"/>
      <c r="BG2227" s="839"/>
      <c r="BH2227" s="839"/>
      <c r="BI2227" s="839"/>
      <c r="BJ2227" s="839"/>
      <c r="BK2227" s="839"/>
      <c r="BL2227" s="839"/>
      <c r="BM2227" s="839"/>
      <c r="BN2227" s="839"/>
      <c r="BO2227" s="839"/>
      <c r="BP2227" s="839"/>
      <c r="BQ2227" s="839"/>
      <c r="BR2227" s="839"/>
      <c r="BS2227" s="839"/>
    </row>
    <row r="2228" spans="1:71" ht="15.6" customHeight="1" outlineLevel="2" x14ac:dyDescent="0.2">
      <c r="D2228" s="576" t="s">
        <v>1227</v>
      </c>
      <c r="E2228" s="579">
        <v>1</v>
      </c>
      <c r="F2228" s="576" t="s">
        <v>72</v>
      </c>
      <c r="G2228" s="580">
        <v>0.5</v>
      </c>
      <c r="H2228" s="1011">
        <f>E2228*G2228</f>
        <v>0.5</v>
      </c>
      <c r="J2228" s="768">
        <f>E2228*I2228</f>
        <v>0</v>
      </c>
      <c r="L2228" s="768">
        <f>E2228*K2228</f>
        <v>0</v>
      </c>
      <c r="M2228" s="768">
        <f>J2228+H2228*Tabellen!$K$2+L2228</f>
        <v>30</v>
      </c>
      <c r="O2228" s="889">
        <f>R2228+T2228</f>
        <v>36.299999999999997</v>
      </c>
      <c r="P2228" s="902"/>
      <c r="Q2228" s="894" t="s">
        <v>1007</v>
      </c>
      <c r="R2228" s="889">
        <f>H2228*Tabellen!$K$2*Tabellen!$F$2</f>
        <v>36.299999999999997</v>
      </c>
      <c r="S2228" s="895" t="s">
        <v>1089</v>
      </c>
      <c r="T2228" s="889">
        <f>J2228*Tabellen!$F$2</f>
        <v>0</v>
      </c>
      <c r="U2228" s="889">
        <f>R2228*Tabellen!$G$2</f>
        <v>3.2669999999999995</v>
      </c>
      <c r="V2228" s="889">
        <f>T2228*Tabellen!$H$2</f>
        <v>0</v>
      </c>
      <c r="W2228" s="889">
        <f>U2228+V2228</f>
        <v>3.2669999999999995</v>
      </c>
      <c r="X2228" s="889">
        <f>O2228+W2228</f>
        <v>39.566999999999993</v>
      </c>
    </row>
    <row r="2229" spans="1:71" s="733" customFormat="1" ht="15.6" customHeight="1" outlineLevel="2" x14ac:dyDescent="0.2">
      <c r="A2229" s="813"/>
      <c r="B2229" s="578"/>
      <c r="C2229" s="694"/>
      <c r="D2229" s="576" t="s">
        <v>1226</v>
      </c>
      <c r="E2229" s="579">
        <f>0.94+0.94+1.6+1.6</f>
        <v>5.08</v>
      </c>
      <c r="F2229" s="576" t="s">
        <v>71</v>
      </c>
      <c r="G2229" s="580">
        <v>0.1</v>
      </c>
      <c r="H2229" s="597">
        <f>E2229*G2229</f>
        <v>0.50800000000000001</v>
      </c>
      <c r="I2229" s="768"/>
      <c r="J2229" s="768"/>
      <c r="K2229" s="768"/>
      <c r="L2229" s="768"/>
      <c r="M2229" s="768">
        <f>J2229+H2229*Tabellen!$K$2+L2229</f>
        <v>30.48</v>
      </c>
      <c r="N2229" s="736"/>
      <c r="O2229" s="889">
        <f>R2229+T2229</f>
        <v>36.880800000000001</v>
      </c>
      <c r="P2229" s="902"/>
      <c r="Q2229" s="894" t="s">
        <v>1007</v>
      </c>
      <c r="R2229" s="889">
        <f>H2229*Tabellen!$K$2*Tabellen!$F$2</f>
        <v>36.880800000000001</v>
      </c>
      <c r="S2229" s="895" t="s">
        <v>1089</v>
      </c>
      <c r="T2229" s="889">
        <f>J2229*Tabellen!$F$2</f>
        <v>0</v>
      </c>
      <c r="U2229" s="889">
        <f>R2229*Tabellen!$G$2</f>
        <v>3.3192719999999998</v>
      </c>
      <c r="V2229" s="889">
        <f>T2229*Tabellen!$H$2</f>
        <v>0</v>
      </c>
      <c r="W2229" s="889">
        <f>U2229+V2229</f>
        <v>3.3192719999999998</v>
      </c>
      <c r="X2229" s="889">
        <f>O2229+W2229</f>
        <v>40.200071999999999</v>
      </c>
      <c r="Y2229" s="905"/>
      <c r="Z2229" s="842"/>
      <c r="AA2229" s="842"/>
      <c r="AB2229" s="842"/>
      <c r="AC2229" s="842"/>
      <c r="AD2229" s="842"/>
      <c r="AE2229" s="842"/>
      <c r="AF2229" s="842"/>
      <c r="AG2229" s="842"/>
      <c r="AH2229" s="842"/>
      <c r="AI2229" s="842"/>
      <c r="AJ2229" s="842"/>
      <c r="AK2229" s="842"/>
      <c r="AL2229" s="842"/>
      <c r="AM2229" s="842"/>
      <c r="AN2229" s="842"/>
      <c r="AO2229" s="842"/>
      <c r="AP2229" s="842"/>
      <c r="AQ2229" s="842"/>
      <c r="AR2229" s="842"/>
      <c r="AS2229" s="842"/>
      <c r="AT2229" s="842"/>
      <c r="AU2229" s="842"/>
      <c r="AV2229" s="842"/>
      <c r="AW2229" s="842"/>
      <c r="AX2229" s="842"/>
      <c r="AY2229" s="842"/>
      <c r="AZ2229" s="842"/>
      <c r="BA2229" s="842"/>
      <c r="BB2229" s="842"/>
      <c r="BC2229" s="842"/>
      <c r="BD2229" s="842"/>
      <c r="BE2229" s="842"/>
      <c r="BF2229" s="842"/>
      <c r="BG2229" s="842"/>
      <c r="BH2229" s="842"/>
      <c r="BI2229" s="842"/>
      <c r="BJ2229" s="842"/>
      <c r="BK2229" s="842"/>
      <c r="BL2229" s="842"/>
      <c r="BM2229" s="842"/>
      <c r="BN2229" s="842"/>
      <c r="BO2229" s="842"/>
      <c r="BP2229" s="842"/>
      <c r="BQ2229" s="842"/>
      <c r="BR2229" s="842"/>
      <c r="BS2229" s="842"/>
    </row>
    <row r="2230" spans="1:71" ht="15.6" customHeight="1" outlineLevel="2" x14ac:dyDescent="0.2">
      <c r="B2230" s="578" t="s">
        <v>1775</v>
      </c>
      <c r="D2230" s="576" t="s">
        <v>1776</v>
      </c>
      <c r="E2230" s="579">
        <v>1</v>
      </c>
      <c r="F2230" s="576" t="s">
        <v>73</v>
      </c>
      <c r="G2230" s="580">
        <v>5</v>
      </c>
      <c r="H2230" s="1011">
        <f>E2230*G2230</f>
        <v>5</v>
      </c>
      <c r="I2230" s="1014">
        <v>856.09</v>
      </c>
      <c r="J2230" s="768">
        <f>E2230*I2230</f>
        <v>856.09</v>
      </c>
      <c r="L2230" s="768">
        <f>E2230*K2230</f>
        <v>0</v>
      </c>
      <c r="M2230" s="768">
        <f>J2230+H2230*Tabellen!$K$2+L2230</f>
        <v>1156.0900000000001</v>
      </c>
      <c r="N2230" s="703"/>
      <c r="O2230" s="889">
        <f>R2230+T2230</f>
        <v>1398.8688999999999</v>
      </c>
      <c r="P2230" s="902"/>
      <c r="Q2230" s="894" t="s">
        <v>1007</v>
      </c>
      <c r="R2230" s="889">
        <f>H2230*Tabellen!$K$2*Tabellen!$F$2</f>
        <v>363</v>
      </c>
      <c r="S2230" s="895" t="s">
        <v>1089</v>
      </c>
      <c r="T2230" s="889">
        <f>J2230*Tabellen!$F$2</f>
        <v>1035.8688999999999</v>
      </c>
      <c r="U2230" s="889">
        <f>R2230*Tabellen!$G$2</f>
        <v>32.67</v>
      </c>
      <c r="V2230" s="889">
        <f>T2230*Tabellen!$H$2</f>
        <v>217.53246899999999</v>
      </c>
      <c r="W2230" s="889">
        <f>U2230+V2230</f>
        <v>250.20246900000001</v>
      </c>
      <c r="X2230" s="889">
        <f>O2230+W2230</f>
        <v>1649.071369</v>
      </c>
      <c r="Y2230" s="888"/>
      <c r="Z2230" s="836"/>
    </row>
    <row r="2231" spans="1:71" s="575" customFormat="1" ht="15.6" customHeight="1" outlineLevel="2" x14ac:dyDescent="0.2">
      <c r="A2231" s="811"/>
      <c r="B2231" s="578"/>
      <c r="C2231" s="694"/>
      <c r="D2231" s="578" t="s">
        <v>1689</v>
      </c>
      <c r="E2231" s="579"/>
      <c r="F2231" s="578"/>
      <c r="G2231" s="579"/>
      <c r="H2231" s="1011"/>
      <c r="I2231" s="781"/>
      <c r="J2231" s="768"/>
      <c r="K2231" s="768"/>
      <c r="L2231" s="768"/>
      <c r="M2231" s="768"/>
      <c r="N2231" s="704"/>
      <c r="O2231" s="897"/>
      <c r="P2231" s="897"/>
      <c r="Q2231" s="894"/>
      <c r="R2231" s="889"/>
      <c r="S2231" s="895"/>
      <c r="T2231" s="889"/>
      <c r="U2231" s="889"/>
      <c r="V2231" s="889"/>
      <c r="W2231" s="889"/>
      <c r="X2231" s="889"/>
      <c r="Y2231" s="897"/>
      <c r="Z2231" s="839"/>
      <c r="AA2231" s="839"/>
      <c r="AB2231" s="839"/>
      <c r="AC2231" s="839"/>
      <c r="AD2231" s="839"/>
      <c r="AE2231" s="839"/>
      <c r="AF2231" s="839"/>
      <c r="AG2231" s="839"/>
      <c r="AH2231" s="839"/>
      <c r="AI2231" s="839"/>
      <c r="AJ2231" s="839"/>
      <c r="AK2231" s="839"/>
      <c r="AL2231" s="839"/>
      <c r="AM2231" s="839"/>
      <c r="AN2231" s="839"/>
      <c r="AO2231" s="839"/>
      <c r="AP2231" s="839"/>
      <c r="AQ2231" s="839"/>
      <c r="AR2231" s="839"/>
      <c r="AS2231" s="839"/>
      <c r="AT2231" s="839"/>
      <c r="AU2231" s="839"/>
      <c r="AV2231" s="839"/>
      <c r="AW2231" s="839"/>
      <c r="AX2231" s="839"/>
      <c r="AY2231" s="839"/>
      <c r="AZ2231" s="839"/>
      <c r="BA2231" s="839"/>
      <c r="BB2231" s="839"/>
      <c r="BC2231" s="839"/>
      <c r="BD2231" s="839"/>
      <c r="BE2231" s="839"/>
      <c r="BF2231" s="839"/>
      <c r="BG2231" s="839"/>
      <c r="BH2231" s="839"/>
      <c r="BI2231" s="839"/>
      <c r="BJ2231" s="839"/>
      <c r="BK2231" s="839"/>
      <c r="BL2231" s="839"/>
      <c r="BM2231" s="839"/>
      <c r="BN2231" s="839"/>
      <c r="BO2231" s="839"/>
      <c r="BP2231" s="839"/>
      <c r="BQ2231" s="839"/>
      <c r="BR2231" s="839"/>
      <c r="BS2231" s="839"/>
    </row>
    <row r="2232" spans="1:71" s="575" customFormat="1" ht="15.6" customHeight="1" outlineLevel="2" x14ac:dyDescent="0.2">
      <c r="A2232" s="811"/>
      <c r="B2232" s="578"/>
      <c r="C2232" s="694"/>
      <c r="D2232" s="578" t="s">
        <v>1690</v>
      </c>
      <c r="E2232" s="579"/>
      <c r="F2232" s="578"/>
      <c r="G2232" s="579"/>
      <c r="H2232" s="1011"/>
      <c r="I2232" s="781"/>
      <c r="J2232" s="768"/>
      <c r="K2232" s="768"/>
      <c r="L2232" s="768"/>
      <c r="M2232" s="768"/>
      <c r="N2232" s="704"/>
      <c r="O2232" s="897"/>
      <c r="P2232" s="897"/>
      <c r="Q2232" s="894"/>
      <c r="R2232" s="889"/>
      <c r="S2232" s="895"/>
      <c r="T2232" s="889"/>
      <c r="U2232" s="889"/>
      <c r="V2232" s="889"/>
      <c r="W2232" s="889"/>
      <c r="X2232" s="889"/>
      <c r="Y2232" s="897"/>
      <c r="Z2232" s="839"/>
      <c r="AA2232" s="839"/>
      <c r="AB2232" s="839"/>
      <c r="AC2232" s="839"/>
      <c r="AD2232" s="839"/>
      <c r="AE2232" s="839"/>
      <c r="AF2232" s="839"/>
      <c r="AG2232" s="839"/>
      <c r="AH2232" s="839"/>
      <c r="AI2232" s="839"/>
      <c r="AJ2232" s="839"/>
      <c r="AK2232" s="839"/>
      <c r="AL2232" s="839"/>
      <c r="AM2232" s="839"/>
      <c r="AN2232" s="839"/>
      <c r="AO2232" s="839"/>
      <c r="AP2232" s="839"/>
      <c r="AQ2232" s="839"/>
      <c r="AR2232" s="839"/>
      <c r="AS2232" s="839"/>
      <c r="AT2232" s="839"/>
      <c r="AU2232" s="839"/>
      <c r="AV2232" s="839"/>
      <c r="AW2232" s="839"/>
      <c r="AX2232" s="839"/>
      <c r="AY2232" s="839"/>
      <c r="AZ2232" s="839"/>
      <c r="BA2232" s="839"/>
      <c r="BB2232" s="839"/>
      <c r="BC2232" s="839"/>
      <c r="BD2232" s="839"/>
      <c r="BE2232" s="839"/>
      <c r="BF2232" s="839"/>
      <c r="BG2232" s="839"/>
      <c r="BH2232" s="839"/>
      <c r="BI2232" s="839"/>
      <c r="BJ2232" s="839"/>
      <c r="BK2232" s="839"/>
      <c r="BL2232" s="839"/>
      <c r="BM2232" s="839"/>
      <c r="BN2232" s="839"/>
      <c r="BO2232" s="839"/>
      <c r="BP2232" s="839"/>
      <c r="BQ2232" s="839"/>
      <c r="BR2232" s="839"/>
      <c r="BS2232" s="839"/>
    </row>
    <row r="2233" spans="1:71" s="575" customFormat="1" ht="15.6" customHeight="1" outlineLevel="2" x14ac:dyDescent="0.2">
      <c r="A2233" s="811"/>
      <c r="B2233" s="686"/>
      <c r="C2233" s="699"/>
      <c r="D2233" s="692" t="s">
        <v>1224</v>
      </c>
      <c r="E2233" s="593"/>
      <c r="F2233" s="594"/>
      <c r="G2233" s="574"/>
      <c r="H2233" s="593"/>
      <c r="I2233" s="771"/>
      <c r="J2233" s="771"/>
      <c r="K2233" s="771"/>
      <c r="L2233" s="771"/>
      <c r="M2233" s="772"/>
      <c r="N2233" s="704"/>
      <c r="O2233" s="897"/>
      <c r="P2233" s="897"/>
      <c r="Q2233" s="894"/>
      <c r="R2233" s="889"/>
      <c r="S2233" s="895"/>
      <c r="T2233" s="889"/>
      <c r="U2233" s="889"/>
      <c r="V2233" s="889"/>
      <c r="W2233" s="889"/>
      <c r="X2233" s="889"/>
      <c r="Y2233" s="890"/>
      <c r="Z2233" s="841"/>
      <c r="AA2233" s="839"/>
      <c r="AB2233" s="839"/>
      <c r="AC2233" s="839"/>
      <c r="AD2233" s="839"/>
      <c r="AE2233" s="839"/>
      <c r="AF2233" s="839"/>
      <c r="AG2233" s="839"/>
      <c r="AH2233" s="839"/>
      <c r="AI2233" s="839"/>
      <c r="AJ2233" s="839"/>
      <c r="AK2233" s="839"/>
      <c r="AL2233" s="839"/>
      <c r="AM2233" s="839"/>
      <c r="AN2233" s="839"/>
      <c r="AO2233" s="839"/>
      <c r="AP2233" s="839"/>
      <c r="AQ2233" s="839"/>
      <c r="AR2233" s="839"/>
      <c r="AS2233" s="839"/>
      <c r="AT2233" s="839"/>
      <c r="AU2233" s="839"/>
      <c r="AV2233" s="839"/>
      <c r="AW2233" s="839"/>
      <c r="AX2233" s="839"/>
      <c r="AY2233" s="839"/>
      <c r="AZ2233" s="839"/>
      <c r="BA2233" s="839"/>
      <c r="BB2233" s="839"/>
      <c r="BC2233" s="839"/>
      <c r="BD2233" s="839"/>
      <c r="BE2233" s="839"/>
      <c r="BF2233" s="839"/>
      <c r="BG2233" s="839"/>
      <c r="BH2233" s="839"/>
      <c r="BI2233" s="839"/>
      <c r="BJ2233" s="839"/>
      <c r="BK2233" s="839"/>
      <c r="BL2233" s="839"/>
      <c r="BM2233" s="839"/>
      <c r="BN2233" s="839"/>
      <c r="BO2233" s="839"/>
      <c r="BP2233" s="839"/>
      <c r="BQ2233" s="839"/>
      <c r="BR2233" s="839"/>
      <c r="BS2233" s="839"/>
    </row>
    <row r="2234" spans="1:71" s="575" customFormat="1" ht="15.6" customHeight="1" outlineLevel="2" x14ac:dyDescent="0.2">
      <c r="A2234" s="811"/>
      <c r="B2234" s="686"/>
      <c r="C2234" s="699"/>
      <c r="D2234" s="692" t="s">
        <v>1358</v>
      </c>
      <c r="E2234" s="593"/>
      <c r="F2234" s="594"/>
      <c r="G2234" s="574"/>
      <c r="H2234" s="593"/>
      <c r="I2234" s="771"/>
      <c r="J2234" s="771"/>
      <c r="K2234" s="771"/>
      <c r="L2234" s="768"/>
      <c r="M2234" s="772"/>
      <c r="N2234" s="704"/>
      <c r="O2234" s="888"/>
      <c r="P2234" s="888"/>
      <c r="Q2234" s="894"/>
      <c r="R2234" s="889"/>
      <c r="S2234" s="895"/>
      <c r="T2234" s="889"/>
      <c r="U2234" s="889"/>
      <c r="V2234" s="889"/>
      <c r="W2234" s="889"/>
      <c r="X2234" s="889"/>
      <c r="Y2234" s="890"/>
      <c r="Z2234" s="841"/>
      <c r="AA2234" s="839"/>
      <c r="AB2234" s="839"/>
      <c r="AC2234" s="839"/>
      <c r="AD2234" s="839"/>
      <c r="AE2234" s="839"/>
      <c r="AF2234" s="839"/>
      <c r="AG2234" s="839"/>
      <c r="AH2234" s="839"/>
      <c r="AI2234" s="839"/>
      <c r="AJ2234" s="839"/>
      <c r="AK2234" s="839"/>
      <c r="AL2234" s="839"/>
      <c r="AM2234" s="839"/>
      <c r="AN2234" s="839"/>
      <c r="AO2234" s="839"/>
      <c r="AP2234" s="839"/>
      <c r="AQ2234" s="839"/>
      <c r="AR2234" s="839"/>
      <c r="AS2234" s="839"/>
      <c r="AT2234" s="839"/>
      <c r="AU2234" s="839"/>
      <c r="AV2234" s="839"/>
      <c r="AW2234" s="839"/>
      <c r="AX2234" s="839"/>
      <c r="AY2234" s="839"/>
      <c r="AZ2234" s="839"/>
      <c r="BA2234" s="839"/>
      <c r="BB2234" s="839"/>
      <c r="BC2234" s="839"/>
      <c r="BD2234" s="839"/>
      <c r="BE2234" s="839"/>
      <c r="BF2234" s="839"/>
      <c r="BG2234" s="839"/>
      <c r="BH2234" s="839"/>
      <c r="BI2234" s="839"/>
      <c r="BJ2234" s="839"/>
      <c r="BK2234" s="839"/>
      <c r="BL2234" s="839"/>
      <c r="BM2234" s="839"/>
      <c r="BN2234" s="839"/>
      <c r="BO2234" s="839"/>
      <c r="BP2234" s="839"/>
      <c r="BQ2234" s="839"/>
      <c r="BR2234" s="839"/>
      <c r="BS2234" s="839"/>
    </row>
    <row r="2235" spans="1:71" ht="15.6" customHeight="1" outlineLevel="2" x14ac:dyDescent="0.2">
      <c r="H2235" s="1011"/>
    </row>
    <row r="2236" spans="1:71" ht="9" customHeight="1" outlineLevel="1" x14ac:dyDescent="0.2">
      <c r="B2236" s="582"/>
      <c r="D2236" s="583"/>
      <c r="E2236" s="585"/>
      <c r="F2236" s="583"/>
      <c r="G2236" s="584"/>
      <c r="H2236" s="1018"/>
      <c r="I2236" s="769"/>
      <c r="J2236" s="769"/>
      <c r="K2236" s="769"/>
      <c r="L2236" s="769"/>
      <c r="M2236" s="769"/>
      <c r="N2236" s="694"/>
      <c r="O2236" s="892"/>
      <c r="P2236" s="892"/>
      <c r="Q2236" s="892"/>
      <c r="R2236" s="893"/>
      <c r="S2236" s="893"/>
      <c r="T2236" s="893"/>
      <c r="U2236" s="893"/>
      <c r="V2236" s="893"/>
      <c r="W2236" s="893"/>
      <c r="X2236" s="893"/>
      <c r="Y2236" s="892"/>
      <c r="Z2236" s="837"/>
      <c r="AA2236" s="838"/>
      <c r="AG2236" s="835"/>
      <c r="AH2236" s="835"/>
    </row>
    <row r="2237" spans="1:71" s="574" customFormat="1" ht="15.6" customHeight="1" outlineLevel="1" x14ac:dyDescent="0.2">
      <c r="B2237" s="569" t="s">
        <v>1807</v>
      </c>
      <c r="C2237" s="814"/>
      <c r="D2237" s="570" t="s">
        <v>1822</v>
      </c>
      <c r="E2237" s="577">
        <v>1</v>
      </c>
      <c r="F2237" s="570" t="s">
        <v>73</v>
      </c>
      <c r="G2237" s="571"/>
      <c r="H2237" s="1016">
        <f>SUM(H2239:H2247)</f>
        <v>8.5079999999999991</v>
      </c>
      <c r="I2237" s="767"/>
      <c r="J2237" s="767">
        <f>SUM(J2239:J2247)</f>
        <v>892.97</v>
      </c>
      <c r="K2237" s="767"/>
      <c r="L2237" s="767">
        <f>SUM(L2239:L2247)</f>
        <v>0</v>
      </c>
      <c r="M2237" s="767">
        <f>SUM(M2239:M2247)</f>
        <v>1403.45</v>
      </c>
      <c r="N2237" s="814"/>
      <c r="O2237" s="767">
        <f>SUM(O2238:O2246)</f>
        <v>1698.1745000000001</v>
      </c>
      <c r="P2237" s="885" t="str">
        <f>B2237</f>
        <v>V4-4-B15</v>
      </c>
      <c r="Q2237" s="885"/>
      <c r="R2237" s="886"/>
      <c r="S2237" s="886"/>
      <c r="T2237" s="886"/>
      <c r="U2237" s="899"/>
      <c r="V2237" s="886"/>
      <c r="W2237" s="886"/>
      <c r="X2237" s="886">
        <f>SUM(X2238:X2242)/E2237</f>
        <v>1980.669449</v>
      </c>
      <c r="Y2237" s="885"/>
    </row>
    <row r="2238" spans="1:71" s="575" customFormat="1" ht="15.6" customHeight="1" outlineLevel="2" x14ac:dyDescent="0.2">
      <c r="A2238" s="811"/>
      <c r="B2238" s="578"/>
      <c r="C2238" s="694"/>
      <c r="D2238" s="576"/>
      <c r="E2238" s="579"/>
      <c r="F2238" s="578"/>
      <c r="G2238" s="579"/>
      <c r="H2238" s="1011"/>
      <c r="I2238" s="781"/>
      <c r="J2238" s="768"/>
      <c r="K2238" s="768"/>
      <c r="L2238" s="768"/>
      <c r="M2238" s="768"/>
      <c r="N2238" s="704"/>
      <c r="O2238" s="888" t="str">
        <f>R2238</f>
        <v>incl. opslagen</v>
      </c>
      <c r="P2238" s="888"/>
      <c r="Q2238" s="894"/>
      <c r="R2238" s="901" t="str">
        <f>Tabellen!$C$2</f>
        <v>incl. opslagen</v>
      </c>
      <c r="S2238" s="895"/>
      <c r="T2238" s="901" t="str">
        <f>Tabellen!$C$2</f>
        <v>incl. opslagen</v>
      </c>
      <c r="U2238" s="889"/>
      <c r="V2238" s="889"/>
      <c r="W2238" s="889"/>
      <c r="X2238" s="889"/>
      <c r="Y2238" s="897"/>
      <c r="Z2238" s="839"/>
      <c r="AA2238" s="839"/>
      <c r="AB2238" s="839"/>
      <c r="AC2238" s="839"/>
      <c r="AD2238" s="839"/>
      <c r="AE2238" s="839"/>
      <c r="AF2238" s="839"/>
      <c r="AG2238" s="839"/>
      <c r="AH2238" s="839"/>
      <c r="AI2238" s="839"/>
      <c r="AJ2238" s="839"/>
      <c r="AK2238" s="839"/>
      <c r="AL2238" s="839"/>
      <c r="AM2238" s="839"/>
      <c r="AN2238" s="839"/>
      <c r="AO2238" s="839"/>
      <c r="AP2238" s="839"/>
      <c r="AQ2238" s="839"/>
      <c r="AR2238" s="839"/>
      <c r="AS2238" s="839"/>
      <c r="AT2238" s="839"/>
      <c r="AU2238" s="839"/>
      <c r="AV2238" s="839"/>
      <c r="AW2238" s="839"/>
      <c r="AX2238" s="839"/>
      <c r="AY2238" s="839"/>
      <c r="AZ2238" s="839"/>
      <c r="BA2238" s="839"/>
      <c r="BB2238" s="839"/>
      <c r="BC2238" s="839"/>
      <c r="BD2238" s="839"/>
      <c r="BE2238" s="839"/>
      <c r="BF2238" s="839"/>
      <c r="BG2238" s="839"/>
      <c r="BH2238" s="839"/>
      <c r="BI2238" s="839"/>
      <c r="BJ2238" s="839"/>
      <c r="BK2238" s="839"/>
      <c r="BL2238" s="839"/>
      <c r="BM2238" s="839"/>
      <c r="BN2238" s="839"/>
      <c r="BO2238" s="839"/>
      <c r="BP2238" s="839"/>
      <c r="BQ2238" s="839"/>
      <c r="BR2238" s="839"/>
      <c r="BS2238" s="839"/>
    </row>
    <row r="2239" spans="1:71" s="575" customFormat="1" ht="15.6" customHeight="1" outlineLevel="2" x14ac:dyDescent="0.2">
      <c r="A2239" s="811"/>
      <c r="B2239" s="578"/>
      <c r="C2239" s="694"/>
      <c r="D2239" s="578" t="s">
        <v>1225</v>
      </c>
      <c r="E2239" s="579">
        <v>1</v>
      </c>
      <c r="F2239" s="576" t="s">
        <v>73</v>
      </c>
      <c r="G2239" s="579">
        <v>2.5</v>
      </c>
      <c r="H2239" s="597">
        <f>E2239*G2239</f>
        <v>2.5</v>
      </c>
      <c r="I2239" s="768">
        <v>25</v>
      </c>
      <c r="J2239" s="768">
        <f>E2239*I2239</f>
        <v>25</v>
      </c>
      <c r="K2239" s="768"/>
      <c r="L2239" s="768">
        <f>E2239*K2239</f>
        <v>0</v>
      </c>
      <c r="M2239" s="768">
        <f>J2239+H2239*Tabellen!$K$2+L2239</f>
        <v>175</v>
      </c>
      <c r="N2239" s="704"/>
      <c r="O2239" s="889">
        <f>R2239+T2239</f>
        <v>211.75</v>
      </c>
      <c r="P2239" s="902"/>
      <c r="Q2239" s="894" t="s">
        <v>1007</v>
      </c>
      <c r="R2239" s="889">
        <f>H2239*Tabellen!$K$2*Tabellen!$F$2</f>
        <v>181.5</v>
      </c>
      <c r="S2239" s="895" t="s">
        <v>1089</v>
      </c>
      <c r="T2239" s="889">
        <f>J2239*Tabellen!$F$2</f>
        <v>30.25</v>
      </c>
      <c r="U2239" s="889">
        <f>R2239*Tabellen!$G$2</f>
        <v>16.335000000000001</v>
      </c>
      <c r="V2239" s="889">
        <f>T2239*Tabellen!$H$2</f>
        <v>6.3525</v>
      </c>
      <c r="W2239" s="889">
        <f>U2239+V2239</f>
        <v>22.6875</v>
      </c>
      <c r="X2239" s="889">
        <f>O2239+W2239</f>
        <v>234.4375</v>
      </c>
      <c r="Y2239" s="888"/>
      <c r="Z2239" s="839"/>
      <c r="AA2239" s="839"/>
      <c r="AB2239" s="839"/>
      <c r="AC2239" s="839"/>
      <c r="AD2239" s="839"/>
      <c r="AE2239" s="839"/>
      <c r="AF2239" s="839"/>
      <c r="AG2239" s="839"/>
      <c r="AH2239" s="839"/>
      <c r="AI2239" s="839"/>
      <c r="AJ2239" s="839"/>
      <c r="AK2239" s="839"/>
      <c r="AL2239" s="839"/>
      <c r="AM2239" s="839"/>
      <c r="AN2239" s="839"/>
      <c r="AO2239" s="839"/>
      <c r="AP2239" s="839"/>
      <c r="AQ2239" s="839"/>
      <c r="AR2239" s="839"/>
      <c r="AS2239" s="839"/>
      <c r="AT2239" s="839"/>
      <c r="AU2239" s="839"/>
      <c r="AV2239" s="839"/>
      <c r="AW2239" s="839"/>
      <c r="AX2239" s="839"/>
      <c r="AY2239" s="839"/>
      <c r="AZ2239" s="839"/>
      <c r="BA2239" s="839"/>
      <c r="BB2239" s="839"/>
      <c r="BC2239" s="839"/>
      <c r="BD2239" s="839"/>
      <c r="BE2239" s="839"/>
      <c r="BF2239" s="839"/>
      <c r="BG2239" s="839"/>
      <c r="BH2239" s="839"/>
      <c r="BI2239" s="839"/>
      <c r="BJ2239" s="839"/>
      <c r="BK2239" s="839"/>
      <c r="BL2239" s="839"/>
      <c r="BM2239" s="839"/>
      <c r="BN2239" s="839"/>
      <c r="BO2239" s="839"/>
      <c r="BP2239" s="839"/>
      <c r="BQ2239" s="839"/>
      <c r="BR2239" s="839"/>
      <c r="BS2239" s="839"/>
    </row>
    <row r="2240" spans="1:71" ht="15.6" customHeight="1" outlineLevel="2" x14ac:dyDescent="0.2">
      <c r="D2240" s="576" t="s">
        <v>1227</v>
      </c>
      <c r="E2240" s="579">
        <v>1</v>
      </c>
      <c r="F2240" s="576" t="s">
        <v>72</v>
      </c>
      <c r="G2240" s="580">
        <v>0.5</v>
      </c>
      <c r="H2240" s="1011">
        <f>E2240*G2240</f>
        <v>0.5</v>
      </c>
      <c r="J2240" s="768">
        <f>E2240*I2240</f>
        <v>0</v>
      </c>
      <c r="L2240" s="768">
        <f>E2240*K2240</f>
        <v>0</v>
      </c>
      <c r="M2240" s="768">
        <f>J2240+H2240*Tabellen!$K$2+L2240</f>
        <v>30</v>
      </c>
      <c r="O2240" s="889">
        <f>R2240+T2240</f>
        <v>36.299999999999997</v>
      </c>
      <c r="P2240" s="902"/>
      <c r="Q2240" s="894" t="s">
        <v>1007</v>
      </c>
      <c r="R2240" s="889">
        <f>H2240*Tabellen!$K$2*Tabellen!$F$2</f>
        <v>36.299999999999997</v>
      </c>
      <c r="S2240" s="895" t="s">
        <v>1089</v>
      </c>
      <c r="T2240" s="889">
        <f>J2240*Tabellen!$F$2</f>
        <v>0</v>
      </c>
      <c r="U2240" s="889">
        <f>R2240*Tabellen!$G$2</f>
        <v>3.2669999999999995</v>
      </c>
      <c r="V2240" s="889">
        <f>T2240*Tabellen!$H$2</f>
        <v>0</v>
      </c>
      <c r="W2240" s="889">
        <f>U2240+V2240</f>
        <v>3.2669999999999995</v>
      </c>
      <c r="X2240" s="889">
        <f>O2240+W2240</f>
        <v>39.566999999999993</v>
      </c>
    </row>
    <row r="2241" spans="1:71" s="733" customFormat="1" ht="15.6" customHeight="1" outlineLevel="2" x14ac:dyDescent="0.2">
      <c r="A2241" s="813"/>
      <c r="B2241" s="578"/>
      <c r="C2241" s="694"/>
      <c r="D2241" s="576" t="s">
        <v>1226</v>
      </c>
      <c r="E2241" s="579">
        <f>1.14+1.14+1.4+1.4</f>
        <v>5.08</v>
      </c>
      <c r="F2241" s="576" t="s">
        <v>71</v>
      </c>
      <c r="G2241" s="580">
        <v>0.1</v>
      </c>
      <c r="H2241" s="597">
        <f>E2241*G2241</f>
        <v>0.50800000000000001</v>
      </c>
      <c r="I2241" s="768"/>
      <c r="J2241" s="768"/>
      <c r="K2241" s="768"/>
      <c r="L2241" s="768"/>
      <c r="M2241" s="768">
        <f>J2241+H2241*Tabellen!$K$2+L2241</f>
        <v>30.48</v>
      </c>
      <c r="N2241" s="736"/>
      <c r="O2241" s="889">
        <f>R2241+T2241</f>
        <v>36.880800000000001</v>
      </c>
      <c r="P2241" s="902"/>
      <c r="Q2241" s="894" t="s">
        <v>1007</v>
      </c>
      <c r="R2241" s="889">
        <f>H2241*Tabellen!$K$2*Tabellen!$F$2</f>
        <v>36.880800000000001</v>
      </c>
      <c r="S2241" s="895" t="s">
        <v>1089</v>
      </c>
      <c r="T2241" s="889">
        <f>J2241*Tabellen!$F$2</f>
        <v>0</v>
      </c>
      <c r="U2241" s="889">
        <f>R2241*Tabellen!$G$2</f>
        <v>3.3192719999999998</v>
      </c>
      <c r="V2241" s="889">
        <f>T2241*Tabellen!$H$2</f>
        <v>0</v>
      </c>
      <c r="W2241" s="889">
        <f>U2241+V2241</f>
        <v>3.3192719999999998</v>
      </c>
      <c r="X2241" s="889">
        <f>O2241+W2241</f>
        <v>40.200071999999999</v>
      </c>
      <c r="Y2241" s="905"/>
      <c r="Z2241" s="842"/>
      <c r="AA2241" s="842"/>
      <c r="AB2241" s="842"/>
      <c r="AC2241" s="842"/>
      <c r="AD2241" s="842"/>
      <c r="AE2241" s="842"/>
      <c r="AF2241" s="842"/>
      <c r="AG2241" s="842"/>
      <c r="AH2241" s="842"/>
      <c r="AI2241" s="842"/>
      <c r="AJ2241" s="842"/>
      <c r="AK2241" s="842"/>
      <c r="AL2241" s="842"/>
      <c r="AM2241" s="842"/>
      <c r="AN2241" s="842"/>
      <c r="AO2241" s="842"/>
      <c r="AP2241" s="842"/>
      <c r="AQ2241" s="842"/>
      <c r="AR2241" s="842"/>
      <c r="AS2241" s="842"/>
      <c r="AT2241" s="842"/>
      <c r="AU2241" s="842"/>
      <c r="AV2241" s="842"/>
      <c r="AW2241" s="842"/>
      <c r="AX2241" s="842"/>
      <c r="AY2241" s="842"/>
      <c r="AZ2241" s="842"/>
      <c r="BA2241" s="842"/>
      <c r="BB2241" s="842"/>
      <c r="BC2241" s="842"/>
      <c r="BD2241" s="842"/>
      <c r="BE2241" s="842"/>
      <c r="BF2241" s="842"/>
      <c r="BG2241" s="842"/>
      <c r="BH2241" s="842"/>
      <c r="BI2241" s="842"/>
      <c r="BJ2241" s="842"/>
      <c r="BK2241" s="842"/>
      <c r="BL2241" s="842"/>
      <c r="BM2241" s="842"/>
      <c r="BN2241" s="842"/>
      <c r="BO2241" s="842"/>
      <c r="BP2241" s="842"/>
      <c r="BQ2241" s="842"/>
      <c r="BR2241" s="842"/>
      <c r="BS2241" s="842"/>
    </row>
    <row r="2242" spans="1:71" ht="15.6" customHeight="1" outlineLevel="2" x14ac:dyDescent="0.2">
      <c r="B2242" s="578" t="s">
        <v>1779</v>
      </c>
      <c r="D2242" s="576" t="s">
        <v>1780</v>
      </c>
      <c r="E2242" s="579">
        <v>1</v>
      </c>
      <c r="F2242" s="576" t="s">
        <v>73</v>
      </c>
      <c r="G2242" s="580">
        <v>5</v>
      </c>
      <c r="H2242" s="1011">
        <f>E2242*G2242</f>
        <v>5</v>
      </c>
      <c r="I2242" s="781">
        <v>867.97</v>
      </c>
      <c r="J2242" s="768">
        <f>E2242*I2242</f>
        <v>867.97</v>
      </c>
      <c r="L2242" s="768">
        <f>E2242*K2242</f>
        <v>0</v>
      </c>
      <c r="M2242" s="768">
        <f>J2242+H2242*Tabellen!$K$2+L2242</f>
        <v>1167.97</v>
      </c>
      <c r="N2242" s="703"/>
      <c r="O2242" s="889">
        <f>R2242+T2242</f>
        <v>1413.2437</v>
      </c>
      <c r="P2242" s="902"/>
      <c r="Q2242" s="894" t="s">
        <v>1007</v>
      </c>
      <c r="R2242" s="889">
        <f>H2242*Tabellen!$K$2*Tabellen!$F$2</f>
        <v>363</v>
      </c>
      <c r="S2242" s="895" t="s">
        <v>1089</v>
      </c>
      <c r="T2242" s="889">
        <f>J2242*Tabellen!$F$2</f>
        <v>1050.2437</v>
      </c>
      <c r="U2242" s="889">
        <f>R2242*Tabellen!$G$2</f>
        <v>32.67</v>
      </c>
      <c r="V2242" s="889">
        <f>T2242*Tabellen!$H$2</f>
        <v>220.551177</v>
      </c>
      <c r="W2242" s="889">
        <f>U2242+V2242</f>
        <v>253.22117700000001</v>
      </c>
      <c r="X2242" s="889">
        <f>O2242+W2242</f>
        <v>1666.4648769999999</v>
      </c>
      <c r="Y2242" s="888"/>
      <c r="Z2242" s="836"/>
    </row>
    <row r="2243" spans="1:71" s="575" customFormat="1" ht="15.6" customHeight="1" outlineLevel="2" x14ac:dyDescent="0.2">
      <c r="A2243" s="811"/>
      <c r="B2243" s="578"/>
      <c r="C2243" s="694"/>
      <c r="D2243" s="578" t="s">
        <v>1689</v>
      </c>
      <c r="E2243" s="579"/>
      <c r="F2243" s="578"/>
      <c r="G2243" s="579"/>
      <c r="H2243" s="1011"/>
      <c r="I2243" s="781"/>
      <c r="J2243" s="768"/>
      <c r="K2243" s="768"/>
      <c r="L2243" s="768"/>
      <c r="M2243" s="768"/>
      <c r="N2243" s="704"/>
      <c r="O2243" s="897"/>
      <c r="P2243" s="897"/>
      <c r="Q2243" s="894"/>
      <c r="R2243" s="889"/>
      <c r="S2243" s="895"/>
      <c r="T2243" s="889"/>
      <c r="U2243" s="889"/>
      <c r="V2243" s="889"/>
      <c r="W2243" s="889"/>
      <c r="X2243" s="889"/>
      <c r="Y2243" s="897"/>
      <c r="Z2243" s="839"/>
      <c r="AA2243" s="839"/>
      <c r="AB2243" s="839"/>
      <c r="AC2243" s="839"/>
      <c r="AD2243" s="839"/>
      <c r="AE2243" s="839"/>
      <c r="AF2243" s="839"/>
      <c r="AG2243" s="839"/>
      <c r="AH2243" s="839"/>
      <c r="AI2243" s="839"/>
      <c r="AJ2243" s="839"/>
      <c r="AK2243" s="839"/>
      <c r="AL2243" s="839"/>
      <c r="AM2243" s="839"/>
      <c r="AN2243" s="839"/>
      <c r="AO2243" s="839"/>
      <c r="AP2243" s="839"/>
      <c r="AQ2243" s="839"/>
      <c r="AR2243" s="839"/>
      <c r="AS2243" s="839"/>
      <c r="AT2243" s="839"/>
      <c r="AU2243" s="839"/>
      <c r="AV2243" s="839"/>
      <c r="AW2243" s="839"/>
      <c r="AX2243" s="839"/>
      <c r="AY2243" s="839"/>
      <c r="AZ2243" s="839"/>
      <c r="BA2243" s="839"/>
      <c r="BB2243" s="839"/>
      <c r="BC2243" s="839"/>
      <c r="BD2243" s="839"/>
      <c r="BE2243" s="839"/>
      <c r="BF2243" s="839"/>
      <c r="BG2243" s="839"/>
      <c r="BH2243" s="839"/>
      <c r="BI2243" s="839"/>
      <c r="BJ2243" s="839"/>
      <c r="BK2243" s="839"/>
      <c r="BL2243" s="839"/>
      <c r="BM2243" s="839"/>
      <c r="BN2243" s="839"/>
      <c r="BO2243" s="839"/>
      <c r="BP2243" s="839"/>
      <c r="BQ2243" s="839"/>
      <c r="BR2243" s="839"/>
      <c r="BS2243" s="839"/>
    </row>
    <row r="2244" spans="1:71" s="575" customFormat="1" ht="15.6" customHeight="1" outlineLevel="2" x14ac:dyDescent="0.2">
      <c r="A2244" s="811"/>
      <c r="B2244" s="578"/>
      <c r="C2244" s="694"/>
      <c r="D2244" s="578" t="s">
        <v>1690</v>
      </c>
      <c r="E2244" s="579"/>
      <c r="F2244" s="578"/>
      <c r="G2244" s="579"/>
      <c r="H2244" s="1011"/>
      <c r="I2244" s="781"/>
      <c r="J2244" s="768"/>
      <c r="K2244" s="768"/>
      <c r="L2244" s="768"/>
      <c r="M2244" s="768"/>
      <c r="N2244" s="704"/>
      <c r="O2244" s="897"/>
      <c r="P2244" s="897"/>
      <c r="Q2244" s="894"/>
      <c r="R2244" s="889"/>
      <c r="S2244" s="895"/>
      <c r="T2244" s="889"/>
      <c r="U2244" s="889"/>
      <c r="V2244" s="889"/>
      <c r="W2244" s="889"/>
      <c r="X2244" s="889"/>
      <c r="Y2244" s="897"/>
      <c r="Z2244" s="839"/>
      <c r="AA2244" s="839"/>
      <c r="AB2244" s="839"/>
      <c r="AC2244" s="839"/>
      <c r="AD2244" s="839"/>
      <c r="AE2244" s="839"/>
      <c r="AF2244" s="839"/>
      <c r="AG2244" s="839"/>
      <c r="AH2244" s="839"/>
      <c r="AI2244" s="839"/>
      <c r="AJ2244" s="839"/>
      <c r="AK2244" s="839"/>
      <c r="AL2244" s="839"/>
      <c r="AM2244" s="839"/>
      <c r="AN2244" s="839"/>
      <c r="AO2244" s="839"/>
      <c r="AP2244" s="839"/>
      <c r="AQ2244" s="839"/>
      <c r="AR2244" s="839"/>
      <c r="AS2244" s="839"/>
      <c r="AT2244" s="839"/>
      <c r="AU2244" s="839"/>
      <c r="AV2244" s="839"/>
      <c r="AW2244" s="839"/>
      <c r="AX2244" s="839"/>
      <c r="AY2244" s="839"/>
      <c r="AZ2244" s="839"/>
      <c r="BA2244" s="839"/>
      <c r="BB2244" s="839"/>
      <c r="BC2244" s="839"/>
      <c r="BD2244" s="839"/>
      <c r="BE2244" s="839"/>
      <c r="BF2244" s="839"/>
      <c r="BG2244" s="839"/>
      <c r="BH2244" s="839"/>
      <c r="BI2244" s="839"/>
      <c r="BJ2244" s="839"/>
      <c r="BK2244" s="839"/>
      <c r="BL2244" s="839"/>
      <c r="BM2244" s="839"/>
      <c r="BN2244" s="839"/>
      <c r="BO2244" s="839"/>
      <c r="BP2244" s="839"/>
      <c r="BQ2244" s="839"/>
      <c r="BR2244" s="839"/>
      <c r="BS2244" s="839"/>
    </row>
    <row r="2245" spans="1:71" s="575" customFormat="1" ht="15.6" customHeight="1" outlineLevel="2" x14ac:dyDescent="0.2">
      <c r="A2245" s="811"/>
      <c r="B2245" s="686"/>
      <c r="C2245" s="699"/>
      <c r="D2245" s="692" t="s">
        <v>1224</v>
      </c>
      <c r="E2245" s="593"/>
      <c r="F2245" s="594"/>
      <c r="G2245" s="574"/>
      <c r="H2245" s="593"/>
      <c r="I2245" s="771"/>
      <c r="J2245" s="771"/>
      <c r="K2245" s="771"/>
      <c r="L2245" s="771"/>
      <c r="M2245" s="772"/>
      <c r="N2245" s="704"/>
      <c r="O2245" s="897"/>
      <c r="P2245" s="897"/>
      <c r="Q2245" s="894"/>
      <c r="R2245" s="889"/>
      <c r="S2245" s="895"/>
      <c r="T2245" s="889"/>
      <c r="U2245" s="889"/>
      <c r="V2245" s="889"/>
      <c r="W2245" s="889"/>
      <c r="X2245" s="889"/>
      <c r="Y2245" s="890"/>
      <c r="Z2245" s="841"/>
      <c r="AA2245" s="839"/>
      <c r="AB2245" s="839"/>
      <c r="AC2245" s="839"/>
      <c r="AD2245" s="839"/>
      <c r="AE2245" s="839"/>
      <c r="AF2245" s="839"/>
      <c r="AG2245" s="839"/>
      <c r="AH2245" s="839"/>
      <c r="AI2245" s="839"/>
      <c r="AJ2245" s="839"/>
      <c r="AK2245" s="839"/>
      <c r="AL2245" s="839"/>
      <c r="AM2245" s="839"/>
      <c r="AN2245" s="839"/>
      <c r="AO2245" s="839"/>
      <c r="AP2245" s="839"/>
      <c r="AQ2245" s="839"/>
      <c r="AR2245" s="839"/>
      <c r="AS2245" s="839"/>
      <c r="AT2245" s="839"/>
      <c r="AU2245" s="839"/>
      <c r="AV2245" s="839"/>
      <c r="AW2245" s="839"/>
      <c r="AX2245" s="839"/>
      <c r="AY2245" s="839"/>
      <c r="AZ2245" s="839"/>
      <c r="BA2245" s="839"/>
      <c r="BB2245" s="839"/>
      <c r="BC2245" s="839"/>
      <c r="BD2245" s="839"/>
      <c r="BE2245" s="839"/>
      <c r="BF2245" s="839"/>
      <c r="BG2245" s="839"/>
      <c r="BH2245" s="839"/>
      <c r="BI2245" s="839"/>
      <c r="BJ2245" s="839"/>
      <c r="BK2245" s="839"/>
      <c r="BL2245" s="839"/>
      <c r="BM2245" s="839"/>
      <c r="BN2245" s="839"/>
      <c r="BO2245" s="839"/>
      <c r="BP2245" s="839"/>
      <c r="BQ2245" s="839"/>
      <c r="BR2245" s="839"/>
      <c r="BS2245" s="839"/>
    </row>
    <row r="2246" spans="1:71" s="575" customFormat="1" ht="15.6" customHeight="1" outlineLevel="2" x14ac:dyDescent="0.2">
      <c r="A2246" s="811"/>
      <c r="B2246" s="686"/>
      <c r="C2246" s="699"/>
      <c r="D2246" s="692" t="s">
        <v>1358</v>
      </c>
      <c r="E2246" s="593"/>
      <c r="F2246" s="594"/>
      <c r="G2246" s="574"/>
      <c r="H2246" s="593"/>
      <c r="I2246" s="771"/>
      <c r="J2246" s="771"/>
      <c r="K2246" s="771"/>
      <c r="L2246" s="768"/>
      <c r="M2246" s="772"/>
      <c r="N2246" s="704"/>
      <c r="O2246" s="888"/>
      <c r="P2246" s="888"/>
      <c r="Q2246" s="894"/>
      <c r="R2246" s="889"/>
      <c r="S2246" s="895"/>
      <c r="T2246" s="889"/>
      <c r="U2246" s="889"/>
      <c r="V2246" s="889"/>
      <c r="W2246" s="889"/>
      <c r="X2246" s="889"/>
      <c r="Y2246" s="890"/>
      <c r="Z2246" s="841"/>
      <c r="AA2246" s="839"/>
      <c r="AB2246" s="839"/>
      <c r="AC2246" s="839"/>
      <c r="AD2246" s="839"/>
      <c r="AE2246" s="839"/>
      <c r="AF2246" s="839"/>
      <c r="AG2246" s="839"/>
      <c r="AH2246" s="839"/>
      <c r="AI2246" s="839"/>
      <c r="AJ2246" s="839"/>
      <c r="AK2246" s="839"/>
      <c r="AL2246" s="839"/>
      <c r="AM2246" s="839"/>
      <c r="AN2246" s="839"/>
      <c r="AO2246" s="839"/>
      <c r="AP2246" s="839"/>
      <c r="AQ2246" s="839"/>
      <c r="AR2246" s="839"/>
      <c r="AS2246" s="839"/>
      <c r="AT2246" s="839"/>
      <c r="AU2246" s="839"/>
      <c r="AV2246" s="839"/>
      <c r="AW2246" s="839"/>
      <c r="AX2246" s="839"/>
      <c r="AY2246" s="839"/>
      <c r="AZ2246" s="839"/>
      <c r="BA2246" s="839"/>
      <c r="BB2246" s="839"/>
      <c r="BC2246" s="839"/>
      <c r="BD2246" s="839"/>
      <c r="BE2246" s="839"/>
      <c r="BF2246" s="839"/>
      <c r="BG2246" s="839"/>
      <c r="BH2246" s="839"/>
      <c r="BI2246" s="839"/>
      <c r="BJ2246" s="839"/>
      <c r="BK2246" s="839"/>
      <c r="BL2246" s="839"/>
      <c r="BM2246" s="839"/>
      <c r="BN2246" s="839"/>
      <c r="BO2246" s="839"/>
      <c r="BP2246" s="839"/>
      <c r="BQ2246" s="839"/>
      <c r="BR2246" s="839"/>
      <c r="BS2246" s="839"/>
    </row>
    <row r="2247" spans="1:71" ht="15.6" customHeight="1" outlineLevel="2" x14ac:dyDescent="0.2">
      <c r="H2247" s="1011"/>
    </row>
    <row r="2248" spans="1:71" ht="9" customHeight="1" outlineLevel="1" x14ac:dyDescent="0.2">
      <c r="B2248" s="582"/>
      <c r="D2248" s="583"/>
      <c r="E2248" s="585"/>
      <c r="F2248" s="583"/>
      <c r="G2248" s="584"/>
      <c r="H2248" s="1018"/>
      <c r="I2248" s="769"/>
      <c r="J2248" s="769"/>
      <c r="K2248" s="769"/>
      <c r="L2248" s="769"/>
      <c r="M2248" s="769"/>
      <c r="N2248" s="694"/>
      <c r="O2248" s="892"/>
      <c r="P2248" s="892"/>
      <c r="Q2248" s="892"/>
      <c r="R2248" s="893"/>
      <c r="S2248" s="893"/>
      <c r="T2248" s="893"/>
      <c r="U2248" s="893"/>
      <c r="V2248" s="893"/>
      <c r="W2248" s="893"/>
      <c r="X2248" s="893"/>
      <c r="Y2248" s="892"/>
      <c r="Z2248" s="837"/>
      <c r="AA2248" s="838"/>
      <c r="AG2248" s="835"/>
      <c r="AH2248" s="835"/>
    </row>
    <row r="2249" spans="1:71" s="789" customFormat="1" ht="15.6" customHeight="1" outlineLevel="1" x14ac:dyDescent="0.2">
      <c r="B2249" s="569" t="s">
        <v>1808</v>
      </c>
      <c r="C2249" s="814"/>
      <c r="D2249" s="570" t="s">
        <v>1823</v>
      </c>
      <c r="E2249" s="577">
        <v>1</v>
      </c>
      <c r="F2249" s="570" t="s">
        <v>73</v>
      </c>
      <c r="G2249" s="571"/>
      <c r="H2249" s="1016">
        <f>SUM(H2251:H2259)</f>
        <v>8.548</v>
      </c>
      <c r="I2249" s="767"/>
      <c r="J2249" s="767">
        <f>SUM(J2251:J2259)</f>
        <v>978.25</v>
      </c>
      <c r="K2249" s="767"/>
      <c r="L2249" s="767">
        <f>SUM(L2251:L2259)</f>
        <v>0</v>
      </c>
      <c r="M2249" s="767">
        <f>SUM(M2251:M2259)</f>
        <v>1491.13</v>
      </c>
      <c r="N2249" s="814"/>
      <c r="O2249" s="886">
        <f>SUM(O2250:O2254)</f>
        <v>1804.2673</v>
      </c>
      <c r="P2249" s="885" t="str">
        <f>B2249</f>
        <v>V4-4-B16</v>
      </c>
      <c r="Q2249" s="885"/>
      <c r="R2249" s="886"/>
      <c r="S2249" s="886"/>
      <c r="T2249" s="886"/>
      <c r="U2249" s="899"/>
      <c r="V2249" s="886"/>
      <c r="W2249" s="886"/>
      <c r="X2249" s="886">
        <f>SUM(X2250:X2254)/E2249</f>
        <v>2108.6932569999999</v>
      </c>
      <c r="Y2249" s="885"/>
      <c r="Z2249" s="836"/>
      <c r="AA2249" s="832"/>
      <c r="AB2249" s="832"/>
      <c r="AC2249" s="832"/>
      <c r="AD2249" s="832"/>
      <c r="AE2249" s="832"/>
      <c r="AF2249" s="832"/>
      <c r="AG2249" s="832"/>
      <c r="AH2249" s="832"/>
      <c r="AI2249" s="832"/>
      <c r="AJ2249" s="832"/>
      <c r="AK2249" s="832"/>
      <c r="AL2249" s="832"/>
      <c r="AM2249" s="832"/>
      <c r="AN2249" s="832"/>
      <c r="AO2249" s="832"/>
      <c r="AP2249" s="832"/>
      <c r="AQ2249" s="832"/>
      <c r="AR2249" s="832"/>
      <c r="AS2249" s="832"/>
      <c r="AT2249" s="832"/>
      <c r="AU2249" s="832"/>
      <c r="AV2249" s="832"/>
      <c r="AW2249" s="832"/>
      <c r="AX2249" s="832"/>
      <c r="AY2249" s="832"/>
      <c r="AZ2249" s="832"/>
      <c r="BA2249" s="832"/>
      <c r="BB2249" s="832"/>
      <c r="BC2249" s="832"/>
      <c r="BD2249" s="832"/>
      <c r="BE2249" s="832"/>
      <c r="BF2249" s="832"/>
      <c r="BG2249" s="832"/>
      <c r="BH2249" s="832"/>
      <c r="BI2249" s="832"/>
      <c r="BJ2249" s="832"/>
      <c r="BK2249" s="832"/>
      <c r="BL2249" s="832"/>
      <c r="BM2249" s="832"/>
      <c r="BN2249" s="832"/>
      <c r="BO2249" s="832"/>
      <c r="BP2249" s="832"/>
      <c r="BQ2249" s="832"/>
      <c r="BR2249" s="832"/>
      <c r="BS2249" s="832"/>
    </row>
    <row r="2250" spans="1:71" s="575" customFormat="1" ht="15.6" customHeight="1" outlineLevel="2" x14ac:dyDescent="0.2">
      <c r="A2250" s="811"/>
      <c r="B2250" s="578"/>
      <c r="C2250" s="694"/>
      <c r="D2250" s="576"/>
      <c r="E2250" s="590"/>
      <c r="G2250" s="573"/>
      <c r="H2250" s="856"/>
      <c r="I2250" s="770"/>
      <c r="J2250" s="770"/>
      <c r="K2250" s="770"/>
      <c r="L2250" s="770"/>
      <c r="M2250" s="770"/>
      <c r="N2250" s="704"/>
      <c r="O2250" s="888" t="str">
        <f>R2250</f>
        <v>incl. opslagen</v>
      </c>
      <c r="P2250" s="888"/>
      <c r="Q2250" s="894"/>
      <c r="R2250" s="901" t="str">
        <f>Tabellen!$C$2</f>
        <v>incl. opslagen</v>
      </c>
      <c r="S2250" s="895"/>
      <c r="T2250" s="901" t="str">
        <f>Tabellen!$C$2</f>
        <v>incl. opslagen</v>
      </c>
      <c r="U2250" s="889"/>
      <c r="V2250" s="889"/>
      <c r="W2250" s="889"/>
      <c r="X2250" s="889"/>
      <c r="Y2250" s="888"/>
      <c r="Z2250" s="839"/>
      <c r="AA2250" s="839"/>
      <c r="AB2250" s="839"/>
      <c r="AC2250" s="839"/>
      <c r="AD2250" s="839"/>
      <c r="AE2250" s="839"/>
      <c r="AF2250" s="839"/>
      <c r="AG2250" s="839"/>
      <c r="AH2250" s="839"/>
      <c r="AI2250" s="839"/>
      <c r="AJ2250" s="839"/>
      <c r="AK2250" s="839"/>
      <c r="AL2250" s="839"/>
      <c r="AM2250" s="839"/>
      <c r="AN2250" s="839"/>
      <c r="AO2250" s="839"/>
      <c r="AP2250" s="839"/>
      <c r="AQ2250" s="839"/>
      <c r="AR2250" s="839"/>
      <c r="AS2250" s="839"/>
      <c r="AT2250" s="839"/>
      <c r="AU2250" s="839"/>
      <c r="AV2250" s="839"/>
      <c r="AW2250" s="839"/>
      <c r="AX2250" s="839"/>
      <c r="AY2250" s="839"/>
      <c r="AZ2250" s="839"/>
      <c r="BA2250" s="839"/>
      <c r="BB2250" s="839"/>
      <c r="BC2250" s="839"/>
      <c r="BD2250" s="839"/>
      <c r="BE2250" s="839"/>
      <c r="BF2250" s="839"/>
      <c r="BG2250" s="839"/>
      <c r="BH2250" s="839"/>
      <c r="BI2250" s="839"/>
      <c r="BJ2250" s="839"/>
      <c r="BK2250" s="839"/>
      <c r="BL2250" s="839"/>
      <c r="BM2250" s="839"/>
      <c r="BN2250" s="839"/>
      <c r="BO2250" s="839"/>
      <c r="BP2250" s="839"/>
      <c r="BQ2250" s="839"/>
      <c r="BR2250" s="839"/>
      <c r="BS2250" s="839"/>
    </row>
    <row r="2251" spans="1:71" s="575" customFormat="1" ht="15.6" customHeight="1" outlineLevel="2" x14ac:dyDescent="0.2">
      <c r="A2251" s="811"/>
      <c r="B2251" s="578"/>
      <c r="C2251" s="694"/>
      <c r="D2251" s="578" t="s">
        <v>1225</v>
      </c>
      <c r="E2251" s="579">
        <v>1</v>
      </c>
      <c r="F2251" s="576" t="s">
        <v>73</v>
      </c>
      <c r="G2251" s="579">
        <v>2.5</v>
      </c>
      <c r="H2251" s="597">
        <f>E2251*G2251</f>
        <v>2.5</v>
      </c>
      <c r="I2251" s="768">
        <v>25</v>
      </c>
      <c r="J2251" s="768">
        <f>E2251*I2251</f>
        <v>25</v>
      </c>
      <c r="K2251" s="768"/>
      <c r="L2251" s="768">
        <f>E2251*K2251</f>
        <v>0</v>
      </c>
      <c r="M2251" s="768">
        <f>J2251+H2251*Tabellen!$K$2+L2251</f>
        <v>175</v>
      </c>
      <c r="N2251" s="704"/>
      <c r="O2251" s="889">
        <f>R2251+T2251</f>
        <v>211.75</v>
      </c>
      <c r="P2251" s="902"/>
      <c r="Q2251" s="894" t="s">
        <v>1007</v>
      </c>
      <c r="R2251" s="889">
        <f>H2251*Tabellen!$K$2*Tabellen!$F$2</f>
        <v>181.5</v>
      </c>
      <c r="S2251" s="895" t="s">
        <v>1089</v>
      </c>
      <c r="T2251" s="889">
        <f>J2251*Tabellen!$F$2</f>
        <v>30.25</v>
      </c>
      <c r="U2251" s="889">
        <f>R2251*Tabellen!$G$2</f>
        <v>16.335000000000001</v>
      </c>
      <c r="V2251" s="889">
        <f>T2251*Tabellen!$H$2</f>
        <v>6.3525</v>
      </c>
      <c r="W2251" s="889">
        <f>U2251+V2251</f>
        <v>22.6875</v>
      </c>
      <c r="X2251" s="889">
        <f>O2251+W2251</f>
        <v>234.4375</v>
      </c>
      <c r="Y2251" s="888"/>
      <c r="Z2251" s="839"/>
      <c r="AA2251" s="839"/>
      <c r="AB2251" s="839"/>
      <c r="AC2251" s="839"/>
      <c r="AD2251" s="839"/>
      <c r="AE2251" s="839"/>
      <c r="AF2251" s="839"/>
      <c r="AG2251" s="839"/>
      <c r="AH2251" s="839"/>
      <c r="AI2251" s="839"/>
      <c r="AJ2251" s="839"/>
      <c r="AK2251" s="839"/>
      <c r="AL2251" s="839"/>
      <c r="AM2251" s="839"/>
      <c r="AN2251" s="839"/>
      <c r="AO2251" s="839"/>
      <c r="AP2251" s="839"/>
      <c r="AQ2251" s="839"/>
      <c r="AR2251" s="839"/>
      <c r="AS2251" s="839"/>
      <c r="AT2251" s="839"/>
      <c r="AU2251" s="839"/>
      <c r="AV2251" s="839"/>
      <c r="AW2251" s="839"/>
      <c r="AX2251" s="839"/>
      <c r="AY2251" s="839"/>
      <c r="AZ2251" s="839"/>
      <c r="BA2251" s="839"/>
      <c r="BB2251" s="839"/>
      <c r="BC2251" s="839"/>
      <c r="BD2251" s="839"/>
      <c r="BE2251" s="839"/>
      <c r="BF2251" s="839"/>
      <c r="BG2251" s="839"/>
      <c r="BH2251" s="839"/>
      <c r="BI2251" s="839"/>
      <c r="BJ2251" s="839"/>
      <c r="BK2251" s="839"/>
      <c r="BL2251" s="839"/>
      <c r="BM2251" s="839"/>
      <c r="BN2251" s="839"/>
      <c r="BO2251" s="839"/>
      <c r="BP2251" s="839"/>
      <c r="BQ2251" s="839"/>
      <c r="BR2251" s="839"/>
      <c r="BS2251" s="839"/>
    </row>
    <row r="2252" spans="1:71" ht="15.6" customHeight="1" outlineLevel="2" x14ac:dyDescent="0.2">
      <c r="D2252" s="576" t="s">
        <v>1227</v>
      </c>
      <c r="E2252" s="579">
        <v>1</v>
      </c>
      <c r="F2252" s="576" t="s">
        <v>72</v>
      </c>
      <c r="G2252" s="580">
        <v>0.5</v>
      </c>
      <c r="H2252" s="1011">
        <f>E2252*G2252</f>
        <v>0.5</v>
      </c>
      <c r="J2252" s="768">
        <f>E2252*I2252</f>
        <v>0</v>
      </c>
      <c r="L2252" s="768">
        <f>E2252*K2252</f>
        <v>0</v>
      </c>
      <c r="M2252" s="768">
        <f>J2252+H2252*Tabellen!$K$2+L2252</f>
        <v>30</v>
      </c>
      <c r="O2252" s="889">
        <f>R2252+T2252</f>
        <v>36.299999999999997</v>
      </c>
      <c r="P2252" s="902"/>
      <c r="Q2252" s="894" t="s">
        <v>1007</v>
      </c>
      <c r="R2252" s="889">
        <f>H2252*Tabellen!$K$2*Tabellen!$F$2</f>
        <v>36.299999999999997</v>
      </c>
      <c r="S2252" s="895" t="s">
        <v>1089</v>
      </c>
      <c r="T2252" s="889">
        <f>J2252*Tabellen!$F$2</f>
        <v>0</v>
      </c>
      <c r="U2252" s="889">
        <f>R2252*Tabellen!$G$2</f>
        <v>3.2669999999999995</v>
      </c>
      <c r="V2252" s="889">
        <f>T2252*Tabellen!$H$2</f>
        <v>0</v>
      </c>
      <c r="W2252" s="889">
        <f>U2252+V2252</f>
        <v>3.2669999999999995</v>
      </c>
      <c r="X2252" s="889">
        <f>O2252+W2252</f>
        <v>39.566999999999993</v>
      </c>
    </row>
    <row r="2253" spans="1:71" s="733" customFormat="1" ht="15.6" customHeight="1" outlineLevel="2" x14ac:dyDescent="0.2">
      <c r="A2253" s="813"/>
      <c r="B2253" s="578"/>
      <c r="C2253" s="694"/>
      <c r="D2253" s="576" t="s">
        <v>1226</v>
      </c>
      <c r="E2253" s="579">
        <f>1.14+1.14+1.6+1.6</f>
        <v>5.48</v>
      </c>
      <c r="F2253" s="576" t="s">
        <v>71</v>
      </c>
      <c r="G2253" s="580">
        <v>0.1</v>
      </c>
      <c r="H2253" s="597">
        <f>E2253*G2253</f>
        <v>0.54800000000000004</v>
      </c>
      <c r="I2253" s="768"/>
      <c r="J2253" s="768"/>
      <c r="K2253" s="768"/>
      <c r="L2253" s="768"/>
      <c r="M2253" s="768">
        <f>J2253+H2253*Tabellen!$K$2+L2253</f>
        <v>32.880000000000003</v>
      </c>
      <c r="N2253" s="736"/>
      <c r="O2253" s="889">
        <f>R2253+T2253</f>
        <v>39.784800000000004</v>
      </c>
      <c r="P2253" s="902"/>
      <c r="Q2253" s="894" t="s">
        <v>1007</v>
      </c>
      <c r="R2253" s="889">
        <f>H2253*Tabellen!$K$2*Tabellen!$F$2</f>
        <v>39.784800000000004</v>
      </c>
      <c r="S2253" s="895" t="s">
        <v>1089</v>
      </c>
      <c r="T2253" s="889">
        <f>J2253*Tabellen!$F$2</f>
        <v>0</v>
      </c>
      <c r="U2253" s="889">
        <f>R2253*Tabellen!$G$2</f>
        <v>3.580632</v>
      </c>
      <c r="V2253" s="889">
        <f>T2253*Tabellen!$H$2</f>
        <v>0</v>
      </c>
      <c r="W2253" s="889">
        <f>U2253+V2253</f>
        <v>3.580632</v>
      </c>
      <c r="X2253" s="889">
        <f>O2253+W2253</f>
        <v>43.365432000000006</v>
      </c>
      <c r="Y2253" s="905"/>
      <c r="Z2253" s="842"/>
      <c r="AA2253" s="842"/>
      <c r="AB2253" s="842"/>
      <c r="AC2253" s="842"/>
      <c r="AD2253" s="842"/>
      <c r="AE2253" s="842"/>
      <c r="AF2253" s="842"/>
      <c r="AG2253" s="842"/>
      <c r="AH2253" s="842"/>
      <c r="AI2253" s="842"/>
      <c r="AJ2253" s="842"/>
      <c r="AK2253" s="842"/>
      <c r="AL2253" s="842"/>
      <c r="AM2253" s="842"/>
      <c r="AN2253" s="842"/>
      <c r="AO2253" s="842"/>
      <c r="AP2253" s="842"/>
      <c r="AQ2253" s="842"/>
      <c r="AR2253" s="842"/>
      <c r="AS2253" s="842"/>
      <c r="AT2253" s="842"/>
      <c r="AU2253" s="842"/>
      <c r="AV2253" s="842"/>
      <c r="AW2253" s="842"/>
      <c r="AX2253" s="842"/>
      <c r="AY2253" s="842"/>
      <c r="AZ2253" s="842"/>
      <c r="BA2253" s="842"/>
      <c r="BB2253" s="842"/>
      <c r="BC2253" s="842"/>
      <c r="BD2253" s="842"/>
      <c r="BE2253" s="842"/>
      <c r="BF2253" s="842"/>
      <c r="BG2253" s="842"/>
      <c r="BH2253" s="842"/>
      <c r="BI2253" s="842"/>
      <c r="BJ2253" s="842"/>
      <c r="BK2253" s="842"/>
      <c r="BL2253" s="842"/>
      <c r="BM2253" s="842"/>
      <c r="BN2253" s="842"/>
      <c r="BO2253" s="842"/>
      <c r="BP2253" s="842"/>
      <c r="BQ2253" s="842"/>
      <c r="BR2253" s="842"/>
      <c r="BS2253" s="842"/>
    </row>
    <row r="2254" spans="1:71" ht="15.6" customHeight="1" outlineLevel="2" x14ac:dyDescent="0.2">
      <c r="B2254" s="578" t="s">
        <v>1782</v>
      </c>
      <c r="D2254" s="576" t="s">
        <v>1781</v>
      </c>
      <c r="E2254" s="579">
        <v>1</v>
      </c>
      <c r="F2254" s="576" t="s">
        <v>73</v>
      </c>
      <c r="G2254" s="580">
        <v>5</v>
      </c>
      <c r="H2254" s="1011">
        <f>E2254*G2254</f>
        <v>5</v>
      </c>
      <c r="I2254" s="768">
        <v>953.25</v>
      </c>
      <c r="J2254" s="768">
        <f>E2254*I2254</f>
        <v>953.25</v>
      </c>
      <c r="L2254" s="768">
        <f>E2254*K2254</f>
        <v>0</v>
      </c>
      <c r="M2254" s="768">
        <f>J2254+H2254*Tabellen!$K$2+L2254</f>
        <v>1253.25</v>
      </c>
      <c r="N2254" s="703"/>
      <c r="O2254" s="889">
        <f>R2254+T2254</f>
        <v>1516.4324999999999</v>
      </c>
      <c r="P2254" s="902"/>
      <c r="Q2254" s="894" t="s">
        <v>1007</v>
      </c>
      <c r="R2254" s="889">
        <f>H2254*Tabellen!$K$2*Tabellen!$F$2</f>
        <v>363</v>
      </c>
      <c r="S2254" s="895" t="s">
        <v>1089</v>
      </c>
      <c r="T2254" s="889">
        <f>J2254*Tabellen!$F$2</f>
        <v>1153.4324999999999</v>
      </c>
      <c r="U2254" s="889">
        <f>R2254*Tabellen!$G$2</f>
        <v>32.67</v>
      </c>
      <c r="V2254" s="889">
        <f>T2254*Tabellen!$H$2</f>
        <v>242.22082499999996</v>
      </c>
      <c r="W2254" s="889">
        <f>U2254+V2254</f>
        <v>274.89082499999995</v>
      </c>
      <c r="X2254" s="889">
        <f>O2254+W2254</f>
        <v>1791.3233249999998</v>
      </c>
      <c r="Y2254" s="888"/>
      <c r="Z2254" s="836"/>
    </row>
    <row r="2255" spans="1:71" s="575" customFormat="1" ht="15.6" customHeight="1" outlineLevel="2" x14ac:dyDescent="0.2">
      <c r="A2255" s="811"/>
      <c r="B2255" s="578"/>
      <c r="C2255" s="694"/>
      <c r="D2255" s="578" t="s">
        <v>1689</v>
      </c>
      <c r="E2255" s="579"/>
      <c r="F2255" s="578"/>
      <c r="G2255" s="579"/>
      <c r="H2255" s="1011"/>
      <c r="I2255" s="781"/>
      <c r="J2255" s="768"/>
      <c r="K2255" s="768"/>
      <c r="L2255" s="768"/>
      <c r="M2255" s="768"/>
      <c r="N2255" s="704"/>
      <c r="O2255" s="897"/>
      <c r="P2255" s="897"/>
      <c r="Q2255" s="894"/>
      <c r="R2255" s="889"/>
      <c r="S2255" s="895"/>
      <c r="T2255" s="889"/>
      <c r="U2255" s="889"/>
      <c r="V2255" s="889"/>
      <c r="W2255" s="889"/>
      <c r="X2255" s="889"/>
      <c r="Y2255" s="897"/>
      <c r="Z2255" s="839"/>
      <c r="AA2255" s="839"/>
      <c r="AB2255" s="839"/>
      <c r="AC2255" s="839"/>
      <c r="AD2255" s="839"/>
      <c r="AE2255" s="839"/>
      <c r="AF2255" s="839"/>
      <c r="AG2255" s="839"/>
      <c r="AH2255" s="839"/>
      <c r="AI2255" s="839"/>
      <c r="AJ2255" s="839"/>
      <c r="AK2255" s="839"/>
      <c r="AL2255" s="839"/>
      <c r="AM2255" s="839"/>
      <c r="AN2255" s="839"/>
      <c r="AO2255" s="839"/>
      <c r="AP2255" s="839"/>
      <c r="AQ2255" s="839"/>
      <c r="AR2255" s="839"/>
      <c r="AS2255" s="839"/>
      <c r="AT2255" s="839"/>
      <c r="AU2255" s="839"/>
      <c r="AV2255" s="839"/>
      <c r="AW2255" s="839"/>
      <c r="AX2255" s="839"/>
      <c r="AY2255" s="839"/>
      <c r="AZ2255" s="839"/>
      <c r="BA2255" s="839"/>
      <c r="BB2255" s="839"/>
      <c r="BC2255" s="839"/>
      <c r="BD2255" s="839"/>
      <c r="BE2255" s="839"/>
      <c r="BF2255" s="839"/>
      <c r="BG2255" s="839"/>
      <c r="BH2255" s="839"/>
      <c r="BI2255" s="839"/>
      <c r="BJ2255" s="839"/>
      <c r="BK2255" s="839"/>
      <c r="BL2255" s="839"/>
      <c r="BM2255" s="839"/>
      <c r="BN2255" s="839"/>
      <c r="BO2255" s="839"/>
      <c r="BP2255" s="839"/>
      <c r="BQ2255" s="839"/>
      <c r="BR2255" s="839"/>
      <c r="BS2255" s="839"/>
    </row>
    <row r="2256" spans="1:71" s="575" customFormat="1" ht="15.6" customHeight="1" outlineLevel="2" x14ac:dyDescent="0.2">
      <c r="A2256" s="811"/>
      <c r="B2256" s="578"/>
      <c r="C2256" s="694"/>
      <c r="D2256" s="578" t="s">
        <v>1690</v>
      </c>
      <c r="E2256" s="579"/>
      <c r="F2256" s="578"/>
      <c r="G2256" s="579"/>
      <c r="H2256" s="1011"/>
      <c r="I2256" s="781"/>
      <c r="J2256" s="768"/>
      <c r="K2256" s="768"/>
      <c r="L2256" s="768"/>
      <c r="M2256" s="768"/>
      <c r="N2256" s="704"/>
      <c r="O2256" s="897"/>
      <c r="P2256" s="897"/>
      <c r="Q2256" s="894"/>
      <c r="R2256" s="889"/>
      <c r="S2256" s="895"/>
      <c r="T2256" s="889"/>
      <c r="U2256" s="889"/>
      <c r="V2256" s="889"/>
      <c r="W2256" s="889"/>
      <c r="X2256" s="889"/>
      <c r="Y2256" s="897"/>
      <c r="Z2256" s="839"/>
      <c r="AA2256" s="839"/>
      <c r="AB2256" s="839"/>
      <c r="AC2256" s="839"/>
      <c r="AD2256" s="839"/>
      <c r="AE2256" s="839"/>
      <c r="AF2256" s="839"/>
      <c r="AG2256" s="839"/>
      <c r="AH2256" s="839"/>
      <c r="AI2256" s="839"/>
      <c r="AJ2256" s="839"/>
      <c r="AK2256" s="839"/>
      <c r="AL2256" s="839"/>
      <c r="AM2256" s="839"/>
      <c r="AN2256" s="839"/>
      <c r="AO2256" s="839"/>
      <c r="AP2256" s="839"/>
      <c r="AQ2256" s="839"/>
      <c r="AR2256" s="839"/>
      <c r="AS2256" s="839"/>
      <c r="AT2256" s="839"/>
      <c r="AU2256" s="839"/>
      <c r="AV2256" s="839"/>
      <c r="AW2256" s="839"/>
      <c r="AX2256" s="839"/>
      <c r="AY2256" s="839"/>
      <c r="AZ2256" s="839"/>
      <c r="BA2256" s="839"/>
      <c r="BB2256" s="839"/>
      <c r="BC2256" s="839"/>
      <c r="BD2256" s="839"/>
      <c r="BE2256" s="839"/>
      <c r="BF2256" s="839"/>
      <c r="BG2256" s="839"/>
      <c r="BH2256" s="839"/>
      <c r="BI2256" s="839"/>
      <c r="BJ2256" s="839"/>
      <c r="BK2256" s="839"/>
      <c r="BL2256" s="839"/>
      <c r="BM2256" s="839"/>
      <c r="BN2256" s="839"/>
      <c r="BO2256" s="839"/>
      <c r="BP2256" s="839"/>
      <c r="BQ2256" s="839"/>
      <c r="BR2256" s="839"/>
      <c r="BS2256" s="839"/>
    </row>
    <row r="2257" spans="1:71" s="575" customFormat="1" ht="15.6" customHeight="1" outlineLevel="2" x14ac:dyDescent="0.2">
      <c r="A2257" s="811"/>
      <c r="B2257" s="686"/>
      <c r="C2257" s="699"/>
      <c r="D2257" s="692" t="s">
        <v>1224</v>
      </c>
      <c r="E2257" s="593"/>
      <c r="F2257" s="594"/>
      <c r="G2257" s="574"/>
      <c r="H2257" s="593"/>
      <c r="I2257" s="771"/>
      <c r="J2257" s="771"/>
      <c r="K2257" s="771"/>
      <c r="L2257" s="771"/>
      <c r="M2257" s="772"/>
      <c r="N2257" s="704"/>
      <c r="O2257" s="897"/>
      <c r="P2257" s="897"/>
      <c r="Q2257" s="894"/>
      <c r="R2257" s="889"/>
      <c r="S2257" s="895"/>
      <c r="T2257" s="889"/>
      <c r="U2257" s="889"/>
      <c r="V2257" s="889"/>
      <c r="W2257" s="889"/>
      <c r="X2257" s="889"/>
      <c r="Y2257" s="890"/>
      <c r="Z2257" s="841"/>
      <c r="AA2257" s="839"/>
      <c r="AB2257" s="839"/>
      <c r="AC2257" s="839"/>
      <c r="AD2257" s="839"/>
      <c r="AE2257" s="839"/>
      <c r="AF2257" s="839"/>
      <c r="AG2257" s="839"/>
      <c r="AH2257" s="839"/>
      <c r="AI2257" s="839"/>
      <c r="AJ2257" s="839"/>
      <c r="AK2257" s="839"/>
      <c r="AL2257" s="839"/>
      <c r="AM2257" s="839"/>
      <c r="AN2257" s="839"/>
      <c r="AO2257" s="839"/>
      <c r="AP2257" s="839"/>
      <c r="AQ2257" s="839"/>
      <c r="AR2257" s="839"/>
      <c r="AS2257" s="839"/>
      <c r="AT2257" s="839"/>
      <c r="AU2257" s="839"/>
      <c r="AV2257" s="839"/>
      <c r="AW2257" s="839"/>
      <c r="AX2257" s="839"/>
      <c r="AY2257" s="839"/>
      <c r="AZ2257" s="839"/>
      <c r="BA2257" s="839"/>
      <c r="BB2257" s="839"/>
      <c r="BC2257" s="839"/>
      <c r="BD2257" s="839"/>
      <c r="BE2257" s="839"/>
      <c r="BF2257" s="839"/>
      <c r="BG2257" s="839"/>
      <c r="BH2257" s="839"/>
      <c r="BI2257" s="839"/>
      <c r="BJ2257" s="839"/>
      <c r="BK2257" s="839"/>
      <c r="BL2257" s="839"/>
      <c r="BM2257" s="839"/>
      <c r="BN2257" s="839"/>
      <c r="BO2257" s="839"/>
      <c r="BP2257" s="839"/>
      <c r="BQ2257" s="839"/>
      <c r="BR2257" s="839"/>
      <c r="BS2257" s="839"/>
    </row>
    <row r="2258" spans="1:71" s="575" customFormat="1" ht="15.6" customHeight="1" outlineLevel="2" x14ac:dyDescent="0.2">
      <c r="A2258" s="811"/>
      <c r="B2258" s="686"/>
      <c r="C2258" s="699"/>
      <c r="D2258" s="576" t="s">
        <v>1358</v>
      </c>
      <c r="E2258" s="593"/>
      <c r="F2258" s="594"/>
      <c r="G2258" s="574"/>
      <c r="H2258" s="593"/>
      <c r="I2258" s="771"/>
      <c r="J2258" s="771"/>
      <c r="K2258" s="771"/>
      <c r="L2258" s="768"/>
      <c r="M2258" s="772"/>
      <c r="N2258" s="704"/>
      <c r="O2258" s="888"/>
      <c r="P2258" s="888"/>
      <c r="Q2258" s="894"/>
      <c r="R2258" s="889"/>
      <c r="S2258" s="895"/>
      <c r="T2258" s="889"/>
      <c r="U2258" s="889"/>
      <c r="V2258" s="889"/>
      <c r="W2258" s="889"/>
      <c r="X2258" s="889"/>
      <c r="Y2258" s="890"/>
      <c r="Z2258" s="841"/>
      <c r="AA2258" s="839"/>
      <c r="AB2258" s="839"/>
      <c r="AC2258" s="839"/>
      <c r="AD2258" s="839"/>
      <c r="AE2258" s="839"/>
      <c r="AF2258" s="839"/>
      <c r="AG2258" s="839"/>
      <c r="AH2258" s="839"/>
      <c r="AI2258" s="839"/>
      <c r="AJ2258" s="839"/>
      <c r="AK2258" s="839"/>
      <c r="AL2258" s="839"/>
      <c r="AM2258" s="839"/>
      <c r="AN2258" s="839"/>
      <c r="AO2258" s="839"/>
      <c r="AP2258" s="839"/>
      <c r="AQ2258" s="839"/>
      <c r="AR2258" s="839"/>
      <c r="AS2258" s="839"/>
      <c r="AT2258" s="839"/>
      <c r="AU2258" s="839"/>
      <c r="AV2258" s="839"/>
      <c r="AW2258" s="839"/>
      <c r="AX2258" s="839"/>
      <c r="AY2258" s="839"/>
      <c r="AZ2258" s="839"/>
      <c r="BA2258" s="839"/>
      <c r="BB2258" s="839"/>
      <c r="BC2258" s="839"/>
      <c r="BD2258" s="839"/>
      <c r="BE2258" s="839"/>
      <c r="BF2258" s="839"/>
      <c r="BG2258" s="839"/>
      <c r="BH2258" s="839"/>
      <c r="BI2258" s="839"/>
      <c r="BJ2258" s="839"/>
      <c r="BK2258" s="839"/>
      <c r="BL2258" s="839"/>
      <c r="BM2258" s="839"/>
      <c r="BN2258" s="839"/>
      <c r="BO2258" s="839"/>
      <c r="BP2258" s="839"/>
      <c r="BQ2258" s="839"/>
      <c r="BR2258" s="839"/>
      <c r="BS2258" s="839"/>
    </row>
    <row r="2259" spans="1:71" ht="15.6" customHeight="1" outlineLevel="2" x14ac:dyDescent="0.2">
      <c r="H2259" s="1011"/>
    </row>
    <row r="2260" spans="1:71" ht="9" customHeight="1" outlineLevel="1" x14ac:dyDescent="0.2">
      <c r="B2260" s="582"/>
      <c r="D2260" s="583"/>
      <c r="E2260" s="585"/>
      <c r="F2260" s="583"/>
      <c r="G2260" s="584"/>
      <c r="H2260" s="1018"/>
      <c r="I2260" s="769"/>
      <c r="J2260" s="769"/>
      <c r="K2260" s="769"/>
      <c r="L2260" s="769"/>
      <c r="M2260" s="769"/>
      <c r="N2260" s="694"/>
      <c r="O2260" s="892"/>
      <c r="P2260" s="892"/>
      <c r="Q2260" s="892"/>
      <c r="R2260" s="893"/>
      <c r="S2260" s="893"/>
      <c r="T2260" s="893"/>
      <c r="U2260" s="893"/>
      <c r="V2260" s="893"/>
      <c r="W2260" s="893"/>
      <c r="X2260" s="893"/>
      <c r="Y2260" s="892"/>
      <c r="Z2260" s="837"/>
      <c r="AA2260" s="838"/>
      <c r="AG2260" s="835"/>
      <c r="AH2260" s="835"/>
    </row>
    <row r="2261" spans="1:71" s="789" customFormat="1" ht="15.6" customHeight="1" outlineLevel="1" x14ac:dyDescent="0.2">
      <c r="B2261" s="569" t="s">
        <v>1809</v>
      </c>
      <c r="C2261" s="814"/>
      <c r="D2261" s="570" t="s">
        <v>1827</v>
      </c>
      <c r="E2261" s="577">
        <v>1</v>
      </c>
      <c r="F2261" s="570" t="s">
        <v>73</v>
      </c>
      <c r="G2261" s="571"/>
      <c r="H2261" s="1016">
        <f>SUM(H2263:H2271)</f>
        <v>6.9640000000000004</v>
      </c>
      <c r="I2261" s="767"/>
      <c r="J2261" s="767">
        <f>SUM(J2263:J2271)</f>
        <v>840.93</v>
      </c>
      <c r="K2261" s="767"/>
      <c r="L2261" s="767">
        <f>SUM(L2263:L2271)</f>
        <v>0</v>
      </c>
      <c r="M2261" s="767">
        <f>SUM(M2263:M2271)</f>
        <v>1258.7699999999998</v>
      </c>
      <c r="N2261" s="814"/>
      <c r="O2261" s="886">
        <f>SUM(O2262:O2266)</f>
        <v>1523.1116999999999</v>
      </c>
      <c r="P2261" s="885" t="str">
        <f>B2261</f>
        <v>V4-4-B17</v>
      </c>
      <c r="Q2261" s="885"/>
      <c r="R2261" s="886"/>
      <c r="S2261" s="886"/>
      <c r="T2261" s="886"/>
      <c r="U2261" s="899"/>
      <c r="V2261" s="886"/>
      <c r="W2261" s="886"/>
      <c r="X2261" s="886">
        <f>SUM(X2262:X2266)/E2261</f>
        <v>1782.2947889999998</v>
      </c>
      <c r="Y2261" s="885"/>
      <c r="Z2261" s="836"/>
      <c r="AA2261" s="832"/>
      <c r="AB2261" s="832"/>
      <c r="AC2261" s="832"/>
      <c r="AD2261" s="832"/>
      <c r="AE2261" s="832"/>
      <c r="AF2261" s="832"/>
      <c r="AG2261" s="832"/>
      <c r="AH2261" s="832"/>
      <c r="AI2261" s="832"/>
      <c r="AJ2261" s="832"/>
      <c r="AK2261" s="832"/>
      <c r="AL2261" s="832"/>
      <c r="AM2261" s="832"/>
      <c r="AN2261" s="832"/>
      <c r="AO2261" s="832"/>
      <c r="AP2261" s="832"/>
      <c r="AQ2261" s="832"/>
      <c r="AR2261" s="832"/>
      <c r="AS2261" s="832"/>
      <c r="AT2261" s="832"/>
      <c r="AU2261" s="832"/>
      <c r="AV2261" s="832"/>
      <c r="AW2261" s="832"/>
      <c r="AX2261" s="832"/>
      <c r="AY2261" s="832"/>
      <c r="AZ2261" s="832"/>
      <c r="BA2261" s="832"/>
      <c r="BB2261" s="832"/>
      <c r="BC2261" s="832"/>
      <c r="BD2261" s="832"/>
      <c r="BE2261" s="832"/>
      <c r="BF2261" s="832"/>
      <c r="BG2261" s="832"/>
      <c r="BH2261" s="832"/>
      <c r="BI2261" s="832"/>
      <c r="BJ2261" s="832"/>
      <c r="BK2261" s="832"/>
      <c r="BL2261" s="832"/>
      <c r="BM2261" s="832"/>
      <c r="BN2261" s="832"/>
      <c r="BO2261" s="832"/>
      <c r="BP2261" s="832"/>
      <c r="BQ2261" s="832"/>
      <c r="BR2261" s="832"/>
      <c r="BS2261" s="832"/>
    </row>
    <row r="2262" spans="1:71" s="575" customFormat="1" ht="15.6" customHeight="1" outlineLevel="2" x14ac:dyDescent="0.2">
      <c r="A2262" s="811"/>
      <c r="B2262" s="686"/>
      <c r="C2262" s="699"/>
      <c r="D2262" s="781"/>
      <c r="E2262" s="593"/>
      <c r="F2262" s="594"/>
      <c r="G2262" s="574"/>
      <c r="H2262" s="593"/>
      <c r="I2262" s="771"/>
      <c r="J2262" s="771"/>
      <c r="K2262" s="771"/>
      <c r="L2262" s="771"/>
      <c r="M2262" s="772"/>
      <c r="N2262" s="704"/>
      <c r="O2262" s="888" t="str">
        <f>R2262</f>
        <v>incl. opslagen</v>
      </c>
      <c r="P2262" s="888"/>
      <c r="Q2262" s="894"/>
      <c r="R2262" s="901" t="str">
        <f>Tabellen!$C$2</f>
        <v>incl. opslagen</v>
      </c>
      <c r="S2262" s="895"/>
      <c r="T2262" s="901" t="str">
        <f>Tabellen!$C$2</f>
        <v>incl. opslagen</v>
      </c>
      <c r="U2262" s="889"/>
      <c r="V2262" s="889"/>
      <c r="W2262" s="889"/>
      <c r="X2262" s="889"/>
      <c r="Y2262" s="890"/>
      <c r="Z2262" s="841"/>
      <c r="AA2262" s="839"/>
      <c r="AB2262" s="839"/>
      <c r="AC2262" s="839"/>
      <c r="AD2262" s="839"/>
      <c r="AE2262" s="839"/>
      <c r="AF2262" s="839"/>
      <c r="AG2262" s="839"/>
      <c r="AH2262" s="839"/>
      <c r="AI2262" s="839"/>
      <c r="AJ2262" s="839"/>
      <c r="AK2262" s="839"/>
      <c r="AL2262" s="839"/>
      <c r="AM2262" s="839"/>
      <c r="AN2262" s="839"/>
      <c r="AO2262" s="839"/>
      <c r="AP2262" s="839"/>
      <c r="AQ2262" s="839"/>
      <c r="AR2262" s="839"/>
      <c r="AS2262" s="839"/>
      <c r="AT2262" s="839"/>
      <c r="AU2262" s="839"/>
      <c r="AV2262" s="839"/>
      <c r="AW2262" s="839"/>
      <c r="AX2262" s="839"/>
      <c r="AY2262" s="839"/>
      <c r="AZ2262" s="839"/>
      <c r="BA2262" s="839"/>
      <c r="BB2262" s="839"/>
      <c r="BC2262" s="839"/>
      <c r="BD2262" s="839"/>
      <c r="BE2262" s="839"/>
      <c r="BF2262" s="839"/>
      <c r="BG2262" s="839"/>
      <c r="BH2262" s="839"/>
      <c r="BI2262" s="839"/>
      <c r="BJ2262" s="839"/>
      <c r="BK2262" s="839"/>
      <c r="BL2262" s="839"/>
      <c r="BM2262" s="839"/>
      <c r="BN2262" s="839"/>
      <c r="BO2262" s="839"/>
      <c r="BP2262" s="839"/>
      <c r="BQ2262" s="839"/>
      <c r="BR2262" s="839"/>
      <c r="BS2262" s="839"/>
    </row>
    <row r="2263" spans="1:71" s="575" customFormat="1" ht="15.6" customHeight="1" outlineLevel="2" x14ac:dyDescent="0.2">
      <c r="A2263" s="811"/>
      <c r="B2263" s="578"/>
      <c r="C2263" s="694"/>
      <c r="D2263" s="578" t="s">
        <v>1225</v>
      </c>
      <c r="E2263" s="579">
        <v>1</v>
      </c>
      <c r="F2263" s="576" t="s">
        <v>73</v>
      </c>
      <c r="G2263" s="579">
        <v>2</v>
      </c>
      <c r="H2263" s="597">
        <f>E2263*G2263</f>
        <v>2</v>
      </c>
      <c r="I2263" s="768">
        <v>25</v>
      </c>
      <c r="J2263" s="768">
        <f>E2263*I2263</f>
        <v>25</v>
      </c>
      <c r="K2263" s="768"/>
      <c r="L2263" s="768">
        <f>E2263*K2263</f>
        <v>0</v>
      </c>
      <c r="M2263" s="768">
        <f>J2263+H2263*Tabellen!$K$2+L2263</f>
        <v>145</v>
      </c>
      <c r="N2263" s="704"/>
      <c r="O2263" s="889">
        <f>R2263+T2263</f>
        <v>175.45</v>
      </c>
      <c r="P2263" s="902"/>
      <c r="Q2263" s="894" t="s">
        <v>1007</v>
      </c>
      <c r="R2263" s="889">
        <f>H2263*Tabellen!$K$2*Tabellen!$F$2</f>
        <v>145.19999999999999</v>
      </c>
      <c r="S2263" s="895" t="s">
        <v>1089</v>
      </c>
      <c r="T2263" s="889">
        <f>J2263*Tabellen!$F$2</f>
        <v>30.25</v>
      </c>
      <c r="U2263" s="889">
        <f>R2263*Tabellen!$G$2</f>
        <v>13.067999999999998</v>
      </c>
      <c r="V2263" s="889">
        <f>T2263*Tabellen!$H$2</f>
        <v>6.3525</v>
      </c>
      <c r="W2263" s="889">
        <f>U2263+V2263</f>
        <v>19.420499999999997</v>
      </c>
      <c r="X2263" s="889">
        <f>O2263+W2263</f>
        <v>194.87049999999999</v>
      </c>
      <c r="Y2263" s="888"/>
      <c r="Z2263" s="839"/>
      <c r="AA2263" s="839"/>
      <c r="AB2263" s="839"/>
      <c r="AC2263" s="839"/>
      <c r="AD2263" s="839"/>
      <c r="AE2263" s="839"/>
      <c r="AF2263" s="839"/>
      <c r="AG2263" s="839"/>
      <c r="AH2263" s="839"/>
      <c r="AI2263" s="839"/>
      <c r="AJ2263" s="839"/>
      <c r="AK2263" s="839"/>
      <c r="AL2263" s="839"/>
      <c r="AM2263" s="839"/>
      <c r="AN2263" s="839"/>
      <c r="AO2263" s="839"/>
      <c r="AP2263" s="839"/>
      <c r="AQ2263" s="839"/>
      <c r="AR2263" s="839"/>
      <c r="AS2263" s="839"/>
      <c r="AT2263" s="839"/>
      <c r="AU2263" s="839"/>
      <c r="AV2263" s="839"/>
      <c r="AW2263" s="839"/>
      <c r="AX2263" s="839"/>
      <c r="AY2263" s="839"/>
      <c r="AZ2263" s="839"/>
      <c r="BA2263" s="839"/>
      <c r="BB2263" s="839"/>
      <c r="BC2263" s="839"/>
      <c r="BD2263" s="839"/>
      <c r="BE2263" s="839"/>
      <c r="BF2263" s="839"/>
      <c r="BG2263" s="839"/>
      <c r="BH2263" s="839"/>
      <c r="BI2263" s="839"/>
      <c r="BJ2263" s="839"/>
      <c r="BK2263" s="839"/>
      <c r="BL2263" s="839"/>
      <c r="BM2263" s="839"/>
      <c r="BN2263" s="839"/>
      <c r="BO2263" s="839"/>
      <c r="BP2263" s="839"/>
      <c r="BQ2263" s="839"/>
      <c r="BR2263" s="839"/>
      <c r="BS2263" s="839"/>
    </row>
    <row r="2264" spans="1:71" ht="15.6" customHeight="1" outlineLevel="2" x14ac:dyDescent="0.2">
      <c r="D2264" s="578" t="s">
        <v>1227</v>
      </c>
      <c r="E2264" s="579">
        <v>1</v>
      </c>
      <c r="F2264" s="576" t="s">
        <v>72</v>
      </c>
      <c r="G2264" s="580">
        <v>0.5</v>
      </c>
      <c r="H2264" s="1011">
        <f>E2264*G2264</f>
        <v>0.5</v>
      </c>
      <c r="I2264" s="768">
        <v>0</v>
      </c>
      <c r="J2264" s="768">
        <f>E2264*I2264</f>
        <v>0</v>
      </c>
      <c r="L2264" s="768">
        <f>E2264*K2264</f>
        <v>0</v>
      </c>
      <c r="M2264" s="768">
        <f>J2264+H2264*Tabellen!$K$2+L2264</f>
        <v>30</v>
      </c>
      <c r="O2264" s="889">
        <f>R2264+T2264</f>
        <v>36.299999999999997</v>
      </c>
      <c r="P2264" s="902"/>
      <c r="Q2264" s="894" t="s">
        <v>1007</v>
      </c>
      <c r="R2264" s="889">
        <f>H2264*Tabellen!$K$2*Tabellen!$F$2</f>
        <v>36.299999999999997</v>
      </c>
      <c r="S2264" s="895" t="s">
        <v>1089</v>
      </c>
      <c r="T2264" s="889">
        <f>J2264*Tabellen!$F$2</f>
        <v>0</v>
      </c>
      <c r="U2264" s="889">
        <f>R2264*Tabellen!$G$2</f>
        <v>3.2669999999999995</v>
      </c>
      <c r="V2264" s="889">
        <f>T2264*Tabellen!$H$2</f>
        <v>0</v>
      </c>
      <c r="W2264" s="889">
        <f>U2264+V2264</f>
        <v>3.2669999999999995</v>
      </c>
      <c r="X2264" s="889">
        <f>O2264+W2264</f>
        <v>39.566999999999993</v>
      </c>
    </row>
    <row r="2265" spans="1:71" s="733" customFormat="1" ht="15.6" customHeight="1" outlineLevel="2" x14ac:dyDescent="0.2">
      <c r="A2265" s="813"/>
      <c r="B2265" s="578"/>
      <c r="C2265" s="694"/>
      <c r="D2265" s="578" t="s">
        <v>1226</v>
      </c>
      <c r="E2265" s="579">
        <f>1.34+1.34+0.98+0.98</f>
        <v>4.6400000000000006</v>
      </c>
      <c r="F2265" s="576" t="s">
        <v>71</v>
      </c>
      <c r="G2265" s="580">
        <v>0.1</v>
      </c>
      <c r="H2265" s="597">
        <f>E2265*G2265</f>
        <v>0.46400000000000008</v>
      </c>
      <c r="I2265" s="768"/>
      <c r="J2265" s="768"/>
      <c r="K2265" s="768"/>
      <c r="L2265" s="768"/>
      <c r="M2265" s="768">
        <f>J2265+H2265*Tabellen!$K$2+L2265</f>
        <v>27.840000000000003</v>
      </c>
      <c r="N2265" s="736"/>
      <c r="O2265" s="889">
        <f>R2265+T2265</f>
        <v>33.686400000000006</v>
      </c>
      <c r="P2265" s="902"/>
      <c r="Q2265" s="894" t="s">
        <v>1007</v>
      </c>
      <c r="R2265" s="889">
        <f>H2265*Tabellen!$K$2*Tabellen!$F$2</f>
        <v>33.686400000000006</v>
      </c>
      <c r="S2265" s="895" t="s">
        <v>1089</v>
      </c>
      <c r="T2265" s="889">
        <f>J2265*Tabellen!$F$2</f>
        <v>0</v>
      </c>
      <c r="U2265" s="889">
        <f>R2265*Tabellen!$G$2</f>
        <v>3.0317760000000002</v>
      </c>
      <c r="V2265" s="889">
        <f>T2265*Tabellen!$H$2</f>
        <v>0</v>
      </c>
      <c r="W2265" s="889">
        <f>U2265+V2265</f>
        <v>3.0317760000000002</v>
      </c>
      <c r="X2265" s="889">
        <f>O2265+W2265</f>
        <v>36.718176000000007</v>
      </c>
      <c r="Y2265" s="905"/>
      <c r="Z2265" s="842"/>
      <c r="AA2265" s="842"/>
      <c r="AB2265" s="842"/>
      <c r="AC2265" s="842"/>
      <c r="AD2265" s="842"/>
      <c r="AE2265" s="842"/>
      <c r="AF2265" s="842"/>
      <c r="AG2265" s="842"/>
      <c r="AH2265" s="842"/>
      <c r="AI2265" s="842"/>
      <c r="AJ2265" s="842"/>
      <c r="AK2265" s="842"/>
      <c r="AL2265" s="842"/>
      <c r="AM2265" s="842"/>
      <c r="AN2265" s="842"/>
      <c r="AO2265" s="842"/>
      <c r="AP2265" s="842"/>
      <c r="AQ2265" s="842"/>
      <c r="AR2265" s="842"/>
      <c r="AS2265" s="842"/>
      <c r="AT2265" s="842"/>
      <c r="AU2265" s="842"/>
      <c r="AV2265" s="842"/>
      <c r="AW2265" s="842"/>
      <c r="AX2265" s="842"/>
      <c r="AY2265" s="842"/>
      <c r="AZ2265" s="842"/>
      <c r="BA2265" s="842"/>
      <c r="BB2265" s="842"/>
      <c r="BC2265" s="842"/>
      <c r="BD2265" s="842"/>
      <c r="BE2265" s="842"/>
      <c r="BF2265" s="842"/>
      <c r="BG2265" s="842"/>
      <c r="BH2265" s="842"/>
      <c r="BI2265" s="842"/>
      <c r="BJ2265" s="842"/>
      <c r="BK2265" s="842"/>
      <c r="BL2265" s="842"/>
      <c r="BM2265" s="842"/>
      <c r="BN2265" s="842"/>
      <c r="BO2265" s="842"/>
      <c r="BP2265" s="842"/>
      <c r="BQ2265" s="842"/>
      <c r="BR2265" s="842"/>
      <c r="BS2265" s="842"/>
    </row>
    <row r="2266" spans="1:71" ht="15.6" customHeight="1" outlineLevel="2" x14ac:dyDescent="0.2">
      <c r="B2266" s="578" t="s">
        <v>1783</v>
      </c>
      <c r="D2266" s="578" t="s">
        <v>1784</v>
      </c>
      <c r="E2266" s="579">
        <v>1</v>
      </c>
      <c r="F2266" s="576" t="s">
        <v>73</v>
      </c>
      <c r="G2266" s="580">
        <v>4</v>
      </c>
      <c r="H2266" s="1011">
        <f>E2266*G2266</f>
        <v>4</v>
      </c>
      <c r="I2266" s="1014">
        <v>815.93</v>
      </c>
      <c r="J2266" s="768">
        <f>E2266*I2266</f>
        <v>815.93</v>
      </c>
      <c r="L2266" s="768">
        <f>E2266*K2266</f>
        <v>0</v>
      </c>
      <c r="M2266" s="768">
        <f>J2266+H2266*Tabellen!$K$2+L2266</f>
        <v>1055.9299999999998</v>
      </c>
      <c r="N2266" s="703"/>
      <c r="O2266" s="889">
        <f>R2266+T2266</f>
        <v>1277.6752999999999</v>
      </c>
      <c r="P2266" s="902"/>
      <c r="Q2266" s="894" t="s">
        <v>1007</v>
      </c>
      <c r="R2266" s="889">
        <f>H2266*Tabellen!$K$2*Tabellen!$F$2</f>
        <v>290.39999999999998</v>
      </c>
      <c r="S2266" s="895" t="s">
        <v>1089</v>
      </c>
      <c r="T2266" s="889">
        <f>J2266*Tabellen!$F$2</f>
        <v>987.2752999999999</v>
      </c>
      <c r="U2266" s="889">
        <f>R2266*Tabellen!$G$2</f>
        <v>26.135999999999996</v>
      </c>
      <c r="V2266" s="889">
        <f>T2266*Tabellen!$H$2</f>
        <v>207.32781299999996</v>
      </c>
      <c r="W2266" s="889">
        <f>U2266+V2266</f>
        <v>233.46381299999996</v>
      </c>
      <c r="X2266" s="889">
        <f>O2266+W2266</f>
        <v>1511.1391129999997</v>
      </c>
      <c r="Y2266" s="888"/>
      <c r="Z2266" s="836"/>
    </row>
    <row r="2267" spans="1:71" s="575" customFormat="1" ht="15.6" customHeight="1" outlineLevel="2" x14ac:dyDescent="0.2">
      <c r="A2267" s="811"/>
      <c r="B2267" s="578"/>
      <c r="C2267" s="694"/>
      <c r="D2267" s="578" t="s">
        <v>1689</v>
      </c>
      <c r="E2267" s="579"/>
      <c r="F2267" s="578"/>
      <c r="G2267" s="579"/>
      <c r="H2267" s="1011"/>
      <c r="I2267" s="781"/>
      <c r="J2267" s="768"/>
      <c r="K2267" s="768"/>
      <c r="L2267" s="768"/>
      <c r="M2267" s="768"/>
      <c r="N2267" s="704"/>
      <c r="O2267" s="897"/>
      <c r="P2267" s="897"/>
      <c r="Q2267" s="894"/>
      <c r="R2267" s="889"/>
      <c r="S2267" s="895"/>
      <c r="T2267" s="889"/>
      <c r="U2267" s="889"/>
      <c r="V2267" s="889"/>
      <c r="W2267" s="889"/>
      <c r="X2267" s="889"/>
      <c r="Y2267" s="897"/>
      <c r="Z2267" s="839"/>
      <c r="AA2267" s="839"/>
      <c r="AB2267" s="839"/>
      <c r="AC2267" s="839"/>
      <c r="AD2267" s="839"/>
      <c r="AE2267" s="839"/>
      <c r="AF2267" s="839"/>
      <c r="AG2267" s="839"/>
      <c r="AH2267" s="839"/>
      <c r="AI2267" s="839"/>
      <c r="AJ2267" s="839"/>
      <c r="AK2267" s="839"/>
      <c r="AL2267" s="839"/>
      <c r="AM2267" s="839"/>
      <c r="AN2267" s="839"/>
      <c r="AO2267" s="839"/>
      <c r="AP2267" s="839"/>
      <c r="AQ2267" s="839"/>
      <c r="AR2267" s="839"/>
      <c r="AS2267" s="839"/>
      <c r="AT2267" s="839"/>
      <c r="AU2267" s="839"/>
      <c r="AV2267" s="839"/>
      <c r="AW2267" s="839"/>
      <c r="AX2267" s="839"/>
      <c r="AY2267" s="839"/>
      <c r="AZ2267" s="839"/>
      <c r="BA2267" s="839"/>
      <c r="BB2267" s="839"/>
      <c r="BC2267" s="839"/>
      <c r="BD2267" s="839"/>
      <c r="BE2267" s="839"/>
      <c r="BF2267" s="839"/>
      <c r="BG2267" s="839"/>
      <c r="BH2267" s="839"/>
      <c r="BI2267" s="839"/>
      <c r="BJ2267" s="839"/>
      <c r="BK2267" s="839"/>
      <c r="BL2267" s="839"/>
      <c r="BM2267" s="839"/>
      <c r="BN2267" s="839"/>
      <c r="BO2267" s="839"/>
      <c r="BP2267" s="839"/>
      <c r="BQ2267" s="839"/>
      <c r="BR2267" s="839"/>
      <c r="BS2267" s="839"/>
    </row>
    <row r="2268" spans="1:71" s="575" customFormat="1" ht="15.6" customHeight="1" outlineLevel="2" x14ac:dyDescent="0.2">
      <c r="A2268" s="811"/>
      <c r="B2268" s="578"/>
      <c r="C2268" s="694"/>
      <c r="D2268" s="578" t="s">
        <v>1690</v>
      </c>
      <c r="E2268" s="579"/>
      <c r="F2268" s="578"/>
      <c r="G2268" s="579"/>
      <c r="H2268" s="1011"/>
      <c r="I2268" s="781"/>
      <c r="J2268" s="768"/>
      <c r="K2268" s="768"/>
      <c r="L2268" s="768"/>
      <c r="M2268" s="768"/>
      <c r="N2268" s="704"/>
      <c r="O2268" s="897"/>
      <c r="P2268" s="897"/>
      <c r="Q2268" s="894"/>
      <c r="R2268" s="889"/>
      <c r="S2268" s="895"/>
      <c r="T2268" s="889"/>
      <c r="U2268" s="889"/>
      <c r="V2268" s="889"/>
      <c r="W2268" s="889"/>
      <c r="X2268" s="889"/>
      <c r="Y2268" s="897"/>
      <c r="Z2268" s="839"/>
      <c r="AA2268" s="839"/>
      <c r="AB2268" s="839"/>
      <c r="AC2268" s="839"/>
      <c r="AD2268" s="839"/>
      <c r="AE2268" s="839"/>
      <c r="AF2268" s="839"/>
      <c r="AG2268" s="839"/>
      <c r="AH2268" s="839"/>
      <c r="AI2268" s="839"/>
      <c r="AJ2268" s="839"/>
      <c r="AK2268" s="839"/>
      <c r="AL2268" s="839"/>
      <c r="AM2268" s="839"/>
      <c r="AN2268" s="839"/>
      <c r="AO2268" s="839"/>
      <c r="AP2268" s="839"/>
      <c r="AQ2268" s="839"/>
      <c r="AR2268" s="839"/>
      <c r="AS2268" s="839"/>
      <c r="AT2268" s="839"/>
      <c r="AU2268" s="839"/>
      <c r="AV2268" s="839"/>
      <c r="AW2268" s="839"/>
      <c r="AX2268" s="839"/>
      <c r="AY2268" s="839"/>
      <c r="AZ2268" s="839"/>
      <c r="BA2268" s="839"/>
      <c r="BB2268" s="839"/>
      <c r="BC2268" s="839"/>
      <c r="BD2268" s="839"/>
      <c r="BE2268" s="839"/>
      <c r="BF2268" s="839"/>
      <c r="BG2268" s="839"/>
      <c r="BH2268" s="839"/>
      <c r="BI2268" s="839"/>
      <c r="BJ2268" s="839"/>
      <c r="BK2268" s="839"/>
      <c r="BL2268" s="839"/>
      <c r="BM2268" s="839"/>
      <c r="BN2268" s="839"/>
      <c r="BO2268" s="839"/>
      <c r="BP2268" s="839"/>
      <c r="BQ2268" s="839"/>
      <c r="BR2268" s="839"/>
      <c r="BS2268" s="839"/>
    </row>
    <row r="2269" spans="1:71" s="575" customFormat="1" ht="15.6" customHeight="1" outlineLevel="2" x14ac:dyDescent="0.2">
      <c r="A2269" s="811"/>
      <c r="B2269" s="686"/>
      <c r="C2269" s="699"/>
      <c r="D2269" s="692" t="s">
        <v>1224</v>
      </c>
      <c r="E2269" s="593"/>
      <c r="F2269" s="594"/>
      <c r="G2269" s="574"/>
      <c r="H2269" s="593"/>
      <c r="I2269" s="771"/>
      <c r="J2269" s="771"/>
      <c r="K2269" s="771"/>
      <c r="L2269" s="771"/>
      <c r="M2269" s="772"/>
      <c r="N2269" s="704"/>
      <c r="O2269" s="897"/>
      <c r="P2269" s="897"/>
      <c r="Q2269" s="894"/>
      <c r="R2269" s="889"/>
      <c r="S2269" s="895"/>
      <c r="T2269" s="889"/>
      <c r="U2269" s="889"/>
      <c r="V2269" s="889"/>
      <c r="W2269" s="889"/>
      <c r="X2269" s="889"/>
      <c r="Y2269" s="890"/>
      <c r="Z2269" s="841"/>
      <c r="AA2269" s="839"/>
      <c r="AB2269" s="839"/>
      <c r="AC2269" s="839"/>
      <c r="AD2269" s="839"/>
      <c r="AE2269" s="839"/>
      <c r="AF2269" s="839"/>
      <c r="AG2269" s="839"/>
      <c r="AH2269" s="839"/>
      <c r="AI2269" s="839"/>
      <c r="AJ2269" s="839"/>
      <c r="AK2269" s="839"/>
      <c r="AL2269" s="839"/>
      <c r="AM2269" s="839"/>
      <c r="AN2269" s="839"/>
      <c r="AO2269" s="839"/>
      <c r="AP2269" s="839"/>
      <c r="AQ2269" s="839"/>
      <c r="AR2269" s="839"/>
      <c r="AS2269" s="839"/>
      <c r="AT2269" s="839"/>
      <c r="AU2269" s="839"/>
      <c r="AV2269" s="839"/>
      <c r="AW2269" s="839"/>
      <c r="AX2269" s="839"/>
      <c r="AY2269" s="839"/>
      <c r="AZ2269" s="839"/>
      <c r="BA2269" s="839"/>
      <c r="BB2269" s="839"/>
      <c r="BC2269" s="839"/>
      <c r="BD2269" s="839"/>
      <c r="BE2269" s="839"/>
      <c r="BF2269" s="839"/>
      <c r="BG2269" s="839"/>
      <c r="BH2269" s="839"/>
      <c r="BI2269" s="839"/>
      <c r="BJ2269" s="839"/>
      <c r="BK2269" s="839"/>
      <c r="BL2269" s="839"/>
      <c r="BM2269" s="839"/>
      <c r="BN2269" s="839"/>
      <c r="BO2269" s="839"/>
      <c r="BP2269" s="839"/>
      <c r="BQ2269" s="839"/>
      <c r="BR2269" s="839"/>
      <c r="BS2269" s="839"/>
    </row>
    <row r="2270" spans="1:71" s="575" customFormat="1" ht="15.6" customHeight="1" outlineLevel="2" x14ac:dyDescent="0.2">
      <c r="A2270" s="811"/>
      <c r="B2270" s="686"/>
      <c r="C2270" s="699"/>
      <c r="D2270" s="576" t="s">
        <v>1358</v>
      </c>
      <c r="E2270" s="593"/>
      <c r="F2270" s="594"/>
      <c r="G2270" s="574"/>
      <c r="H2270" s="593"/>
      <c r="I2270" s="771"/>
      <c r="J2270" s="771"/>
      <c r="K2270" s="771"/>
      <c r="L2270" s="768"/>
      <c r="M2270" s="772"/>
      <c r="N2270" s="704"/>
      <c r="O2270" s="888"/>
      <c r="P2270" s="888"/>
      <c r="Q2270" s="894"/>
      <c r="R2270" s="889"/>
      <c r="S2270" s="895"/>
      <c r="T2270" s="889"/>
      <c r="U2270" s="889"/>
      <c r="V2270" s="889"/>
      <c r="W2270" s="889"/>
      <c r="X2270" s="889"/>
      <c r="Y2270" s="890"/>
      <c r="Z2270" s="841"/>
      <c r="AA2270" s="839"/>
      <c r="AB2270" s="839"/>
      <c r="AC2270" s="839"/>
      <c r="AD2270" s="839"/>
      <c r="AE2270" s="839"/>
      <c r="AF2270" s="839"/>
      <c r="AG2270" s="839"/>
      <c r="AH2270" s="839"/>
      <c r="AI2270" s="839"/>
      <c r="AJ2270" s="839"/>
      <c r="AK2270" s="839"/>
      <c r="AL2270" s="839"/>
      <c r="AM2270" s="839"/>
      <c r="AN2270" s="839"/>
      <c r="AO2270" s="839"/>
      <c r="AP2270" s="839"/>
      <c r="AQ2270" s="839"/>
      <c r="AR2270" s="839"/>
      <c r="AS2270" s="839"/>
      <c r="AT2270" s="839"/>
      <c r="AU2270" s="839"/>
      <c r="AV2270" s="839"/>
      <c r="AW2270" s="839"/>
      <c r="AX2270" s="839"/>
      <c r="AY2270" s="839"/>
      <c r="AZ2270" s="839"/>
      <c r="BA2270" s="839"/>
      <c r="BB2270" s="839"/>
      <c r="BC2270" s="839"/>
      <c r="BD2270" s="839"/>
      <c r="BE2270" s="839"/>
      <c r="BF2270" s="839"/>
      <c r="BG2270" s="839"/>
      <c r="BH2270" s="839"/>
      <c r="BI2270" s="839"/>
      <c r="BJ2270" s="839"/>
      <c r="BK2270" s="839"/>
      <c r="BL2270" s="839"/>
      <c r="BM2270" s="839"/>
      <c r="BN2270" s="839"/>
      <c r="BO2270" s="839"/>
      <c r="BP2270" s="839"/>
      <c r="BQ2270" s="839"/>
      <c r="BR2270" s="839"/>
      <c r="BS2270" s="839"/>
    </row>
    <row r="2271" spans="1:71" ht="15.6" customHeight="1" outlineLevel="2" x14ac:dyDescent="0.2">
      <c r="H2271" s="1011"/>
    </row>
    <row r="2272" spans="1:71" ht="9" customHeight="1" outlineLevel="1" x14ac:dyDescent="0.2">
      <c r="B2272" s="582"/>
      <c r="D2272" s="583"/>
      <c r="E2272" s="585"/>
      <c r="F2272" s="583"/>
      <c r="G2272" s="584"/>
      <c r="H2272" s="1018"/>
      <c r="I2272" s="769"/>
      <c r="J2272" s="769"/>
      <c r="K2272" s="769"/>
      <c r="L2272" s="769"/>
      <c r="M2272" s="769"/>
      <c r="N2272" s="694"/>
      <c r="O2272" s="892"/>
      <c r="P2272" s="892"/>
      <c r="Q2272" s="892"/>
      <c r="R2272" s="893"/>
      <c r="S2272" s="893"/>
      <c r="T2272" s="893"/>
      <c r="U2272" s="893"/>
      <c r="V2272" s="893"/>
      <c r="W2272" s="893"/>
      <c r="X2272" s="893"/>
      <c r="Y2272" s="892"/>
      <c r="Z2272" s="837"/>
      <c r="AA2272" s="838"/>
      <c r="AG2272" s="835"/>
      <c r="AH2272" s="835"/>
    </row>
    <row r="2273" spans="1:71" s="789" customFormat="1" ht="15.6" customHeight="1" outlineLevel="1" x14ac:dyDescent="0.2">
      <c r="B2273" s="569" t="s">
        <v>1810</v>
      </c>
      <c r="C2273" s="814"/>
      <c r="D2273" s="570" t="s">
        <v>1824</v>
      </c>
      <c r="E2273" s="577">
        <v>1</v>
      </c>
      <c r="F2273" s="570" t="s">
        <v>73</v>
      </c>
      <c r="G2273" s="571"/>
      <c r="H2273" s="571">
        <f>SUM(H2274:H2283)</f>
        <v>8.548</v>
      </c>
      <c r="I2273" s="767"/>
      <c r="J2273" s="767">
        <f>SUM(J2275:J2283)</f>
        <v>776.76033057851237</v>
      </c>
      <c r="K2273" s="767"/>
      <c r="L2273" s="767">
        <f>SUM(L2275:L2283)</f>
        <v>0</v>
      </c>
      <c r="M2273" s="767">
        <f>SUM(M2275:M2283)</f>
        <v>1289.6403305785125</v>
      </c>
      <c r="N2273" s="814"/>
      <c r="O2273" s="886">
        <f>SUM(O2274:O2278)</f>
        <v>1560.4648</v>
      </c>
      <c r="P2273" s="885" t="str">
        <f>B2273</f>
        <v>V4-4-B18</v>
      </c>
      <c r="Q2273" s="885"/>
      <c r="R2273" s="886"/>
      <c r="S2273" s="886"/>
      <c r="T2273" s="886"/>
      <c r="U2273" s="899"/>
      <c r="V2273" s="886"/>
      <c r="W2273" s="886"/>
      <c r="X2273" s="886">
        <f>SUM(X2274:X2278)/E2273</f>
        <v>1813.6922319999999</v>
      </c>
      <c r="Y2273" s="885"/>
      <c r="Z2273" s="836"/>
      <c r="AA2273" s="832"/>
      <c r="AB2273" s="832"/>
      <c r="AC2273" s="832"/>
      <c r="AD2273" s="832"/>
      <c r="AE2273" s="832"/>
      <c r="AF2273" s="832"/>
      <c r="AG2273" s="832"/>
      <c r="AH2273" s="832"/>
      <c r="AI2273" s="832"/>
      <c r="AJ2273" s="832"/>
      <c r="AK2273" s="832"/>
      <c r="AL2273" s="832"/>
      <c r="AM2273" s="832"/>
      <c r="AN2273" s="832"/>
      <c r="AO2273" s="832"/>
      <c r="AP2273" s="832"/>
      <c r="AQ2273" s="832"/>
      <c r="AR2273" s="832"/>
      <c r="AS2273" s="832"/>
      <c r="AT2273" s="832"/>
      <c r="AU2273" s="832"/>
      <c r="AV2273" s="832"/>
      <c r="AW2273" s="832"/>
      <c r="AX2273" s="832"/>
      <c r="AY2273" s="832"/>
      <c r="AZ2273" s="832"/>
      <c r="BA2273" s="832"/>
      <c r="BB2273" s="832"/>
      <c r="BC2273" s="832"/>
      <c r="BD2273" s="832"/>
      <c r="BE2273" s="832"/>
      <c r="BF2273" s="832"/>
      <c r="BG2273" s="832"/>
      <c r="BH2273" s="832"/>
      <c r="BI2273" s="832"/>
      <c r="BJ2273" s="832"/>
      <c r="BK2273" s="832"/>
      <c r="BL2273" s="832"/>
      <c r="BM2273" s="832"/>
      <c r="BN2273" s="832"/>
      <c r="BO2273" s="832"/>
      <c r="BP2273" s="832"/>
      <c r="BQ2273" s="832"/>
      <c r="BR2273" s="832"/>
      <c r="BS2273" s="832"/>
    </row>
    <row r="2274" spans="1:71" s="575" customFormat="1" ht="15.6" customHeight="1" outlineLevel="2" x14ac:dyDescent="0.2">
      <c r="A2274" s="811"/>
      <c r="B2274" s="578"/>
      <c r="C2274" s="694"/>
      <c r="D2274" s="576"/>
      <c r="E2274" s="590"/>
      <c r="G2274" s="573"/>
      <c r="H2274" s="573"/>
      <c r="I2274" s="770"/>
      <c r="J2274" s="770"/>
      <c r="K2274" s="770"/>
      <c r="L2274" s="770"/>
      <c r="M2274" s="770"/>
      <c r="N2274" s="704"/>
      <c r="O2274" s="888" t="str">
        <f>R2274</f>
        <v>incl. opslagen</v>
      </c>
      <c r="P2274" s="888"/>
      <c r="Q2274" s="894"/>
      <c r="R2274" s="901" t="str">
        <f>Tabellen!$C$2</f>
        <v>incl. opslagen</v>
      </c>
      <c r="S2274" s="895"/>
      <c r="T2274" s="901" t="str">
        <f>Tabellen!$C$2</f>
        <v>incl. opslagen</v>
      </c>
      <c r="U2274" s="889"/>
      <c r="V2274" s="889"/>
      <c r="W2274" s="889"/>
      <c r="X2274" s="889"/>
      <c r="Y2274" s="888"/>
      <c r="Z2274" s="839"/>
      <c r="AA2274" s="839"/>
      <c r="AB2274" s="839"/>
      <c r="AC2274" s="839"/>
      <c r="AD2274" s="839"/>
      <c r="AE2274" s="839"/>
      <c r="AF2274" s="839"/>
      <c r="AG2274" s="839"/>
      <c r="AH2274" s="839"/>
      <c r="AI2274" s="839"/>
      <c r="AJ2274" s="839"/>
      <c r="AK2274" s="839"/>
      <c r="AL2274" s="839"/>
      <c r="AM2274" s="839"/>
      <c r="AN2274" s="839"/>
      <c r="AO2274" s="839"/>
      <c r="AP2274" s="839"/>
      <c r="AQ2274" s="839"/>
      <c r="AR2274" s="839"/>
      <c r="AS2274" s="839"/>
      <c r="AT2274" s="839"/>
      <c r="AU2274" s="839"/>
      <c r="AV2274" s="839"/>
      <c r="AW2274" s="839"/>
      <c r="AX2274" s="839"/>
      <c r="AY2274" s="839"/>
      <c r="AZ2274" s="839"/>
      <c r="BA2274" s="839"/>
      <c r="BB2274" s="839"/>
      <c r="BC2274" s="839"/>
      <c r="BD2274" s="839"/>
      <c r="BE2274" s="839"/>
      <c r="BF2274" s="839"/>
      <c r="BG2274" s="839"/>
      <c r="BH2274" s="839"/>
      <c r="BI2274" s="839"/>
      <c r="BJ2274" s="839"/>
      <c r="BK2274" s="839"/>
      <c r="BL2274" s="839"/>
      <c r="BM2274" s="839"/>
      <c r="BN2274" s="839"/>
      <c r="BO2274" s="839"/>
      <c r="BP2274" s="839"/>
      <c r="BQ2274" s="839"/>
      <c r="BR2274" s="839"/>
      <c r="BS2274" s="839"/>
    </row>
    <row r="2275" spans="1:71" s="575" customFormat="1" ht="15.6" customHeight="1" outlineLevel="2" x14ac:dyDescent="0.2">
      <c r="A2275" s="811"/>
      <c r="B2275" s="578"/>
      <c r="C2275" s="694"/>
      <c r="D2275" s="578" t="s">
        <v>1225</v>
      </c>
      <c r="E2275" s="579">
        <v>1</v>
      </c>
      <c r="F2275" s="576" t="s">
        <v>73</v>
      </c>
      <c r="G2275" s="579">
        <v>2.5</v>
      </c>
      <c r="H2275" s="599">
        <f>E2275*G2275</f>
        <v>2.5</v>
      </c>
      <c r="I2275" s="768">
        <v>25</v>
      </c>
      <c r="J2275" s="768">
        <f>E2275*I2275</f>
        <v>25</v>
      </c>
      <c r="K2275" s="768"/>
      <c r="L2275" s="768">
        <f>E2275*K2275</f>
        <v>0</v>
      </c>
      <c r="M2275" s="768">
        <f>J2275+H2275*Tabellen!$K$2+L2275</f>
        <v>175</v>
      </c>
      <c r="N2275" s="704"/>
      <c r="O2275" s="889">
        <f>R2275+T2275</f>
        <v>211.75</v>
      </c>
      <c r="P2275" s="902"/>
      <c r="Q2275" s="894" t="s">
        <v>1007</v>
      </c>
      <c r="R2275" s="889">
        <f>H2275*Tabellen!$K$2*Tabellen!$F$2</f>
        <v>181.5</v>
      </c>
      <c r="S2275" s="895" t="s">
        <v>1089</v>
      </c>
      <c r="T2275" s="889">
        <f>J2275*Tabellen!$F$2</f>
        <v>30.25</v>
      </c>
      <c r="U2275" s="889">
        <f>R2275*Tabellen!$G$2</f>
        <v>16.335000000000001</v>
      </c>
      <c r="V2275" s="889">
        <f>T2275*Tabellen!$H$2</f>
        <v>6.3525</v>
      </c>
      <c r="W2275" s="889">
        <f>U2275+V2275</f>
        <v>22.6875</v>
      </c>
      <c r="X2275" s="889">
        <f>O2275+W2275</f>
        <v>234.4375</v>
      </c>
      <c r="Y2275" s="888"/>
      <c r="Z2275" s="839"/>
      <c r="AA2275" s="839"/>
      <c r="AB2275" s="839"/>
      <c r="AC2275" s="839"/>
      <c r="AD2275" s="839"/>
      <c r="AE2275" s="839"/>
      <c r="AF2275" s="839"/>
      <c r="AG2275" s="839"/>
      <c r="AH2275" s="839"/>
      <c r="AI2275" s="839"/>
      <c r="AJ2275" s="839"/>
      <c r="AK2275" s="839"/>
      <c r="AL2275" s="839"/>
      <c r="AM2275" s="839"/>
      <c r="AN2275" s="839"/>
      <c r="AO2275" s="839"/>
      <c r="AP2275" s="839"/>
      <c r="AQ2275" s="839"/>
      <c r="AR2275" s="839"/>
      <c r="AS2275" s="839"/>
      <c r="AT2275" s="839"/>
      <c r="AU2275" s="839"/>
      <c r="AV2275" s="839"/>
      <c r="AW2275" s="839"/>
      <c r="AX2275" s="839"/>
      <c r="AY2275" s="839"/>
      <c r="AZ2275" s="839"/>
      <c r="BA2275" s="839"/>
      <c r="BB2275" s="839"/>
      <c r="BC2275" s="839"/>
      <c r="BD2275" s="839"/>
      <c r="BE2275" s="839"/>
      <c r="BF2275" s="839"/>
      <c r="BG2275" s="839"/>
      <c r="BH2275" s="839"/>
      <c r="BI2275" s="839"/>
      <c r="BJ2275" s="839"/>
      <c r="BK2275" s="839"/>
      <c r="BL2275" s="839"/>
      <c r="BM2275" s="839"/>
      <c r="BN2275" s="839"/>
      <c r="BO2275" s="839"/>
      <c r="BP2275" s="839"/>
      <c r="BQ2275" s="839"/>
      <c r="BR2275" s="839"/>
      <c r="BS2275" s="839"/>
    </row>
    <row r="2276" spans="1:71" ht="15.6" customHeight="1" outlineLevel="2" x14ac:dyDescent="0.2">
      <c r="D2276" s="578" t="s">
        <v>1227</v>
      </c>
      <c r="E2276" s="579">
        <v>1</v>
      </c>
      <c r="F2276" s="576" t="s">
        <v>72</v>
      </c>
      <c r="G2276" s="580">
        <v>0.5</v>
      </c>
      <c r="H2276" s="580">
        <f>E2276*G2276</f>
        <v>0.5</v>
      </c>
      <c r="I2276" s="768">
        <v>0</v>
      </c>
      <c r="J2276" s="768">
        <f>E2276*I2276</f>
        <v>0</v>
      </c>
      <c r="L2276" s="768">
        <f>E2276*K2276</f>
        <v>0</v>
      </c>
      <c r="M2276" s="768">
        <f>J2276+H2276*Tabellen!$K$2+L2276</f>
        <v>30</v>
      </c>
      <c r="O2276" s="889">
        <f>R2276+T2276</f>
        <v>36.299999999999997</v>
      </c>
      <c r="P2276" s="902"/>
      <c r="Q2276" s="894" t="s">
        <v>1007</v>
      </c>
      <c r="R2276" s="889">
        <f>H2276*Tabellen!$K$2*Tabellen!$F$2</f>
        <v>36.299999999999997</v>
      </c>
      <c r="S2276" s="895" t="s">
        <v>1089</v>
      </c>
      <c r="T2276" s="889">
        <f>J2276*Tabellen!$F$2</f>
        <v>0</v>
      </c>
      <c r="U2276" s="889">
        <f>R2276*Tabellen!$G$2</f>
        <v>3.2669999999999995</v>
      </c>
      <c r="V2276" s="889">
        <f>T2276*Tabellen!$H$2</f>
        <v>0</v>
      </c>
      <c r="W2276" s="889">
        <f>U2276+V2276</f>
        <v>3.2669999999999995</v>
      </c>
      <c r="X2276" s="889">
        <f>O2276+W2276</f>
        <v>39.566999999999993</v>
      </c>
    </row>
    <row r="2277" spans="1:71" s="733" customFormat="1" ht="15.6" customHeight="1" outlineLevel="2" x14ac:dyDescent="0.2">
      <c r="A2277" s="813"/>
      <c r="B2277" s="578"/>
      <c r="C2277" s="694"/>
      <c r="D2277" s="576" t="s">
        <v>1226</v>
      </c>
      <c r="E2277" s="579">
        <f>1.34+1.34+1.4+1.4</f>
        <v>5.48</v>
      </c>
      <c r="F2277" s="576" t="s">
        <v>71</v>
      </c>
      <c r="G2277" s="580">
        <v>0.1</v>
      </c>
      <c r="H2277" s="599">
        <f>E2277*G2277</f>
        <v>0.54800000000000004</v>
      </c>
      <c r="I2277" s="768"/>
      <c r="J2277" s="768"/>
      <c r="K2277" s="768"/>
      <c r="L2277" s="768"/>
      <c r="M2277" s="768">
        <f>J2277+H2277*Tabellen!$K$2+L2277</f>
        <v>32.880000000000003</v>
      </c>
      <c r="N2277" s="736"/>
      <c r="O2277" s="889">
        <f>R2277+T2277</f>
        <v>39.784800000000004</v>
      </c>
      <c r="P2277" s="902"/>
      <c r="Q2277" s="894" t="s">
        <v>1007</v>
      </c>
      <c r="R2277" s="889">
        <f>H2277*Tabellen!$K$2*Tabellen!$F$2</f>
        <v>39.784800000000004</v>
      </c>
      <c r="S2277" s="895" t="s">
        <v>1089</v>
      </c>
      <c r="T2277" s="889">
        <f>J2277*Tabellen!$F$2</f>
        <v>0</v>
      </c>
      <c r="U2277" s="889">
        <f>R2277*Tabellen!$G$2</f>
        <v>3.580632</v>
      </c>
      <c r="V2277" s="889">
        <f>T2277*Tabellen!$H$2</f>
        <v>0</v>
      </c>
      <c r="W2277" s="889">
        <f>U2277+V2277</f>
        <v>3.580632</v>
      </c>
      <c r="X2277" s="889">
        <f>O2277+W2277</f>
        <v>43.365432000000006</v>
      </c>
      <c r="Y2277" s="905"/>
      <c r="Z2277" s="842"/>
      <c r="AA2277" s="842"/>
      <c r="AB2277" s="842"/>
      <c r="AC2277" s="842"/>
      <c r="AD2277" s="842"/>
      <c r="AE2277" s="842"/>
      <c r="AF2277" s="842"/>
      <c r="AG2277" s="842"/>
      <c r="AH2277" s="842"/>
      <c r="AI2277" s="842"/>
      <c r="AJ2277" s="842"/>
      <c r="AK2277" s="842"/>
      <c r="AL2277" s="842"/>
      <c r="AM2277" s="842"/>
      <c r="AN2277" s="842"/>
      <c r="AO2277" s="842"/>
      <c r="AP2277" s="842"/>
      <c r="AQ2277" s="842"/>
      <c r="AR2277" s="842"/>
      <c r="AS2277" s="842"/>
      <c r="AT2277" s="842"/>
      <c r="AU2277" s="842"/>
      <c r="AV2277" s="842"/>
      <c r="AW2277" s="842"/>
      <c r="AX2277" s="842"/>
      <c r="AY2277" s="842"/>
      <c r="AZ2277" s="842"/>
      <c r="BA2277" s="842"/>
      <c r="BB2277" s="842"/>
      <c r="BC2277" s="842"/>
      <c r="BD2277" s="842"/>
      <c r="BE2277" s="842"/>
      <c r="BF2277" s="842"/>
      <c r="BG2277" s="842"/>
      <c r="BH2277" s="842"/>
      <c r="BI2277" s="842"/>
      <c r="BJ2277" s="842"/>
      <c r="BK2277" s="842"/>
      <c r="BL2277" s="842"/>
      <c r="BM2277" s="842"/>
      <c r="BN2277" s="842"/>
      <c r="BO2277" s="842"/>
      <c r="BP2277" s="842"/>
      <c r="BQ2277" s="842"/>
      <c r="BR2277" s="842"/>
      <c r="BS2277" s="842"/>
    </row>
    <row r="2278" spans="1:71" ht="15.6" customHeight="1" outlineLevel="2" x14ac:dyDescent="0.2">
      <c r="B2278" s="578" t="s">
        <v>1787</v>
      </c>
      <c r="D2278" s="576" t="s">
        <v>1788</v>
      </c>
      <c r="E2278" s="579">
        <v>1</v>
      </c>
      <c r="F2278" s="576" t="s">
        <v>73</v>
      </c>
      <c r="G2278" s="580">
        <v>5</v>
      </c>
      <c r="H2278" s="580">
        <f>E2278*G2278</f>
        <v>5</v>
      </c>
      <c r="I2278" s="1014">
        <v>751.76033057851237</v>
      </c>
      <c r="J2278" s="768">
        <f>E2278*I2278</f>
        <v>751.76033057851237</v>
      </c>
      <c r="L2278" s="768">
        <f>E2278*K2278</f>
        <v>0</v>
      </c>
      <c r="M2278" s="768">
        <f>J2278+H2278*Tabellen!$K$2+L2278</f>
        <v>1051.7603305785124</v>
      </c>
      <c r="N2278" s="703"/>
      <c r="O2278" s="889">
        <f>R2278+T2278</f>
        <v>1272.6299999999999</v>
      </c>
      <c r="P2278" s="902"/>
      <c r="Q2278" s="894" t="s">
        <v>1007</v>
      </c>
      <c r="R2278" s="889">
        <f>H2278*Tabellen!$K$2*Tabellen!$F$2</f>
        <v>363</v>
      </c>
      <c r="S2278" s="895" t="s">
        <v>1089</v>
      </c>
      <c r="T2278" s="889">
        <f>J2278*Tabellen!$F$2</f>
        <v>909.62999999999988</v>
      </c>
      <c r="U2278" s="889">
        <f>R2278*Tabellen!$G$2</f>
        <v>32.67</v>
      </c>
      <c r="V2278" s="889">
        <f>T2278*Tabellen!$H$2</f>
        <v>191.02229999999997</v>
      </c>
      <c r="W2278" s="889">
        <f>U2278+V2278</f>
        <v>223.69229999999999</v>
      </c>
      <c r="X2278" s="889">
        <f>O2278+W2278</f>
        <v>1496.3222999999998</v>
      </c>
      <c r="Y2278" s="888"/>
      <c r="Z2278" s="836"/>
    </row>
    <row r="2279" spans="1:71" s="575" customFormat="1" ht="15.6" customHeight="1" outlineLevel="2" x14ac:dyDescent="0.2">
      <c r="A2279" s="811"/>
      <c r="B2279" s="578"/>
      <c r="C2279" s="694"/>
      <c r="D2279" s="578" t="s">
        <v>1689</v>
      </c>
      <c r="E2279" s="579"/>
      <c r="F2279" s="578"/>
      <c r="G2279" s="579"/>
      <c r="H2279" s="580"/>
      <c r="I2279" s="781"/>
      <c r="J2279" s="768"/>
      <c r="K2279" s="768"/>
      <c r="L2279" s="768"/>
      <c r="M2279" s="768"/>
      <c r="N2279" s="704"/>
      <c r="O2279" s="897"/>
      <c r="P2279" s="897"/>
      <c r="Q2279" s="894"/>
      <c r="R2279" s="889"/>
      <c r="S2279" s="895"/>
      <c r="T2279" s="889"/>
      <c r="U2279" s="889"/>
      <c r="V2279" s="889"/>
      <c r="W2279" s="889"/>
      <c r="X2279" s="889"/>
      <c r="Y2279" s="897"/>
      <c r="Z2279" s="839"/>
      <c r="AA2279" s="839"/>
      <c r="AB2279" s="839"/>
      <c r="AC2279" s="839"/>
      <c r="AD2279" s="839"/>
      <c r="AE2279" s="839"/>
      <c r="AF2279" s="839"/>
      <c r="AG2279" s="839"/>
      <c r="AH2279" s="839"/>
      <c r="AI2279" s="839"/>
      <c r="AJ2279" s="839"/>
      <c r="AK2279" s="839"/>
      <c r="AL2279" s="839"/>
      <c r="AM2279" s="839"/>
      <c r="AN2279" s="839"/>
      <c r="AO2279" s="839"/>
      <c r="AP2279" s="839"/>
      <c r="AQ2279" s="839"/>
      <c r="AR2279" s="839"/>
      <c r="AS2279" s="839"/>
      <c r="AT2279" s="839"/>
      <c r="AU2279" s="839"/>
      <c r="AV2279" s="839"/>
      <c r="AW2279" s="839"/>
      <c r="AX2279" s="839"/>
      <c r="AY2279" s="839"/>
      <c r="AZ2279" s="839"/>
      <c r="BA2279" s="839"/>
      <c r="BB2279" s="839"/>
      <c r="BC2279" s="839"/>
      <c r="BD2279" s="839"/>
      <c r="BE2279" s="839"/>
      <c r="BF2279" s="839"/>
      <c r="BG2279" s="839"/>
      <c r="BH2279" s="839"/>
      <c r="BI2279" s="839"/>
      <c r="BJ2279" s="839"/>
      <c r="BK2279" s="839"/>
      <c r="BL2279" s="839"/>
      <c r="BM2279" s="839"/>
      <c r="BN2279" s="839"/>
      <c r="BO2279" s="839"/>
      <c r="BP2279" s="839"/>
      <c r="BQ2279" s="839"/>
      <c r="BR2279" s="839"/>
      <c r="BS2279" s="839"/>
    </row>
    <row r="2280" spans="1:71" s="575" customFormat="1" ht="15.6" customHeight="1" outlineLevel="2" x14ac:dyDescent="0.2">
      <c r="A2280" s="811"/>
      <c r="B2280" s="578"/>
      <c r="C2280" s="694"/>
      <c r="D2280" s="578" t="s">
        <v>1690</v>
      </c>
      <c r="E2280" s="579"/>
      <c r="F2280" s="578"/>
      <c r="G2280" s="579"/>
      <c r="H2280" s="580"/>
      <c r="I2280" s="781"/>
      <c r="J2280" s="768"/>
      <c r="K2280" s="768"/>
      <c r="L2280" s="768"/>
      <c r="M2280" s="768"/>
      <c r="N2280" s="704"/>
      <c r="O2280" s="897"/>
      <c r="P2280" s="897"/>
      <c r="Q2280" s="894"/>
      <c r="R2280" s="889"/>
      <c r="S2280" s="895"/>
      <c r="T2280" s="889"/>
      <c r="U2280" s="889"/>
      <c r="V2280" s="889"/>
      <c r="W2280" s="889"/>
      <c r="X2280" s="889"/>
      <c r="Y2280" s="897"/>
      <c r="Z2280" s="839"/>
      <c r="AA2280" s="839"/>
      <c r="AB2280" s="839"/>
      <c r="AC2280" s="839"/>
      <c r="AD2280" s="839"/>
      <c r="AE2280" s="839"/>
      <c r="AF2280" s="839"/>
      <c r="AG2280" s="839"/>
      <c r="AH2280" s="839"/>
      <c r="AI2280" s="839"/>
      <c r="AJ2280" s="839"/>
      <c r="AK2280" s="839"/>
      <c r="AL2280" s="839"/>
      <c r="AM2280" s="839"/>
      <c r="AN2280" s="839"/>
      <c r="AO2280" s="839"/>
      <c r="AP2280" s="839"/>
      <c r="AQ2280" s="839"/>
      <c r="AR2280" s="839"/>
      <c r="AS2280" s="839"/>
      <c r="AT2280" s="839"/>
      <c r="AU2280" s="839"/>
      <c r="AV2280" s="839"/>
      <c r="AW2280" s="839"/>
      <c r="AX2280" s="839"/>
      <c r="AY2280" s="839"/>
      <c r="AZ2280" s="839"/>
      <c r="BA2280" s="839"/>
      <c r="BB2280" s="839"/>
      <c r="BC2280" s="839"/>
      <c r="BD2280" s="839"/>
      <c r="BE2280" s="839"/>
      <c r="BF2280" s="839"/>
      <c r="BG2280" s="839"/>
      <c r="BH2280" s="839"/>
      <c r="BI2280" s="839"/>
      <c r="BJ2280" s="839"/>
      <c r="BK2280" s="839"/>
      <c r="BL2280" s="839"/>
      <c r="BM2280" s="839"/>
      <c r="BN2280" s="839"/>
      <c r="BO2280" s="839"/>
      <c r="BP2280" s="839"/>
      <c r="BQ2280" s="839"/>
      <c r="BR2280" s="839"/>
      <c r="BS2280" s="839"/>
    </row>
    <row r="2281" spans="1:71" s="575" customFormat="1" ht="15.6" customHeight="1" outlineLevel="2" x14ac:dyDescent="0.2">
      <c r="A2281" s="811"/>
      <c r="B2281" s="686"/>
      <c r="C2281" s="699"/>
      <c r="D2281" s="692" t="s">
        <v>1224</v>
      </c>
      <c r="E2281" s="593"/>
      <c r="F2281" s="594"/>
      <c r="G2281" s="574"/>
      <c r="H2281" s="574"/>
      <c r="I2281" s="771"/>
      <c r="J2281" s="771"/>
      <c r="K2281" s="771"/>
      <c r="L2281" s="771"/>
      <c r="M2281" s="772"/>
      <c r="N2281" s="704"/>
      <c r="O2281" s="897"/>
      <c r="P2281" s="897"/>
      <c r="Q2281" s="894"/>
      <c r="R2281" s="889"/>
      <c r="S2281" s="895"/>
      <c r="T2281" s="889"/>
      <c r="U2281" s="889"/>
      <c r="V2281" s="889"/>
      <c r="W2281" s="889"/>
      <c r="X2281" s="889"/>
      <c r="Y2281" s="890"/>
      <c r="Z2281" s="841"/>
      <c r="AA2281" s="839"/>
      <c r="AB2281" s="839"/>
      <c r="AC2281" s="839"/>
      <c r="AD2281" s="839"/>
      <c r="AE2281" s="839"/>
      <c r="AF2281" s="839"/>
      <c r="AG2281" s="839"/>
      <c r="AH2281" s="839"/>
      <c r="AI2281" s="839"/>
      <c r="AJ2281" s="839"/>
      <c r="AK2281" s="839"/>
      <c r="AL2281" s="839"/>
      <c r="AM2281" s="839"/>
      <c r="AN2281" s="839"/>
      <c r="AO2281" s="839"/>
      <c r="AP2281" s="839"/>
      <c r="AQ2281" s="839"/>
      <c r="AR2281" s="839"/>
      <c r="AS2281" s="839"/>
      <c r="AT2281" s="839"/>
      <c r="AU2281" s="839"/>
      <c r="AV2281" s="839"/>
      <c r="AW2281" s="839"/>
      <c r="AX2281" s="839"/>
      <c r="AY2281" s="839"/>
      <c r="AZ2281" s="839"/>
      <c r="BA2281" s="839"/>
      <c r="BB2281" s="839"/>
      <c r="BC2281" s="839"/>
      <c r="BD2281" s="839"/>
      <c r="BE2281" s="839"/>
      <c r="BF2281" s="839"/>
      <c r="BG2281" s="839"/>
      <c r="BH2281" s="839"/>
      <c r="BI2281" s="839"/>
      <c r="BJ2281" s="839"/>
      <c r="BK2281" s="839"/>
      <c r="BL2281" s="839"/>
      <c r="BM2281" s="839"/>
      <c r="BN2281" s="839"/>
      <c r="BO2281" s="839"/>
      <c r="BP2281" s="839"/>
      <c r="BQ2281" s="839"/>
      <c r="BR2281" s="839"/>
      <c r="BS2281" s="839"/>
    </row>
    <row r="2282" spans="1:71" s="575" customFormat="1" ht="15.6" customHeight="1" outlineLevel="2" x14ac:dyDescent="0.2">
      <c r="A2282" s="811"/>
      <c r="B2282" s="686"/>
      <c r="C2282" s="699"/>
      <c r="D2282" s="576" t="s">
        <v>1358</v>
      </c>
      <c r="E2282" s="593"/>
      <c r="F2282" s="594"/>
      <c r="G2282" s="574"/>
      <c r="H2282" s="574"/>
      <c r="I2282" s="771"/>
      <c r="J2282" s="771"/>
      <c r="K2282" s="771"/>
      <c r="L2282" s="768"/>
      <c r="M2282" s="772"/>
      <c r="N2282" s="704"/>
      <c r="O2282" s="888"/>
      <c r="P2282" s="888"/>
      <c r="Q2282" s="894"/>
      <c r="R2282" s="889"/>
      <c r="S2282" s="895"/>
      <c r="T2282" s="889"/>
      <c r="U2282" s="889"/>
      <c r="V2282" s="889"/>
      <c r="W2282" s="889"/>
      <c r="X2282" s="889"/>
      <c r="Y2282" s="890"/>
      <c r="Z2282" s="841"/>
      <c r="AA2282" s="839"/>
      <c r="AB2282" s="839"/>
      <c r="AC2282" s="839"/>
      <c r="AD2282" s="839"/>
      <c r="AE2282" s="839"/>
      <c r="AF2282" s="839"/>
      <c r="AG2282" s="839"/>
      <c r="AH2282" s="839"/>
      <c r="AI2282" s="839"/>
      <c r="AJ2282" s="839"/>
      <c r="AK2282" s="839"/>
      <c r="AL2282" s="839"/>
      <c r="AM2282" s="839"/>
      <c r="AN2282" s="839"/>
      <c r="AO2282" s="839"/>
      <c r="AP2282" s="839"/>
      <c r="AQ2282" s="839"/>
      <c r="AR2282" s="839"/>
      <c r="AS2282" s="839"/>
      <c r="AT2282" s="839"/>
      <c r="AU2282" s="839"/>
      <c r="AV2282" s="839"/>
      <c r="AW2282" s="839"/>
      <c r="AX2282" s="839"/>
      <c r="AY2282" s="839"/>
      <c r="AZ2282" s="839"/>
      <c r="BA2282" s="839"/>
      <c r="BB2282" s="839"/>
      <c r="BC2282" s="839"/>
      <c r="BD2282" s="839"/>
      <c r="BE2282" s="839"/>
      <c r="BF2282" s="839"/>
      <c r="BG2282" s="839"/>
      <c r="BH2282" s="839"/>
      <c r="BI2282" s="839"/>
      <c r="BJ2282" s="839"/>
      <c r="BK2282" s="839"/>
      <c r="BL2282" s="839"/>
      <c r="BM2282" s="839"/>
      <c r="BN2282" s="839"/>
      <c r="BO2282" s="839"/>
      <c r="BP2282" s="839"/>
      <c r="BQ2282" s="839"/>
      <c r="BR2282" s="839"/>
      <c r="BS2282" s="839"/>
    </row>
    <row r="2283" spans="1:71" ht="15.6" customHeight="1" outlineLevel="2" x14ac:dyDescent="0.2"/>
    <row r="2284" spans="1:71" ht="9" customHeight="1" outlineLevel="1" x14ac:dyDescent="0.2">
      <c r="B2284" s="582"/>
      <c r="D2284" s="583"/>
      <c r="E2284" s="585"/>
      <c r="F2284" s="583"/>
      <c r="G2284" s="584"/>
      <c r="H2284" s="584"/>
      <c r="I2284" s="769"/>
      <c r="J2284" s="769"/>
      <c r="K2284" s="769"/>
      <c r="L2284" s="769"/>
      <c r="M2284" s="769"/>
      <c r="N2284" s="694"/>
      <c r="O2284" s="892"/>
      <c r="P2284" s="892"/>
      <c r="Q2284" s="892"/>
      <c r="R2284" s="893"/>
      <c r="S2284" s="893"/>
      <c r="T2284" s="893"/>
      <c r="U2284" s="893"/>
      <c r="V2284" s="893"/>
      <c r="W2284" s="893"/>
      <c r="X2284" s="893"/>
      <c r="Y2284" s="892"/>
      <c r="Z2284" s="837"/>
      <c r="AA2284" s="838"/>
      <c r="AG2284" s="835"/>
      <c r="AH2284" s="835"/>
    </row>
    <row r="2285" spans="1:71" s="789" customFormat="1" ht="15.6" customHeight="1" outlineLevel="1" x14ac:dyDescent="0.2">
      <c r="B2285" s="569" t="s">
        <v>1811</v>
      </c>
      <c r="C2285" s="814"/>
      <c r="D2285" s="570" t="s">
        <v>1825</v>
      </c>
      <c r="E2285" s="577">
        <v>1</v>
      </c>
      <c r="F2285" s="570" t="s">
        <v>73</v>
      </c>
      <c r="G2285" s="571"/>
      <c r="H2285" s="571">
        <f>SUM(H2287:H2296)</f>
        <v>8.588000000000001</v>
      </c>
      <c r="I2285" s="767"/>
      <c r="J2285" s="571">
        <f>SUM(J2287:J2296)</f>
        <v>1106.83</v>
      </c>
      <c r="K2285" s="767"/>
      <c r="L2285" s="767">
        <f>SUM(L2287:L2296)</f>
        <v>0</v>
      </c>
      <c r="M2285" s="767">
        <f>SUM(M2287:M2295)</f>
        <v>1622.11</v>
      </c>
      <c r="N2285" s="814"/>
      <c r="O2285" s="886">
        <f>SUM(O2286:O2290)</f>
        <v>1962.7530999999999</v>
      </c>
      <c r="P2285" s="885" t="str">
        <f>B2285</f>
        <v>V4-4-B19</v>
      </c>
      <c r="Q2285" s="885"/>
      <c r="R2285" s="886"/>
      <c r="S2285" s="886"/>
      <c r="T2285" s="886"/>
      <c r="U2285" s="899"/>
      <c r="V2285" s="886"/>
      <c r="W2285" s="886"/>
      <c r="X2285" s="886">
        <f>SUM(X2286:X2290)/E2285</f>
        <v>2300.1125949999996</v>
      </c>
      <c r="Y2285" s="885"/>
      <c r="Z2285" s="836"/>
      <c r="AA2285" s="832"/>
      <c r="AB2285" s="832"/>
      <c r="AC2285" s="832"/>
      <c r="AD2285" s="832"/>
      <c r="AE2285" s="832"/>
      <c r="AF2285" s="832"/>
      <c r="AG2285" s="832"/>
      <c r="AH2285" s="832"/>
      <c r="AI2285" s="832"/>
      <c r="AJ2285" s="832"/>
      <c r="AK2285" s="832"/>
      <c r="AL2285" s="832"/>
      <c r="AM2285" s="832"/>
      <c r="AN2285" s="832"/>
      <c r="AO2285" s="832"/>
      <c r="AP2285" s="832"/>
      <c r="AQ2285" s="832"/>
      <c r="AR2285" s="832"/>
      <c r="AS2285" s="832"/>
      <c r="AT2285" s="832"/>
      <c r="AU2285" s="832"/>
      <c r="AV2285" s="832"/>
      <c r="AW2285" s="832"/>
      <c r="AX2285" s="832"/>
      <c r="AY2285" s="832"/>
      <c r="AZ2285" s="832"/>
      <c r="BA2285" s="832"/>
      <c r="BB2285" s="832"/>
      <c r="BC2285" s="832"/>
      <c r="BD2285" s="832"/>
      <c r="BE2285" s="832"/>
      <c r="BF2285" s="832"/>
      <c r="BG2285" s="832"/>
      <c r="BH2285" s="832"/>
      <c r="BI2285" s="832"/>
      <c r="BJ2285" s="832"/>
      <c r="BK2285" s="832"/>
      <c r="BL2285" s="832"/>
      <c r="BM2285" s="832"/>
      <c r="BN2285" s="832"/>
      <c r="BO2285" s="832"/>
      <c r="BP2285" s="832"/>
      <c r="BQ2285" s="832"/>
      <c r="BR2285" s="832"/>
      <c r="BS2285" s="832"/>
    </row>
    <row r="2286" spans="1:71" s="575" customFormat="1" ht="15.6" customHeight="1" outlineLevel="2" x14ac:dyDescent="0.2">
      <c r="A2286" s="811"/>
      <c r="B2286" s="578"/>
      <c r="C2286" s="694"/>
      <c r="D2286" s="576"/>
      <c r="E2286" s="590"/>
      <c r="G2286" s="573"/>
      <c r="H2286" s="573"/>
      <c r="I2286" s="770"/>
      <c r="J2286" s="770"/>
      <c r="K2286" s="770"/>
      <c r="L2286" s="770"/>
      <c r="M2286" s="770"/>
      <c r="N2286" s="704"/>
      <c r="O2286" s="888" t="str">
        <f>R2286</f>
        <v>incl. opslagen</v>
      </c>
      <c r="P2286" s="888"/>
      <c r="Q2286" s="894"/>
      <c r="R2286" s="901" t="str">
        <f>Tabellen!$C$2</f>
        <v>incl. opslagen</v>
      </c>
      <c r="S2286" s="895"/>
      <c r="T2286" s="901" t="str">
        <f>Tabellen!$C$2</f>
        <v>incl. opslagen</v>
      </c>
      <c r="U2286" s="889"/>
      <c r="V2286" s="889"/>
      <c r="W2286" s="889"/>
      <c r="X2286" s="889"/>
      <c r="Y2286" s="888"/>
      <c r="Z2286" s="839"/>
      <c r="AA2286" s="839"/>
      <c r="AB2286" s="839"/>
      <c r="AC2286" s="839"/>
      <c r="AD2286" s="839"/>
      <c r="AE2286" s="839"/>
      <c r="AF2286" s="839"/>
      <c r="AG2286" s="839"/>
      <c r="AH2286" s="839"/>
      <c r="AI2286" s="839"/>
      <c r="AJ2286" s="839"/>
      <c r="AK2286" s="839"/>
      <c r="AL2286" s="839"/>
      <c r="AM2286" s="839"/>
      <c r="AN2286" s="839"/>
      <c r="AO2286" s="839"/>
      <c r="AP2286" s="839"/>
      <c r="AQ2286" s="839"/>
      <c r="AR2286" s="839"/>
      <c r="AS2286" s="839"/>
      <c r="AT2286" s="839"/>
      <c r="AU2286" s="839"/>
      <c r="AV2286" s="839"/>
      <c r="AW2286" s="839"/>
      <c r="AX2286" s="839"/>
      <c r="AY2286" s="839"/>
      <c r="AZ2286" s="839"/>
      <c r="BA2286" s="839"/>
      <c r="BB2286" s="839"/>
      <c r="BC2286" s="839"/>
      <c r="BD2286" s="839"/>
      <c r="BE2286" s="839"/>
      <c r="BF2286" s="839"/>
      <c r="BG2286" s="839"/>
      <c r="BH2286" s="839"/>
      <c r="BI2286" s="839"/>
      <c r="BJ2286" s="839"/>
      <c r="BK2286" s="839"/>
      <c r="BL2286" s="839"/>
      <c r="BM2286" s="839"/>
      <c r="BN2286" s="839"/>
      <c r="BO2286" s="839"/>
      <c r="BP2286" s="839"/>
      <c r="BQ2286" s="839"/>
      <c r="BR2286" s="839"/>
      <c r="BS2286" s="839"/>
    </row>
    <row r="2287" spans="1:71" s="575" customFormat="1" ht="15.6" customHeight="1" outlineLevel="2" x14ac:dyDescent="0.2">
      <c r="A2287" s="811"/>
      <c r="B2287" s="578"/>
      <c r="C2287" s="694"/>
      <c r="D2287" s="578" t="s">
        <v>1225</v>
      </c>
      <c r="E2287" s="579">
        <v>1</v>
      </c>
      <c r="F2287" s="576" t="s">
        <v>73</v>
      </c>
      <c r="G2287" s="579">
        <v>2.5</v>
      </c>
      <c r="H2287" s="599">
        <f>E2287*G2287</f>
        <v>2.5</v>
      </c>
      <c r="I2287" s="768">
        <v>25</v>
      </c>
      <c r="J2287" s="768">
        <f>E2287*I2287</f>
        <v>25</v>
      </c>
      <c r="K2287" s="768"/>
      <c r="L2287" s="768">
        <f>E2287*K2287</f>
        <v>0</v>
      </c>
      <c r="M2287" s="768">
        <f>J2287+H2287*Tabellen!$K$2+L2287</f>
        <v>175</v>
      </c>
      <c r="N2287" s="704"/>
      <c r="O2287" s="889">
        <f>R2287+T2287</f>
        <v>211.75</v>
      </c>
      <c r="P2287" s="902"/>
      <c r="Q2287" s="894" t="s">
        <v>1007</v>
      </c>
      <c r="R2287" s="889">
        <f>H2287*Tabellen!$K$2*Tabellen!$F$2</f>
        <v>181.5</v>
      </c>
      <c r="S2287" s="895" t="s">
        <v>1089</v>
      </c>
      <c r="T2287" s="889">
        <f>J2287*Tabellen!$F$2</f>
        <v>30.25</v>
      </c>
      <c r="U2287" s="889">
        <f>R2287*Tabellen!$G$2</f>
        <v>16.335000000000001</v>
      </c>
      <c r="V2287" s="889">
        <f>T2287*Tabellen!$H$2</f>
        <v>6.3525</v>
      </c>
      <c r="W2287" s="889">
        <f>U2287+V2287</f>
        <v>22.6875</v>
      </c>
      <c r="X2287" s="889">
        <f>O2287+W2287</f>
        <v>234.4375</v>
      </c>
      <c r="Y2287" s="888"/>
      <c r="Z2287" s="839"/>
      <c r="AA2287" s="839"/>
      <c r="AB2287" s="839"/>
      <c r="AC2287" s="839"/>
      <c r="AD2287" s="839"/>
      <c r="AE2287" s="839"/>
      <c r="AF2287" s="839"/>
      <c r="AG2287" s="839"/>
      <c r="AH2287" s="839"/>
      <c r="AI2287" s="839"/>
      <c r="AJ2287" s="839"/>
      <c r="AK2287" s="839"/>
      <c r="AL2287" s="839"/>
      <c r="AM2287" s="839"/>
      <c r="AN2287" s="839"/>
      <c r="AO2287" s="839"/>
      <c r="AP2287" s="839"/>
      <c r="AQ2287" s="839"/>
      <c r="AR2287" s="839"/>
      <c r="AS2287" s="839"/>
      <c r="AT2287" s="839"/>
      <c r="AU2287" s="839"/>
      <c r="AV2287" s="839"/>
      <c r="AW2287" s="839"/>
      <c r="AX2287" s="839"/>
      <c r="AY2287" s="839"/>
      <c r="AZ2287" s="839"/>
      <c r="BA2287" s="839"/>
      <c r="BB2287" s="839"/>
      <c r="BC2287" s="839"/>
      <c r="BD2287" s="839"/>
      <c r="BE2287" s="839"/>
      <c r="BF2287" s="839"/>
      <c r="BG2287" s="839"/>
      <c r="BH2287" s="839"/>
      <c r="BI2287" s="839"/>
      <c r="BJ2287" s="839"/>
      <c r="BK2287" s="839"/>
      <c r="BL2287" s="839"/>
      <c r="BM2287" s="839"/>
      <c r="BN2287" s="839"/>
      <c r="BO2287" s="839"/>
      <c r="BP2287" s="839"/>
      <c r="BQ2287" s="839"/>
      <c r="BR2287" s="839"/>
      <c r="BS2287" s="839"/>
    </row>
    <row r="2288" spans="1:71" ht="15.6" customHeight="1" outlineLevel="2" x14ac:dyDescent="0.2">
      <c r="D2288" s="576" t="s">
        <v>1227</v>
      </c>
      <c r="E2288" s="579">
        <v>1</v>
      </c>
      <c r="F2288" s="576" t="s">
        <v>72</v>
      </c>
      <c r="G2288" s="580">
        <v>0.5</v>
      </c>
      <c r="H2288" s="580">
        <f>E2288*G2288</f>
        <v>0.5</v>
      </c>
      <c r="J2288" s="768">
        <f>E2288*I2288</f>
        <v>0</v>
      </c>
      <c r="L2288" s="768">
        <f>E2288*K2288</f>
        <v>0</v>
      </c>
      <c r="M2288" s="768">
        <f>J2288+H2288*Tabellen!$K$2+L2288</f>
        <v>30</v>
      </c>
      <c r="O2288" s="889">
        <f>R2288+T2288</f>
        <v>36.299999999999997</v>
      </c>
      <c r="P2288" s="902"/>
      <c r="Q2288" s="894" t="s">
        <v>1007</v>
      </c>
      <c r="R2288" s="889">
        <f>H2288*Tabellen!$K$2*Tabellen!$F$2</f>
        <v>36.299999999999997</v>
      </c>
      <c r="S2288" s="895" t="s">
        <v>1089</v>
      </c>
      <c r="T2288" s="889">
        <f>J2288*Tabellen!$F$2</f>
        <v>0</v>
      </c>
      <c r="U2288" s="889">
        <f>R2288*Tabellen!$G$2</f>
        <v>3.2669999999999995</v>
      </c>
      <c r="V2288" s="889">
        <f>T2288*Tabellen!$H$2</f>
        <v>0</v>
      </c>
      <c r="W2288" s="889">
        <f>U2288+V2288</f>
        <v>3.2669999999999995</v>
      </c>
      <c r="X2288" s="889">
        <f>O2288+W2288</f>
        <v>39.566999999999993</v>
      </c>
    </row>
    <row r="2289" spans="1:71" s="733" customFormat="1" ht="15.6" customHeight="1" outlineLevel="2" x14ac:dyDescent="0.2">
      <c r="A2289" s="813"/>
      <c r="B2289" s="578" t="s">
        <v>1789</v>
      </c>
      <c r="C2289" s="694"/>
      <c r="D2289" s="576" t="s">
        <v>1226</v>
      </c>
      <c r="E2289" s="579">
        <f>1.34+1.34+1.6+1.6</f>
        <v>5.8800000000000008</v>
      </c>
      <c r="F2289" s="576" t="s">
        <v>71</v>
      </c>
      <c r="G2289" s="580">
        <v>0.1</v>
      </c>
      <c r="H2289" s="599">
        <f>E2289*G2289</f>
        <v>0.58800000000000008</v>
      </c>
      <c r="I2289" s="768"/>
      <c r="J2289" s="768"/>
      <c r="K2289" s="768"/>
      <c r="L2289" s="768"/>
      <c r="M2289" s="768">
        <f>J2289+H2289*Tabellen!$K$2+L2289</f>
        <v>35.28</v>
      </c>
      <c r="N2289" s="736"/>
      <c r="O2289" s="889">
        <f>R2289+T2289</f>
        <v>42.688800000000001</v>
      </c>
      <c r="P2289" s="902"/>
      <c r="Q2289" s="894" t="s">
        <v>1007</v>
      </c>
      <c r="R2289" s="889">
        <f>H2289*Tabellen!$K$2*Tabellen!$F$2</f>
        <v>42.688800000000001</v>
      </c>
      <c r="S2289" s="895" t="s">
        <v>1089</v>
      </c>
      <c r="T2289" s="889">
        <f>J2289*Tabellen!$F$2</f>
        <v>0</v>
      </c>
      <c r="U2289" s="889">
        <f>R2289*Tabellen!$G$2</f>
        <v>3.8419919999999999</v>
      </c>
      <c r="V2289" s="889">
        <f>T2289*Tabellen!$H$2</f>
        <v>0</v>
      </c>
      <c r="W2289" s="889">
        <f>U2289+V2289</f>
        <v>3.8419919999999999</v>
      </c>
      <c r="X2289" s="889">
        <f>O2289+W2289</f>
        <v>46.530791999999998</v>
      </c>
      <c r="Y2289" s="905"/>
      <c r="Z2289" s="842"/>
      <c r="AA2289" s="842"/>
      <c r="AB2289" s="842"/>
      <c r="AC2289" s="842"/>
      <c r="AD2289" s="842"/>
      <c r="AE2289" s="842"/>
      <c r="AF2289" s="842"/>
      <c r="AG2289" s="842"/>
      <c r="AH2289" s="842"/>
      <c r="AI2289" s="842"/>
      <c r="AJ2289" s="842"/>
      <c r="AK2289" s="842"/>
      <c r="AL2289" s="842"/>
      <c r="AM2289" s="842"/>
      <c r="AN2289" s="842"/>
      <c r="AO2289" s="842"/>
      <c r="AP2289" s="842"/>
      <c r="AQ2289" s="842"/>
      <c r="AR2289" s="842"/>
      <c r="AS2289" s="842"/>
      <c r="AT2289" s="842"/>
      <c r="AU2289" s="842"/>
      <c r="AV2289" s="842"/>
      <c r="AW2289" s="842"/>
      <c r="AX2289" s="842"/>
      <c r="AY2289" s="842"/>
      <c r="AZ2289" s="842"/>
      <c r="BA2289" s="842"/>
      <c r="BB2289" s="842"/>
      <c r="BC2289" s="842"/>
      <c r="BD2289" s="842"/>
      <c r="BE2289" s="842"/>
      <c r="BF2289" s="842"/>
      <c r="BG2289" s="842"/>
      <c r="BH2289" s="842"/>
      <c r="BI2289" s="842"/>
      <c r="BJ2289" s="842"/>
      <c r="BK2289" s="842"/>
      <c r="BL2289" s="842"/>
      <c r="BM2289" s="842"/>
      <c r="BN2289" s="842"/>
      <c r="BO2289" s="842"/>
      <c r="BP2289" s="842"/>
      <c r="BQ2289" s="842"/>
      <c r="BR2289" s="842"/>
      <c r="BS2289" s="842"/>
    </row>
    <row r="2290" spans="1:71" ht="15.6" customHeight="1" outlineLevel="2" x14ac:dyDescent="0.2">
      <c r="B2290" s="578"/>
      <c r="D2290" s="576" t="s">
        <v>1790</v>
      </c>
      <c r="E2290" s="579">
        <v>1</v>
      </c>
      <c r="F2290" s="576" t="s">
        <v>73</v>
      </c>
      <c r="G2290" s="580">
        <v>5</v>
      </c>
      <c r="H2290" s="580">
        <f>E2290*G2290</f>
        <v>5</v>
      </c>
      <c r="I2290" s="1014">
        <v>1081.83</v>
      </c>
      <c r="J2290" s="768">
        <f>E2290*I2290</f>
        <v>1081.83</v>
      </c>
      <c r="L2290" s="768">
        <f>E2290*K2290</f>
        <v>0</v>
      </c>
      <c r="M2290" s="768">
        <f>J2290+H2290*Tabellen!$K$2+L2290</f>
        <v>1381.83</v>
      </c>
      <c r="N2290" s="703"/>
      <c r="O2290" s="889">
        <f>R2290+T2290</f>
        <v>1672.0142999999998</v>
      </c>
      <c r="P2290" s="902"/>
      <c r="Q2290" s="894" t="s">
        <v>1007</v>
      </c>
      <c r="R2290" s="889">
        <f>H2290*Tabellen!$K$2*Tabellen!$F$2</f>
        <v>363</v>
      </c>
      <c r="S2290" s="895" t="s">
        <v>1089</v>
      </c>
      <c r="T2290" s="889">
        <f>J2290*Tabellen!$F$2</f>
        <v>1309.0142999999998</v>
      </c>
      <c r="U2290" s="889">
        <f>R2290*Tabellen!$G$2</f>
        <v>32.67</v>
      </c>
      <c r="V2290" s="889">
        <f>T2290*Tabellen!$H$2</f>
        <v>274.89300299999996</v>
      </c>
      <c r="W2290" s="889">
        <f>U2290+V2290</f>
        <v>307.56300299999998</v>
      </c>
      <c r="X2290" s="889">
        <f>O2290+W2290</f>
        <v>1979.5773029999998</v>
      </c>
      <c r="Y2290" s="888"/>
      <c r="Z2290" s="836"/>
    </row>
    <row r="2291" spans="1:71" s="575" customFormat="1" ht="15.6" customHeight="1" outlineLevel="2" x14ac:dyDescent="0.2">
      <c r="A2291" s="811"/>
      <c r="B2291" s="578"/>
      <c r="C2291" s="694"/>
      <c r="D2291" s="578" t="s">
        <v>1689</v>
      </c>
      <c r="E2291" s="579"/>
      <c r="F2291" s="578"/>
      <c r="G2291" s="579"/>
      <c r="H2291" s="580"/>
      <c r="I2291" s="781"/>
      <c r="J2291" s="768"/>
      <c r="K2291" s="768"/>
      <c r="L2291" s="768"/>
      <c r="M2291" s="768"/>
      <c r="N2291" s="704"/>
      <c r="O2291" s="897"/>
      <c r="P2291" s="897"/>
      <c r="Q2291" s="894"/>
      <c r="R2291" s="889"/>
      <c r="S2291" s="895"/>
      <c r="T2291" s="889"/>
      <c r="U2291" s="889"/>
      <c r="V2291" s="889"/>
      <c r="W2291" s="889"/>
      <c r="X2291" s="889"/>
      <c r="Y2291" s="897"/>
      <c r="Z2291" s="839"/>
      <c r="AA2291" s="839"/>
      <c r="AB2291" s="839"/>
      <c r="AC2291" s="839"/>
      <c r="AD2291" s="839"/>
      <c r="AE2291" s="839"/>
      <c r="AF2291" s="839"/>
      <c r="AG2291" s="839"/>
      <c r="AH2291" s="839"/>
      <c r="AI2291" s="839"/>
      <c r="AJ2291" s="839"/>
      <c r="AK2291" s="839"/>
      <c r="AL2291" s="839"/>
      <c r="AM2291" s="839"/>
      <c r="AN2291" s="839"/>
      <c r="AO2291" s="839"/>
      <c r="AP2291" s="839"/>
      <c r="AQ2291" s="839"/>
      <c r="AR2291" s="839"/>
      <c r="AS2291" s="839"/>
      <c r="AT2291" s="839"/>
      <c r="AU2291" s="839"/>
      <c r="AV2291" s="839"/>
      <c r="AW2291" s="839"/>
      <c r="AX2291" s="839"/>
      <c r="AY2291" s="839"/>
      <c r="AZ2291" s="839"/>
      <c r="BA2291" s="839"/>
      <c r="BB2291" s="839"/>
      <c r="BC2291" s="839"/>
      <c r="BD2291" s="839"/>
      <c r="BE2291" s="839"/>
      <c r="BF2291" s="839"/>
      <c r="BG2291" s="839"/>
      <c r="BH2291" s="839"/>
      <c r="BI2291" s="839"/>
      <c r="BJ2291" s="839"/>
      <c r="BK2291" s="839"/>
      <c r="BL2291" s="839"/>
      <c r="BM2291" s="839"/>
      <c r="BN2291" s="839"/>
      <c r="BO2291" s="839"/>
      <c r="BP2291" s="839"/>
      <c r="BQ2291" s="839"/>
      <c r="BR2291" s="839"/>
      <c r="BS2291" s="839"/>
    </row>
    <row r="2292" spans="1:71" s="575" customFormat="1" ht="15.6" customHeight="1" outlineLevel="2" x14ac:dyDescent="0.2">
      <c r="A2292" s="811"/>
      <c r="B2292" s="578"/>
      <c r="C2292" s="694"/>
      <c r="D2292" s="578" t="s">
        <v>1690</v>
      </c>
      <c r="E2292" s="579"/>
      <c r="F2292" s="578"/>
      <c r="G2292" s="579"/>
      <c r="H2292" s="580"/>
      <c r="I2292" s="781"/>
      <c r="J2292" s="768"/>
      <c r="K2292" s="768"/>
      <c r="L2292" s="768"/>
      <c r="M2292" s="768"/>
      <c r="N2292" s="704"/>
      <c r="O2292" s="897"/>
      <c r="P2292" s="897"/>
      <c r="Q2292" s="894"/>
      <c r="R2292" s="889"/>
      <c r="S2292" s="895"/>
      <c r="T2292" s="889"/>
      <c r="U2292" s="889"/>
      <c r="V2292" s="889"/>
      <c r="W2292" s="889"/>
      <c r="X2292" s="889"/>
      <c r="Y2292" s="897"/>
      <c r="Z2292" s="839"/>
      <c r="AA2292" s="839"/>
      <c r="AB2292" s="839"/>
      <c r="AC2292" s="839"/>
      <c r="AD2292" s="839"/>
      <c r="AE2292" s="839"/>
      <c r="AF2292" s="839"/>
      <c r="AG2292" s="839"/>
      <c r="AH2292" s="839"/>
      <c r="AI2292" s="839"/>
      <c r="AJ2292" s="839"/>
      <c r="AK2292" s="839"/>
      <c r="AL2292" s="839"/>
      <c r="AM2292" s="839"/>
      <c r="AN2292" s="839"/>
      <c r="AO2292" s="839"/>
      <c r="AP2292" s="839"/>
      <c r="AQ2292" s="839"/>
      <c r="AR2292" s="839"/>
      <c r="AS2292" s="839"/>
      <c r="AT2292" s="839"/>
      <c r="AU2292" s="839"/>
      <c r="AV2292" s="839"/>
      <c r="AW2292" s="839"/>
      <c r="AX2292" s="839"/>
      <c r="AY2292" s="839"/>
      <c r="AZ2292" s="839"/>
      <c r="BA2292" s="839"/>
      <c r="BB2292" s="839"/>
      <c r="BC2292" s="839"/>
      <c r="BD2292" s="839"/>
      <c r="BE2292" s="839"/>
      <c r="BF2292" s="839"/>
      <c r="BG2292" s="839"/>
      <c r="BH2292" s="839"/>
      <c r="BI2292" s="839"/>
      <c r="BJ2292" s="839"/>
      <c r="BK2292" s="839"/>
      <c r="BL2292" s="839"/>
      <c r="BM2292" s="839"/>
      <c r="BN2292" s="839"/>
      <c r="BO2292" s="839"/>
      <c r="BP2292" s="839"/>
      <c r="BQ2292" s="839"/>
      <c r="BR2292" s="839"/>
      <c r="BS2292" s="839"/>
    </row>
    <row r="2293" spans="1:71" s="575" customFormat="1" ht="15.6" customHeight="1" outlineLevel="2" x14ac:dyDescent="0.2">
      <c r="A2293" s="811"/>
      <c r="B2293" s="686"/>
      <c r="C2293" s="699"/>
      <c r="D2293" s="692" t="s">
        <v>1224</v>
      </c>
      <c r="E2293" s="593"/>
      <c r="F2293" s="594"/>
      <c r="G2293" s="574"/>
      <c r="H2293" s="574"/>
      <c r="I2293" s="771"/>
      <c r="J2293" s="771"/>
      <c r="K2293" s="771"/>
      <c r="L2293" s="771"/>
      <c r="M2293" s="772"/>
      <c r="N2293" s="704"/>
      <c r="O2293" s="897"/>
      <c r="P2293" s="897"/>
      <c r="Q2293" s="894"/>
      <c r="R2293" s="889"/>
      <c r="S2293" s="895"/>
      <c r="T2293" s="889"/>
      <c r="U2293" s="889"/>
      <c r="V2293" s="889"/>
      <c r="W2293" s="889"/>
      <c r="X2293" s="889"/>
      <c r="Y2293" s="890"/>
      <c r="Z2293" s="841"/>
      <c r="AA2293" s="839"/>
      <c r="AB2293" s="839"/>
      <c r="AC2293" s="839"/>
      <c r="AD2293" s="839"/>
      <c r="AE2293" s="839"/>
      <c r="AF2293" s="839"/>
      <c r="AG2293" s="839"/>
      <c r="AH2293" s="839"/>
      <c r="AI2293" s="839"/>
      <c r="AJ2293" s="839"/>
      <c r="AK2293" s="839"/>
      <c r="AL2293" s="839"/>
      <c r="AM2293" s="839"/>
      <c r="AN2293" s="839"/>
      <c r="AO2293" s="839"/>
      <c r="AP2293" s="839"/>
      <c r="AQ2293" s="839"/>
      <c r="AR2293" s="839"/>
      <c r="AS2293" s="839"/>
      <c r="AT2293" s="839"/>
      <c r="AU2293" s="839"/>
      <c r="AV2293" s="839"/>
      <c r="AW2293" s="839"/>
      <c r="AX2293" s="839"/>
      <c r="AY2293" s="839"/>
      <c r="AZ2293" s="839"/>
      <c r="BA2293" s="839"/>
      <c r="BB2293" s="839"/>
      <c r="BC2293" s="839"/>
      <c r="BD2293" s="839"/>
      <c r="BE2293" s="839"/>
      <c r="BF2293" s="839"/>
      <c r="BG2293" s="839"/>
      <c r="BH2293" s="839"/>
      <c r="BI2293" s="839"/>
      <c r="BJ2293" s="839"/>
      <c r="BK2293" s="839"/>
      <c r="BL2293" s="839"/>
      <c r="BM2293" s="839"/>
      <c r="BN2293" s="839"/>
      <c r="BO2293" s="839"/>
      <c r="BP2293" s="839"/>
      <c r="BQ2293" s="839"/>
      <c r="BR2293" s="839"/>
      <c r="BS2293" s="839"/>
    </row>
    <row r="2294" spans="1:71" s="575" customFormat="1" ht="15.6" customHeight="1" outlineLevel="2" x14ac:dyDescent="0.2">
      <c r="A2294" s="811"/>
      <c r="B2294" s="686"/>
      <c r="C2294" s="699"/>
      <c r="D2294" s="576" t="s">
        <v>1358</v>
      </c>
      <c r="E2294" s="593"/>
      <c r="F2294" s="594"/>
      <c r="G2294" s="574"/>
      <c r="H2294" s="574"/>
      <c r="I2294" s="771"/>
      <c r="J2294" s="771"/>
      <c r="K2294" s="771"/>
      <c r="L2294" s="768"/>
      <c r="M2294" s="772"/>
      <c r="N2294" s="704"/>
      <c r="O2294" s="888"/>
      <c r="P2294" s="888"/>
      <c r="Q2294" s="894"/>
      <c r="R2294" s="889"/>
      <c r="S2294" s="895"/>
      <c r="T2294" s="889"/>
      <c r="U2294" s="889"/>
      <c r="V2294" s="889"/>
      <c r="W2294" s="889"/>
      <c r="X2294" s="889"/>
      <c r="Y2294" s="890"/>
      <c r="Z2294" s="841"/>
      <c r="AA2294" s="839"/>
      <c r="AB2294" s="839"/>
      <c r="AC2294" s="839"/>
      <c r="AD2294" s="839"/>
      <c r="AE2294" s="839"/>
      <c r="AF2294" s="839"/>
      <c r="AG2294" s="839"/>
      <c r="AH2294" s="839"/>
      <c r="AI2294" s="839"/>
      <c r="AJ2294" s="839"/>
      <c r="AK2294" s="839"/>
      <c r="AL2294" s="839"/>
      <c r="AM2294" s="839"/>
      <c r="AN2294" s="839"/>
      <c r="AO2294" s="839"/>
      <c r="AP2294" s="839"/>
      <c r="AQ2294" s="839"/>
      <c r="AR2294" s="839"/>
      <c r="AS2294" s="839"/>
      <c r="AT2294" s="839"/>
      <c r="AU2294" s="839"/>
      <c r="AV2294" s="839"/>
      <c r="AW2294" s="839"/>
      <c r="AX2294" s="839"/>
      <c r="AY2294" s="839"/>
      <c r="AZ2294" s="839"/>
      <c r="BA2294" s="839"/>
      <c r="BB2294" s="839"/>
      <c r="BC2294" s="839"/>
      <c r="BD2294" s="839"/>
      <c r="BE2294" s="839"/>
      <c r="BF2294" s="839"/>
      <c r="BG2294" s="839"/>
      <c r="BH2294" s="839"/>
      <c r="BI2294" s="839"/>
      <c r="BJ2294" s="839"/>
      <c r="BK2294" s="839"/>
      <c r="BL2294" s="839"/>
      <c r="BM2294" s="839"/>
      <c r="BN2294" s="839"/>
      <c r="BO2294" s="839"/>
      <c r="BP2294" s="839"/>
      <c r="BQ2294" s="839"/>
      <c r="BR2294" s="839"/>
      <c r="BS2294" s="839"/>
    </row>
    <row r="2295" spans="1:71" ht="15.6" customHeight="1" outlineLevel="2" x14ac:dyDescent="0.2"/>
    <row r="2296" spans="1:71" ht="9" customHeight="1" outlineLevel="1" x14ac:dyDescent="0.2">
      <c r="B2296" s="582"/>
      <c r="D2296" s="583"/>
      <c r="E2296" s="585"/>
      <c r="F2296" s="583"/>
      <c r="G2296" s="584"/>
      <c r="H2296" s="584"/>
      <c r="I2296" s="769"/>
      <c r="J2296" s="769"/>
      <c r="K2296" s="769"/>
      <c r="L2296" s="769"/>
      <c r="M2296" s="769"/>
      <c r="N2296" s="694"/>
      <c r="O2296" s="892"/>
      <c r="P2296" s="892"/>
      <c r="Q2296" s="892"/>
      <c r="R2296" s="893"/>
      <c r="S2296" s="893"/>
      <c r="T2296" s="893"/>
      <c r="U2296" s="893"/>
      <c r="V2296" s="893"/>
      <c r="W2296" s="893"/>
      <c r="X2296" s="893"/>
      <c r="Y2296" s="892"/>
      <c r="Z2296" s="837"/>
      <c r="AA2296" s="838"/>
      <c r="AG2296" s="835"/>
      <c r="AH2296" s="835"/>
    </row>
    <row r="2297" spans="1:71" s="789" customFormat="1" ht="15.6" customHeight="1" outlineLevel="1" x14ac:dyDescent="0.2">
      <c r="B2297" s="569" t="s">
        <v>192</v>
      </c>
      <c r="C2297" s="814"/>
      <c r="D2297" s="570" t="s">
        <v>162</v>
      </c>
      <c r="E2297" s="577">
        <v>1</v>
      </c>
      <c r="F2297" s="570" t="s">
        <v>72</v>
      </c>
      <c r="G2297" s="571"/>
      <c r="H2297" s="571">
        <f>SUM(H2298:H2299)/E2297</f>
        <v>1</v>
      </c>
      <c r="I2297" s="767"/>
      <c r="J2297" s="767">
        <f>SUM(J2298:J2299)/E2297</f>
        <v>35</v>
      </c>
      <c r="K2297" s="767"/>
      <c r="L2297" s="767">
        <f>SUM(L2298:L2299)/E2297</f>
        <v>0</v>
      </c>
      <c r="M2297" s="767">
        <f>SUM(M2298:M2299)</f>
        <v>95</v>
      </c>
      <c r="N2297" s="814"/>
      <c r="O2297" s="886">
        <f>SUM(O2298:O2299)</f>
        <v>114.94999999999999</v>
      </c>
      <c r="P2297" s="885" t="str">
        <f>B2297</f>
        <v>V4-4-X</v>
      </c>
      <c r="Q2297" s="885"/>
      <c r="R2297" s="886"/>
      <c r="S2297" s="886"/>
      <c r="T2297" s="886"/>
      <c r="U2297" s="899"/>
      <c r="V2297" s="886"/>
      <c r="W2297" s="886"/>
      <c r="X2297" s="886">
        <f>SUM(X2298:X2299)/E2297</f>
        <v>130.3775</v>
      </c>
      <c r="Y2297" s="887"/>
      <c r="Z2297" s="832"/>
      <c r="AA2297" s="832"/>
      <c r="AB2297" s="832"/>
      <c r="AC2297" s="832"/>
      <c r="AD2297" s="832"/>
      <c r="AE2297" s="832"/>
      <c r="AF2297" s="832"/>
      <c r="AG2297" s="832"/>
      <c r="AH2297" s="832"/>
      <c r="AI2297" s="832"/>
      <c r="AJ2297" s="832"/>
      <c r="AK2297" s="832"/>
      <c r="AL2297" s="832"/>
      <c r="AM2297" s="832"/>
      <c r="AN2297" s="832"/>
      <c r="AO2297" s="832"/>
      <c r="AP2297" s="832"/>
      <c r="AQ2297" s="832"/>
      <c r="AR2297" s="832"/>
      <c r="AS2297" s="832"/>
      <c r="AT2297" s="832"/>
      <c r="AU2297" s="832"/>
      <c r="AV2297" s="832"/>
      <c r="AW2297" s="832"/>
      <c r="AX2297" s="832"/>
      <c r="AY2297" s="832"/>
      <c r="AZ2297" s="832"/>
      <c r="BA2297" s="832"/>
      <c r="BB2297" s="832"/>
      <c r="BC2297" s="832"/>
      <c r="BD2297" s="832"/>
      <c r="BE2297" s="832"/>
      <c r="BF2297" s="832"/>
      <c r="BG2297" s="832"/>
      <c r="BH2297" s="832"/>
      <c r="BI2297" s="832"/>
      <c r="BJ2297" s="832"/>
      <c r="BK2297" s="832"/>
      <c r="BL2297" s="832"/>
      <c r="BM2297" s="832"/>
      <c r="BN2297" s="832"/>
      <c r="BO2297" s="832"/>
      <c r="BP2297" s="832"/>
      <c r="BQ2297" s="832"/>
      <c r="BR2297" s="832"/>
      <c r="BS2297" s="832"/>
    </row>
    <row r="2298" spans="1:71" ht="15.6" customHeight="1" outlineLevel="2" x14ac:dyDescent="0.2">
      <c r="B2298" s="578"/>
      <c r="D2298" s="587" t="s">
        <v>142</v>
      </c>
      <c r="E2298" s="579"/>
      <c r="G2298" s="580"/>
      <c r="H2298" s="580"/>
      <c r="I2298" s="774"/>
      <c r="J2298" s="774"/>
      <c r="K2298" s="774"/>
      <c r="N2298" s="703"/>
      <c r="O2298" s="888" t="str">
        <f>R2298</f>
        <v>incl. opslagen</v>
      </c>
      <c r="P2298" s="888"/>
      <c r="Q2298" s="894"/>
      <c r="R2298" s="901" t="str">
        <f>Tabellen!$C$2</f>
        <v>incl. opslagen</v>
      </c>
      <c r="S2298" s="895"/>
      <c r="T2298" s="901" t="str">
        <f>Tabellen!$C$2</f>
        <v>incl. opslagen</v>
      </c>
    </row>
    <row r="2299" spans="1:71" ht="15.6" customHeight="1" outlineLevel="2" x14ac:dyDescent="0.2">
      <c r="B2299" s="583" t="s">
        <v>1228</v>
      </c>
      <c r="D2299" s="692" t="s">
        <v>1357</v>
      </c>
      <c r="E2299" s="579">
        <v>1</v>
      </c>
      <c r="F2299" s="607" t="s">
        <v>71</v>
      </c>
      <c r="G2299" s="580">
        <v>1</v>
      </c>
      <c r="H2299" s="580">
        <f>E2299*G2299</f>
        <v>1</v>
      </c>
      <c r="I2299" s="768">
        <v>35</v>
      </c>
      <c r="J2299" s="768">
        <f>E2299*I2299</f>
        <v>35</v>
      </c>
      <c r="L2299" s="768">
        <f>E2299*K2299</f>
        <v>0</v>
      </c>
      <c r="M2299" s="768">
        <f>J2299+H2299*Tabellen!$K$2+L2299</f>
        <v>95</v>
      </c>
      <c r="N2299" s="703"/>
      <c r="O2299" s="889">
        <f>R2299+T2299</f>
        <v>114.94999999999999</v>
      </c>
      <c r="P2299" s="902"/>
      <c r="Q2299" s="894" t="s">
        <v>1007</v>
      </c>
      <c r="R2299" s="889">
        <f>H2299*Tabellen!$K$2*Tabellen!$F$2</f>
        <v>72.599999999999994</v>
      </c>
      <c r="S2299" s="895" t="s">
        <v>1089</v>
      </c>
      <c r="T2299" s="889">
        <f>J2299*Tabellen!$F$2</f>
        <v>42.35</v>
      </c>
      <c r="U2299" s="889">
        <f>R2299*Tabellen!$G$2</f>
        <v>6.5339999999999989</v>
      </c>
      <c r="V2299" s="889">
        <f>T2299*Tabellen!$H$2</f>
        <v>8.8934999999999995</v>
      </c>
      <c r="W2299" s="889">
        <f>U2299+V2299</f>
        <v>15.427499999999998</v>
      </c>
      <c r="X2299" s="889">
        <f>O2299+W2299</f>
        <v>130.3775</v>
      </c>
    </row>
    <row r="2300" spans="1:71" ht="15.6" customHeight="1" outlineLevel="2" x14ac:dyDescent="0.2"/>
    <row r="2301" spans="1:71" s="667" customFormat="1" ht="9" customHeight="1" outlineLevel="1" thickBot="1" x14ac:dyDescent="0.25">
      <c r="A2301" s="808"/>
      <c r="B2301" s="654"/>
      <c r="C2301" s="695"/>
      <c r="D2301" s="655"/>
      <c r="E2301" s="656"/>
      <c r="F2301" s="655"/>
      <c r="G2301" s="657"/>
      <c r="H2301" s="657"/>
      <c r="I2301" s="764"/>
      <c r="J2301" s="764"/>
      <c r="K2301" s="764"/>
      <c r="L2301" s="764"/>
      <c r="M2301" s="764"/>
      <c r="N2301" s="695"/>
      <c r="O2301" s="877"/>
      <c r="P2301" s="877"/>
      <c r="Q2301" s="877"/>
      <c r="R2301" s="878"/>
      <c r="S2301" s="878"/>
      <c r="T2301" s="878"/>
      <c r="U2301" s="878"/>
      <c r="V2301" s="878"/>
      <c r="W2301" s="878"/>
      <c r="X2301" s="878"/>
      <c r="Y2301" s="877"/>
      <c r="Z2301" s="837"/>
      <c r="AA2301" s="838"/>
      <c r="AB2301" s="832"/>
      <c r="AC2301" s="832"/>
      <c r="AD2301" s="832"/>
      <c r="AE2301" s="832"/>
      <c r="AF2301" s="832"/>
      <c r="AG2301" s="835"/>
      <c r="AH2301" s="835"/>
      <c r="AI2301" s="832"/>
      <c r="AJ2301" s="832"/>
      <c r="AK2301" s="832"/>
      <c r="AL2301" s="832"/>
      <c r="AM2301" s="832"/>
      <c r="AN2301" s="832"/>
      <c r="AO2301" s="832"/>
      <c r="AP2301" s="832"/>
      <c r="AQ2301" s="832"/>
      <c r="AR2301" s="832"/>
      <c r="AS2301" s="832"/>
      <c r="AT2301" s="832"/>
      <c r="AU2301" s="832"/>
      <c r="AV2301" s="832"/>
      <c r="AW2301" s="832"/>
      <c r="AX2301" s="832"/>
      <c r="AY2301" s="832"/>
      <c r="AZ2301" s="832"/>
      <c r="BA2301" s="832"/>
      <c r="BB2301" s="832"/>
      <c r="BC2301" s="832"/>
      <c r="BD2301" s="832"/>
      <c r="BE2301" s="832"/>
      <c r="BF2301" s="832"/>
      <c r="BG2301" s="832"/>
      <c r="BH2301" s="832"/>
      <c r="BI2301" s="832"/>
      <c r="BJ2301" s="832"/>
      <c r="BK2301" s="832"/>
      <c r="BL2301" s="832"/>
      <c r="BM2301" s="832"/>
      <c r="BN2301" s="832"/>
      <c r="BO2301" s="832"/>
      <c r="BP2301" s="832"/>
      <c r="BQ2301" s="832"/>
      <c r="BR2301" s="832"/>
      <c r="BS2301" s="832"/>
    </row>
    <row r="2302" spans="1:71" s="673" customFormat="1" ht="15.6" customHeight="1" thickTop="1" thickBot="1" x14ac:dyDescent="0.25">
      <c r="A2302" s="809"/>
      <c r="B2302" s="662" t="s">
        <v>193</v>
      </c>
      <c r="C2302" s="805"/>
      <c r="D2302" s="653" t="s">
        <v>118</v>
      </c>
      <c r="E2302" s="663"/>
      <c r="F2302" s="664"/>
      <c r="G2302" s="665"/>
      <c r="H2302" s="666"/>
      <c r="I2302" s="765"/>
      <c r="J2302" s="765"/>
      <c r="K2302" s="765"/>
      <c r="L2302" s="765"/>
      <c r="M2302" s="765"/>
      <c r="N2302" s="696"/>
      <c r="O2302" s="879"/>
      <c r="P2302" s="879"/>
      <c r="Q2302" s="879"/>
      <c r="R2302" s="880"/>
      <c r="S2302" s="880"/>
      <c r="T2302" s="880"/>
      <c r="U2302" s="880"/>
      <c r="V2302" s="880"/>
      <c r="W2302" s="880"/>
      <c r="X2302" s="880"/>
      <c r="Y2302" s="880"/>
      <c r="Z2302" s="832"/>
      <c r="AA2302" s="832"/>
      <c r="AB2302" s="832"/>
      <c r="AC2302" s="832"/>
      <c r="AD2302" s="832"/>
      <c r="AE2302" s="832"/>
      <c r="AF2302" s="832"/>
      <c r="AG2302" s="832"/>
      <c r="AH2302" s="832"/>
      <c r="AI2302" s="832"/>
      <c r="AJ2302" s="832"/>
      <c r="AK2302" s="832"/>
      <c r="AL2302" s="832"/>
      <c r="AM2302" s="832"/>
      <c r="AN2302" s="832"/>
      <c r="AO2302" s="832"/>
      <c r="AP2302" s="832"/>
      <c r="AQ2302" s="832"/>
      <c r="AR2302" s="832"/>
      <c r="AS2302" s="832"/>
      <c r="AT2302" s="832"/>
      <c r="AU2302" s="832"/>
      <c r="AV2302" s="832"/>
      <c r="AW2302" s="832"/>
      <c r="AX2302" s="832"/>
      <c r="AY2302" s="832"/>
      <c r="AZ2302" s="832"/>
      <c r="BA2302" s="832"/>
      <c r="BB2302" s="832"/>
      <c r="BC2302" s="832"/>
      <c r="BD2302" s="832"/>
      <c r="BE2302" s="832"/>
      <c r="BF2302" s="832"/>
      <c r="BG2302" s="832"/>
      <c r="BH2302" s="832"/>
      <c r="BI2302" s="832"/>
      <c r="BJ2302" s="832"/>
      <c r="BK2302" s="832"/>
      <c r="BL2302" s="832"/>
      <c r="BM2302" s="832"/>
      <c r="BN2302" s="832"/>
      <c r="BO2302" s="832"/>
      <c r="BP2302" s="832"/>
      <c r="BQ2302" s="832"/>
      <c r="BR2302" s="832"/>
      <c r="BS2302" s="832"/>
    </row>
    <row r="2303" spans="1:71" s="668" customFormat="1" ht="9" customHeight="1" outlineLevel="1" thickTop="1" x14ac:dyDescent="0.2">
      <c r="A2303" s="810"/>
      <c r="B2303" s="658"/>
      <c r="C2303" s="697"/>
      <c r="D2303" s="659"/>
      <c r="E2303" s="660"/>
      <c r="F2303" s="659"/>
      <c r="G2303" s="661"/>
      <c r="H2303" s="661"/>
      <c r="I2303" s="766"/>
      <c r="J2303" s="766"/>
      <c r="K2303" s="766"/>
      <c r="L2303" s="766"/>
      <c r="M2303" s="766"/>
      <c r="N2303" s="697"/>
      <c r="O2303" s="882"/>
      <c r="P2303" s="882"/>
      <c r="Q2303" s="882"/>
      <c r="R2303" s="883"/>
      <c r="S2303" s="883"/>
      <c r="T2303" s="883"/>
      <c r="U2303" s="883"/>
      <c r="V2303" s="883"/>
      <c r="W2303" s="883"/>
      <c r="X2303" s="883"/>
      <c r="Y2303" s="882"/>
      <c r="Z2303" s="837"/>
      <c r="AA2303" s="838"/>
      <c r="AB2303" s="832"/>
      <c r="AC2303" s="832"/>
      <c r="AD2303" s="832"/>
      <c r="AE2303" s="832"/>
      <c r="AF2303" s="832"/>
      <c r="AG2303" s="835"/>
      <c r="AH2303" s="835"/>
      <c r="AI2303" s="832"/>
      <c r="AJ2303" s="832"/>
      <c r="AK2303" s="832"/>
      <c r="AL2303" s="832"/>
      <c r="AM2303" s="832"/>
      <c r="AN2303" s="832"/>
      <c r="AO2303" s="832"/>
      <c r="AP2303" s="832"/>
      <c r="AQ2303" s="832"/>
      <c r="AR2303" s="832"/>
      <c r="AS2303" s="832"/>
      <c r="AT2303" s="832"/>
      <c r="AU2303" s="832"/>
      <c r="AV2303" s="832"/>
      <c r="AW2303" s="832"/>
      <c r="AX2303" s="832"/>
      <c r="AY2303" s="832"/>
      <c r="AZ2303" s="832"/>
      <c r="BA2303" s="832"/>
      <c r="BB2303" s="832"/>
      <c r="BC2303" s="832"/>
      <c r="BD2303" s="832"/>
      <c r="BE2303" s="832"/>
      <c r="BF2303" s="832"/>
      <c r="BG2303" s="832"/>
      <c r="BH2303" s="832"/>
      <c r="BI2303" s="832"/>
      <c r="BJ2303" s="832"/>
      <c r="BK2303" s="832"/>
      <c r="BL2303" s="832"/>
      <c r="BM2303" s="832"/>
      <c r="BN2303" s="832"/>
      <c r="BO2303" s="832"/>
      <c r="BP2303" s="832"/>
      <c r="BQ2303" s="832"/>
      <c r="BR2303" s="832"/>
      <c r="BS2303" s="832"/>
    </row>
    <row r="2304" spans="1:71" s="789" customFormat="1" ht="15.6" customHeight="1" outlineLevel="1" x14ac:dyDescent="0.2">
      <c r="B2304" s="569"/>
      <c r="C2304" s="814"/>
      <c r="D2304" s="767" t="s">
        <v>1301</v>
      </c>
      <c r="E2304" s="577"/>
      <c r="F2304" s="570"/>
      <c r="G2304" s="571"/>
      <c r="H2304" s="571">
        <f>SUM(H2305:H2305)</f>
        <v>0</v>
      </c>
      <c r="I2304" s="767"/>
      <c r="J2304" s="767">
        <f>SUM(J2305:J2305)</f>
        <v>0</v>
      </c>
      <c r="K2304" s="767"/>
      <c r="L2304" s="767">
        <f>SUM(L2305:L2305)</f>
        <v>0</v>
      </c>
      <c r="M2304" s="767">
        <f>SUM(M2305:M2305)</f>
        <v>0</v>
      </c>
      <c r="N2304" s="814"/>
      <c r="O2304" s="884">
        <f>SUM(M2305:M2305)</f>
        <v>0</v>
      </c>
      <c r="P2304" s="885">
        <f>B2304</f>
        <v>0</v>
      </c>
      <c r="Q2304" s="885"/>
      <c r="R2304" s="886"/>
      <c r="S2304" s="886"/>
      <c r="T2304" s="886"/>
      <c r="U2304" s="886"/>
      <c r="V2304" s="886"/>
      <c r="W2304" s="886"/>
      <c r="X2304" s="886"/>
      <c r="Y2304" s="887"/>
      <c r="Z2304" s="832"/>
      <c r="AA2304" s="832"/>
      <c r="AB2304" s="832"/>
      <c r="AC2304" s="832"/>
      <c r="AD2304" s="832"/>
      <c r="AE2304" s="832"/>
      <c r="AF2304" s="832"/>
      <c r="AG2304" s="832"/>
      <c r="AH2304" s="832"/>
      <c r="AI2304" s="832"/>
      <c r="AJ2304" s="832"/>
      <c r="AK2304" s="832"/>
      <c r="AL2304" s="832"/>
      <c r="AM2304" s="832"/>
      <c r="AN2304" s="832"/>
      <c r="AO2304" s="832"/>
      <c r="AP2304" s="832"/>
      <c r="AQ2304" s="832"/>
      <c r="AR2304" s="832"/>
      <c r="AS2304" s="832"/>
      <c r="AT2304" s="832"/>
      <c r="AU2304" s="832"/>
      <c r="AV2304" s="832"/>
      <c r="AW2304" s="832"/>
      <c r="AX2304" s="832"/>
      <c r="AY2304" s="832"/>
      <c r="AZ2304" s="832"/>
      <c r="BA2304" s="832"/>
      <c r="BB2304" s="832"/>
      <c r="BC2304" s="832"/>
      <c r="BD2304" s="832"/>
      <c r="BE2304" s="832"/>
      <c r="BF2304" s="832"/>
      <c r="BG2304" s="832"/>
      <c r="BH2304" s="832"/>
      <c r="BI2304" s="832"/>
      <c r="BJ2304" s="832"/>
      <c r="BK2304" s="832"/>
      <c r="BL2304" s="832"/>
      <c r="BM2304" s="832"/>
      <c r="BN2304" s="832"/>
      <c r="BO2304" s="832"/>
      <c r="BP2304" s="832"/>
      <c r="BQ2304" s="832"/>
      <c r="BR2304" s="832"/>
      <c r="BS2304" s="832"/>
    </row>
    <row r="2305" spans="1:71" ht="15.6" customHeight="1" outlineLevel="2" x14ac:dyDescent="0.2">
      <c r="B2305" s="578"/>
      <c r="D2305" s="587" t="s">
        <v>1045</v>
      </c>
      <c r="E2305" s="579"/>
      <c r="G2305" s="580"/>
      <c r="H2305" s="580"/>
      <c r="I2305" s="774"/>
      <c r="J2305" s="774"/>
      <c r="K2305" s="774"/>
      <c r="N2305" s="703"/>
      <c r="O2305" s="888"/>
      <c r="P2305" s="888"/>
      <c r="Q2305" s="888"/>
    </row>
    <row r="2306" spans="1:71" s="789" customFormat="1" ht="15.6" customHeight="1" outlineLevel="1" x14ac:dyDescent="0.2">
      <c r="B2306" s="569" t="s">
        <v>194</v>
      </c>
      <c r="C2306" s="814"/>
      <c r="D2306" s="570"/>
      <c r="E2306" s="577">
        <v>1</v>
      </c>
      <c r="F2306" s="570" t="s">
        <v>72</v>
      </c>
      <c r="G2306" s="571"/>
      <c r="H2306" s="571">
        <f>SUM(H2309:H2310)</f>
        <v>0</v>
      </c>
      <c r="I2306" s="767"/>
      <c r="J2306" s="767">
        <f>SUM(J2309:J2310)</f>
        <v>0</v>
      </c>
      <c r="K2306" s="767"/>
      <c r="L2306" s="767">
        <f>SUM(L2309:L2310)</f>
        <v>0</v>
      </c>
      <c r="M2306" s="767">
        <f>SUM(M2309:M2310)</f>
        <v>0</v>
      </c>
      <c r="N2306" s="814"/>
      <c r="O2306" s="884">
        <f>SUM(O2309:O2310)</f>
        <v>0</v>
      </c>
      <c r="P2306" s="885" t="str">
        <f>B2306</f>
        <v>V5-1-A</v>
      </c>
      <c r="Q2306" s="885"/>
      <c r="R2306" s="886"/>
      <c r="S2306" s="886"/>
      <c r="T2306" s="886"/>
      <c r="U2306" s="886"/>
      <c r="V2306" s="886"/>
      <c r="W2306" s="886"/>
      <c r="X2306" s="886">
        <f>SUM(X2309:X2310)</f>
        <v>0</v>
      </c>
      <c r="Y2306" s="887"/>
      <c r="Z2306" s="832"/>
      <c r="AA2306" s="832"/>
      <c r="AB2306" s="832"/>
      <c r="AC2306" s="832"/>
      <c r="AD2306" s="832"/>
      <c r="AE2306" s="832"/>
      <c r="AF2306" s="832"/>
      <c r="AG2306" s="832"/>
      <c r="AH2306" s="832"/>
      <c r="AI2306" s="832"/>
      <c r="AJ2306" s="832"/>
      <c r="AK2306" s="832"/>
      <c r="AL2306" s="832"/>
      <c r="AM2306" s="832"/>
      <c r="AN2306" s="832"/>
      <c r="AO2306" s="832"/>
      <c r="AP2306" s="832"/>
      <c r="AQ2306" s="832"/>
      <c r="AR2306" s="832"/>
      <c r="AS2306" s="832"/>
      <c r="AT2306" s="832"/>
      <c r="AU2306" s="832"/>
      <c r="AV2306" s="832"/>
      <c r="AW2306" s="832"/>
      <c r="AX2306" s="832"/>
      <c r="AY2306" s="832"/>
      <c r="AZ2306" s="832"/>
      <c r="BA2306" s="832"/>
      <c r="BB2306" s="832"/>
      <c r="BC2306" s="832"/>
      <c r="BD2306" s="832"/>
      <c r="BE2306" s="832"/>
      <c r="BF2306" s="832"/>
      <c r="BG2306" s="832"/>
      <c r="BH2306" s="832"/>
      <c r="BI2306" s="832"/>
      <c r="BJ2306" s="832"/>
      <c r="BK2306" s="832"/>
      <c r="BL2306" s="832"/>
      <c r="BM2306" s="832"/>
      <c r="BN2306" s="832"/>
      <c r="BO2306" s="832"/>
      <c r="BP2306" s="832"/>
      <c r="BQ2306" s="832"/>
      <c r="BR2306" s="832"/>
      <c r="BS2306" s="832"/>
    </row>
    <row r="2307" spans="1:71" s="575" customFormat="1" ht="15.6" customHeight="1" outlineLevel="2" x14ac:dyDescent="0.2">
      <c r="A2307" s="811"/>
      <c r="B2307" s="583" t="s">
        <v>2043</v>
      </c>
      <c r="C2307" s="694"/>
      <c r="D2307" s="576" t="s">
        <v>1896</v>
      </c>
      <c r="E2307" s="579">
        <v>1</v>
      </c>
      <c r="F2307" s="607" t="s">
        <v>72</v>
      </c>
      <c r="G2307" s="580"/>
      <c r="H2307" s="580">
        <f>E2307*G2307</f>
        <v>0</v>
      </c>
      <c r="I2307" s="768"/>
      <c r="J2307" s="768">
        <f>E2307*I2307</f>
        <v>0</v>
      </c>
      <c r="K2307" s="768"/>
      <c r="L2307" s="768">
        <v>75</v>
      </c>
      <c r="M2307" s="768">
        <f>J2307+H2307*Tabellen!$K$2+L2307</f>
        <v>75</v>
      </c>
      <c r="N2307" s="704"/>
      <c r="O2307" s="889">
        <f>M2307</f>
        <v>75</v>
      </c>
      <c r="P2307" s="890"/>
      <c r="Q2307" s="891"/>
      <c r="R2307" s="911">
        <v>1</v>
      </c>
      <c r="S2307" s="889">
        <f>O2307*R2307</f>
        <v>75</v>
      </c>
      <c r="T2307" s="889">
        <f>O2307-S2307</f>
        <v>0</v>
      </c>
      <c r="U2307" s="889"/>
      <c r="V2307" s="889">
        <f>O2307*Tabellen!$H$2</f>
        <v>15.75</v>
      </c>
      <c r="W2307" s="889">
        <f>U2307+V2307</f>
        <v>15.75</v>
      </c>
      <c r="X2307" s="889">
        <f>O2307+W2307</f>
        <v>90.75</v>
      </c>
      <c r="Y2307" s="890"/>
      <c r="Z2307" s="841"/>
      <c r="AA2307" s="839"/>
      <c r="AB2307" s="839"/>
      <c r="AC2307" s="839"/>
      <c r="AD2307" s="839"/>
      <c r="AE2307" s="839"/>
      <c r="AF2307" s="839"/>
      <c r="AG2307" s="839"/>
      <c r="AH2307" s="839"/>
      <c r="AI2307" s="839"/>
      <c r="AJ2307" s="839"/>
      <c r="AK2307" s="839"/>
      <c r="AL2307" s="839"/>
      <c r="AM2307" s="839"/>
      <c r="AN2307" s="839"/>
      <c r="AO2307" s="839"/>
      <c r="AP2307" s="839"/>
      <c r="AQ2307" s="839"/>
      <c r="AR2307" s="839"/>
      <c r="AS2307" s="839"/>
      <c r="AT2307" s="839"/>
      <c r="AU2307" s="839"/>
      <c r="AV2307" s="839"/>
      <c r="AW2307" s="839"/>
      <c r="AX2307" s="839"/>
      <c r="AY2307" s="839"/>
      <c r="AZ2307" s="839"/>
      <c r="BA2307" s="839"/>
      <c r="BB2307" s="839"/>
      <c r="BC2307" s="839"/>
      <c r="BD2307" s="839"/>
      <c r="BE2307" s="839"/>
      <c r="BF2307" s="839"/>
      <c r="BG2307" s="839"/>
      <c r="BH2307" s="839"/>
      <c r="BI2307" s="839"/>
      <c r="BJ2307" s="839"/>
      <c r="BK2307" s="839"/>
      <c r="BL2307" s="839"/>
      <c r="BM2307" s="839"/>
      <c r="BN2307" s="839"/>
      <c r="BO2307" s="839"/>
      <c r="BP2307" s="839"/>
      <c r="BQ2307" s="839"/>
      <c r="BR2307" s="839"/>
      <c r="BS2307" s="839"/>
    </row>
    <row r="2308" spans="1:71" s="575" customFormat="1" ht="15.6" customHeight="1" outlineLevel="2" x14ac:dyDescent="0.2">
      <c r="A2308" s="811"/>
      <c r="B2308" s="583" t="s">
        <v>2044</v>
      </c>
      <c r="C2308" s="694"/>
      <c r="D2308" s="576" t="s">
        <v>1897</v>
      </c>
      <c r="E2308" s="579">
        <v>1</v>
      </c>
      <c r="F2308" s="607" t="s">
        <v>72</v>
      </c>
      <c r="G2308" s="580"/>
      <c r="H2308" s="580">
        <f>E2308*G2308</f>
        <v>0</v>
      </c>
      <c r="I2308" s="768"/>
      <c r="J2308" s="768">
        <f>E2308*I2308</f>
        <v>0</v>
      </c>
      <c r="K2308" s="768"/>
      <c r="L2308" s="768">
        <v>150</v>
      </c>
      <c r="M2308" s="768">
        <f>J2308+H2308*Tabellen!$K$2+L2308</f>
        <v>150</v>
      </c>
      <c r="N2308" s="704"/>
      <c r="O2308" s="889">
        <f>M2308</f>
        <v>150</v>
      </c>
      <c r="P2308" s="890"/>
      <c r="Q2308" s="891"/>
      <c r="R2308" s="911">
        <v>0.3</v>
      </c>
      <c r="S2308" s="889">
        <f>O2308*R2308</f>
        <v>45</v>
      </c>
      <c r="T2308" s="889">
        <f>O2308-S2308</f>
        <v>105</v>
      </c>
      <c r="U2308" s="889"/>
      <c r="V2308" s="889">
        <f>O2308*Tabellen!$H$2</f>
        <v>31.5</v>
      </c>
      <c r="W2308" s="889">
        <f>U2308+V2308</f>
        <v>31.5</v>
      </c>
      <c r="X2308" s="889">
        <f>O2308+W2308</f>
        <v>181.5</v>
      </c>
      <c r="Y2308" s="890"/>
      <c r="Z2308" s="841"/>
      <c r="AA2308" s="839"/>
      <c r="AB2308" s="839"/>
      <c r="AC2308" s="839"/>
      <c r="AD2308" s="839"/>
      <c r="AE2308" s="839"/>
      <c r="AF2308" s="839"/>
      <c r="AG2308" s="839"/>
      <c r="AH2308" s="839"/>
      <c r="AI2308" s="839"/>
      <c r="AJ2308" s="839"/>
      <c r="AK2308" s="839"/>
      <c r="AL2308" s="839"/>
      <c r="AM2308" s="839"/>
      <c r="AN2308" s="839"/>
      <c r="AO2308" s="839"/>
      <c r="AP2308" s="839"/>
      <c r="AQ2308" s="839"/>
      <c r="AR2308" s="839"/>
      <c r="AS2308" s="839"/>
      <c r="AT2308" s="839"/>
      <c r="AU2308" s="839"/>
      <c r="AV2308" s="839"/>
      <c r="AW2308" s="839"/>
      <c r="AX2308" s="839"/>
      <c r="AY2308" s="839"/>
      <c r="AZ2308" s="839"/>
      <c r="BA2308" s="839"/>
      <c r="BB2308" s="839"/>
      <c r="BC2308" s="839"/>
      <c r="BD2308" s="839"/>
      <c r="BE2308" s="839"/>
      <c r="BF2308" s="839"/>
      <c r="BG2308" s="839"/>
      <c r="BH2308" s="839"/>
      <c r="BI2308" s="839"/>
      <c r="BJ2308" s="839"/>
      <c r="BK2308" s="839"/>
      <c r="BL2308" s="839"/>
      <c r="BM2308" s="839"/>
      <c r="BN2308" s="839"/>
      <c r="BO2308" s="839"/>
      <c r="BP2308" s="839"/>
      <c r="BQ2308" s="839"/>
      <c r="BR2308" s="839"/>
      <c r="BS2308" s="839"/>
    </row>
    <row r="2309" spans="1:71" ht="15.6" customHeight="1" outlineLevel="2" x14ac:dyDescent="0.2">
      <c r="B2309" s="578"/>
      <c r="E2309" s="579"/>
      <c r="G2309" s="580"/>
      <c r="H2309" s="580"/>
      <c r="I2309" s="774"/>
      <c r="J2309" s="774"/>
      <c r="K2309" s="774"/>
      <c r="N2309" s="703"/>
      <c r="O2309" s="888"/>
      <c r="P2309" s="888"/>
      <c r="Q2309" s="888"/>
    </row>
    <row r="2310" spans="1:71" s="575" customFormat="1" ht="15.6" customHeight="1" outlineLevel="2" x14ac:dyDescent="0.2">
      <c r="A2310" s="811"/>
      <c r="B2310" s="688"/>
      <c r="C2310" s="694"/>
      <c r="D2310" s="702"/>
      <c r="E2310" s="591"/>
      <c r="F2310" s="592"/>
      <c r="G2310" s="572"/>
      <c r="H2310" s="572"/>
      <c r="I2310" s="773"/>
      <c r="J2310" s="771"/>
      <c r="K2310" s="771"/>
      <c r="L2310" s="771"/>
      <c r="M2310" s="772"/>
      <c r="N2310" s="704"/>
      <c r="O2310" s="890"/>
      <c r="P2310" s="890"/>
      <c r="Q2310" s="891"/>
      <c r="R2310" s="911"/>
      <c r="S2310" s="889"/>
      <c r="T2310" s="889"/>
      <c r="U2310" s="889"/>
      <c r="V2310" s="889"/>
      <c r="W2310" s="889"/>
      <c r="X2310" s="889"/>
      <c r="Y2310" s="890"/>
      <c r="Z2310" s="841"/>
      <c r="AA2310" s="839"/>
      <c r="AB2310" s="839"/>
      <c r="AC2310" s="839"/>
      <c r="AD2310" s="839"/>
      <c r="AE2310" s="839"/>
      <c r="AF2310" s="839"/>
      <c r="AG2310" s="839"/>
      <c r="AH2310" s="839"/>
      <c r="AI2310" s="839"/>
      <c r="AJ2310" s="839"/>
      <c r="AK2310" s="839"/>
      <c r="AL2310" s="839"/>
      <c r="AM2310" s="839"/>
      <c r="AN2310" s="839"/>
      <c r="AO2310" s="839"/>
      <c r="AP2310" s="839"/>
      <c r="AQ2310" s="839"/>
      <c r="AR2310" s="839"/>
      <c r="AS2310" s="839"/>
      <c r="AT2310" s="839"/>
      <c r="AU2310" s="839"/>
      <c r="AV2310" s="839"/>
      <c r="AW2310" s="839"/>
      <c r="AX2310" s="839"/>
      <c r="AY2310" s="839"/>
      <c r="AZ2310" s="839"/>
      <c r="BA2310" s="839"/>
      <c r="BB2310" s="839"/>
      <c r="BC2310" s="839"/>
      <c r="BD2310" s="839"/>
      <c r="BE2310" s="839"/>
      <c r="BF2310" s="839"/>
      <c r="BG2310" s="839"/>
      <c r="BH2310" s="839"/>
      <c r="BI2310" s="839"/>
      <c r="BJ2310" s="839"/>
      <c r="BK2310" s="839"/>
      <c r="BL2310" s="839"/>
      <c r="BM2310" s="839"/>
      <c r="BN2310" s="839"/>
      <c r="BO2310" s="839"/>
      <c r="BP2310" s="839"/>
      <c r="BQ2310" s="839"/>
      <c r="BR2310" s="839"/>
      <c r="BS2310" s="839"/>
    </row>
    <row r="2311" spans="1:71" ht="9" customHeight="1" outlineLevel="1" x14ac:dyDescent="0.2">
      <c r="B2311" s="582"/>
      <c r="D2311" s="583"/>
      <c r="E2311" s="585"/>
      <c r="F2311" s="583"/>
      <c r="G2311" s="584"/>
      <c r="H2311" s="584"/>
      <c r="I2311" s="769"/>
      <c r="J2311" s="769"/>
      <c r="K2311" s="769"/>
      <c r="L2311" s="769"/>
      <c r="M2311" s="769"/>
      <c r="N2311" s="694"/>
      <c r="O2311" s="892"/>
      <c r="P2311" s="892"/>
      <c r="Q2311" s="892"/>
      <c r="R2311" s="893"/>
      <c r="S2311" s="893"/>
      <c r="T2311" s="893"/>
      <c r="U2311" s="893"/>
      <c r="V2311" s="893"/>
      <c r="W2311" s="893"/>
      <c r="X2311" s="893"/>
      <c r="Y2311" s="892"/>
      <c r="Z2311" s="837"/>
      <c r="AA2311" s="838"/>
      <c r="AG2311" s="835"/>
      <c r="AH2311" s="835"/>
    </row>
    <row r="2312" spans="1:71" ht="15.6" customHeight="1" outlineLevel="1" x14ac:dyDescent="0.2">
      <c r="B2312" s="569" t="s">
        <v>196</v>
      </c>
      <c r="C2312" s="814"/>
      <c r="D2312" s="570" t="s">
        <v>1046</v>
      </c>
      <c r="E2312" s="585"/>
      <c r="F2312" s="583"/>
      <c r="G2312" s="584"/>
      <c r="H2312" s="584"/>
      <c r="I2312" s="769"/>
      <c r="J2312" s="769"/>
      <c r="K2312" s="769"/>
      <c r="L2312" s="769"/>
      <c r="M2312" s="769"/>
      <c r="N2312" s="694"/>
      <c r="O2312" s="892"/>
      <c r="P2312" s="892"/>
      <c r="Q2312" s="892"/>
      <c r="R2312" s="893"/>
      <c r="S2312" s="893"/>
      <c r="T2312" s="893"/>
      <c r="U2312" s="893"/>
      <c r="V2312" s="893"/>
      <c r="W2312" s="893"/>
      <c r="X2312" s="893"/>
      <c r="Y2312" s="892"/>
      <c r="Z2312" s="837"/>
      <c r="AA2312" s="838"/>
      <c r="AG2312" s="835"/>
      <c r="AH2312" s="835"/>
    </row>
    <row r="2313" spans="1:71" ht="15.6" customHeight="1" x14ac:dyDescent="0.2">
      <c r="D2313" s="1242" t="s">
        <v>2016</v>
      </c>
    </row>
    <row r="2314" spans="1:71" ht="31.5" x14ac:dyDescent="0.2">
      <c r="D2314" s="1242" t="s">
        <v>2004</v>
      </c>
    </row>
    <row r="2315" spans="1:71" ht="15.6" customHeight="1" x14ac:dyDescent="0.2">
      <c r="D2315" s="1243" t="s">
        <v>2015</v>
      </c>
    </row>
    <row r="2316" spans="1:71" ht="31.5" x14ac:dyDescent="0.2">
      <c r="D2316" s="1243" t="s">
        <v>2006</v>
      </c>
    </row>
    <row r="2317" spans="1:71" ht="15.6" customHeight="1" x14ac:dyDescent="0.2">
      <c r="D2317" s="1244" t="s">
        <v>2021</v>
      </c>
    </row>
    <row r="2318" spans="1:71" ht="31.5" x14ac:dyDescent="0.2">
      <c r="D2318" s="1244" t="s">
        <v>2008</v>
      </c>
    </row>
    <row r="2319" spans="1:71" ht="15.6" customHeight="1" x14ac:dyDescent="0.2">
      <c r="D2319" s="1245" t="s">
        <v>2017</v>
      </c>
    </row>
    <row r="2320" spans="1:71" ht="42" x14ac:dyDescent="0.2">
      <c r="D2320" s="1245" t="s">
        <v>2010</v>
      </c>
    </row>
    <row r="2321" spans="1:71" ht="15.6" customHeight="1" x14ac:dyDescent="0.2">
      <c r="D2321" s="1246" t="s">
        <v>2018</v>
      </c>
    </row>
    <row r="2322" spans="1:71" ht="52.5" x14ac:dyDescent="0.2">
      <c r="D2322" s="1246" t="s">
        <v>2012</v>
      </c>
    </row>
    <row r="2323" spans="1:71" ht="15.6" customHeight="1" x14ac:dyDescent="0.2">
      <c r="D2323" s="972"/>
    </row>
    <row r="2324" spans="1:71" ht="9" customHeight="1" outlineLevel="1" x14ac:dyDescent="0.2">
      <c r="B2324" s="582"/>
      <c r="D2324" s="583"/>
      <c r="E2324" s="585"/>
      <c r="F2324" s="583"/>
      <c r="G2324" s="584"/>
      <c r="H2324" s="584"/>
      <c r="I2324" s="769"/>
      <c r="J2324" s="769"/>
      <c r="K2324" s="769"/>
      <c r="L2324" s="769"/>
      <c r="M2324" s="769"/>
      <c r="N2324" s="694"/>
      <c r="O2324" s="892"/>
      <c r="P2324" s="892"/>
      <c r="Q2324" s="892"/>
      <c r="R2324" s="893"/>
      <c r="S2324" s="893"/>
      <c r="T2324" s="893"/>
      <c r="U2324" s="893"/>
      <c r="V2324" s="893"/>
      <c r="W2324" s="893"/>
      <c r="X2324" s="893"/>
      <c r="Y2324" s="892"/>
      <c r="Z2324" s="837"/>
      <c r="AA2324" s="838"/>
      <c r="AG2324" s="835"/>
      <c r="AH2324" s="835"/>
    </row>
    <row r="2325" spans="1:71" s="789" customFormat="1" ht="15.6" customHeight="1" outlineLevel="1" x14ac:dyDescent="0.2">
      <c r="B2325" s="569" t="s">
        <v>1128</v>
      </c>
      <c r="C2325" s="814"/>
      <c r="D2325" s="570" t="s">
        <v>2028</v>
      </c>
      <c r="E2325" s="577">
        <v>1</v>
      </c>
      <c r="F2325" s="570" t="s">
        <v>72</v>
      </c>
      <c r="G2325" s="571"/>
      <c r="H2325" s="571">
        <f>SUM(H2326:H2337)</f>
        <v>0</v>
      </c>
      <c r="I2325" s="767"/>
      <c r="J2325" s="767">
        <f>SUM(J2326:J2337)</f>
        <v>0</v>
      </c>
      <c r="K2325" s="767"/>
      <c r="L2325" s="767">
        <f>SUM(L2326:L2337)</f>
        <v>1478.32</v>
      </c>
      <c r="M2325" s="767">
        <f>SUM(M2326:M2337)</f>
        <v>1478.32</v>
      </c>
      <c r="N2325" s="814"/>
      <c r="O2325" s="884">
        <f>SUM(O2326:O2337)</f>
        <v>1478.32</v>
      </c>
      <c r="P2325" s="885" t="str">
        <f>B2325</f>
        <v>V5-1-B1</v>
      </c>
      <c r="Q2325" s="885"/>
      <c r="R2325" s="886"/>
      <c r="S2325" s="886"/>
      <c r="T2325" s="886"/>
      <c r="U2325" s="886"/>
      <c r="V2325" s="886"/>
      <c r="W2325" s="886"/>
      <c r="X2325" s="886">
        <f>SUM(X2327:X2336)</f>
        <v>1788.7671999999998</v>
      </c>
      <c r="Y2325" s="887"/>
      <c r="Z2325" s="832"/>
      <c r="AA2325" s="832"/>
      <c r="AB2325" s="832"/>
      <c r="AC2325" s="832"/>
      <c r="AD2325" s="832"/>
      <c r="AE2325" s="832"/>
      <c r="AF2325" s="832"/>
      <c r="AG2325" s="832"/>
      <c r="AH2325" s="832"/>
      <c r="AI2325" s="832"/>
      <c r="AJ2325" s="832"/>
      <c r="AK2325" s="832"/>
      <c r="AL2325" s="832"/>
      <c r="AM2325" s="832"/>
      <c r="AN2325" s="832"/>
      <c r="AO2325" s="832"/>
      <c r="AP2325" s="832"/>
      <c r="AQ2325" s="832"/>
      <c r="AR2325" s="832"/>
      <c r="AS2325" s="832"/>
      <c r="AT2325" s="832"/>
      <c r="AU2325" s="832"/>
      <c r="AV2325" s="832"/>
      <c r="AW2325" s="832"/>
      <c r="AX2325" s="832"/>
      <c r="AY2325" s="832"/>
      <c r="AZ2325" s="832"/>
      <c r="BA2325" s="832"/>
      <c r="BB2325" s="832"/>
      <c r="BC2325" s="832"/>
      <c r="BD2325" s="832"/>
      <c r="BE2325" s="832"/>
      <c r="BF2325" s="832"/>
      <c r="BG2325" s="832"/>
      <c r="BH2325" s="832"/>
      <c r="BI2325" s="832"/>
      <c r="BJ2325" s="832"/>
      <c r="BK2325" s="832"/>
      <c r="BL2325" s="832"/>
      <c r="BM2325" s="832"/>
      <c r="BN2325" s="832"/>
      <c r="BO2325" s="832"/>
      <c r="BP2325" s="832"/>
      <c r="BQ2325" s="832"/>
      <c r="BR2325" s="832"/>
      <c r="BS2325" s="832"/>
    </row>
    <row r="2326" spans="1:71" ht="15.6" customHeight="1" outlineLevel="2" x14ac:dyDescent="0.2">
      <c r="B2326" s="578"/>
      <c r="D2326" s="587" t="s">
        <v>1883</v>
      </c>
      <c r="E2326" s="579"/>
      <c r="G2326" s="580"/>
      <c r="H2326" s="580"/>
      <c r="I2326" s="774"/>
      <c r="J2326" s="774"/>
      <c r="K2326" s="774"/>
      <c r="N2326" s="703"/>
      <c r="O2326" s="888"/>
      <c r="P2326" s="888"/>
      <c r="Q2326" s="888"/>
    </row>
    <row r="2327" spans="1:71" s="575" customFormat="1" ht="15.6" customHeight="1" outlineLevel="2" x14ac:dyDescent="0.2">
      <c r="A2327" s="811"/>
      <c r="B2327" s="688"/>
      <c r="C2327" s="694"/>
      <c r="D2327" s="576" t="str">
        <f>D2325</f>
        <v xml:space="preserve">Vervangen bestaande mechanische ventilatiebox* </v>
      </c>
      <c r="E2327" s="579">
        <v>1</v>
      </c>
      <c r="F2327" s="607" t="s">
        <v>72</v>
      </c>
      <c r="G2327" s="580"/>
      <c r="H2327" s="580">
        <f>E2327*G2327</f>
        <v>0</v>
      </c>
      <c r="I2327" s="768"/>
      <c r="J2327" s="768">
        <f>E2327*I2327</f>
        <v>0</v>
      </c>
      <c r="K2327" s="768">
        <v>1478.32</v>
      </c>
      <c r="L2327" s="768">
        <f>K2327*E2327</f>
        <v>1478.32</v>
      </c>
      <c r="M2327" s="768">
        <f>J2327+H2327*Tabellen!$K$2+L2327</f>
        <v>1478.32</v>
      </c>
      <c r="N2327" s="704"/>
      <c r="O2327" s="889">
        <f>M2327</f>
        <v>1478.32</v>
      </c>
      <c r="P2327" s="890"/>
      <c r="Q2327" s="891"/>
      <c r="R2327" s="911">
        <v>0.3</v>
      </c>
      <c r="S2327" s="889">
        <f>O2327*R2327</f>
        <v>443.49599999999998</v>
      </c>
      <c r="T2327" s="889">
        <f>O2327-S2327</f>
        <v>1034.8240000000001</v>
      </c>
      <c r="U2327" s="889"/>
      <c r="V2327" s="889">
        <f>O2327*Tabellen!$H$2</f>
        <v>310.44719999999995</v>
      </c>
      <c r="W2327" s="889">
        <f>U2327+V2327</f>
        <v>310.44719999999995</v>
      </c>
      <c r="X2327" s="889">
        <f>O2327+W2327</f>
        <v>1788.7671999999998</v>
      </c>
      <c r="Y2327" s="890"/>
      <c r="Z2327" s="841"/>
      <c r="AA2327" s="839"/>
      <c r="AB2327" s="839"/>
      <c r="AC2327" s="839"/>
      <c r="AD2327" s="839"/>
      <c r="AE2327" s="839"/>
      <c r="AF2327" s="839"/>
      <c r="AG2327" s="839"/>
      <c r="AH2327" s="839"/>
      <c r="AI2327" s="839"/>
      <c r="AJ2327" s="839"/>
      <c r="AK2327" s="839"/>
      <c r="AL2327" s="839"/>
      <c r="AM2327" s="839"/>
      <c r="AN2327" s="839"/>
      <c r="AO2327" s="839"/>
      <c r="AP2327" s="839"/>
      <c r="AQ2327" s="839"/>
      <c r="AR2327" s="839"/>
      <c r="AS2327" s="839"/>
      <c r="AT2327" s="839"/>
      <c r="AU2327" s="839"/>
      <c r="AV2327" s="839"/>
      <c r="AW2327" s="839"/>
      <c r="AX2327" s="839"/>
      <c r="AY2327" s="839"/>
      <c r="AZ2327" s="839"/>
      <c r="BA2327" s="839"/>
      <c r="BB2327" s="839"/>
      <c r="BC2327" s="839"/>
      <c r="BD2327" s="839"/>
      <c r="BE2327" s="839"/>
      <c r="BF2327" s="839"/>
      <c r="BG2327" s="839"/>
      <c r="BH2327" s="839"/>
      <c r="BI2327" s="839"/>
      <c r="BJ2327" s="839"/>
      <c r="BK2327" s="839"/>
      <c r="BL2327" s="839"/>
      <c r="BM2327" s="839"/>
      <c r="BN2327" s="839"/>
      <c r="BO2327" s="839"/>
      <c r="BP2327" s="839"/>
      <c r="BQ2327" s="839"/>
      <c r="BR2327" s="839"/>
      <c r="BS2327" s="839"/>
    </row>
    <row r="2328" spans="1:71" s="575" customFormat="1" ht="15.6" customHeight="1" outlineLevel="2" x14ac:dyDescent="0.2">
      <c r="A2328" s="811"/>
      <c r="B2328" s="688"/>
      <c r="C2328" s="694"/>
      <c r="D2328" s="576" t="s">
        <v>1882</v>
      </c>
      <c r="E2328" s="591"/>
      <c r="F2328" s="592"/>
      <c r="G2328" s="572"/>
      <c r="H2328" s="572"/>
      <c r="I2328" s="773"/>
      <c r="J2328" s="771"/>
      <c r="K2328" s="771"/>
      <c r="L2328" s="771"/>
      <c r="M2328" s="772"/>
      <c r="N2328" s="704"/>
      <c r="O2328" s="890"/>
      <c r="P2328" s="890"/>
      <c r="Q2328" s="891"/>
      <c r="R2328" s="889"/>
      <c r="S2328" s="889"/>
      <c r="T2328" s="889"/>
      <c r="U2328" s="889"/>
      <c r="V2328" s="889"/>
      <c r="W2328" s="889"/>
      <c r="X2328" s="889"/>
      <c r="Y2328" s="890"/>
      <c r="Z2328" s="841"/>
      <c r="AA2328" s="839"/>
      <c r="AB2328" s="839"/>
      <c r="AC2328" s="839"/>
      <c r="AD2328" s="839"/>
      <c r="AE2328" s="839"/>
      <c r="AF2328" s="839"/>
      <c r="AG2328" s="839"/>
      <c r="AH2328" s="839"/>
      <c r="AI2328" s="839"/>
      <c r="AJ2328" s="839"/>
      <c r="AK2328" s="839"/>
      <c r="AL2328" s="839"/>
      <c r="AM2328" s="839"/>
      <c r="AN2328" s="839"/>
      <c r="AO2328" s="839"/>
      <c r="AP2328" s="839"/>
      <c r="AQ2328" s="839"/>
      <c r="AR2328" s="839"/>
      <c r="AS2328" s="839"/>
      <c r="AT2328" s="839"/>
      <c r="AU2328" s="839"/>
      <c r="AV2328" s="839"/>
      <c r="AW2328" s="839"/>
      <c r="AX2328" s="839"/>
      <c r="AY2328" s="839"/>
      <c r="AZ2328" s="839"/>
      <c r="BA2328" s="839"/>
      <c r="BB2328" s="839"/>
      <c r="BC2328" s="839"/>
      <c r="BD2328" s="839"/>
      <c r="BE2328" s="839"/>
      <c r="BF2328" s="839"/>
      <c r="BG2328" s="839"/>
      <c r="BH2328" s="839"/>
      <c r="BI2328" s="839"/>
      <c r="BJ2328" s="839"/>
      <c r="BK2328" s="839"/>
      <c r="BL2328" s="839"/>
      <c r="BM2328" s="839"/>
      <c r="BN2328" s="839"/>
      <c r="BO2328" s="839"/>
      <c r="BP2328" s="839"/>
      <c r="BQ2328" s="839"/>
      <c r="BR2328" s="839"/>
      <c r="BS2328" s="839"/>
    </row>
    <row r="2329" spans="1:71" s="575" customFormat="1" ht="15.6" customHeight="1" outlineLevel="2" x14ac:dyDescent="0.2">
      <c r="A2329" s="811"/>
      <c r="B2329" s="688"/>
      <c r="C2329" s="694"/>
      <c r="D2329" s="576" t="s">
        <v>1881</v>
      </c>
      <c r="E2329" s="591"/>
      <c r="F2329" s="592"/>
      <c r="G2329" s="572"/>
      <c r="H2329" s="572"/>
      <c r="I2329" s="773"/>
      <c r="J2329" s="771"/>
      <c r="K2329" s="771"/>
      <c r="L2329" s="771"/>
      <c r="M2329" s="772"/>
      <c r="N2329" s="704"/>
      <c r="O2329" s="890"/>
      <c r="P2329" s="890"/>
      <c r="Q2329" s="891"/>
      <c r="R2329" s="889"/>
      <c r="S2329" s="889"/>
      <c r="T2329" s="889"/>
      <c r="U2329" s="889"/>
      <c r="V2329" s="889"/>
      <c r="W2329" s="889"/>
      <c r="X2329" s="889"/>
      <c r="Y2329" s="890"/>
      <c r="Z2329" s="841"/>
      <c r="AA2329" s="839"/>
      <c r="AB2329" s="839"/>
      <c r="AC2329" s="839"/>
      <c r="AD2329" s="839"/>
      <c r="AE2329" s="839"/>
      <c r="AF2329" s="839"/>
      <c r="AG2329" s="839"/>
      <c r="AH2329" s="839"/>
      <c r="AI2329" s="839"/>
      <c r="AJ2329" s="839"/>
      <c r="AK2329" s="839"/>
      <c r="AL2329" s="839"/>
      <c r="AM2329" s="839"/>
      <c r="AN2329" s="839"/>
      <c r="AO2329" s="839"/>
      <c r="AP2329" s="839"/>
      <c r="AQ2329" s="839"/>
      <c r="AR2329" s="839"/>
      <c r="AS2329" s="839"/>
      <c r="AT2329" s="839"/>
      <c r="AU2329" s="839"/>
      <c r="AV2329" s="839"/>
      <c r="AW2329" s="839"/>
      <c r="AX2329" s="839"/>
      <c r="AY2329" s="839"/>
      <c r="AZ2329" s="839"/>
      <c r="BA2329" s="839"/>
      <c r="BB2329" s="839"/>
      <c r="BC2329" s="839"/>
      <c r="BD2329" s="839"/>
      <c r="BE2329" s="839"/>
      <c r="BF2329" s="839"/>
      <c r="BG2329" s="839"/>
      <c r="BH2329" s="839"/>
      <c r="BI2329" s="839"/>
      <c r="BJ2329" s="839"/>
      <c r="BK2329" s="839"/>
      <c r="BL2329" s="839"/>
      <c r="BM2329" s="839"/>
      <c r="BN2329" s="839"/>
      <c r="BO2329" s="839"/>
      <c r="BP2329" s="839"/>
      <c r="BQ2329" s="839"/>
      <c r="BR2329" s="839"/>
      <c r="BS2329" s="839"/>
    </row>
    <row r="2330" spans="1:71" s="575" customFormat="1" ht="15.6" customHeight="1" outlineLevel="2" x14ac:dyDescent="0.2">
      <c r="A2330" s="811"/>
      <c r="B2330" s="688"/>
      <c r="C2330" s="694"/>
      <c r="D2330" s="576" t="s">
        <v>1882</v>
      </c>
      <c r="E2330" s="591"/>
      <c r="F2330" s="592"/>
      <c r="G2330" s="572"/>
      <c r="H2330" s="572"/>
      <c r="I2330" s="773"/>
      <c r="J2330" s="771"/>
      <c r="K2330" s="771"/>
      <c r="L2330" s="771"/>
      <c r="M2330" s="772"/>
      <c r="N2330" s="704"/>
      <c r="O2330" s="890"/>
      <c r="P2330" s="890"/>
      <c r="Q2330" s="891"/>
      <c r="R2330" s="889"/>
      <c r="S2330" s="889"/>
      <c r="T2330" s="889"/>
      <c r="U2330" s="889"/>
      <c r="V2330" s="889"/>
      <c r="W2330" s="889"/>
      <c r="X2330" s="889"/>
      <c r="Y2330" s="890"/>
      <c r="Z2330" s="841"/>
      <c r="AA2330" s="839"/>
      <c r="AB2330" s="839"/>
      <c r="AC2330" s="839"/>
      <c r="AD2330" s="839"/>
      <c r="AE2330" s="839"/>
      <c r="AF2330" s="839"/>
      <c r="AG2330" s="839"/>
      <c r="AH2330" s="839"/>
      <c r="AI2330" s="839"/>
      <c r="AJ2330" s="839"/>
      <c r="AK2330" s="839"/>
      <c r="AL2330" s="839"/>
      <c r="AM2330" s="839"/>
      <c r="AN2330" s="839"/>
      <c r="AO2330" s="839"/>
      <c r="AP2330" s="839"/>
      <c r="AQ2330" s="839"/>
      <c r="AR2330" s="839"/>
      <c r="AS2330" s="839"/>
      <c r="AT2330" s="839"/>
      <c r="AU2330" s="839"/>
      <c r="AV2330" s="839"/>
      <c r="AW2330" s="839"/>
      <c r="AX2330" s="839"/>
      <c r="AY2330" s="839"/>
      <c r="AZ2330" s="839"/>
      <c r="BA2330" s="839"/>
      <c r="BB2330" s="839"/>
      <c r="BC2330" s="839"/>
      <c r="BD2330" s="839"/>
      <c r="BE2330" s="839"/>
      <c r="BF2330" s="839"/>
      <c r="BG2330" s="839"/>
      <c r="BH2330" s="839"/>
      <c r="BI2330" s="839"/>
      <c r="BJ2330" s="839"/>
      <c r="BK2330" s="839"/>
      <c r="BL2330" s="839"/>
      <c r="BM2330" s="839"/>
      <c r="BN2330" s="839"/>
      <c r="BO2330" s="839"/>
      <c r="BP2330" s="839"/>
      <c r="BQ2330" s="839"/>
      <c r="BR2330" s="839"/>
      <c r="BS2330" s="839"/>
    </row>
    <row r="2331" spans="1:71" s="575" customFormat="1" ht="15.6" customHeight="1" outlineLevel="2" x14ac:dyDescent="0.2">
      <c r="A2331" s="811"/>
      <c r="B2331" s="688"/>
      <c r="C2331" s="694"/>
      <c r="D2331" s="576" t="s">
        <v>1895</v>
      </c>
      <c r="E2331" s="591"/>
      <c r="F2331" s="592"/>
      <c r="G2331" s="572"/>
      <c r="H2331" s="572"/>
      <c r="I2331" s="773"/>
      <c r="J2331" s="771"/>
      <c r="K2331" s="771"/>
      <c r="L2331" s="771"/>
      <c r="M2331" s="772"/>
      <c r="N2331" s="704"/>
      <c r="O2331" s="890"/>
      <c r="P2331" s="890"/>
      <c r="Q2331" s="891"/>
      <c r="R2331" s="889"/>
      <c r="S2331" s="889"/>
      <c r="T2331" s="889"/>
      <c r="U2331" s="889"/>
      <c r="V2331" s="889"/>
      <c r="W2331" s="889"/>
      <c r="X2331" s="889"/>
      <c r="Y2331" s="890"/>
      <c r="Z2331" s="841"/>
      <c r="AA2331" s="839"/>
      <c r="AB2331" s="839"/>
      <c r="AC2331" s="839"/>
      <c r="AD2331" s="839"/>
      <c r="AE2331" s="839"/>
      <c r="AF2331" s="839"/>
      <c r="AG2331" s="839"/>
      <c r="AH2331" s="839"/>
      <c r="AI2331" s="839"/>
      <c r="AJ2331" s="839"/>
      <c r="AK2331" s="839"/>
      <c r="AL2331" s="839"/>
      <c r="AM2331" s="839"/>
      <c r="AN2331" s="839"/>
      <c r="AO2331" s="839"/>
      <c r="AP2331" s="839"/>
      <c r="AQ2331" s="839"/>
      <c r="AR2331" s="839"/>
      <c r="AS2331" s="839"/>
      <c r="AT2331" s="839"/>
      <c r="AU2331" s="839"/>
      <c r="AV2331" s="839"/>
      <c r="AW2331" s="839"/>
      <c r="AX2331" s="839"/>
      <c r="AY2331" s="839"/>
      <c r="AZ2331" s="839"/>
      <c r="BA2331" s="839"/>
      <c r="BB2331" s="839"/>
      <c r="BC2331" s="839"/>
      <c r="BD2331" s="839"/>
      <c r="BE2331" s="839"/>
      <c r="BF2331" s="839"/>
      <c r="BG2331" s="839"/>
      <c r="BH2331" s="839"/>
      <c r="BI2331" s="839"/>
      <c r="BJ2331" s="839"/>
      <c r="BK2331" s="839"/>
      <c r="BL2331" s="839"/>
      <c r="BM2331" s="839"/>
      <c r="BN2331" s="839"/>
      <c r="BO2331" s="839"/>
      <c r="BP2331" s="839"/>
      <c r="BQ2331" s="839"/>
      <c r="BR2331" s="839"/>
      <c r="BS2331" s="839"/>
    </row>
    <row r="2332" spans="1:71" s="575" customFormat="1" ht="15.6" customHeight="1" outlineLevel="2" x14ac:dyDescent="0.2">
      <c r="A2332" s="811"/>
      <c r="B2332" s="688"/>
      <c r="C2332" s="694"/>
      <c r="D2332" s="576" t="s">
        <v>1876</v>
      </c>
      <c r="E2332" s="591"/>
      <c r="F2332" s="592"/>
      <c r="G2332" s="572"/>
      <c r="H2332" s="572"/>
      <c r="I2332" s="773"/>
      <c r="J2332" s="771"/>
      <c r="K2332" s="771"/>
      <c r="L2332" s="771"/>
      <c r="M2332" s="772"/>
      <c r="N2332" s="704"/>
      <c r="O2332" s="890"/>
      <c r="P2332" s="890"/>
      <c r="Q2332" s="891"/>
      <c r="R2332" s="889"/>
      <c r="S2332" s="889"/>
      <c r="T2332" s="889"/>
      <c r="U2332" s="889"/>
      <c r="V2332" s="889"/>
      <c r="W2332" s="889"/>
      <c r="X2332" s="889"/>
      <c r="Y2332" s="890"/>
      <c r="Z2332" s="841"/>
      <c r="AA2332" s="839"/>
      <c r="AB2332" s="839"/>
      <c r="AC2332" s="839"/>
      <c r="AD2332" s="839"/>
      <c r="AE2332" s="839"/>
      <c r="AF2332" s="839"/>
      <c r="AG2332" s="839"/>
      <c r="AH2332" s="839"/>
      <c r="AI2332" s="839"/>
      <c r="AJ2332" s="839"/>
      <c r="AK2332" s="839"/>
      <c r="AL2332" s="839"/>
      <c r="AM2332" s="839"/>
      <c r="AN2332" s="839"/>
      <c r="AO2332" s="839"/>
      <c r="AP2332" s="839"/>
      <c r="AQ2332" s="839"/>
      <c r="AR2332" s="839"/>
      <c r="AS2332" s="839"/>
      <c r="AT2332" s="839"/>
      <c r="AU2332" s="839"/>
      <c r="AV2332" s="839"/>
      <c r="AW2332" s="839"/>
      <c r="AX2332" s="839"/>
      <c r="AY2332" s="839"/>
      <c r="AZ2332" s="839"/>
      <c r="BA2332" s="839"/>
      <c r="BB2332" s="839"/>
      <c r="BC2332" s="839"/>
      <c r="BD2332" s="839"/>
      <c r="BE2332" s="839"/>
      <c r="BF2332" s="839"/>
      <c r="BG2332" s="839"/>
      <c r="BH2332" s="839"/>
      <c r="BI2332" s="839"/>
      <c r="BJ2332" s="839"/>
      <c r="BK2332" s="839"/>
      <c r="BL2332" s="839"/>
      <c r="BM2332" s="839"/>
      <c r="BN2332" s="839"/>
      <c r="BO2332" s="839"/>
      <c r="BP2332" s="839"/>
      <c r="BQ2332" s="839"/>
      <c r="BR2332" s="839"/>
      <c r="BS2332" s="839"/>
    </row>
    <row r="2333" spans="1:71" s="575" customFormat="1" ht="15.6" customHeight="1" outlineLevel="2" x14ac:dyDescent="0.2">
      <c r="A2333" s="811"/>
      <c r="B2333" s="688"/>
      <c r="C2333" s="694"/>
      <c r="D2333" s="576" t="s">
        <v>1877</v>
      </c>
      <c r="E2333" s="591"/>
      <c r="F2333" s="592"/>
      <c r="G2333" s="572"/>
      <c r="H2333" s="572"/>
      <c r="I2333" s="773"/>
      <c r="J2333" s="771"/>
      <c r="K2333" s="771"/>
      <c r="L2333" s="771"/>
      <c r="M2333" s="772"/>
      <c r="N2333" s="704"/>
      <c r="O2333" s="888"/>
      <c r="P2333" s="888"/>
      <c r="Q2333" s="891"/>
      <c r="R2333" s="889"/>
      <c r="S2333" s="889"/>
      <c r="T2333" s="889"/>
      <c r="U2333" s="889"/>
      <c r="V2333" s="889"/>
      <c r="W2333" s="889"/>
      <c r="X2333" s="889"/>
      <c r="Y2333" s="890"/>
      <c r="Z2333" s="841"/>
      <c r="AA2333" s="839"/>
      <c r="AB2333" s="839"/>
      <c r="AC2333" s="839"/>
      <c r="AD2333" s="839"/>
      <c r="AE2333" s="839"/>
      <c r="AF2333" s="839"/>
      <c r="AG2333" s="839"/>
      <c r="AH2333" s="839"/>
      <c r="AI2333" s="839"/>
      <c r="AJ2333" s="839"/>
      <c r="AK2333" s="839"/>
      <c r="AL2333" s="839"/>
      <c r="AM2333" s="839"/>
      <c r="AN2333" s="839"/>
      <c r="AO2333" s="839"/>
      <c r="AP2333" s="839"/>
      <c r="AQ2333" s="839"/>
      <c r="AR2333" s="839"/>
      <c r="AS2333" s="839"/>
      <c r="AT2333" s="839"/>
      <c r="AU2333" s="839"/>
      <c r="AV2333" s="839"/>
      <c r="AW2333" s="839"/>
      <c r="AX2333" s="839"/>
      <c r="AY2333" s="839"/>
      <c r="AZ2333" s="839"/>
      <c r="BA2333" s="839"/>
      <c r="BB2333" s="839"/>
      <c r="BC2333" s="839"/>
      <c r="BD2333" s="839"/>
      <c r="BE2333" s="839"/>
      <c r="BF2333" s="839"/>
      <c r="BG2333" s="839"/>
      <c r="BH2333" s="839"/>
      <c r="BI2333" s="839"/>
      <c r="BJ2333" s="839"/>
      <c r="BK2333" s="839"/>
      <c r="BL2333" s="839"/>
      <c r="BM2333" s="839"/>
      <c r="BN2333" s="839"/>
      <c r="BO2333" s="839"/>
      <c r="BP2333" s="839"/>
      <c r="BQ2333" s="839"/>
      <c r="BR2333" s="839"/>
      <c r="BS2333" s="839"/>
    </row>
    <row r="2334" spans="1:71" s="575" customFormat="1" ht="15.6" customHeight="1" outlineLevel="2" x14ac:dyDescent="0.2">
      <c r="A2334" s="811"/>
      <c r="B2334" s="688"/>
      <c r="C2334" s="694"/>
      <c r="D2334" s="576" t="s">
        <v>1878</v>
      </c>
      <c r="E2334" s="591"/>
      <c r="F2334" s="592"/>
      <c r="G2334" s="572"/>
      <c r="H2334" s="572"/>
      <c r="I2334" s="773"/>
      <c r="J2334" s="771"/>
      <c r="K2334" s="771"/>
      <c r="L2334" s="771"/>
      <c r="M2334" s="772"/>
      <c r="N2334" s="704"/>
      <c r="O2334" s="888"/>
      <c r="P2334" s="888"/>
      <c r="Q2334" s="891"/>
      <c r="R2334" s="889"/>
      <c r="S2334" s="889"/>
      <c r="T2334" s="889"/>
      <c r="U2334" s="889"/>
      <c r="V2334" s="889"/>
      <c r="W2334" s="889"/>
      <c r="X2334" s="889"/>
      <c r="Y2334" s="890"/>
      <c r="Z2334" s="841"/>
      <c r="AA2334" s="839"/>
      <c r="AB2334" s="839"/>
      <c r="AC2334" s="839"/>
      <c r="AD2334" s="839"/>
      <c r="AE2334" s="839"/>
      <c r="AF2334" s="839"/>
      <c r="AG2334" s="839"/>
      <c r="AH2334" s="839"/>
      <c r="AI2334" s="839"/>
      <c r="AJ2334" s="839"/>
      <c r="AK2334" s="839"/>
      <c r="AL2334" s="839"/>
      <c r="AM2334" s="839"/>
      <c r="AN2334" s="839"/>
      <c r="AO2334" s="839"/>
      <c r="AP2334" s="839"/>
      <c r="AQ2334" s="839"/>
      <c r="AR2334" s="839"/>
      <c r="AS2334" s="839"/>
      <c r="AT2334" s="839"/>
      <c r="AU2334" s="839"/>
      <c r="AV2334" s="839"/>
      <c r="AW2334" s="839"/>
      <c r="AX2334" s="839"/>
      <c r="AY2334" s="839"/>
      <c r="AZ2334" s="839"/>
      <c r="BA2334" s="839"/>
      <c r="BB2334" s="839"/>
      <c r="BC2334" s="839"/>
      <c r="BD2334" s="839"/>
      <c r="BE2334" s="839"/>
      <c r="BF2334" s="839"/>
      <c r="BG2334" s="839"/>
      <c r="BH2334" s="839"/>
      <c r="BI2334" s="839"/>
      <c r="BJ2334" s="839"/>
      <c r="BK2334" s="839"/>
      <c r="BL2334" s="839"/>
      <c r="BM2334" s="839"/>
      <c r="BN2334" s="839"/>
      <c r="BO2334" s="839"/>
      <c r="BP2334" s="839"/>
      <c r="BQ2334" s="839"/>
      <c r="BR2334" s="839"/>
      <c r="BS2334" s="839"/>
    </row>
    <row r="2335" spans="1:71" ht="15.6" customHeight="1" outlineLevel="2" x14ac:dyDescent="0.2">
      <c r="B2335" s="578"/>
      <c r="D2335" s="576" t="s">
        <v>1879</v>
      </c>
      <c r="E2335" s="591"/>
      <c r="F2335" s="592"/>
      <c r="G2335" s="572"/>
      <c r="H2335" s="572"/>
      <c r="I2335" s="773"/>
      <c r="J2335" s="771"/>
      <c r="K2335" s="771"/>
      <c r="L2335" s="771"/>
      <c r="M2335" s="772"/>
      <c r="N2335" s="703"/>
      <c r="O2335" s="888"/>
      <c r="P2335" s="888"/>
      <c r="Q2335" s="888"/>
      <c r="R2335" s="888"/>
      <c r="S2335" s="888"/>
      <c r="T2335" s="888"/>
      <c r="U2335" s="888"/>
      <c r="V2335" s="888"/>
      <c r="W2335" s="888"/>
      <c r="X2335" s="888"/>
    </row>
    <row r="2336" spans="1:71" ht="15.6" customHeight="1" outlineLevel="2" x14ac:dyDescent="0.2">
      <c r="B2336" s="578"/>
      <c r="D2336" s="576" t="s">
        <v>1880</v>
      </c>
      <c r="E2336" s="579"/>
      <c r="G2336" s="580"/>
      <c r="H2336" s="580"/>
      <c r="N2336" s="703"/>
      <c r="O2336" s="888"/>
      <c r="P2336" s="888"/>
      <c r="Q2336" s="891"/>
    </row>
    <row r="2337" spans="1:71" ht="15.6" customHeight="1" outlineLevel="2" x14ac:dyDescent="0.2"/>
    <row r="2338" spans="1:71" ht="9" customHeight="1" outlineLevel="1" x14ac:dyDescent="0.2">
      <c r="B2338" s="582"/>
      <c r="D2338" s="582"/>
      <c r="E2338" s="585"/>
      <c r="F2338" s="583"/>
      <c r="G2338" s="584"/>
      <c r="H2338" s="584"/>
      <c r="I2338" s="769"/>
      <c r="J2338" s="769"/>
      <c r="K2338" s="769"/>
      <c r="L2338" s="769"/>
      <c r="M2338" s="769"/>
      <c r="N2338" s="694"/>
      <c r="O2338" s="892"/>
      <c r="P2338" s="892"/>
      <c r="Q2338" s="892"/>
      <c r="R2338" s="893"/>
      <c r="S2338" s="893"/>
      <c r="T2338" s="893"/>
      <c r="U2338" s="893"/>
      <c r="V2338" s="893"/>
      <c r="W2338" s="893"/>
      <c r="X2338" s="893"/>
      <c r="Y2338" s="892"/>
      <c r="Z2338" s="837"/>
      <c r="AA2338" s="838"/>
      <c r="AG2338" s="835"/>
      <c r="AH2338" s="835"/>
    </row>
    <row r="2339" spans="1:71" s="789" customFormat="1" ht="15.6" customHeight="1" outlineLevel="1" x14ac:dyDescent="0.2">
      <c r="B2339" s="569" t="s">
        <v>1128</v>
      </c>
      <c r="C2339" s="814"/>
      <c r="D2339" s="570" t="s">
        <v>2014</v>
      </c>
      <c r="E2339" s="577">
        <v>1</v>
      </c>
      <c r="F2339" s="570" t="s">
        <v>72</v>
      </c>
      <c r="G2339" s="571"/>
      <c r="H2339" s="571">
        <f>SUM(H2340:H2351)</f>
        <v>0</v>
      </c>
      <c r="I2339" s="767"/>
      <c r="J2339" s="767">
        <f>SUM(J2340:J2351)</f>
        <v>0</v>
      </c>
      <c r="K2339" s="767"/>
      <c r="L2339" s="767">
        <f>SUM(L2340:L2351)</f>
        <v>1478.32</v>
      </c>
      <c r="M2339" s="767">
        <f>SUM(M2340:M2351)</f>
        <v>1478.32</v>
      </c>
      <c r="N2339" s="814"/>
      <c r="O2339" s="884">
        <f>SUM(O2340:O2351)</f>
        <v>1478.32</v>
      </c>
      <c r="P2339" s="885" t="str">
        <f>B2339</f>
        <v>V5-1-B1</v>
      </c>
      <c r="Q2339" s="885"/>
      <c r="R2339" s="886"/>
      <c r="S2339" s="886"/>
      <c r="T2339" s="886"/>
      <c r="U2339" s="886"/>
      <c r="V2339" s="886"/>
      <c r="W2339" s="886"/>
      <c r="X2339" s="886">
        <f>SUM(X2341:X2350)</f>
        <v>1788.7671999999998</v>
      </c>
      <c r="Y2339" s="887"/>
      <c r="Z2339" s="832"/>
      <c r="AA2339" s="832"/>
      <c r="AB2339" s="832"/>
      <c r="AC2339" s="832"/>
      <c r="AD2339" s="832"/>
      <c r="AE2339" s="832"/>
      <c r="AF2339" s="832"/>
      <c r="AG2339" s="832"/>
      <c r="AH2339" s="832"/>
      <c r="AI2339" s="832"/>
      <c r="AJ2339" s="832"/>
      <c r="AK2339" s="832"/>
      <c r="AL2339" s="832"/>
      <c r="AM2339" s="832"/>
      <c r="AN2339" s="832"/>
      <c r="AO2339" s="832"/>
      <c r="AP2339" s="832"/>
      <c r="AQ2339" s="832"/>
      <c r="AR2339" s="832"/>
      <c r="AS2339" s="832"/>
      <c r="AT2339" s="832"/>
      <c r="AU2339" s="832"/>
      <c r="AV2339" s="832"/>
      <c r="AW2339" s="832"/>
      <c r="AX2339" s="832"/>
      <c r="AY2339" s="832"/>
      <c r="AZ2339" s="832"/>
      <c r="BA2339" s="832"/>
      <c r="BB2339" s="832"/>
      <c r="BC2339" s="832"/>
      <c r="BD2339" s="832"/>
      <c r="BE2339" s="832"/>
      <c r="BF2339" s="832"/>
      <c r="BG2339" s="832"/>
      <c r="BH2339" s="832"/>
      <c r="BI2339" s="832"/>
      <c r="BJ2339" s="832"/>
      <c r="BK2339" s="832"/>
      <c r="BL2339" s="832"/>
      <c r="BM2339" s="832"/>
      <c r="BN2339" s="832"/>
      <c r="BO2339" s="832"/>
      <c r="BP2339" s="832"/>
      <c r="BQ2339" s="832"/>
      <c r="BR2339" s="832"/>
      <c r="BS2339" s="832"/>
    </row>
    <row r="2340" spans="1:71" ht="15.6" customHeight="1" outlineLevel="2" x14ac:dyDescent="0.2">
      <c r="B2340" s="578"/>
      <c r="D2340" s="587" t="s">
        <v>1883</v>
      </c>
      <c r="E2340" s="579"/>
      <c r="G2340" s="580"/>
      <c r="H2340" s="580"/>
      <c r="I2340" s="774"/>
      <c r="J2340" s="774"/>
      <c r="K2340" s="774"/>
      <c r="N2340" s="703"/>
      <c r="O2340" s="888"/>
      <c r="P2340" s="888"/>
      <c r="Q2340" s="888"/>
    </row>
    <row r="2341" spans="1:71" s="575" customFormat="1" ht="15.6" customHeight="1" outlineLevel="2" x14ac:dyDescent="0.2">
      <c r="A2341" s="811"/>
      <c r="B2341" s="688"/>
      <c r="C2341" s="694"/>
      <c r="D2341" s="576" t="str">
        <f>D2339</f>
        <v>Vervangen bestaande mechanische ventilatiebox* (Type 1. Vrijstaande woning)</v>
      </c>
      <c r="E2341" s="579">
        <v>1</v>
      </c>
      <c r="F2341" s="607" t="s">
        <v>72</v>
      </c>
      <c r="G2341" s="580"/>
      <c r="H2341" s="580">
        <f>E2341*G2341</f>
        <v>0</v>
      </c>
      <c r="I2341" s="768"/>
      <c r="J2341" s="768">
        <f>E2341*I2341</f>
        <v>0</v>
      </c>
      <c r="K2341" s="768">
        <v>1478.32</v>
      </c>
      <c r="L2341" s="768">
        <f>K2341*E2341</f>
        <v>1478.32</v>
      </c>
      <c r="M2341" s="768">
        <f>J2341+H2341*Tabellen!$K$2+L2341</f>
        <v>1478.32</v>
      </c>
      <c r="N2341" s="704"/>
      <c r="O2341" s="889">
        <f>M2341</f>
        <v>1478.32</v>
      </c>
      <c r="P2341" s="890"/>
      <c r="Q2341" s="891"/>
      <c r="R2341" s="911">
        <v>0.3</v>
      </c>
      <c r="S2341" s="889">
        <f>O2341*R2341</f>
        <v>443.49599999999998</v>
      </c>
      <c r="T2341" s="889">
        <f>O2341-S2341</f>
        <v>1034.8240000000001</v>
      </c>
      <c r="U2341" s="889"/>
      <c r="V2341" s="889">
        <f>O2341*Tabellen!$H$2</f>
        <v>310.44719999999995</v>
      </c>
      <c r="W2341" s="889">
        <f>U2341+V2341</f>
        <v>310.44719999999995</v>
      </c>
      <c r="X2341" s="889">
        <f>O2341+W2341</f>
        <v>1788.7671999999998</v>
      </c>
      <c r="Y2341" s="890"/>
      <c r="Z2341" s="841"/>
      <c r="AA2341" s="839"/>
      <c r="AB2341" s="839"/>
      <c r="AC2341" s="839"/>
      <c r="AD2341" s="839"/>
      <c r="AE2341" s="839"/>
      <c r="AF2341" s="839"/>
      <c r="AG2341" s="839"/>
      <c r="AH2341" s="839"/>
      <c r="AI2341" s="839"/>
      <c r="AJ2341" s="839"/>
      <c r="AK2341" s="839"/>
      <c r="AL2341" s="839"/>
      <c r="AM2341" s="839"/>
      <c r="AN2341" s="839"/>
      <c r="AO2341" s="839"/>
      <c r="AP2341" s="839"/>
      <c r="AQ2341" s="839"/>
      <c r="AR2341" s="839"/>
      <c r="AS2341" s="839"/>
      <c r="AT2341" s="839"/>
      <c r="AU2341" s="839"/>
      <c r="AV2341" s="839"/>
      <c r="AW2341" s="839"/>
      <c r="AX2341" s="839"/>
      <c r="AY2341" s="839"/>
      <c r="AZ2341" s="839"/>
      <c r="BA2341" s="839"/>
      <c r="BB2341" s="839"/>
      <c r="BC2341" s="839"/>
      <c r="BD2341" s="839"/>
      <c r="BE2341" s="839"/>
      <c r="BF2341" s="839"/>
      <c r="BG2341" s="839"/>
      <c r="BH2341" s="839"/>
      <c r="BI2341" s="839"/>
      <c r="BJ2341" s="839"/>
      <c r="BK2341" s="839"/>
      <c r="BL2341" s="839"/>
      <c r="BM2341" s="839"/>
      <c r="BN2341" s="839"/>
      <c r="BO2341" s="839"/>
      <c r="BP2341" s="839"/>
      <c r="BQ2341" s="839"/>
      <c r="BR2341" s="839"/>
      <c r="BS2341" s="839"/>
    </row>
    <row r="2342" spans="1:71" s="575" customFormat="1" ht="15.6" customHeight="1" outlineLevel="2" x14ac:dyDescent="0.2">
      <c r="A2342" s="811"/>
      <c r="B2342" s="688"/>
      <c r="C2342" s="694"/>
      <c r="D2342" s="576" t="s">
        <v>1882</v>
      </c>
      <c r="E2342" s="591"/>
      <c r="F2342" s="592"/>
      <c r="G2342" s="572"/>
      <c r="H2342" s="572"/>
      <c r="I2342" s="773"/>
      <c r="J2342" s="771"/>
      <c r="K2342" s="771"/>
      <c r="L2342" s="771"/>
      <c r="M2342" s="772"/>
      <c r="N2342" s="704"/>
      <c r="O2342" s="890"/>
      <c r="P2342" s="890"/>
      <c r="Q2342" s="891"/>
      <c r="R2342" s="889"/>
      <c r="S2342" s="889"/>
      <c r="T2342" s="889"/>
      <c r="U2342" s="889"/>
      <c r="V2342" s="889"/>
      <c r="W2342" s="889"/>
      <c r="X2342" s="889"/>
      <c r="Y2342" s="890"/>
      <c r="Z2342" s="841"/>
      <c r="AA2342" s="839"/>
      <c r="AB2342" s="839"/>
      <c r="AC2342" s="839"/>
      <c r="AD2342" s="839"/>
      <c r="AE2342" s="839"/>
      <c r="AF2342" s="839"/>
      <c r="AG2342" s="839"/>
      <c r="AH2342" s="839"/>
      <c r="AI2342" s="839"/>
      <c r="AJ2342" s="839"/>
      <c r="AK2342" s="839"/>
      <c r="AL2342" s="839"/>
      <c r="AM2342" s="839"/>
      <c r="AN2342" s="839"/>
      <c r="AO2342" s="839"/>
      <c r="AP2342" s="839"/>
      <c r="AQ2342" s="839"/>
      <c r="AR2342" s="839"/>
      <c r="AS2342" s="839"/>
      <c r="AT2342" s="839"/>
      <c r="AU2342" s="839"/>
      <c r="AV2342" s="839"/>
      <c r="AW2342" s="839"/>
      <c r="AX2342" s="839"/>
      <c r="AY2342" s="839"/>
      <c r="AZ2342" s="839"/>
      <c r="BA2342" s="839"/>
      <c r="BB2342" s="839"/>
      <c r="BC2342" s="839"/>
      <c r="BD2342" s="839"/>
      <c r="BE2342" s="839"/>
      <c r="BF2342" s="839"/>
      <c r="BG2342" s="839"/>
      <c r="BH2342" s="839"/>
      <c r="BI2342" s="839"/>
      <c r="BJ2342" s="839"/>
      <c r="BK2342" s="839"/>
      <c r="BL2342" s="839"/>
      <c r="BM2342" s="839"/>
      <c r="BN2342" s="839"/>
      <c r="BO2342" s="839"/>
      <c r="BP2342" s="839"/>
      <c r="BQ2342" s="839"/>
      <c r="BR2342" s="839"/>
      <c r="BS2342" s="839"/>
    </row>
    <row r="2343" spans="1:71" s="575" customFormat="1" ht="15.6" customHeight="1" outlineLevel="2" x14ac:dyDescent="0.2">
      <c r="A2343" s="811"/>
      <c r="B2343" s="688"/>
      <c r="C2343" s="694"/>
      <c r="D2343" s="576" t="s">
        <v>1881</v>
      </c>
      <c r="E2343" s="591"/>
      <c r="F2343" s="592"/>
      <c r="G2343" s="572"/>
      <c r="H2343" s="572"/>
      <c r="I2343" s="773"/>
      <c r="J2343" s="771"/>
      <c r="K2343" s="771"/>
      <c r="L2343" s="771"/>
      <c r="M2343" s="772"/>
      <c r="N2343" s="704"/>
      <c r="O2343" s="890"/>
      <c r="P2343" s="890"/>
      <c r="Q2343" s="891"/>
      <c r="R2343" s="889"/>
      <c r="S2343" s="889"/>
      <c r="T2343" s="889"/>
      <c r="U2343" s="889"/>
      <c r="V2343" s="889"/>
      <c r="W2343" s="889"/>
      <c r="X2343" s="889"/>
      <c r="Y2343" s="890"/>
      <c r="Z2343" s="841"/>
      <c r="AA2343" s="839"/>
      <c r="AB2343" s="839"/>
      <c r="AC2343" s="839"/>
      <c r="AD2343" s="839"/>
      <c r="AE2343" s="839"/>
      <c r="AF2343" s="839"/>
      <c r="AG2343" s="839"/>
      <c r="AH2343" s="839"/>
      <c r="AI2343" s="839"/>
      <c r="AJ2343" s="839"/>
      <c r="AK2343" s="839"/>
      <c r="AL2343" s="839"/>
      <c r="AM2343" s="839"/>
      <c r="AN2343" s="839"/>
      <c r="AO2343" s="839"/>
      <c r="AP2343" s="839"/>
      <c r="AQ2343" s="839"/>
      <c r="AR2343" s="839"/>
      <c r="AS2343" s="839"/>
      <c r="AT2343" s="839"/>
      <c r="AU2343" s="839"/>
      <c r="AV2343" s="839"/>
      <c r="AW2343" s="839"/>
      <c r="AX2343" s="839"/>
      <c r="AY2343" s="839"/>
      <c r="AZ2343" s="839"/>
      <c r="BA2343" s="839"/>
      <c r="BB2343" s="839"/>
      <c r="BC2343" s="839"/>
      <c r="BD2343" s="839"/>
      <c r="BE2343" s="839"/>
      <c r="BF2343" s="839"/>
      <c r="BG2343" s="839"/>
      <c r="BH2343" s="839"/>
      <c r="BI2343" s="839"/>
      <c r="BJ2343" s="839"/>
      <c r="BK2343" s="839"/>
      <c r="BL2343" s="839"/>
      <c r="BM2343" s="839"/>
      <c r="BN2343" s="839"/>
      <c r="BO2343" s="839"/>
      <c r="BP2343" s="839"/>
      <c r="BQ2343" s="839"/>
      <c r="BR2343" s="839"/>
      <c r="BS2343" s="839"/>
    </row>
    <row r="2344" spans="1:71" s="575" customFormat="1" ht="15.6" customHeight="1" outlineLevel="2" x14ac:dyDescent="0.2">
      <c r="A2344" s="811"/>
      <c r="B2344" s="688"/>
      <c r="C2344" s="694"/>
      <c r="D2344" s="576" t="s">
        <v>1882</v>
      </c>
      <c r="E2344" s="591"/>
      <c r="F2344" s="592"/>
      <c r="G2344" s="572"/>
      <c r="H2344" s="572"/>
      <c r="I2344" s="773"/>
      <c r="J2344" s="771"/>
      <c r="K2344" s="771"/>
      <c r="L2344" s="771"/>
      <c r="M2344" s="772"/>
      <c r="N2344" s="704"/>
      <c r="O2344" s="890"/>
      <c r="P2344" s="890"/>
      <c r="Q2344" s="891"/>
      <c r="R2344" s="889"/>
      <c r="S2344" s="889"/>
      <c r="T2344" s="889"/>
      <c r="U2344" s="889"/>
      <c r="V2344" s="889"/>
      <c r="W2344" s="889"/>
      <c r="X2344" s="889"/>
      <c r="Y2344" s="890"/>
      <c r="Z2344" s="841"/>
      <c r="AA2344" s="839"/>
      <c r="AB2344" s="839"/>
      <c r="AC2344" s="839"/>
      <c r="AD2344" s="839"/>
      <c r="AE2344" s="839"/>
      <c r="AF2344" s="839"/>
      <c r="AG2344" s="839"/>
      <c r="AH2344" s="839"/>
      <c r="AI2344" s="839"/>
      <c r="AJ2344" s="839"/>
      <c r="AK2344" s="839"/>
      <c r="AL2344" s="839"/>
      <c r="AM2344" s="839"/>
      <c r="AN2344" s="839"/>
      <c r="AO2344" s="839"/>
      <c r="AP2344" s="839"/>
      <c r="AQ2344" s="839"/>
      <c r="AR2344" s="839"/>
      <c r="AS2344" s="839"/>
      <c r="AT2344" s="839"/>
      <c r="AU2344" s="839"/>
      <c r="AV2344" s="839"/>
      <c r="AW2344" s="839"/>
      <c r="AX2344" s="839"/>
      <c r="AY2344" s="839"/>
      <c r="AZ2344" s="839"/>
      <c r="BA2344" s="839"/>
      <c r="BB2344" s="839"/>
      <c r="BC2344" s="839"/>
      <c r="BD2344" s="839"/>
      <c r="BE2344" s="839"/>
      <c r="BF2344" s="839"/>
      <c r="BG2344" s="839"/>
      <c r="BH2344" s="839"/>
      <c r="BI2344" s="839"/>
      <c r="BJ2344" s="839"/>
      <c r="BK2344" s="839"/>
      <c r="BL2344" s="839"/>
      <c r="BM2344" s="839"/>
      <c r="BN2344" s="839"/>
      <c r="BO2344" s="839"/>
      <c r="BP2344" s="839"/>
      <c r="BQ2344" s="839"/>
      <c r="BR2344" s="839"/>
      <c r="BS2344" s="839"/>
    </row>
    <row r="2345" spans="1:71" s="575" customFormat="1" ht="15.6" customHeight="1" outlineLevel="2" x14ac:dyDescent="0.2">
      <c r="A2345" s="811"/>
      <c r="B2345" s="688"/>
      <c r="C2345" s="694"/>
      <c r="D2345" s="576" t="s">
        <v>1895</v>
      </c>
      <c r="E2345" s="591"/>
      <c r="F2345" s="592"/>
      <c r="G2345" s="572"/>
      <c r="H2345" s="572"/>
      <c r="I2345" s="773"/>
      <c r="J2345" s="771"/>
      <c r="K2345" s="771"/>
      <c r="L2345" s="771"/>
      <c r="M2345" s="772"/>
      <c r="N2345" s="704"/>
      <c r="O2345" s="890"/>
      <c r="P2345" s="890"/>
      <c r="Q2345" s="891"/>
      <c r="R2345" s="889"/>
      <c r="S2345" s="889"/>
      <c r="T2345" s="889"/>
      <c r="U2345" s="889"/>
      <c r="V2345" s="889"/>
      <c r="W2345" s="889"/>
      <c r="X2345" s="889"/>
      <c r="Y2345" s="890"/>
      <c r="Z2345" s="841"/>
      <c r="AA2345" s="839"/>
      <c r="AB2345" s="839"/>
      <c r="AC2345" s="839"/>
      <c r="AD2345" s="839"/>
      <c r="AE2345" s="839"/>
      <c r="AF2345" s="839"/>
      <c r="AG2345" s="839"/>
      <c r="AH2345" s="839"/>
      <c r="AI2345" s="839"/>
      <c r="AJ2345" s="839"/>
      <c r="AK2345" s="839"/>
      <c r="AL2345" s="839"/>
      <c r="AM2345" s="839"/>
      <c r="AN2345" s="839"/>
      <c r="AO2345" s="839"/>
      <c r="AP2345" s="839"/>
      <c r="AQ2345" s="839"/>
      <c r="AR2345" s="839"/>
      <c r="AS2345" s="839"/>
      <c r="AT2345" s="839"/>
      <c r="AU2345" s="839"/>
      <c r="AV2345" s="839"/>
      <c r="AW2345" s="839"/>
      <c r="AX2345" s="839"/>
      <c r="AY2345" s="839"/>
      <c r="AZ2345" s="839"/>
      <c r="BA2345" s="839"/>
      <c r="BB2345" s="839"/>
      <c r="BC2345" s="839"/>
      <c r="BD2345" s="839"/>
      <c r="BE2345" s="839"/>
      <c r="BF2345" s="839"/>
      <c r="BG2345" s="839"/>
      <c r="BH2345" s="839"/>
      <c r="BI2345" s="839"/>
      <c r="BJ2345" s="839"/>
      <c r="BK2345" s="839"/>
      <c r="BL2345" s="839"/>
      <c r="BM2345" s="839"/>
      <c r="BN2345" s="839"/>
      <c r="BO2345" s="839"/>
      <c r="BP2345" s="839"/>
      <c r="BQ2345" s="839"/>
      <c r="BR2345" s="839"/>
      <c r="BS2345" s="839"/>
    </row>
    <row r="2346" spans="1:71" s="575" customFormat="1" ht="15.6" customHeight="1" outlineLevel="2" x14ac:dyDescent="0.2">
      <c r="A2346" s="811"/>
      <c r="B2346" s="688"/>
      <c r="C2346" s="694"/>
      <c r="D2346" s="576" t="s">
        <v>1876</v>
      </c>
      <c r="E2346" s="591"/>
      <c r="F2346" s="592"/>
      <c r="G2346" s="572"/>
      <c r="H2346" s="572"/>
      <c r="I2346" s="773"/>
      <c r="J2346" s="771"/>
      <c r="K2346" s="771"/>
      <c r="L2346" s="771"/>
      <c r="M2346" s="772"/>
      <c r="N2346" s="704"/>
      <c r="O2346" s="890"/>
      <c r="P2346" s="890"/>
      <c r="Q2346" s="891"/>
      <c r="R2346" s="889"/>
      <c r="S2346" s="889"/>
      <c r="T2346" s="889"/>
      <c r="U2346" s="889"/>
      <c r="V2346" s="889"/>
      <c r="W2346" s="889"/>
      <c r="X2346" s="889"/>
      <c r="Y2346" s="890"/>
      <c r="Z2346" s="841"/>
      <c r="AA2346" s="839"/>
      <c r="AB2346" s="839"/>
      <c r="AC2346" s="839"/>
      <c r="AD2346" s="839"/>
      <c r="AE2346" s="839"/>
      <c r="AF2346" s="839"/>
      <c r="AG2346" s="839"/>
      <c r="AH2346" s="839"/>
      <c r="AI2346" s="839"/>
      <c r="AJ2346" s="839"/>
      <c r="AK2346" s="839"/>
      <c r="AL2346" s="839"/>
      <c r="AM2346" s="839"/>
      <c r="AN2346" s="839"/>
      <c r="AO2346" s="839"/>
      <c r="AP2346" s="839"/>
      <c r="AQ2346" s="839"/>
      <c r="AR2346" s="839"/>
      <c r="AS2346" s="839"/>
      <c r="AT2346" s="839"/>
      <c r="AU2346" s="839"/>
      <c r="AV2346" s="839"/>
      <c r="AW2346" s="839"/>
      <c r="AX2346" s="839"/>
      <c r="AY2346" s="839"/>
      <c r="AZ2346" s="839"/>
      <c r="BA2346" s="839"/>
      <c r="BB2346" s="839"/>
      <c r="BC2346" s="839"/>
      <c r="BD2346" s="839"/>
      <c r="BE2346" s="839"/>
      <c r="BF2346" s="839"/>
      <c r="BG2346" s="839"/>
      <c r="BH2346" s="839"/>
      <c r="BI2346" s="839"/>
      <c r="BJ2346" s="839"/>
      <c r="BK2346" s="839"/>
      <c r="BL2346" s="839"/>
      <c r="BM2346" s="839"/>
      <c r="BN2346" s="839"/>
      <c r="BO2346" s="839"/>
      <c r="BP2346" s="839"/>
      <c r="BQ2346" s="839"/>
      <c r="BR2346" s="839"/>
      <c r="BS2346" s="839"/>
    </row>
    <row r="2347" spans="1:71" s="575" customFormat="1" ht="15.6" customHeight="1" outlineLevel="2" x14ac:dyDescent="0.2">
      <c r="A2347" s="811"/>
      <c r="B2347" s="688"/>
      <c r="C2347" s="694"/>
      <c r="D2347" s="576" t="s">
        <v>1877</v>
      </c>
      <c r="E2347" s="591"/>
      <c r="F2347" s="592"/>
      <c r="G2347" s="572"/>
      <c r="H2347" s="572"/>
      <c r="I2347" s="773"/>
      <c r="J2347" s="771"/>
      <c r="K2347" s="771"/>
      <c r="L2347" s="771"/>
      <c r="M2347" s="772"/>
      <c r="N2347" s="704"/>
      <c r="O2347" s="888"/>
      <c r="P2347" s="888"/>
      <c r="Q2347" s="891"/>
      <c r="R2347" s="889"/>
      <c r="S2347" s="889"/>
      <c r="T2347" s="889"/>
      <c r="U2347" s="889"/>
      <c r="V2347" s="889"/>
      <c r="W2347" s="889"/>
      <c r="X2347" s="889"/>
      <c r="Y2347" s="890"/>
      <c r="Z2347" s="841"/>
      <c r="AA2347" s="839"/>
      <c r="AB2347" s="839"/>
      <c r="AC2347" s="839"/>
      <c r="AD2347" s="839"/>
      <c r="AE2347" s="839"/>
      <c r="AF2347" s="839"/>
      <c r="AG2347" s="839"/>
      <c r="AH2347" s="839"/>
      <c r="AI2347" s="839"/>
      <c r="AJ2347" s="839"/>
      <c r="AK2347" s="839"/>
      <c r="AL2347" s="839"/>
      <c r="AM2347" s="839"/>
      <c r="AN2347" s="839"/>
      <c r="AO2347" s="839"/>
      <c r="AP2347" s="839"/>
      <c r="AQ2347" s="839"/>
      <c r="AR2347" s="839"/>
      <c r="AS2347" s="839"/>
      <c r="AT2347" s="839"/>
      <c r="AU2347" s="839"/>
      <c r="AV2347" s="839"/>
      <c r="AW2347" s="839"/>
      <c r="AX2347" s="839"/>
      <c r="AY2347" s="839"/>
      <c r="AZ2347" s="839"/>
      <c r="BA2347" s="839"/>
      <c r="BB2347" s="839"/>
      <c r="BC2347" s="839"/>
      <c r="BD2347" s="839"/>
      <c r="BE2347" s="839"/>
      <c r="BF2347" s="839"/>
      <c r="BG2347" s="839"/>
      <c r="BH2347" s="839"/>
      <c r="BI2347" s="839"/>
      <c r="BJ2347" s="839"/>
      <c r="BK2347" s="839"/>
      <c r="BL2347" s="839"/>
      <c r="BM2347" s="839"/>
      <c r="BN2347" s="839"/>
      <c r="BO2347" s="839"/>
      <c r="BP2347" s="839"/>
      <c r="BQ2347" s="839"/>
      <c r="BR2347" s="839"/>
      <c r="BS2347" s="839"/>
    </row>
    <row r="2348" spans="1:71" s="575" customFormat="1" ht="15.6" customHeight="1" outlineLevel="2" x14ac:dyDescent="0.2">
      <c r="A2348" s="811"/>
      <c r="B2348" s="688"/>
      <c r="C2348" s="694"/>
      <c r="D2348" s="576" t="s">
        <v>1878</v>
      </c>
      <c r="E2348" s="591"/>
      <c r="F2348" s="592"/>
      <c r="G2348" s="572"/>
      <c r="H2348" s="572"/>
      <c r="I2348" s="773"/>
      <c r="J2348" s="771"/>
      <c r="K2348" s="771"/>
      <c r="L2348" s="771"/>
      <c r="M2348" s="772"/>
      <c r="N2348" s="704"/>
      <c r="O2348" s="888"/>
      <c r="P2348" s="888"/>
      <c r="Q2348" s="891"/>
      <c r="R2348" s="889"/>
      <c r="S2348" s="889"/>
      <c r="T2348" s="889"/>
      <c r="U2348" s="889"/>
      <c r="V2348" s="889"/>
      <c r="W2348" s="889"/>
      <c r="X2348" s="889"/>
      <c r="Y2348" s="890"/>
      <c r="Z2348" s="841"/>
      <c r="AA2348" s="839"/>
      <c r="AB2348" s="839"/>
      <c r="AC2348" s="839"/>
      <c r="AD2348" s="839"/>
      <c r="AE2348" s="839"/>
      <c r="AF2348" s="839"/>
      <c r="AG2348" s="839"/>
      <c r="AH2348" s="839"/>
      <c r="AI2348" s="839"/>
      <c r="AJ2348" s="839"/>
      <c r="AK2348" s="839"/>
      <c r="AL2348" s="839"/>
      <c r="AM2348" s="839"/>
      <c r="AN2348" s="839"/>
      <c r="AO2348" s="839"/>
      <c r="AP2348" s="839"/>
      <c r="AQ2348" s="839"/>
      <c r="AR2348" s="839"/>
      <c r="AS2348" s="839"/>
      <c r="AT2348" s="839"/>
      <c r="AU2348" s="839"/>
      <c r="AV2348" s="839"/>
      <c r="AW2348" s="839"/>
      <c r="AX2348" s="839"/>
      <c r="AY2348" s="839"/>
      <c r="AZ2348" s="839"/>
      <c r="BA2348" s="839"/>
      <c r="BB2348" s="839"/>
      <c r="BC2348" s="839"/>
      <c r="BD2348" s="839"/>
      <c r="BE2348" s="839"/>
      <c r="BF2348" s="839"/>
      <c r="BG2348" s="839"/>
      <c r="BH2348" s="839"/>
      <c r="BI2348" s="839"/>
      <c r="BJ2348" s="839"/>
      <c r="BK2348" s="839"/>
      <c r="BL2348" s="839"/>
      <c r="BM2348" s="839"/>
      <c r="BN2348" s="839"/>
      <c r="BO2348" s="839"/>
      <c r="BP2348" s="839"/>
      <c r="BQ2348" s="839"/>
      <c r="BR2348" s="839"/>
      <c r="BS2348" s="839"/>
    </row>
    <row r="2349" spans="1:71" ht="15.6" customHeight="1" outlineLevel="2" x14ac:dyDescent="0.2">
      <c r="B2349" s="578"/>
      <c r="D2349" s="576" t="s">
        <v>1879</v>
      </c>
      <c r="E2349" s="591"/>
      <c r="F2349" s="592"/>
      <c r="G2349" s="572"/>
      <c r="H2349" s="572"/>
      <c r="I2349" s="773"/>
      <c r="J2349" s="771"/>
      <c r="K2349" s="771"/>
      <c r="L2349" s="771"/>
      <c r="M2349" s="772"/>
      <c r="N2349" s="703"/>
      <c r="O2349" s="888"/>
      <c r="P2349" s="888"/>
      <c r="Q2349" s="888"/>
      <c r="R2349" s="888"/>
      <c r="S2349" s="888"/>
      <c r="T2349" s="888"/>
      <c r="U2349" s="888"/>
      <c r="V2349" s="888"/>
      <c r="W2349" s="888"/>
      <c r="X2349" s="888"/>
    </row>
    <row r="2350" spans="1:71" ht="15.6" customHeight="1" outlineLevel="2" x14ac:dyDescent="0.2">
      <c r="B2350" s="578"/>
      <c r="D2350" s="576" t="s">
        <v>1880</v>
      </c>
      <c r="E2350" s="579"/>
      <c r="G2350" s="580"/>
      <c r="H2350" s="580"/>
      <c r="N2350" s="703"/>
      <c r="O2350" s="888"/>
      <c r="P2350" s="888"/>
      <c r="Q2350" s="891"/>
    </row>
    <row r="2351" spans="1:71" ht="15.6" customHeight="1" outlineLevel="2" x14ac:dyDescent="0.2"/>
    <row r="2352" spans="1:71" ht="9" customHeight="1" outlineLevel="1" x14ac:dyDescent="0.2">
      <c r="B2352" s="582"/>
      <c r="D2352" s="582"/>
      <c r="E2352" s="585"/>
      <c r="F2352" s="583"/>
      <c r="G2352" s="584"/>
      <c r="H2352" s="584"/>
      <c r="I2352" s="769"/>
      <c r="J2352" s="769"/>
      <c r="K2352" s="769"/>
      <c r="L2352" s="769"/>
      <c r="M2352" s="769"/>
      <c r="N2352" s="694"/>
      <c r="O2352" s="892"/>
      <c r="P2352" s="892"/>
      <c r="Q2352" s="892"/>
      <c r="R2352" s="893"/>
      <c r="S2352" s="893"/>
      <c r="T2352" s="893"/>
      <c r="U2352" s="893"/>
      <c r="V2352" s="893"/>
      <c r="W2352" s="893"/>
      <c r="X2352" s="893"/>
      <c r="Y2352" s="892"/>
      <c r="Z2352" s="837"/>
      <c r="AA2352" s="838"/>
      <c r="AG2352" s="835"/>
      <c r="AH2352" s="835"/>
    </row>
    <row r="2353" spans="1:71" s="789" customFormat="1" ht="15.6" customHeight="1" outlineLevel="1" x14ac:dyDescent="0.2">
      <c r="B2353" s="569" t="s">
        <v>1922</v>
      </c>
      <c r="C2353" s="814"/>
      <c r="D2353" s="570" t="s">
        <v>2019</v>
      </c>
      <c r="E2353" s="577">
        <v>1</v>
      </c>
      <c r="F2353" s="570" t="s">
        <v>72</v>
      </c>
      <c r="G2353" s="571"/>
      <c r="H2353" s="571">
        <f>SUM(H2354:H2365)</f>
        <v>0</v>
      </c>
      <c r="I2353" s="767"/>
      <c r="J2353" s="767">
        <f>SUM(J2354:J2365)</f>
        <v>0</v>
      </c>
      <c r="K2353" s="767"/>
      <c r="L2353" s="767">
        <f>SUM(L2354:L2365)</f>
        <v>0</v>
      </c>
      <c r="M2353" s="767">
        <f>SUM(M2354:M2365)</f>
        <v>0</v>
      </c>
      <c r="N2353" s="814"/>
      <c r="O2353" s="884">
        <f>SUM(O2354:O2365)</f>
        <v>0</v>
      </c>
      <c r="P2353" s="885" t="str">
        <f>B2353</f>
        <v>V5-1-B2</v>
      </c>
      <c r="Q2353" s="885"/>
      <c r="R2353" s="886"/>
      <c r="S2353" s="886"/>
      <c r="T2353" s="886"/>
      <c r="U2353" s="886"/>
      <c r="V2353" s="886"/>
      <c r="W2353" s="886"/>
      <c r="X2353" s="886">
        <f>SUM(X2355:X2364)</f>
        <v>0</v>
      </c>
      <c r="Y2353" s="887"/>
      <c r="Z2353" s="832"/>
      <c r="AA2353" s="832"/>
      <c r="AB2353" s="832"/>
      <c r="AC2353" s="832"/>
      <c r="AD2353" s="832"/>
      <c r="AE2353" s="832"/>
      <c r="AF2353" s="832"/>
      <c r="AG2353" s="832"/>
      <c r="AH2353" s="832"/>
      <c r="AI2353" s="832"/>
      <c r="AJ2353" s="832"/>
      <c r="AK2353" s="832"/>
      <c r="AL2353" s="832"/>
      <c r="AM2353" s="832"/>
      <c r="AN2353" s="832"/>
      <c r="AO2353" s="832"/>
      <c r="AP2353" s="832"/>
      <c r="AQ2353" s="832"/>
      <c r="AR2353" s="832"/>
      <c r="AS2353" s="832"/>
      <c r="AT2353" s="832"/>
      <c r="AU2353" s="832"/>
      <c r="AV2353" s="832"/>
      <c r="AW2353" s="832"/>
      <c r="AX2353" s="832"/>
      <c r="AY2353" s="832"/>
      <c r="AZ2353" s="832"/>
      <c r="BA2353" s="832"/>
      <c r="BB2353" s="832"/>
      <c r="BC2353" s="832"/>
      <c r="BD2353" s="832"/>
      <c r="BE2353" s="832"/>
      <c r="BF2353" s="832"/>
      <c r="BG2353" s="832"/>
      <c r="BH2353" s="832"/>
      <c r="BI2353" s="832"/>
      <c r="BJ2353" s="832"/>
      <c r="BK2353" s="832"/>
      <c r="BL2353" s="832"/>
      <c r="BM2353" s="832"/>
      <c r="BN2353" s="832"/>
      <c r="BO2353" s="832"/>
      <c r="BP2353" s="832"/>
      <c r="BQ2353" s="832"/>
      <c r="BR2353" s="832"/>
      <c r="BS2353" s="832"/>
    </row>
    <row r="2354" spans="1:71" ht="15.6" customHeight="1" outlineLevel="2" x14ac:dyDescent="0.2">
      <c r="B2354" s="578"/>
      <c r="D2354" s="587" t="s">
        <v>1883</v>
      </c>
      <c r="E2354" s="579"/>
      <c r="G2354" s="580"/>
      <c r="H2354" s="580"/>
      <c r="I2354" s="774"/>
      <c r="J2354" s="774"/>
      <c r="K2354" s="774"/>
      <c r="N2354" s="703"/>
      <c r="O2354" s="888"/>
      <c r="P2354" s="888"/>
      <c r="Q2354" s="888"/>
    </row>
    <row r="2355" spans="1:71" s="575" customFormat="1" ht="15.6" customHeight="1" outlineLevel="2" x14ac:dyDescent="0.2">
      <c r="A2355" s="811"/>
      <c r="B2355" s="688"/>
      <c r="C2355" s="694"/>
      <c r="D2355" s="576" t="str">
        <f>D2353</f>
        <v>Vervangen bestaande mechanische ventilatiebox* (Type 2. Twee-onder-een-kapwoning / Hoekwoning)</v>
      </c>
      <c r="E2355" s="579">
        <v>1</v>
      </c>
      <c r="F2355" s="607" t="s">
        <v>72</v>
      </c>
      <c r="G2355" s="580"/>
      <c r="H2355" s="580">
        <f>E2355*G2355</f>
        <v>0</v>
      </c>
      <c r="I2355" s="768"/>
      <c r="J2355" s="768">
        <f>E2355*I2355</f>
        <v>0</v>
      </c>
      <c r="K2355" s="768"/>
      <c r="L2355" s="768">
        <f>K2355*E2355</f>
        <v>0</v>
      </c>
      <c r="M2355" s="768">
        <f>J2355+H2355*Tabellen!$K$2+L2355</f>
        <v>0</v>
      </c>
      <c r="N2355" s="704"/>
      <c r="O2355" s="889">
        <f>M2355</f>
        <v>0</v>
      </c>
      <c r="P2355" s="890"/>
      <c r="Q2355" s="891"/>
      <c r="R2355" s="911">
        <v>0.3</v>
      </c>
      <c r="S2355" s="889">
        <f>O2355*R2355</f>
        <v>0</v>
      </c>
      <c r="T2355" s="889">
        <f>O2355-S2355</f>
        <v>0</v>
      </c>
      <c r="U2355" s="889"/>
      <c r="V2355" s="889">
        <f>O2355*Tabellen!$H$2</f>
        <v>0</v>
      </c>
      <c r="W2355" s="889">
        <f>U2355+V2355</f>
        <v>0</v>
      </c>
      <c r="X2355" s="889">
        <f>O2355+W2355</f>
        <v>0</v>
      </c>
      <c r="Y2355" s="890"/>
      <c r="Z2355" s="841"/>
      <c r="AA2355" s="839"/>
      <c r="AB2355" s="839"/>
      <c r="AC2355" s="839"/>
      <c r="AD2355" s="839"/>
      <c r="AE2355" s="839"/>
      <c r="AF2355" s="839"/>
      <c r="AG2355" s="839"/>
      <c r="AH2355" s="839"/>
      <c r="AI2355" s="839"/>
      <c r="AJ2355" s="839"/>
      <c r="AK2355" s="839"/>
      <c r="AL2355" s="839"/>
      <c r="AM2355" s="839"/>
      <c r="AN2355" s="839"/>
      <c r="AO2355" s="839"/>
      <c r="AP2355" s="839"/>
      <c r="AQ2355" s="839"/>
      <c r="AR2355" s="839"/>
      <c r="AS2355" s="839"/>
      <c r="AT2355" s="839"/>
      <c r="AU2355" s="839"/>
      <c r="AV2355" s="839"/>
      <c r="AW2355" s="839"/>
      <c r="AX2355" s="839"/>
      <c r="AY2355" s="839"/>
      <c r="AZ2355" s="839"/>
      <c r="BA2355" s="839"/>
      <c r="BB2355" s="839"/>
      <c r="BC2355" s="839"/>
      <c r="BD2355" s="839"/>
      <c r="BE2355" s="839"/>
      <c r="BF2355" s="839"/>
      <c r="BG2355" s="839"/>
      <c r="BH2355" s="839"/>
      <c r="BI2355" s="839"/>
      <c r="BJ2355" s="839"/>
      <c r="BK2355" s="839"/>
      <c r="BL2355" s="839"/>
      <c r="BM2355" s="839"/>
      <c r="BN2355" s="839"/>
      <c r="BO2355" s="839"/>
      <c r="BP2355" s="839"/>
      <c r="BQ2355" s="839"/>
      <c r="BR2355" s="839"/>
      <c r="BS2355" s="839"/>
    </row>
    <row r="2356" spans="1:71" s="575" customFormat="1" ht="15.6" customHeight="1" outlineLevel="2" x14ac:dyDescent="0.2">
      <c r="A2356" s="811"/>
      <c r="B2356" s="688"/>
      <c r="C2356" s="694"/>
      <c r="D2356" s="576" t="s">
        <v>1882</v>
      </c>
      <c r="E2356" s="591"/>
      <c r="F2356" s="592"/>
      <c r="G2356" s="572"/>
      <c r="H2356" s="572"/>
      <c r="I2356" s="773"/>
      <c r="J2356" s="771"/>
      <c r="K2356" s="771"/>
      <c r="L2356" s="771"/>
      <c r="M2356" s="772"/>
      <c r="N2356" s="704"/>
      <c r="O2356" s="890"/>
      <c r="P2356" s="890"/>
      <c r="Q2356" s="891"/>
      <c r="R2356" s="889"/>
      <c r="S2356" s="889"/>
      <c r="T2356" s="889"/>
      <c r="U2356" s="889"/>
      <c r="V2356" s="889"/>
      <c r="W2356" s="889"/>
      <c r="X2356" s="889"/>
      <c r="Y2356" s="890"/>
      <c r="Z2356" s="841"/>
      <c r="AA2356" s="839"/>
      <c r="AB2356" s="839"/>
      <c r="AC2356" s="839"/>
      <c r="AD2356" s="839"/>
      <c r="AE2356" s="839"/>
      <c r="AF2356" s="839"/>
      <c r="AG2356" s="839"/>
      <c r="AH2356" s="839"/>
      <c r="AI2356" s="839"/>
      <c r="AJ2356" s="839"/>
      <c r="AK2356" s="839"/>
      <c r="AL2356" s="839"/>
      <c r="AM2356" s="839"/>
      <c r="AN2356" s="839"/>
      <c r="AO2356" s="839"/>
      <c r="AP2356" s="839"/>
      <c r="AQ2356" s="839"/>
      <c r="AR2356" s="839"/>
      <c r="AS2356" s="839"/>
      <c r="AT2356" s="839"/>
      <c r="AU2356" s="839"/>
      <c r="AV2356" s="839"/>
      <c r="AW2356" s="839"/>
      <c r="AX2356" s="839"/>
      <c r="AY2356" s="839"/>
      <c r="AZ2356" s="839"/>
      <c r="BA2356" s="839"/>
      <c r="BB2356" s="839"/>
      <c r="BC2356" s="839"/>
      <c r="BD2356" s="839"/>
      <c r="BE2356" s="839"/>
      <c r="BF2356" s="839"/>
      <c r="BG2356" s="839"/>
      <c r="BH2356" s="839"/>
      <c r="BI2356" s="839"/>
      <c r="BJ2356" s="839"/>
      <c r="BK2356" s="839"/>
      <c r="BL2356" s="839"/>
      <c r="BM2356" s="839"/>
      <c r="BN2356" s="839"/>
      <c r="BO2356" s="839"/>
      <c r="BP2356" s="839"/>
      <c r="BQ2356" s="839"/>
      <c r="BR2356" s="839"/>
      <c r="BS2356" s="839"/>
    </row>
    <row r="2357" spans="1:71" s="575" customFormat="1" ht="15.6" customHeight="1" outlineLevel="2" x14ac:dyDescent="0.2">
      <c r="A2357" s="811"/>
      <c r="B2357" s="688"/>
      <c r="C2357" s="694"/>
      <c r="D2357" s="576" t="s">
        <v>1881</v>
      </c>
      <c r="E2357" s="591"/>
      <c r="F2357" s="592"/>
      <c r="G2357" s="572"/>
      <c r="H2357" s="572"/>
      <c r="I2357" s="773"/>
      <c r="J2357" s="771"/>
      <c r="K2357" s="771"/>
      <c r="L2357" s="771"/>
      <c r="M2357" s="772"/>
      <c r="N2357" s="704"/>
      <c r="O2357" s="890"/>
      <c r="P2357" s="890"/>
      <c r="Q2357" s="891"/>
      <c r="R2357" s="889"/>
      <c r="S2357" s="889"/>
      <c r="T2357" s="889"/>
      <c r="U2357" s="889"/>
      <c r="V2357" s="889"/>
      <c r="W2357" s="889"/>
      <c r="X2357" s="889"/>
      <c r="Y2357" s="890"/>
      <c r="Z2357" s="841"/>
      <c r="AA2357" s="839"/>
      <c r="AB2357" s="839"/>
      <c r="AC2357" s="839"/>
      <c r="AD2357" s="839"/>
      <c r="AE2357" s="839"/>
      <c r="AF2357" s="839"/>
      <c r="AG2357" s="839"/>
      <c r="AH2357" s="839"/>
      <c r="AI2357" s="839"/>
      <c r="AJ2357" s="839"/>
      <c r="AK2357" s="839"/>
      <c r="AL2357" s="839"/>
      <c r="AM2357" s="839"/>
      <c r="AN2357" s="839"/>
      <c r="AO2357" s="839"/>
      <c r="AP2357" s="839"/>
      <c r="AQ2357" s="839"/>
      <c r="AR2357" s="839"/>
      <c r="AS2357" s="839"/>
      <c r="AT2357" s="839"/>
      <c r="AU2357" s="839"/>
      <c r="AV2357" s="839"/>
      <c r="AW2357" s="839"/>
      <c r="AX2357" s="839"/>
      <c r="AY2357" s="839"/>
      <c r="AZ2357" s="839"/>
      <c r="BA2357" s="839"/>
      <c r="BB2357" s="839"/>
      <c r="BC2357" s="839"/>
      <c r="BD2357" s="839"/>
      <c r="BE2357" s="839"/>
      <c r="BF2357" s="839"/>
      <c r="BG2357" s="839"/>
      <c r="BH2357" s="839"/>
      <c r="BI2357" s="839"/>
      <c r="BJ2357" s="839"/>
      <c r="BK2357" s="839"/>
      <c r="BL2357" s="839"/>
      <c r="BM2357" s="839"/>
      <c r="BN2357" s="839"/>
      <c r="BO2357" s="839"/>
      <c r="BP2357" s="839"/>
      <c r="BQ2357" s="839"/>
      <c r="BR2357" s="839"/>
      <c r="BS2357" s="839"/>
    </row>
    <row r="2358" spans="1:71" s="575" customFormat="1" ht="15.6" customHeight="1" outlineLevel="2" x14ac:dyDescent="0.2">
      <c r="A2358" s="811"/>
      <c r="B2358" s="688"/>
      <c r="C2358" s="694"/>
      <c r="D2358" s="576" t="s">
        <v>1882</v>
      </c>
      <c r="E2358" s="591"/>
      <c r="F2358" s="592"/>
      <c r="G2358" s="572"/>
      <c r="H2358" s="572"/>
      <c r="I2358" s="773"/>
      <c r="J2358" s="771"/>
      <c r="K2358" s="771"/>
      <c r="L2358" s="771"/>
      <c r="M2358" s="772"/>
      <c r="N2358" s="704"/>
      <c r="O2358" s="890"/>
      <c r="P2358" s="890"/>
      <c r="Q2358" s="891"/>
      <c r="R2358" s="889"/>
      <c r="S2358" s="889"/>
      <c r="T2358" s="889"/>
      <c r="U2358" s="889"/>
      <c r="V2358" s="889"/>
      <c r="W2358" s="889"/>
      <c r="X2358" s="889"/>
      <c r="Y2358" s="890"/>
      <c r="Z2358" s="841"/>
      <c r="AA2358" s="839"/>
      <c r="AB2358" s="839"/>
      <c r="AC2358" s="839"/>
      <c r="AD2358" s="839"/>
      <c r="AE2358" s="839"/>
      <c r="AF2358" s="839"/>
      <c r="AG2358" s="839"/>
      <c r="AH2358" s="839"/>
      <c r="AI2358" s="839"/>
      <c r="AJ2358" s="839"/>
      <c r="AK2358" s="839"/>
      <c r="AL2358" s="839"/>
      <c r="AM2358" s="839"/>
      <c r="AN2358" s="839"/>
      <c r="AO2358" s="839"/>
      <c r="AP2358" s="839"/>
      <c r="AQ2358" s="839"/>
      <c r="AR2358" s="839"/>
      <c r="AS2358" s="839"/>
      <c r="AT2358" s="839"/>
      <c r="AU2358" s="839"/>
      <c r="AV2358" s="839"/>
      <c r="AW2358" s="839"/>
      <c r="AX2358" s="839"/>
      <c r="AY2358" s="839"/>
      <c r="AZ2358" s="839"/>
      <c r="BA2358" s="839"/>
      <c r="BB2358" s="839"/>
      <c r="BC2358" s="839"/>
      <c r="BD2358" s="839"/>
      <c r="BE2358" s="839"/>
      <c r="BF2358" s="839"/>
      <c r="BG2358" s="839"/>
      <c r="BH2358" s="839"/>
      <c r="BI2358" s="839"/>
      <c r="BJ2358" s="839"/>
      <c r="BK2358" s="839"/>
      <c r="BL2358" s="839"/>
      <c r="BM2358" s="839"/>
      <c r="BN2358" s="839"/>
      <c r="BO2358" s="839"/>
      <c r="BP2358" s="839"/>
      <c r="BQ2358" s="839"/>
      <c r="BR2358" s="839"/>
      <c r="BS2358" s="839"/>
    </row>
    <row r="2359" spans="1:71" s="575" customFormat="1" ht="15.6" customHeight="1" outlineLevel="2" x14ac:dyDescent="0.2">
      <c r="A2359" s="811"/>
      <c r="B2359" s="688"/>
      <c r="C2359" s="694"/>
      <c r="D2359" s="576" t="s">
        <v>1895</v>
      </c>
      <c r="E2359" s="591">
        <v>11</v>
      </c>
      <c r="F2359" s="592"/>
      <c r="G2359" s="572"/>
      <c r="H2359" s="572"/>
      <c r="I2359" s="773"/>
      <c r="J2359" s="771"/>
      <c r="K2359" s="771"/>
      <c r="L2359" s="771"/>
      <c r="M2359" s="772"/>
      <c r="N2359" s="704"/>
      <c r="O2359" s="890"/>
      <c r="P2359" s="890"/>
      <c r="Q2359" s="891"/>
      <c r="R2359" s="889"/>
      <c r="S2359" s="889"/>
      <c r="T2359" s="889"/>
      <c r="U2359" s="889"/>
      <c r="V2359" s="889"/>
      <c r="W2359" s="889"/>
      <c r="X2359" s="889"/>
      <c r="Y2359" s="890"/>
      <c r="Z2359" s="841"/>
      <c r="AA2359" s="839"/>
      <c r="AB2359" s="839"/>
      <c r="AC2359" s="839"/>
      <c r="AD2359" s="839"/>
      <c r="AE2359" s="839"/>
      <c r="AF2359" s="839"/>
      <c r="AG2359" s="839"/>
      <c r="AH2359" s="839"/>
      <c r="AI2359" s="839"/>
      <c r="AJ2359" s="839"/>
      <c r="AK2359" s="839"/>
      <c r="AL2359" s="839"/>
      <c r="AM2359" s="839"/>
      <c r="AN2359" s="839"/>
      <c r="AO2359" s="839"/>
      <c r="AP2359" s="839"/>
      <c r="AQ2359" s="839"/>
      <c r="AR2359" s="839"/>
      <c r="AS2359" s="839"/>
      <c r="AT2359" s="839"/>
      <c r="AU2359" s="839"/>
      <c r="AV2359" s="839"/>
      <c r="AW2359" s="839"/>
      <c r="AX2359" s="839"/>
      <c r="AY2359" s="839"/>
      <c r="AZ2359" s="839"/>
      <c r="BA2359" s="839"/>
      <c r="BB2359" s="839"/>
      <c r="BC2359" s="839"/>
      <c r="BD2359" s="839"/>
      <c r="BE2359" s="839"/>
      <c r="BF2359" s="839"/>
      <c r="BG2359" s="839"/>
      <c r="BH2359" s="839"/>
      <c r="BI2359" s="839"/>
      <c r="BJ2359" s="839"/>
      <c r="BK2359" s="839"/>
      <c r="BL2359" s="839"/>
      <c r="BM2359" s="839"/>
      <c r="BN2359" s="839"/>
      <c r="BO2359" s="839"/>
      <c r="BP2359" s="839"/>
      <c r="BQ2359" s="839"/>
      <c r="BR2359" s="839"/>
      <c r="BS2359" s="839"/>
    </row>
    <row r="2360" spans="1:71" s="575" customFormat="1" ht="15.6" customHeight="1" outlineLevel="2" x14ac:dyDescent="0.2">
      <c r="A2360" s="811"/>
      <c r="B2360" s="688"/>
      <c r="C2360" s="694"/>
      <c r="D2360" s="576" t="s">
        <v>1876</v>
      </c>
      <c r="E2360" s="591"/>
      <c r="F2360" s="592"/>
      <c r="G2360" s="572"/>
      <c r="H2360" s="572"/>
      <c r="I2360" s="773"/>
      <c r="J2360" s="771"/>
      <c r="K2360" s="771"/>
      <c r="L2360" s="771"/>
      <c r="M2360" s="772"/>
      <c r="N2360" s="704"/>
      <c r="O2360" s="890"/>
      <c r="P2360" s="890"/>
      <c r="Q2360" s="891"/>
      <c r="R2360" s="889"/>
      <c r="S2360" s="889"/>
      <c r="T2360" s="889"/>
      <c r="U2360" s="889"/>
      <c r="V2360" s="889"/>
      <c r="W2360" s="889"/>
      <c r="X2360" s="889"/>
      <c r="Y2360" s="890"/>
      <c r="Z2360" s="841"/>
      <c r="AA2360" s="839"/>
      <c r="AB2360" s="839"/>
      <c r="AC2360" s="839"/>
      <c r="AD2360" s="839"/>
      <c r="AE2360" s="839"/>
      <c r="AF2360" s="839"/>
      <c r="AG2360" s="839"/>
      <c r="AH2360" s="839"/>
      <c r="AI2360" s="839"/>
      <c r="AJ2360" s="839"/>
      <c r="AK2360" s="839"/>
      <c r="AL2360" s="839"/>
      <c r="AM2360" s="839"/>
      <c r="AN2360" s="839"/>
      <c r="AO2360" s="839"/>
      <c r="AP2360" s="839"/>
      <c r="AQ2360" s="839"/>
      <c r="AR2360" s="839"/>
      <c r="AS2360" s="839"/>
      <c r="AT2360" s="839"/>
      <c r="AU2360" s="839"/>
      <c r="AV2360" s="839"/>
      <c r="AW2360" s="839"/>
      <c r="AX2360" s="839"/>
      <c r="AY2360" s="839"/>
      <c r="AZ2360" s="839"/>
      <c r="BA2360" s="839"/>
      <c r="BB2360" s="839"/>
      <c r="BC2360" s="839"/>
      <c r="BD2360" s="839"/>
      <c r="BE2360" s="839"/>
      <c r="BF2360" s="839"/>
      <c r="BG2360" s="839"/>
      <c r="BH2360" s="839"/>
      <c r="BI2360" s="839"/>
      <c r="BJ2360" s="839"/>
      <c r="BK2360" s="839"/>
      <c r="BL2360" s="839"/>
      <c r="BM2360" s="839"/>
      <c r="BN2360" s="839"/>
      <c r="BO2360" s="839"/>
      <c r="BP2360" s="839"/>
      <c r="BQ2360" s="839"/>
      <c r="BR2360" s="839"/>
      <c r="BS2360" s="839"/>
    </row>
    <row r="2361" spans="1:71" s="575" customFormat="1" ht="15.6" customHeight="1" outlineLevel="2" x14ac:dyDescent="0.2">
      <c r="A2361" s="811"/>
      <c r="B2361" s="688"/>
      <c r="C2361" s="694"/>
      <c r="D2361" s="576" t="s">
        <v>1877</v>
      </c>
      <c r="E2361" s="591"/>
      <c r="F2361" s="592"/>
      <c r="G2361" s="572"/>
      <c r="H2361" s="572"/>
      <c r="I2361" s="773"/>
      <c r="J2361" s="771"/>
      <c r="K2361" s="771"/>
      <c r="L2361" s="771"/>
      <c r="M2361" s="772"/>
      <c r="N2361" s="704"/>
      <c r="O2361" s="888"/>
      <c r="P2361" s="888"/>
      <c r="Q2361" s="891"/>
      <c r="R2361" s="889"/>
      <c r="S2361" s="889"/>
      <c r="T2361" s="889"/>
      <c r="U2361" s="889"/>
      <c r="V2361" s="889"/>
      <c r="W2361" s="889"/>
      <c r="X2361" s="889"/>
      <c r="Y2361" s="890"/>
      <c r="Z2361" s="841"/>
      <c r="AA2361" s="839"/>
      <c r="AB2361" s="839"/>
      <c r="AC2361" s="839"/>
      <c r="AD2361" s="839"/>
      <c r="AE2361" s="839"/>
      <c r="AF2361" s="839"/>
      <c r="AG2361" s="839"/>
      <c r="AH2361" s="839"/>
      <c r="AI2361" s="839"/>
      <c r="AJ2361" s="839"/>
      <c r="AK2361" s="839"/>
      <c r="AL2361" s="839"/>
      <c r="AM2361" s="839"/>
      <c r="AN2361" s="839"/>
      <c r="AO2361" s="839"/>
      <c r="AP2361" s="839"/>
      <c r="AQ2361" s="839"/>
      <c r="AR2361" s="839"/>
      <c r="AS2361" s="839"/>
      <c r="AT2361" s="839"/>
      <c r="AU2361" s="839"/>
      <c r="AV2361" s="839"/>
      <c r="AW2361" s="839"/>
      <c r="AX2361" s="839"/>
      <c r="AY2361" s="839"/>
      <c r="AZ2361" s="839"/>
      <c r="BA2361" s="839"/>
      <c r="BB2361" s="839"/>
      <c r="BC2361" s="839"/>
      <c r="BD2361" s="839"/>
      <c r="BE2361" s="839"/>
      <c r="BF2361" s="839"/>
      <c r="BG2361" s="839"/>
      <c r="BH2361" s="839"/>
      <c r="BI2361" s="839"/>
      <c r="BJ2361" s="839"/>
      <c r="BK2361" s="839"/>
      <c r="BL2361" s="839"/>
      <c r="BM2361" s="839"/>
      <c r="BN2361" s="839"/>
      <c r="BO2361" s="839"/>
      <c r="BP2361" s="839"/>
      <c r="BQ2361" s="839"/>
      <c r="BR2361" s="839"/>
      <c r="BS2361" s="839"/>
    </row>
    <row r="2362" spans="1:71" s="575" customFormat="1" ht="15.6" customHeight="1" outlineLevel="2" x14ac:dyDescent="0.2">
      <c r="A2362" s="811"/>
      <c r="B2362" s="688"/>
      <c r="C2362" s="694"/>
      <c r="D2362" s="576" t="s">
        <v>1878</v>
      </c>
      <c r="E2362" s="591"/>
      <c r="F2362" s="592"/>
      <c r="G2362" s="572"/>
      <c r="H2362" s="572"/>
      <c r="I2362" s="773"/>
      <c r="J2362" s="771"/>
      <c r="K2362" s="771"/>
      <c r="L2362" s="771"/>
      <c r="M2362" s="772"/>
      <c r="N2362" s="704"/>
      <c r="O2362" s="888"/>
      <c r="P2362" s="888"/>
      <c r="Q2362" s="891"/>
      <c r="R2362" s="889"/>
      <c r="S2362" s="889"/>
      <c r="T2362" s="889"/>
      <c r="U2362" s="889"/>
      <c r="V2362" s="889"/>
      <c r="W2362" s="889"/>
      <c r="X2362" s="889"/>
      <c r="Y2362" s="890"/>
      <c r="Z2362" s="841"/>
      <c r="AA2362" s="839"/>
      <c r="AB2362" s="839"/>
      <c r="AC2362" s="839"/>
      <c r="AD2362" s="839"/>
      <c r="AE2362" s="839"/>
      <c r="AF2362" s="839"/>
      <c r="AG2362" s="839"/>
      <c r="AH2362" s="839"/>
      <c r="AI2362" s="839"/>
      <c r="AJ2362" s="839"/>
      <c r="AK2362" s="839"/>
      <c r="AL2362" s="839"/>
      <c r="AM2362" s="839"/>
      <c r="AN2362" s="839"/>
      <c r="AO2362" s="839"/>
      <c r="AP2362" s="839"/>
      <c r="AQ2362" s="839"/>
      <c r="AR2362" s="839"/>
      <c r="AS2362" s="839"/>
      <c r="AT2362" s="839"/>
      <c r="AU2362" s="839"/>
      <c r="AV2362" s="839"/>
      <c r="AW2362" s="839"/>
      <c r="AX2362" s="839"/>
      <c r="AY2362" s="839"/>
      <c r="AZ2362" s="839"/>
      <c r="BA2362" s="839"/>
      <c r="BB2362" s="839"/>
      <c r="BC2362" s="839"/>
      <c r="BD2362" s="839"/>
      <c r="BE2362" s="839"/>
      <c r="BF2362" s="839"/>
      <c r="BG2362" s="839"/>
      <c r="BH2362" s="839"/>
      <c r="BI2362" s="839"/>
      <c r="BJ2362" s="839"/>
      <c r="BK2362" s="839"/>
      <c r="BL2362" s="839"/>
      <c r="BM2362" s="839"/>
      <c r="BN2362" s="839"/>
      <c r="BO2362" s="839"/>
      <c r="BP2362" s="839"/>
      <c r="BQ2362" s="839"/>
      <c r="BR2362" s="839"/>
      <c r="BS2362" s="839"/>
    </row>
    <row r="2363" spans="1:71" ht="15.6" customHeight="1" outlineLevel="2" x14ac:dyDescent="0.2">
      <c r="B2363" s="578"/>
      <c r="D2363" s="576" t="s">
        <v>1879</v>
      </c>
      <c r="E2363" s="591"/>
      <c r="F2363" s="592"/>
      <c r="G2363" s="572"/>
      <c r="H2363" s="572"/>
      <c r="I2363" s="773"/>
      <c r="J2363" s="771"/>
      <c r="K2363" s="771"/>
      <c r="L2363" s="771"/>
      <c r="M2363" s="772"/>
      <c r="N2363" s="703"/>
      <c r="O2363" s="888"/>
      <c r="P2363" s="888"/>
      <c r="Q2363" s="888"/>
      <c r="R2363" s="888"/>
      <c r="S2363" s="888"/>
      <c r="T2363" s="888"/>
      <c r="U2363" s="888"/>
      <c r="V2363" s="888"/>
      <c r="W2363" s="888"/>
      <c r="X2363" s="888"/>
    </row>
    <row r="2364" spans="1:71" ht="15.6" customHeight="1" outlineLevel="2" x14ac:dyDescent="0.2">
      <c r="B2364" s="578"/>
      <c r="D2364" s="576" t="s">
        <v>1880</v>
      </c>
      <c r="E2364" s="579"/>
      <c r="G2364" s="580"/>
      <c r="H2364" s="580"/>
      <c r="N2364" s="703"/>
      <c r="O2364" s="888"/>
      <c r="P2364" s="888"/>
      <c r="Q2364" s="891"/>
    </row>
    <row r="2365" spans="1:71" ht="15.6" customHeight="1" outlineLevel="2" x14ac:dyDescent="0.2"/>
    <row r="2366" spans="1:71" ht="9" customHeight="1" outlineLevel="1" x14ac:dyDescent="0.2">
      <c r="B2366" s="582"/>
      <c r="D2366" s="582"/>
      <c r="E2366" s="585"/>
      <c r="F2366" s="583"/>
      <c r="G2366" s="584"/>
      <c r="H2366" s="584"/>
      <c r="I2366" s="769"/>
      <c r="J2366" s="769"/>
      <c r="K2366" s="769"/>
      <c r="L2366" s="769"/>
      <c r="M2366" s="769"/>
      <c r="N2366" s="694"/>
      <c r="O2366" s="892"/>
      <c r="P2366" s="892"/>
      <c r="Q2366" s="892"/>
      <c r="R2366" s="893"/>
      <c r="S2366" s="893"/>
      <c r="T2366" s="893"/>
      <c r="U2366" s="893"/>
      <c r="V2366" s="893"/>
      <c r="W2366" s="893"/>
      <c r="X2366" s="893"/>
      <c r="Y2366" s="892"/>
      <c r="Z2366" s="837"/>
      <c r="AA2366" s="838"/>
      <c r="AG2366" s="835"/>
      <c r="AH2366" s="835"/>
    </row>
    <row r="2367" spans="1:71" s="789" customFormat="1" ht="15.6" customHeight="1" outlineLevel="1" x14ac:dyDescent="0.2">
      <c r="B2367" s="569" t="s">
        <v>1921</v>
      </c>
      <c r="C2367" s="814"/>
      <c r="D2367" s="570" t="s">
        <v>2022</v>
      </c>
      <c r="E2367" s="577">
        <v>1</v>
      </c>
      <c r="F2367" s="570" t="s">
        <v>72</v>
      </c>
      <c r="G2367" s="571"/>
      <c r="H2367" s="571">
        <f>SUM(H2368:H2379)</f>
        <v>0</v>
      </c>
      <c r="I2367" s="767"/>
      <c r="J2367" s="767">
        <f>SUM(J2368:J2379)</f>
        <v>0</v>
      </c>
      <c r="K2367" s="767"/>
      <c r="L2367" s="767">
        <f>SUM(L2368:L2379)</f>
        <v>0</v>
      </c>
      <c r="M2367" s="767">
        <f>SUM(M2368:M2379)</f>
        <v>0</v>
      </c>
      <c r="N2367" s="814"/>
      <c r="O2367" s="884">
        <f>SUM(O2368:O2379)</f>
        <v>0</v>
      </c>
      <c r="P2367" s="885" t="str">
        <f>B2367</f>
        <v>V5-1-B3</v>
      </c>
      <c r="Q2367" s="885"/>
      <c r="R2367" s="886"/>
      <c r="S2367" s="886"/>
      <c r="T2367" s="886"/>
      <c r="U2367" s="886"/>
      <c r="V2367" s="886"/>
      <c r="W2367" s="886"/>
      <c r="X2367" s="886">
        <f>SUM(X2369:X2378)</f>
        <v>0</v>
      </c>
      <c r="Y2367" s="887"/>
      <c r="Z2367" s="832"/>
      <c r="AA2367" s="832"/>
      <c r="AB2367" s="832"/>
      <c r="AC2367" s="832"/>
      <c r="AD2367" s="832"/>
      <c r="AE2367" s="832"/>
      <c r="AF2367" s="832"/>
      <c r="AG2367" s="832"/>
      <c r="AH2367" s="832"/>
      <c r="AI2367" s="832"/>
      <c r="AJ2367" s="832"/>
      <c r="AK2367" s="832"/>
      <c r="AL2367" s="832"/>
      <c r="AM2367" s="832"/>
      <c r="AN2367" s="832"/>
      <c r="AO2367" s="832"/>
      <c r="AP2367" s="832"/>
      <c r="AQ2367" s="832"/>
      <c r="AR2367" s="832"/>
      <c r="AS2367" s="832"/>
      <c r="AT2367" s="832"/>
      <c r="AU2367" s="832"/>
      <c r="AV2367" s="832"/>
      <c r="AW2367" s="832"/>
      <c r="AX2367" s="832"/>
      <c r="AY2367" s="832"/>
      <c r="AZ2367" s="832"/>
      <c r="BA2367" s="832"/>
      <c r="BB2367" s="832"/>
      <c r="BC2367" s="832"/>
      <c r="BD2367" s="832"/>
      <c r="BE2367" s="832"/>
      <c r="BF2367" s="832"/>
      <c r="BG2367" s="832"/>
      <c r="BH2367" s="832"/>
      <c r="BI2367" s="832"/>
      <c r="BJ2367" s="832"/>
      <c r="BK2367" s="832"/>
      <c r="BL2367" s="832"/>
      <c r="BM2367" s="832"/>
      <c r="BN2367" s="832"/>
      <c r="BO2367" s="832"/>
      <c r="BP2367" s="832"/>
      <c r="BQ2367" s="832"/>
      <c r="BR2367" s="832"/>
      <c r="BS2367" s="832"/>
    </row>
    <row r="2368" spans="1:71" ht="15.6" customHeight="1" outlineLevel="2" x14ac:dyDescent="0.2">
      <c r="B2368" s="578"/>
      <c r="D2368" s="587" t="s">
        <v>1883</v>
      </c>
      <c r="E2368" s="579"/>
      <c r="G2368" s="580"/>
      <c r="H2368" s="580"/>
      <c r="I2368" s="774"/>
      <c r="J2368" s="774"/>
      <c r="K2368" s="774"/>
      <c r="N2368" s="703"/>
      <c r="O2368" s="888"/>
      <c r="P2368" s="888"/>
      <c r="Q2368" s="888"/>
    </row>
    <row r="2369" spans="1:71" s="575" customFormat="1" ht="15.6" customHeight="1" outlineLevel="2" x14ac:dyDescent="0.2">
      <c r="A2369" s="811"/>
      <c r="B2369" s="688"/>
      <c r="C2369" s="694"/>
      <c r="D2369" s="576" t="str">
        <f>D2367</f>
        <v>Vervangen bestaande mechanische ventilatiebox* (Type 3. Tussenwoning)</v>
      </c>
      <c r="E2369" s="579">
        <v>1</v>
      </c>
      <c r="F2369" s="607" t="s">
        <v>72</v>
      </c>
      <c r="G2369" s="580"/>
      <c r="H2369" s="580">
        <f>E2369*G2369</f>
        <v>0</v>
      </c>
      <c r="I2369" s="768"/>
      <c r="J2369" s="768">
        <f>E2369*I2369</f>
        <v>0</v>
      </c>
      <c r="K2369" s="768"/>
      <c r="L2369" s="768">
        <f>K2369*E2369</f>
        <v>0</v>
      </c>
      <c r="M2369" s="768">
        <f>J2369+H2369*Tabellen!$K$2+L2369</f>
        <v>0</v>
      </c>
      <c r="N2369" s="704"/>
      <c r="O2369" s="889">
        <f>M2369</f>
        <v>0</v>
      </c>
      <c r="P2369" s="890"/>
      <c r="Q2369" s="891"/>
      <c r="R2369" s="911">
        <v>0.3</v>
      </c>
      <c r="S2369" s="889">
        <f>O2369*R2369</f>
        <v>0</v>
      </c>
      <c r="T2369" s="889">
        <f>O2369-S2369</f>
        <v>0</v>
      </c>
      <c r="U2369" s="889"/>
      <c r="V2369" s="889">
        <f>O2369*Tabellen!$H$2</f>
        <v>0</v>
      </c>
      <c r="W2369" s="889">
        <f>U2369+V2369</f>
        <v>0</v>
      </c>
      <c r="X2369" s="889">
        <f>O2369+W2369</f>
        <v>0</v>
      </c>
      <c r="Y2369" s="890"/>
      <c r="Z2369" s="841"/>
      <c r="AA2369" s="839"/>
      <c r="AB2369" s="839"/>
      <c r="AC2369" s="839"/>
      <c r="AD2369" s="839"/>
      <c r="AE2369" s="839"/>
      <c r="AF2369" s="839"/>
      <c r="AG2369" s="839"/>
      <c r="AH2369" s="839"/>
      <c r="AI2369" s="839"/>
      <c r="AJ2369" s="839"/>
      <c r="AK2369" s="839"/>
      <c r="AL2369" s="839"/>
      <c r="AM2369" s="839"/>
      <c r="AN2369" s="839"/>
      <c r="AO2369" s="839"/>
      <c r="AP2369" s="839"/>
      <c r="AQ2369" s="839"/>
      <c r="AR2369" s="839"/>
      <c r="AS2369" s="839"/>
      <c r="AT2369" s="839"/>
      <c r="AU2369" s="839"/>
      <c r="AV2369" s="839"/>
      <c r="AW2369" s="839"/>
      <c r="AX2369" s="839"/>
      <c r="AY2369" s="839"/>
      <c r="AZ2369" s="839"/>
      <c r="BA2369" s="839"/>
      <c r="BB2369" s="839"/>
      <c r="BC2369" s="839"/>
      <c r="BD2369" s="839"/>
      <c r="BE2369" s="839"/>
      <c r="BF2369" s="839"/>
      <c r="BG2369" s="839"/>
      <c r="BH2369" s="839"/>
      <c r="BI2369" s="839"/>
      <c r="BJ2369" s="839"/>
      <c r="BK2369" s="839"/>
      <c r="BL2369" s="839"/>
      <c r="BM2369" s="839"/>
      <c r="BN2369" s="839"/>
      <c r="BO2369" s="839"/>
      <c r="BP2369" s="839"/>
      <c r="BQ2369" s="839"/>
      <c r="BR2369" s="839"/>
      <c r="BS2369" s="839"/>
    </row>
    <row r="2370" spans="1:71" s="575" customFormat="1" ht="15.6" customHeight="1" outlineLevel="2" x14ac:dyDescent="0.2">
      <c r="A2370" s="811"/>
      <c r="B2370" s="688"/>
      <c r="C2370" s="694"/>
      <c r="D2370" s="576" t="s">
        <v>1882</v>
      </c>
      <c r="E2370" s="591"/>
      <c r="F2370" s="592"/>
      <c r="G2370" s="572"/>
      <c r="H2370" s="572"/>
      <c r="I2370" s="773"/>
      <c r="J2370" s="771"/>
      <c r="K2370" s="771"/>
      <c r="L2370" s="771"/>
      <c r="M2370" s="772"/>
      <c r="N2370" s="704"/>
      <c r="O2370" s="890"/>
      <c r="P2370" s="890"/>
      <c r="Q2370" s="891"/>
      <c r="R2370" s="889"/>
      <c r="S2370" s="889"/>
      <c r="T2370" s="889"/>
      <c r="U2370" s="889"/>
      <c r="V2370" s="889"/>
      <c r="W2370" s="889"/>
      <c r="X2370" s="889"/>
      <c r="Y2370" s="890"/>
      <c r="Z2370" s="841"/>
      <c r="AA2370" s="839"/>
      <c r="AB2370" s="839"/>
      <c r="AC2370" s="839"/>
      <c r="AD2370" s="839"/>
      <c r="AE2370" s="839"/>
      <c r="AF2370" s="839"/>
      <c r="AG2370" s="839"/>
      <c r="AH2370" s="839"/>
      <c r="AI2370" s="839"/>
      <c r="AJ2370" s="839"/>
      <c r="AK2370" s="839"/>
      <c r="AL2370" s="839"/>
      <c r="AM2370" s="839"/>
      <c r="AN2370" s="839"/>
      <c r="AO2370" s="839"/>
      <c r="AP2370" s="839"/>
      <c r="AQ2370" s="839"/>
      <c r="AR2370" s="839"/>
      <c r="AS2370" s="839"/>
      <c r="AT2370" s="839"/>
      <c r="AU2370" s="839"/>
      <c r="AV2370" s="839"/>
      <c r="AW2370" s="839"/>
      <c r="AX2370" s="839"/>
      <c r="AY2370" s="839"/>
      <c r="AZ2370" s="839"/>
      <c r="BA2370" s="839"/>
      <c r="BB2370" s="839"/>
      <c r="BC2370" s="839"/>
      <c r="BD2370" s="839"/>
      <c r="BE2370" s="839"/>
      <c r="BF2370" s="839"/>
      <c r="BG2370" s="839"/>
      <c r="BH2370" s="839"/>
      <c r="BI2370" s="839"/>
      <c r="BJ2370" s="839"/>
      <c r="BK2370" s="839"/>
      <c r="BL2370" s="839"/>
      <c r="BM2370" s="839"/>
      <c r="BN2370" s="839"/>
      <c r="BO2370" s="839"/>
      <c r="BP2370" s="839"/>
      <c r="BQ2370" s="839"/>
      <c r="BR2370" s="839"/>
      <c r="BS2370" s="839"/>
    </row>
    <row r="2371" spans="1:71" s="575" customFormat="1" ht="15.6" customHeight="1" outlineLevel="2" x14ac:dyDescent="0.2">
      <c r="A2371" s="811"/>
      <c r="B2371" s="688"/>
      <c r="C2371" s="694"/>
      <c r="D2371" s="576" t="s">
        <v>1881</v>
      </c>
      <c r="E2371" s="591"/>
      <c r="F2371" s="592"/>
      <c r="G2371" s="572"/>
      <c r="H2371" s="572"/>
      <c r="I2371" s="773"/>
      <c r="J2371" s="771"/>
      <c r="K2371" s="771"/>
      <c r="L2371" s="771"/>
      <c r="M2371" s="772"/>
      <c r="N2371" s="704"/>
      <c r="O2371" s="890"/>
      <c r="P2371" s="890"/>
      <c r="Q2371" s="891"/>
      <c r="R2371" s="889"/>
      <c r="S2371" s="889"/>
      <c r="T2371" s="889"/>
      <c r="U2371" s="889"/>
      <c r="V2371" s="889"/>
      <c r="W2371" s="889"/>
      <c r="X2371" s="889"/>
      <c r="Y2371" s="890"/>
      <c r="Z2371" s="841"/>
      <c r="AA2371" s="839"/>
      <c r="AB2371" s="839"/>
      <c r="AC2371" s="839"/>
      <c r="AD2371" s="839"/>
      <c r="AE2371" s="839"/>
      <c r="AF2371" s="839"/>
      <c r="AG2371" s="839"/>
      <c r="AH2371" s="839"/>
      <c r="AI2371" s="839"/>
      <c r="AJ2371" s="839"/>
      <c r="AK2371" s="839"/>
      <c r="AL2371" s="839"/>
      <c r="AM2371" s="839"/>
      <c r="AN2371" s="839"/>
      <c r="AO2371" s="839"/>
      <c r="AP2371" s="839"/>
      <c r="AQ2371" s="839"/>
      <c r="AR2371" s="839"/>
      <c r="AS2371" s="839"/>
      <c r="AT2371" s="839"/>
      <c r="AU2371" s="839"/>
      <c r="AV2371" s="839"/>
      <c r="AW2371" s="839"/>
      <c r="AX2371" s="839"/>
      <c r="AY2371" s="839"/>
      <c r="AZ2371" s="839"/>
      <c r="BA2371" s="839"/>
      <c r="BB2371" s="839"/>
      <c r="BC2371" s="839"/>
      <c r="BD2371" s="839"/>
      <c r="BE2371" s="839"/>
      <c r="BF2371" s="839"/>
      <c r="BG2371" s="839"/>
      <c r="BH2371" s="839"/>
      <c r="BI2371" s="839"/>
      <c r="BJ2371" s="839"/>
      <c r="BK2371" s="839"/>
      <c r="BL2371" s="839"/>
      <c r="BM2371" s="839"/>
      <c r="BN2371" s="839"/>
      <c r="BO2371" s="839"/>
      <c r="BP2371" s="839"/>
      <c r="BQ2371" s="839"/>
      <c r="BR2371" s="839"/>
      <c r="BS2371" s="839"/>
    </row>
    <row r="2372" spans="1:71" s="575" customFormat="1" ht="15.6" customHeight="1" outlineLevel="2" x14ac:dyDescent="0.2">
      <c r="A2372" s="811"/>
      <c r="B2372" s="688"/>
      <c r="C2372" s="694"/>
      <c r="D2372" s="576" t="s">
        <v>1882</v>
      </c>
      <c r="E2372" s="591"/>
      <c r="F2372" s="592"/>
      <c r="G2372" s="572"/>
      <c r="H2372" s="572"/>
      <c r="I2372" s="773"/>
      <c r="J2372" s="771"/>
      <c r="K2372" s="771"/>
      <c r="L2372" s="771"/>
      <c r="M2372" s="772"/>
      <c r="N2372" s="704"/>
      <c r="O2372" s="890"/>
      <c r="P2372" s="890"/>
      <c r="Q2372" s="891"/>
      <c r="R2372" s="889"/>
      <c r="S2372" s="889"/>
      <c r="T2372" s="889"/>
      <c r="U2372" s="889"/>
      <c r="V2372" s="889"/>
      <c r="W2372" s="889"/>
      <c r="X2372" s="889"/>
      <c r="Y2372" s="890"/>
      <c r="Z2372" s="841"/>
      <c r="AA2372" s="839"/>
      <c r="AB2372" s="839"/>
      <c r="AC2372" s="839"/>
      <c r="AD2372" s="839"/>
      <c r="AE2372" s="839"/>
      <c r="AF2372" s="839"/>
      <c r="AG2372" s="839"/>
      <c r="AH2372" s="839"/>
      <c r="AI2372" s="839"/>
      <c r="AJ2372" s="839"/>
      <c r="AK2372" s="839"/>
      <c r="AL2372" s="839"/>
      <c r="AM2372" s="839"/>
      <c r="AN2372" s="839"/>
      <c r="AO2372" s="839"/>
      <c r="AP2372" s="839"/>
      <c r="AQ2372" s="839"/>
      <c r="AR2372" s="839"/>
      <c r="AS2372" s="839"/>
      <c r="AT2372" s="839"/>
      <c r="AU2372" s="839"/>
      <c r="AV2372" s="839"/>
      <c r="AW2372" s="839"/>
      <c r="AX2372" s="839"/>
      <c r="AY2372" s="839"/>
      <c r="AZ2372" s="839"/>
      <c r="BA2372" s="839"/>
      <c r="BB2372" s="839"/>
      <c r="BC2372" s="839"/>
      <c r="BD2372" s="839"/>
      <c r="BE2372" s="839"/>
      <c r="BF2372" s="839"/>
      <c r="BG2372" s="839"/>
      <c r="BH2372" s="839"/>
      <c r="BI2372" s="839"/>
      <c r="BJ2372" s="839"/>
      <c r="BK2372" s="839"/>
      <c r="BL2372" s="839"/>
      <c r="BM2372" s="839"/>
      <c r="BN2372" s="839"/>
      <c r="BO2372" s="839"/>
      <c r="BP2372" s="839"/>
      <c r="BQ2372" s="839"/>
      <c r="BR2372" s="839"/>
      <c r="BS2372" s="839"/>
    </row>
    <row r="2373" spans="1:71" s="575" customFormat="1" ht="15.6" customHeight="1" outlineLevel="2" x14ac:dyDescent="0.2">
      <c r="A2373" s="811"/>
      <c r="B2373" s="688"/>
      <c r="C2373" s="694"/>
      <c r="D2373" s="576" t="s">
        <v>1895</v>
      </c>
      <c r="E2373" s="591"/>
      <c r="F2373" s="592"/>
      <c r="G2373" s="572"/>
      <c r="H2373" s="572"/>
      <c r="I2373" s="773"/>
      <c r="J2373" s="771"/>
      <c r="K2373" s="771"/>
      <c r="L2373" s="771"/>
      <c r="M2373" s="772"/>
      <c r="N2373" s="704"/>
      <c r="O2373" s="890"/>
      <c r="P2373" s="890"/>
      <c r="Q2373" s="891"/>
      <c r="R2373" s="889"/>
      <c r="S2373" s="889"/>
      <c r="T2373" s="889"/>
      <c r="U2373" s="889"/>
      <c r="V2373" s="889"/>
      <c r="W2373" s="889"/>
      <c r="X2373" s="889"/>
      <c r="Y2373" s="890"/>
      <c r="Z2373" s="841"/>
      <c r="AA2373" s="839"/>
      <c r="AB2373" s="839"/>
      <c r="AC2373" s="839"/>
      <c r="AD2373" s="839"/>
      <c r="AE2373" s="839"/>
      <c r="AF2373" s="839"/>
      <c r="AG2373" s="839"/>
      <c r="AH2373" s="839"/>
      <c r="AI2373" s="839"/>
      <c r="AJ2373" s="839"/>
      <c r="AK2373" s="839"/>
      <c r="AL2373" s="839"/>
      <c r="AM2373" s="839"/>
      <c r="AN2373" s="839"/>
      <c r="AO2373" s="839"/>
      <c r="AP2373" s="839"/>
      <c r="AQ2373" s="839"/>
      <c r="AR2373" s="839"/>
      <c r="AS2373" s="839"/>
      <c r="AT2373" s="839"/>
      <c r="AU2373" s="839"/>
      <c r="AV2373" s="839"/>
      <c r="AW2373" s="839"/>
      <c r="AX2373" s="839"/>
      <c r="AY2373" s="839"/>
      <c r="AZ2373" s="839"/>
      <c r="BA2373" s="839"/>
      <c r="BB2373" s="839"/>
      <c r="BC2373" s="839"/>
      <c r="BD2373" s="839"/>
      <c r="BE2373" s="839"/>
      <c r="BF2373" s="839"/>
      <c r="BG2373" s="839"/>
      <c r="BH2373" s="839"/>
      <c r="BI2373" s="839"/>
      <c r="BJ2373" s="839"/>
      <c r="BK2373" s="839"/>
      <c r="BL2373" s="839"/>
      <c r="BM2373" s="839"/>
      <c r="BN2373" s="839"/>
      <c r="BO2373" s="839"/>
      <c r="BP2373" s="839"/>
      <c r="BQ2373" s="839"/>
      <c r="BR2373" s="839"/>
      <c r="BS2373" s="839"/>
    </row>
    <row r="2374" spans="1:71" s="575" customFormat="1" ht="15.6" customHeight="1" outlineLevel="2" x14ac:dyDescent="0.2">
      <c r="A2374" s="811"/>
      <c r="B2374" s="688"/>
      <c r="C2374" s="694"/>
      <c r="D2374" s="576" t="s">
        <v>1876</v>
      </c>
      <c r="E2374" s="591"/>
      <c r="F2374" s="592"/>
      <c r="G2374" s="572"/>
      <c r="H2374" s="572"/>
      <c r="I2374" s="773"/>
      <c r="J2374" s="771"/>
      <c r="K2374" s="771"/>
      <c r="L2374" s="771"/>
      <c r="M2374" s="772"/>
      <c r="N2374" s="704"/>
      <c r="O2374" s="890"/>
      <c r="P2374" s="890"/>
      <c r="Q2374" s="891"/>
      <c r="R2374" s="889"/>
      <c r="S2374" s="889"/>
      <c r="T2374" s="889"/>
      <c r="U2374" s="889"/>
      <c r="V2374" s="889"/>
      <c r="W2374" s="889"/>
      <c r="X2374" s="889"/>
      <c r="Y2374" s="890"/>
      <c r="Z2374" s="841"/>
      <c r="AA2374" s="839"/>
      <c r="AB2374" s="839"/>
      <c r="AC2374" s="839"/>
      <c r="AD2374" s="839"/>
      <c r="AE2374" s="839"/>
      <c r="AF2374" s="839"/>
      <c r="AG2374" s="839"/>
      <c r="AH2374" s="839"/>
      <c r="AI2374" s="839"/>
      <c r="AJ2374" s="839"/>
      <c r="AK2374" s="839"/>
      <c r="AL2374" s="839"/>
      <c r="AM2374" s="839"/>
      <c r="AN2374" s="839"/>
      <c r="AO2374" s="839"/>
      <c r="AP2374" s="839"/>
      <c r="AQ2374" s="839"/>
      <c r="AR2374" s="839"/>
      <c r="AS2374" s="839"/>
      <c r="AT2374" s="839"/>
      <c r="AU2374" s="839"/>
      <c r="AV2374" s="839"/>
      <c r="AW2374" s="839"/>
      <c r="AX2374" s="839"/>
      <c r="AY2374" s="839"/>
      <c r="AZ2374" s="839"/>
      <c r="BA2374" s="839"/>
      <c r="BB2374" s="839"/>
      <c r="BC2374" s="839"/>
      <c r="BD2374" s="839"/>
      <c r="BE2374" s="839"/>
      <c r="BF2374" s="839"/>
      <c r="BG2374" s="839"/>
      <c r="BH2374" s="839"/>
      <c r="BI2374" s="839"/>
      <c r="BJ2374" s="839"/>
      <c r="BK2374" s="839"/>
      <c r="BL2374" s="839"/>
      <c r="BM2374" s="839"/>
      <c r="BN2374" s="839"/>
      <c r="BO2374" s="839"/>
      <c r="BP2374" s="839"/>
      <c r="BQ2374" s="839"/>
      <c r="BR2374" s="839"/>
      <c r="BS2374" s="839"/>
    </row>
    <row r="2375" spans="1:71" s="575" customFormat="1" ht="15.6" customHeight="1" outlineLevel="2" x14ac:dyDescent="0.2">
      <c r="A2375" s="811"/>
      <c r="B2375" s="688"/>
      <c r="C2375" s="694"/>
      <c r="D2375" s="576" t="s">
        <v>1877</v>
      </c>
      <c r="E2375" s="591"/>
      <c r="F2375" s="592"/>
      <c r="G2375" s="572"/>
      <c r="H2375" s="572"/>
      <c r="I2375" s="773"/>
      <c r="J2375" s="771"/>
      <c r="K2375" s="771"/>
      <c r="L2375" s="771"/>
      <c r="M2375" s="772"/>
      <c r="N2375" s="704"/>
      <c r="O2375" s="888"/>
      <c r="P2375" s="888"/>
      <c r="Q2375" s="891"/>
      <c r="R2375" s="889"/>
      <c r="S2375" s="889"/>
      <c r="T2375" s="889"/>
      <c r="U2375" s="889"/>
      <c r="V2375" s="889"/>
      <c r="W2375" s="889"/>
      <c r="X2375" s="889"/>
      <c r="Y2375" s="890"/>
      <c r="Z2375" s="841"/>
      <c r="AA2375" s="839"/>
      <c r="AB2375" s="839"/>
      <c r="AC2375" s="839"/>
      <c r="AD2375" s="839"/>
      <c r="AE2375" s="839"/>
      <c r="AF2375" s="839"/>
      <c r="AG2375" s="839"/>
      <c r="AH2375" s="839"/>
      <c r="AI2375" s="839"/>
      <c r="AJ2375" s="839"/>
      <c r="AK2375" s="839"/>
      <c r="AL2375" s="839"/>
      <c r="AM2375" s="839"/>
      <c r="AN2375" s="839"/>
      <c r="AO2375" s="839"/>
      <c r="AP2375" s="839"/>
      <c r="AQ2375" s="839"/>
      <c r="AR2375" s="839"/>
      <c r="AS2375" s="839"/>
      <c r="AT2375" s="839"/>
      <c r="AU2375" s="839"/>
      <c r="AV2375" s="839"/>
      <c r="AW2375" s="839"/>
      <c r="AX2375" s="839"/>
      <c r="AY2375" s="839"/>
      <c r="AZ2375" s="839"/>
      <c r="BA2375" s="839"/>
      <c r="BB2375" s="839"/>
      <c r="BC2375" s="839"/>
      <c r="BD2375" s="839"/>
      <c r="BE2375" s="839"/>
      <c r="BF2375" s="839"/>
      <c r="BG2375" s="839"/>
      <c r="BH2375" s="839"/>
      <c r="BI2375" s="839"/>
      <c r="BJ2375" s="839"/>
      <c r="BK2375" s="839"/>
      <c r="BL2375" s="839"/>
      <c r="BM2375" s="839"/>
      <c r="BN2375" s="839"/>
      <c r="BO2375" s="839"/>
      <c r="BP2375" s="839"/>
      <c r="BQ2375" s="839"/>
      <c r="BR2375" s="839"/>
      <c r="BS2375" s="839"/>
    </row>
    <row r="2376" spans="1:71" s="575" customFormat="1" ht="15.6" customHeight="1" outlineLevel="2" x14ac:dyDescent="0.2">
      <c r="A2376" s="811"/>
      <c r="B2376" s="688"/>
      <c r="C2376" s="694"/>
      <c r="D2376" s="576" t="s">
        <v>1878</v>
      </c>
      <c r="E2376" s="591"/>
      <c r="F2376" s="592"/>
      <c r="G2376" s="572"/>
      <c r="H2376" s="572"/>
      <c r="I2376" s="773"/>
      <c r="J2376" s="771"/>
      <c r="K2376" s="771"/>
      <c r="L2376" s="771"/>
      <c r="M2376" s="772"/>
      <c r="N2376" s="704"/>
      <c r="O2376" s="888"/>
      <c r="P2376" s="888"/>
      <c r="Q2376" s="891"/>
      <c r="R2376" s="889"/>
      <c r="S2376" s="889"/>
      <c r="T2376" s="889"/>
      <c r="U2376" s="889"/>
      <c r="V2376" s="889"/>
      <c r="W2376" s="889"/>
      <c r="X2376" s="889"/>
      <c r="Y2376" s="890"/>
      <c r="Z2376" s="841"/>
      <c r="AA2376" s="839"/>
      <c r="AB2376" s="839"/>
      <c r="AC2376" s="839"/>
      <c r="AD2376" s="839"/>
      <c r="AE2376" s="839"/>
      <c r="AF2376" s="839"/>
      <c r="AG2376" s="839"/>
      <c r="AH2376" s="839"/>
      <c r="AI2376" s="839"/>
      <c r="AJ2376" s="839"/>
      <c r="AK2376" s="839"/>
      <c r="AL2376" s="839"/>
      <c r="AM2376" s="839"/>
      <c r="AN2376" s="839"/>
      <c r="AO2376" s="839"/>
      <c r="AP2376" s="839"/>
      <c r="AQ2376" s="839"/>
      <c r="AR2376" s="839"/>
      <c r="AS2376" s="839"/>
      <c r="AT2376" s="839"/>
      <c r="AU2376" s="839"/>
      <c r="AV2376" s="839"/>
      <c r="AW2376" s="839"/>
      <c r="AX2376" s="839"/>
      <c r="AY2376" s="839"/>
      <c r="AZ2376" s="839"/>
      <c r="BA2376" s="839"/>
      <c r="BB2376" s="839"/>
      <c r="BC2376" s="839"/>
      <c r="BD2376" s="839"/>
      <c r="BE2376" s="839"/>
      <c r="BF2376" s="839"/>
      <c r="BG2376" s="839"/>
      <c r="BH2376" s="839"/>
      <c r="BI2376" s="839"/>
      <c r="BJ2376" s="839"/>
      <c r="BK2376" s="839"/>
      <c r="BL2376" s="839"/>
      <c r="BM2376" s="839"/>
      <c r="BN2376" s="839"/>
      <c r="BO2376" s="839"/>
      <c r="BP2376" s="839"/>
      <c r="BQ2376" s="839"/>
      <c r="BR2376" s="839"/>
      <c r="BS2376" s="839"/>
    </row>
    <row r="2377" spans="1:71" ht="15.6" customHeight="1" outlineLevel="2" x14ac:dyDescent="0.2">
      <c r="B2377" s="578"/>
      <c r="D2377" s="576" t="s">
        <v>1879</v>
      </c>
      <c r="E2377" s="591"/>
      <c r="F2377" s="592"/>
      <c r="G2377" s="572"/>
      <c r="H2377" s="572"/>
      <c r="I2377" s="773"/>
      <c r="J2377" s="771"/>
      <c r="K2377" s="771"/>
      <c r="L2377" s="771"/>
      <c r="M2377" s="772"/>
      <c r="N2377" s="703"/>
      <c r="O2377" s="888"/>
      <c r="P2377" s="888"/>
      <c r="Q2377" s="888"/>
      <c r="R2377" s="888"/>
      <c r="S2377" s="888"/>
      <c r="T2377" s="888"/>
      <c r="U2377" s="888"/>
      <c r="V2377" s="888"/>
      <c r="W2377" s="888"/>
      <c r="X2377" s="888"/>
    </row>
    <row r="2378" spans="1:71" ht="15.6" customHeight="1" outlineLevel="2" x14ac:dyDescent="0.2">
      <c r="B2378" s="578"/>
      <c r="D2378" s="576" t="s">
        <v>1880</v>
      </c>
      <c r="E2378" s="579"/>
      <c r="G2378" s="580"/>
      <c r="H2378" s="580"/>
      <c r="N2378" s="703"/>
      <c r="O2378" s="888"/>
      <c r="P2378" s="888"/>
      <c r="Q2378" s="891"/>
    </row>
    <row r="2379" spans="1:71" ht="15.6" customHeight="1" outlineLevel="2" x14ac:dyDescent="0.2"/>
    <row r="2380" spans="1:71" ht="9" customHeight="1" outlineLevel="1" x14ac:dyDescent="0.2">
      <c r="B2380" s="582"/>
      <c r="D2380" s="582"/>
      <c r="E2380" s="585"/>
      <c r="F2380" s="583"/>
      <c r="G2380" s="584"/>
      <c r="H2380" s="584"/>
      <c r="I2380" s="769"/>
      <c r="J2380" s="769"/>
      <c r="K2380" s="769"/>
      <c r="L2380" s="769"/>
      <c r="M2380" s="769"/>
      <c r="N2380" s="694"/>
      <c r="O2380" s="892"/>
      <c r="P2380" s="892"/>
      <c r="Q2380" s="892"/>
      <c r="R2380" s="893"/>
      <c r="S2380" s="893"/>
      <c r="T2380" s="893"/>
      <c r="U2380" s="893"/>
      <c r="V2380" s="893"/>
      <c r="W2380" s="893"/>
      <c r="X2380" s="893"/>
      <c r="Y2380" s="892"/>
      <c r="Z2380" s="837"/>
      <c r="AA2380" s="838"/>
      <c r="AG2380" s="835"/>
      <c r="AH2380" s="835"/>
    </row>
    <row r="2381" spans="1:71" s="789" customFormat="1" ht="15.6" customHeight="1" outlineLevel="1" x14ac:dyDescent="0.2">
      <c r="B2381" s="569" t="s">
        <v>1920</v>
      </c>
      <c r="C2381" s="814"/>
      <c r="D2381" s="570" t="s">
        <v>2024</v>
      </c>
      <c r="E2381" s="577">
        <v>1</v>
      </c>
      <c r="F2381" s="570" t="s">
        <v>72</v>
      </c>
      <c r="G2381" s="571"/>
      <c r="H2381" s="571">
        <f>SUM(H2382:H2393)</f>
        <v>0</v>
      </c>
      <c r="I2381" s="767"/>
      <c r="J2381" s="767">
        <f>SUM(J2382:J2393)</f>
        <v>0</v>
      </c>
      <c r="K2381" s="767"/>
      <c r="L2381" s="767">
        <f>SUM(L2382:L2393)</f>
        <v>0</v>
      </c>
      <c r="M2381" s="767">
        <f>SUM(M2382:M2393)</f>
        <v>0</v>
      </c>
      <c r="N2381" s="814"/>
      <c r="O2381" s="884">
        <f>SUM(O2382:O2393)</f>
        <v>0</v>
      </c>
      <c r="P2381" s="885" t="str">
        <f>B2381</f>
        <v>V5-1-B4</v>
      </c>
      <c r="Q2381" s="885"/>
      <c r="R2381" s="886"/>
      <c r="S2381" s="886"/>
      <c r="T2381" s="886"/>
      <c r="U2381" s="886"/>
      <c r="V2381" s="886"/>
      <c r="W2381" s="886"/>
      <c r="X2381" s="886">
        <f>SUM(X2383:X2392)</f>
        <v>0</v>
      </c>
      <c r="Y2381" s="887"/>
      <c r="Z2381" s="832"/>
      <c r="AA2381" s="832"/>
      <c r="AB2381" s="832"/>
      <c r="AC2381" s="832"/>
      <c r="AD2381" s="832"/>
      <c r="AE2381" s="832"/>
      <c r="AF2381" s="832"/>
      <c r="AG2381" s="832"/>
      <c r="AH2381" s="832"/>
      <c r="AI2381" s="832"/>
      <c r="AJ2381" s="832"/>
      <c r="AK2381" s="832"/>
      <c r="AL2381" s="832"/>
      <c r="AM2381" s="832"/>
      <c r="AN2381" s="832"/>
      <c r="AO2381" s="832"/>
      <c r="AP2381" s="832"/>
      <c r="AQ2381" s="832"/>
      <c r="AR2381" s="832"/>
      <c r="AS2381" s="832"/>
      <c r="AT2381" s="832"/>
      <c r="AU2381" s="832"/>
      <c r="AV2381" s="832"/>
      <c r="AW2381" s="832"/>
      <c r="AX2381" s="832"/>
      <c r="AY2381" s="832"/>
      <c r="AZ2381" s="832"/>
      <c r="BA2381" s="832"/>
      <c r="BB2381" s="832"/>
      <c r="BC2381" s="832"/>
      <c r="BD2381" s="832"/>
      <c r="BE2381" s="832"/>
      <c r="BF2381" s="832"/>
      <c r="BG2381" s="832"/>
      <c r="BH2381" s="832"/>
      <c r="BI2381" s="832"/>
      <c r="BJ2381" s="832"/>
      <c r="BK2381" s="832"/>
      <c r="BL2381" s="832"/>
      <c r="BM2381" s="832"/>
      <c r="BN2381" s="832"/>
      <c r="BO2381" s="832"/>
      <c r="BP2381" s="832"/>
      <c r="BQ2381" s="832"/>
      <c r="BR2381" s="832"/>
      <c r="BS2381" s="832"/>
    </row>
    <row r="2382" spans="1:71" ht="15.6" customHeight="1" outlineLevel="2" x14ac:dyDescent="0.2">
      <c r="B2382" s="578"/>
      <c r="D2382" s="587" t="s">
        <v>1883</v>
      </c>
      <c r="E2382" s="579"/>
      <c r="G2382" s="580"/>
      <c r="H2382" s="580"/>
      <c r="I2382" s="774"/>
      <c r="J2382" s="774"/>
      <c r="K2382" s="774"/>
      <c r="N2382" s="703"/>
      <c r="O2382" s="888"/>
      <c r="P2382" s="888"/>
      <c r="Q2382" s="888"/>
    </row>
    <row r="2383" spans="1:71" s="575" customFormat="1" ht="15.6" customHeight="1" outlineLevel="2" x14ac:dyDescent="0.2">
      <c r="A2383" s="811"/>
      <c r="B2383" s="688"/>
      <c r="C2383" s="694"/>
      <c r="D2383" s="576" t="str">
        <f>D2381</f>
        <v xml:space="preserve">Vervangen bestaande mechanische ventilatiebox* (Type 4. Meergezinswoning) </v>
      </c>
      <c r="E2383" s="579">
        <v>1</v>
      </c>
      <c r="F2383" s="607" t="s">
        <v>72</v>
      </c>
      <c r="G2383" s="580"/>
      <c r="H2383" s="580">
        <f>E2383*G2383</f>
        <v>0</v>
      </c>
      <c r="I2383" s="768"/>
      <c r="J2383" s="768">
        <f>E2383*I2383</f>
        <v>0</v>
      </c>
      <c r="K2383" s="768"/>
      <c r="L2383" s="768">
        <f>K2383*E2383</f>
        <v>0</v>
      </c>
      <c r="M2383" s="768">
        <f>J2383+H2383*Tabellen!$K$2+L2383</f>
        <v>0</v>
      </c>
      <c r="N2383" s="704"/>
      <c r="O2383" s="889">
        <f>M2383</f>
        <v>0</v>
      </c>
      <c r="P2383" s="890"/>
      <c r="Q2383" s="891"/>
      <c r="R2383" s="911">
        <v>0.3</v>
      </c>
      <c r="S2383" s="889">
        <f>O2383*R2383</f>
        <v>0</v>
      </c>
      <c r="T2383" s="889">
        <f>O2383-S2383</f>
        <v>0</v>
      </c>
      <c r="U2383" s="889"/>
      <c r="V2383" s="889">
        <f>O2383*Tabellen!$H$2</f>
        <v>0</v>
      </c>
      <c r="W2383" s="889">
        <f>U2383+V2383</f>
        <v>0</v>
      </c>
      <c r="X2383" s="889">
        <f>O2383+W2383</f>
        <v>0</v>
      </c>
      <c r="Y2383" s="890"/>
      <c r="Z2383" s="841"/>
      <c r="AA2383" s="839"/>
      <c r="AB2383" s="839"/>
      <c r="AC2383" s="839"/>
      <c r="AD2383" s="839"/>
      <c r="AE2383" s="839"/>
      <c r="AF2383" s="839"/>
      <c r="AG2383" s="839"/>
      <c r="AH2383" s="839"/>
      <c r="AI2383" s="839"/>
      <c r="AJ2383" s="839"/>
      <c r="AK2383" s="839"/>
      <c r="AL2383" s="839"/>
      <c r="AM2383" s="839"/>
      <c r="AN2383" s="839"/>
      <c r="AO2383" s="839"/>
      <c r="AP2383" s="839"/>
      <c r="AQ2383" s="839"/>
      <c r="AR2383" s="839"/>
      <c r="AS2383" s="839"/>
      <c r="AT2383" s="839"/>
      <c r="AU2383" s="839"/>
      <c r="AV2383" s="839"/>
      <c r="AW2383" s="839"/>
      <c r="AX2383" s="839"/>
      <c r="AY2383" s="839"/>
      <c r="AZ2383" s="839"/>
      <c r="BA2383" s="839"/>
      <c r="BB2383" s="839"/>
      <c r="BC2383" s="839"/>
      <c r="BD2383" s="839"/>
      <c r="BE2383" s="839"/>
      <c r="BF2383" s="839"/>
      <c r="BG2383" s="839"/>
      <c r="BH2383" s="839"/>
      <c r="BI2383" s="839"/>
      <c r="BJ2383" s="839"/>
      <c r="BK2383" s="839"/>
      <c r="BL2383" s="839"/>
      <c r="BM2383" s="839"/>
      <c r="BN2383" s="839"/>
      <c r="BO2383" s="839"/>
      <c r="BP2383" s="839"/>
      <c r="BQ2383" s="839"/>
      <c r="BR2383" s="839"/>
      <c r="BS2383" s="839"/>
    </row>
    <row r="2384" spans="1:71" s="575" customFormat="1" ht="15.6" customHeight="1" outlineLevel="2" x14ac:dyDescent="0.2">
      <c r="A2384" s="811"/>
      <c r="B2384" s="688"/>
      <c r="C2384" s="694"/>
      <c r="D2384" s="576" t="s">
        <v>1882</v>
      </c>
      <c r="E2384" s="591"/>
      <c r="F2384" s="592"/>
      <c r="G2384" s="572"/>
      <c r="H2384" s="572"/>
      <c r="I2384" s="773"/>
      <c r="J2384" s="771"/>
      <c r="K2384" s="771"/>
      <c r="L2384" s="771"/>
      <c r="M2384" s="772"/>
      <c r="N2384" s="704"/>
      <c r="O2384" s="890"/>
      <c r="P2384" s="890"/>
      <c r="Q2384" s="891"/>
      <c r="R2384" s="889"/>
      <c r="S2384" s="889"/>
      <c r="T2384" s="889"/>
      <c r="U2384" s="889"/>
      <c r="V2384" s="889"/>
      <c r="W2384" s="889"/>
      <c r="X2384" s="889"/>
      <c r="Y2384" s="890"/>
      <c r="Z2384" s="841"/>
      <c r="AA2384" s="839"/>
      <c r="AB2384" s="839"/>
      <c r="AC2384" s="839"/>
      <c r="AD2384" s="839"/>
      <c r="AE2384" s="839"/>
      <c r="AF2384" s="839"/>
      <c r="AG2384" s="839"/>
      <c r="AH2384" s="839"/>
      <c r="AI2384" s="839"/>
      <c r="AJ2384" s="839"/>
      <c r="AK2384" s="839"/>
      <c r="AL2384" s="839"/>
      <c r="AM2384" s="839"/>
      <c r="AN2384" s="839"/>
      <c r="AO2384" s="839"/>
      <c r="AP2384" s="839"/>
      <c r="AQ2384" s="839"/>
      <c r="AR2384" s="839"/>
      <c r="AS2384" s="839"/>
      <c r="AT2384" s="839"/>
      <c r="AU2384" s="839"/>
      <c r="AV2384" s="839"/>
      <c r="AW2384" s="839"/>
      <c r="AX2384" s="839"/>
      <c r="AY2384" s="839"/>
      <c r="AZ2384" s="839"/>
      <c r="BA2384" s="839"/>
      <c r="BB2384" s="839"/>
      <c r="BC2384" s="839"/>
      <c r="BD2384" s="839"/>
      <c r="BE2384" s="839"/>
      <c r="BF2384" s="839"/>
      <c r="BG2384" s="839"/>
      <c r="BH2384" s="839"/>
      <c r="BI2384" s="839"/>
      <c r="BJ2384" s="839"/>
      <c r="BK2384" s="839"/>
      <c r="BL2384" s="839"/>
      <c r="BM2384" s="839"/>
      <c r="BN2384" s="839"/>
      <c r="BO2384" s="839"/>
      <c r="BP2384" s="839"/>
      <c r="BQ2384" s="839"/>
      <c r="BR2384" s="839"/>
      <c r="BS2384" s="839"/>
    </row>
    <row r="2385" spans="1:71" s="575" customFormat="1" ht="15.6" customHeight="1" outlineLevel="2" x14ac:dyDescent="0.2">
      <c r="A2385" s="811"/>
      <c r="B2385" s="688"/>
      <c r="C2385" s="694"/>
      <c r="D2385" s="576" t="s">
        <v>1881</v>
      </c>
      <c r="E2385" s="591"/>
      <c r="F2385" s="592"/>
      <c r="G2385" s="572"/>
      <c r="H2385" s="572"/>
      <c r="I2385" s="773"/>
      <c r="J2385" s="771"/>
      <c r="K2385" s="771"/>
      <c r="L2385" s="771"/>
      <c r="M2385" s="772"/>
      <c r="N2385" s="704"/>
      <c r="O2385" s="890"/>
      <c r="P2385" s="890"/>
      <c r="Q2385" s="891"/>
      <c r="R2385" s="889"/>
      <c r="S2385" s="889"/>
      <c r="T2385" s="889"/>
      <c r="U2385" s="889"/>
      <c r="V2385" s="889"/>
      <c r="W2385" s="889"/>
      <c r="X2385" s="889"/>
      <c r="Y2385" s="890"/>
      <c r="Z2385" s="841"/>
      <c r="AA2385" s="839"/>
      <c r="AB2385" s="839"/>
      <c r="AC2385" s="839"/>
      <c r="AD2385" s="839"/>
      <c r="AE2385" s="839"/>
      <c r="AF2385" s="839"/>
      <c r="AG2385" s="839"/>
      <c r="AH2385" s="839"/>
      <c r="AI2385" s="839"/>
      <c r="AJ2385" s="839"/>
      <c r="AK2385" s="839"/>
      <c r="AL2385" s="839"/>
      <c r="AM2385" s="839"/>
      <c r="AN2385" s="839"/>
      <c r="AO2385" s="839"/>
      <c r="AP2385" s="839"/>
      <c r="AQ2385" s="839"/>
      <c r="AR2385" s="839"/>
      <c r="AS2385" s="839"/>
      <c r="AT2385" s="839"/>
      <c r="AU2385" s="839"/>
      <c r="AV2385" s="839"/>
      <c r="AW2385" s="839"/>
      <c r="AX2385" s="839"/>
      <c r="AY2385" s="839"/>
      <c r="AZ2385" s="839"/>
      <c r="BA2385" s="839"/>
      <c r="BB2385" s="839"/>
      <c r="BC2385" s="839"/>
      <c r="BD2385" s="839"/>
      <c r="BE2385" s="839"/>
      <c r="BF2385" s="839"/>
      <c r="BG2385" s="839"/>
      <c r="BH2385" s="839"/>
      <c r="BI2385" s="839"/>
      <c r="BJ2385" s="839"/>
      <c r="BK2385" s="839"/>
      <c r="BL2385" s="839"/>
      <c r="BM2385" s="839"/>
      <c r="BN2385" s="839"/>
      <c r="BO2385" s="839"/>
      <c r="BP2385" s="839"/>
      <c r="BQ2385" s="839"/>
      <c r="BR2385" s="839"/>
      <c r="BS2385" s="839"/>
    </row>
    <row r="2386" spans="1:71" s="575" customFormat="1" ht="15.6" customHeight="1" outlineLevel="2" x14ac:dyDescent="0.2">
      <c r="A2386" s="811"/>
      <c r="B2386" s="688"/>
      <c r="C2386" s="694"/>
      <c r="D2386" s="576" t="s">
        <v>1882</v>
      </c>
      <c r="E2386" s="591"/>
      <c r="F2386" s="592"/>
      <c r="G2386" s="572"/>
      <c r="H2386" s="572"/>
      <c r="I2386" s="773"/>
      <c r="J2386" s="771"/>
      <c r="K2386" s="771"/>
      <c r="L2386" s="771"/>
      <c r="M2386" s="772"/>
      <c r="N2386" s="704"/>
      <c r="O2386" s="890"/>
      <c r="P2386" s="890"/>
      <c r="Q2386" s="891"/>
      <c r="R2386" s="889"/>
      <c r="S2386" s="889"/>
      <c r="T2386" s="889"/>
      <c r="U2386" s="889"/>
      <c r="V2386" s="889"/>
      <c r="W2386" s="889"/>
      <c r="X2386" s="889"/>
      <c r="Y2386" s="890"/>
      <c r="Z2386" s="841"/>
      <c r="AA2386" s="839"/>
      <c r="AB2386" s="839"/>
      <c r="AC2386" s="839"/>
      <c r="AD2386" s="839"/>
      <c r="AE2386" s="839"/>
      <c r="AF2386" s="839"/>
      <c r="AG2386" s="839"/>
      <c r="AH2386" s="839"/>
      <c r="AI2386" s="839"/>
      <c r="AJ2386" s="839"/>
      <c r="AK2386" s="839"/>
      <c r="AL2386" s="839"/>
      <c r="AM2386" s="839"/>
      <c r="AN2386" s="839"/>
      <c r="AO2386" s="839"/>
      <c r="AP2386" s="839"/>
      <c r="AQ2386" s="839"/>
      <c r="AR2386" s="839"/>
      <c r="AS2386" s="839"/>
      <c r="AT2386" s="839"/>
      <c r="AU2386" s="839"/>
      <c r="AV2386" s="839"/>
      <c r="AW2386" s="839"/>
      <c r="AX2386" s="839"/>
      <c r="AY2386" s="839"/>
      <c r="AZ2386" s="839"/>
      <c r="BA2386" s="839"/>
      <c r="BB2386" s="839"/>
      <c r="BC2386" s="839"/>
      <c r="BD2386" s="839"/>
      <c r="BE2386" s="839"/>
      <c r="BF2386" s="839"/>
      <c r="BG2386" s="839"/>
      <c r="BH2386" s="839"/>
      <c r="BI2386" s="839"/>
      <c r="BJ2386" s="839"/>
      <c r="BK2386" s="839"/>
      <c r="BL2386" s="839"/>
      <c r="BM2386" s="839"/>
      <c r="BN2386" s="839"/>
      <c r="BO2386" s="839"/>
      <c r="BP2386" s="839"/>
      <c r="BQ2386" s="839"/>
      <c r="BR2386" s="839"/>
      <c r="BS2386" s="839"/>
    </row>
    <row r="2387" spans="1:71" s="575" customFormat="1" ht="15.6" customHeight="1" outlineLevel="2" x14ac:dyDescent="0.2">
      <c r="A2387" s="811"/>
      <c r="B2387" s="688"/>
      <c r="C2387" s="694"/>
      <c r="D2387" s="576" t="s">
        <v>1895</v>
      </c>
      <c r="E2387" s="591"/>
      <c r="F2387" s="592"/>
      <c r="G2387" s="572"/>
      <c r="H2387" s="572"/>
      <c r="I2387" s="773"/>
      <c r="J2387" s="771"/>
      <c r="K2387" s="771"/>
      <c r="L2387" s="771"/>
      <c r="M2387" s="772"/>
      <c r="N2387" s="704"/>
      <c r="O2387" s="890"/>
      <c r="P2387" s="890"/>
      <c r="Q2387" s="891"/>
      <c r="R2387" s="889"/>
      <c r="S2387" s="889"/>
      <c r="T2387" s="889"/>
      <c r="U2387" s="889"/>
      <c r="V2387" s="889"/>
      <c r="W2387" s="889"/>
      <c r="X2387" s="889"/>
      <c r="Y2387" s="890"/>
      <c r="Z2387" s="841"/>
      <c r="AA2387" s="839"/>
      <c r="AB2387" s="839"/>
      <c r="AC2387" s="839"/>
      <c r="AD2387" s="839"/>
      <c r="AE2387" s="839"/>
      <c r="AF2387" s="839"/>
      <c r="AG2387" s="839"/>
      <c r="AH2387" s="839"/>
      <c r="AI2387" s="839"/>
      <c r="AJ2387" s="839"/>
      <c r="AK2387" s="839"/>
      <c r="AL2387" s="839"/>
      <c r="AM2387" s="839"/>
      <c r="AN2387" s="839"/>
      <c r="AO2387" s="839"/>
      <c r="AP2387" s="839"/>
      <c r="AQ2387" s="839"/>
      <c r="AR2387" s="839"/>
      <c r="AS2387" s="839"/>
      <c r="AT2387" s="839"/>
      <c r="AU2387" s="839"/>
      <c r="AV2387" s="839"/>
      <c r="AW2387" s="839"/>
      <c r="AX2387" s="839"/>
      <c r="AY2387" s="839"/>
      <c r="AZ2387" s="839"/>
      <c r="BA2387" s="839"/>
      <c r="BB2387" s="839"/>
      <c r="BC2387" s="839"/>
      <c r="BD2387" s="839"/>
      <c r="BE2387" s="839"/>
      <c r="BF2387" s="839"/>
      <c r="BG2387" s="839"/>
      <c r="BH2387" s="839"/>
      <c r="BI2387" s="839"/>
      <c r="BJ2387" s="839"/>
      <c r="BK2387" s="839"/>
      <c r="BL2387" s="839"/>
      <c r="BM2387" s="839"/>
      <c r="BN2387" s="839"/>
      <c r="BO2387" s="839"/>
      <c r="BP2387" s="839"/>
      <c r="BQ2387" s="839"/>
      <c r="BR2387" s="839"/>
      <c r="BS2387" s="839"/>
    </row>
    <row r="2388" spans="1:71" s="575" customFormat="1" ht="15.6" customHeight="1" outlineLevel="2" x14ac:dyDescent="0.2">
      <c r="A2388" s="811"/>
      <c r="B2388" s="688"/>
      <c r="C2388" s="694"/>
      <c r="D2388" s="576" t="s">
        <v>1876</v>
      </c>
      <c r="E2388" s="591"/>
      <c r="F2388" s="592"/>
      <c r="G2388" s="572"/>
      <c r="H2388" s="572"/>
      <c r="I2388" s="773"/>
      <c r="J2388" s="771"/>
      <c r="K2388" s="771"/>
      <c r="L2388" s="771"/>
      <c r="M2388" s="772"/>
      <c r="N2388" s="704"/>
      <c r="O2388" s="890"/>
      <c r="P2388" s="890"/>
      <c r="Q2388" s="891"/>
      <c r="R2388" s="889"/>
      <c r="S2388" s="889"/>
      <c r="T2388" s="889"/>
      <c r="U2388" s="889"/>
      <c r="V2388" s="889"/>
      <c r="W2388" s="889"/>
      <c r="X2388" s="889"/>
      <c r="Y2388" s="890"/>
      <c r="Z2388" s="841"/>
      <c r="AA2388" s="839"/>
      <c r="AB2388" s="839"/>
      <c r="AC2388" s="839"/>
      <c r="AD2388" s="839"/>
      <c r="AE2388" s="839"/>
      <c r="AF2388" s="839"/>
      <c r="AG2388" s="839"/>
      <c r="AH2388" s="839"/>
      <c r="AI2388" s="839"/>
      <c r="AJ2388" s="839"/>
      <c r="AK2388" s="839"/>
      <c r="AL2388" s="839"/>
      <c r="AM2388" s="839"/>
      <c r="AN2388" s="839"/>
      <c r="AO2388" s="839"/>
      <c r="AP2388" s="839"/>
      <c r="AQ2388" s="839"/>
      <c r="AR2388" s="839"/>
      <c r="AS2388" s="839"/>
      <c r="AT2388" s="839"/>
      <c r="AU2388" s="839"/>
      <c r="AV2388" s="839"/>
      <c r="AW2388" s="839"/>
      <c r="AX2388" s="839"/>
      <c r="AY2388" s="839"/>
      <c r="AZ2388" s="839"/>
      <c r="BA2388" s="839"/>
      <c r="BB2388" s="839"/>
      <c r="BC2388" s="839"/>
      <c r="BD2388" s="839"/>
      <c r="BE2388" s="839"/>
      <c r="BF2388" s="839"/>
      <c r="BG2388" s="839"/>
      <c r="BH2388" s="839"/>
      <c r="BI2388" s="839"/>
      <c r="BJ2388" s="839"/>
      <c r="BK2388" s="839"/>
      <c r="BL2388" s="839"/>
      <c r="BM2388" s="839"/>
      <c r="BN2388" s="839"/>
      <c r="BO2388" s="839"/>
      <c r="BP2388" s="839"/>
      <c r="BQ2388" s="839"/>
      <c r="BR2388" s="839"/>
      <c r="BS2388" s="839"/>
    </row>
    <row r="2389" spans="1:71" s="575" customFormat="1" ht="15.6" customHeight="1" outlineLevel="2" x14ac:dyDescent="0.2">
      <c r="A2389" s="811"/>
      <c r="B2389" s="688"/>
      <c r="C2389" s="694"/>
      <c r="D2389" s="576" t="s">
        <v>1877</v>
      </c>
      <c r="E2389" s="591"/>
      <c r="F2389" s="592"/>
      <c r="G2389" s="572"/>
      <c r="H2389" s="572"/>
      <c r="I2389" s="773"/>
      <c r="J2389" s="771"/>
      <c r="K2389" s="771"/>
      <c r="L2389" s="771"/>
      <c r="M2389" s="772"/>
      <c r="N2389" s="704"/>
      <c r="O2389" s="888"/>
      <c r="P2389" s="888"/>
      <c r="Q2389" s="891"/>
      <c r="R2389" s="889"/>
      <c r="S2389" s="889"/>
      <c r="T2389" s="889"/>
      <c r="U2389" s="889"/>
      <c r="V2389" s="889"/>
      <c r="W2389" s="889"/>
      <c r="X2389" s="889"/>
      <c r="Y2389" s="890"/>
      <c r="Z2389" s="841"/>
      <c r="AA2389" s="839"/>
      <c r="AB2389" s="839"/>
      <c r="AC2389" s="839"/>
      <c r="AD2389" s="839"/>
      <c r="AE2389" s="839"/>
      <c r="AF2389" s="839"/>
      <c r="AG2389" s="839"/>
      <c r="AH2389" s="839"/>
      <c r="AI2389" s="839"/>
      <c r="AJ2389" s="839"/>
      <c r="AK2389" s="839"/>
      <c r="AL2389" s="839"/>
      <c r="AM2389" s="839"/>
      <c r="AN2389" s="839"/>
      <c r="AO2389" s="839"/>
      <c r="AP2389" s="839"/>
      <c r="AQ2389" s="839"/>
      <c r="AR2389" s="839"/>
      <c r="AS2389" s="839"/>
      <c r="AT2389" s="839"/>
      <c r="AU2389" s="839"/>
      <c r="AV2389" s="839"/>
      <c r="AW2389" s="839"/>
      <c r="AX2389" s="839"/>
      <c r="AY2389" s="839"/>
      <c r="AZ2389" s="839"/>
      <c r="BA2389" s="839"/>
      <c r="BB2389" s="839"/>
      <c r="BC2389" s="839"/>
      <c r="BD2389" s="839"/>
      <c r="BE2389" s="839"/>
      <c r="BF2389" s="839"/>
      <c r="BG2389" s="839"/>
      <c r="BH2389" s="839"/>
      <c r="BI2389" s="839"/>
      <c r="BJ2389" s="839"/>
      <c r="BK2389" s="839"/>
      <c r="BL2389" s="839"/>
      <c r="BM2389" s="839"/>
      <c r="BN2389" s="839"/>
      <c r="BO2389" s="839"/>
      <c r="BP2389" s="839"/>
      <c r="BQ2389" s="839"/>
      <c r="BR2389" s="839"/>
      <c r="BS2389" s="839"/>
    </row>
    <row r="2390" spans="1:71" s="575" customFormat="1" ht="15.6" customHeight="1" outlineLevel="2" x14ac:dyDescent="0.2">
      <c r="A2390" s="811"/>
      <c r="B2390" s="688"/>
      <c r="C2390" s="694"/>
      <c r="D2390" s="576" t="s">
        <v>1878</v>
      </c>
      <c r="E2390" s="591"/>
      <c r="F2390" s="592"/>
      <c r="G2390" s="572"/>
      <c r="H2390" s="572"/>
      <c r="I2390" s="773"/>
      <c r="J2390" s="771"/>
      <c r="K2390" s="771"/>
      <c r="L2390" s="771"/>
      <c r="M2390" s="772"/>
      <c r="N2390" s="704"/>
      <c r="O2390" s="888"/>
      <c r="P2390" s="888"/>
      <c r="Q2390" s="891"/>
      <c r="R2390" s="889"/>
      <c r="S2390" s="889"/>
      <c r="T2390" s="889"/>
      <c r="U2390" s="889"/>
      <c r="V2390" s="889"/>
      <c r="W2390" s="889"/>
      <c r="X2390" s="889"/>
      <c r="Y2390" s="890"/>
      <c r="Z2390" s="841"/>
      <c r="AA2390" s="839"/>
      <c r="AB2390" s="839"/>
      <c r="AC2390" s="839"/>
      <c r="AD2390" s="839"/>
      <c r="AE2390" s="839"/>
      <c r="AF2390" s="839"/>
      <c r="AG2390" s="839"/>
      <c r="AH2390" s="839"/>
      <c r="AI2390" s="839"/>
      <c r="AJ2390" s="839"/>
      <c r="AK2390" s="839"/>
      <c r="AL2390" s="839"/>
      <c r="AM2390" s="839"/>
      <c r="AN2390" s="839"/>
      <c r="AO2390" s="839"/>
      <c r="AP2390" s="839"/>
      <c r="AQ2390" s="839"/>
      <c r="AR2390" s="839"/>
      <c r="AS2390" s="839"/>
      <c r="AT2390" s="839"/>
      <c r="AU2390" s="839"/>
      <c r="AV2390" s="839"/>
      <c r="AW2390" s="839"/>
      <c r="AX2390" s="839"/>
      <c r="AY2390" s="839"/>
      <c r="AZ2390" s="839"/>
      <c r="BA2390" s="839"/>
      <c r="BB2390" s="839"/>
      <c r="BC2390" s="839"/>
      <c r="BD2390" s="839"/>
      <c r="BE2390" s="839"/>
      <c r="BF2390" s="839"/>
      <c r="BG2390" s="839"/>
      <c r="BH2390" s="839"/>
      <c r="BI2390" s="839"/>
      <c r="BJ2390" s="839"/>
      <c r="BK2390" s="839"/>
      <c r="BL2390" s="839"/>
      <c r="BM2390" s="839"/>
      <c r="BN2390" s="839"/>
      <c r="BO2390" s="839"/>
      <c r="BP2390" s="839"/>
      <c r="BQ2390" s="839"/>
      <c r="BR2390" s="839"/>
      <c r="BS2390" s="839"/>
    </row>
    <row r="2391" spans="1:71" ht="15.6" customHeight="1" outlineLevel="2" x14ac:dyDescent="0.2">
      <c r="B2391" s="578"/>
      <c r="D2391" s="576" t="s">
        <v>1879</v>
      </c>
      <c r="E2391" s="591"/>
      <c r="F2391" s="592"/>
      <c r="G2391" s="572"/>
      <c r="H2391" s="572"/>
      <c r="I2391" s="773"/>
      <c r="J2391" s="771"/>
      <c r="K2391" s="771"/>
      <c r="L2391" s="771"/>
      <c r="M2391" s="772"/>
      <c r="N2391" s="703"/>
      <c r="O2391" s="888"/>
      <c r="P2391" s="888"/>
      <c r="Q2391" s="888"/>
      <c r="R2391" s="888"/>
      <c r="S2391" s="888"/>
      <c r="T2391" s="888"/>
      <c r="U2391" s="888"/>
      <c r="V2391" s="888"/>
      <c r="W2391" s="888"/>
      <c r="X2391" s="888"/>
    </row>
    <row r="2392" spans="1:71" ht="15.6" customHeight="1" outlineLevel="2" x14ac:dyDescent="0.2">
      <c r="B2392" s="578"/>
      <c r="D2392" s="576" t="s">
        <v>1880</v>
      </c>
      <c r="E2392" s="579"/>
      <c r="G2392" s="580"/>
      <c r="H2392" s="580"/>
      <c r="N2392" s="703"/>
      <c r="O2392" s="888"/>
      <c r="P2392" s="888"/>
      <c r="Q2392" s="891"/>
    </row>
    <row r="2393" spans="1:71" ht="15.6" customHeight="1" outlineLevel="2" x14ac:dyDescent="0.2"/>
    <row r="2394" spans="1:71" ht="9" customHeight="1" outlineLevel="1" x14ac:dyDescent="0.2">
      <c r="B2394" s="582"/>
      <c r="D2394" s="582"/>
      <c r="E2394" s="585"/>
      <c r="F2394" s="583"/>
      <c r="G2394" s="584"/>
      <c r="H2394" s="584"/>
      <c r="I2394" s="769"/>
      <c r="J2394" s="769"/>
      <c r="K2394" s="769"/>
      <c r="L2394" s="769"/>
      <c r="M2394" s="769"/>
      <c r="N2394" s="694"/>
      <c r="O2394" s="892"/>
      <c r="P2394" s="892"/>
      <c r="Q2394" s="892"/>
      <c r="R2394" s="893"/>
      <c r="S2394" s="893"/>
      <c r="T2394" s="893"/>
      <c r="U2394" s="893"/>
      <c r="V2394" s="893"/>
      <c r="W2394" s="893"/>
      <c r="X2394" s="893"/>
      <c r="Y2394" s="892"/>
      <c r="Z2394" s="837"/>
      <c r="AA2394" s="838"/>
      <c r="AG2394" s="835"/>
      <c r="AH2394" s="835"/>
    </row>
    <row r="2395" spans="1:71" s="789" customFormat="1" ht="15.6" customHeight="1" outlineLevel="1" x14ac:dyDescent="0.2">
      <c r="B2395" s="569" t="s">
        <v>1923</v>
      </c>
      <c r="C2395" s="814"/>
      <c r="D2395" s="570" t="s">
        <v>2025</v>
      </c>
      <c r="E2395" s="577">
        <v>1</v>
      </c>
      <c r="F2395" s="570" t="s">
        <v>72</v>
      </c>
      <c r="G2395" s="571"/>
      <c r="H2395" s="571">
        <f>SUM(H2396:H2407)</f>
        <v>0</v>
      </c>
      <c r="I2395" s="767"/>
      <c r="J2395" s="767">
        <f>SUM(J2396:J2407)</f>
        <v>0</v>
      </c>
      <c r="K2395" s="767"/>
      <c r="L2395" s="767">
        <f>SUM(L2396:L2407)</f>
        <v>0</v>
      </c>
      <c r="M2395" s="767">
        <f>SUM(M2396:M2407)</f>
        <v>0</v>
      </c>
      <c r="N2395" s="814"/>
      <c r="O2395" s="884">
        <f>SUM(O2396:O2407)</f>
        <v>0</v>
      </c>
      <c r="P2395" s="885" t="str">
        <f>B2395</f>
        <v>V5-1-B5</v>
      </c>
      <c r="Q2395" s="885"/>
      <c r="R2395" s="886"/>
      <c r="S2395" s="886"/>
      <c r="T2395" s="886"/>
      <c r="U2395" s="886"/>
      <c r="V2395" s="886"/>
      <c r="W2395" s="886"/>
      <c r="X2395" s="886">
        <f>SUM(X2397:X2406)</f>
        <v>0</v>
      </c>
      <c r="Y2395" s="887"/>
      <c r="Z2395" s="832"/>
      <c r="AA2395" s="832"/>
      <c r="AB2395" s="832"/>
      <c r="AC2395" s="832"/>
      <c r="AD2395" s="832"/>
      <c r="AE2395" s="832"/>
      <c r="AF2395" s="832"/>
      <c r="AG2395" s="832"/>
      <c r="AH2395" s="832"/>
      <c r="AI2395" s="832"/>
      <c r="AJ2395" s="832"/>
      <c r="AK2395" s="832"/>
      <c r="AL2395" s="832"/>
      <c r="AM2395" s="832"/>
      <c r="AN2395" s="832"/>
      <c r="AO2395" s="832"/>
      <c r="AP2395" s="832"/>
      <c r="AQ2395" s="832"/>
      <c r="AR2395" s="832"/>
      <c r="AS2395" s="832"/>
      <c r="AT2395" s="832"/>
      <c r="AU2395" s="832"/>
      <c r="AV2395" s="832"/>
      <c r="AW2395" s="832"/>
      <c r="AX2395" s="832"/>
      <c r="AY2395" s="832"/>
      <c r="AZ2395" s="832"/>
      <c r="BA2395" s="832"/>
      <c r="BB2395" s="832"/>
      <c r="BC2395" s="832"/>
      <c r="BD2395" s="832"/>
      <c r="BE2395" s="832"/>
      <c r="BF2395" s="832"/>
      <c r="BG2395" s="832"/>
      <c r="BH2395" s="832"/>
      <c r="BI2395" s="832"/>
      <c r="BJ2395" s="832"/>
      <c r="BK2395" s="832"/>
      <c r="BL2395" s="832"/>
      <c r="BM2395" s="832"/>
      <c r="BN2395" s="832"/>
      <c r="BO2395" s="832"/>
      <c r="BP2395" s="832"/>
      <c r="BQ2395" s="832"/>
      <c r="BR2395" s="832"/>
      <c r="BS2395" s="832"/>
    </row>
    <row r="2396" spans="1:71" ht="15.6" customHeight="1" outlineLevel="2" x14ac:dyDescent="0.2">
      <c r="B2396" s="578"/>
      <c r="D2396" s="587" t="s">
        <v>1883</v>
      </c>
      <c r="E2396" s="579"/>
      <c r="G2396" s="580"/>
      <c r="H2396" s="580"/>
      <c r="I2396" s="774"/>
      <c r="J2396" s="774"/>
      <c r="K2396" s="774"/>
      <c r="N2396" s="703"/>
      <c r="O2396" s="888"/>
      <c r="P2396" s="888"/>
      <c r="Q2396" s="888"/>
    </row>
    <row r="2397" spans="1:71" s="575" customFormat="1" ht="15.6" customHeight="1" outlineLevel="2" x14ac:dyDescent="0.2">
      <c r="A2397" s="811"/>
      <c r="B2397" s="688"/>
      <c r="C2397" s="694"/>
      <c r="D2397" s="576" t="str">
        <f>D2395</f>
        <v xml:space="preserve">Vervangen bestaande mechanische ventilatiebox* (Type 5. Repeterende woning) </v>
      </c>
      <c r="E2397" s="579">
        <v>1</v>
      </c>
      <c r="F2397" s="607" t="s">
        <v>72</v>
      </c>
      <c r="G2397" s="580"/>
      <c r="H2397" s="580">
        <f>E2397*G2397</f>
        <v>0</v>
      </c>
      <c r="I2397" s="768"/>
      <c r="J2397" s="768">
        <f>E2397*I2397</f>
        <v>0</v>
      </c>
      <c r="K2397" s="768"/>
      <c r="L2397" s="768">
        <f>K2397*E2397</f>
        <v>0</v>
      </c>
      <c r="M2397" s="768">
        <f>J2397+H2397*Tabellen!$K$2+L2397</f>
        <v>0</v>
      </c>
      <c r="N2397" s="704"/>
      <c r="O2397" s="889">
        <f>M2397</f>
        <v>0</v>
      </c>
      <c r="P2397" s="890"/>
      <c r="Q2397" s="891"/>
      <c r="R2397" s="911">
        <v>0.3</v>
      </c>
      <c r="S2397" s="889">
        <f>O2397*R2397</f>
        <v>0</v>
      </c>
      <c r="T2397" s="889">
        <f>O2397-S2397</f>
        <v>0</v>
      </c>
      <c r="U2397" s="889"/>
      <c r="V2397" s="889">
        <f>O2397*Tabellen!$H$2</f>
        <v>0</v>
      </c>
      <c r="W2397" s="889">
        <f>U2397+V2397</f>
        <v>0</v>
      </c>
      <c r="X2397" s="889">
        <f>O2397+W2397</f>
        <v>0</v>
      </c>
      <c r="Y2397" s="890"/>
      <c r="Z2397" s="841"/>
      <c r="AA2397" s="839"/>
      <c r="AB2397" s="839"/>
      <c r="AC2397" s="839"/>
      <c r="AD2397" s="839"/>
      <c r="AE2397" s="839"/>
      <c r="AF2397" s="839"/>
      <c r="AG2397" s="839"/>
      <c r="AH2397" s="839"/>
      <c r="AI2397" s="839"/>
      <c r="AJ2397" s="839"/>
      <c r="AK2397" s="839"/>
      <c r="AL2397" s="839"/>
      <c r="AM2397" s="839"/>
      <c r="AN2397" s="839"/>
      <c r="AO2397" s="839"/>
      <c r="AP2397" s="839"/>
      <c r="AQ2397" s="839"/>
      <c r="AR2397" s="839"/>
      <c r="AS2397" s="839"/>
      <c r="AT2397" s="839"/>
      <c r="AU2397" s="839"/>
      <c r="AV2397" s="839"/>
      <c r="AW2397" s="839"/>
      <c r="AX2397" s="839"/>
      <c r="AY2397" s="839"/>
      <c r="AZ2397" s="839"/>
      <c r="BA2397" s="839"/>
      <c r="BB2397" s="839"/>
      <c r="BC2397" s="839"/>
      <c r="BD2397" s="839"/>
      <c r="BE2397" s="839"/>
      <c r="BF2397" s="839"/>
      <c r="BG2397" s="839"/>
      <c r="BH2397" s="839"/>
      <c r="BI2397" s="839"/>
      <c r="BJ2397" s="839"/>
      <c r="BK2397" s="839"/>
      <c r="BL2397" s="839"/>
      <c r="BM2397" s="839"/>
      <c r="BN2397" s="839"/>
      <c r="BO2397" s="839"/>
      <c r="BP2397" s="839"/>
      <c r="BQ2397" s="839"/>
      <c r="BR2397" s="839"/>
      <c r="BS2397" s="839"/>
    </row>
    <row r="2398" spans="1:71" s="575" customFormat="1" ht="15.6" customHeight="1" outlineLevel="2" x14ac:dyDescent="0.2">
      <c r="A2398" s="811"/>
      <c r="B2398" s="688"/>
      <c r="C2398" s="694"/>
      <c r="D2398" s="576" t="s">
        <v>1882</v>
      </c>
      <c r="E2398" s="591"/>
      <c r="F2398" s="592"/>
      <c r="G2398" s="572"/>
      <c r="H2398" s="572"/>
      <c r="I2398" s="773"/>
      <c r="J2398" s="771"/>
      <c r="K2398" s="771"/>
      <c r="L2398" s="771"/>
      <c r="M2398" s="772"/>
      <c r="N2398" s="704"/>
      <c r="O2398" s="890"/>
      <c r="P2398" s="890"/>
      <c r="Q2398" s="891"/>
      <c r="R2398" s="889"/>
      <c r="S2398" s="889"/>
      <c r="T2398" s="889"/>
      <c r="U2398" s="889"/>
      <c r="V2398" s="889"/>
      <c r="W2398" s="889"/>
      <c r="X2398" s="889"/>
      <c r="Y2398" s="890"/>
      <c r="Z2398" s="841"/>
      <c r="AA2398" s="839"/>
      <c r="AB2398" s="839"/>
      <c r="AC2398" s="839"/>
      <c r="AD2398" s="839"/>
      <c r="AE2398" s="839"/>
      <c r="AF2398" s="839"/>
      <c r="AG2398" s="839"/>
      <c r="AH2398" s="839"/>
      <c r="AI2398" s="839"/>
      <c r="AJ2398" s="839"/>
      <c r="AK2398" s="839"/>
      <c r="AL2398" s="839"/>
      <c r="AM2398" s="839"/>
      <c r="AN2398" s="839"/>
      <c r="AO2398" s="839"/>
      <c r="AP2398" s="839"/>
      <c r="AQ2398" s="839"/>
      <c r="AR2398" s="839"/>
      <c r="AS2398" s="839"/>
      <c r="AT2398" s="839"/>
      <c r="AU2398" s="839"/>
      <c r="AV2398" s="839"/>
      <c r="AW2398" s="839"/>
      <c r="AX2398" s="839"/>
      <c r="AY2398" s="839"/>
      <c r="AZ2398" s="839"/>
      <c r="BA2398" s="839"/>
      <c r="BB2398" s="839"/>
      <c r="BC2398" s="839"/>
      <c r="BD2398" s="839"/>
      <c r="BE2398" s="839"/>
      <c r="BF2398" s="839"/>
      <c r="BG2398" s="839"/>
      <c r="BH2398" s="839"/>
      <c r="BI2398" s="839"/>
      <c r="BJ2398" s="839"/>
      <c r="BK2398" s="839"/>
      <c r="BL2398" s="839"/>
      <c r="BM2398" s="839"/>
      <c r="BN2398" s="839"/>
      <c r="BO2398" s="839"/>
      <c r="BP2398" s="839"/>
      <c r="BQ2398" s="839"/>
      <c r="BR2398" s="839"/>
      <c r="BS2398" s="839"/>
    </row>
    <row r="2399" spans="1:71" s="575" customFormat="1" ht="15.6" customHeight="1" outlineLevel="2" x14ac:dyDescent="0.2">
      <c r="A2399" s="811"/>
      <c r="B2399" s="688"/>
      <c r="C2399" s="694"/>
      <c r="D2399" s="576" t="s">
        <v>1881</v>
      </c>
      <c r="E2399" s="591"/>
      <c r="F2399" s="592"/>
      <c r="G2399" s="572"/>
      <c r="H2399" s="572"/>
      <c r="I2399" s="773"/>
      <c r="J2399" s="771"/>
      <c r="K2399" s="771"/>
      <c r="L2399" s="771"/>
      <c r="M2399" s="772"/>
      <c r="N2399" s="704"/>
      <c r="O2399" s="890"/>
      <c r="P2399" s="890"/>
      <c r="Q2399" s="891"/>
      <c r="R2399" s="889"/>
      <c r="S2399" s="889"/>
      <c r="T2399" s="889"/>
      <c r="U2399" s="889"/>
      <c r="V2399" s="889"/>
      <c r="W2399" s="889"/>
      <c r="X2399" s="889"/>
      <c r="Y2399" s="890"/>
      <c r="Z2399" s="841"/>
      <c r="AA2399" s="839"/>
      <c r="AB2399" s="839"/>
      <c r="AC2399" s="839"/>
      <c r="AD2399" s="839"/>
      <c r="AE2399" s="839"/>
      <c r="AF2399" s="839"/>
      <c r="AG2399" s="839"/>
      <c r="AH2399" s="839"/>
      <c r="AI2399" s="839"/>
      <c r="AJ2399" s="839"/>
      <c r="AK2399" s="839"/>
      <c r="AL2399" s="839"/>
      <c r="AM2399" s="839"/>
      <c r="AN2399" s="839"/>
      <c r="AO2399" s="839"/>
      <c r="AP2399" s="839"/>
      <c r="AQ2399" s="839"/>
      <c r="AR2399" s="839"/>
      <c r="AS2399" s="839"/>
      <c r="AT2399" s="839"/>
      <c r="AU2399" s="839"/>
      <c r="AV2399" s="839"/>
      <c r="AW2399" s="839"/>
      <c r="AX2399" s="839"/>
      <c r="AY2399" s="839"/>
      <c r="AZ2399" s="839"/>
      <c r="BA2399" s="839"/>
      <c r="BB2399" s="839"/>
      <c r="BC2399" s="839"/>
      <c r="BD2399" s="839"/>
      <c r="BE2399" s="839"/>
      <c r="BF2399" s="839"/>
      <c r="BG2399" s="839"/>
      <c r="BH2399" s="839"/>
      <c r="BI2399" s="839"/>
      <c r="BJ2399" s="839"/>
      <c r="BK2399" s="839"/>
      <c r="BL2399" s="839"/>
      <c r="BM2399" s="839"/>
      <c r="BN2399" s="839"/>
      <c r="BO2399" s="839"/>
      <c r="BP2399" s="839"/>
      <c r="BQ2399" s="839"/>
      <c r="BR2399" s="839"/>
      <c r="BS2399" s="839"/>
    </row>
    <row r="2400" spans="1:71" s="575" customFormat="1" ht="15.6" customHeight="1" outlineLevel="2" x14ac:dyDescent="0.2">
      <c r="A2400" s="811"/>
      <c r="B2400" s="688"/>
      <c r="C2400" s="694"/>
      <c r="D2400" s="576" t="s">
        <v>1882</v>
      </c>
      <c r="E2400" s="591"/>
      <c r="F2400" s="592"/>
      <c r="G2400" s="572"/>
      <c r="H2400" s="572"/>
      <c r="I2400" s="773"/>
      <c r="J2400" s="771"/>
      <c r="K2400" s="771"/>
      <c r="L2400" s="771"/>
      <c r="M2400" s="772"/>
      <c r="N2400" s="704"/>
      <c r="O2400" s="890"/>
      <c r="P2400" s="890"/>
      <c r="Q2400" s="891"/>
      <c r="R2400" s="889"/>
      <c r="S2400" s="889"/>
      <c r="T2400" s="889"/>
      <c r="U2400" s="889"/>
      <c r="V2400" s="889"/>
      <c r="W2400" s="889"/>
      <c r="X2400" s="889"/>
      <c r="Y2400" s="890"/>
      <c r="Z2400" s="841"/>
      <c r="AA2400" s="839"/>
      <c r="AB2400" s="839"/>
      <c r="AC2400" s="839"/>
      <c r="AD2400" s="839"/>
      <c r="AE2400" s="839"/>
      <c r="AF2400" s="839"/>
      <c r="AG2400" s="839"/>
      <c r="AH2400" s="839"/>
      <c r="AI2400" s="839"/>
      <c r="AJ2400" s="839"/>
      <c r="AK2400" s="839"/>
      <c r="AL2400" s="839"/>
      <c r="AM2400" s="839"/>
      <c r="AN2400" s="839"/>
      <c r="AO2400" s="839"/>
      <c r="AP2400" s="839"/>
      <c r="AQ2400" s="839"/>
      <c r="AR2400" s="839"/>
      <c r="AS2400" s="839"/>
      <c r="AT2400" s="839"/>
      <c r="AU2400" s="839"/>
      <c r="AV2400" s="839"/>
      <c r="AW2400" s="839"/>
      <c r="AX2400" s="839"/>
      <c r="AY2400" s="839"/>
      <c r="AZ2400" s="839"/>
      <c r="BA2400" s="839"/>
      <c r="BB2400" s="839"/>
      <c r="BC2400" s="839"/>
      <c r="BD2400" s="839"/>
      <c r="BE2400" s="839"/>
      <c r="BF2400" s="839"/>
      <c r="BG2400" s="839"/>
      <c r="BH2400" s="839"/>
      <c r="BI2400" s="839"/>
      <c r="BJ2400" s="839"/>
      <c r="BK2400" s="839"/>
      <c r="BL2400" s="839"/>
      <c r="BM2400" s="839"/>
      <c r="BN2400" s="839"/>
      <c r="BO2400" s="839"/>
      <c r="BP2400" s="839"/>
      <c r="BQ2400" s="839"/>
      <c r="BR2400" s="839"/>
      <c r="BS2400" s="839"/>
    </row>
    <row r="2401" spans="1:71" s="575" customFormat="1" ht="15.6" customHeight="1" outlineLevel="2" x14ac:dyDescent="0.2">
      <c r="A2401" s="811"/>
      <c r="B2401" s="688"/>
      <c r="C2401" s="694"/>
      <c r="D2401" s="576" t="s">
        <v>1895</v>
      </c>
      <c r="E2401" s="591"/>
      <c r="F2401" s="592"/>
      <c r="G2401" s="572"/>
      <c r="H2401" s="572"/>
      <c r="I2401" s="773"/>
      <c r="J2401" s="771"/>
      <c r="K2401" s="771"/>
      <c r="L2401" s="771"/>
      <c r="M2401" s="772"/>
      <c r="N2401" s="704"/>
      <c r="O2401" s="890"/>
      <c r="P2401" s="890"/>
      <c r="Q2401" s="891"/>
      <c r="R2401" s="889"/>
      <c r="S2401" s="889"/>
      <c r="T2401" s="889"/>
      <c r="U2401" s="889"/>
      <c r="V2401" s="889"/>
      <c r="W2401" s="889"/>
      <c r="X2401" s="889"/>
      <c r="Y2401" s="890"/>
      <c r="Z2401" s="841"/>
      <c r="AA2401" s="839"/>
      <c r="AB2401" s="839"/>
      <c r="AC2401" s="839"/>
      <c r="AD2401" s="839"/>
      <c r="AE2401" s="839"/>
      <c r="AF2401" s="839"/>
      <c r="AG2401" s="839"/>
      <c r="AH2401" s="839"/>
      <c r="AI2401" s="839"/>
      <c r="AJ2401" s="839"/>
      <c r="AK2401" s="839"/>
      <c r="AL2401" s="839"/>
      <c r="AM2401" s="839"/>
      <c r="AN2401" s="839"/>
      <c r="AO2401" s="839"/>
      <c r="AP2401" s="839"/>
      <c r="AQ2401" s="839"/>
      <c r="AR2401" s="839"/>
      <c r="AS2401" s="839"/>
      <c r="AT2401" s="839"/>
      <c r="AU2401" s="839"/>
      <c r="AV2401" s="839"/>
      <c r="AW2401" s="839"/>
      <c r="AX2401" s="839"/>
      <c r="AY2401" s="839"/>
      <c r="AZ2401" s="839"/>
      <c r="BA2401" s="839"/>
      <c r="BB2401" s="839"/>
      <c r="BC2401" s="839"/>
      <c r="BD2401" s="839"/>
      <c r="BE2401" s="839"/>
      <c r="BF2401" s="839"/>
      <c r="BG2401" s="839"/>
      <c r="BH2401" s="839"/>
      <c r="BI2401" s="839"/>
      <c r="BJ2401" s="839"/>
      <c r="BK2401" s="839"/>
      <c r="BL2401" s="839"/>
      <c r="BM2401" s="839"/>
      <c r="BN2401" s="839"/>
      <c r="BO2401" s="839"/>
      <c r="BP2401" s="839"/>
      <c r="BQ2401" s="839"/>
      <c r="BR2401" s="839"/>
      <c r="BS2401" s="839"/>
    </row>
    <row r="2402" spans="1:71" s="575" customFormat="1" ht="15.6" customHeight="1" outlineLevel="2" x14ac:dyDescent="0.2">
      <c r="A2402" s="811"/>
      <c r="B2402" s="688"/>
      <c r="C2402" s="694"/>
      <c r="D2402" s="576" t="s">
        <v>1876</v>
      </c>
      <c r="E2402" s="591"/>
      <c r="F2402" s="592"/>
      <c r="G2402" s="572"/>
      <c r="H2402" s="572"/>
      <c r="I2402" s="773"/>
      <c r="J2402" s="771"/>
      <c r="K2402" s="771"/>
      <c r="L2402" s="771"/>
      <c r="M2402" s="772"/>
      <c r="N2402" s="704"/>
      <c r="O2402" s="890"/>
      <c r="P2402" s="890"/>
      <c r="Q2402" s="891"/>
      <c r="R2402" s="889"/>
      <c r="S2402" s="889"/>
      <c r="T2402" s="889"/>
      <c r="U2402" s="889"/>
      <c r="V2402" s="889"/>
      <c r="W2402" s="889"/>
      <c r="X2402" s="889"/>
      <c r="Y2402" s="890"/>
      <c r="Z2402" s="841"/>
      <c r="AA2402" s="839"/>
      <c r="AB2402" s="839"/>
      <c r="AC2402" s="839"/>
      <c r="AD2402" s="839"/>
      <c r="AE2402" s="839"/>
      <c r="AF2402" s="839"/>
      <c r="AG2402" s="839"/>
      <c r="AH2402" s="839"/>
      <c r="AI2402" s="839"/>
      <c r="AJ2402" s="839"/>
      <c r="AK2402" s="839"/>
      <c r="AL2402" s="839"/>
      <c r="AM2402" s="839"/>
      <c r="AN2402" s="839"/>
      <c r="AO2402" s="839"/>
      <c r="AP2402" s="839"/>
      <c r="AQ2402" s="839"/>
      <c r="AR2402" s="839"/>
      <c r="AS2402" s="839"/>
      <c r="AT2402" s="839"/>
      <c r="AU2402" s="839"/>
      <c r="AV2402" s="839"/>
      <c r="AW2402" s="839"/>
      <c r="AX2402" s="839"/>
      <c r="AY2402" s="839"/>
      <c r="AZ2402" s="839"/>
      <c r="BA2402" s="839"/>
      <c r="BB2402" s="839"/>
      <c r="BC2402" s="839"/>
      <c r="BD2402" s="839"/>
      <c r="BE2402" s="839"/>
      <c r="BF2402" s="839"/>
      <c r="BG2402" s="839"/>
      <c r="BH2402" s="839"/>
      <c r="BI2402" s="839"/>
      <c r="BJ2402" s="839"/>
      <c r="BK2402" s="839"/>
      <c r="BL2402" s="839"/>
      <c r="BM2402" s="839"/>
      <c r="BN2402" s="839"/>
      <c r="BO2402" s="839"/>
      <c r="BP2402" s="839"/>
      <c r="BQ2402" s="839"/>
      <c r="BR2402" s="839"/>
      <c r="BS2402" s="839"/>
    </row>
    <row r="2403" spans="1:71" s="575" customFormat="1" ht="15.6" customHeight="1" outlineLevel="2" x14ac:dyDescent="0.2">
      <c r="A2403" s="811"/>
      <c r="B2403" s="688"/>
      <c r="C2403" s="694"/>
      <c r="D2403" s="576" t="s">
        <v>1877</v>
      </c>
      <c r="E2403" s="591"/>
      <c r="F2403" s="592"/>
      <c r="G2403" s="572"/>
      <c r="H2403" s="572"/>
      <c r="I2403" s="773"/>
      <c r="J2403" s="771"/>
      <c r="K2403" s="771"/>
      <c r="L2403" s="771"/>
      <c r="M2403" s="772"/>
      <c r="N2403" s="704"/>
      <c r="O2403" s="888"/>
      <c r="P2403" s="888"/>
      <c r="Q2403" s="891"/>
      <c r="R2403" s="889"/>
      <c r="S2403" s="889"/>
      <c r="T2403" s="889"/>
      <c r="U2403" s="889"/>
      <c r="V2403" s="889"/>
      <c r="W2403" s="889"/>
      <c r="X2403" s="889"/>
      <c r="Y2403" s="890"/>
      <c r="Z2403" s="841"/>
      <c r="AA2403" s="839"/>
      <c r="AB2403" s="839"/>
      <c r="AC2403" s="839"/>
      <c r="AD2403" s="839"/>
      <c r="AE2403" s="839"/>
      <c r="AF2403" s="839"/>
      <c r="AG2403" s="839"/>
      <c r="AH2403" s="839"/>
      <c r="AI2403" s="839"/>
      <c r="AJ2403" s="839"/>
      <c r="AK2403" s="839"/>
      <c r="AL2403" s="839"/>
      <c r="AM2403" s="839"/>
      <c r="AN2403" s="839"/>
      <c r="AO2403" s="839"/>
      <c r="AP2403" s="839"/>
      <c r="AQ2403" s="839"/>
      <c r="AR2403" s="839"/>
      <c r="AS2403" s="839"/>
      <c r="AT2403" s="839"/>
      <c r="AU2403" s="839"/>
      <c r="AV2403" s="839"/>
      <c r="AW2403" s="839"/>
      <c r="AX2403" s="839"/>
      <c r="AY2403" s="839"/>
      <c r="AZ2403" s="839"/>
      <c r="BA2403" s="839"/>
      <c r="BB2403" s="839"/>
      <c r="BC2403" s="839"/>
      <c r="BD2403" s="839"/>
      <c r="BE2403" s="839"/>
      <c r="BF2403" s="839"/>
      <c r="BG2403" s="839"/>
      <c r="BH2403" s="839"/>
      <c r="BI2403" s="839"/>
      <c r="BJ2403" s="839"/>
      <c r="BK2403" s="839"/>
      <c r="BL2403" s="839"/>
      <c r="BM2403" s="839"/>
      <c r="BN2403" s="839"/>
      <c r="BO2403" s="839"/>
      <c r="BP2403" s="839"/>
      <c r="BQ2403" s="839"/>
      <c r="BR2403" s="839"/>
      <c r="BS2403" s="839"/>
    </row>
    <row r="2404" spans="1:71" s="575" customFormat="1" ht="15.6" customHeight="1" outlineLevel="2" x14ac:dyDescent="0.2">
      <c r="A2404" s="811"/>
      <c r="B2404" s="688"/>
      <c r="C2404" s="694"/>
      <c r="D2404" s="576" t="s">
        <v>1878</v>
      </c>
      <c r="E2404" s="591"/>
      <c r="F2404" s="592"/>
      <c r="G2404" s="572"/>
      <c r="H2404" s="572"/>
      <c r="I2404" s="773"/>
      <c r="J2404" s="771"/>
      <c r="K2404" s="771"/>
      <c r="L2404" s="771"/>
      <c r="M2404" s="772"/>
      <c r="N2404" s="704"/>
      <c r="O2404" s="888"/>
      <c r="P2404" s="888"/>
      <c r="Q2404" s="891"/>
      <c r="R2404" s="889"/>
      <c r="S2404" s="889"/>
      <c r="T2404" s="889"/>
      <c r="U2404" s="889"/>
      <c r="V2404" s="889"/>
      <c r="W2404" s="889"/>
      <c r="X2404" s="889"/>
      <c r="Y2404" s="890"/>
      <c r="Z2404" s="841"/>
      <c r="AA2404" s="839"/>
      <c r="AB2404" s="839"/>
      <c r="AC2404" s="839"/>
      <c r="AD2404" s="839"/>
      <c r="AE2404" s="839"/>
      <c r="AF2404" s="839"/>
      <c r="AG2404" s="839"/>
      <c r="AH2404" s="839"/>
      <c r="AI2404" s="839"/>
      <c r="AJ2404" s="839"/>
      <c r="AK2404" s="839"/>
      <c r="AL2404" s="839"/>
      <c r="AM2404" s="839"/>
      <c r="AN2404" s="839"/>
      <c r="AO2404" s="839"/>
      <c r="AP2404" s="839"/>
      <c r="AQ2404" s="839"/>
      <c r="AR2404" s="839"/>
      <c r="AS2404" s="839"/>
      <c r="AT2404" s="839"/>
      <c r="AU2404" s="839"/>
      <c r="AV2404" s="839"/>
      <c r="AW2404" s="839"/>
      <c r="AX2404" s="839"/>
      <c r="AY2404" s="839"/>
      <c r="AZ2404" s="839"/>
      <c r="BA2404" s="839"/>
      <c r="BB2404" s="839"/>
      <c r="BC2404" s="839"/>
      <c r="BD2404" s="839"/>
      <c r="BE2404" s="839"/>
      <c r="BF2404" s="839"/>
      <c r="BG2404" s="839"/>
      <c r="BH2404" s="839"/>
      <c r="BI2404" s="839"/>
      <c r="BJ2404" s="839"/>
      <c r="BK2404" s="839"/>
      <c r="BL2404" s="839"/>
      <c r="BM2404" s="839"/>
      <c r="BN2404" s="839"/>
      <c r="BO2404" s="839"/>
      <c r="BP2404" s="839"/>
      <c r="BQ2404" s="839"/>
      <c r="BR2404" s="839"/>
      <c r="BS2404" s="839"/>
    </row>
    <row r="2405" spans="1:71" ht="15.6" customHeight="1" outlineLevel="2" x14ac:dyDescent="0.2">
      <c r="B2405" s="578"/>
      <c r="D2405" s="576" t="s">
        <v>1879</v>
      </c>
      <c r="E2405" s="591"/>
      <c r="F2405" s="592"/>
      <c r="G2405" s="572"/>
      <c r="H2405" s="572"/>
      <c r="I2405" s="773"/>
      <c r="J2405" s="771"/>
      <c r="K2405" s="771"/>
      <c r="L2405" s="771"/>
      <c r="M2405" s="772"/>
      <c r="N2405" s="703"/>
      <c r="O2405" s="888"/>
      <c r="P2405" s="888"/>
      <c r="Q2405" s="888"/>
      <c r="R2405" s="888"/>
      <c r="S2405" s="888"/>
      <c r="T2405" s="888"/>
      <c r="U2405" s="888"/>
      <c r="V2405" s="888"/>
      <c r="W2405" s="888"/>
      <c r="X2405" s="888"/>
    </row>
    <row r="2406" spans="1:71" ht="15.6" customHeight="1" outlineLevel="2" x14ac:dyDescent="0.2">
      <c r="B2406" s="578"/>
      <c r="D2406" s="576" t="s">
        <v>1880</v>
      </c>
      <c r="E2406" s="579"/>
      <c r="G2406" s="580"/>
      <c r="H2406" s="580"/>
      <c r="N2406" s="703"/>
      <c r="O2406" s="888"/>
      <c r="P2406" s="888"/>
      <c r="Q2406" s="891"/>
    </row>
    <row r="2407" spans="1:71" ht="15.6" customHeight="1" outlineLevel="2" x14ac:dyDescent="0.2"/>
    <row r="2408" spans="1:71" ht="9" customHeight="1" outlineLevel="1" x14ac:dyDescent="0.2">
      <c r="B2408" s="582"/>
      <c r="D2408" s="582"/>
      <c r="E2408" s="585"/>
      <c r="F2408" s="583"/>
      <c r="G2408" s="584"/>
      <c r="H2408" s="584"/>
      <c r="I2408" s="769"/>
      <c r="J2408" s="769"/>
      <c r="K2408" s="769"/>
      <c r="L2408" s="769"/>
      <c r="M2408" s="769"/>
      <c r="N2408" s="694"/>
      <c r="O2408" s="892"/>
      <c r="P2408" s="892"/>
      <c r="Q2408" s="892"/>
      <c r="R2408" s="893"/>
      <c r="S2408" s="893"/>
      <c r="T2408" s="893"/>
      <c r="U2408" s="893"/>
      <c r="V2408" s="893"/>
      <c r="W2408" s="893"/>
      <c r="X2408" s="893"/>
      <c r="Y2408" s="892"/>
      <c r="Z2408" s="837"/>
      <c r="AA2408" s="838"/>
      <c r="AG2408" s="835"/>
      <c r="AH2408" s="835"/>
    </row>
    <row r="2409" spans="1:71" ht="15.6" customHeight="1" outlineLevel="1" x14ac:dyDescent="0.2">
      <c r="B2409" s="569" t="s">
        <v>1130</v>
      </c>
      <c r="C2409" s="814"/>
      <c r="D2409" s="570" t="s">
        <v>1047</v>
      </c>
      <c r="E2409" s="585"/>
      <c r="F2409" s="583"/>
      <c r="G2409" s="584"/>
      <c r="H2409" s="584"/>
      <c r="I2409" s="769"/>
      <c r="J2409" s="769"/>
      <c r="K2409" s="769"/>
      <c r="L2409" s="769"/>
      <c r="M2409" s="769"/>
      <c r="N2409" s="694"/>
      <c r="O2409" s="892"/>
      <c r="P2409" s="892"/>
      <c r="Q2409" s="892"/>
      <c r="R2409" s="893"/>
      <c r="S2409" s="893"/>
      <c r="T2409" s="893"/>
      <c r="U2409" s="893"/>
      <c r="V2409" s="893"/>
      <c r="W2409" s="893"/>
      <c r="X2409" s="893"/>
      <c r="Y2409" s="892"/>
      <c r="Z2409" s="837"/>
      <c r="AA2409" s="838"/>
      <c r="AG2409" s="835"/>
      <c r="AH2409" s="835"/>
    </row>
    <row r="2410" spans="1:71" ht="9" customHeight="1" outlineLevel="1" x14ac:dyDescent="0.2">
      <c r="B2410" s="582"/>
      <c r="D2410" s="583"/>
      <c r="E2410" s="585"/>
      <c r="F2410" s="583"/>
      <c r="G2410" s="584"/>
      <c r="H2410" s="584"/>
      <c r="I2410" s="769"/>
      <c r="J2410" s="769"/>
      <c r="K2410" s="769"/>
      <c r="L2410" s="769"/>
      <c r="M2410" s="769"/>
      <c r="N2410" s="694"/>
      <c r="O2410" s="892"/>
      <c r="P2410" s="892"/>
      <c r="Q2410" s="892"/>
      <c r="R2410" s="893"/>
      <c r="S2410" s="893"/>
      <c r="T2410" s="893"/>
      <c r="U2410" s="893"/>
      <c r="V2410" s="893"/>
      <c r="W2410" s="893"/>
      <c r="X2410" s="893"/>
      <c r="Y2410" s="892"/>
      <c r="Z2410" s="837"/>
      <c r="AA2410" s="838"/>
      <c r="AG2410" s="835"/>
      <c r="AH2410" s="835"/>
    </row>
    <row r="2411" spans="1:71" s="789" customFormat="1" ht="15.6" customHeight="1" outlineLevel="1" x14ac:dyDescent="0.2">
      <c r="B2411" s="569" t="s">
        <v>1129</v>
      </c>
      <c r="C2411" s="814"/>
      <c r="D2411" s="570" t="s">
        <v>1047</v>
      </c>
      <c r="E2411" s="577">
        <v>1</v>
      </c>
      <c r="F2411" s="570" t="s">
        <v>72</v>
      </c>
      <c r="G2411" s="571"/>
      <c r="H2411" s="571">
        <f>SUM(H2412:H2424)</f>
        <v>0</v>
      </c>
      <c r="I2411" s="767"/>
      <c r="J2411" s="767">
        <f>SUM(J2412:J2424)</f>
        <v>0</v>
      </c>
      <c r="K2411" s="767"/>
      <c r="L2411" s="767">
        <f>SUM(L2412:L2424)</f>
        <v>2561.67</v>
      </c>
      <c r="M2411" s="767">
        <f>SUM(M2412:M2422)</f>
        <v>2561.67</v>
      </c>
      <c r="N2411" s="814"/>
      <c r="O2411" s="884">
        <f>SUM(O2412:O2422)</f>
        <v>2561.67</v>
      </c>
      <c r="P2411" s="885" t="str">
        <f>B2411</f>
        <v>V5-1-C1</v>
      </c>
      <c r="Q2411" s="885"/>
      <c r="R2411" s="886"/>
      <c r="S2411" s="886"/>
      <c r="T2411" s="886"/>
      <c r="U2411" s="886"/>
      <c r="V2411" s="886"/>
      <c r="W2411" s="886"/>
      <c r="X2411" s="886">
        <f>SUM(X2412:X2422)</f>
        <v>3099.6206999999999</v>
      </c>
      <c r="Y2411" s="887"/>
      <c r="Z2411" s="832"/>
      <c r="AA2411" s="832"/>
      <c r="AB2411" s="832"/>
      <c r="AC2411" s="832"/>
      <c r="AD2411" s="832"/>
      <c r="AE2411" s="832"/>
      <c r="AF2411" s="832"/>
      <c r="AG2411" s="832"/>
      <c r="AH2411" s="832"/>
      <c r="AI2411" s="832"/>
      <c r="AJ2411" s="832"/>
      <c r="AK2411" s="832"/>
      <c r="AL2411" s="832"/>
      <c r="AM2411" s="832"/>
      <c r="AN2411" s="832"/>
      <c r="AO2411" s="832"/>
      <c r="AP2411" s="832"/>
      <c r="AQ2411" s="832"/>
      <c r="AR2411" s="832"/>
      <c r="AS2411" s="832"/>
      <c r="AT2411" s="832"/>
      <c r="AU2411" s="832"/>
      <c r="AV2411" s="832"/>
      <c r="AW2411" s="832"/>
      <c r="AX2411" s="832"/>
      <c r="AY2411" s="832"/>
      <c r="AZ2411" s="832"/>
      <c r="BA2411" s="832"/>
      <c r="BB2411" s="832"/>
      <c r="BC2411" s="832"/>
      <c r="BD2411" s="832"/>
      <c r="BE2411" s="832"/>
      <c r="BF2411" s="832"/>
      <c r="BG2411" s="832"/>
      <c r="BH2411" s="832"/>
      <c r="BI2411" s="832"/>
      <c r="BJ2411" s="832"/>
      <c r="BK2411" s="832"/>
      <c r="BL2411" s="832"/>
      <c r="BM2411" s="832"/>
      <c r="BN2411" s="832"/>
      <c r="BO2411" s="832"/>
      <c r="BP2411" s="832"/>
      <c r="BQ2411" s="832"/>
      <c r="BR2411" s="832"/>
      <c r="BS2411" s="832"/>
    </row>
    <row r="2412" spans="1:71" ht="15.6" customHeight="1" outlineLevel="2" x14ac:dyDescent="0.2">
      <c r="B2412" s="578"/>
      <c r="D2412" s="587" t="s">
        <v>1883</v>
      </c>
      <c r="E2412" s="579"/>
      <c r="G2412" s="580"/>
      <c r="H2412" s="580"/>
      <c r="I2412" s="774"/>
      <c r="J2412" s="774"/>
      <c r="K2412" s="774"/>
      <c r="N2412" s="703"/>
      <c r="O2412" s="888"/>
      <c r="P2412" s="888"/>
      <c r="Q2412" s="888"/>
    </row>
    <row r="2413" spans="1:71" s="575" customFormat="1" ht="15.6" customHeight="1" outlineLevel="2" x14ac:dyDescent="0.2">
      <c r="A2413" s="811"/>
      <c r="B2413" s="688"/>
      <c r="C2413" s="694"/>
      <c r="D2413" s="576" t="str">
        <f>D2411</f>
        <v xml:space="preserve">Plaatsen van mechanische ventilatiebox* systeem </v>
      </c>
      <c r="E2413" s="579">
        <v>1</v>
      </c>
      <c r="F2413" s="607" t="s">
        <v>72</v>
      </c>
      <c r="G2413" s="580"/>
      <c r="H2413" s="580">
        <f>E2413*G2413</f>
        <v>0</v>
      </c>
      <c r="I2413" s="768"/>
      <c r="J2413" s="768">
        <f>E2413*I2413</f>
        <v>0</v>
      </c>
      <c r="K2413" s="768">
        <v>2561.67</v>
      </c>
      <c r="L2413" s="768">
        <f>K2413*E2413</f>
        <v>2561.67</v>
      </c>
      <c r="M2413" s="768">
        <f>J2413+H2413*Tabellen!$K$2+L2413</f>
        <v>2561.67</v>
      </c>
      <c r="N2413" s="704"/>
      <c r="O2413" s="889">
        <f>M2413</f>
        <v>2561.67</v>
      </c>
      <c r="P2413" s="890"/>
      <c r="Q2413" s="891"/>
      <c r="R2413" s="911">
        <v>0.35</v>
      </c>
      <c r="S2413" s="889">
        <f>O2413*R2413</f>
        <v>896.58449999999993</v>
      </c>
      <c r="T2413" s="889">
        <f>O2413-S2413</f>
        <v>1665.0855000000001</v>
      </c>
      <c r="U2413" s="889"/>
      <c r="V2413" s="889">
        <f>O2413*Tabellen!$H$2</f>
        <v>537.95069999999998</v>
      </c>
      <c r="W2413" s="889">
        <f>U2413+V2413</f>
        <v>537.95069999999998</v>
      </c>
      <c r="X2413" s="889">
        <f>O2413+W2413</f>
        <v>3099.6206999999999</v>
      </c>
      <c r="Y2413" s="890"/>
      <c r="Z2413" s="841"/>
      <c r="AA2413" s="839"/>
      <c r="AB2413" s="839"/>
      <c r="AC2413" s="839"/>
      <c r="AD2413" s="839"/>
      <c r="AE2413" s="839"/>
      <c r="AF2413" s="839"/>
      <c r="AG2413" s="839"/>
      <c r="AH2413" s="839"/>
      <c r="AI2413" s="839"/>
      <c r="AJ2413" s="839"/>
      <c r="AK2413" s="839"/>
      <c r="AL2413" s="839"/>
      <c r="AM2413" s="839"/>
      <c r="AN2413" s="839"/>
      <c r="AO2413" s="839"/>
      <c r="AP2413" s="839"/>
      <c r="AQ2413" s="839"/>
      <c r="AR2413" s="839"/>
      <c r="AS2413" s="839"/>
      <c r="AT2413" s="839"/>
      <c r="AU2413" s="839"/>
      <c r="AV2413" s="839"/>
      <c r="AW2413" s="839"/>
      <c r="AX2413" s="839"/>
      <c r="AY2413" s="839"/>
      <c r="AZ2413" s="839"/>
      <c r="BA2413" s="839"/>
      <c r="BB2413" s="839"/>
      <c r="BC2413" s="839"/>
      <c r="BD2413" s="839"/>
      <c r="BE2413" s="839"/>
      <c r="BF2413" s="839"/>
      <c r="BG2413" s="839"/>
      <c r="BH2413" s="839"/>
      <c r="BI2413" s="839"/>
      <c r="BJ2413" s="839"/>
      <c r="BK2413" s="839"/>
      <c r="BL2413" s="839"/>
      <c r="BM2413" s="839"/>
      <c r="BN2413" s="839"/>
      <c r="BO2413" s="839"/>
      <c r="BP2413" s="839"/>
      <c r="BQ2413" s="839"/>
      <c r="BR2413" s="839"/>
      <c r="BS2413" s="839"/>
    </row>
    <row r="2414" spans="1:71" s="575" customFormat="1" ht="15.6" customHeight="1" outlineLevel="2" x14ac:dyDescent="0.2">
      <c r="A2414" s="811"/>
      <c r="B2414" s="688"/>
      <c r="C2414" s="694"/>
      <c r="D2414" s="576" t="s">
        <v>1881</v>
      </c>
      <c r="E2414" s="591"/>
      <c r="F2414" s="592"/>
      <c r="G2414" s="572"/>
      <c r="H2414" s="572"/>
      <c r="I2414" s="773"/>
      <c r="J2414" s="771"/>
      <c r="K2414" s="771"/>
      <c r="L2414" s="771"/>
      <c r="M2414" s="772"/>
      <c r="N2414" s="704"/>
      <c r="O2414" s="890"/>
      <c r="P2414" s="890"/>
      <c r="Q2414" s="891"/>
      <c r="R2414" s="889"/>
      <c r="S2414" s="889"/>
      <c r="T2414" s="889"/>
      <c r="U2414" s="889"/>
      <c r="V2414" s="889"/>
      <c r="W2414" s="889"/>
      <c r="X2414" s="889"/>
      <c r="Y2414" s="890"/>
      <c r="Z2414" s="841"/>
      <c r="AA2414" s="839"/>
      <c r="AB2414" s="839"/>
      <c r="AC2414" s="839"/>
      <c r="AD2414" s="839"/>
      <c r="AE2414" s="839"/>
      <c r="AF2414" s="839"/>
      <c r="AG2414" s="839"/>
      <c r="AH2414" s="839"/>
      <c r="AI2414" s="839"/>
      <c r="AJ2414" s="839"/>
      <c r="AK2414" s="839"/>
      <c r="AL2414" s="839"/>
      <c r="AM2414" s="839"/>
      <c r="AN2414" s="839"/>
      <c r="AO2414" s="839"/>
      <c r="AP2414" s="839"/>
      <c r="AQ2414" s="839"/>
      <c r="AR2414" s="839"/>
      <c r="AS2414" s="839"/>
      <c r="AT2414" s="839"/>
      <c r="AU2414" s="839"/>
      <c r="AV2414" s="839"/>
      <c r="AW2414" s="839"/>
      <c r="AX2414" s="839"/>
      <c r="AY2414" s="839"/>
      <c r="AZ2414" s="839"/>
      <c r="BA2414" s="839"/>
      <c r="BB2414" s="839"/>
      <c r="BC2414" s="839"/>
      <c r="BD2414" s="839"/>
      <c r="BE2414" s="839"/>
      <c r="BF2414" s="839"/>
      <c r="BG2414" s="839"/>
      <c r="BH2414" s="839"/>
      <c r="BI2414" s="839"/>
      <c r="BJ2414" s="839"/>
      <c r="BK2414" s="839"/>
      <c r="BL2414" s="839"/>
      <c r="BM2414" s="839"/>
      <c r="BN2414" s="839"/>
      <c r="BO2414" s="839"/>
      <c r="BP2414" s="839"/>
      <c r="BQ2414" s="839"/>
      <c r="BR2414" s="839"/>
      <c r="BS2414" s="839"/>
    </row>
    <row r="2415" spans="1:71" s="575" customFormat="1" ht="15.6" customHeight="1" outlineLevel="2" x14ac:dyDescent="0.2">
      <c r="A2415" s="811"/>
      <c r="B2415" s="688"/>
      <c r="C2415" s="694"/>
      <c r="D2415" s="576" t="s">
        <v>1882</v>
      </c>
      <c r="E2415" s="591"/>
      <c r="F2415" s="592"/>
      <c r="G2415" s="572"/>
      <c r="H2415" s="572"/>
      <c r="I2415" s="773"/>
      <c r="J2415" s="771"/>
      <c r="K2415" s="771"/>
      <c r="L2415" s="771"/>
      <c r="M2415" s="772"/>
      <c r="N2415" s="704"/>
      <c r="O2415" s="890"/>
      <c r="P2415" s="890"/>
      <c r="Q2415" s="891"/>
      <c r="R2415" s="889"/>
      <c r="S2415" s="889"/>
      <c r="T2415" s="889"/>
      <c r="U2415" s="889"/>
      <c r="V2415" s="889"/>
      <c r="W2415" s="889"/>
      <c r="X2415" s="889"/>
      <c r="Y2415" s="890"/>
      <c r="Z2415" s="841"/>
      <c r="AA2415" s="839"/>
      <c r="AB2415" s="839"/>
      <c r="AC2415" s="839"/>
      <c r="AD2415" s="839"/>
      <c r="AE2415" s="839"/>
      <c r="AF2415" s="839"/>
      <c r="AG2415" s="839"/>
      <c r="AH2415" s="839"/>
      <c r="AI2415" s="839"/>
      <c r="AJ2415" s="839"/>
      <c r="AK2415" s="839"/>
      <c r="AL2415" s="839"/>
      <c r="AM2415" s="839"/>
      <c r="AN2415" s="839"/>
      <c r="AO2415" s="839"/>
      <c r="AP2415" s="839"/>
      <c r="AQ2415" s="839"/>
      <c r="AR2415" s="839"/>
      <c r="AS2415" s="839"/>
      <c r="AT2415" s="839"/>
      <c r="AU2415" s="839"/>
      <c r="AV2415" s="839"/>
      <c r="AW2415" s="839"/>
      <c r="AX2415" s="839"/>
      <c r="AY2415" s="839"/>
      <c r="AZ2415" s="839"/>
      <c r="BA2415" s="839"/>
      <c r="BB2415" s="839"/>
      <c r="BC2415" s="839"/>
      <c r="BD2415" s="839"/>
      <c r="BE2415" s="839"/>
      <c r="BF2415" s="839"/>
      <c r="BG2415" s="839"/>
      <c r="BH2415" s="839"/>
      <c r="BI2415" s="839"/>
      <c r="BJ2415" s="839"/>
      <c r="BK2415" s="839"/>
      <c r="BL2415" s="839"/>
      <c r="BM2415" s="839"/>
      <c r="BN2415" s="839"/>
      <c r="BO2415" s="839"/>
      <c r="BP2415" s="839"/>
      <c r="BQ2415" s="839"/>
      <c r="BR2415" s="839"/>
      <c r="BS2415" s="839"/>
    </row>
    <row r="2416" spans="1:71" s="575" customFormat="1" ht="15.6" customHeight="1" outlineLevel="2" x14ac:dyDescent="0.2">
      <c r="A2416" s="811"/>
      <c r="B2416" s="688"/>
      <c r="C2416" s="694"/>
      <c r="D2416" s="576" t="s">
        <v>1895</v>
      </c>
      <c r="E2416" s="591"/>
      <c r="F2416" s="592"/>
      <c r="G2416" s="572"/>
      <c r="H2416" s="572"/>
      <c r="I2416" s="773"/>
      <c r="J2416" s="771"/>
      <c r="K2416" s="771"/>
      <c r="L2416" s="771"/>
      <c r="M2416" s="772"/>
      <c r="N2416" s="704"/>
      <c r="O2416" s="890"/>
      <c r="P2416" s="890"/>
      <c r="Q2416" s="891"/>
      <c r="R2416" s="889"/>
      <c r="S2416" s="889"/>
      <c r="T2416" s="889"/>
      <c r="U2416" s="889"/>
      <c r="V2416" s="889"/>
      <c r="W2416" s="889"/>
      <c r="X2416" s="889"/>
      <c r="Y2416" s="890"/>
      <c r="Z2416" s="841"/>
      <c r="AA2416" s="839"/>
      <c r="AB2416" s="839"/>
      <c r="AC2416" s="839"/>
      <c r="AD2416" s="839"/>
      <c r="AE2416" s="839"/>
      <c r="AF2416" s="839"/>
      <c r="AG2416" s="839"/>
      <c r="AH2416" s="839"/>
      <c r="AI2416" s="839"/>
      <c r="AJ2416" s="839"/>
      <c r="AK2416" s="839"/>
      <c r="AL2416" s="839"/>
      <c r="AM2416" s="839"/>
      <c r="AN2416" s="839"/>
      <c r="AO2416" s="839"/>
      <c r="AP2416" s="839"/>
      <c r="AQ2416" s="839"/>
      <c r="AR2416" s="839"/>
      <c r="AS2416" s="839"/>
      <c r="AT2416" s="839"/>
      <c r="AU2416" s="839"/>
      <c r="AV2416" s="839"/>
      <c r="AW2416" s="839"/>
      <c r="AX2416" s="839"/>
      <c r="AY2416" s="839"/>
      <c r="AZ2416" s="839"/>
      <c r="BA2416" s="839"/>
      <c r="BB2416" s="839"/>
      <c r="BC2416" s="839"/>
      <c r="BD2416" s="839"/>
      <c r="BE2416" s="839"/>
      <c r="BF2416" s="839"/>
      <c r="BG2416" s="839"/>
      <c r="BH2416" s="839"/>
      <c r="BI2416" s="839"/>
      <c r="BJ2416" s="839"/>
      <c r="BK2416" s="839"/>
      <c r="BL2416" s="839"/>
      <c r="BM2416" s="839"/>
      <c r="BN2416" s="839"/>
      <c r="BO2416" s="839"/>
      <c r="BP2416" s="839"/>
      <c r="BQ2416" s="839"/>
      <c r="BR2416" s="839"/>
      <c r="BS2416" s="839"/>
    </row>
    <row r="2417" spans="1:71" s="575" customFormat="1" ht="15.6" customHeight="1" outlineLevel="2" x14ac:dyDescent="0.2">
      <c r="A2417" s="811"/>
      <c r="B2417" s="688"/>
      <c r="C2417" s="694"/>
      <c r="D2417" s="576" t="s">
        <v>1887</v>
      </c>
      <c r="E2417" s="591"/>
      <c r="F2417" s="592"/>
      <c r="G2417" s="572"/>
      <c r="H2417" s="572"/>
      <c r="I2417" s="773"/>
      <c r="J2417" s="771"/>
      <c r="K2417" s="771"/>
      <c r="L2417" s="771"/>
      <c r="M2417" s="772"/>
      <c r="N2417" s="704"/>
      <c r="O2417" s="890"/>
      <c r="P2417" s="890"/>
      <c r="Q2417" s="891"/>
      <c r="R2417" s="889"/>
      <c r="S2417" s="889"/>
      <c r="T2417" s="889"/>
      <c r="U2417" s="889"/>
      <c r="V2417" s="889"/>
      <c r="W2417" s="889"/>
      <c r="X2417" s="889"/>
      <c r="Y2417" s="890"/>
      <c r="Z2417" s="841"/>
      <c r="AA2417" s="839"/>
      <c r="AB2417" s="839"/>
      <c r="AC2417" s="839"/>
      <c r="AD2417" s="839"/>
      <c r="AE2417" s="839"/>
      <c r="AF2417" s="839"/>
      <c r="AG2417" s="839"/>
      <c r="AH2417" s="839"/>
      <c r="AI2417" s="839"/>
      <c r="AJ2417" s="839"/>
      <c r="AK2417" s="839"/>
      <c r="AL2417" s="839"/>
      <c r="AM2417" s="839"/>
      <c r="AN2417" s="839"/>
      <c r="AO2417" s="839"/>
      <c r="AP2417" s="839"/>
      <c r="AQ2417" s="839"/>
      <c r="AR2417" s="839"/>
      <c r="AS2417" s="839"/>
      <c r="AT2417" s="839"/>
      <c r="AU2417" s="839"/>
      <c r="AV2417" s="839"/>
      <c r="AW2417" s="839"/>
      <c r="AX2417" s="839"/>
      <c r="AY2417" s="839"/>
      <c r="AZ2417" s="839"/>
      <c r="BA2417" s="839"/>
      <c r="BB2417" s="839"/>
      <c r="BC2417" s="839"/>
      <c r="BD2417" s="839"/>
      <c r="BE2417" s="839"/>
      <c r="BF2417" s="839"/>
      <c r="BG2417" s="839"/>
      <c r="BH2417" s="839"/>
      <c r="BI2417" s="839"/>
      <c r="BJ2417" s="839"/>
      <c r="BK2417" s="839"/>
      <c r="BL2417" s="839"/>
      <c r="BM2417" s="839"/>
      <c r="BN2417" s="839"/>
      <c r="BO2417" s="839"/>
      <c r="BP2417" s="839"/>
      <c r="BQ2417" s="839"/>
      <c r="BR2417" s="839"/>
      <c r="BS2417" s="839"/>
    </row>
    <row r="2418" spans="1:71" s="575" customFormat="1" ht="15.6" customHeight="1" outlineLevel="2" x14ac:dyDescent="0.2">
      <c r="A2418" s="811"/>
      <c r="B2418" s="688"/>
      <c r="C2418" s="694"/>
      <c r="D2418" s="576" t="s">
        <v>1894</v>
      </c>
      <c r="E2418" s="591"/>
      <c r="F2418" s="592"/>
      <c r="G2418" s="572"/>
      <c r="H2418" s="572"/>
      <c r="I2418" s="773"/>
      <c r="J2418" s="771"/>
      <c r="K2418" s="771"/>
      <c r="L2418" s="771"/>
      <c r="M2418" s="772"/>
      <c r="N2418" s="704"/>
      <c r="O2418" s="890"/>
      <c r="P2418" s="890"/>
      <c r="Q2418" s="891"/>
      <c r="R2418" s="889"/>
      <c r="S2418" s="889"/>
      <c r="T2418" s="889"/>
      <c r="U2418" s="889"/>
      <c r="V2418" s="889"/>
      <c r="W2418" s="889"/>
      <c r="X2418" s="889"/>
      <c r="Y2418" s="890"/>
      <c r="Z2418" s="841"/>
      <c r="AA2418" s="839"/>
      <c r="AB2418" s="839"/>
      <c r="AC2418" s="839"/>
      <c r="AD2418" s="839"/>
      <c r="AE2418" s="839"/>
      <c r="AF2418" s="839"/>
      <c r="AG2418" s="839"/>
      <c r="AH2418" s="839"/>
      <c r="AI2418" s="839"/>
      <c r="AJ2418" s="839"/>
      <c r="AK2418" s="839"/>
      <c r="AL2418" s="839"/>
      <c r="AM2418" s="839"/>
      <c r="AN2418" s="839"/>
      <c r="AO2418" s="839"/>
      <c r="AP2418" s="839"/>
      <c r="AQ2418" s="839"/>
      <c r="AR2418" s="839"/>
      <c r="AS2418" s="839"/>
      <c r="AT2418" s="839"/>
      <c r="AU2418" s="839"/>
      <c r="AV2418" s="839"/>
      <c r="AW2418" s="839"/>
      <c r="AX2418" s="839"/>
      <c r="AY2418" s="839"/>
      <c r="AZ2418" s="839"/>
      <c r="BA2418" s="839"/>
      <c r="BB2418" s="839"/>
      <c r="BC2418" s="839"/>
      <c r="BD2418" s="839"/>
      <c r="BE2418" s="839"/>
      <c r="BF2418" s="839"/>
      <c r="BG2418" s="839"/>
      <c r="BH2418" s="839"/>
      <c r="BI2418" s="839"/>
      <c r="BJ2418" s="839"/>
      <c r="BK2418" s="839"/>
      <c r="BL2418" s="839"/>
      <c r="BM2418" s="839"/>
      <c r="BN2418" s="839"/>
      <c r="BO2418" s="839"/>
      <c r="BP2418" s="839"/>
      <c r="BQ2418" s="839"/>
      <c r="BR2418" s="839"/>
      <c r="BS2418" s="839"/>
    </row>
    <row r="2419" spans="1:71" s="575" customFormat="1" ht="15.6" customHeight="1" outlineLevel="2" x14ac:dyDescent="0.2">
      <c r="A2419" s="811"/>
      <c r="B2419" s="688"/>
      <c r="C2419" s="694"/>
      <c r="D2419" s="576" t="s">
        <v>1884</v>
      </c>
      <c r="E2419" s="591"/>
      <c r="F2419" s="592"/>
      <c r="G2419" s="572"/>
      <c r="H2419" s="572"/>
      <c r="I2419" s="773"/>
      <c r="J2419" s="771"/>
      <c r="K2419" s="771"/>
      <c r="L2419" s="771"/>
      <c r="M2419" s="772"/>
      <c r="N2419" s="704"/>
      <c r="O2419" s="888"/>
      <c r="P2419" s="888"/>
      <c r="Q2419" s="891"/>
      <c r="R2419" s="889"/>
      <c r="S2419" s="889"/>
      <c r="T2419" s="889"/>
      <c r="U2419" s="889"/>
      <c r="V2419" s="889"/>
      <c r="W2419" s="889"/>
      <c r="X2419" s="889"/>
      <c r="Y2419" s="890"/>
      <c r="Z2419" s="841"/>
      <c r="AA2419" s="839"/>
      <c r="AB2419" s="839"/>
      <c r="AC2419" s="839"/>
      <c r="AD2419" s="839"/>
      <c r="AE2419" s="839"/>
      <c r="AF2419" s="839"/>
      <c r="AG2419" s="839"/>
      <c r="AH2419" s="839"/>
      <c r="AI2419" s="839"/>
      <c r="AJ2419" s="839"/>
      <c r="AK2419" s="839"/>
      <c r="AL2419" s="839"/>
      <c r="AM2419" s="839"/>
      <c r="AN2419" s="839"/>
      <c r="AO2419" s="839"/>
      <c r="AP2419" s="839"/>
      <c r="AQ2419" s="839"/>
      <c r="AR2419" s="839"/>
      <c r="AS2419" s="839"/>
      <c r="AT2419" s="839"/>
      <c r="AU2419" s="839"/>
      <c r="AV2419" s="839"/>
      <c r="AW2419" s="839"/>
      <c r="AX2419" s="839"/>
      <c r="AY2419" s="839"/>
      <c r="AZ2419" s="839"/>
      <c r="BA2419" s="839"/>
      <c r="BB2419" s="839"/>
      <c r="BC2419" s="839"/>
      <c r="BD2419" s="839"/>
      <c r="BE2419" s="839"/>
      <c r="BF2419" s="839"/>
      <c r="BG2419" s="839"/>
      <c r="BH2419" s="839"/>
      <c r="BI2419" s="839"/>
      <c r="BJ2419" s="839"/>
      <c r="BK2419" s="839"/>
      <c r="BL2419" s="839"/>
      <c r="BM2419" s="839"/>
      <c r="BN2419" s="839"/>
      <c r="BO2419" s="839"/>
      <c r="BP2419" s="839"/>
      <c r="BQ2419" s="839"/>
      <c r="BR2419" s="839"/>
      <c r="BS2419" s="839"/>
    </row>
    <row r="2420" spans="1:71" s="575" customFormat="1" ht="15.6" customHeight="1" outlineLevel="2" x14ac:dyDescent="0.2">
      <c r="A2420" s="811"/>
      <c r="B2420" s="688"/>
      <c r="C2420" s="694"/>
      <c r="D2420" s="576" t="s">
        <v>1877</v>
      </c>
      <c r="E2420" s="591"/>
      <c r="F2420" s="592"/>
      <c r="G2420" s="572"/>
      <c r="H2420" s="572"/>
      <c r="I2420" s="773"/>
      <c r="J2420" s="771"/>
      <c r="K2420" s="771"/>
      <c r="L2420" s="771"/>
      <c r="M2420" s="772"/>
      <c r="N2420" s="704"/>
      <c r="O2420" s="888"/>
      <c r="P2420" s="888"/>
      <c r="Q2420" s="891"/>
      <c r="R2420" s="889"/>
      <c r="S2420" s="889"/>
      <c r="T2420" s="889"/>
      <c r="U2420" s="889"/>
      <c r="V2420" s="889"/>
      <c r="W2420" s="889"/>
      <c r="X2420" s="889"/>
      <c r="Y2420" s="890"/>
      <c r="Z2420" s="841"/>
      <c r="AA2420" s="839"/>
      <c r="AB2420" s="839"/>
      <c r="AC2420" s="839"/>
      <c r="AD2420" s="839"/>
      <c r="AE2420" s="839"/>
      <c r="AF2420" s="839"/>
      <c r="AG2420" s="839"/>
      <c r="AH2420" s="839"/>
      <c r="AI2420" s="839"/>
      <c r="AJ2420" s="839"/>
      <c r="AK2420" s="839"/>
      <c r="AL2420" s="839"/>
      <c r="AM2420" s="839"/>
      <c r="AN2420" s="839"/>
      <c r="AO2420" s="839"/>
      <c r="AP2420" s="839"/>
      <c r="AQ2420" s="839"/>
      <c r="AR2420" s="839"/>
      <c r="AS2420" s="839"/>
      <c r="AT2420" s="839"/>
      <c r="AU2420" s="839"/>
      <c r="AV2420" s="839"/>
      <c r="AW2420" s="839"/>
      <c r="AX2420" s="839"/>
      <c r="AY2420" s="839"/>
      <c r="AZ2420" s="839"/>
      <c r="BA2420" s="839"/>
      <c r="BB2420" s="839"/>
      <c r="BC2420" s="839"/>
      <c r="BD2420" s="839"/>
      <c r="BE2420" s="839"/>
      <c r="BF2420" s="839"/>
      <c r="BG2420" s="839"/>
      <c r="BH2420" s="839"/>
      <c r="BI2420" s="839"/>
      <c r="BJ2420" s="839"/>
      <c r="BK2420" s="839"/>
      <c r="BL2420" s="839"/>
      <c r="BM2420" s="839"/>
      <c r="BN2420" s="839"/>
      <c r="BO2420" s="839"/>
      <c r="BP2420" s="839"/>
      <c r="BQ2420" s="839"/>
      <c r="BR2420" s="839"/>
      <c r="BS2420" s="839"/>
    </row>
    <row r="2421" spans="1:71" ht="15.6" customHeight="1" outlineLevel="2" x14ac:dyDescent="0.2">
      <c r="B2421" s="578"/>
      <c r="D2421" s="576" t="s">
        <v>1878</v>
      </c>
      <c r="E2421" s="591"/>
      <c r="F2421" s="592"/>
      <c r="G2421" s="572"/>
      <c r="H2421" s="572"/>
      <c r="I2421" s="773"/>
      <c r="J2421" s="771"/>
      <c r="K2421" s="771"/>
      <c r="L2421" s="771"/>
      <c r="M2421" s="772"/>
      <c r="N2421" s="703"/>
      <c r="O2421" s="888"/>
      <c r="P2421" s="888"/>
      <c r="Q2421" s="888"/>
      <c r="R2421" s="888"/>
      <c r="S2421" s="888"/>
      <c r="T2421" s="888"/>
      <c r="U2421" s="888"/>
      <c r="V2421" s="888"/>
      <c r="W2421" s="888"/>
      <c r="X2421" s="888"/>
    </row>
    <row r="2422" spans="1:71" ht="15.6" customHeight="1" outlineLevel="2" x14ac:dyDescent="0.2">
      <c r="B2422" s="578"/>
      <c r="D2422" s="576" t="s">
        <v>1885</v>
      </c>
      <c r="E2422" s="579"/>
      <c r="G2422" s="580"/>
      <c r="H2422" s="580"/>
      <c r="N2422" s="703"/>
      <c r="O2422" s="888"/>
      <c r="P2422" s="888"/>
      <c r="Q2422" s="891"/>
    </row>
    <row r="2423" spans="1:71" s="575" customFormat="1" ht="15.6" customHeight="1" outlineLevel="2" x14ac:dyDescent="0.2">
      <c r="A2423" s="811"/>
      <c r="B2423" s="688"/>
      <c r="C2423" s="694"/>
      <c r="D2423" s="576" t="s">
        <v>1886</v>
      </c>
      <c r="E2423" s="591"/>
      <c r="F2423" s="592"/>
      <c r="G2423" s="572"/>
      <c r="H2423" s="572"/>
      <c r="I2423" s="773"/>
      <c r="J2423" s="771"/>
      <c r="K2423" s="771"/>
      <c r="L2423" s="771"/>
      <c r="M2423" s="772"/>
      <c r="N2423" s="704"/>
      <c r="O2423" s="888"/>
      <c r="P2423" s="888"/>
      <c r="Q2423" s="891"/>
      <c r="R2423" s="889"/>
      <c r="S2423" s="889"/>
      <c r="T2423" s="889"/>
      <c r="U2423" s="889"/>
      <c r="V2423" s="889"/>
      <c r="W2423" s="889"/>
      <c r="X2423" s="889"/>
      <c r="Y2423" s="890"/>
      <c r="Z2423" s="841"/>
      <c r="AA2423" s="839"/>
      <c r="AB2423" s="839"/>
      <c r="AC2423" s="839"/>
      <c r="AD2423" s="839"/>
      <c r="AE2423" s="839"/>
      <c r="AF2423" s="839"/>
      <c r="AG2423" s="839"/>
      <c r="AH2423" s="839"/>
      <c r="AI2423" s="839"/>
      <c r="AJ2423" s="839"/>
      <c r="AK2423" s="839"/>
      <c r="AL2423" s="839"/>
      <c r="AM2423" s="839"/>
      <c r="AN2423" s="839"/>
      <c r="AO2423" s="839"/>
      <c r="AP2423" s="839"/>
      <c r="AQ2423" s="839"/>
      <c r="AR2423" s="839"/>
      <c r="AS2423" s="839"/>
      <c r="AT2423" s="839"/>
      <c r="AU2423" s="839"/>
      <c r="AV2423" s="839"/>
      <c r="AW2423" s="839"/>
      <c r="AX2423" s="839"/>
      <c r="AY2423" s="839"/>
      <c r="AZ2423" s="839"/>
      <c r="BA2423" s="839"/>
      <c r="BB2423" s="839"/>
      <c r="BC2423" s="839"/>
      <c r="BD2423" s="839"/>
      <c r="BE2423" s="839"/>
      <c r="BF2423" s="839"/>
      <c r="BG2423" s="839"/>
      <c r="BH2423" s="839"/>
      <c r="BI2423" s="839"/>
      <c r="BJ2423" s="839"/>
      <c r="BK2423" s="839"/>
      <c r="BL2423" s="839"/>
      <c r="BM2423" s="839"/>
      <c r="BN2423" s="839"/>
      <c r="BO2423" s="839"/>
      <c r="BP2423" s="839"/>
      <c r="BQ2423" s="839"/>
      <c r="BR2423" s="839"/>
      <c r="BS2423" s="839"/>
    </row>
    <row r="2424" spans="1:71" ht="15.6" customHeight="1" outlineLevel="2" x14ac:dyDescent="0.2">
      <c r="B2424" s="578"/>
      <c r="D2424" s="693"/>
      <c r="E2424" s="579"/>
      <c r="G2424" s="580"/>
      <c r="H2424" s="580"/>
      <c r="N2424" s="703"/>
      <c r="O2424" s="888"/>
      <c r="P2424" s="888"/>
      <c r="Q2424" s="888"/>
    </row>
    <row r="2425" spans="1:71" ht="9" customHeight="1" outlineLevel="1" x14ac:dyDescent="0.2">
      <c r="B2425" s="582"/>
      <c r="D2425" s="583"/>
      <c r="E2425" s="585"/>
      <c r="F2425" s="583"/>
      <c r="G2425" s="584"/>
      <c r="H2425" s="584"/>
      <c r="I2425" s="769"/>
      <c r="J2425" s="769"/>
      <c r="K2425" s="769"/>
      <c r="L2425" s="769"/>
      <c r="M2425" s="769"/>
      <c r="N2425" s="694"/>
      <c r="O2425" s="892"/>
      <c r="P2425" s="892"/>
      <c r="Q2425" s="892"/>
      <c r="R2425" s="893"/>
      <c r="S2425" s="893"/>
      <c r="T2425" s="893"/>
      <c r="U2425" s="893"/>
      <c r="V2425" s="893"/>
      <c r="W2425" s="893"/>
      <c r="X2425" s="893"/>
      <c r="Y2425" s="892"/>
      <c r="Z2425" s="837"/>
      <c r="AA2425" s="838"/>
      <c r="AG2425" s="835"/>
      <c r="AH2425" s="835"/>
    </row>
    <row r="2426" spans="1:71" s="789" customFormat="1" ht="15.6" customHeight="1" outlineLevel="1" x14ac:dyDescent="0.2">
      <c r="B2426" s="569" t="s">
        <v>1129</v>
      </c>
      <c r="C2426" s="814"/>
      <c r="D2426" s="570" t="s">
        <v>2013</v>
      </c>
      <c r="E2426" s="577">
        <v>1</v>
      </c>
      <c r="F2426" s="570" t="s">
        <v>72</v>
      </c>
      <c r="G2426" s="571"/>
      <c r="H2426" s="571">
        <f>SUM(H2427:H2439)</f>
        <v>0</v>
      </c>
      <c r="I2426" s="767"/>
      <c r="J2426" s="767">
        <f>SUM(J2427:J2439)</f>
        <v>0</v>
      </c>
      <c r="K2426" s="767"/>
      <c r="L2426" s="767">
        <f>SUM(L2427:L2439)</f>
        <v>2561.67</v>
      </c>
      <c r="M2426" s="767">
        <f>SUM(M2427:M2437)</f>
        <v>2561.67</v>
      </c>
      <c r="N2426" s="814"/>
      <c r="O2426" s="884">
        <f>SUM(O2427:O2437)</f>
        <v>2561.67</v>
      </c>
      <c r="P2426" s="885" t="str">
        <f>B2426</f>
        <v>V5-1-C1</v>
      </c>
      <c r="Q2426" s="885"/>
      <c r="R2426" s="886"/>
      <c r="S2426" s="886"/>
      <c r="T2426" s="886"/>
      <c r="U2426" s="886"/>
      <c r="V2426" s="886"/>
      <c r="W2426" s="886"/>
      <c r="X2426" s="886">
        <f>SUM(X2427:X2437)</f>
        <v>3099.6206999999999</v>
      </c>
      <c r="Y2426" s="887"/>
      <c r="Z2426" s="832"/>
      <c r="AA2426" s="832"/>
      <c r="AB2426" s="832"/>
      <c r="AC2426" s="832"/>
      <c r="AD2426" s="832"/>
      <c r="AE2426" s="832"/>
      <c r="AF2426" s="832"/>
      <c r="AG2426" s="832"/>
      <c r="AH2426" s="832"/>
      <c r="AI2426" s="832"/>
      <c r="AJ2426" s="832"/>
      <c r="AK2426" s="832"/>
      <c r="AL2426" s="832"/>
      <c r="AM2426" s="832"/>
      <c r="AN2426" s="832"/>
      <c r="AO2426" s="832"/>
      <c r="AP2426" s="832"/>
      <c r="AQ2426" s="832"/>
      <c r="AR2426" s="832"/>
      <c r="AS2426" s="832"/>
      <c r="AT2426" s="832"/>
      <c r="AU2426" s="832"/>
      <c r="AV2426" s="832"/>
      <c r="AW2426" s="832"/>
      <c r="AX2426" s="832"/>
      <c r="AY2426" s="832"/>
      <c r="AZ2426" s="832"/>
      <c r="BA2426" s="832"/>
      <c r="BB2426" s="832"/>
      <c r="BC2426" s="832"/>
      <c r="BD2426" s="832"/>
      <c r="BE2426" s="832"/>
      <c r="BF2426" s="832"/>
      <c r="BG2426" s="832"/>
      <c r="BH2426" s="832"/>
      <c r="BI2426" s="832"/>
      <c r="BJ2426" s="832"/>
      <c r="BK2426" s="832"/>
      <c r="BL2426" s="832"/>
      <c r="BM2426" s="832"/>
      <c r="BN2426" s="832"/>
      <c r="BO2426" s="832"/>
      <c r="BP2426" s="832"/>
      <c r="BQ2426" s="832"/>
      <c r="BR2426" s="832"/>
      <c r="BS2426" s="832"/>
    </row>
    <row r="2427" spans="1:71" ht="15.6" customHeight="1" outlineLevel="2" x14ac:dyDescent="0.2">
      <c r="B2427" s="578"/>
      <c r="D2427" s="587" t="s">
        <v>1883</v>
      </c>
      <c r="E2427" s="579"/>
      <c r="G2427" s="580"/>
      <c r="H2427" s="580"/>
      <c r="I2427" s="774"/>
      <c r="J2427" s="774"/>
      <c r="K2427" s="774"/>
      <c r="N2427" s="703"/>
      <c r="O2427" s="888"/>
      <c r="P2427" s="888"/>
      <c r="Q2427" s="888"/>
    </row>
    <row r="2428" spans="1:71" s="575" customFormat="1" ht="15.6" customHeight="1" outlineLevel="2" x14ac:dyDescent="0.2">
      <c r="A2428" s="811"/>
      <c r="B2428" s="688"/>
      <c r="C2428" s="694"/>
      <c r="D2428" s="576" t="str">
        <f>D2426</f>
        <v>Plaatsen van mechanische ventilatiebox* systeem (Type 1. Vrijstaande woning)</v>
      </c>
      <c r="E2428" s="579">
        <v>1</v>
      </c>
      <c r="F2428" s="607" t="s">
        <v>72</v>
      </c>
      <c r="G2428" s="580"/>
      <c r="H2428" s="580">
        <f>E2428*G2428</f>
        <v>0</v>
      </c>
      <c r="I2428" s="768"/>
      <c r="J2428" s="768">
        <f>E2428*I2428</f>
        <v>0</v>
      </c>
      <c r="K2428" s="768">
        <v>2561.67</v>
      </c>
      <c r="L2428" s="768">
        <f>K2428*E2428</f>
        <v>2561.67</v>
      </c>
      <c r="M2428" s="768">
        <f>J2428+H2428*Tabellen!$K$2+L2428</f>
        <v>2561.67</v>
      </c>
      <c r="N2428" s="704"/>
      <c r="O2428" s="889">
        <f>M2428</f>
        <v>2561.67</v>
      </c>
      <c r="P2428" s="890"/>
      <c r="Q2428" s="891"/>
      <c r="R2428" s="911">
        <v>0.35</v>
      </c>
      <c r="S2428" s="889">
        <f>O2428*R2428</f>
        <v>896.58449999999993</v>
      </c>
      <c r="T2428" s="889">
        <f>O2428-S2428</f>
        <v>1665.0855000000001</v>
      </c>
      <c r="U2428" s="889"/>
      <c r="V2428" s="889">
        <f>O2428*Tabellen!$H$2</f>
        <v>537.95069999999998</v>
      </c>
      <c r="W2428" s="889">
        <f>U2428+V2428</f>
        <v>537.95069999999998</v>
      </c>
      <c r="X2428" s="889">
        <f>O2428+W2428</f>
        <v>3099.6206999999999</v>
      </c>
      <c r="Y2428" s="890"/>
      <c r="Z2428" s="841"/>
      <c r="AA2428" s="839"/>
      <c r="AB2428" s="839"/>
      <c r="AC2428" s="839"/>
      <c r="AD2428" s="839"/>
      <c r="AE2428" s="839"/>
      <c r="AF2428" s="839"/>
      <c r="AG2428" s="839"/>
      <c r="AH2428" s="839"/>
      <c r="AI2428" s="839"/>
      <c r="AJ2428" s="839"/>
      <c r="AK2428" s="839"/>
      <c r="AL2428" s="839"/>
      <c r="AM2428" s="839"/>
      <c r="AN2428" s="839"/>
      <c r="AO2428" s="839"/>
      <c r="AP2428" s="839"/>
      <c r="AQ2428" s="839"/>
      <c r="AR2428" s="839"/>
      <c r="AS2428" s="839"/>
      <c r="AT2428" s="839"/>
      <c r="AU2428" s="839"/>
      <c r="AV2428" s="839"/>
      <c r="AW2428" s="839"/>
      <c r="AX2428" s="839"/>
      <c r="AY2428" s="839"/>
      <c r="AZ2428" s="839"/>
      <c r="BA2428" s="839"/>
      <c r="BB2428" s="839"/>
      <c r="BC2428" s="839"/>
      <c r="BD2428" s="839"/>
      <c r="BE2428" s="839"/>
      <c r="BF2428" s="839"/>
      <c r="BG2428" s="839"/>
      <c r="BH2428" s="839"/>
      <c r="BI2428" s="839"/>
      <c r="BJ2428" s="839"/>
      <c r="BK2428" s="839"/>
      <c r="BL2428" s="839"/>
      <c r="BM2428" s="839"/>
      <c r="BN2428" s="839"/>
      <c r="BO2428" s="839"/>
      <c r="BP2428" s="839"/>
      <c r="BQ2428" s="839"/>
      <c r="BR2428" s="839"/>
      <c r="BS2428" s="839"/>
    </row>
    <row r="2429" spans="1:71" s="575" customFormat="1" ht="15.6" customHeight="1" outlineLevel="2" x14ac:dyDescent="0.2">
      <c r="A2429" s="811"/>
      <c r="B2429" s="688"/>
      <c r="C2429" s="694"/>
      <c r="D2429" s="576" t="s">
        <v>1881</v>
      </c>
      <c r="E2429" s="591"/>
      <c r="F2429" s="592"/>
      <c r="G2429" s="572"/>
      <c r="H2429" s="572"/>
      <c r="I2429" s="773"/>
      <c r="J2429" s="771"/>
      <c r="K2429" s="771"/>
      <c r="L2429" s="771"/>
      <c r="M2429" s="772"/>
      <c r="N2429" s="704"/>
      <c r="O2429" s="890"/>
      <c r="P2429" s="890"/>
      <c r="Q2429" s="891"/>
      <c r="R2429" s="889"/>
      <c r="S2429" s="889"/>
      <c r="T2429" s="889"/>
      <c r="U2429" s="889"/>
      <c r="V2429" s="889"/>
      <c r="W2429" s="889"/>
      <c r="X2429" s="889"/>
      <c r="Y2429" s="890"/>
      <c r="Z2429" s="841"/>
      <c r="AA2429" s="839"/>
      <c r="AB2429" s="839"/>
      <c r="AC2429" s="839"/>
      <c r="AD2429" s="839"/>
      <c r="AE2429" s="839"/>
      <c r="AF2429" s="839"/>
      <c r="AG2429" s="839"/>
      <c r="AH2429" s="839"/>
      <c r="AI2429" s="839"/>
      <c r="AJ2429" s="839"/>
      <c r="AK2429" s="839"/>
      <c r="AL2429" s="839"/>
      <c r="AM2429" s="839"/>
      <c r="AN2429" s="839"/>
      <c r="AO2429" s="839"/>
      <c r="AP2429" s="839"/>
      <c r="AQ2429" s="839"/>
      <c r="AR2429" s="839"/>
      <c r="AS2429" s="839"/>
      <c r="AT2429" s="839"/>
      <c r="AU2429" s="839"/>
      <c r="AV2429" s="839"/>
      <c r="AW2429" s="839"/>
      <c r="AX2429" s="839"/>
      <c r="AY2429" s="839"/>
      <c r="AZ2429" s="839"/>
      <c r="BA2429" s="839"/>
      <c r="BB2429" s="839"/>
      <c r="BC2429" s="839"/>
      <c r="BD2429" s="839"/>
      <c r="BE2429" s="839"/>
      <c r="BF2429" s="839"/>
      <c r="BG2429" s="839"/>
      <c r="BH2429" s="839"/>
      <c r="BI2429" s="839"/>
      <c r="BJ2429" s="839"/>
      <c r="BK2429" s="839"/>
      <c r="BL2429" s="839"/>
      <c r="BM2429" s="839"/>
      <c r="BN2429" s="839"/>
      <c r="BO2429" s="839"/>
      <c r="BP2429" s="839"/>
      <c r="BQ2429" s="839"/>
      <c r="BR2429" s="839"/>
      <c r="BS2429" s="839"/>
    </row>
    <row r="2430" spans="1:71" s="575" customFormat="1" ht="15.6" customHeight="1" outlineLevel="2" x14ac:dyDescent="0.2">
      <c r="A2430" s="811"/>
      <c r="B2430" s="688"/>
      <c r="C2430" s="694"/>
      <c r="D2430" s="576" t="s">
        <v>1882</v>
      </c>
      <c r="E2430" s="591"/>
      <c r="F2430" s="592"/>
      <c r="G2430" s="572"/>
      <c r="H2430" s="572"/>
      <c r="I2430" s="773"/>
      <c r="J2430" s="771"/>
      <c r="K2430" s="771"/>
      <c r="L2430" s="771"/>
      <c r="M2430" s="772"/>
      <c r="N2430" s="704"/>
      <c r="O2430" s="890"/>
      <c r="P2430" s="890"/>
      <c r="Q2430" s="891"/>
      <c r="R2430" s="889"/>
      <c r="S2430" s="889"/>
      <c r="T2430" s="889"/>
      <c r="U2430" s="889"/>
      <c r="V2430" s="889"/>
      <c r="W2430" s="889"/>
      <c r="X2430" s="889"/>
      <c r="Y2430" s="890"/>
      <c r="Z2430" s="841"/>
      <c r="AA2430" s="839"/>
      <c r="AB2430" s="839"/>
      <c r="AC2430" s="839"/>
      <c r="AD2430" s="839"/>
      <c r="AE2430" s="839"/>
      <c r="AF2430" s="839"/>
      <c r="AG2430" s="839"/>
      <c r="AH2430" s="839"/>
      <c r="AI2430" s="839"/>
      <c r="AJ2430" s="839"/>
      <c r="AK2430" s="839"/>
      <c r="AL2430" s="839"/>
      <c r="AM2430" s="839"/>
      <c r="AN2430" s="839"/>
      <c r="AO2430" s="839"/>
      <c r="AP2430" s="839"/>
      <c r="AQ2430" s="839"/>
      <c r="AR2430" s="839"/>
      <c r="AS2430" s="839"/>
      <c r="AT2430" s="839"/>
      <c r="AU2430" s="839"/>
      <c r="AV2430" s="839"/>
      <c r="AW2430" s="839"/>
      <c r="AX2430" s="839"/>
      <c r="AY2430" s="839"/>
      <c r="AZ2430" s="839"/>
      <c r="BA2430" s="839"/>
      <c r="BB2430" s="839"/>
      <c r="BC2430" s="839"/>
      <c r="BD2430" s="839"/>
      <c r="BE2430" s="839"/>
      <c r="BF2430" s="839"/>
      <c r="BG2430" s="839"/>
      <c r="BH2430" s="839"/>
      <c r="BI2430" s="839"/>
      <c r="BJ2430" s="839"/>
      <c r="BK2430" s="839"/>
      <c r="BL2430" s="839"/>
      <c r="BM2430" s="839"/>
      <c r="BN2430" s="839"/>
      <c r="BO2430" s="839"/>
      <c r="BP2430" s="839"/>
      <c r="BQ2430" s="839"/>
      <c r="BR2430" s="839"/>
      <c r="BS2430" s="839"/>
    </row>
    <row r="2431" spans="1:71" s="575" customFormat="1" ht="15.6" customHeight="1" outlineLevel="2" x14ac:dyDescent="0.2">
      <c r="A2431" s="811"/>
      <c r="B2431" s="688"/>
      <c r="C2431" s="694"/>
      <c r="D2431" s="576" t="s">
        <v>1895</v>
      </c>
      <c r="E2431" s="591"/>
      <c r="F2431" s="592"/>
      <c r="G2431" s="572"/>
      <c r="H2431" s="572"/>
      <c r="I2431" s="773"/>
      <c r="J2431" s="771"/>
      <c r="K2431" s="771"/>
      <c r="L2431" s="771"/>
      <c r="M2431" s="772"/>
      <c r="N2431" s="704"/>
      <c r="O2431" s="890"/>
      <c r="P2431" s="890"/>
      <c r="Q2431" s="891"/>
      <c r="R2431" s="889"/>
      <c r="S2431" s="889"/>
      <c r="T2431" s="889"/>
      <c r="U2431" s="889"/>
      <c r="V2431" s="889"/>
      <c r="W2431" s="889"/>
      <c r="X2431" s="889"/>
      <c r="Y2431" s="890"/>
      <c r="Z2431" s="841"/>
      <c r="AA2431" s="839"/>
      <c r="AB2431" s="839"/>
      <c r="AC2431" s="839"/>
      <c r="AD2431" s="839"/>
      <c r="AE2431" s="839"/>
      <c r="AF2431" s="839"/>
      <c r="AG2431" s="839"/>
      <c r="AH2431" s="839"/>
      <c r="AI2431" s="839"/>
      <c r="AJ2431" s="839"/>
      <c r="AK2431" s="839"/>
      <c r="AL2431" s="839"/>
      <c r="AM2431" s="839"/>
      <c r="AN2431" s="839"/>
      <c r="AO2431" s="839"/>
      <c r="AP2431" s="839"/>
      <c r="AQ2431" s="839"/>
      <c r="AR2431" s="839"/>
      <c r="AS2431" s="839"/>
      <c r="AT2431" s="839"/>
      <c r="AU2431" s="839"/>
      <c r="AV2431" s="839"/>
      <c r="AW2431" s="839"/>
      <c r="AX2431" s="839"/>
      <c r="AY2431" s="839"/>
      <c r="AZ2431" s="839"/>
      <c r="BA2431" s="839"/>
      <c r="BB2431" s="839"/>
      <c r="BC2431" s="839"/>
      <c r="BD2431" s="839"/>
      <c r="BE2431" s="839"/>
      <c r="BF2431" s="839"/>
      <c r="BG2431" s="839"/>
      <c r="BH2431" s="839"/>
      <c r="BI2431" s="839"/>
      <c r="BJ2431" s="839"/>
      <c r="BK2431" s="839"/>
      <c r="BL2431" s="839"/>
      <c r="BM2431" s="839"/>
      <c r="BN2431" s="839"/>
      <c r="BO2431" s="839"/>
      <c r="BP2431" s="839"/>
      <c r="BQ2431" s="839"/>
      <c r="BR2431" s="839"/>
      <c r="BS2431" s="839"/>
    </row>
    <row r="2432" spans="1:71" s="575" customFormat="1" ht="15.6" customHeight="1" outlineLevel="2" x14ac:dyDescent="0.2">
      <c r="A2432" s="811"/>
      <c r="B2432" s="688"/>
      <c r="C2432" s="694"/>
      <c r="D2432" s="576" t="s">
        <v>1887</v>
      </c>
      <c r="E2432" s="591"/>
      <c r="F2432" s="592"/>
      <c r="G2432" s="572"/>
      <c r="H2432" s="572"/>
      <c r="I2432" s="773"/>
      <c r="J2432" s="771"/>
      <c r="K2432" s="771"/>
      <c r="L2432" s="771"/>
      <c r="M2432" s="772"/>
      <c r="N2432" s="704"/>
      <c r="O2432" s="890"/>
      <c r="P2432" s="890"/>
      <c r="Q2432" s="891"/>
      <c r="R2432" s="889"/>
      <c r="S2432" s="889"/>
      <c r="T2432" s="889"/>
      <c r="U2432" s="889"/>
      <c r="V2432" s="889"/>
      <c r="W2432" s="889"/>
      <c r="X2432" s="889"/>
      <c r="Y2432" s="890"/>
      <c r="Z2432" s="841"/>
      <c r="AA2432" s="839"/>
      <c r="AB2432" s="839"/>
      <c r="AC2432" s="839"/>
      <c r="AD2432" s="839"/>
      <c r="AE2432" s="839"/>
      <c r="AF2432" s="839"/>
      <c r="AG2432" s="839"/>
      <c r="AH2432" s="839"/>
      <c r="AI2432" s="839"/>
      <c r="AJ2432" s="839"/>
      <c r="AK2432" s="839"/>
      <c r="AL2432" s="839"/>
      <c r="AM2432" s="839"/>
      <c r="AN2432" s="839"/>
      <c r="AO2432" s="839"/>
      <c r="AP2432" s="839"/>
      <c r="AQ2432" s="839"/>
      <c r="AR2432" s="839"/>
      <c r="AS2432" s="839"/>
      <c r="AT2432" s="839"/>
      <c r="AU2432" s="839"/>
      <c r="AV2432" s="839"/>
      <c r="AW2432" s="839"/>
      <c r="AX2432" s="839"/>
      <c r="AY2432" s="839"/>
      <c r="AZ2432" s="839"/>
      <c r="BA2432" s="839"/>
      <c r="BB2432" s="839"/>
      <c r="BC2432" s="839"/>
      <c r="BD2432" s="839"/>
      <c r="BE2432" s="839"/>
      <c r="BF2432" s="839"/>
      <c r="BG2432" s="839"/>
      <c r="BH2432" s="839"/>
      <c r="BI2432" s="839"/>
      <c r="BJ2432" s="839"/>
      <c r="BK2432" s="839"/>
      <c r="BL2432" s="839"/>
      <c r="BM2432" s="839"/>
      <c r="BN2432" s="839"/>
      <c r="BO2432" s="839"/>
      <c r="BP2432" s="839"/>
      <c r="BQ2432" s="839"/>
      <c r="BR2432" s="839"/>
      <c r="BS2432" s="839"/>
    </row>
    <row r="2433" spans="1:71" s="575" customFormat="1" ht="15.6" customHeight="1" outlineLevel="2" x14ac:dyDescent="0.2">
      <c r="A2433" s="811"/>
      <c r="B2433" s="688"/>
      <c r="C2433" s="694"/>
      <c r="D2433" s="576" t="s">
        <v>1894</v>
      </c>
      <c r="E2433" s="591"/>
      <c r="F2433" s="592"/>
      <c r="G2433" s="572"/>
      <c r="H2433" s="572"/>
      <c r="I2433" s="773"/>
      <c r="J2433" s="771"/>
      <c r="K2433" s="771"/>
      <c r="L2433" s="771"/>
      <c r="M2433" s="772"/>
      <c r="N2433" s="704"/>
      <c r="O2433" s="890"/>
      <c r="P2433" s="890"/>
      <c r="Q2433" s="891"/>
      <c r="R2433" s="889"/>
      <c r="S2433" s="889"/>
      <c r="T2433" s="889"/>
      <c r="U2433" s="889"/>
      <c r="V2433" s="889"/>
      <c r="W2433" s="889"/>
      <c r="X2433" s="889"/>
      <c r="Y2433" s="890"/>
      <c r="Z2433" s="841"/>
      <c r="AA2433" s="839"/>
      <c r="AB2433" s="839"/>
      <c r="AC2433" s="839"/>
      <c r="AD2433" s="839"/>
      <c r="AE2433" s="839"/>
      <c r="AF2433" s="839"/>
      <c r="AG2433" s="839"/>
      <c r="AH2433" s="839"/>
      <c r="AI2433" s="839"/>
      <c r="AJ2433" s="839"/>
      <c r="AK2433" s="839"/>
      <c r="AL2433" s="839"/>
      <c r="AM2433" s="839"/>
      <c r="AN2433" s="839"/>
      <c r="AO2433" s="839"/>
      <c r="AP2433" s="839"/>
      <c r="AQ2433" s="839"/>
      <c r="AR2433" s="839"/>
      <c r="AS2433" s="839"/>
      <c r="AT2433" s="839"/>
      <c r="AU2433" s="839"/>
      <c r="AV2433" s="839"/>
      <c r="AW2433" s="839"/>
      <c r="AX2433" s="839"/>
      <c r="AY2433" s="839"/>
      <c r="AZ2433" s="839"/>
      <c r="BA2433" s="839"/>
      <c r="BB2433" s="839"/>
      <c r="BC2433" s="839"/>
      <c r="BD2433" s="839"/>
      <c r="BE2433" s="839"/>
      <c r="BF2433" s="839"/>
      <c r="BG2433" s="839"/>
      <c r="BH2433" s="839"/>
      <c r="BI2433" s="839"/>
      <c r="BJ2433" s="839"/>
      <c r="BK2433" s="839"/>
      <c r="BL2433" s="839"/>
      <c r="BM2433" s="839"/>
      <c r="BN2433" s="839"/>
      <c r="BO2433" s="839"/>
      <c r="BP2433" s="839"/>
      <c r="BQ2433" s="839"/>
      <c r="BR2433" s="839"/>
      <c r="BS2433" s="839"/>
    </row>
    <row r="2434" spans="1:71" s="575" customFormat="1" ht="15.6" customHeight="1" outlineLevel="2" x14ac:dyDescent="0.2">
      <c r="A2434" s="811"/>
      <c r="B2434" s="688"/>
      <c r="C2434" s="694"/>
      <c r="D2434" s="576" t="s">
        <v>1884</v>
      </c>
      <c r="E2434" s="591"/>
      <c r="F2434" s="592"/>
      <c r="G2434" s="572"/>
      <c r="H2434" s="572"/>
      <c r="I2434" s="773"/>
      <c r="J2434" s="771"/>
      <c r="K2434" s="771"/>
      <c r="L2434" s="771"/>
      <c r="M2434" s="772"/>
      <c r="N2434" s="704"/>
      <c r="O2434" s="888"/>
      <c r="P2434" s="888"/>
      <c r="Q2434" s="891"/>
      <c r="R2434" s="889"/>
      <c r="S2434" s="889"/>
      <c r="T2434" s="889"/>
      <c r="U2434" s="889"/>
      <c r="V2434" s="889"/>
      <c r="W2434" s="889"/>
      <c r="X2434" s="889"/>
      <c r="Y2434" s="890"/>
      <c r="Z2434" s="841"/>
      <c r="AA2434" s="839"/>
      <c r="AB2434" s="839"/>
      <c r="AC2434" s="839"/>
      <c r="AD2434" s="839"/>
      <c r="AE2434" s="839"/>
      <c r="AF2434" s="839"/>
      <c r="AG2434" s="839"/>
      <c r="AH2434" s="839"/>
      <c r="AI2434" s="839"/>
      <c r="AJ2434" s="839"/>
      <c r="AK2434" s="839"/>
      <c r="AL2434" s="839"/>
      <c r="AM2434" s="839"/>
      <c r="AN2434" s="839"/>
      <c r="AO2434" s="839"/>
      <c r="AP2434" s="839"/>
      <c r="AQ2434" s="839"/>
      <c r="AR2434" s="839"/>
      <c r="AS2434" s="839"/>
      <c r="AT2434" s="839"/>
      <c r="AU2434" s="839"/>
      <c r="AV2434" s="839"/>
      <c r="AW2434" s="839"/>
      <c r="AX2434" s="839"/>
      <c r="AY2434" s="839"/>
      <c r="AZ2434" s="839"/>
      <c r="BA2434" s="839"/>
      <c r="BB2434" s="839"/>
      <c r="BC2434" s="839"/>
      <c r="BD2434" s="839"/>
      <c r="BE2434" s="839"/>
      <c r="BF2434" s="839"/>
      <c r="BG2434" s="839"/>
      <c r="BH2434" s="839"/>
      <c r="BI2434" s="839"/>
      <c r="BJ2434" s="839"/>
      <c r="BK2434" s="839"/>
      <c r="BL2434" s="839"/>
      <c r="BM2434" s="839"/>
      <c r="BN2434" s="839"/>
      <c r="BO2434" s="839"/>
      <c r="BP2434" s="839"/>
      <c r="BQ2434" s="839"/>
      <c r="BR2434" s="839"/>
      <c r="BS2434" s="839"/>
    </row>
    <row r="2435" spans="1:71" s="575" customFormat="1" ht="15.6" customHeight="1" outlineLevel="2" x14ac:dyDescent="0.2">
      <c r="A2435" s="811"/>
      <c r="B2435" s="688"/>
      <c r="C2435" s="694"/>
      <c r="D2435" s="576" t="s">
        <v>1877</v>
      </c>
      <c r="E2435" s="591"/>
      <c r="F2435" s="592"/>
      <c r="G2435" s="572"/>
      <c r="H2435" s="572"/>
      <c r="I2435" s="773"/>
      <c r="J2435" s="771"/>
      <c r="K2435" s="771"/>
      <c r="L2435" s="771"/>
      <c r="M2435" s="772"/>
      <c r="N2435" s="704"/>
      <c r="O2435" s="888"/>
      <c r="P2435" s="888"/>
      <c r="Q2435" s="891"/>
      <c r="R2435" s="889"/>
      <c r="S2435" s="889"/>
      <c r="T2435" s="889"/>
      <c r="U2435" s="889"/>
      <c r="V2435" s="889"/>
      <c r="W2435" s="889"/>
      <c r="X2435" s="889"/>
      <c r="Y2435" s="890"/>
      <c r="Z2435" s="841"/>
      <c r="AA2435" s="839"/>
      <c r="AB2435" s="839"/>
      <c r="AC2435" s="839"/>
      <c r="AD2435" s="839"/>
      <c r="AE2435" s="839"/>
      <c r="AF2435" s="839"/>
      <c r="AG2435" s="839"/>
      <c r="AH2435" s="839"/>
      <c r="AI2435" s="839"/>
      <c r="AJ2435" s="839"/>
      <c r="AK2435" s="839"/>
      <c r="AL2435" s="839"/>
      <c r="AM2435" s="839"/>
      <c r="AN2435" s="839"/>
      <c r="AO2435" s="839"/>
      <c r="AP2435" s="839"/>
      <c r="AQ2435" s="839"/>
      <c r="AR2435" s="839"/>
      <c r="AS2435" s="839"/>
      <c r="AT2435" s="839"/>
      <c r="AU2435" s="839"/>
      <c r="AV2435" s="839"/>
      <c r="AW2435" s="839"/>
      <c r="AX2435" s="839"/>
      <c r="AY2435" s="839"/>
      <c r="AZ2435" s="839"/>
      <c r="BA2435" s="839"/>
      <c r="BB2435" s="839"/>
      <c r="BC2435" s="839"/>
      <c r="BD2435" s="839"/>
      <c r="BE2435" s="839"/>
      <c r="BF2435" s="839"/>
      <c r="BG2435" s="839"/>
      <c r="BH2435" s="839"/>
      <c r="BI2435" s="839"/>
      <c r="BJ2435" s="839"/>
      <c r="BK2435" s="839"/>
      <c r="BL2435" s="839"/>
      <c r="BM2435" s="839"/>
      <c r="BN2435" s="839"/>
      <c r="BO2435" s="839"/>
      <c r="BP2435" s="839"/>
      <c r="BQ2435" s="839"/>
      <c r="BR2435" s="839"/>
      <c r="BS2435" s="839"/>
    </row>
    <row r="2436" spans="1:71" ht="15.6" customHeight="1" outlineLevel="2" x14ac:dyDescent="0.2">
      <c r="B2436" s="578"/>
      <c r="D2436" s="576" t="s">
        <v>1878</v>
      </c>
      <c r="E2436" s="591"/>
      <c r="F2436" s="592"/>
      <c r="G2436" s="572"/>
      <c r="H2436" s="572"/>
      <c r="I2436" s="773"/>
      <c r="J2436" s="771"/>
      <c r="K2436" s="771"/>
      <c r="L2436" s="771"/>
      <c r="M2436" s="772"/>
      <c r="N2436" s="703"/>
      <c r="O2436" s="888"/>
      <c r="P2436" s="888"/>
      <c r="Q2436" s="888"/>
      <c r="R2436" s="888"/>
      <c r="S2436" s="888"/>
      <c r="T2436" s="888"/>
      <c r="U2436" s="888"/>
      <c r="V2436" s="888"/>
      <c r="W2436" s="888"/>
      <c r="X2436" s="888"/>
    </row>
    <row r="2437" spans="1:71" ht="15.6" customHeight="1" outlineLevel="2" x14ac:dyDescent="0.2">
      <c r="B2437" s="578"/>
      <c r="D2437" s="576" t="s">
        <v>1885</v>
      </c>
      <c r="E2437" s="579"/>
      <c r="G2437" s="580"/>
      <c r="H2437" s="580"/>
      <c r="N2437" s="703"/>
      <c r="O2437" s="888"/>
      <c r="P2437" s="888"/>
      <c r="Q2437" s="891"/>
    </row>
    <row r="2438" spans="1:71" s="575" customFormat="1" ht="15.6" customHeight="1" outlineLevel="2" x14ac:dyDescent="0.2">
      <c r="A2438" s="811"/>
      <c r="B2438" s="688"/>
      <c r="C2438" s="694"/>
      <c r="D2438" s="576" t="s">
        <v>1886</v>
      </c>
      <c r="E2438" s="591"/>
      <c r="F2438" s="592"/>
      <c r="G2438" s="572"/>
      <c r="H2438" s="572"/>
      <c r="I2438" s="773"/>
      <c r="J2438" s="771"/>
      <c r="K2438" s="771"/>
      <c r="L2438" s="771"/>
      <c r="M2438" s="772"/>
      <c r="N2438" s="704"/>
      <c r="O2438" s="888"/>
      <c r="P2438" s="888"/>
      <c r="Q2438" s="891"/>
      <c r="R2438" s="889"/>
      <c r="S2438" s="889"/>
      <c r="T2438" s="889"/>
      <c r="U2438" s="889"/>
      <c r="V2438" s="889"/>
      <c r="W2438" s="889"/>
      <c r="X2438" s="889"/>
      <c r="Y2438" s="890"/>
      <c r="Z2438" s="841"/>
      <c r="AA2438" s="839"/>
      <c r="AB2438" s="839"/>
      <c r="AC2438" s="839"/>
      <c r="AD2438" s="839"/>
      <c r="AE2438" s="839"/>
      <c r="AF2438" s="839"/>
      <c r="AG2438" s="839"/>
      <c r="AH2438" s="839"/>
      <c r="AI2438" s="839"/>
      <c r="AJ2438" s="839"/>
      <c r="AK2438" s="839"/>
      <c r="AL2438" s="839"/>
      <c r="AM2438" s="839"/>
      <c r="AN2438" s="839"/>
      <c r="AO2438" s="839"/>
      <c r="AP2438" s="839"/>
      <c r="AQ2438" s="839"/>
      <c r="AR2438" s="839"/>
      <c r="AS2438" s="839"/>
      <c r="AT2438" s="839"/>
      <c r="AU2438" s="839"/>
      <c r="AV2438" s="839"/>
      <c r="AW2438" s="839"/>
      <c r="AX2438" s="839"/>
      <c r="AY2438" s="839"/>
      <c r="AZ2438" s="839"/>
      <c r="BA2438" s="839"/>
      <c r="BB2438" s="839"/>
      <c r="BC2438" s="839"/>
      <c r="BD2438" s="839"/>
      <c r="BE2438" s="839"/>
      <c r="BF2438" s="839"/>
      <c r="BG2438" s="839"/>
      <c r="BH2438" s="839"/>
      <c r="BI2438" s="839"/>
      <c r="BJ2438" s="839"/>
      <c r="BK2438" s="839"/>
      <c r="BL2438" s="839"/>
      <c r="BM2438" s="839"/>
      <c r="BN2438" s="839"/>
      <c r="BO2438" s="839"/>
      <c r="BP2438" s="839"/>
      <c r="BQ2438" s="839"/>
      <c r="BR2438" s="839"/>
      <c r="BS2438" s="839"/>
    </row>
    <row r="2439" spans="1:71" ht="15.6" customHeight="1" outlineLevel="2" x14ac:dyDescent="0.2">
      <c r="B2439" s="578"/>
      <c r="D2439" s="693"/>
      <c r="E2439" s="579"/>
      <c r="G2439" s="580"/>
      <c r="H2439" s="580"/>
      <c r="N2439" s="703"/>
      <c r="O2439" s="888"/>
      <c r="P2439" s="888"/>
      <c r="Q2439" s="888"/>
    </row>
    <row r="2440" spans="1:71" ht="9" customHeight="1" outlineLevel="1" x14ac:dyDescent="0.2">
      <c r="B2440" s="582"/>
      <c r="D2440" s="583"/>
      <c r="E2440" s="585"/>
      <c r="F2440" s="583"/>
      <c r="G2440" s="584"/>
      <c r="H2440" s="584"/>
      <c r="I2440" s="769"/>
      <c r="J2440" s="769"/>
      <c r="K2440" s="769"/>
      <c r="L2440" s="769"/>
      <c r="M2440" s="769"/>
      <c r="N2440" s="694"/>
      <c r="O2440" s="892"/>
      <c r="P2440" s="892"/>
      <c r="Q2440" s="892"/>
      <c r="R2440" s="893"/>
      <c r="S2440" s="893"/>
      <c r="T2440" s="893"/>
      <c r="U2440" s="893"/>
      <c r="V2440" s="893"/>
      <c r="W2440" s="893"/>
      <c r="X2440" s="893"/>
      <c r="Y2440" s="892"/>
      <c r="Z2440" s="837"/>
      <c r="AA2440" s="838"/>
      <c r="AG2440" s="835"/>
      <c r="AH2440" s="835"/>
    </row>
    <row r="2441" spans="1:71" s="789" customFormat="1" ht="15.6" customHeight="1" outlineLevel="1" x14ac:dyDescent="0.2">
      <c r="B2441" s="569" t="s">
        <v>1924</v>
      </c>
      <c r="C2441" s="814"/>
      <c r="D2441" s="570" t="s">
        <v>2020</v>
      </c>
      <c r="E2441" s="577">
        <v>1</v>
      </c>
      <c r="F2441" s="570" t="s">
        <v>72</v>
      </c>
      <c r="G2441" s="571"/>
      <c r="H2441" s="571">
        <f>SUM(H2442:H2454)</f>
        <v>0</v>
      </c>
      <c r="I2441" s="767"/>
      <c r="J2441" s="767">
        <f>SUM(J2442:J2454)</f>
        <v>0</v>
      </c>
      <c r="K2441" s="767"/>
      <c r="L2441" s="767">
        <f>SUM(L2442:L2454)</f>
        <v>0</v>
      </c>
      <c r="M2441" s="767">
        <f>SUM(M2442:M2452)</f>
        <v>0</v>
      </c>
      <c r="N2441" s="814"/>
      <c r="O2441" s="884">
        <f>SUM(O2442:O2452)</f>
        <v>0</v>
      </c>
      <c r="P2441" s="885" t="str">
        <f>B2441</f>
        <v>V5-1-C2</v>
      </c>
      <c r="Q2441" s="885"/>
      <c r="R2441" s="886"/>
      <c r="S2441" s="886"/>
      <c r="T2441" s="886"/>
      <c r="U2441" s="886"/>
      <c r="V2441" s="886"/>
      <c r="W2441" s="886"/>
      <c r="X2441" s="886">
        <f>SUM(X2442:X2452)</f>
        <v>0</v>
      </c>
      <c r="Y2441" s="887"/>
      <c r="Z2441" s="832"/>
      <c r="AA2441" s="832"/>
      <c r="AB2441" s="832"/>
      <c r="AC2441" s="832"/>
      <c r="AD2441" s="832"/>
      <c r="AE2441" s="832"/>
      <c r="AF2441" s="832"/>
      <c r="AG2441" s="832"/>
      <c r="AH2441" s="832"/>
      <c r="AI2441" s="832"/>
      <c r="AJ2441" s="832"/>
      <c r="AK2441" s="832"/>
      <c r="AL2441" s="832"/>
      <c r="AM2441" s="832"/>
      <c r="AN2441" s="832"/>
      <c r="AO2441" s="832"/>
      <c r="AP2441" s="832"/>
      <c r="AQ2441" s="832"/>
      <c r="AR2441" s="832"/>
      <c r="AS2441" s="832"/>
      <c r="AT2441" s="832"/>
      <c r="AU2441" s="832"/>
      <c r="AV2441" s="832"/>
      <c r="AW2441" s="832"/>
      <c r="AX2441" s="832"/>
      <c r="AY2441" s="832"/>
      <c r="AZ2441" s="832"/>
      <c r="BA2441" s="832"/>
      <c r="BB2441" s="832"/>
      <c r="BC2441" s="832"/>
      <c r="BD2441" s="832"/>
      <c r="BE2441" s="832"/>
      <c r="BF2441" s="832"/>
      <c r="BG2441" s="832"/>
      <c r="BH2441" s="832"/>
      <c r="BI2441" s="832"/>
      <c r="BJ2441" s="832"/>
      <c r="BK2441" s="832"/>
      <c r="BL2441" s="832"/>
      <c r="BM2441" s="832"/>
      <c r="BN2441" s="832"/>
      <c r="BO2441" s="832"/>
      <c r="BP2441" s="832"/>
      <c r="BQ2441" s="832"/>
      <c r="BR2441" s="832"/>
      <c r="BS2441" s="832"/>
    </row>
    <row r="2442" spans="1:71" ht="15.6" customHeight="1" outlineLevel="2" x14ac:dyDescent="0.2">
      <c r="B2442" s="578"/>
      <c r="D2442" s="587" t="s">
        <v>1883</v>
      </c>
      <c r="E2442" s="579"/>
      <c r="G2442" s="580"/>
      <c r="H2442" s="580"/>
      <c r="I2442" s="774"/>
      <c r="J2442" s="774"/>
      <c r="K2442" s="774"/>
      <c r="N2442" s="703"/>
      <c r="O2442" s="888"/>
      <c r="P2442" s="888"/>
      <c r="Q2442" s="888"/>
    </row>
    <row r="2443" spans="1:71" s="575" customFormat="1" ht="15.6" customHeight="1" outlineLevel="2" x14ac:dyDescent="0.2">
      <c r="A2443" s="811"/>
      <c r="B2443" s="688"/>
      <c r="C2443" s="694"/>
      <c r="D2443" s="576" t="str">
        <f>D2441</f>
        <v>Plaatsen van mechanische ventilatiebox* systeem (Type 2. Twee-onder-een-kapwoning / Hoekwoning)</v>
      </c>
      <c r="E2443" s="579">
        <v>1</v>
      </c>
      <c r="F2443" s="607" t="s">
        <v>72</v>
      </c>
      <c r="G2443" s="580"/>
      <c r="H2443" s="580">
        <f>E2443*G2443</f>
        <v>0</v>
      </c>
      <c r="I2443" s="768"/>
      <c r="J2443" s="768">
        <f>E2443*I2443</f>
        <v>0</v>
      </c>
      <c r="K2443" s="768"/>
      <c r="L2443" s="768">
        <f>K2443*E2443</f>
        <v>0</v>
      </c>
      <c r="M2443" s="768">
        <f>J2443+H2443*Tabellen!$K$2+L2443</f>
        <v>0</v>
      </c>
      <c r="N2443" s="704"/>
      <c r="O2443" s="889">
        <f>M2443</f>
        <v>0</v>
      </c>
      <c r="P2443" s="890"/>
      <c r="Q2443" s="891"/>
      <c r="R2443" s="911">
        <v>0.35</v>
      </c>
      <c r="S2443" s="889">
        <f>O2443*R2443</f>
        <v>0</v>
      </c>
      <c r="T2443" s="889">
        <f>O2443-S2443</f>
        <v>0</v>
      </c>
      <c r="U2443" s="889"/>
      <c r="V2443" s="889">
        <f>O2443*Tabellen!$H$2</f>
        <v>0</v>
      </c>
      <c r="W2443" s="889">
        <f>U2443+V2443</f>
        <v>0</v>
      </c>
      <c r="X2443" s="889">
        <f>O2443+W2443</f>
        <v>0</v>
      </c>
      <c r="Y2443" s="890"/>
      <c r="Z2443" s="841"/>
      <c r="AA2443" s="839"/>
      <c r="AB2443" s="839"/>
      <c r="AC2443" s="839"/>
      <c r="AD2443" s="839"/>
      <c r="AE2443" s="839"/>
      <c r="AF2443" s="839"/>
      <c r="AG2443" s="839"/>
      <c r="AH2443" s="839"/>
      <c r="AI2443" s="839"/>
      <c r="AJ2443" s="839"/>
      <c r="AK2443" s="839"/>
      <c r="AL2443" s="839"/>
      <c r="AM2443" s="839"/>
      <c r="AN2443" s="839"/>
      <c r="AO2443" s="839"/>
      <c r="AP2443" s="839"/>
      <c r="AQ2443" s="839"/>
      <c r="AR2443" s="839"/>
      <c r="AS2443" s="839"/>
      <c r="AT2443" s="839"/>
      <c r="AU2443" s="839"/>
      <c r="AV2443" s="839"/>
      <c r="AW2443" s="839"/>
      <c r="AX2443" s="839"/>
      <c r="AY2443" s="839"/>
      <c r="AZ2443" s="839"/>
      <c r="BA2443" s="839"/>
      <c r="BB2443" s="839"/>
      <c r="BC2443" s="839"/>
      <c r="BD2443" s="839"/>
      <c r="BE2443" s="839"/>
      <c r="BF2443" s="839"/>
      <c r="BG2443" s="839"/>
      <c r="BH2443" s="839"/>
      <c r="BI2443" s="839"/>
      <c r="BJ2443" s="839"/>
      <c r="BK2443" s="839"/>
      <c r="BL2443" s="839"/>
      <c r="BM2443" s="839"/>
      <c r="BN2443" s="839"/>
      <c r="BO2443" s="839"/>
      <c r="BP2443" s="839"/>
      <c r="BQ2443" s="839"/>
      <c r="BR2443" s="839"/>
      <c r="BS2443" s="839"/>
    </row>
    <row r="2444" spans="1:71" s="575" customFormat="1" ht="15.6" customHeight="1" outlineLevel="2" x14ac:dyDescent="0.2">
      <c r="A2444" s="811"/>
      <c r="B2444" s="688"/>
      <c r="C2444" s="694"/>
      <c r="D2444" s="576" t="s">
        <v>1881</v>
      </c>
      <c r="E2444" s="591"/>
      <c r="F2444" s="592"/>
      <c r="G2444" s="572"/>
      <c r="H2444" s="572"/>
      <c r="I2444" s="773"/>
      <c r="J2444" s="771"/>
      <c r="K2444" s="771"/>
      <c r="L2444" s="771"/>
      <c r="M2444" s="772"/>
      <c r="N2444" s="704"/>
      <c r="O2444" s="890"/>
      <c r="P2444" s="890"/>
      <c r="Q2444" s="891"/>
      <c r="R2444" s="889"/>
      <c r="S2444" s="889"/>
      <c r="T2444" s="889"/>
      <c r="U2444" s="889"/>
      <c r="V2444" s="889"/>
      <c r="W2444" s="889"/>
      <c r="X2444" s="889"/>
      <c r="Y2444" s="890"/>
      <c r="Z2444" s="841"/>
      <c r="AA2444" s="839"/>
      <c r="AB2444" s="839"/>
      <c r="AC2444" s="839"/>
      <c r="AD2444" s="839"/>
      <c r="AE2444" s="839"/>
      <c r="AF2444" s="839"/>
      <c r="AG2444" s="839"/>
      <c r="AH2444" s="839"/>
      <c r="AI2444" s="839"/>
      <c r="AJ2444" s="839"/>
      <c r="AK2444" s="839"/>
      <c r="AL2444" s="839"/>
      <c r="AM2444" s="839"/>
      <c r="AN2444" s="839"/>
      <c r="AO2444" s="839"/>
      <c r="AP2444" s="839"/>
      <c r="AQ2444" s="839"/>
      <c r="AR2444" s="839"/>
      <c r="AS2444" s="839"/>
      <c r="AT2444" s="839"/>
      <c r="AU2444" s="839"/>
      <c r="AV2444" s="839"/>
      <c r="AW2444" s="839"/>
      <c r="AX2444" s="839"/>
      <c r="AY2444" s="839"/>
      <c r="AZ2444" s="839"/>
      <c r="BA2444" s="839"/>
      <c r="BB2444" s="839"/>
      <c r="BC2444" s="839"/>
      <c r="BD2444" s="839"/>
      <c r="BE2444" s="839"/>
      <c r="BF2444" s="839"/>
      <c r="BG2444" s="839"/>
      <c r="BH2444" s="839"/>
      <c r="BI2444" s="839"/>
      <c r="BJ2444" s="839"/>
      <c r="BK2444" s="839"/>
      <c r="BL2444" s="839"/>
      <c r="BM2444" s="839"/>
      <c r="BN2444" s="839"/>
      <c r="BO2444" s="839"/>
      <c r="BP2444" s="839"/>
      <c r="BQ2444" s="839"/>
      <c r="BR2444" s="839"/>
      <c r="BS2444" s="839"/>
    </row>
    <row r="2445" spans="1:71" s="575" customFormat="1" ht="15.6" customHeight="1" outlineLevel="2" x14ac:dyDescent="0.2">
      <c r="A2445" s="811"/>
      <c r="B2445" s="688"/>
      <c r="C2445" s="694"/>
      <c r="D2445" s="576" t="s">
        <v>1882</v>
      </c>
      <c r="E2445" s="591"/>
      <c r="F2445" s="592"/>
      <c r="G2445" s="572"/>
      <c r="H2445" s="572"/>
      <c r="I2445" s="773"/>
      <c r="J2445" s="771"/>
      <c r="K2445" s="771"/>
      <c r="L2445" s="771"/>
      <c r="M2445" s="772"/>
      <c r="N2445" s="704"/>
      <c r="O2445" s="890"/>
      <c r="P2445" s="890"/>
      <c r="Q2445" s="891"/>
      <c r="R2445" s="889"/>
      <c r="S2445" s="889"/>
      <c r="T2445" s="889"/>
      <c r="U2445" s="889"/>
      <c r="V2445" s="889"/>
      <c r="W2445" s="889"/>
      <c r="X2445" s="889"/>
      <c r="Y2445" s="890"/>
      <c r="Z2445" s="841"/>
      <c r="AA2445" s="839"/>
      <c r="AB2445" s="839"/>
      <c r="AC2445" s="839"/>
      <c r="AD2445" s="839"/>
      <c r="AE2445" s="839"/>
      <c r="AF2445" s="839"/>
      <c r="AG2445" s="839"/>
      <c r="AH2445" s="839"/>
      <c r="AI2445" s="839"/>
      <c r="AJ2445" s="839"/>
      <c r="AK2445" s="839"/>
      <c r="AL2445" s="839"/>
      <c r="AM2445" s="839"/>
      <c r="AN2445" s="839"/>
      <c r="AO2445" s="839"/>
      <c r="AP2445" s="839"/>
      <c r="AQ2445" s="839"/>
      <c r="AR2445" s="839"/>
      <c r="AS2445" s="839"/>
      <c r="AT2445" s="839"/>
      <c r="AU2445" s="839"/>
      <c r="AV2445" s="839"/>
      <c r="AW2445" s="839"/>
      <c r="AX2445" s="839"/>
      <c r="AY2445" s="839"/>
      <c r="AZ2445" s="839"/>
      <c r="BA2445" s="839"/>
      <c r="BB2445" s="839"/>
      <c r="BC2445" s="839"/>
      <c r="BD2445" s="839"/>
      <c r="BE2445" s="839"/>
      <c r="BF2445" s="839"/>
      <c r="BG2445" s="839"/>
      <c r="BH2445" s="839"/>
      <c r="BI2445" s="839"/>
      <c r="BJ2445" s="839"/>
      <c r="BK2445" s="839"/>
      <c r="BL2445" s="839"/>
      <c r="BM2445" s="839"/>
      <c r="BN2445" s="839"/>
      <c r="BO2445" s="839"/>
      <c r="BP2445" s="839"/>
      <c r="BQ2445" s="839"/>
      <c r="BR2445" s="839"/>
      <c r="BS2445" s="839"/>
    </row>
    <row r="2446" spans="1:71" s="575" customFormat="1" ht="15.6" customHeight="1" outlineLevel="2" x14ac:dyDescent="0.2">
      <c r="A2446" s="811"/>
      <c r="B2446" s="688"/>
      <c r="C2446" s="694"/>
      <c r="D2446" s="576" t="s">
        <v>1895</v>
      </c>
      <c r="E2446" s="591"/>
      <c r="F2446" s="592"/>
      <c r="G2446" s="572"/>
      <c r="H2446" s="572"/>
      <c r="I2446" s="773"/>
      <c r="J2446" s="771"/>
      <c r="K2446" s="771"/>
      <c r="L2446" s="771"/>
      <c r="M2446" s="772"/>
      <c r="N2446" s="704"/>
      <c r="O2446" s="890"/>
      <c r="P2446" s="890"/>
      <c r="Q2446" s="891"/>
      <c r="R2446" s="889"/>
      <c r="S2446" s="889"/>
      <c r="T2446" s="889"/>
      <c r="U2446" s="889"/>
      <c r="V2446" s="889"/>
      <c r="W2446" s="889"/>
      <c r="X2446" s="889"/>
      <c r="Y2446" s="890"/>
      <c r="Z2446" s="841"/>
      <c r="AA2446" s="839"/>
      <c r="AB2446" s="839"/>
      <c r="AC2446" s="839"/>
      <c r="AD2446" s="839"/>
      <c r="AE2446" s="839"/>
      <c r="AF2446" s="839"/>
      <c r="AG2446" s="839"/>
      <c r="AH2446" s="839"/>
      <c r="AI2446" s="839"/>
      <c r="AJ2446" s="839"/>
      <c r="AK2446" s="839"/>
      <c r="AL2446" s="839"/>
      <c r="AM2446" s="839"/>
      <c r="AN2446" s="839"/>
      <c r="AO2446" s="839"/>
      <c r="AP2446" s="839"/>
      <c r="AQ2446" s="839"/>
      <c r="AR2446" s="839"/>
      <c r="AS2446" s="839"/>
      <c r="AT2446" s="839"/>
      <c r="AU2446" s="839"/>
      <c r="AV2446" s="839"/>
      <c r="AW2446" s="839"/>
      <c r="AX2446" s="839"/>
      <c r="AY2446" s="839"/>
      <c r="AZ2446" s="839"/>
      <c r="BA2446" s="839"/>
      <c r="BB2446" s="839"/>
      <c r="BC2446" s="839"/>
      <c r="BD2446" s="839"/>
      <c r="BE2446" s="839"/>
      <c r="BF2446" s="839"/>
      <c r="BG2446" s="839"/>
      <c r="BH2446" s="839"/>
      <c r="BI2446" s="839"/>
      <c r="BJ2446" s="839"/>
      <c r="BK2446" s="839"/>
      <c r="BL2446" s="839"/>
      <c r="BM2446" s="839"/>
      <c r="BN2446" s="839"/>
      <c r="BO2446" s="839"/>
      <c r="BP2446" s="839"/>
      <c r="BQ2446" s="839"/>
      <c r="BR2446" s="839"/>
      <c r="BS2446" s="839"/>
    </row>
    <row r="2447" spans="1:71" s="575" customFormat="1" ht="15.6" customHeight="1" outlineLevel="2" x14ac:dyDescent="0.2">
      <c r="A2447" s="811"/>
      <c r="B2447" s="688"/>
      <c r="C2447" s="694"/>
      <c r="D2447" s="576" t="s">
        <v>1887</v>
      </c>
      <c r="E2447" s="591"/>
      <c r="F2447" s="592"/>
      <c r="G2447" s="572"/>
      <c r="H2447" s="572"/>
      <c r="I2447" s="773"/>
      <c r="J2447" s="771"/>
      <c r="K2447" s="771"/>
      <c r="L2447" s="771"/>
      <c r="M2447" s="772"/>
      <c r="N2447" s="704"/>
      <c r="O2447" s="890"/>
      <c r="P2447" s="890"/>
      <c r="Q2447" s="891"/>
      <c r="R2447" s="889"/>
      <c r="S2447" s="889"/>
      <c r="T2447" s="889"/>
      <c r="U2447" s="889"/>
      <c r="V2447" s="889"/>
      <c r="W2447" s="889"/>
      <c r="X2447" s="889"/>
      <c r="Y2447" s="890"/>
      <c r="Z2447" s="841"/>
      <c r="AA2447" s="839"/>
      <c r="AB2447" s="839"/>
      <c r="AC2447" s="839"/>
      <c r="AD2447" s="839"/>
      <c r="AE2447" s="839"/>
      <c r="AF2447" s="839"/>
      <c r="AG2447" s="839"/>
      <c r="AH2447" s="839"/>
      <c r="AI2447" s="839"/>
      <c r="AJ2447" s="839"/>
      <c r="AK2447" s="839"/>
      <c r="AL2447" s="839"/>
      <c r="AM2447" s="839"/>
      <c r="AN2447" s="839"/>
      <c r="AO2447" s="839"/>
      <c r="AP2447" s="839"/>
      <c r="AQ2447" s="839"/>
      <c r="AR2447" s="839"/>
      <c r="AS2447" s="839"/>
      <c r="AT2447" s="839"/>
      <c r="AU2447" s="839"/>
      <c r="AV2447" s="839"/>
      <c r="AW2447" s="839"/>
      <c r="AX2447" s="839"/>
      <c r="AY2447" s="839"/>
      <c r="AZ2447" s="839"/>
      <c r="BA2447" s="839"/>
      <c r="BB2447" s="839"/>
      <c r="BC2447" s="839"/>
      <c r="BD2447" s="839"/>
      <c r="BE2447" s="839"/>
      <c r="BF2447" s="839"/>
      <c r="BG2447" s="839"/>
      <c r="BH2447" s="839"/>
      <c r="BI2447" s="839"/>
      <c r="BJ2447" s="839"/>
      <c r="BK2447" s="839"/>
      <c r="BL2447" s="839"/>
      <c r="BM2447" s="839"/>
      <c r="BN2447" s="839"/>
      <c r="BO2447" s="839"/>
      <c r="BP2447" s="839"/>
      <c r="BQ2447" s="839"/>
      <c r="BR2447" s="839"/>
      <c r="BS2447" s="839"/>
    </row>
    <row r="2448" spans="1:71" s="575" customFormat="1" ht="15.6" customHeight="1" outlineLevel="2" x14ac:dyDescent="0.2">
      <c r="A2448" s="811"/>
      <c r="B2448" s="688"/>
      <c r="C2448" s="694"/>
      <c r="D2448" s="576" t="s">
        <v>1894</v>
      </c>
      <c r="E2448" s="591"/>
      <c r="F2448" s="592"/>
      <c r="G2448" s="572"/>
      <c r="H2448" s="572"/>
      <c r="I2448" s="773"/>
      <c r="J2448" s="771"/>
      <c r="K2448" s="771"/>
      <c r="L2448" s="771"/>
      <c r="M2448" s="772"/>
      <c r="N2448" s="704"/>
      <c r="O2448" s="890"/>
      <c r="P2448" s="890"/>
      <c r="Q2448" s="891"/>
      <c r="R2448" s="889"/>
      <c r="S2448" s="889"/>
      <c r="T2448" s="889"/>
      <c r="U2448" s="889"/>
      <c r="V2448" s="889"/>
      <c r="W2448" s="889"/>
      <c r="X2448" s="889"/>
      <c r="Y2448" s="890"/>
      <c r="Z2448" s="841"/>
      <c r="AA2448" s="839"/>
      <c r="AB2448" s="839"/>
      <c r="AC2448" s="839"/>
      <c r="AD2448" s="839"/>
      <c r="AE2448" s="839"/>
      <c r="AF2448" s="839"/>
      <c r="AG2448" s="839"/>
      <c r="AH2448" s="839"/>
      <c r="AI2448" s="839"/>
      <c r="AJ2448" s="839"/>
      <c r="AK2448" s="839"/>
      <c r="AL2448" s="839"/>
      <c r="AM2448" s="839"/>
      <c r="AN2448" s="839"/>
      <c r="AO2448" s="839"/>
      <c r="AP2448" s="839"/>
      <c r="AQ2448" s="839"/>
      <c r="AR2448" s="839"/>
      <c r="AS2448" s="839"/>
      <c r="AT2448" s="839"/>
      <c r="AU2448" s="839"/>
      <c r="AV2448" s="839"/>
      <c r="AW2448" s="839"/>
      <c r="AX2448" s="839"/>
      <c r="AY2448" s="839"/>
      <c r="AZ2448" s="839"/>
      <c r="BA2448" s="839"/>
      <c r="BB2448" s="839"/>
      <c r="BC2448" s="839"/>
      <c r="BD2448" s="839"/>
      <c r="BE2448" s="839"/>
      <c r="BF2448" s="839"/>
      <c r="BG2448" s="839"/>
      <c r="BH2448" s="839"/>
      <c r="BI2448" s="839"/>
      <c r="BJ2448" s="839"/>
      <c r="BK2448" s="839"/>
      <c r="BL2448" s="839"/>
      <c r="BM2448" s="839"/>
      <c r="BN2448" s="839"/>
      <c r="BO2448" s="839"/>
      <c r="BP2448" s="839"/>
      <c r="BQ2448" s="839"/>
      <c r="BR2448" s="839"/>
      <c r="BS2448" s="839"/>
    </row>
    <row r="2449" spans="1:71" s="575" customFormat="1" ht="15.6" customHeight="1" outlineLevel="2" x14ac:dyDescent="0.2">
      <c r="A2449" s="811"/>
      <c r="B2449" s="688"/>
      <c r="C2449" s="694"/>
      <c r="D2449" s="576" t="s">
        <v>1884</v>
      </c>
      <c r="E2449" s="591"/>
      <c r="F2449" s="592"/>
      <c r="G2449" s="572"/>
      <c r="H2449" s="572"/>
      <c r="I2449" s="773"/>
      <c r="J2449" s="771"/>
      <c r="K2449" s="771"/>
      <c r="L2449" s="771"/>
      <c r="M2449" s="772"/>
      <c r="N2449" s="704"/>
      <c r="O2449" s="888"/>
      <c r="P2449" s="888"/>
      <c r="Q2449" s="891"/>
      <c r="R2449" s="889"/>
      <c r="S2449" s="889"/>
      <c r="T2449" s="889"/>
      <c r="U2449" s="889"/>
      <c r="V2449" s="889"/>
      <c r="W2449" s="889"/>
      <c r="X2449" s="889"/>
      <c r="Y2449" s="890"/>
      <c r="Z2449" s="841"/>
      <c r="AA2449" s="839"/>
      <c r="AB2449" s="839"/>
      <c r="AC2449" s="839"/>
      <c r="AD2449" s="839"/>
      <c r="AE2449" s="839"/>
      <c r="AF2449" s="839"/>
      <c r="AG2449" s="839"/>
      <c r="AH2449" s="839"/>
      <c r="AI2449" s="839"/>
      <c r="AJ2449" s="839"/>
      <c r="AK2449" s="839"/>
      <c r="AL2449" s="839"/>
      <c r="AM2449" s="839"/>
      <c r="AN2449" s="839"/>
      <c r="AO2449" s="839"/>
      <c r="AP2449" s="839"/>
      <c r="AQ2449" s="839"/>
      <c r="AR2449" s="839"/>
      <c r="AS2449" s="839"/>
      <c r="AT2449" s="839"/>
      <c r="AU2449" s="839"/>
      <c r="AV2449" s="839"/>
      <c r="AW2449" s="839"/>
      <c r="AX2449" s="839"/>
      <c r="AY2449" s="839"/>
      <c r="AZ2449" s="839"/>
      <c r="BA2449" s="839"/>
      <c r="BB2449" s="839"/>
      <c r="BC2449" s="839"/>
      <c r="BD2449" s="839"/>
      <c r="BE2449" s="839"/>
      <c r="BF2449" s="839"/>
      <c r="BG2449" s="839"/>
      <c r="BH2449" s="839"/>
      <c r="BI2449" s="839"/>
      <c r="BJ2449" s="839"/>
      <c r="BK2449" s="839"/>
      <c r="BL2449" s="839"/>
      <c r="BM2449" s="839"/>
      <c r="BN2449" s="839"/>
      <c r="BO2449" s="839"/>
      <c r="BP2449" s="839"/>
      <c r="BQ2449" s="839"/>
      <c r="BR2449" s="839"/>
      <c r="BS2449" s="839"/>
    </row>
    <row r="2450" spans="1:71" s="575" customFormat="1" ht="15.6" customHeight="1" outlineLevel="2" x14ac:dyDescent="0.2">
      <c r="A2450" s="811"/>
      <c r="B2450" s="688"/>
      <c r="C2450" s="694"/>
      <c r="D2450" s="576" t="s">
        <v>1877</v>
      </c>
      <c r="E2450" s="591"/>
      <c r="F2450" s="592"/>
      <c r="G2450" s="572"/>
      <c r="H2450" s="572"/>
      <c r="I2450" s="773"/>
      <c r="J2450" s="771"/>
      <c r="K2450" s="771"/>
      <c r="L2450" s="771"/>
      <c r="M2450" s="772"/>
      <c r="N2450" s="704"/>
      <c r="O2450" s="888"/>
      <c r="P2450" s="888"/>
      <c r="Q2450" s="891"/>
      <c r="R2450" s="889"/>
      <c r="S2450" s="889"/>
      <c r="T2450" s="889"/>
      <c r="U2450" s="889"/>
      <c r="V2450" s="889"/>
      <c r="W2450" s="889"/>
      <c r="X2450" s="889"/>
      <c r="Y2450" s="890"/>
      <c r="Z2450" s="841"/>
      <c r="AA2450" s="839"/>
      <c r="AB2450" s="839"/>
      <c r="AC2450" s="839"/>
      <c r="AD2450" s="839"/>
      <c r="AE2450" s="839"/>
      <c r="AF2450" s="839"/>
      <c r="AG2450" s="839"/>
      <c r="AH2450" s="839"/>
      <c r="AI2450" s="839"/>
      <c r="AJ2450" s="839"/>
      <c r="AK2450" s="839"/>
      <c r="AL2450" s="839"/>
      <c r="AM2450" s="839"/>
      <c r="AN2450" s="839"/>
      <c r="AO2450" s="839"/>
      <c r="AP2450" s="839"/>
      <c r="AQ2450" s="839"/>
      <c r="AR2450" s="839"/>
      <c r="AS2450" s="839"/>
      <c r="AT2450" s="839"/>
      <c r="AU2450" s="839"/>
      <c r="AV2450" s="839"/>
      <c r="AW2450" s="839"/>
      <c r="AX2450" s="839"/>
      <c r="AY2450" s="839"/>
      <c r="AZ2450" s="839"/>
      <c r="BA2450" s="839"/>
      <c r="BB2450" s="839"/>
      <c r="BC2450" s="839"/>
      <c r="BD2450" s="839"/>
      <c r="BE2450" s="839"/>
      <c r="BF2450" s="839"/>
      <c r="BG2450" s="839"/>
      <c r="BH2450" s="839"/>
      <c r="BI2450" s="839"/>
      <c r="BJ2450" s="839"/>
      <c r="BK2450" s="839"/>
      <c r="BL2450" s="839"/>
      <c r="BM2450" s="839"/>
      <c r="BN2450" s="839"/>
      <c r="BO2450" s="839"/>
      <c r="BP2450" s="839"/>
      <c r="BQ2450" s="839"/>
      <c r="BR2450" s="839"/>
      <c r="BS2450" s="839"/>
    </row>
    <row r="2451" spans="1:71" ht="15.6" customHeight="1" outlineLevel="2" x14ac:dyDescent="0.2">
      <c r="B2451" s="578"/>
      <c r="D2451" s="576" t="s">
        <v>1878</v>
      </c>
      <c r="E2451" s="591"/>
      <c r="F2451" s="592"/>
      <c r="G2451" s="572"/>
      <c r="H2451" s="572"/>
      <c r="I2451" s="773"/>
      <c r="J2451" s="771"/>
      <c r="K2451" s="771"/>
      <c r="L2451" s="771"/>
      <c r="M2451" s="772"/>
      <c r="N2451" s="703"/>
      <c r="O2451" s="888"/>
      <c r="P2451" s="888"/>
      <c r="Q2451" s="888"/>
      <c r="R2451" s="888"/>
      <c r="S2451" s="888"/>
      <c r="T2451" s="888"/>
      <c r="U2451" s="888"/>
      <c r="V2451" s="888"/>
      <c r="W2451" s="888"/>
      <c r="X2451" s="888"/>
    </row>
    <row r="2452" spans="1:71" ht="15.6" customHeight="1" outlineLevel="2" x14ac:dyDescent="0.2">
      <c r="B2452" s="578"/>
      <c r="D2452" s="576" t="s">
        <v>1885</v>
      </c>
      <c r="E2452" s="579"/>
      <c r="G2452" s="580"/>
      <c r="H2452" s="580"/>
      <c r="N2452" s="703"/>
      <c r="O2452" s="888"/>
      <c r="P2452" s="888"/>
      <c r="Q2452" s="891"/>
    </row>
    <row r="2453" spans="1:71" s="575" customFormat="1" ht="15.6" customHeight="1" outlineLevel="2" x14ac:dyDescent="0.2">
      <c r="A2453" s="811"/>
      <c r="B2453" s="688"/>
      <c r="C2453" s="694"/>
      <c r="D2453" s="576" t="s">
        <v>1886</v>
      </c>
      <c r="E2453" s="591"/>
      <c r="F2453" s="592"/>
      <c r="G2453" s="572"/>
      <c r="H2453" s="572"/>
      <c r="I2453" s="773"/>
      <c r="J2453" s="771"/>
      <c r="K2453" s="771"/>
      <c r="L2453" s="771"/>
      <c r="M2453" s="772"/>
      <c r="N2453" s="704"/>
      <c r="O2453" s="888"/>
      <c r="P2453" s="888"/>
      <c r="Q2453" s="891"/>
      <c r="R2453" s="889"/>
      <c r="S2453" s="889"/>
      <c r="T2453" s="889"/>
      <c r="U2453" s="889"/>
      <c r="V2453" s="889"/>
      <c r="W2453" s="889"/>
      <c r="X2453" s="889"/>
      <c r="Y2453" s="890"/>
      <c r="Z2453" s="841"/>
      <c r="AA2453" s="839"/>
      <c r="AB2453" s="839"/>
      <c r="AC2453" s="839"/>
      <c r="AD2453" s="839"/>
      <c r="AE2453" s="839"/>
      <c r="AF2453" s="839"/>
      <c r="AG2453" s="839"/>
      <c r="AH2453" s="839"/>
      <c r="AI2453" s="839"/>
      <c r="AJ2453" s="839"/>
      <c r="AK2453" s="839"/>
      <c r="AL2453" s="839"/>
      <c r="AM2453" s="839"/>
      <c r="AN2453" s="839"/>
      <c r="AO2453" s="839"/>
      <c r="AP2453" s="839"/>
      <c r="AQ2453" s="839"/>
      <c r="AR2453" s="839"/>
      <c r="AS2453" s="839"/>
      <c r="AT2453" s="839"/>
      <c r="AU2453" s="839"/>
      <c r="AV2453" s="839"/>
      <c r="AW2453" s="839"/>
      <c r="AX2453" s="839"/>
      <c r="AY2453" s="839"/>
      <c r="AZ2453" s="839"/>
      <c r="BA2453" s="839"/>
      <c r="BB2453" s="839"/>
      <c r="BC2453" s="839"/>
      <c r="BD2453" s="839"/>
      <c r="BE2453" s="839"/>
      <c r="BF2453" s="839"/>
      <c r="BG2453" s="839"/>
      <c r="BH2453" s="839"/>
      <c r="BI2453" s="839"/>
      <c r="BJ2453" s="839"/>
      <c r="BK2453" s="839"/>
      <c r="BL2453" s="839"/>
      <c r="BM2453" s="839"/>
      <c r="BN2453" s="839"/>
      <c r="BO2453" s="839"/>
      <c r="BP2453" s="839"/>
      <c r="BQ2453" s="839"/>
      <c r="BR2453" s="839"/>
      <c r="BS2453" s="839"/>
    </row>
    <row r="2454" spans="1:71" ht="15.6" customHeight="1" outlineLevel="2" x14ac:dyDescent="0.2">
      <c r="B2454" s="578"/>
      <c r="D2454" s="693"/>
      <c r="E2454" s="579"/>
      <c r="G2454" s="580"/>
      <c r="H2454" s="580"/>
      <c r="N2454" s="703"/>
      <c r="O2454" s="888"/>
      <c r="P2454" s="888"/>
      <c r="Q2454" s="888"/>
    </row>
    <row r="2455" spans="1:71" ht="9" customHeight="1" outlineLevel="1" x14ac:dyDescent="0.2">
      <c r="B2455" s="582"/>
      <c r="D2455" s="583"/>
      <c r="E2455" s="585"/>
      <c r="F2455" s="583"/>
      <c r="G2455" s="584"/>
      <c r="H2455" s="584"/>
      <c r="I2455" s="769"/>
      <c r="J2455" s="769"/>
      <c r="K2455" s="769"/>
      <c r="L2455" s="769"/>
      <c r="M2455" s="769"/>
      <c r="N2455" s="694"/>
      <c r="O2455" s="892"/>
      <c r="P2455" s="892"/>
      <c r="Q2455" s="892"/>
      <c r="R2455" s="893"/>
      <c r="S2455" s="893"/>
      <c r="T2455" s="893"/>
      <c r="U2455" s="893"/>
      <c r="V2455" s="893"/>
      <c r="W2455" s="893"/>
      <c r="X2455" s="893"/>
      <c r="Y2455" s="892"/>
      <c r="Z2455" s="837"/>
      <c r="AA2455" s="838"/>
      <c r="AG2455" s="835"/>
      <c r="AH2455" s="835"/>
    </row>
    <row r="2456" spans="1:71" s="789" customFormat="1" ht="15.6" customHeight="1" outlineLevel="1" x14ac:dyDescent="0.2">
      <c r="B2456" s="569" t="s">
        <v>1925</v>
      </c>
      <c r="C2456" s="814"/>
      <c r="D2456" s="570" t="s">
        <v>2023</v>
      </c>
      <c r="E2456" s="577">
        <v>1</v>
      </c>
      <c r="F2456" s="570" t="s">
        <v>72</v>
      </c>
      <c r="G2456" s="571"/>
      <c r="H2456" s="571">
        <f>SUM(H2457:H2469)</f>
        <v>0</v>
      </c>
      <c r="I2456" s="767"/>
      <c r="J2456" s="767">
        <f>SUM(J2457:J2469)</f>
        <v>0</v>
      </c>
      <c r="K2456" s="767"/>
      <c r="L2456" s="767">
        <f>SUM(L2457:L2469)</f>
        <v>0</v>
      </c>
      <c r="M2456" s="767">
        <f>SUM(M2457:M2467)</f>
        <v>0</v>
      </c>
      <c r="N2456" s="814"/>
      <c r="O2456" s="884">
        <f>SUM(O2457:O2467)</f>
        <v>0</v>
      </c>
      <c r="P2456" s="885" t="str">
        <f>B2456</f>
        <v>V5-1-C3</v>
      </c>
      <c r="Q2456" s="885"/>
      <c r="R2456" s="886"/>
      <c r="S2456" s="886"/>
      <c r="T2456" s="886"/>
      <c r="U2456" s="886"/>
      <c r="V2456" s="886"/>
      <c r="W2456" s="886"/>
      <c r="X2456" s="886">
        <f>SUM(X2457:X2467)</f>
        <v>0</v>
      </c>
      <c r="Y2456" s="887"/>
      <c r="Z2456" s="832"/>
      <c r="AA2456" s="832"/>
      <c r="AB2456" s="832"/>
      <c r="AC2456" s="832"/>
      <c r="AD2456" s="832"/>
      <c r="AE2456" s="832"/>
      <c r="AF2456" s="832"/>
      <c r="AG2456" s="832"/>
      <c r="AH2456" s="832"/>
      <c r="AI2456" s="832"/>
      <c r="AJ2456" s="832"/>
      <c r="AK2456" s="832"/>
      <c r="AL2456" s="832"/>
      <c r="AM2456" s="832"/>
      <c r="AN2456" s="832"/>
      <c r="AO2456" s="832"/>
      <c r="AP2456" s="832"/>
      <c r="AQ2456" s="832"/>
      <c r="AR2456" s="832"/>
      <c r="AS2456" s="832"/>
      <c r="AT2456" s="832"/>
      <c r="AU2456" s="832"/>
      <c r="AV2456" s="832"/>
      <c r="AW2456" s="832"/>
      <c r="AX2456" s="832"/>
      <c r="AY2456" s="832"/>
      <c r="AZ2456" s="832"/>
      <c r="BA2456" s="832"/>
      <c r="BB2456" s="832"/>
      <c r="BC2456" s="832"/>
      <c r="BD2456" s="832"/>
      <c r="BE2456" s="832"/>
      <c r="BF2456" s="832"/>
      <c r="BG2456" s="832"/>
      <c r="BH2456" s="832"/>
      <c r="BI2456" s="832"/>
      <c r="BJ2456" s="832"/>
      <c r="BK2456" s="832"/>
      <c r="BL2456" s="832"/>
      <c r="BM2456" s="832"/>
      <c r="BN2456" s="832"/>
      <c r="BO2456" s="832"/>
      <c r="BP2456" s="832"/>
      <c r="BQ2456" s="832"/>
      <c r="BR2456" s="832"/>
      <c r="BS2456" s="832"/>
    </row>
    <row r="2457" spans="1:71" ht="15.6" customHeight="1" outlineLevel="2" x14ac:dyDescent="0.2">
      <c r="B2457" s="578"/>
      <c r="D2457" s="587" t="s">
        <v>1883</v>
      </c>
      <c r="E2457" s="579"/>
      <c r="G2457" s="580"/>
      <c r="H2457" s="580"/>
      <c r="I2457" s="774"/>
      <c r="J2457" s="774"/>
      <c r="K2457" s="774"/>
      <c r="N2457" s="703"/>
      <c r="O2457" s="888"/>
      <c r="P2457" s="888"/>
      <c r="Q2457" s="888"/>
    </row>
    <row r="2458" spans="1:71" s="575" customFormat="1" ht="15.6" customHeight="1" outlineLevel="2" x14ac:dyDescent="0.2">
      <c r="A2458" s="811"/>
      <c r="B2458" s="688"/>
      <c r="C2458" s="694"/>
      <c r="D2458" s="576" t="str">
        <f>D2456</f>
        <v>Plaatsen van mechanische ventilatiebox* systeem (Type 3. Tussenwoning)</v>
      </c>
      <c r="E2458" s="579">
        <v>1</v>
      </c>
      <c r="F2458" s="607" t="s">
        <v>72</v>
      </c>
      <c r="G2458" s="580"/>
      <c r="H2458" s="580">
        <f>E2458*G2458</f>
        <v>0</v>
      </c>
      <c r="I2458" s="768"/>
      <c r="J2458" s="768">
        <f>E2458*I2458</f>
        <v>0</v>
      </c>
      <c r="K2458" s="768"/>
      <c r="L2458" s="768">
        <f>K2458*E2458</f>
        <v>0</v>
      </c>
      <c r="M2458" s="768">
        <f>J2458+H2458*Tabellen!$K$2+L2458</f>
        <v>0</v>
      </c>
      <c r="N2458" s="704"/>
      <c r="O2458" s="889">
        <f>M2458</f>
        <v>0</v>
      </c>
      <c r="P2458" s="890"/>
      <c r="Q2458" s="891"/>
      <c r="R2458" s="911">
        <v>0.35</v>
      </c>
      <c r="S2458" s="889">
        <f>O2458*R2458</f>
        <v>0</v>
      </c>
      <c r="T2458" s="889">
        <f>O2458-S2458</f>
        <v>0</v>
      </c>
      <c r="U2458" s="889"/>
      <c r="V2458" s="889">
        <f>O2458*Tabellen!$H$2</f>
        <v>0</v>
      </c>
      <c r="W2458" s="889">
        <f>U2458+V2458</f>
        <v>0</v>
      </c>
      <c r="X2458" s="889">
        <f>O2458+W2458</f>
        <v>0</v>
      </c>
      <c r="Y2458" s="890"/>
      <c r="Z2458" s="841"/>
      <c r="AA2458" s="839"/>
      <c r="AB2458" s="839"/>
      <c r="AC2458" s="839"/>
      <c r="AD2458" s="839"/>
      <c r="AE2458" s="839"/>
      <c r="AF2458" s="839"/>
      <c r="AG2458" s="839"/>
      <c r="AH2458" s="839"/>
      <c r="AI2458" s="839"/>
      <c r="AJ2458" s="839"/>
      <c r="AK2458" s="839"/>
      <c r="AL2458" s="839"/>
      <c r="AM2458" s="839"/>
      <c r="AN2458" s="839"/>
      <c r="AO2458" s="839"/>
      <c r="AP2458" s="839"/>
      <c r="AQ2458" s="839"/>
      <c r="AR2458" s="839"/>
      <c r="AS2458" s="839"/>
      <c r="AT2458" s="839"/>
      <c r="AU2458" s="839"/>
      <c r="AV2458" s="839"/>
      <c r="AW2458" s="839"/>
      <c r="AX2458" s="839"/>
      <c r="AY2458" s="839"/>
      <c r="AZ2458" s="839"/>
      <c r="BA2458" s="839"/>
      <c r="BB2458" s="839"/>
      <c r="BC2458" s="839"/>
      <c r="BD2458" s="839"/>
      <c r="BE2458" s="839"/>
      <c r="BF2458" s="839"/>
      <c r="BG2458" s="839"/>
      <c r="BH2458" s="839"/>
      <c r="BI2458" s="839"/>
      <c r="BJ2458" s="839"/>
      <c r="BK2458" s="839"/>
      <c r="BL2458" s="839"/>
      <c r="BM2458" s="839"/>
      <c r="BN2458" s="839"/>
      <c r="BO2458" s="839"/>
      <c r="BP2458" s="839"/>
      <c r="BQ2458" s="839"/>
      <c r="BR2458" s="839"/>
      <c r="BS2458" s="839"/>
    </row>
    <row r="2459" spans="1:71" s="575" customFormat="1" ht="15.6" customHeight="1" outlineLevel="2" x14ac:dyDescent="0.2">
      <c r="A2459" s="811"/>
      <c r="B2459" s="688"/>
      <c r="C2459" s="694"/>
      <c r="D2459" s="576" t="s">
        <v>1881</v>
      </c>
      <c r="E2459" s="591"/>
      <c r="F2459" s="592"/>
      <c r="G2459" s="572"/>
      <c r="H2459" s="572"/>
      <c r="I2459" s="773"/>
      <c r="J2459" s="771"/>
      <c r="K2459" s="771"/>
      <c r="L2459" s="771"/>
      <c r="M2459" s="772"/>
      <c r="N2459" s="704"/>
      <c r="O2459" s="890"/>
      <c r="P2459" s="890"/>
      <c r="Q2459" s="891"/>
      <c r="R2459" s="889"/>
      <c r="S2459" s="889"/>
      <c r="T2459" s="889"/>
      <c r="U2459" s="889"/>
      <c r="V2459" s="889"/>
      <c r="W2459" s="889"/>
      <c r="X2459" s="889"/>
      <c r="Y2459" s="890"/>
      <c r="Z2459" s="841"/>
      <c r="AA2459" s="839"/>
      <c r="AB2459" s="839"/>
      <c r="AC2459" s="839"/>
      <c r="AD2459" s="839"/>
      <c r="AE2459" s="839"/>
      <c r="AF2459" s="839"/>
      <c r="AG2459" s="839"/>
      <c r="AH2459" s="839"/>
      <c r="AI2459" s="839"/>
      <c r="AJ2459" s="839"/>
      <c r="AK2459" s="839"/>
      <c r="AL2459" s="839"/>
      <c r="AM2459" s="839"/>
      <c r="AN2459" s="839"/>
      <c r="AO2459" s="839"/>
      <c r="AP2459" s="839"/>
      <c r="AQ2459" s="839"/>
      <c r="AR2459" s="839"/>
      <c r="AS2459" s="839"/>
      <c r="AT2459" s="839"/>
      <c r="AU2459" s="839"/>
      <c r="AV2459" s="839"/>
      <c r="AW2459" s="839"/>
      <c r="AX2459" s="839"/>
      <c r="AY2459" s="839"/>
      <c r="AZ2459" s="839"/>
      <c r="BA2459" s="839"/>
      <c r="BB2459" s="839"/>
      <c r="BC2459" s="839"/>
      <c r="BD2459" s="839"/>
      <c r="BE2459" s="839"/>
      <c r="BF2459" s="839"/>
      <c r="BG2459" s="839"/>
      <c r="BH2459" s="839"/>
      <c r="BI2459" s="839"/>
      <c r="BJ2459" s="839"/>
      <c r="BK2459" s="839"/>
      <c r="BL2459" s="839"/>
      <c r="BM2459" s="839"/>
      <c r="BN2459" s="839"/>
      <c r="BO2459" s="839"/>
      <c r="BP2459" s="839"/>
      <c r="BQ2459" s="839"/>
      <c r="BR2459" s="839"/>
      <c r="BS2459" s="839"/>
    </row>
    <row r="2460" spans="1:71" s="575" customFormat="1" ht="15.6" customHeight="1" outlineLevel="2" x14ac:dyDescent="0.2">
      <c r="A2460" s="811"/>
      <c r="B2460" s="688"/>
      <c r="C2460" s="694"/>
      <c r="D2460" s="576" t="s">
        <v>1882</v>
      </c>
      <c r="E2460" s="591"/>
      <c r="F2460" s="592"/>
      <c r="G2460" s="572"/>
      <c r="H2460" s="572"/>
      <c r="I2460" s="773"/>
      <c r="J2460" s="771"/>
      <c r="K2460" s="771"/>
      <c r="L2460" s="771"/>
      <c r="M2460" s="772"/>
      <c r="N2460" s="704"/>
      <c r="O2460" s="890"/>
      <c r="P2460" s="890"/>
      <c r="Q2460" s="891"/>
      <c r="R2460" s="889"/>
      <c r="S2460" s="889"/>
      <c r="T2460" s="889"/>
      <c r="U2460" s="889"/>
      <c r="V2460" s="889"/>
      <c r="W2460" s="889"/>
      <c r="X2460" s="889"/>
      <c r="Y2460" s="890"/>
      <c r="Z2460" s="841"/>
      <c r="AA2460" s="839"/>
      <c r="AB2460" s="839"/>
      <c r="AC2460" s="839"/>
      <c r="AD2460" s="839"/>
      <c r="AE2460" s="839"/>
      <c r="AF2460" s="839"/>
      <c r="AG2460" s="839"/>
      <c r="AH2460" s="839"/>
      <c r="AI2460" s="839"/>
      <c r="AJ2460" s="839"/>
      <c r="AK2460" s="839"/>
      <c r="AL2460" s="839"/>
      <c r="AM2460" s="839"/>
      <c r="AN2460" s="839"/>
      <c r="AO2460" s="839"/>
      <c r="AP2460" s="839"/>
      <c r="AQ2460" s="839"/>
      <c r="AR2460" s="839"/>
      <c r="AS2460" s="839"/>
      <c r="AT2460" s="839"/>
      <c r="AU2460" s="839"/>
      <c r="AV2460" s="839"/>
      <c r="AW2460" s="839"/>
      <c r="AX2460" s="839"/>
      <c r="AY2460" s="839"/>
      <c r="AZ2460" s="839"/>
      <c r="BA2460" s="839"/>
      <c r="BB2460" s="839"/>
      <c r="BC2460" s="839"/>
      <c r="BD2460" s="839"/>
      <c r="BE2460" s="839"/>
      <c r="BF2460" s="839"/>
      <c r="BG2460" s="839"/>
      <c r="BH2460" s="839"/>
      <c r="BI2460" s="839"/>
      <c r="BJ2460" s="839"/>
      <c r="BK2460" s="839"/>
      <c r="BL2460" s="839"/>
      <c r="BM2460" s="839"/>
      <c r="BN2460" s="839"/>
      <c r="BO2460" s="839"/>
      <c r="BP2460" s="839"/>
      <c r="BQ2460" s="839"/>
      <c r="BR2460" s="839"/>
      <c r="BS2460" s="839"/>
    </row>
    <row r="2461" spans="1:71" s="575" customFormat="1" ht="15.6" customHeight="1" outlineLevel="2" x14ac:dyDescent="0.2">
      <c r="A2461" s="811"/>
      <c r="B2461" s="688"/>
      <c r="C2461" s="694"/>
      <c r="D2461" s="576" t="s">
        <v>1895</v>
      </c>
      <c r="E2461" s="591"/>
      <c r="F2461" s="592"/>
      <c r="G2461" s="572"/>
      <c r="H2461" s="572"/>
      <c r="I2461" s="773"/>
      <c r="J2461" s="771"/>
      <c r="K2461" s="771"/>
      <c r="L2461" s="771"/>
      <c r="M2461" s="772"/>
      <c r="N2461" s="704"/>
      <c r="O2461" s="890"/>
      <c r="P2461" s="890"/>
      <c r="Q2461" s="891"/>
      <c r="R2461" s="889"/>
      <c r="S2461" s="889"/>
      <c r="T2461" s="889"/>
      <c r="U2461" s="889"/>
      <c r="V2461" s="889"/>
      <c r="W2461" s="889"/>
      <c r="X2461" s="889"/>
      <c r="Y2461" s="890"/>
      <c r="Z2461" s="841"/>
      <c r="AA2461" s="839"/>
      <c r="AB2461" s="839"/>
      <c r="AC2461" s="839"/>
      <c r="AD2461" s="839"/>
      <c r="AE2461" s="839"/>
      <c r="AF2461" s="839"/>
      <c r="AG2461" s="839"/>
      <c r="AH2461" s="839"/>
      <c r="AI2461" s="839"/>
      <c r="AJ2461" s="839"/>
      <c r="AK2461" s="839"/>
      <c r="AL2461" s="839"/>
      <c r="AM2461" s="839"/>
      <c r="AN2461" s="839"/>
      <c r="AO2461" s="839"/>
      <c r="AP2461" s="839"/>
      <c r="AQ2461" s="839"/>
      <c r="AR2461" s="839"/>
      <c r="AS2461" s="839"/>
      <c r="AT2461" s="839"/>
      <c r="AU2461" s="839"/>
      <c r="AV2461" s="839"/>
      <c r="AW2461" s="839"/>
      <c r="AX2461" s="839"/>
      <c r="AY2461" s="839"/>
      <c r="AZ2461" s="839"/>
      <c r="BA2461" s="839"/>
      <c r="BB2461" s="839"/>
      <c r="BC2461" s="839"/>
      <c r="BD2461" s="839"/>
      <c r="BE2461" s="839"/>
      <c r="BF2461" s="839"/>
      <c r="BG2461" s="839"/>
      <c r="BH2461" s="839"/>
      <c r="BI2461" s="839"/>
      <c r="BJ2461" s="839"/>
      <c r="BK2461" s="839"/>
      <c r="BL2461" s="839"/>
      <c r="BM2461" s="839"/>
      <c r="BN2461" s="839"/>
      <c r="BO2461" s="839"/>
      <c r="BP2461" s="839"/>
      <c r="BQ2461" s="839"/>
      <c r="BR2461" s="839"/>
      <c r="BS2461" s="839"/>
    </row>
    <row r="2462" spans="1:71" s="575" customFormat="1" ht="15.6" customHeight="1" outlineLevel="2" x14ac:dyDescent="0.2">
      <c r="A2462" s="811"/>
      <c r="B2462" s="688"/>
      <c r="C2462" s="694"/>
      <c r="D2462" s="576" t="s">
        <v>1887</v>
      </c>
      <c r="E2462" s="591"/>
      <c r="F2462" s="592"/>
      <c r="G2462" s="572"/>
      <c r="H2462" s="572"/>
      <c r="I2462" s="773"/>
      <c r="J2462" s="771"/>
      <c r="K2462" s="771"/>
      <c r="L2462" s="771"/>
      <c r="M2462" s="772"/>
      <c r="N2462" s="704"/>
      <c r="O2462" s="890"/>
      <c r="P2462" s="890"/>
      <c r="Q2462" s="891"/>
      <c r="R2462" s="889"/>
      <c r="S2462" s="889"/>
      <c r="T2462" s="889"/>
      <c r="U2462" s="889"/>
      <c r="V2462" s="889"/>
      <c r="W2462" s="889"/>
      <c r="X2462" s="889"/>
      <c r="Y2462" s="890"/>
      <c r="Z2462" s="841"/>
      <c r="AA2462" s="839"/>
      <c r="AB2462" s="839"/>
      <c r="AC2462" s="839"/>
      <c r="AD2462" s="839"/>
      <c r="AE2462" s="839"/>
      <c r="AF2462" s="839"/>
      <c r="AG2462" s="839"/>
      <c r="AH2462" s="839"/>
      <c r="AI2462" s="839"/>
      <c r="AJ2462" s="839"/>
      <c r="AK2462" s="839"/>
      <c r="AL2462" s="839"/>
      <c r="AM2462" s="839"/>
      <c r="AN2462" s="839"/>
      <c r="AO2462" s="839"/>
      <c r="AP2462" s="839"/>
      <c r="AQ2462" s="839"/>
      <c r="AR2462" s="839"/>
      <c r="AS2462" s="839"/>
      <c r="AT2462" s="839"/>
      <c r="AU2462" s="839"/>
      <c r="AV2462" s="839"/>
      <c r="AW2462" s="839"/>
      <c r="AX2462" s="839"/>
      <c r="AY2462" s="839"/>
      <c r="AZ2462" s="839"/>
      <c r="BA2462" s="839"/>
      <c r="BB2462" s="839"/>
      <c r="BC2462" s="839"/>
      <c r="BD2462" s="839"/>
      <c r="BE2462" s="839"/>
      <c r="BF2462" s="839"/>
      <c r="BG2462" s="839"/>
      <c r="BH2462" s="839"/>
      <c r="BI2462" s="839"/>
      <c r="BJ2462" s="839"/>
      <c r="BK2462" s="839"/>
      <c r="BL2462" s="839"/>
      <c r="BM2462" s="839"/>
      <c r="BN2462" s="839"/>
      <c r="BO2462" s="839"/>
      <c r="BP2462" s="839"/>
      <c r="BQ2462" s="839"/>
      <c r="BR2462" s="839"/>
      <c r="BS2462" s="839"/>
    </row>
    <row r="2463" spans="1:71" s="575" customFormat="1" ht="15.6" customHeight="1" outlineLevel="2" x14ac:dyDescent="0.2">
      <c r="A2463" s="811"/>
      <c r="B2463" s="688"/>
      <c r="C2463" s="694"/>
      <c r="D2463" s="576" t="s">
        <v>1894</v>
      </c>
      <c r="E2463" s="591"/>
      <c r="F2463" s="592"/>
      <c r="G2463" s="572"/>
      <c r="H2463" s="572"/>
      <c r="I2463" s="773"/>
      <c r="J2463" s="771"/>
      <c r="K2463" s="771"/>
      <c r="L2463" s="771"/>
      <c r="M2463" s="772"/>
      <c r="N2463" s="704"/>
      <c r="O2463" s="890"/>
      <c r="P2463" s="890"/>
      <c r="Q2463" s="891"/>
      <c r="R2463" s="889"/>
      <c r="S2463" s="889"/>
      <c r="T2463" s="889"/>
      <c r="U2463" s="889"/>
      <c r="V2463" s="889"/>
      <c r="W2463" s="889"/>
      <c r="X2463" s="889"/>
      <c r="Y2463" s="890"/>
      <c r="Z2463" s="841"/>
      <c r="AA2463" s="839"/>
      <c r="AB2463" s="839"/>
      <c r="AC2463" s="839"/>
      <c r="AD2463" s="839"/>
      <c r="AE2463" s="839"/>
      <c r="AF2463" s="839"/>
      <c r="AG2463" s="839"/>
      <c r="AH2463" s="839"/>
      <c r="AI2463" s="839"/>
      <c r="AJ2463" s="839"/>
      <c r="AK2463" s="839"/>
      <c r="AL2463" s="839"/>
      <c r="AM2463" s="839"/>
      <c r="AN2463" s="839"/>
      <c r="AO2463" s="839"/>
      <c r="AP2463" s="839"/>
      <c r="AQ2463" s="839"/>
      <c r="AR2463" s="839"/>
      <c r="AS2463" s="839"/>
      <c r="AT2463" s="839"/>
      <c r="AU2463" s="839"/>
      <c r="AV2463" s="839"/>
      <c r="AW2463" s="839"/>
      <c r="AX2463" s="839"/>
      <c r="AY2463" s="839"/>
      <c r="AZ2463" s="839"/>
      <c r="BA2463" s="839"/>
      <c r="BB2463" s="839"/>
      <c r="BC2463" s="839"/>
      <c r="BD2463" s="839"/>
      <c r="BE2463" s="839"/>
      <c r="BF2463" s="839"/>
      <c r="BG2463" s="839"/>
      <c r="BH2463" s="839"/>
      <c r="BI2463" s="839"/>
      <c r="BJ2463" s="839"/>
      <c r="BK2463" s="839"/>
      <c r="BL2463" s="839"/>
      <c r="BM2463" s="839"/>
      <c r="BN2463" s="839"/>
      <c r="BO2463" s="839"/>
      <c r="BP2463" s="839"/>
      <c r="BQ2463" s="839"/>
      <c r="BR2463" s="839"/>
      <c r="BS2463" s="839"/>
    </row>
    <row r="2464" spans="1:71" s="575" customFormat="1" ht="15.6" customHeight="1" outlineLevel="2" x14ac:dyDescent="0.2">
      <c r="A2464" s="811"/>
      <c r="B2464" s="688"/>
      <c r="C2464" s="694"/>
      <c r="D2464" s="576" t="s">
        <v>1884</v>
      </c>
      <c r="E2464" s="591"/>
      <c r="F2464" s="592"/>
      <c r="G2464" s="572"/>
      <c r="H2464" s="572"/>
      <c r="I2464" s="773"/>
      <c r="J2464" s="771"/>
      <c r="K2464" s="771"/>
      <c r="L2464" s="771"/>
      <c r="M2464" s="772"/>
      <c r="N2464" s="704"/>
      <c r="O2464" s="888"/>
      <c r="P2464" s="888"/>
      <c r="Q2464" s="891"/>
      <c r="R2464" s="889"/>
      <c r="S2464" s="889"/>
      <c r="T2464" s="889"/>
      <c r="U2464" s="889"/>
      <c r="V2464" s="889"/>
      <c r="W2464" s="889"/>
      <c r="X2464" s="889"/>
      <c r="Y2464" s="890"/>
      <c r="Z2464" s="841"/>
      <c r="AA2464" s="839"/>
      <c r="AB2464" s="839"/>
      <c r="AC2464" s="839"/>
      <c r="AD2464" s="839"/>
      <c r="AE2464" s="839"/>
      <c r="AF2464" s="839"/>
      <c r="AG2464" s="839"/>
      <c r="AH2464" s="839"/>
      <c r="AI2464" s="839"/>
      <c r="AJ2464" s="839"/>
      <c r="AK2464" s="839"/>
      <c r="AL2464" s="839"/>
      <c r="AM2464" s="839"/>
      <c r="AN2464" s="839"/>
      <c r="AO2464" s="839"/>
      <c r="AP2464" s="839"/>
      <c r="AQ2464" s="839"/>
      <c r="AR2464" s="839"/>
      <c r="AS2464" s="839"/>
      <c r="AT2464" s="839"/>
      <c r="AU2464" s="839"/>
      <c r="AV2464" s="839"/>
      <c r="AW2464" s="839"/>
      <c r="AX2464" s="839"/>
      <c r="AY2464" s="839"/>
      <c r="AZ2464" s="839"/>
      <c r="BA2464" s="839"/>
      <c r="BB2464" s="839"/>
      <c r="BC2464" s="839"/>
      <c r="BD2464" s="839"/>
      <c r="BE2464" s="839"/>
      <c r="BF2464" s="839"/>
      <c r="BG2464" s="839"/>
      <c r="BH2464" s="839"/>
      <c r="BI2464" s="839"/>
      <c r="BJ2464" s="839"/>
      <c r="BK2464" s="839"/>
      <c r="BL2464" s="839"/>
      <c r="BM2464" s="839"/>
      <c r="BN2464" s="839"/>
      <c r="BO2464" s="839"/>
      <c r="BP2464" s="839"/>
      <c r="BQ2464" s="839"/>
      <c r="BR2464" s="839"/>
      <c r="BS2464" s="839"/>
    </row>
    <row r="2465" spans="1:71" s="575" customFormat="1" ht="15.6" customHeight="1" outlineLevel="2" x14ac:dyDescent="0.2">
      <c r="A2465" s="811"/>
      <c r="B2465" s="688"/>
      <c r="C2465" s="694"/>
      <c r="D2465" s="576" t="s">
        <v>1877</v>
      </c>
      <c r="E2465" s="591"/>
      <c r="F2465" s="592"/>
      <c r="G2465" s="572"/>
      <c r="H2465" s="572"/>
      <c r="I2465" s="773"/>
      <c r="J2465" s="771"/>
      <c r="K2465" s="771"/>
      <c r="L2465" s="771"/>
      <c r="M2465" s="772"/>
      <c r="N2465" s="704"/>
      <c r="O2465" s="888"/>
      <c r="P2465" s="888"/>
      <c r="Q2465" s="891"/>
      <c r="R2465" s="889"/>
      <c r="S2465" s="889"/>
      <c r="T2465" s="889"/>
      <c r="U2465" s="889"/>
      <c r="V2465" s="889"/>
      <c r="W2465" s="889"/>
      <c r="X2465" s="889"/>
      <c r="Y2465" s="890"/>
      <c r="Z2465" s="841"/>
      <c r="AA2465" s="839"/>
      <c r="AB2465" s="839"/>
      <c r="AC2465" s="839"/>
      <c r="AD2465" s="839"/>
      <c r="AE2465" s="839"/>
      <c r="AF2465" s="839"/>
      <c r="AG2465" s="839"/>
      <c r="AH2465" s="839"/>
      <c r="AI2465" s="839"/>
      <c r="AJ2465" s="839"/>
      <c r="AK2465" s="839"/>
      <c r="AL2465" s="839"/>
      <c r="AM2465" s="839"/>
      <c r="AN2465" s="839"/>
      <c r="AO2465" s="839"/>
      <c r="AP2465" s="839"/>
      <c r="AQ2465" s="839"/>
      <c r="AR2465" s="839"/>
      <c r="AS2465" s="839"/>
      <c r="AT2465" s="839"/>
      <c r="AU2465" s="839"/>
      <c r="AV2465" s="839"/>
      <c r="AW2465" s="839"/>
      <c r="AX2465" s="839"/>
      <c r="AY2465" s="839"/>
      <c r="AZ2465" s="839"/>
      <c r="BA2465" s="839"/>
      <c r="BB2465" s="839"/>
      <c r="BC2465" s="839"/>
      <c r="BD2465" s="839"/>
      <c r="BE2465" s="839"/>
      <c r="BF2465" s="839"/>
      <c r="BG2465" s="839"/>
      <c r="BH2465" s="839"/>
      <c r="BI2465" s="839"/>
      <c r="BJ2465" s="839"/>
      <c r="BK2465" s="839"/>
      <c r="BL2465" s="839"/>
      <c r="BM2465" s="839"/>
      <c r="BN2465" s="839"/>
      <c r="BO2465" s="839"/>
      <c r="BP2465" s="839"/>
      <c r="BQ2465" s="839"/>
      <c r="BR2465" s="839"/>
      <c r="BS2465" s="839"/>
    </row>
    <row r="2466" spans="1:71" ht="15.6" customHeight="1" outlineLevel="2" x14ac:dyDescent="0.2">
      <c r="B2466" s="578"/>
      <c r="D2466" s="576" t="s">
        <v>1878</v>
      </c>
      <c r="E2466" s="591"/>
      <c r="F2466" s="592"/>
      <c r="G2466" s="572"/>
      <c r="H2466" s="572"/>
      <c r="I2466" s="773"/>
      <c r="J2466" s="771"/>
      <c r="K2466" s="771"/>
      <c r="L2466" s="771"/>
      <c r="M2466" s="772"/>
      <c r="N2466" s="703"/>
      <c r="O2466" s="888"/>
      <c r="P2466" s="888"/>
      <c r="Q2466" s="888"/>
      <c r="R2466" s="888"/>
      <c r="S2466" s="888"/>
      <c r="T2466" s="888"/>
      <c r="U2466" s="888"/>
      <c r="V2466" s="888"/>
      <c r="W2466" s="888"/>
      <c r="X2466" s="888"/>
    </row>
    <row r="2467" spans="1:71" ht="15.6" customHeight="1" outlineLevel="2" x14ac:dyDescent="0.2">
      <c r="B2467" s="578"/>
      <c r="D2467" s="576" t="s">
        <v>1885</v>
      </c>
      <c r="E2467" s="579"/>
      <c r="G2467" s="580"/>
      <c r="H2467" s="580"/>
      <c r="N2467" s="703"/>
      <c r="O2467" s="888"/>
      <c r="P2467" s="888"/>
      <c r="Q2467" s="891"/>
    </row>
    <row r="2468" spans="1:71" s="575" customFormat="1" ht="15.6" customHeight="1" outlineLevel="2" x14ac:dyDescent="0.2">
      <c r="A2468" s="811"/>
      <c r="B2468" s="688"/>
      <c r="C2468" s="694"/>
      <c r="D2468" s="576" t="s">
        <v>1886</v>
      </c>
      <c r="E2468" s="591"/>
      <c r="F2468" s="592"/>
      <c r="G2468" s="572"/>
      <c r="H2468" s="572"/>
      <c r="I2468" s="773"/>
      <c r="J2468" s="771"/>
      <c r="K2468" s="771"/>
      <c r="L2468" s="771"/>
      <c r="M2468" s="772"/>
      <c r="N2468" s="704"/>
      <c r="O2468" s="888"/>
      <c r="P2468" s="888"/>
      <c r="Q2468" s="891"/>
      <c r="R2468" s="889"/>
      <c r="S2468" s="889"/>
      <c r="T2468" s="889"/>
      <c r="U2468" s="889"/>
      <c r="V2468" s="889"/>
      <c r="W2468" s="889"/>
      <c r="X2468" s="889"/>
      <c r="Y2468" s="890"/>
      <c r="Z2468" s="841"/>
      <c r="AA2468" s="839"/>
      <c r="AB2468" s="839"/>
      <c r="AC2468" s="839"/>
      <c r="AD2468" s="839"/>
      <c r="AE2468" s="839"/>
      <c r="AF2468" s="839"/>
      <c r="AG2468" s="839"/>
      <c r="AH2468" s="839"/>
      <c r="AI2468" s="839"/>
      <c r="AJ2468" s="839"/>
      <c r="AK2468" s="839"/>
      <c r="AL2468" s="839"/>
      <c r="AM2468" s="839"/>
      <c r="AN2468" s="839"/>
      <c r="AO2468" s="839"/>
      <c r="AP2468" s="839"/>
      <c r="AQ2468" s="839"/>
      <c r="AR2468" s="839"/>
      <c r="AS2468" s="839"/>
      <c r="AT2468" s="839"/>
      <c r="AU2468" s="839"/>
      <c r="AV2468" s="839"/>
      <c r="AW2468" s="839"/>
      <c r="AX2468" s="839"/>
      <c r="AY2468" s="839"/>
      <c r="AZ2468" s="839"/>
      <c r="BA2468" s="839"/>
      <c r="BB2468" s="839"/>
      <c r="BC2468" s="839"/>
      <c r="BD2468" s="839"/>
      <c r="BE2468" s="839"/>
      <c r="BF2468" s="839"/>
      <c r="BG2468" s="839"/>
      <c r="BH2468" s="839"/>
      <c r="BI2468" s="839"/>
      <c r="BJ2468" s="839"/>
      <c r="BK2468" s="839"/>
      <c r="BL2468" s="839"/>
      <c r="BM2468" s="839"/>
      <c r="BN2468" s="839"/>
      <c r="BO2468" s="839"/>
      <c r="BP2468" s="839"/>
      <c r="BQ2468" s="839"/>
      <c r="BR2468" s="839"/>
      <c r="BS2468" s="839"/>
    </row>
    <row r="2469" spans="1:71" ht="15.6" customHeight="1" outlineLevel="2" x14ac:dyDescent="0.2">
      <c r="B2469" s="578"/>
      <c r="D2469" s="693"/>
      <c r="E2469" s="579"/>
      <c r="G2469" s="580"/>
      <c r="H2469" s="580"/>
      <c r="N2469" s="703"/>
      <c r="O2469" s="888"/>
      <c r="P2469" s="888"/>
      <c r="Q2469" s="888"/>
    </row>
    <row r="2470" spans="1:71" ht="9" customHeight="1" outlineLevel="1" x14ac:dyDescent="0.2">
      <c r="B2470" s="582"/>
      <c r="D2470" s="583"/>
      <c r="E2470" s="585"/>
      <c r="F2470" s="583"/>
      <c r="G2470" s="584"/>
      <c r="H2470" s="584"/>
      <c r="I2470" s="769"/>
      <c r="J2470" s="769"/>
      <c r="K2470" s="769"/>
      <c r="L2470" s="769"/>
      <c r="M2470" s="769"/>
      <c r="N2470" s="694"/>
      <c r="O2470" s="892"/>
      <c r="P2470" s="892"/>
      <c r="Q2470" s="892"/>
      <c r="R2470" s="893"/>
      <c r="S2470" s="893"/>
      <c r="T2470" s="893"/>
      <c r="U2470" s="893"/>
      <c r="V2470" s="893"/>
      <c r="W2470" s="893"/>
      <c r="X2470" s="893"/>
      <c r="Y2470" s="892"/>
      <c r="Z2470" s="837"/>
      <c r="AA2470" s="838"/>
      <c r="AG2470" s="835"/>
      <c r="AH2470" s="835"/>
    </row>
    <row r="2471" spans="1:71" s="789" customFormat="1" ht="15.6" customHeight="1" outlineLevel="1" x14ac:dyDescent="0.2">
      <c r="B2471" s="569" t="s">
        <v>1926</v>
      </c>
      <c r="C2471" s="814"/>
      <c r="D2471" s="570" t="s">
        <v>2026</v>
      </c>
      <c r="E2471" s="577">
        <v>1</v>
      </c>
      <c r="F2471" s="570" t="s">
        <v>72</v>
      </c>
      <c r="G2471" s="571"/>
      <c r="H2471" s="571">
        <f>SUM(H2472:H2484)</f>
        <v>0</v>
      </c>
      <c r="I2471" s="767"/>
      <c r="J2471" s="767">
        <f>SUM(J2472:J2484)</f>
        <v>0</v>
      </c>
      <c r="K2471" s="767"/>
      <c r="L2471" s="767">
        <f>SUM(L2472:L2484)</f>
        <v>0</v>
      </c>
      <c r="M2471" s="767">
        <f>SUM(M2472:M2482)</f>
        <v>0</v>
      </c>
      <c r="N2471" s="814"/>
      <c r="O2471" s="884">
        <f>SUM(O2472:O2482)</f>
        <v>0</v>
      </c>
      <c r="P2471" s="885" t="str">
        <f>B2471</f>
        <v>V5-1-C4</v>
      </c>
      <c r="Q2471" s="885"/>
      <c r="R2471" s="886"/>
      <c r="S2471" s="886"/>
      <c r="T2471" s="886"/>
      <c r="U2471" s="886"/>
      <c r="V2471" s="886"/>
      <c r="W2471" s="886"/>
      <c r="X2471" s="886">
        <f>SUM(X2472:X2482)</f>
        <v>0</v>
      </c>
      <c r="Y2471" s="887"/>
      <c r="Z2471" s="832"/>
      <c r="AA2471" s="832"/>
      <c r="AB2471" s="832"/>
      <c r="AC2471" s="832"/>
      <c r="AD2471" s="832"/>
      <c r="AE2471" s="832"/>
      <c r="AF2471" s="832"/>
      <c r="AG2471" s="832"/>
      <c r="AH2471" s="832"/>
      <c r="AI2471" s="832"/>
      <c r="AJ2471" s="832"/>
      <c r="AK2471" s="832"/>
      <c r="AL2471" s="832"/>
      <c r="AM2471" s="832"/>
      <c r="AN2471" s="832"/>
      <c r="AO2471" s="832"/>
      <c r="AP2471" s="832"/>
      <c r="AQ2471" s="832"/>
      <c r="AR2471" s="832"/>
      <c r="AS2471" s="832"/>
      <c r="AT2471" s="832"/>
      <c r="AU2471" s="832"/>
      <c r="AV2471" s="832"/>
      <c r="AW2471" s="832"/>
      <c r="AX2471" s="832"/>
      <c r="AY2471" s="832"/>
      <c r="AZ2471" s="832"/>
      <c r="BA2471" s="832"/>
      <c r="BB2471" s="832"/>
      <c r="BC2471" s="832"/>
      <c r="BD2471" s="832"/>
      <c r="BE2471" s="832"/>
      <c r="BF2471" s="832"/>
      <c r="BG2471" s="832"/>
      <c r="BH2471" s="832"/>
      <c r="BI2471" s="832"/>
      <c r="BJ2471" s="832"/>
      <c r="BK2471" s="832"/>
      <c r="BL2471" s="832"/>
      <c r="BM2471" s="832"/>
      <c r="BN2471" s="832"/>
      <c r="BO2471" s="832"/>
      <c r="BP2471" s="832"/>
      <c r="BQ2471" s="832"/>
      <c r="BR2471" s="832"/>
      <c r="BS2471" s="832"/>
    </row>
    <row r="2472" spans="1:71" ht="15.6" customHeight="1" outlineLevel="2" x14ac:dyDescent="0.2">
      <c r="B2472" s="578"/>
      <c r="D2472" s="587" t="s">
        <v>1883</v>
      </c>
      <c r="E2472" s="579"/>
      <c r="G2472" s="580"/>
      <c r="H2472" s="580"/>
      <c r="I2472" s="774"/>
      <c r="J2472" s="774"/>
      <c r="K2472" s="774"/>
      <c r="N2472" s="703"/>
      <c r="O2472" s="888"/>
      <c r="P2472" s="888"/>
      <c r="Q2472" s="888"/>
    </row>
    <row r="2473" spans="1:71" s="575" customFormat="1" ht="15.6" customHeight="1" outlineLevel="2" x14ac:dyDescent="0.2">
      <c r="A2473" s="811"/>
      <c r="B2473" s="688"/>
      <c r="C2473" s="694"/>
      <c r="D2473" s="576" t="str">
        <f>D2471</f>
        <v>Plaatsen van mechanische ventilatiebox* systeem (Type 4. Meergezinswoning)</v>
      </c>
      <c r="E2473" s="579">
        <v>1</v>
      </c>
      <c r="F2473" s="607" t="s">
        <v>72</v>
      </c>
      <c r="G2473" s="580"/>
      <c r="H2473" s="580">
        <f>E2473*G2473</f>
        <v>0</v>
      </c>
      <c r="I2473" s="768"/>
      <c r="J2473" s="768">
        <f>E2473*I2473</f>
        <v>0</v>
      </c>
      <c r="K2473" s="768"/>
      <c r="L2473" s="768">
        <f>K2473*E2473</f>
        <v>0</v>
      </c>
      <c r="M2473" s="768">
        <f>J2473+H2473*Tabellen!$K$2+L2473</f>
        <v>0</v>
      </c>
      <c r="N2473" s="704"/>
      <c r="O2473" s="889">
        <f>M2473</f>
        <v>0</v>
      </c>
      <c r="P2473" s="890"/>
      <c r="Q2473" s="891"/>
      <c r="R2473" s="911">
        <v>0.35</v>
      </c>
      <c r="S2473" s="889">
        <f>O2473*R2473</f>
        <v>0</v>
      </c>
      <c r="T2473" s="889">
        <f>O2473-S2473</f>
        <v>0</v>
      </c>
      <c r="U2473" s="889"/>
      <c r="V2473" s="889">
        <f>O2473*Tabellen!$H$2</f>
        <v>0</v>
      </c>
      <c r="W2473" s="889">
        <f>U2473+V2473</f>
        <v>0</v>
      </c>
      <c r="X2473" s="889">
        <f>O2473+W2473</f>
        <v>0</v>
      </c>
      <c r="Y2473" s="890"/>
      <c r="Z2473" s="841"/>
      <c r="AA2473" s="839"/>
      <c r="AB2473" s="839"/>
      <c r="AC2473" s="839"/>
      <c r="AD2473" s="839"/>
      <c r="AE2473" s="839"/>
      <c r="AF2473" s="839"/>
      <c r="AG2473" s="839"/>
      <c r="AH2473" s="839"/>
      <c r="AI2473" s="839"/>
      <c r="AJ2473" s="839"/>
      <c r="AK2473" s="839"/>
      <c r="AL2473" s="839"/>
      <c r="AM2473" s="839"/>
      <c r="AN2473" s="839"/>
      <c r="AO2473" s="839"/>
      <c r="AP2473" s="839"/>
      <c r="AQ2473" s="839"/>
      <c r="AR2473" s="839"/>
      <c r="AS2473" s="839"/>
      <c r="AT2473" s="839"/>
      <c r="AU2473" s="839"/>
      <c r="AV2473" s="839"/>
      <c r="AW2473" s="839"/>
      <c r="AX2473" s="839"/>
      <c r="AY2473" s="839"/>
      <c r="AZ2473" s="839"/>
      <c r="BA2473" s="839"/>
      <c r="BB2473" s="839"/>
      <c r="BC2473" s="839"/>
      <c r="BD2473" s="839"/>
      <c r="BE2473" s="839"/>
      <c r="BF2473" s="839"/>
      <c r="BG2473" s="839"/>
      <c r="BH2473" s="839"/>
      <c r="BI2473" s="839"/>
      <c r="BJ2473" s="839"/>
      <c r="BK2473" s="839"/>
      <c r="BL2473" s="839"/>
      <c r="BM2473" s="839"/>
      <c r="BN2473" s="839"/>
      <c r="BO2473" s="839"/>
      <c r="BP2473" s="839"/>
      <c r="BQ2473" s="839"/>
      <c r="BR2473" s="839"/>
      <c r="BS2473" s="839"/>
    </row>
    <row r="2474" spans="1:71" s="575" customFormat="1" ht="15.6" customHeight="1" outlineLevel="2" x14ac:dyDescent="0.2">
      <c r="A2474" s="811"/>
      <c r="B2474" s="688"/>
      <c r="C2474" s="694"/>
      <c r="D2474" s="576" t="s">
        <v>1881</v>
      </c>
      <c r="E2474" s="591"/>
      <c r="F2474" s="592"/>
      <c r="G2474" s="572"/>
      <c r="H2474" s="572"/>
      <c r="I2474" s="773"/>
      <c r="J2474" s="771"/>
      <c r="K2474" s="771"/>
      <c r="L2474" s="771"/>
      <c r="M2474" s="772"/>
      <c r="N2474" s="704"/>
      <c r="O2474" s="890"/>
      <c r="P2474" s="890"/>
      <c r="Q2474" s="891"/>
      <c r="R2474" s="889"/>
      <c r="S2474" s="889"/>
      <c r="T2474" s="889"/>
      <c r="U2474" s="889"/>
      <c r="V2474" s="889"/>
      <c r="W2474" s="889"/>
      <c r="X2474" s="889"/>
      <c r="Y2474" s="890"/>
      <c r="Z2474" s="841"/>
      <c r="AA2474" s="839"/>
      <c r="AB2474" s="839"/>
      <c r="AC2474" s="839"/>
      <c r="AD2474" s="839"/>
      <c r="AE2474" s="839"/>
      <c r="AF2474" s="839"/>
      <c r="AG2474" s="839"/>
      <c r="AH2474" s="839"/>
      <c r="AI2474" s="839"/>
      <c r="AJ2474" s="839"/>
      <c r="AK2474" s="839"/>
      <c r="AL2474" s="839"/>
      <c r="AM2474" s="839"/>
      <c r="AN2474" s="839"/>
      <c r="AO2474" s="839"/>
      <c r="AP2474" s="839"/>
      <c r="AQ2474" s="839"/>
      <c r="AR2474" s="839"/>
      <c r="AS2474" s="839"/>
      <c r="AT2474" s="839"/>
      <c r="AU2474" s="839"/>
      <c r="AV2474" s="839"/>
      <c r="AW2474" s="839"/>
      <c r="AX2474" s="839"/>
      <c r="AY2474" s="839"/>
      <c r="AZ2474" s="839"/>
      <c r="BA2474" s="839"/>
      <c r="BB2474" s="839"/>
      <c r="BC2474" s="839"/>
      <c r="BD2474" s="839"/>
      <c r="BE2474" s="839"/>
      <c r="BF2474" s="839"/>
      <c r="BG2474" s="839"/>
      <c r="BH2474" s="839"/>
      <c r="BI2474" s="839"/>
      <c r="BJ2474" s="839"/>
      <c r="BK2474" s="839"/>
      <c r="BL2474" s="839"/>
      <c r="BM2474" s="839"/>
      <c r="BN2474" s="839"/>
      <c r="BO2474" s="839"/>
      <c r="BP2474" s="839"/>
      <c r="BQ2474" s="839"/>
      <c r="BR2474" s="839"/>
      <c r="BS2474" s="839"/>
    </row>
    <row r="2475" spans="1:71" s="575" customFormat="1" ht="15.6" customHeight="1" outlineLevel="2" x14ac:dyDescent="0.2">
      <c r="A2475" s="811"/>
      <c r="B2475" s="688"/>
      <c r="C2475" s="694"/>
      <c r="D2475" s="576" t="s">
        <v>1882</v>
      </c>
      <c r="E2475" s="591"/>
      <c r="F2475" s="592"/>
      <c r="G2475" s="572"/>
      <c r="H2475" s="572"/>
      <c r="I2475" s="773"/>
      <c r="J2475" s="771"/>
      <c r="K2475" s="771"/>
      <c r="L2475" s="771"/>
      <c r="M2475" s="772"/>
      <c r="N2475" s="704"/>
      <c r="O2475" s="890"/>
      <c r="P2475" s="890"/>
      <c r="Q2475" s="891"/>
      <c r="R2475" s="889"/>
      <c r="S2475" s="889"/>
      <c r="T2475" s="889"/>
      <c r="U2475" s="889"/>
      <c r="V2475" s="889"/>
      <c r="W2475" s="889"/>
      <c r="X2475" s="889"/>
      <c r="Y2475" s="890"/>
      <c r="Z2475" s="841"/>
      <c r="AA2475" s="839"/>
      <c r="AB2475" s="839"/>
      <c r="AC2475" s="839"/>
      <c r="AD2475" s="839"/>
      <c r="AE2475" s="839"/>
      <c r="AF2475" s="839"/>
      <c r="AG2475" s="839"/>
      <c r="AH2475" s="839"/>
      <c r="AI2475" s="839"/>
      <c r="AJ2475" s="839"/>
      <c r="AK2475" s="839"/>
      <c r="AL2475" s="839"/>
      <c r="AM2475" s="839"/>
      <c r="AN2475" s="839"/>
      <c r="AO2475" s="839"/>
      <c r="AP2475" s="839"/>
      <c r="AQ2475" s="839"/>
      <c r="AR2475" s="839"/>
      <c r="AS2475" s="839"/>
      <c r="AT2475" s="839"/>
      <c r="AU2475" s="839"/>
      <c r="AV2475" s="839"/>
      <c r="AW2475" s="839"/>
      <c r="AX2475" s="839"/>
      <c r="AY2475" s="839"/>
      <c r="AZ2475" s="839"/>
      <c r="BA2475" s="839"/>
      <c r="BB2475" s="839"/>
      <c r="BC2475" s="839"/>
      <c r="BD2475" s="839"/>
      <c r="BE2475" s="839"/>
      <c r="BF2475" s="839"/>
      <c r="BG2475" s="839"/>
      <c r="BH2475" s="839"/>
      <c r="BI2475" s="839"/>
      <c r="BJ2475" s="839"/>
      <c r="BK2475" s="839"/>
      <c r="BL2475" s="839"/>
      <c r="BM2475" s="839"/>
      <c r="BN2475" s="839"/>
      <c r="BO2475" s="839"/>
      <c r="BP2475" s="839"/>
      <c r="BQ2475" s="839"/>
      <c r="BR2475" s="839"/>
      <c r="BS2475" s="839"/>
    </row>
    <row r="2476" spans="1:71" s="575" customFormat="1" ht="15.6" customHeight="1" outlineLevel="2" x14ac:dyDescent="0.2">
      <c r="A2476" s="811"/>
      <c r="B2476" s="688"/>
      <c r="C2476" s="694"/>
      <c r="D2476" s="576" t="s">
        <v>1895</v>
      </c>
      <c r="E2476" s="591"/>
      <c r="F2476" s="592"/>
      <c r="G2476" s="572"/>
      <c r="H2476" s="572"/>
      <c r="I2476" s="773"/>
      <c r="J2476" s="771"/>
      <c r="K2476" s="771"/>
      <c r="L2476" s="771"/>
      <c r="M2476" s="772"/>
      <c r="N2476" s="704"/>
      <c r="O2476" s="890"/>
      <c r="P2476" s="890"/>
      <c r="Q2476" s="891"/>
      <c r="R2476" s="889"/>
      <c r="S2476" s="889"/>
      <c r="T2476" s="889"/>
      <c r="U2476" s="889"/>
      <c r="V2476" s="889"/>
      <c r="W2476" s="889"/>
      <c r="X2476" s="889"/>
      <c r="Y2476" s="890"/>
      <c r="Z2476" s="841"/>
      <c r="AA2476" s="839"/>
      <c r="AB2476" s="839"/>
      <c r="AC2476" s="839"/>
      <c r="AD2476" s="839"/>
      <c r="AE2476" s="839"/>
      <c r="AF2476" s="839"/>
      <c r="AG2476" s="839"/>
      <c r="AH2476" s="839"/>
      <c r="AI2476" s="839"/>
      <c r="AJ2476" s="839"/>
      <c r="AK2476" s="839"/>
      <c r="AL2476" s="839"/>
      <c r="AM2476" s="839"/>
      <c r="AN2476" s="839"/>
      <c r="AO2476" s="839"/>
      <c r="AP2476" s="839"/>
      <c r="AQ2476" s="839"/>
      <c r="AR2476" s="839"/>
      <c r="AS2476" s="839"/>
      <c r="AT2476" s="839"/>
      <c r="AU2476" s="839"/>
      <c r="AV2476" s="839"/>
      <c r="AW2476" s="839"/>
      <c r="AX2476" s="839"/>
      <c r="AY2476" s="839"/>
      <c r="AZ2476" s="839"/>
      <c r="BA2476" s="839"/>
      <c r="BB2476" s="839"/>
      <c r="BC2476" s="839"/>
      <c r="BD2476" s="839"/>
      <c r="BE2476" s="839"/>
      <c r="BF2476" s="839"/>
      <c r="BG2476" s="839"/>
      <c r="BH2476" s="839"/>
      <c r="BI2476" s="839"/>
      <c r="BJ2476" s="839"/>
      <c r="BK2476" s="839"/>
      <c r="BL2476" s="839"/>
      <c r="BM2476" s="839"/>
      <c r="BN2476" s="839"/>
      <c r="BO2476" s="839"/>
      <c r="BP2476" s="839"/>
      <c r="BQ2476" s="839"/>
      <c r="BR2476" s="839"/>
      <c r="BS2476" s="839"/>
    </row>
    <row r="2477" spans="1:71" s="575" customFormat="1" ht="15.6" customHeight="1" outlineLevel="2" x14ac:dyDescent="0.2">
      <c r="A2477" s="811"/>
      <c r="B2477" s="688"/>
      <c r="C2477" s="694"/>
      <c r="D2477" s="576" t="s">
        <v>1887</v>
      </c>
      <c r="E2477" s="591"/>
      <c r="F2477" s="592"/>
      <c r="G2477" s="572"/>
      <c r="H2477" s="572"/>
      <c r="I2477" s="773"/>
      <c r="J2477" s="771"/>
      <c r="K2477" s="771"/>
      <c r="L2477" s="771"/>
      <c r="M2477" s="772"/>
      <c r="N2477" s="704"/>
      <c r="O2477" s="890"/>
      <c r="P2477" s="890"/>
      <c r="Q2477" s="891"/>
      <c r="R2477" s="889"/>
      <c r="S2477" s="889"/>
      <c r="T2477" s="889"/>
      <c r="U2477" s="889"/>
      <c r="V2477" s="889"/>
      <c r="W2477" s="889"/>
      <c r="X2477" s="889"/>
      <c r="Y2477" s="890"/>
      <c r="Z2477" s="841"/>
      <c r="AA2477" s="839"/>
      <c r="AB2477" s="839"/>
      <c r="AC2477" s="839"/>
      <c r="AD2477" s="839"/>
      <c r="AE2477" s="839"/>
      <c r="AF2477" s="839"/>
      <c r="AG2477" s="839"/>
      <c r="AH2477" s="839"/>
      <c r="AI2477" s="839"/>
      <c r="AJ2477" s="839"/>
      <c r="AK2477" s="839"/>
      <c r="AL2477" s="839"/>
      <c r="AM2477" s="839"/>
      <c r="AN2477" s="839"/>
      <c r="AO2477" s="839"/>
      <c r="AP2477" s="839"/>
      <c r="AQ2477" s="839"/>
      <c r="AR2477" s="839"/>
      <c r="AS2477" s="839"/>
      <c r="AT2477" s="839"/>
      <c r="AU2477" s="839"/>
      <c r="AV2477" s="839"/>
      <c r="AW2477" s="839"/>
      <c r="AX2477" s="839"/>
      <c r="AY2477" s="839"/>
      <c r="AZ2477" s="839"/>
      <c r="BA2477" s="839"/>
      <c r="BB2477" s="839"/>
      <c r="BC2477" s="839"/>
      <c r="BD2477" s="839"/>
      <c r="BE2477" s="839"/>
      <c r="BF2477" s="839"/>
      <c r="BG2477" s="839"/>
      <c r="BH2477" s="839"/>
      <c r="BI2477" s="839"/>
      <c r="BJ2477" s="839"/>
      <c r="BK2477" s="839"/>
      <c r="BL2477" s="839"/>
      <c r="BM2477" s="839"/>
      <c r="BN2477" s="839"/>
      <c r="BO2477" s="839"/>
      <c r="BP2477" s="839"/>
      <c r="BQ2477" s="839"/>
      <c r="BR2477" s="839"/>
      <c r="BS2477" s="839"/>
    </row>
    <row r="2478" spans="1:71" s="575" customFormat="1" ht="15.6" customHeight="1" outlineLevel="2" x14ac:dyDescent="0.2">
      <c r="A2478" s="811"/>
      <c r="B2478" s="688"/>
      <c r="C2478" s="694"/>
      <c r="D2478" s="576" t="s">
        <v>1894</v>
      </c>
      <c r="E2478" s="591"/>
      <c r="F2478" s="592"/>
      <c r="G2478" s="572"/>
      <c r="H2478" s="572"/>
      <c r="I2478" s="773"/>
      <c r="J2478" s="771"/>
      <c r="K2478" s="771"/>
      <c r="L2478" s="771"/>
      <c r="M2478" s="772"/>
      <c r="N2478" s="704"/>
      <c r="O2478" s="890"/>
      <c r="P2478" s="890"/>
      <c r="Q2478" s="891"/>
      <c r="R2478" s="889"/>
      <c r="S2478" s="889"/>
      <c r="T2478" s="889"/>
      <c r="U2478" s="889"/>
      <c r="V2478" s="889"/>
      <c r="W2478" s="889"/>
      <c r="X2478" s="889"/>
      <c r="Y2478" s="890"/>
      <c r="Z2478" s="841"/>
      <c r="AA2478" s="839"/>
      <c r="AB2478" s="839"/>
      <c r="AC2478" s="839"/>
      <c r="AD2478" s="839"/>
      <c r="AE2478" s="839"/>
      <c r="AF2478" s="839"/>
      <c r="AG2478" s="839"/>
      <c r="AH2478" s="839"/>
      <c r="AI2478" s="839"/>
      <c r="AJ2478" s="839"/>
      <c r="AK2478" s="839"/>
      <c r="AL2478" s="839"/>
      <c r="AM2478" s="839"/>
      <c r="AN2478" s="839"/>
      <c r="AO2478" s="839"/>
      <c r="AP2478" s="839"/>
      <c r="AQ2478" s="839"/>
      <c r="AR2478" s="839"/>
      <c r="AS2478" s="839"/>
      <c r="AT2478" s="839"/>
      <c r="AU2478" s="839"/>
      <c r="AV2478" s="839"/>
      <c r="AW2478" s="839"/>
      <c r="AX2478" s="839"/>
      <c r="AY2478" s="839"/>
      <c r="AZ2478" s="839"/>
      <c r="BA2478" s="839"/>
      <c r="BB2478" s="839"/>
      <c r="BC2478" s="839"/>
      <c r="BD2478" s="839"/>
      <c r="BE2478" s="839"/>
      <c r="BF2478" s="839"/>
      <c r="BG2478" s="839"/>
      <c r="BH2478" s="839"/>
      <c r="BI2478" s="839"/>
      <c r="BJ2478" s="839"/>
      <c r="BK2478" s="839"/>
      <c r="BL2478" s="839"/>
      <c r="BM2478" s="839"/>
      <c r="BN2478" s="839"/>
      <c r="BO2478" s="839"/>
      <c r="BP2478" s="839"/>
      <c r="BQ2478" s="839"/>
      <c r="BR2478" s="839"/>
      <c r="BS2478" s="839"/>
    </row>
    <row r="2479" spans="1:71" s="575" customFormat="1" ht="15.6" customHeight="1" outlineLevel="2" x14ac:dyDescent="0.2">
      <c r="A2479" s="811"/>
      <c r="B2479" s="688"/>
      <c r="C2479" s="694"/>
      <c r="D2479" s="576" t="s">
        <v>1884</v>
      </c>
      <c r="E2479" s="591"/>
      <c r="F2479" s="592"/>
      <c r="G2479" s="572"/>
      <c r="H2479" s="572"/>
      <c r="I2479" s="773"/>
      <c r="J2479" s="771"/>
      <c r="K2479" s="771"/>
      <c r="L2479" s="771"/>
      <c r="M2479" s="772"/>
      <c r="N2479" s="704"/>
      <c r="O2479" s="888"/>
      <c r="P2479" s="888"/>
      <c r="Q2479" s="891"/>
      <c r="R2479" s="889"/>
      <c r="S2479" s="889"/>
      <c r="T2479" s="889"/>
      <c r="U2479" s="889"/>
      <c r="V2479" s="889"/>
      <c r="W2479" s="889"/>
      <c r="X2479" s="889"/>
      <c r="Y2479" s="890"/>
      <c r="Z2479" s="841"/>
      <c r="AA2479" s="839"/>
      <c r="AB2479" s="839"/>
      <c r="AC2479" s="839"/>
      <c r="AD2479" s="839"/>
      <c r="AE2479" s="839"/>
      <c r="AF2479" s="839"/>
      <c r="AG2479" s="839"/>
      <c r="AH2479" s="839"/>
      <c r="AI2479" s="839"/>
      <c r="AJ2479" s="839"/>
      <c r="AK2479" s="839"/>
      <c r="AL2479" s="839"/>
      <c r="AM2479" s="839"/>
      <c r="AN2479" s="839"/>
      <c r="AO2479" s="839"/>
      <c r="AP2479" s="839"/>
      <c r="AQ2479" s="839"/>
      <c r="AR2479" s="839"/>
      <c r="AS2479" s="839"/>
      <c r="AT2479" s="839"/>
      <c r="AU2479" s="839"/>
      <c r="AV2479" s="839"/>
      <c r="AW2479" s="839"/>
      <c r="AX2479" s="839"/>
      <c r="AY2479" s="839"/>
      <c r="AZ2479" s="839"/>
      <c r="BA2479" s="839"/>
      <c r="BB2479" s="839"/>
      <c r="BC2479" s="839"/>
      <c r="BD2479" s="839"/>
      <c r="BE2479" s="839"/>
      <c r="BF2479" s="839"/>
      <c r="BG2479" s="839"/>
      <c r="BH2479" s="839"/>
      <c r="BI2479" s="839"/>
      <c r="BJ2479" s="839"/>
      <c r="BK2479" s="839"/>
      <c r="BL2479" s="839"/>
      <c r="BM2479" s="839"/>
      <c r="BN2479" s="839"/>
      <c r="BO2479" s="839"/>
      <c r="BP2479" s="839"/>
      <c r="BQ2479" s="839"/>
      <c r="BR2479" s="839"/>
      <c r="BS2479" s="839"/>
    </row>
    <row r="2480" spans="1:71" s="575" customFormat="1" ht="15.6" customHeight="1" outlineLevel="2" x14ac:dyDescent="0.2">
      <c r="A2480" s="811"/>
      <c r="B2480" s="688"/>
      <c r="C2480" s="694"/>
      <c r="D2480" s="576" t="s">
        <v>1877</v>
      </c>
      <c r="E2480" s="591"/>
      <c r="F2480" s="592"/>
      <c r="G2480" s="572"/>
      <c r="H2480" s="572"/>
      <c r="I2480" s="773"/>
      <c r="J2480" s="771"/>
      <c r="K2480" s="771"/>
      <c r="L2480" s="771"/>
      <c r="M2480" s="772"/>
      <c r="N2480" s="704"/>
      <c r="O2480" s="888"/>
      <c r="P2480" s="888"/>
      <c r="Q2480" s="891"/>
      <c r="R2480" s="889"/>
      <c r="S2480" s="889"/>
      <c r="T2480" s="889"/>
      <c r="U2480" s="889"/>
      <c r="V2480" s="889"/>
      <c r="W2480" s="889"/>
      <c r="X2480" s="889"/>
      <c r="Y2480" s="890"/>
      <c r="Z2480" s="841"/>
      <c r="AA2480" s="839"/>
      <c r="AB2480" s="839"/>
      <c r="AC2480" s="839"/>
      <c r="AD2480" s="839"/>
      <c r="AE2480" s="839"/>
      <c r="AF2480" s="839"/>
      <c r="AG2480" s="839"/>
      <c r="AH2480" s="839"/>
      <c r="AI2480" s="839"/>
      <c r="AJ2480" s="839"/>
      <c r="AK2480" s="839"/>
      <c r="AL2480" s="839"/>
      <c r="AM2480" s="839"/>
      <c r="AN2480" s="839"/>
      <c r="AO2480" s="839"/>
      <c r="AP2480" s="839"/>
      <c r="AQ2480" s="839"/>
      <c r="AR2480" s="839"/>
      <c r="AS2480" s="839"/>
      <c r="AT2480" s="839"/>
      <c r="AU2480" s="839"/>
      <c r="AV2480" s="839"/>
      <c r="AW2480" s="839"/>
      <c r="AX2480" s="839"/>
      <c r="AY2480" s="839"/>
      <c r="AZ2480" s="839"/>
      <c r="BA2480" s="839"/>
      <c r="BB2480" s="839"/>
      <c r="BC2480" s="839"/>
      <c r="BD2480" s="839"/>
      <c r="BE2480" s="839"/>
      <c r="BF2480" s="839"/>
      <c r="BG2480" s="839"/>
      <c r="BH2480" s="839"/>
      <c r="BI2480" s="839"/>
      <c r="BJ2480" s="839"/>
      <c r="BK2480" s="839"/>
      <c r="BL2480" s="839"/>
      <c r="BM2480" s="839"/>
      <c r="BN2480" s="839"/>
      <c r="BO2480" s="839"/>
      <c r="BP2480" s="839"/>
      <c r="BQ2480" s="839"/>
      <c r="BR2480" s="839"/>
      <c r="BS2480" s="839"/>
    </row>
    <row r="2481" spans="1:71" ht="15.6" customHeight="1" outlineLevel="2" x14ac:dyDescent="0.2">
      <c r="B2481" s="578"/>
      <c r="D2481" s="576" t="s">
        <v>1878</v>
      </c>
      <c r="E2481" s="591"/>
      <c r="F2481" s="592"/>
      <c r="G2481" s="572"/>
      <c r="H2481" s="572"/>
      <c r="I2481" s="773"/>
      <c r="J2481" s="771"/>
      <c r="K2481" s="771"/>
      <c r="L2481" s="771"/>
      <c r="M2481" s="772"/>
      <c r="N2481" s="703"/>
      <c r="O2481" s="888"/>
      <c r="P2481" s="888"/>
      <c r="Q2481" s="888"/>
      <c r="R2481" s="888"/>
      <c r="S2481" s="888"/>
      <c r="T2481" s="888"/>
      <c r="U2481" s="888"/>
      <c r="V2481" s="888"/>
      <c r="W2481" s="888"/>
      <c r="X2481" s="888"/>
    </row>
    <row r="2482" spans="1:71" ht="15.6" customHeight="1" outlineLevel="2" x14ac:dyDescent="0.2">
      <c r="B2482" s="578"/>
      <c r="D2482" s="576" t="s">
        <v>1885</v>
      </c>
      <c r="E2482" s="579"/>
      <c r="G2482" s="580"/>
      <c r="H2482" s="580"/>
      <c r="N2482" s="703"/>
      <c r="O2482" s="888"/>
      <c r="P2482" s="888"/>
      <c r="Q2482" s="891"/>
    </row>
    <row r="2483" spans="1:71" s="575" customFormat="1" ht="15.6" customHeight="1" outlineLevel="2" x14ac:dyDescent="0.2">
      <c r="A2483" s="811"/>
      <c r="B2483" s="688"/>
      <c r="C2483" s="694"/>
      <c r="D2483" s="576" t="s">
        <v>1886</v>
      </c>
      <c r="E2483" s="591"/>
      <c r="F2483" s="592"/>
      <c r="G2483" s="572"/>
      <c r="H2483" s="572"/>
      <c r="I2483" s="773"/>
      <c r="J2483" s="771"/>
      <c r="K2483" s="771"/>
      <c r="L2483" s="771"/>
      <c r="M2483" s="772"/>
      <c r="N2483" s="704"/>
      <c r="O2483" s="888"/>
      <c r="P2483" s="888"/>
      <c r="Q2483" s="891"/>
      <c r="R2483" s="889"/>
      <c r="S2483" s="889"/>
      <c r="T2483" s="889"/>
      <c r="U2483" s="889"/>
      <c r="V2483" s="889"/>
      <c r="W2483" s="889"/>
      <c r="X2483" s="889"/>
      <c r="Y2483" s="890"/>
      <c r="Z2483" s="841"/>
      <c r="AA2483" s="839"/>
      <c r="AB2483" s="839"/>
      <c r="AC2483" s="839"/>
      <c r="AD2483" s="839"/>
      <c r="AE2483" s="839"/>
      <c r="AF2483" s="839"/>
      <c r="AG2483" s="839"/>
      <c r="AH2483" s="839"/>
      <c r="AI2483" s="839"/>
      <c r="AJ2483" s="839"/>
      <c r="AK2483" s="839"/>
      <c r="AL2483" s="839"/>
      <c r="AM2483" s="839"/>
      <c r="AN2483" s="839"/>
      <c r="AO2483" s="839"/>
      <c r="AP2483" s="839"/>
      <c r="AQ2483" s="839"/>
      <c r="AR2483" s="839"/>
      <c r="AS2483" s="839"/>
      <c r="AT2483" s="839"/>
      <c r="AU2483" s="839"/>
      <c r="AV2483" s="839"/>
      <c r="AW2483" s="839"/>
      <c r="AX2483" s="839"/>
      <c r="AY2483" s="839"/>
      <c r="AZ2483" s="839"/>
      <c r="BA2483" s="839"/>
      <c r="BB2483" s="839"/>
      <c r="BC2483" s="839"/>
      <c r="BD2483" s="839"/>
      <c r="BE2483" s="839"/>
      <c r="BF2483" s="839"/>
      <c r="BG2483" s="839"/>
      <c r="BH2483" s="839"/>
      <c r="BI2483" s="839"/>
      <c r="BJ2483" s="839"/>
      <c r="BK2483" s="839"/>
      <c r="BL2483" s="839"/>
      <c r="BM2483" s="839"/>
      <c r="BN2483" s="839"/>
      <c r="BO2483" s="839"/>
      <c r="BP2483" s="839"/>
      <c r="BQ2483" s="839"/>
      <c r="BR2483" s="839"/>
      <c r="BS2483" s="839"/>
    </row>
    <row r="2484" spans="1:71" ht="15.6" customHeight="1" outlineLevel="2" x14ac:dyDescent="0.2">
      <c r="B2484" s="578"/>
      <c r="D2484" s="693"/>
      <c r="E2484" s="579"/>
      <c r="G2484" s="580"/>
      <c r="H2484" s="580"/>
      <c r="N2484" s="703"/>
      <c r="O2484" s="888"/>
      <c r="P2484" s="888"/>
      <c r="Q2484" s="888"/>
    </row>
    <row r="2485" spans="1:71" ht="9" customHeight="1" outlineLevel="1" x14ac:dyDescent="0.2">
      <c r="B2485" s="582"/>
      <c r="D2485" s="583"/>
      <c r="E2485" s="585"/>
      <c r="F2485" s="583"/>
      <c r="G2485" s="584"/>
      <c r="H2485" s="584"/>
      <c r="I2485" s="769"/>
      <c r="J2485" s="769"/>
      <c r="K2485" s="769"/>
      <c r="L2485" s="769"/>
      <c r="M2485" s="769"/>
      <c r="N2485" s="694"/>
      <c r="O2485" s="892"/>
      <c r="P2485" s="892"/>
      <c r="Q2485" s="892"/>
      <c r="R2485" s="893"/>
      <c r="S2485" s="893"/>
      <c r="T2485" s="893"/>
      <c r="U2485" s="893"/>
      <c r="V2485" s="893"/>
      <c r="W2485" s="893"/>
      <c r="X2485" s="893"/>
      <c r="Y2485" s="892"/>
      <c r="Z2485" s="837"/>
      <c r="AA2485" s="838"/>
      <c r="AG2485" s="835"/>
      <c r="AH2485" s="835"/>
    </row>
    <row r="2486" spans="1:71" s="789" customFormat="1" ht="15.6" customHeight="1" outlineLevel="1" x14ac:dyDescent="0.2">
      <c r="B2486" s="569" t="s">
        <v>1927</v>
      </c>
      <c r="C2486" s="814"/>
      <c r="D2486" s="570" t="s">
        <v>2027</v>
      </c>
      <c r="E2486" s="577">
        <v>1</v>
      </c>
      <c r="F2486" s="570" t="s">
        <v>72</v>
      </c>
      <c r="G2486" s="571"/>
      <c r="H2486" s="571">
        <f>SUM(H2487:H2499)</f>
        <v>0</v>
      </c>
      <c r="I2486" s="767"/>
      <c r="J2486" s="767">
        <f>SUM(J2487:J2499)</f>
        <v>0</v>
      </c>
      <c r="K2486" s="767"/>
      <c r="L2486" s="767">
        <f>SUM(L2487:L2499)</f>
        <v>0</v>
      </c>
      <c r="M2486" s="767">
        <f>SUM(M2487:M2497)</f>
        <v>0</v>
      </c>
      <c r="N2486" s="814"/>
      <c r="O2486" s="884">
        <f>SUM(O2487:O2497)</f>
        <v>0</v>
      </c>
      <c r="P2486" s="885" t="str">
        <f>B2486</f>
        <v>V5-1-C5</v>
      </c>
      <c r="Q2486" s="885"/>
      <c r="R2486" s="886"/>
      <c r="S2486" s="886"/>
      <c r="T2486" s="886"/>
      <c r="U2486" s="886"/>
      <c r="V2486" s="886"/>
      <c r="W2486" s="886"/>
      <c r="X2486" s="886">
        <f>SUM(X2487:X2497)</f>
        <v>0</v>
      </c>
      <c r="Y2486" s="887"/>
      <c r="Z2486" s="832"/>
      <c r="AA2486" s="832"/>
      <c r="AB2486" s="832"/>
      <c r="AC2486" s="832"/>
      <c r="AD2486" s="832"/>
      <c r="AE2486" s="832"/>
      <c r="AF2486" s="832"/>
      <c r="AG2486" s="832"/>
      <c r="AH2486" s="832"/>
      <c r="AI2486" s="832"/>
      <c r="AJ2486" s="832"/>
      <c r="AK2486" s="832"/>
      <c r="AL2486" s="832"/>
      <c r="AM2486" s="832"/>
      <c r="AN2486" s="832"/>
      <c r="AO2486" s="832"/>
      <c r="AP2486" s="832"/>
      <c r="AQ2486" s="832"/>
      <c r="AR2486" s="832"/>
      <c r="AS2486" s="832"/>
      <c r="AT2486" s="832"/>
      <c r="AU2486" s="832"/>
      <c r="AV2486" s="832"/>
      <c r="AW2486" s="832"/>
      <c r="AX2486" s="832"/>
      <c r="AY2486" s="832"/>
      <c r="AZ2486" s="832"/>
      <c r="BA2486" s="832"/>
      <c r="BB2486" s="832"/>
      <c r="BC2486" s="832"/>
      <c r="BD2486" s="832"/>
      <c r="BE2486" s="832"/>
      <c r="BF2486" s="832"/>
      <c r="BG2486" s="832"/>
      <c r="BH2486" s="832"/>
      <c r="BI2486" s="832"/>
      <c r="BJ2486" s="832"/>
      <c r="BK2486" s="832"/>
      <c r="BL2486" s="832"/>
      <c r="BM2486" s="832"/>
      <c r="BN2486" s="832"/>
      <c r="BO2486" s="832"/>
      <c r="BP2486" s="832"/>
      <c r="BQ2486" s="832"/>
      <c r="BR2486" s="832"/>
      <c r="BS2486" s="832"/>
    </row>
    <row r="2487" spans="1:71" ht="15.6" customHeight="1" outlineLevel="2" x14ac:dyDescent="0.2">
      <c r="B2487" s="578"/>
      <c r="D2487" s="587" t="s">
        <v>1883</v>
      </c>
      <c r="E2487" s="579"/>
      <c r="G2487" s="580"/>
      <c r="H2487" s="580"/>
      <c r="I2487" s="774"/>
      <c r="J2487" s="774"/>
      <c r="K2487" s="774"/>
      <c r="N2487" s="703"/>
      <c r="O2487" s="888"/>
      <c r="P2487" s="888"/>
      <c r="Q2487" s="888"/>
    </row>
    <row r="2488" spans="1:71" s="575" customFormat="1" ht="15.6" customHeight="1" outlineLevel="2" x14ac:dyDescent="0.2">
      <c r="A2488" s="811"/>
      <c r="B2488" s="688"/>
      <c r="C2488" s="694"/>
      <c r="D2488" s="576" t="str">
        <f>D2486</f>
        <v xml:space="preserve">Plaatsen van mechanische ventilatiebox*  systeem (Type 5. Repeterende woning) </v>
      </c>
      <c r="E2488" s="579">
        <v>1</v>
      </c>
      <c r="F2488" s="607" t="s">
        <v>72</v>
      </c>
      <c r="G2488" s="580"/>
      <c r="H2488" s="580">
        <f>E2488*G2488</f>
        <v>0</v>
      </c>
      <c r="I2488" s="768"/>
      <c r="J2488" s="768">
        <f>E2488*I2488</f>
        <v>0</v>
      </c>
      <c r="K2488" s="768"/>
      <c r="L2488" s="768">
        <f>K2488*E2488</f>
        <v>0</v>
      </c>
      <c r="M2488" s="768">
        <f>J2488+H2488*Tabellen!$K$2+L2488</f>
        <v>0</v>
      </c>
      <c r="N2488" s="704"/>
      <c r="O2488" s="889">
        <f>M2488</f>
        <v>0</v>
      </c>
      <c r="P2488" s="890"/>
      <c r="Q2488" s="891"/>
      <c r="R2488" s="911">
        <v>0.35</v>
      </c>
      <c r="S2488" s="889">
        <f>O2488*R2488</f>
        <v>0</v>
      </c>
      <c r="T2488" s="889">
        <f>O2488-S2488</f>
        <v>0</v>
      </c>
      <c r="U2488" s="889"/>
      <c r="V2488" s="889">
        <f>O2488*Tabellen!$H$2</f>
        <v>0</v>
      </c>
      <c r="W2488" s="889">
        <f>U2488+V2488</f>
        <v>0</v>
      </c>
      <c r="X2488" s="889">
        <f>O2488+W2488</f>
        <v>0</v>
      </c>
      <c r="Y2488" s="890"/>
      <c r="Z2488" s="841"/>
      <c r="AA2488" s="839"/>
      <c r="AB2488" s="839"/>
      <c r="AC2488" s="839"/>
      <c r="AD2488" s="839"/>
      <c r="AE2488" s="839"/>
      <c r="AF2488" s="839"/>
      <c r="AG2488" s="839"/>
      <c r="AH2488" s="839"/>
      <c r="AI2488" s="839"/>
      <c r="AJ2488" s="839"/>
      <c r="AK2488" s="839"/>
      <c r="AL2488" s="839"/>
      <c r="AM2488" s="839"/>
      <c r="AN2488" s="839"/>
      <c r="AO2488" s="839"/>
      <c r="AP2488" s="839"/>
      <c r="AQ2488" s="839"/>
      <c r="AR2488" s="839"/>
      <c r="AS2488" s="839"/>
      <c r="AT2488" s="839"/>
      <c r="AU2488" s="839"/>
      <c r="AV2488" s="839"/>
      <c r="AW2488" s="839"/>
      <c r="AX2488" s="839"/>
      <c r="AY2488" s="839"/>
      <c r="AZ2488" s="839"/>
      <c r="BA2488" s="839"/>
      <c r="BB2488" s="839"/>
      <c r="BC2488" s="839"/>
      <c r="BD2488" s="839"/>
      <c r="BE2488" s="839"/>
      <c r="BF2488" s="839"/>
      <c r="BG2488" s="839"/>
      <c r="BH2488" s="839"/>
      <c r="BI2488" s="839"/>
      <c r="BJ2488" s="839"/>
      <c r="BK2488" s="839"/>
      <c r="BL2488" s="839"/>
      <c r="BM2488" s="839"/>
      <c r="BN2488" s="839"/>
      <c r="BO2488" s="839"/>
      <c r="BP2488" s="839"/>
      <c r="BQ2488" s="839"/>
      <c r="BR2488" s="839"/>
      <c r="BS2488" s="839"/>
    </row>
    <row r="2489" spans="1:71" s="575" customFormat="1" ht="15.6" customHeight="1" outlineLevel="2" x14ac:dyDescent="0.2">
      <c r="A2489" s="811"/>
      <c r="B2489" s="688"/>
      <c r="C2489" s="694"/>
      <c r="D2489" s="576" t="s">
        <v>1881</v>
      </c>
      <c r="E2489" s="591"/>
      <c r="F2489" s="592"/>
      <c r="G2489" s="572"/>
      <c r="H2489" s="572"/>
      <c r="I2489" s="773"/>
      <c r="J2489" s="771"/>
      <c r="K2489" s="771"/>
      <c r="L2489" s="771"/>
      <c r="M2489" s="772"/>
      <c r="N2489" s="704"/>
      <c r="O2489" s="890"/>
      <c r="P2489" s="890"/>
      <c r="Q2489" s="891"/>
      <c r="R2489" s="889"/>
      <c r="S2489" s="889"/>
      <c r="T2489" s="889"/>
      <c r="U2489" s="889"/>
      <c r="V2489" s="889"/>
      <c r="W2489" s="889"/>
      <c r="X2489" s="889"/>
      <c r="Y2489" s="890"/>
      <c r="Z2489" s="841"/>
      <c r="AA2489" s="839"/>
      <c r="AB2489" s="839"/>
      <c r="AC2489" s="839"/>
      <c r="AD2489" s="839"/>
      <c r="AE2489" s="839"/>
      <c r="AF2489" s="839"/>
      <c r="AG2489" s="839"/>
      <c r="AH2489" s="839"/>
      <c r="AI2489" s="839"/>
      <c r="AJ2489" s="839"/>
      <c r="AK2489" s="839"/>
      <c r="AL2489" s="839"/>
      <c r="AM2489" s="839"/>
      <c r="AN2489" s="839"/>
      <c r="AO2489" s="839"/>
      <c r="AP2489" s="839"/>
      <c r="AQ2489" s="839"/>
      <c r="AR2489" s="839"/>
      <c r="AS2489" s="839"/>
      <c r="AT2489" s="839"/>
      <c r="AU2489" s="839"/>
      <c r="AV2489" s="839"/>
      <c r="AW2489" s="839"/>
      <c r="AX2489" s="839"/>
      <c r="AY2489" s="839"/>
      <c r="AZ2489" s="839"/>
      <c r="BA2489" s="839"/>
      <c r="BB2489" s="839"/>
      <c r="BC2489" s="839"/>
      <c r="BD2489" s="839"/>
      <c r="BE2489" s="839"/>
      <c r="BF2489" s="839"/>
      <c r="BG2489" s="839"/>
      <c r="BH2489" s="839"/>
      <c r="BI2489" s="839"/>
      <c r="BJ2489" s="839"/>
      <c r="BK2489" s="839"/>
      <c r="BL2489" s="839"/>
      <c r="BM2489" s="839"/>
      <c r="BN2489" s="839"/>
      <c r="BO2489" s="839"/>
      <c r="BP2489" s="839"/>
      <c r="BQ2489" s="839"/>
      <c r="BR2489" s="839"/>
      <c r="BS2489" s="839"/>
    </row>
    <row r="2490" spans="1:71" s="575" customFormat="1" ht="15.6" customHeight="1" outlineLevel="2" x14ac:dyDescent="0.2">
      <c r="A2490" s="811"/>
      <c r="B2490" s="688"/>
      <c r="C2490" s="694"/>
      <c r="D2490" s="576" t="s">
        <v>1882</v>
      </c>
      <c r="E2490" s="591"/>
      <c r="F2490" s="592"/>
      <c r="G2490" s="572"/>
      <c r="H2490" s="572"/>
      <c r="I2490" s="773"/>
      <c r="J2490" s="771"/>
      <c r="K2490" s="771"/>
      <c r="L2490" s="771"/>
      <c r="M2490" s="772"/>
      <c r="N2490" s="704"/>
      <c r="O2490" s="890"/>
      <c r="P2490" s="890"/>
      <c r="Q2490" s="891"/>
      <c r="R2490" s="889"/>
      <c r="S2490" s="889"/>
      <c r="T2490" s="889"/>
      <c r="U2490" s="889"/>
      <c r="V2490" s="889"/>
      <c r="W2490" s="889"/>
      <c r="X2490" s="889"/>
      <c r="Y2490" s="890"/>
      <c r="Z2490" s="841"/>
      <c r="AA2490" s="839"/>
      <c r="AB2490" s="839"/>
      <c r="AC2490" s="839"/>
      <c r="AD2490" s="839"/>
      <c r="AE2490" s="839"/>
      <c r="AF2490" s="839"/>
      <c r="AG2490" s="839"/>
      <c r="AH2490" s="839"/>
      <c r="AI2490" s="839"/>
      <c r="AJ2490" s="839"/>
      <c r="AK2490" s="839"/>
      <c r="AL2490" s="839"/>
      <c r="AM2490" s="839"/>
      <c r="AN2490" s="839"/>
      <c r="AO2490" s="839"/>
      <c r="AP2490" s="839"/>
      <c r="AQ2490" s="839"/>
      <c r="AR2490" s="839"/>
      <c r="AS2490" s="839"/>
      <c r="AT2490" s="839"/>
      <c r="AU2490" s="839"/>
      <c r="AV2490" s="839"/>
      <c r="AW2490" s="839"/>
      <c r="AX2490" s="839"/>
      <c r="AY2490" s="839"/>
      <c r="AZ2490" s="839"/>
      <c r="BA2490" s="839"/>
      <c r="BB2490" s="839"/>
      <c r="BC2490" s="839"/>
      <c r="BD2490" s="839"/>
      <c r="BE2490" s="839"/>
      <c r="BF2490" s="839"/>
      <c r="BG2490" s="839"/>
      <c r="BH2490" s="839"/>
      <c r="BI2490" s="839"/>
      <c r="BJ2490" s="839"/>
      <c r="BK2490" s="839"/>
      <c r="BL2490" s="839"/>
      <c r="BM2490" s="839"/>
      <c r="BN2490" s="839"/>
      <c r="BO2490" s="839"/>
      <c r="BP2490" s="839"/>
      <c r="BQ2490" s="839"/>
      <c r="BR2490" s="839"/>
      <c r="BS2490" s="839"/>
    </row>
    <row r="2491" spans="1:71" s="575" customFormat="1" ht="15.6" customHeight="1" outlineLevel="2" x14ac:dyDescent="0.2">
      <c r="A2491" s="811"/>
      <c r="B2491" s="688"/>
      <c r="C2491" s="694"/>
      <c r="D2491" s="576" t="s">
        <v>1895</v>
      </c>
      <c r="E2491" s="591"/>
      <c r="F2491" s="592"/>
      <c r="G2491" s="572"/>
      <c r="H2491" s="572"/>
      <c r="I2491" s="773"/>
      <c r="J2491" s="771"/>
      <c r="K2491" s="771"/>
      <c r="L2491" s="771"/>
      <c r="M2491" s="772"/>
      <c r="N2491" s="704"/>
      <c r="O2491" s="890"/>
      <c r="P2491" s="890"/>
      <c r="Q2491" s="891"/>
      <c r="R2491" s="889"/>
      <c r="S2491" s="889"/>
      <c r="T2491" s="889"/>
      <c r="U2491" s="889"/>
      <c r="V2491" s="889"/>
      <c r="W2491" s="889"/>
      <c r="X2491" s="889"/>
      <c r="Y2491" s="890"/>
      <c r="Z2491" s="841"/>
      <c r="AA2491" s="839"/>
      <c r="AB2491" s="839"/>
      <c r="AC2491" s="839"/>
      <c r="AD2491" s="839"/>
      <c r="AE2491" s="839"/>
      <c r="AF2491" s="839"/>
      <c r="AG2491" s="839"/>
      <c r="AH2491" s="839"/>
      <c r="AI2491" s="839"/>
      <c r="AJ2491" s="839"/>
      <c r="AK2491" s="839"/>
      <c r="AL2491" s="839"/>
      <c r="AM2491" s="839"/>
      <c r="AN2491" s="839"/>
      <c r="AO2491" s="839"/>
      <c r="AP2491" s="839"/>
      <c r="AQ2491" s="839"/>
      <c r="AR2491" s="839"/>
      <c r="AS2491" s="839"/>
      <c r="AT2491" s="839"/>
      <c r="AU2491" s="839"/>
      <c r="AV2491" s="839"/>
      <c r="AW2491" s="839"/>
      <c r="AX2491" s="839"/>
      <c r="AY2491" s="839"/>
      <c r="AZ2491" s="839"/>
      <c r="BA2491" s="839"/>
      <c r="BB2491" s="839"/>
      <c r="BC2491" s="839"/>
      <c r="BD2491" s="839"/>
      <c r="BE2491" s="839"/>
      <c r="BF2491" s="839"/>
      <c r="BG2491" s="839"/>
      <c r="BH2491" s="839"/>
      <c r="BI2491" s="839"/>
      <c r="BJ2491" s="839"/>
      <c r="BK2491" s="839"/>
      <c r="BL2491" s="839"/>
      <c r="BM2491" s="839"/>
      <c r="BN2491" s="839"/>
      <c r="BO2491" s="839"/>
      <c r="BP2491" s="839"/>
      <c r="BQ2491" s="839"/>
      <c r="BR2491" s="839"/>
      <c r="BS2491" s="839"/>
    </row>
    <row r="2492" spans="1:71" s="575" customFormat="1" ht="15.6" customHeight="1" outlineLevel="2" x14ac:dyDescent="0.2">
      <c r="A2492" s="811"/>
      <c r="B2492" s="688"/>
      <c r="C2492" s="694"/>
      <c r="D2492" s="576" t="s">
        <v>1887</v>
      </c>
      <c r="E2492" s="591"/>
      <c r="F2492" s="592"/>
      <c r="G2492" s="572"/>
      <c r="H2492" s="572"/>
      <c r="I2492" s="773"/>
      <c r="J2492" s="771"/>
      <c r="K2492" s="771"/>
      <c r="L2492" s="771"/>
      <c r="M2492" s="772"/>
      <c r="N2492" s="704"/>
      <c r="O2492" s="890"/>
      <c r="P2492" s="890"/>
      <c r="Q2492" s="891"/>
      <c r="R2492" s="889"/>
      <c r="S2492" s="889"/>
      <c r="T2492" s="889"/>
      <c r="U2492" s="889"/>
      <c r="V2492" s="889"/>
      <c r="W2492" s="889"/>
      <c r="X2492" s="889"/>
      <c r="Y2492" s="890"/>
      <c r="Z2492" s="841"/>
      <c r="AA2492" s="839"/>
      <c r="AB2492" s="839"/>
      <c r="AC2492" s="839"/>
      <c r="AD2492" s="839"/>
      <c r="AE2492" s="839"/>
      <c r="AF2492" s="839"/>
      <c r="AG2492" s="839"/>
      <c r="AH2492" s="839"/>
      <c r="AI2492" s="839"/>
      <c r="AJ2492" s="839"/>
      <c r="AK2492" s="839"/>
      <c r="AL2492" s="839"/>
      <c r="AM2492" s="839"/>
      <c r="AN2492" s="839"/>
      <c r="AO2492" s="839"/>
      <c r="AP2492" s="839"/>
      <c r="AQ2492" s="839"/>
      <c r="AR2492" s="839"/>
      <c r="AS2492" s="839"/>
      <c r="AT2492" s="839"/>
      <c r="AU2492" s="839"/>
      <c r="AV2492" s="839"/>
      <c r="AW2492" s="839"/>
      <c r="AX2492" s="839"/>
      <c r="AY2492" s="839"/>
      <c r="AZ2492" s="839"/>
      <c r="BA2492" s="839"/>
      <c r="BB2492" s="839"/>
      <c r="BC2492" s="839"/>
      <c r="BD2492" s="839"/>
      <c r="BE2492" s="839"/>
      <c r="BF2492" s="839"/>
      <c r="BG2492" s="839"/>
      <c r="BH2492" s="839"/>
      <c r="BI2492" s="839"/>
      <c r="BJ2492" s="839"/>
      <c r="BK2492" s="839"/>
      <c r="BL2492" s="839"/>
      <c r="BM2492" s="839"/>
      <c r="BN2492" s="839"/>
      <c r="BO2492" s="839"/>
      <c r="BP2492" s="839"/>
      <c r="BQ2492" s="839"/>
      <c r="BR2492" s="839"/>
      <c r="BS2492" s="839"/>
    </row>
    <row r="2493" spans="1:71" s="575" customFormat="1" ht="15.6" customHeight="1" outlineLevel="2" x14ac:dyDescent="0.2">
      <c r="A2493" s="811"/>
      <c r="B2493" s="688"/>
      <c r="C2493" s="694"/>
      <c r="D2493" s="576" t="s">
        <v>1894</v>
      </c>
      <c r="E2493" s="591"/>
      <c r="F2493" s="592"/>
      <c r="G2493" s="572"/>
      <c r="H2493" s="572"/>
      <c r="I2493" s="773"/>
      <c r="J2493" s="771"/>
      <c r="K2493" s="771"/>
      <c r="L2493" s="771"/>
      <c r="M2493" s="772"/>
      <c r="N2493" s="704"/>
      <c r="O2493" s="890"/>
      <c r="P2493" s="890"/>
      <c r="Q2493" s="891"/>
      <c r="R2493" s="889"/>
      <c r="S2493" s="889"/>
      <c r="T2493" s="889"/>
      <c r="U2493" s="889"/>
      <c r="V2493" s="889"/>
      <c r="W2493" s="889"/>
      <c r="X2493" s="889"/>
      <c r="Y2493" s="890"/>
      <c r="Z2493" s="841"/>
      <c r="AA2493" s="839"/>
      <c r="AB2493" s="839"/>
      <c r="AC2493" s="839"/>
      <c r="AD2493" s="839"/>
      <c r="AE2493" s="839"/>
      <c r="AF2493" s="839"/>
      <c r="AG2493" s="839"/>
      <c r="AH2493" s="839"/>
      <c r="AI2493" s="839"/>
      <c r="AJ2493" s="839"/>
      <c r="AK2493" s="839"/>
      <c r="AL2493" s="839"/>
      <c r="AM2493" s="839"/>
      <c r="AN2493" s="839"/>
      <c r="AO2493" s="839"/>
      <c r="AP2493" s="839"/>
      <c r="AQ2493" s="839"/>
      <c r="AR2493" s="839"/>
      <c r="AS2493" s="839"/>
      <c r="AT2493" s="839"/>
      <c r="AU2493" s="839"/>
      <c r="AV2493" s="839"/>
      <c r="AW2493" s="839"/>
      <c r="AX2493" s="839"/>
      <c r="AY2493" s="839"/>
      <c r="AZ2493" s="839"/>
      <c r="BA2493" s="839"/>
      <c r="BB2493" s="839"/>
      <c r="BC2493" s="839"/>
      <c r="BD2493" s="839"/>
      <c r="BE2493" s="839"/>
      <c r="BF2493" s="839"/>
      <c r="BG2493" s="839"/>
      <c r="BH2493" s="839"/>
      <c r="BI2493" s="839"/>
      <c r="BJ2493" s="839"/>
      <c r="BK2493" s="839"/>
      <c r="BL2493" s="839"/>
      <c r="BM2493" s="839"/>
      <c r="BN2493" s="839"/>
      <c r="BO2493" s="839"/>
      <c r="BP2493" s="839"/>
      <c r="BQ2493" s="839"/>
      <c r="BR2493" s="839"/>
      <c r="BS2493" s="839"/>
    </row>
    <row r="2494" spans="1:71" s="575" customFormat="1" ht="15.6" customHeight="1" outlineLevel="2" x14ac:dyDescent="0.2">
      <c r="A2494" s="811"/>
      <c r="B2494" s="688"/>
      <c r="C2494" s="694"/>
      <c r="D2494" s="576" t="s">
        <v>1884</v>
      </c>
      <c r="E2494" s="591"/>
      <c r="F2494" s="592"/>
      <c r="G2494" s="572"/>
      <c r="H2494" s="572"/>
      <c r="I2494" s="773"/>
      <c r="J2494" s="771"/>
      <c r="K2494" s="771"/>
      <c r="L2494" s="771"/>
      <c r="M2494" s="772"/>
      <c r="N2494" s="704"/>
      <c r="O2494" s="888"/>
      <c r="P2494" s="888"/>
      <c r="Q2494" s="891"/>
      <c r="R2494" s="889"/>
      <c r="S2494" s="889"/>
      <c r="T2494" s="889"/>
      <c r="U2494" s="889"/>
      <c r="V2494" s="889"/>
      <c r="W2494" s="889"/>
      <c r="X2494" s="889"/>
      <c r="Y2494" s="890"/>
      <c r="Z2494" s="841"/>
      <c r="AA2494" s="839"/>
      <c r="AB2494" s="839"/>
      <c r="AC2494" s="839"/>
      <c r="AD2494" s="839"/>
      <c r="AE2494" s="839"/>
      <c r="AF2494" s="839"/>
      <c r="AG2494" s="839"/>
      <c r="AH2494" s="839"/>
      <c r="AI2494" s="839"/>
      <c r="AJ2494" s="839"/>
      <c r="AK2494" s="839"/>
      <c r="AL2494" s="839"/>
      <c r="AM2494" s="839"/>
      <c r="AN2494" s="839"/>
      <c r="AO2494" s="839"/>
      <c r="AP2494" s="839"/>
      <c r="AQ2494" s="839"/>
      <c r="AR2494" s="839"/>
      <c r="AS2494" s="839"/>
      <c r="AT2494" s="839"/>
      <c r="AU2494" s="839"/>
      <c r="AV2494" s="839"/>
      <c r="AW2494" s="839"/>
      <c r="AX2494" s="839"/>
      <c r="AY2494" s="839"/>
      <c r="AZ2494" s="839"/>
      <c r="BA2494" s="839"/>
      <c r="BB2494" s="839"/>
      <c r="BC2494" s="839"/>
      <c r="BD2494" s="839"/>
      <c r="BE2494" s="839"/>
      <c r="BF2494" s="839"/>
      <c r="BG2494" s="839"/>
      <c r="BH2494" s="839"/>
      <c r="BI2494" s="839"/>
      <c r="BJ2494" s="839"/>
      <c r="BK2494" s="839"/>
      <c r="BL2494" s="839"/>
      <c r="BM2494" s="839"/>
      <c r="BN2494" s="839"/>
      <c r="BO2494" s="839"/>
      <c r="BP2494" s="839"/>
      <c r="BQ2494" s="839"/>
      <c r="BR2494" s="839"/>
      <c r="BS2494" s="839"/>
    </row>
    <row r="2495" spans="1:71" s="575" customFormat="1" ht="15.6" customHeight="1" outlineLevel="2" x14ac:dyDescent="0.2">
      <c r="A2495" s="811"/>
      <c r="B2495" s="688"/>
      <c r="C2495" s="694"/>
      <c r="D2495" s="576" t="s">
        <v>1877</v>
      </c>
      <c r="E2495" s="591"/>
      <c r="F2495" s="592"/>
      <c r="G2495" s="572"/>
      <c r="H2495" s="572"/>
      <c r="I2495" s="773"/>
      <c r="J2495" s="771"/>
      <c r="K2495" s="771"/>
      <c r="L2495" s="771"/>
      <c r="M2495" s="772"/>
      <c r="N2495" s="704"/>
      <c r="O2495" s="888"/>
      <c r="P2495" s="888"/>
      <c r="Q2495" s="891"/>
      <c r="R2495" s="889"/>
      <c r="S2495" s="889"/>
      <c r="T2495" s="889"/>
      <c r="U2495" s="889"/>
      <c r="V2495" s="889"/>
      <c r="W2495" s="889"/>
      <c r="X2495" s="889"/>
      <c r="Y2495" s="890"/>
      <c r="Z2495" s="841"/>
      <c r="AA2495" s="839"/>
      <c r="AB2495" s="839"/>
      <c r="AC2495" s="839"/>
      <c r="AD2495" s="839"/>
      <c r="AE2495" s="839"/>
      <c r="AF2495" s="839"/>
      <c r="AG2495" s="839"/>
      <c r="AH2495" s="839"/>
      <c r="AI2495" s="839"/>
      <c r="AJ2495" s="839"/>
      <c r="AK2495" s="839"/>
      <c r="AL2495" s="839"/>
      <c r="AM2495" s="839"/>
      <c r="AN2495" s="839"/>
      <c r="AO2495" s="839"/>
      <c r="AP2495" s="839"/>
      <c r="AQ2495" s="839"/>
      <c r="AR2495" s="839"/>
      <c r="AS2495" s="839"/>
      <c r="AT2495" s="839"/>
      <c r="AU2495" s="839"/>
      <c r="AV2495" s="839"/>
      <c r="AW2495" s="839"/>
      <c r="AX2495" s="839"/>
      <c r="AY2495" s="839"/>
      <c r="AZ2495" s="839"/>
      <c r="BA2495" s="839"/>
      <c r="BB2495" s="839"/>
      <c r="BC2495" s="839"/>
      <c r="BD2495" s="839"/>
      <c r="BE2495" s="839"/>
      <c r="BF2495" s="839"/>
      <c r="BG2495" s="839"/>
      <c r="BH2495" s="839"/>
      <c r="BI2495" s="839"/>
      <c r="BJ2495" s="839"/>
      <c r="BK2495" s="839"/>
      <c r="BL2495" s="839"/>
      <c r="BM2495" s="839"/>
      <c r="BN2495" s="839"/>
      <c r="BO2495" s="839"/>
      <c r="BP2495" s="839"/>
      <c r="BQ2495" s="839"/>
      <c r="BR2495" s="839"/>
      <c r="BS2495" s="839"/>
    </row>
    <row r="2496" spans="1:71" ht="15.6" customHeight="1" outlineLevel="2" x14ac:dyDescent="0.2">
      <c r="B2496" s="578"/>
      <c r="D2496" s="576" t="s">
        <v>1878</v>
      </c>
      <c r="E2496" s="591"/>
      <c r="F2496" s="592"/>
      <c r="G2496" s="572"/>
      <c r="H2496" s="572"/>
      <c r="I2496" s="773"/>
      <c r="J2496" s="771"/>
      <c r="K2496" s="771"/>
      <c r="L2496" s="771"/>
      <c r="M2496" s="772"/>
      <c r="N2496" s="703"/>
      <c r="O2496" s="888"/>
      <c r="P2496" s="888"/>
      <c r="Q2496" s="888"/>
      <c r="R2496" s="888"/>
      <c r="S2496" s="888"/>
      <c r="T2496" s="888"/>
      <c r="U2496" s="888"/>
      <c r="V2496" s="888"/>
      <c r="W2496" s="888"/>
      <c r="X2496" s="888"/>
    </row>
    <row r="2497" spans="1:71" ht="15.6" customHeight="1" outlineLevel="2" x14ac:dyDescent="0.2">
      <c r="B2497" s="578"/>
      <c r="D2497" s="576" t="s">
        <v>1885</v>
      </c>
      <c r="E2497" s="579"/>
      <c r="G2497" s="580"/>
      <c r="H2497" s="580"/>
      <c r="N2497" s="703"/>
      <c r="O2497" s="888"/>
      <c r="P2497" s="888"/>
      <c r="Q2497" s="891"/>
    </row>
    <row r="2498" spans="1:71" s="575" customFormat="1" ht="15.6" customHeight="1" outlineLevel="2" x14ac:dyDescent="0.2">
      <c r="A2498" s="811"/>
      <c r="B2498" s="688"/>
      <c r="C2498" s="694"/>
      <c r="D2498" s="576" t="s">
        <v>1886</v>
      </c>
      <c r="E2498" s="591"/>
      <c r="F2498" s="592"/>
      <c r="G2498" s="572"/>
      <c r="H2498" s="572"/>
      <c r="I2498" s="773"/>
      <c r="J2498" s="771"/>
      <c r="K2498" s="771"/>
      <c r="L2498" s="771"/>
      <c r="M2498" s="772"/>
      <c r="N2498" s="704"/>
      <c r="O2498" s="888"/>
      <c r="P2498" s="888"/>
      <c r="Q2498" s="891"/>
      <c r="R2498" s="889"/>
      <c r="S2498" s="889"/>
      <c r="T2498" s="889"/>
      <c r="U2498" s="889"/>
      <c r="V2498" s="889"/>
      <c r="W2498" s="889"/>
      <c r="X2498" s="889"/>
      <c r="Y2498" s="890"/>
      <c r="Z2498" s="841"/>
      <c r="AA2498" s="839"/>
      <c r="AB2498" s="839"/>
      <c r="AC2498" s="839"/>
      <c r="AD2498" s="839"/>
      <c r="AE2498" s="839"/>
      <c r="AF2498" s="839"/>
      <c r="AG2498" s="839"/>
      <c r="AH2498" s="839"/>
      <c r="AI2498" s="839"/>
      <c r="AJ2498" s="839"/>
      <c r="AK2498" s="839"/>
      <c r="AL2498" s="839"/>
      <c r="AM2498" s="839"/>
      <c r="AN2498" s="839"/>
      <c r="AO2498" s="839"/>
      <c r="AP2498" s="839"/>
      <c r="AQ2498" s="839"/>
      <c r="AR2498" s="839"/>
      <c r="AS2498" s="839"/>
      <c r="AT2498" s="839"/>
      <c r="AU2498" s="839"/>
      <c r="AV2498" s="839"/>
      <c r="AW2498" s="839"/>
      <c r="AX2498" s="839"/>
      <c r="AY2498" s="839"/>
      <c r="AZ2498" s="839"/>
      <c r="BA2498" s="839"/>
      <c r="BB2498" s="839"/>
      <c r="BC2498" s="839"/>
      <c r="BD2498" s="839"/>
      <c r="BE2498" s="839"/>
      <c r="BF2498" s="839"/>
      <c r="BG2498" s="839"/>
      <c r="BH2498" s="839"/>
      <c r="BI2498" s="839"/>
      <c r="BJ2498" s="839"/>
      <c r="BK2498" s="839"/>
      <c r="BL2498" s="839"/>
      <c r="BM2498" s="839"/>
      <c r="BN2498" s="839"/>
      <c r="BO2498" s="839"/>
      <c r="BP2498" s="839"/>
      <c r="BQ2498" s="839"/>
      <c r="BR2498" s="839"/>
      <c r="BS2498" s="839"/>
    </row>
    <row r="2499" spans="1:71" ht="15.6" customHeight="1" outlineLevel="2" x14ac:dyDescent="0.2">
      <c r="B2499" s="578"/>
      <c r="D2499" s="693"/>
      <c r="E2499" s="579"/>
      <c r="G2499" s="580"/>
      <c r="H2499" s="580"/>
      <c r="N2499" s="703"/>
      <c r="O2499" s="888"/>
      <c r="P2499" s="888"/>
      <c r="Q2499" s="888"/>
    </row>
    <row r="2500" spans="1:71" ht="9" customHeight="1" outlineLevel="1" x14ac:dyDescent="0.2">
      <c r="B2500" s="582"/>
      <c r="D2500" s="583"/>
      <c r="E2500" s="585"/>
      <c r="F2500" s="583"/>
      <c r="G2500" s="584"/>
      <c r="H2500" s="584"/>
      <c r="I2500" s="769"/>
      <c r="J2500" s="769"/>
      <c r="K2500" s="769"/>
      <c r="L2500" s="769"/>
      <c r="M2500" s="769"/>
      <c r="N2500" s="694"/>
      <c r="O2500" s="892"/>
      <c r="P2500" s="892"/>
      <c r="Q2500" s="892"/>
      <c r="R2500" s="893"/>
      <c r="S2500" s="893"/>
      <c r="T2500" s="893"/>
      <c r="U2500" s="893"/>
      <c r="V2500" s="893"/>
      <c r="W2500" s="893"/>
      <c r="X2500" s="893"/>
      <c r="Y2500" s="892"/>
      <c r="Z2500" s="837"/>
      <c r="AA2500" s="838"/>
      <c r="AG2500" s="835"/>
      <c r="AH2500" s="835"/>
    </row>
    <row r="2501" spans="1:71" ht="9" customHeight="1" outlineLevel="1" x14ac:dyDescent="0.2">
      <c r="B2501" s="582"/>
      <c r="D2501" s="583"/>
      <c r="E2501" s="585"/>
      <c r="F2501" s="583"/>
      <c r="G2501" s="584"/>
      <c r="H2501" s="584"/>
      <c r="I2501" s="769"/>
      <c r="J2501" s="769"/>
      <c r="K2501" s="769"/>
      <c r="L2501" s="769"/>
      <c r="M2501" s="769"/>
      <c r="N2501" s="694"/>
      <c r="O2501" s="892"/>
      <c r="P2501" s="892"/>
      <c r="Q2501" s="892"/>
      <c r="R2501" s="893"/>
      <c r="S2501" s="893"/>
      <c r="T2501" s="893"/>
      <c r="U2501" s="893"/>
      <c r="V2501" s="893"/>
      <c r="W2501" s="893"/>
      <c r="X2501" s="893"/>
      <c r="Y2501" s="892"/>
      <c r="Z2501" s="837"/>
      <c r="AA2501" s="838"/>
      <c r="AG2501" s="835"/>
      <c r="AH2501" s="835"/>
    </row>
    <row r="2502" spans="1:71" s="789" customFormat="1" ht="15.6" customHeight="1" outlineLevel="1" x14ac:dyDescent="0.2">
      <c r="B2502" s="569"/>
      <c r="C2502" s="814"/>
      <c r="D2502" s="570" t="s">
        <v>1888</v>
      </c>
      <c r="E2502" s="577">
        <v>1</v>
      </c>
      <c r="F2502" s="570" t="s">
        <v>72</v>
      </c>
      <c r="G2502" s="571"/>
      <c r="H2502" s="571">
        <f>SUM(H2503:H2542)</f>
        <v>0</v>
      </c>
      <c r="I2502" s="767"/>
      <c r="J2502" s="767">
        <f>SUM(J2503:J2542)</f>
        <v>0</v>
      </c>
      <c r="K2502" s="767"/>
      <c r="L2502" s="767">
        <f>SUM(L2503:L2509)</f>
        <v>1485</v>
      </c>
      <c r="M2502" s="767"/>
      <c r="N2502" s="814"/>
      <c r="O2502" s="767"/>
      <c r="P2502" s="885"/>
      <c r="Q2502" s="885"/>
      <c r="R2502" s="886"/>
      <c r="S2502" s="886"/>
      <c r="T2502" s="886"/>
      <c r="U2502" s="886"/>
      <c r="V2502" s="886"/>
      <c r="W2502" s="886"/>
      <c r="X2502" s="767"/>
      <c r="Y2502" s="887"/>
      <c r="Z2502" s="832"/>
      <c r="AA2502" s="832"/>
      <c r="AB2502" s="832"/>
      <c r="AC2502" s="832"/>
      <c r="AD2502" s="832"/>
      <c r="AE2502" s="832"/>
      <c r="AF2502" s="832"/>
      <c r="AG2502" s="832"/>
      <c r="AH2502" s="832"/>
      <c r="AI2502" s="832"/>
      <c r="AJ2502" s="832"/>
      <c r="AK2502" s="832"/>
      <c r="AL2502" s="832"/>
      <c r="AM2502" s="832"/>
      <c r="AN2502" s="832"/>
      <c r="AO2502" s="832"/>
      <c r="AP2502" s="832"/>
      <c r="AQ2502" s="832"/>
      <c r="AR2502" s="832"/>
      <c r="AS2502" s="832"/>
      <c r="AT2502" s="832"/>
      <c r="AU2502" s="832"/>
      <c r="AV2502" s="832"/>
      <c r="AW2502" s="832"/>
      <c r="AX2502" s="832"/>
      <c r="AY2502" s="832"/>
      <c r="AZ2502" s="832"/>
      <c r="BA2502" s="832"/>
      <c r="BB2502" s="832"/>
      <c r="BC2502" s="832"/>
      <c r="BD2502" s="832"/>
      <c r="BE2502" s="832"/>
      <c r="BF2502" s="832"/>
      <c r="BG2502" s="832"/>
      <c r="BH2502" s="832"/>
      <c r="BI2502" s="832"/>
      <c r="BJ2502" s="832"/>
      <c r="BK2502" s="832"/>
      <c r="BL2502" s="832"/>
      <c r="BM2502" s="832"/>
      <c r="BN2502" s="832"/>
      <c r="BO2502" s="832"/>
      <c r="BP2502" s="832"/>
      <c r="BQ2502" s="832"/>
      <c r="BR2502" s="832"/>
      <c r="BS2502" s="832"/>
    </row>
    <row r="2503" spans="1:71" ht="15.6" customHeight="1" outlineLevel="2" x14ac:dyDescent="0.2">
      <c r="B2503" s="578"/>
      <c r="D2503" s="587"/>
      <c r="E2503" s="579"/>
      <c r="G2503" s="580"/>
      <c r="H2503" s="580"/>
      <c r="I2503" s="774"/>
      <c r="J2503" s="774"/>
      <c r="K2503" s="774"/>
      <c r="N2503" s="703"/>
      <c r="O2503" s="888"/>
      <c r="P2503" s="888"/>
      <c r="Q2503" s="888"/>
    </row>
    <row r="2504" spans="1:71" s="575" customFormat="1" ht="15.6" customHeight="1" outlineLevel="2" x14ac:dyDescent="0.2">
      <c r="A2504" s="811"/>
      <c r="B2504" s="583" t="s">
        <v>1999</v>
      </c>
      <c r="C2504" s="694"/>
      <c r="D2504" s="576" t="s">
        <v>1889</v>
      </c>
      <c r="E2504" s="579">
        <v>1</v>
      </c>
      <c r="F2504" s="607" t="s">
        <v>72</v>
      </c>
      <c r="G2504" s="580"/>
      <c r="H2504" s="580">
        <f>E2504*G2504</f>
        <v>0</v>
      </c>
      <c r="I2504" s="768"/>
      <c r="J2504" s="768">
        <f>E2504*I2504</f>
        <v>0</v>
      </c>
      <c r="K2504" s="768"/>
      <c r="L2504" s="768">
        <v>1320</v>
      </c>
      <c r="M2504" s="768">
        <f>J2504+H2504*Tabellen!$K$2+L2504</f>
        <v>1320</v>
      </c>
      <c r="N2504" s="704"/>
      <c r="O2504" s="889">
        <f>M2504</f>
        <v>1320</v>
      </c>
      <c r="P2504" s="890"/>
      <c r="Q2504" s="891"/>
      <c r="R2504" s="911">
        <v>0.4</v>
      </c>
      <c r="S2504" s="889">
        <f>O2504*R2504</f>
        <v>528</v>
      </c>
      <c r="T2504" s="889">
        <f>O2504-S2504</f>
        <v>792</v>
      </c>
      <c r="U2504" s="889"/>
      <c r="V2504" s="889">
        <f>O2504*Tabellen!$H$2</f>
        <v>277.2</v>
      </c>
      <c r="W2504" s="889">
        <f>U2504+V2504</f>
        <v>277.2</v>
      </c>
      <c r="X2504" s="889">
        <f>O2504+W2504</f>
        <v>1597.2</v>
      </c>
      <c r="Y2504" s="890"/>
      <c r="Z2504" s="841"/>
      <c r="AA2504" s="839"/>
      <c r="AB2504" s="839"/>
      <c r="AC2504" s="839"/>
      <c r="AD2504" s="839"/>
      <c r="AE2504" s="839"/>
      <c r="AF2504" s="839"/>
      <c r="AG2504" s="839"/>
      <c r="AH2504" s="839"/>
      <c r="AI2504" s="839"/>
      <c r="AJ2504" s="839"/>
      <c r="AK2504" s="839"/>
      <c r="AL2504" s="839"/>
      <c r="AM2504" s="839"/>
      <c r="AN2504" s="839"/>
      <c r="AO2504" s="839"/>
      <c r="AP2504" s="839"/>
      <c r="AQ2504" s="839"/>
      <c r="AR2504" s="839"/>
      <c r="AS2504" s="839"/>
      <c r="AT2504" s="839"/>
      <c r="AU2504" s="839"/>
      <c r="AV2504" s="839"/>
      <c r="AW2504" s="839"/>
      <c r="AX2504" s="839"/>
      <c r="AY2504" s="839"/>
      <c r="AZ2504" s="839"/>
      <c r="BA2504" s="839"/>
      <c r="BB2504" s="839"/>
      <c r="BC2504" s="839"/>
      <c r="BD2504" s="839"/>
      <c r="BE2504" s="839"/>
      <c r="BF2504" s="839"/>
      <c r="BG2504" s="839"/>
      <c r="BH2504" s="839"/>
      <c r="BI2504" s="839"/>
      <c r="BJ2504" s="839"/>
      <c r="BK2504" s="839"/>
      <c r="BL2504" s="839"/>
      <c r="BM2504" s="839"/>
      <c r="BN2504" s="839"/>
      <c r="BO2504" s="839"/>
      <c r="BP2504" s="839"/>
      <c r="BQ2504" s="839"/>
      <c r="BR2504" s="839"/>
      <c r="BS2504" s="839"/>
    </row>
    <row r="2505" spans="1:71" s="575" customFormat="1" ht="15.6" customHeight="1" outlineLevel="2" x14ac:dyDescent="0.2">
      <c r="A2505" s="811"/>
      <c r="B2505" s="583" t="s">
        <v>1943</v>
      </c>
      <c r="C2505" s="694"/>
      <c r="D2505" s="576" t="s">
        <v>1890</v>
      </c>
      <c r="E2505" s="579">
        <v>1</v>
      </c>
      <c r="F2505" s="607" t="s">
        <v>71</v>
      </c>
      <c r="G2505" s="580"/>
      <c r="H2505" s="580">
        <f>E2505*G2505</f>
        <v>0</v>
      </c>
      <c r="I2505" s="768"/>
      <c r="J2505" s="768">
        <f>E2505*I2505</f>
        <v>0</v>
      </c>
      <c r="K2505" s="768"/>
      <c r="L2505" s="768">
        <f>L2504/8</f>
        <v>165</v>
      </c>
      <c r="M2505" s="768">
        <f>J2505+H2505*Tabellen!$K$2+L2505</f>
        <v>165</v>
      </c>
      <c r="N2505" s="704"/>
      <c r="O2505" s="889">
        <f>M2505</f>
        <v>165</v>
      </c>
      <c r="P2505" s="890"/>
      <c r="Q2505" s="891"/>
      <c r="R2505" s="911">
        <v>0.4</v>
      </c>
      <c r="S2505" s="889">
        <f>O2505*R2505</f>
        <v>66</v>
      </c>
      <c r="T2505" s="889">
        <f>O2505-S2505</f>
        <v>99</v>
      </c>
      <c r="U2505" s="889"/>
      <c r="V2505" s="889">
        <f>O2505*Tabellen!$H$2</f>
        <v>34.65</v>
      </c>
      <c r="W2505" s="889">
        <f>U2505+V2505</f>
        <v>34.65</v>
      </c>
      <c r="X2505" s="889">
        <f>O2505+W2505</f>
        <v>199.65</v>
      </c>
      <c r="Y2505" s="890"/>
      <c r="Z2505" s="841"/>
      <c r="AA2505" s="839"/>
      <c r="AB2505" s="839"/>
      <c r="AC2505" s="839"/>
      <c r="AD2505" s="839"/>
      <c r="AE2505" s="839"/>
      <c r="AF2505" s="839"/>
      <c r="AG2505" s="839"/>
      <c r="AH2505" s="839"/>
      <c r="AI2505" s="839"/>
      <c r="AJ2505" s="839"/>
      <c r="AK2505" s="839"/>
      <c r="AL2505" s="839"/>
      <c r="AM2505" s="839"/>
      <c r="AN2505" s="839"/>
      <c r="AO2505" s="839"/>
      <c r="AP2505" s="839"/>
      <c r="AQ2505" s="839"/>
      <c r="AR2505" s="839"/>
      <c r="AS2505" s="839"/>
      <c r="AT2505" s="839"/>
      <c r="AU2505" s="839"/>
      <c r="AV2505" s="839"/>
      <c r="AW2505" s="839"/>
      <c r="AX2505" s="839"/>
      <c r="AY2505" s="839"/>
      <c r="AZ2505" s="839"/>
      <c r="BA2505" s="839"/>
      <c r="BB2505" s="839"/>
      <c r="BC2505" s="839"/>
      <c r="BD2505" s="839"/>
      <c r="BE2505" s="839"/>
      <c r="BF2505" s="839"/>
      <c r="BG2505" s="839"/>
      <c r="BH2505" s="839"/>
      <c r="BI2505" s="839"/>
      <c r="BJ2505" s="839"/>
      <c r="BK2505" s="839"/>
      <c r="BL2505" s="839"/>
      <c r="BM2505" s="839"/>
      <c r="BN2505" s="839"/>
      <c r="BO2505" s="839"/>
      <c r="BP2505" s="839"/>
      <c r="BQ2505" s="839"/>
      <c r="BR2505" s="839"/>
      <c r="BS2505" s="839"/>
    </row>
    <row r="2506" spans="1:71" s="575" customFormat="1" ht="15.6" customHeight="1" outlineLevel="2" x14ac:dyDescent="0.2">
      <c r="A2506" s="811"/>
      <c r="B2506" s="688"/>
      <c r="C2506" s="694"/>
      <c r="D2506" s="576"/>
      <c r="E2506" s="591"/>
      <c r="F2506" s="592"/>
      <c r="G2506" s="572"/>
      <c r="H2506" s="572"/>
      <c r="I2506" s="773"/>
      <c r="J2506" s="771"/>
      <c r="K2506" s="771"/>
      <c r="L2506" s="771"/>
      <c r="M2506" s="772"/>
      <c r="N2506" s="704"/>
      <c r="O2506" s="890"/>
      <c r="P2506" s="890"/>
      <c r="Q2506" s="891"/>
      <c r="R2506" s="889"/>
      <c r="S2506" s="889"/>
      <c r="T2506" s="889"/>
      <c r="U2506" s="889"/>
      <c r="V2506" s="889"/>
      <c r="W2506" s="889"/>
      <c r="X2506" s="889"/>
      <c r="Y2506" s="890"/>
      <c r="Z2506" s="841"/>
      <c r="AA2506" s="839"/>
      <c r="AB2506" s="839"/>
      <c r="AC2506" s="839"/>
      <c r="AD2506" s="839"/>
      <c r="AE2506" s="839"/>
      <c r="AF2506" s="839"/>
      <c r="AG2506" s="839"/>
      <c r="AH2506" s="839"/>
      <c r="AI2506" s="839"/>
      <c r="AJ2506" s="839"/>
      <c r="AK2506" s="839"/>
      <c r="AL2506" s="839"/>
      <c r="AM2506" s="839"/>
      <c r="AN2506" s="839"/>
      <c r="AO2506" s="839"/>
      <c r="AP2506" s="839"/>
      <c r="AQ2506" s="839"/>
      <c r="AR2506" s="839"/>
      <c r="AS2506" s="839"/>
      <c r="AT2506" s="839"/>
      <c r="AU2506" s="839"/>
      <c r="AV2506" s="839"/>
      <c r="AW2506" s="839"/>
      <c r="AX2506" s="839"/>
      <c r="AY2506" s="839"/>
      <c r="AZ2506" s="839"/>
      <c r="BA2506" s="839"/>
      <c r="BB2506" s="839"/>
      <c r="BC2506" s="839"/>
      <c r="BD2506" s="839"/>
      <c r="BE2506" s="839"/>
      <c r="BF2506" s="839"/>
      <c r="BG2506" s="839"/>
      <c r="BH2506" s="839"/>
      <c r="BI2506" s="839"/>
      <c r="BJ2506" s="839"/>
      <c r="BK2506" s="839"/>
      <c r="BL2506" s="839"/>
      <c r="BM2506" s="839"/>
      <c r="BN2506" s="839"/>
      <c r="BO2506" s="839"/>
      <c r="BP2506" s="839"/>
      <c r="BQ2506" s="839"/>
      <c r="BR2506" s="839"/>
      <c r="BS2506" s="839"/>
    </row>
    <row r="2507" spans="1:71" s="575" customFormat="1" ht="15.6" customHeight="1" outlineLevel="2" x14ac:dyDescent="0.2">
      <c r="A2507" s="811"/>
      <c r="B2507" s="688"/>
      <c r="C2507" s="694"/>
      <c r="D2507" s="576"/>
      <c r="E2507" s="591"/>
      <c r="F2507" s="592"/>
      <c r="G2507" s="572"/>
      <c r="H2507" s="572"/>
      <c r="I2507" s="773"/>
      <c r="J2507" s="771"/>
      <c r="K2507" s="771"/>
      <c r="L2507" s="771"/>
      <c r="M2507" s="772"/>
      <c r="N2507" s="704"/>
      <c r="O2507" s="890"/>
      <c r="P2507" s="890"/>
      <c r="Q2507" s="891"/>
      <c r="R2507" s="889"/>
      <c r="S2507" s="889"/>
      <c r="T2507" s="889"/>
      <c r="U2507" s="889"/>
      <c r="V2507" s="889"/>
      <c r="W2507" s="889"/>
      <c r="X2507" s="889"/>
      <c r="Y2507" s="890"/>
      <c r="Z2507" s="841"/>
      <c r="AA2507" s="839"/>
      <c r="AB2507" s="839"/>
      <c r="AC2507" s="839"/>
      <c r="AD2507" s="839"/>
      <c r="AE2507" s="839"/>
      <c r="AF2507" s="839"/>
      <c r="AG2507" s="839"/>
      <c r="AH2507" s="839"/>
      <c r="AI2507" s="839"/>
      <c r="AJ2507" s="839"/>
      <c r="AK2507" s="839"/>
      <c r="AL2507" s="839"/>
      <c r="AM2507" s="839"/>
      <c r="AN2507" s="839"/>
      <c r="AO2507" s="839"/>
      <c r="AP2507" s="839"/>
      <c r="AQ2507" s="839"/>
      <c r="AR2507" s="839"/>
      <c r="AS2507" s="839"/>
      <c r="AT2507" s="839"/>
      <c r="AU2507" s="839"/>
      <c r="AV2507" s="839"/>
      <c r="AW2507" s="839"/>
      <c r="AX2507" s="839"/>
      <c r="AY2507" s="839"/>
      <c r="AZ2507" s="839"/>
      <c r="BA2507" s="839"/>
      <c r="BB2507" s="839"/>
      <c r="BC2507" s="839"/>
      <c r="BD2507" s="839"/>
      <c r="BE2507" s="839"/>
      <c r="BF2507" s="839"/>
      <c r="BG2507" s="839"/>
      <c r="BH2507" s="839"/>
      <c r="BI2507" s="839"/>
      <c r="BJ2507" s="839"/>
      <c r="BK2507" s="839"/>
      <c r="BL2507" s="839"/>
      <c r="BM2507" s="839"/>
      <c r="BN2507" s="839"/>
      <c r="BO2507" s="839"/>
      <c r="BP2507" s="839"/>
      <c r="BQ2507" s="839"/>
      <c r="BR2507" s="839"/>
      <c r="BS2507" s="839"/>
    </row>
    <row r="2508" spans="1:71" s="575" customFormat="1" ht="15.6" customHeight="1" outlineLevel="2" x14ac:dyDescent="0.2">
      <c r="A2508" s="811"/>
      <c r="B2508" s="688"/>
      <c r="C2508" s="694"/>
      <c r="D2508" s="576"/>
      <c r="E2508" s="591"/>
      <c r="F2508" s="592"/>
      <c r="G2508" s="572"/>
      <c r="H2508" s="572"/>
      <c r="I2508" s="773"/>
      <c r="J2508" s="771"/>
      <c r="K2508" s="771"/>
      <c r="L2508" s="771"/>
      <c r="M2508" s="772"/>
      <c r="N2508" s="704"/>
      <c r="O2508" s="890"/>
      <c r="P2508" s="890"/>
      <c r="Q2508" s="891"/>
      <c r="R2508" s="889"/>
      <c r="S2508" s="889"/>
      <c r="T2508" s="889"/>
      <c r="U2508" s="889"/>
      <c r="V2508" s="889"/>
      <c r="W2508" s="889"/>
      <c r="X2508" s="889"/>
      <c r="Y2508" s="890"/>
      <c r="Z2508" s="841"/>
      <c r="AA2508" s="839"/>
      <c r="AB2508" s="839"/>
      <c r="AC2508" s="839"/>
      <c r="AD2508" s="839"/>
      <c r="AE2508" s="839"/>
      <c r="AF2508" s="839"/>
      <c r="AG2508" s="839"/>
      <c r="AH2508" s="839"/>
      <c r="AI2508" s="839"/>
      <c r="AJ2508" s="839"/>
      <c r="AK2508" s="839"/>
      <c r="AL2508" s="839"/>
      <c r="AM2508" s="839"/>
      <c r="AN2508" s="839"/>
      <c r="AO2508" s="839"/>
      <c r="AP2508" s="839"/>
      <c r="AQ2508" s="839"/>
      <c r="AR2508" s="839"/>
      <c r="AS2508" s="839"/>
      <c r="AT2508" s="839"/>
      <c r="AU2508" s="839"/>
      <c r="AV2508" s="839"/>
      <c r="AW2508" s="839"/>
      <c r="AX2508" s="839"/>
      <c r="AY2508" s="839"/>
      <c r="AZ2508" s="839"/>
      <c r="BA2508" s="839"/>
      <c r="BB2508" s="839"/>
      <c r="BC2508" s="839"/>
      <c r="BD2508" s="839"/>
      <c r="BE2508" s="839"/>
      <c r="BF2508" s="839"/>
      <c r="BG2508" s="839"/>
      <c r="BH2508" s="839"/>
      <c r="BI2508" s="839"/>
      <c r="BJ2508" s="839"/>
      <c r="BK2508" s="839"/>
      <c r="BL2508" s="839"/>
      <c r="BM2508" s="839"/>
      <c r="BN2508" s="839"/>
      <c r="BO2508" s="839"/>
      <c r="BP2508" s="839"/>
      <c r="BQ2508" s="839"/>
      <c r="BR2508" s="839"/>
      <c r="BS2508" s="839"/>
    </row>
    <row r="2509" spans="1:71" s="575" customFormat="1" ht="15.6" customHeight="1" outlineLevel="2" x14ac:dyDescent="0.2">
      <c r="A2509" s="811"/>
      <c r="B2509" s="688"/>
      <c r="C2509" s="694"/>
      <c r="D2509" s="576"/>
      <c r="E2509" s="591"/>
      <c r="F2509" s="592"/>
      <c r="G2509" s="572"/>
      <c r="H2509" s="572"/>
      <c r="I2509" s="773"/>
      <c r="J2509" s="771"/>
      <c r="K2509" s="771"/>
      <c r="L2509" s="771"/>
      <c r="M2509" s="772"/>
      <c r="N2509" s="704"/>
      <c r="O2509" s="890"/>
      <c r="P2509" s="890"/>
      <c r="Q2509" s="891"/>
      <c r="R2509" s="889"/>
      <c r="S2509" s="889"/>
      <c r="T2509" s="889"/>
      <c r="U2509" s="889"/>
      <c r="V2509" s="889"/>
      <c r="W2509" s="889"/>
      <c r="X2509" s="889"/>
      <c r="Y2509" s="890"/>
      <c r="Z2509" s="841"/>
      <c r="AA2509" s="839"/>
      <c r="AB2509" s="839"/>
      <c r="AC2509" s="839"/>
      <c r="AD2509" s="839"/>
      <c r="AE2509" s="839"/>
      <c r="AF2509" s="839"/>
      <c r="AG2509" s="839"/>
      <c r="AH2509" s="839"/>
      <c r="AI2509" s="839"/>
      <c r="AJ2509" s="839"/>
      <c r="AK2509" s="839"/>
      <c r="AL2509" s="839"/>
      <c r="AM2509" s="839"/>
      <c r="AN2509" s="839"/>
      <c r="AO2509" s="839"/>
      <c r="AP2509" s="839"/>
      <c r="AQ2509" s="839"/>
      <c r="AR2509" s="839"/>
      <c r="AS2509" s="839"/>
      <c r="AT2509" s="839"/>
      <c r="AU2509" s="839"/>
      <c r="AV2509" s="839"/>
      <c r="AW2509" s="839"/>
      <c r="AX2509" s="839"/>
      <c r="AY2509" s="839"/>
      <c r="AZ2509" s="839"/>
      <c r="BA2509" s="839"/>
      <c r="BB2509" s="839"/>
      <c r="BC2509" s="839"/>
      <c r="BD2509" s="839"/>
      <c r="BE2509" s="839"/>
      <c r="BF2509" s="839"/>
      <c r="BG2509" s="839"/>
      <c r="BH2509" s="839"/>
      <c r="BI2509" s="839"/>
      <c r="BJ2509" s="839"/>
      <c r="BK2509" s="839"/>
      <c r="BL2509" s="839"/>
      <c r="BM2509" s="839"/>
      <c r="BN2509" s="839"/>
      <c r="BO2509" s="839"/>
      <c r="BP2509" s="839"/>
      <c r="BQ2509" s="839"/>
      <c r="BR2509" s="839"/>
      <c r="BS2509" s="839"/>
    </row>
    <row r="2510" spans="1:71" ht="9" customHeight="1" outlineLevel="1" x14ac:dyDescent="0.2">
      <c r="B2510" s="582"/>
      <c r="D2510" s="583"/>
      <c r="E2510" s="585"/>
      <c r="F2510" s="583"/>
      <c r="G2510" s="584"/>
      <c r="H2510" s="584"/>
      <c r="I2510" s="769"/>
      <c r="J2510" s="769"/>
      <c r="K2510" s="769"/>
      <c r="L2510" s="769"/>
      <c r="M2510" s="769"/>
      <c r="N2510" s="694"/>
      <c r="O2510" s="892"/>
      <c r="P2510" s="892"/>
      <c r="Q2510" s="892"/>
      <c r="R2510" s="893"/>
      <c r="S2510" s="893"/>
      <c r="T2510" s="893"/>
      <c r="U2510" s="893"/>
      <c r="V2510" s="893"/>
      <c r="W2510" s="893"/>
      <c r="X2510" s="893"/>
      <c r="Y2510" s="892"/>
      <c r="Z2510" s="837"/>
      <c r="AA2510" s="838"/>
      <c r="AG2510" s="835"/>
      <c r="AH2510" s="835"/>
    </row>
    <row r="2511" spans="1:71" ht="15.6" customHeight="1" outlineLevel="1" x14ac:dyDescent="0.2">
      <c r="B2511" s="569" t="s">
        <v>1937</v>
      </c>
      <c r="C2511" s="814"/>
      <c r="D2511" s="570" t="s">
        <v>1166</v>
      </c>
      <c r="E2511" s="585"/>
      <c r="F2511" s="583"/>
      <c r="G2511" s="584"/>
      <c r="H2511" s="584"/>
      <c r="I2511" s="769"/>
      <c r="J2511" s="769"/>
      <c r="K2511" s="769"/>
      <c r="L2511" s="769"/>
      <c r="M2511" s="769"/>
      <c r="N2511" s="694"/>
      <c r="O2511" s="892"/>
      <c r="P2511" s="892"/>
      <c r="Q2511" s="892"/>
      <c r="R2511" s="893"/>
      <c r="S2511" s="893"/>
      <c r="T2511" s="893"/>
      <c r="U2511" s="893"/>
      <c r="V2511" s="893"/>
      <c r="W2511" s="893"/>
      <c r="X2511" s="893"/>
      <c r="Y2511" s="892"/>
      <c r="Z2511" s="837"/>
      <c r="AA2511" s="838"/>
      <c r="AG2511" s="835"/>
      <c r="AH2511" s="835"/>
    </row>
    <row r="2512" spans="1:71" ht="9" customHeight="1" outlineLevel="1" x14ac:dyDescent="0.2">
      <c r="B2512" s="582"/>
      <c r="D2512" s="583"/>
      <c r="E2512" s="585"/>
      <c r="F2512" s="583"/>
      <c r="G2512" s="584"/>
      <c r="H2512" s="584"/>
      <c r="I2512" s="769"/>
      <c r="J2512" s="769"/>
      <c r="K2512" s="769"/>
      <c r="L2512" s="769"/>
      <c r="M2512" s="769"/>
      <c r="N2512" s="694"/>
      <c r="O2512" s="892"/>
      <c r="P2512" s="892"/>
      <c r="Q2512" s="892"/>
      <c r="R2512" s="893"/>
      <c r="S2512" s="893"/>
      <c r="T2512" s="893"/>
      <c r="U2512" s="893"/>
      <c r="V2512" s="893"/>
      <c r="W2512" s="893"/>
      <c r="X2512" s="893"/>
      <c r="Y2512" s="892"/>
      <c r="Z2512" s="837"/>
      <c r="AA2512" s="838"/>
      <c r="AG2512" s="835"/>
      <c r="AH2512" s="835"/>
    </row>
    <row r="2513" spans="1:71" s="789" customFormat="1" ht="15.6" customHeight="1" outlineLevel="1" x14ac:dyDescent="0.2">
      <c r="B2513" s="569" t="s">
        <v>1929</v>
      </c>
      <c r="C2513" s="814"/>
      <c r="D2513" s="570" t="s">
        <v>2031</v>
      </c>
      <c r="E2513" s="577">
        <v>1</v>
      </c>
      <c r="F2513" s="570" t="s">
        <v>72</v>
      </c>
      <c r="G2513" s="571"/>
      <c r="H2513" s="571">
        <f>SUM(H2514:H2526)</f>
        <v>0</v>
      </c>
      <c r="I2513" s="767"/>
      <c r="J2513" s="767">
        <f>SUM(J2514:J2526)</f>
        <v>0</v>
      </c>
      <c r="K2513" s="767"/>
      <c r="L2513" s="767">
        <f>SUM(L2514:L2526)</f>
        <v>5627.01</v>
      </c>
      <c r="M2513" s="767">
        <f>SUM(M2514:M2526)</f>
        <v>5627.01</v>
      </c>
      <c r="N2513" s="814"/>
      <c r="O2513" s="884">
        <f>SUM(O2514:O2526)</f>
        <v>5627.01</v>
      </c>
      <c r="P2513" s="885" t="str">
        <f>B2513</f>
        <v>V5-1-D1</v>
      </c>
      <c r="Q2513" s="885"/>
      <c r="R2513" s="886"/>
      <c r="S2513" s="886"/>
      <c r="T2513" s="886"/>
      <c r="U2513" s="886"/>
      <c r="V2513" s="886"/>
      <c r="W2513" s="886"/>
      <c r="X2513" s="886">
        <f>SUM(X2514:X2526)</f>
        <v>6808.6821</v>
      </c>
      <c r="Y2513" s="887"/>
      <c r="Z2513" s="832"/>
      <c r="AA2513" s="832"/>
      <c r="AB2513" s="832"/>
      <c r="AC2513" s="832"/>
      <c r="AD2513" s="832"/>
      <c r="AE2513" s="832"/>
      <c r="AF2513" s="832"/>
      <c r="AG2513" s="832"/>
      <c r="AH2513" s="832"/>
      <c r="AI2513" s="832"/>
      <c r="AJ2513" s="832"/>
      <c r="AK2513" s="832"/>
      <c r="AL2513" s="832"/>
      <c r="AM2513" s="832"/>
      <c r="AN2513" s="832"/>
      <c r="AO2513" s="832"/>
      <c r="AP2513" s="832"/>
      <c r="AQ2513" s="832"/>
      <c r="AR2513" s="832"/>
      <c r="AS2513" s="832"/>
      <c r="AT2513" s="832"/>
      <c r="AU2513" s="832"/>
      <c r="AV2513" s="832"/>
      <c r="AW2513" s="832"/>
      <c r="AX2513" s="832"/>
      <c r="AY2513" s="832"/>
      <c r="AZ2513" s="832"/>
      <c r="BA2513" s="832"/>
      <c r="BB2513" s="832"/>
      <c r="BC2513" s="832"/>
      <c r="BD2513" s="832"/>
      <c r="BE2513" s="832"/>
      <c r="BF2513" s="832"/>
      <c r="BG2513" s="832"/>
      <c r="BH2513" s="832"/>
      <c r="BI2513" s="832"/>
      <c r="BJ2513" s="832"/>
      <c r="BK2513" s="832"/>
      <c r="BL2513" s="832"/>
      <c r="BM2513" s="832"/>
      <c r="BN2513" s="832"/>
      <c r="BO2513" s="832"/>
      <c r="BP2513" s="832"/>
      <c r="BQ2513" s="832"/>
      <c r="BR2513" s="832"/>
      <c r="BS2513" s="832"/>
    </row>
    <row r="2514" spans="1:71" ht="15.6" customHeight="1" outlineLevel="2" x14ac:dyDescent="0.2">
      <c r="B2514" s="578"/>
      <c r="D2514" s="587" t="s">
        <v>1883</v>
      </c>
      <c r="E2514" s="579"/>
      <c r="G2514" s="580"/>
      <c r="H2514" s="580"/>
      <c r="I2514" s="774"/>
      <c r="J2514" s="774"/>
      <c r="K2514" s="774"/>
      <c r="N2514" s="703"/>
      <c r="O2514" s="888"/>
      <c r="P2514" s="888"/>
      <c r="Q2514" s="888"/>
    </row>
    <row r="2515" spans="1:71" s="575" customFormat="1" ht="15.6" customHeight="1" outlineLevel="2" x14ac:dyDescent="0.2">
      <c r="A2515" s="811"/>
      <c r="B2515" s="688"/>
      <c r="C2515" s="694"/>
      <c r="D2515" s="576" t="str">
        <f>D2513</f>
        <v>Plaatsen van decentrale mechanische WTW**</v>
      </c>
      <c r="E2515" s="579">
        <v>1</v>
      </c>
      <c r="F2515" s="607" t="s">
        <v>72</v>
      </c>
      <c r="G2515" s="580"/>
      <c r="H2515" s="580">
        <f>E2515*G2515</f>
        <v>0</v>
      </c>
      <c r="I2515" s="768"/>
      <c r="J2515" s="768">
        <f>E2515*I2515</f>
        <v>0</v>
      </c>
      <c r="K2515" s="768">
        <v>5627.01</v>
      </c>
      <c r="L2515" s="768">
        <f>K2515*E2515</f>
        <v>5627.01</v>
      </c>
      <c r="M2515" s="768">
        <f>J2515+H2515*Tabellen!$K$2+L2515</f>
        <v>5627.01</v>
      </c>
      <c r="N2515" s="704"/>
      <c r="O2515" s="889">
        <f>M2515</f>
        <v>5627.01</v>
      </c>
      <c r="P2515" s="890"/>
      <c r="Q2515" s="891"/>
      <c r="R2515" s="911">
        <v>0.35</v>
      </c>
      <c r="S2515" s="889">
        <f>O2515*R2515</f>
        <v>1969.4534999999998</v>
      </c>
      <c r="T2515" s="889">
        <f>O2515-S2515</f>
        <v>3657.5565000000006</v>
      </c>
      <c r="U2515" s="889"/>
      <c r="V2515" s="889">
        <f>O2515*Tabellen!$H$2</f>
        <v>1181.6721</v>
      </c>
      <c r="W2515" s="889">
        <f>U2515+V2515</f>
        <v>1181.6721</v>
      </c>
      <c r="X2515" s="889">
        <f>O2515+W2515</f>
        <v>6808.6821</v>
      </c>
      <c r="Y2515" s="890"/>
      <c r="Z2515" s="841"/>
      <c r="AA2515" s="839"/>
      <c r="AB2515" s="839"/>
      <c r="AC2515" s="839"/>
      <c r="AD2515" s="839"/>
      <c r="AE2515" s="839"/>
      <c r="AF2515" s="839"/>
      <c r="AG2515" s="839"/>
      <c r="AH2515" s="839"/>
      <c r="AI2515" s="839"/>
      <c r="AJ2515" s="839"/>
      <c r="AK2515" s="839"/>
      <c r="AL2515" s="839"/>
      <c r="AM2515" s="839"/>
      <c r="AN2515" s="839"/>
      <c r="AO2515" s="839"/>
      <c r="AP2515" s="839"/>
      <c r="AQ2515" s="839"/>
      <c r="AR2515" s="839"/>
      <c r="AS2515" s="839"/>
      <c r="AT2515" s="839"/>
      <c r="AU2515" s="839"/>
      <c r="AV2515" s="839"/>
      <c r="AW2515" s="839"/>
      <c r="AX2515" s="839"/>
      <c r="AY2515" s="839"/>
      <c r="AZ2515" s="839"/>
      <c r="BA2515" s="839"/>
      <c r="BB2515" s="839"/>
      <c r="BC2515" s="839"/>
      <c r="BD2515" s="839"/>
      <c r="BE2515" s="839"/>
      <c r="BF2515" s="839"/>
      <c r="BG2515" s="839"/>
      <c r="BH2515" s="839"/>
      <c r="BI2515" s="839"/>
      <c r="BJ2515" s="839"/>
      <c r="BK2515" s="839"/>
      <c r="BL2515" s="839"/>
      <c r="BM2515" s="839"/>
      <c r="BN2515" s="839"/>
      <c r="BO2515" s="839"/>
      <c r="BP2515" s="839"/>
      <c r="BQ2515" s="839"/>
      <c r="BR2515" s="839"/>
      <c r="BS2515" s="839"/>
    </row>
    <row r="2516" spans="1:71" s="575" customFormat="1" ht="15.6" customHeight="1" outlineLevel="2" x14ac:dyDescent="0.2">
      <c r="A2516" s="811"/>
      <c r="B2516" s="688"/>
      <c r="C2516" s="694"/>
      <c r="D2516" s="576" t="s">
        <v>1881</v>
      </c>
      <c r="E2516" s="591"/>
      <c r="F2516" s="592"/>
      <c r="G2516" s="572"/>
      <c r="H2516" s="572"/>
      <c r="I2516" s="773"/>
      <c r="J2516" s="771"/>
      <c r="K2516" s="768"/>
      <c r="L2516" s="768"/>
      <c r="M2516" s="772"/>
      <c r="N2516" s="704"/>
      <c r="O2516" s="890"/>
      <c r="P2516" s="890"/>
      <c r="Q2516" s="891"/>
      <c r="R2516" s="889"/>
      <c r="S2516" s="889"/>
      <c r="T2516" s="889"/>
      <c r="U2516" s="889"/>
      <c r="V2516" s="889"/>
      <c r="W2516" s="889"/>
      <c r="X2516" s="889"/>
      <c r="Y2516" s="890"/>
      <c r="Z2516" s="841"/>
      <c r="AA2516" s="839"/>
      <c r="AB2516" s="839"/>
      <c r="AC2516" s="839"/>
      <c r="AD2516" s="839"/>
      <c r="AE2516" s="839"/>
      <c r="AF2516" s="839"/>
      <c r="AG2516" s="839"/>
      <c r="AH2516" s="839"/>
      <c r="AI2516" s="839"/>
      <c r="AJ2516" s="839"/>
      <c r="AK2516" s="839"/>
      <c r="AL2516" s="839"/>
      <c r="AM2516" s="839"/>
      <c r="AN2516" s="839"/>
      <c r="AO2516" s="839"/>
      <c r="AP2516" s="839"/>
      <c r="AQ2516" s="839"/>
      <c r="AR2516" s="839"/>
      <c r="AS2516" s="839"/>
      <c r="AT2516" s="839"/>
      <c r="AU2516" s="839"/>
      <c r="AV2516" s="839"/>
      <c r="AW2516" s="839"/>
      <c r="AX2516" s="839"/>
      <c r="AY2516" s="839"/>
      <c r="AZ2516" s="839"/>
      <c r="BA2516" s="839"/>
      <c r="BB2516" s="839"/>
      <c r="BC2516" s="839"/>
      <c r="BD2516" s="839"/>
      <c r="BE2516" s="839"/>
      <c r="BF2516" s="839"/>
      <c r="BG2516" s="839"/>
      <c r="BH2516" s="839"/>
      <c r="BI2516" s="839"/>
      <c r="BJ2516" s="839"/>
      <c r="BK2516" s="839"/>
      <c r="BL2516" s="839"/>
      <c r="BM2516" s="839"/>
      <c r="BN2516" s="839"/>
      <c r="BO2516" s="839"/>
      <c r="BP2516" s="839"/>
      <c r="BQ2516" s="839"/>
      <c r="BR2516" s="839"/>
      <c r="BS2516" s="839"/>
    </row>
    <row r="2517" spans="1:71" s="575" customFormat="1" ht="15.6" customHeight="1" outlineLevel="2" x14ac:dyDescent="0.2">
      <c r="A2517" s="811"/>
      <c r="B2517" s="688"/>
      <c r="C2517" s="694"/>
      <c r="D2517" s="576" t="s">
        <v>1882</v>
      </c>
      <c r="E2517" s="591"/>
      <c r="F2517" s="592"/>
      <c r="G2517" s="572"/>
      <c r="H2517" s="572"/>
      <c r="I2517" s="773"/>
      <c r="J2517" s="771"/>
      <c r="K2517" s="771"/>
      <c r="L2517" s="771"/>
      <c r="M2517" s="772"/>
      <c r="N2517" s="704"/>
      <c r="O2517" s="890"/>
      <c r="P2517" s="890"/>
      <c r="Q2517" s="891"/>
      <c r="R2517" s="889"/>
      <c r="S2517" s="889"/>
      <c r="T2517" s="889"/>
      <c r="U2517" s="889"/>
      <c r="V2517" s="889"/>
      <c r="W2517" s="889"/>
      <c r="X2517" s="889"/>
      <c r="Y2517" s="890"/>
      <c r="Z2517" s="841"/>
      <c r="AA2517" s="839"/>
      <c r="AB2517" s="839"/>
      <c r="AC2517" s="839"/>
      <c r="AD2517" s="839"/>
      <c r="AE2517" s="839"/>
      <c r="AF2517" s="839"/>
      <c r="AG2517" s="839"/>
      <c r="AH2517" s="839"/>
      <c r="AI2517" s="839"/>
      <c r="AJ2517" s="839"/>
      <c r="AK2517" s="839"/>
      <c r="AL2517" s="839"/>
      <c r="AM2517" s="839"/>
      <c r="AN2517" s="839"/>
      <c r="AO2517" s="839"/>
      <c r="AP2517" s="839"/>
      <c r="AQ2517" s="839"/>
      <c r="AR2517" s="839"/>
      <c r="AS2517" s="839"/>
      <c r="AT2517" s="839"/>
      <c r="AU2517" s="839"/>
      <c r="AV2517" s="839"/>
      <c r="AW2517" s="839"/>
      <c r="AX2517" s="839"/>
      <c r="AY2517" s="839"/>
      <c r="AZ2517" s="839"/>
      <c r="BA2517" s="839"/>
      <c r="BB2517" s="839"/>
      <c r="BC2517" s="839"/>
      <c r="BD2517" s="839"/>
      <c r="BE2517" s="839"/>
      <c r="BF2517" s="839"/>
      <c r="BG2517" s="839"/>
      <c r="BH2517" s="839"/>
      <c r="BI2517" s="839"/>
      <c r="BJ2517" s="839"/>
      <c r="BK2517" s="839"/>
      <c r="BL2517" s="839"/>
      <c r="BM2517" s="839"/>
      <c r="BN2517" s="839"/>
      <c r="BO2517" s="839"/>
      <c r="BP2517" s="839"/>
      <c r="BQ2517" s="839"/>
      <c r="BR2517" s="839"/>
      <c r="BS2517" s="839"/>
    </row>
    <row r="2518" spans="1:71" s="575" customFormat="1" ht="15.6" customHeight="1" outlineLevel="2" x14ac:dyDescent="0.2">
      <c r="A2518" s="811"/>
      <c r="B2518" s="688"/>
      <c r="C2518" s="694"/>
      <c r="D2518" s="576" t="s">
        <v>1893</v>
      </c>
      <c r="E2518" s="591"/>
      <c r="F2518" s="592"/>
      <c r="G2518" s="572"/>
      <c r="H2518" s="572"/>
      <c r="I2518" s="773"/>
      <c r="J2518" s="771"/>
      <c r="K2518" s="771"/>
      <c r="L2518" s="771"/>
      <c r="M2518" s="772"/>
      <c r="N2518" s="704"/>
      <c r="O2518" s="890"/>
      <c r="P2518" s="890"/>
      <c r="Q2518" s="891"/>
      <c r="R2518" s="889"/>
      <c r="S2518" s="889"/>
      <c r="T2518" s="889"/>
      <c r="U2518" s="889"/>
      <c r="V2518" s="889"/>
      <c r="W2518" s="889"/>
      <c r="X2518" s="889"/>
      <c r="Y2518" s="890"/>
      <c r="Z2518" s="841"/>
      <c r="AA2518" s="839"/>
      <c r="AB2518" s="839"/>
      <c r="AC2518" s="839"/>
      <c r="AD2518" s="839"/>
      <c r="AE2518" s="839"/>
      <c r="AF2518" s="839"/>
      <c r="AG2518" s="839"/>
      <c r="AH2518" s="839"/>
      <c r="AI2518" s="839"/>
      <c r="AJ2518" s="839"/>
      <c r="AK2518" s="839"/>
      <c r="AL2518" s="839"/>
      <c r="AM2518" s="839"/>
      <c r="AN2518" s="839"/>
      <c r="AO2518" s="839"/>
      <c r="AP2518" s="839"/>
      <c r="AQ2518" s="839"/>
      <c r="AR2518" s="839"/>
      <c r="AS2518" s="839"/>
      <c r="AT2518" s="839"/>
      <c r="AU2518" s="839"/>
      <c r="AV2518" s="839"/>
      <c r="AW2518" s="839"/>
      <c r="AX2518" s="839"/>
      <c r="AY2518" s="839"/>
      <c r="AZ2518" s="839"/>
      <c r="BA2518" s="839"/>
      <c r="BB2518" s="839"/>
      <c r="BC2518" s="839"/>
      <c r="BD2518" s="839"/>
      <c r="BE2518" s="839"/>
      <c r="BF2518" s="839"/>
      <c r="BG2518" s="839"/>
      <c r="BH2518" s="839"/>
      <c r="BI2518" s="839"/>
      <c r="BJ2518" s="839"/>
      <c r="BK2518" s="839"/>
      <c r="BL2518" s="839"/>
      <c r="BM2518" s="839"/>
      <c r="BN2518" s="839"/>
      <c r="BO2518" s="839"/>
      <c r="BP2518" s="839"/>
      <c r="BQ2518" s="839"/>
      <c r="BR2518" s="839"/>
      <c r="BS2518" s="839"/>
    </row>
    <row r="2519" spans="1:71" s="575" customFormat="1" ht="15.6" customHeight="1" outlineLevel="2" x14ac:dyDescent="0.2">
      <c r="A2519" s="811"/>
      <c r="B2519" s="688"/>
      <c r="C2519" s="694"/>
      <c r="D2519" s="576" t="s">
        <v>1887</v>
      </c>
      <c r="E2519" s="591"/>
      <c r="F2519" s="592"/>
      <c r="G2519" s="572"/>
      <c r="H2519" s="572"/>
      <c r="I2519" s="773"/>
      <c r="J2519" s="771"/>
      <c r="K2519" s="771"/>
      <c r="L2519" s="771"/>
      <c r="M2519" s="772"/>
      <c r="N2519" s="704"/>
      <c r="O2519" s="890"/>
      <c r="P2519" s="890"/>
      <c r="Q2519" s="891"/>
      <c r="R2519" s="889"/>
      <c r="S2519" s="889"/>
      <c r="T2519" s="889"/>
      <c r="U2519" s="889"/>
      <c r="V2519" s="889"/>
      <c r="W2519" s="889"/>
      <c r="X2519" s="889"/>
      <c r="Y2519" s="890"/>
      <c r="Z2519" s="841"/>
      <c r="AA2519" s="839"/>
      <c r="AB2519" s="839"/>
      <c r="AC2519" s="839"/>
      <c r="AD2519" s="839"/>
      <c r="AE2519" s="839"/>
      <c r="AF2519" s="839"/>
      <c r="AG2519" s="839"/>
      <c r="AH2519" s="839"/>
      <c r="AI2519" s="839"/>
      <c r="AJ2519" s="839"/>
      <c r="AK2519" s="839"/>
      <c r="AL2519" s="839"/>
      <c r="AM2519" s="839"/>
      <c r="AN2519" s="839"/>
      <c r="AO2519" s="839"/>
      <c r="AP2519" s="839"/>
      <c r="AQ2519" s="839"/>
      <c r="AR2519" s="839"/>
      <c r="AS2519" s="839"/>
      <c r="AT2519" s="839"/>
      <c r="AU2519" s="839"/>
      <c r="AV2519" s="839"/>
      <c r="AW2519" s="839"/>
      <c r="AX2519" s="839"/>
      <c r="AY2519" s="839"/>
      <c r="AZ2519" s="839"/>
      <c r="BA2519" s="839"/>
      <c r="BB2519" s="839"/>
      <c r="BC2519" s="839"/>
      <c r="BD2519" s="839"/>
      <c r="BE2519" s="839"/>
      <c r="BF2519" s="839"/>
      <c r="BG2519" s="839"/>
      <c r="BH2519" s="839"/>
      <c r="BI2519" s="839"/>
      <c r="BJ2519" s="839"/>
      <c r="BK2519" s="839"/>
      <c r="BL2519" s="839"/>
      <c r="BM2519" s="839"/>
      <c r="BN2519" s="839"/>
      <c r="BO2519" s="839"/>
      <c r="BP2519" s="839"/>
      <c r="BQ2519" s="839"/>
      <c r="BR2519" s="839"/>
      <c r="BS2519" s="839"/>
    </row>
    <row r="2520" spans="1:71" s="575" customFormat="1" ht="15.6" customHeight="1" outlineLevel="2" x14ac:dyDescent="0.2">
      <c r="A2520" s="811"/>
      <c r="B2520" s="688"/>
      <c r="C2520" s="694"/>
      <c r="D2520" s="576" t="s">
        <v>1894</v>
      </c>
      <c r="E2520" s="591"/>
      <c r="F2520" s="592"/>
      <c r="G2520" s="572"/>
      <c r="H2520" s="572"/>
      <c r="I2520" s="773"/>
      <c r="J2520" s="771"/>
      <c r="K2520" s="771"/>
      <c r="L2520" s="771"/>
      <c r="M2520" s="772"/>
      <c r="N2520" s="704"/>
      <c r="O2520" s="890"/>
      <c r="P2520" s="890"/>
      <c r="Q2520" s="891"/>
      <c r="R2520" s="889"/>
      <c r="S2520" s="889"/>
      <c r="T2520" s="889"/>
      <c r="U2520" s="889"/>
      <c r="V2520" s="889"/>
      <c r="W2520" s="889"/>
      <c r="X2520" s="889"/>
      <c r="Y2520" s="890"/>
      <c r="Z2520" s="841"/>
      <c r="AA2520" s="839"/>
      <c r="AB2520" s="839"/>
      <c r="AC2520" s="839"/>
      <c r="AD2520" s="839"/>
      <c r="AE2520" s="839"/>
      <c r="AF2520" s="839"/>
      <c r="AG2520" s="839"/>
      <c r="AH2520" s="839"/>
      <c r="AI2520" s="839"/>
      <c r="AJ2520" s="839"/>
      <c r="AK2520" s="839"/>
      <c r="AL2520" s="839"/>
      <c r="AM2520" s="839"/>
      <c r="AN2520" s="839"/>
      <c r="AO2520" s="839"/>
      <c r="AP2520" s="839"/>
      <c r="AQ2520" s="839"/>
      <c r="AR2520" s="839"/>
      <c r="AS2520" s="839"/>
      <c r="AT2520" s="839"/>
      <c r="AU2520" s="839"/>
      <c r="AV2520" s="839"/>
      <c r="AW2520" s="839"/>
      <c r="AX2520" s="839"/>
      <c r="AY2520" s="839"/>
      <c r="AZ2520" s="839"/>
      <c r="BA2520" s="839"/>
      <c r="BB2520" s="839"/>
      <c r="BC2520" s="839"/>
      <c r="BD2520" s="839"/>
      <c r="BE2520" s="839"/>
      <c r="BF2520" s="839"/>
      <c r="BG2520" s="839"/>
      <c r="BH2520" s="839"/>
      <c r="BI2520" s="839"/>
      <c r="BJ2520" s="839"/>
      <c r="BK2520" s="839"/>
      <c r="BL2520" s="839"/>
      <c r="BM2520" s="839"/>
      <c r="BN2520" s="839"/>
      <c r="BO2520" s="839"/>
      <c r="BP2520" s="839"/>
      <c r="BQ2520" s="839"/>
      <c r="BR2520" s="839"/>
      <c r="BS2520" s="839"/>
    </row>
    <row r="2521" spans="1:71" s="575" customFormat="1" ht="15.6" customHeight="1" outlineLevel="2" x14ac:dyDescent="0.2">
      <c r="A2521" s="811"/>
      <c r="B2521" s="688"/>
      <c r="C2521" s="694"/>
      <c r="D2521" s="576" t="s">
        <v>1884</v>
      </c>
      <c r="E2521" s="591"/>
      <c r="F2521" s="592"/>
      <c r="G2521" s="572"/>
      <c r="H2521" s="572"/>
      <c r="I2521" s="773"/>
      <c r="J2521" s="771"/>
      <c r="K2521" s="771"/>
      <c r="L2521" s="771"/>
      <c r="M2521" s="772"/>
      <c r="N2521" s="704"/>
      <c r="O2521" s="888"/>
      <c r="P2521" s="888"/>
      <c r="Q2521" s="891"/>
      <c r="R2521" s="889"/>
      <c r="S2521" s="889"/>
      <c r="T2521" s="889"/>
      <c r="U2521" s="889"/>
      <c r="V2521" s="889"/>
      <c r="W2521" s="889"/>
      <c r="X2521" s="889"/>
      <c r="Y2521" s="890"/>
      <c r="Z2521" s="841"/>
      <c r="AA2521" s="839"/>
      <c r="AB2521" s="839"/>
      <c r="AC2521" s="839"/>
      <c r="AD2521" s="839"/>
      <c r="AE2521" s="839"/>
      <c r="AF2521" s="839"/>
      <c r="AG2521" s="839"/>
      <c r="AH2521" s="839"/>
      <c r="AI2521" s="839"/>
      <c r="AJ2521" s="839"/>
      <c r="AK2521" s="839"/>
      <c r="AL2521" s="839"/>
      <c r="AM2521" s="839"/>
      <c r="AN2521" s="839"/>
      <c r="AO2521" s="839"/>
      <c r="AP2521" s="839"/>
      <c r="AQ2521" s="839"/>
      <c r="AR2521" s="839"/>
      <c r="AS2521" s="839"/>
      <c r="AT2521" s="839"/>
      <c r="AU2521" s="839"/>
      <c r="AV2521" s="839"/>
      <c r="AW2521" s="839"/>
      <c r="AX2521" s="839"/>
      <c r="AY2521" s="839"/>
      <c r="AZ2521" s="839"/>
      <c r="BA2521" s="839"/>
      <c r="BB2521" s="839"/>
      <c r="BC2521" s="839"/>
      <c r="BD2521" s="839"/>
      <c r="BE2521" s="839"/>
      <c r="BF2521" s="839"/>
      <c r="BG2521" s="839"/>
      <c r="BH2521" s="839"/>
      <c r="BI2521" s="839"/>
      <c r="BJ2521" s="839"/>
      <c r="BK2521" s="839"/>
      <c r="BL2521" s="839"/>
      <c r="BM2521" s="839"/>
      <c r="BN2521" s="839"/>
      <c r="BO2521" s="839"/>
      <c r="BP2521" s="839"/>
      <c r="BQ2521" s="839"/>
      <c r="BR2521" s="839"/>
      <c r="BS2521" s="839"/>
    </row>
    <row r="2522" spans="1:71" s="575" customFormat="1" ht="15.6" customHeight="1" outlineLevel="2" x14ac:dyDescent="0.2">
      <c r="A2522" s="811"/>
      <c r="B2522" s="688"/>
      <c r="C2522" s="694"/>
      <c r="D2522" s="576" t="s">
        <v>1877</v>
      </c>
      <c r="E2522" s="591"/>
      <c r="F2522" s="592"/>
      <c r="G2522" s="572"/>
      <c r="H2522" s="572"/>
      <c r="I2522" s="773"/>
      <c r="J2522" s="771"/>
      <c r="K2522" s="771"/>
      <c r="L2522" s="771"/>
      <c r="M2522" s="772"/>
      <c r="N2522" s="704"/>
      <c r="O2522" s="888"/>
      <c r="P2522" s="888"/>
      <c r="Q2522" s="891"/>
      <c r="R2522" s="889"/>
      <c r="S2522" s="889"/>
      <c r="T2522" s="889"/>
      <c r="U2522" s="889"/>
      <c r="V2522" s="889"/>
      <c r="W2522" s="889"/>
      <c r="X2522" s="889"/>
      <c r="Y2522" s="890"/>
      <c r="Z2522" s="841"/>
      <c r="AA2522" s="839"/>
      <c r="AB2522" s="839"/>
      <c r="AC2522" s="839"/>
      <c r="AD2522" s="839"/>
      <c r="AE2522" s="839"/>
      <c r="AF2522" s="839"/>
      <c r="AG2522" s="839"/>
      <c r="AH2522" s="839"/>
      <c r="AI2522" s="839"/>
      <c r="AJ2522" s="839"/>
      <c r="AK2522" s="839"/>
      <c r="AL2522" s="839"/>
      <c r="AM2522" s="839"/>
      <c r="AN2522" s="839"/>
      <c r="AO2522" s="839"/>
      <c r="AP2522" s="839"/>
      <c r="AQ2522" s="839"/>
      <c r="AR2522" s="839"/>
      <c r="AS2522" s="839"/>
      <c r="AT2522" s="839"/>
      <c r="AU2522" s="839"/>
      <c r="AV2522" s="839"/>
      <c r="AW2522" s="839"/>
      <c r="AX2522" s="839"/>
      <c r="AY2522" s="839"/>
      <c r="AZ2522" s="839"/>
      <c r="BA2522" s="839"/>
      <c r="BB2522" s="839"/>
      <c r="BC2522" s="839"/>
      <c r="BD2522" s="839"/>
      <c r="BE2522" s="839"/>
      <c r="BF2522" s="839"/>
      <c r="BG2522" s="839"/>
      <c r="BH2522" s="839"/>
      <c r="BI2522" s="839"/>
      <c r="BJ2522" s="839"/>
      <c r="BK2522" s="839"/>
      <c r="BL2522" s="839"/>
      <c r="BM2522" s="839"/>
      <c r="BN2522" s="839"/>
      <c r="BO2522" s="839"/>
      <c r="BP2522" s="839"/>
      <c r="BQ2522" s="839"/>
      <c r="BR2522" s="839"/>
      <c r="BS2522" s="839"/>
    </row>
    <row r="2523" spans="1:71" ht="15.6" customHeight="1" outlineLevel="2" x14ac:dyDescent="0.2">
      <c r="B2523" s="578"/>
      <c r="D2523" s="576" t="s">
        <v>1878</v>
      </c>
      <c r="E2523" s="591"/>
      <c r="F2523" s="592"/>
      <c r="G2523" s="572"/>
      <c r="H2523" s="572"/>
      <c r="I2523" s="773"/>
      <c r="J2523" s="771"/>
      <c r="K2523" s="771"/>
      <c r="L2523" s="771"/>
      <c r="M2523" s="772"/>
      <c r="N2523" s="703"/>
      <c r="O2523" s="888"/>
      <c r="P2523" s="888"/>
      <c r="Q2523" s="888"/>
      <c r="R2523" s="888"/>
      <c r="S2523" s="888"/>
      <c r="T2523" s="888"/>
      <c r="U2523" s="888"/>
      <c r="V2523" s="888"/>
      <c r="W2523" s="888"/>
      <c r="X2523" s="888"/>
    </row>
    <row r="2524" spans="1:71" ht="15.6" customHeight="1" outlineLevel="2" x14ac:dyDescent="0.2">
      <c r="B2524" s="578"/>
      <c r="D2524" s="576" t="s">
        <v>1885</v>
      </c>
      <c r="E2524" s="579"/>
      <c r="G2524" s="580"/>
      <c r="H2524" s="580"/>
      <c r="N2524" s="703"/>
      <c r="O2524" s="888"/>
      <c r="P2524" s="888"/>
      <c r="Q2524" s="891"/>
    </row>
    <row r="2525" spans="1:71" s="575" customFormat="1" ht="15.6" customHeight="1" outlineLevel="2" x14ac:dyDescent="0.2">
      <c r="A2525" s="811"/>
      <c r="B2525" s="688"/>
      <c r="C2525" s="694"/>
      <c r="D2525" s="576" t="s">
        <v>1886</v>
      </c>
      <c r="E2525" s="591"/>
      <c r="F2525" s="592"/>
      <c r="G2525" s="572"/>
      <c r="H2525" s="572"/>
      <c r="I2525" s="773"/>
      <c r="J2525" s="771"/>
      <c r="K2525" s="771"/>
      <c r="L2525" s="771"/>
      <c r="M2525" s="772"/>
      <c r="N2525" s="704"/>
      <c r="O2525" s="888"/>
      <c r="P2525" s="888"/>
      <c r="Q2525" s="891"/>
      <c r="R2525" s="889"/>
      <c r="S2525" s="889"/>
      <c r="T2525" s="889"/>
      <c r="U2525" s="889"/>
      <c r="V2525" s="889"/>
      <c r="W2525" s="889"/>
      <c r="X2525" s="889"/>
      <c r="Y2525" s="890"/>
      <c r="Z2525" s="841"/>
      <c r="AA2525" s="839"/>
      <c r="AB2525" s="839"/>
      <c r="AC2525" s="839"/>
      <c r="AD2525" s="839"/>
      <c r="AE2525" s="839"/>
      <c r="AF2525" s="839"/>
      <c r="AG2525" s="839"/>
      <c r="AH2525" s="839"/>
      <c r="AI2525" s="839"/>
      <c r="AJ2525" s="839"/>
      <c r="AK2525" s="839"/>
      <c r="AL2525" s="839"/>
      <c r="AM2525" s="839"/>
      <c r="AN2525" s="839"/>
      <c r="AO2525" s="839"/>
      <c r="AP2525" s="839"/>
      <c r="AQ2525" s="839"/>
      <c r="AR2525" s="839"/>
      <c r="AS2525" s="839"/>
      <c r="AT2525" s="839"/>
      <c r="AU2525" s="839"/>
      <c r="AV2525" s="839"/>
      <c r="AW2525" s="839"/>
      <c r="AX2525" s="839"/>
      <c r="AY2525" s="839"/>
      <c r="AZ2525" s="839"/>
      <c r="BA2525" s="839"/>
      <c r="BB2525" s="839"/>
      <c r="BC2525" s="839"/>
      <c r="BD2525" s="839"/>
      <c r="BE2525" s="839"/>
      <c r="BF2525" s="839"/>
      <c r="BG2525" s="839"/>
      <c r="BH2525" s="839"/>
      <c r="BI2525" s="839"/>
      <c r="BJ2525" s="839"/>
      <c r="BK2525" s="839"/>
      <c r="BL2525" s="839"/>
      <c r="BM2525" s="839"/>
      <c r="BN2525" s="839"/>
      <c r="BO2525" s="839"/>
      <c r="BP2525" s="839"/>
      <c r="BQ2525" s="839"/>
      <c r="BR2525" s="839"/>
      <c r="BS2525" s="839"/>
    </row>
    <row r="2526" spans="1:71" ht="15.6" customHeight="1" outlineLevel="2" x14ac:dyDescent="0.2">
      <c r="B2526" s="578"/>
      <c r="D2526" s="693"/>
      <c r="E2526" s="579"/>
      <c r="G2526" s="580"/>
      <c r="H2526" s="580"/>
      <c r="N2526" s="703"/>
      <c r="O2526" s="888"/>
      <c r="P2526" s="888"/>
      <c r="Q2526" s="891"/>
    </row>
    <row r="2527" spans="1:71" ht="9" customHeight="1" outlineLevel="1" x14ac:dyDescent="0.2">
      <c r="B2527" s="582"/>
      <c r="D2527" s="583"/>
      <c r="E2527" s="585"/>
      <c r="F2527" s="583"/>
      <c r="G2527" s="584"/>
      <c r="H2527" s="584"/>
      <c r="I2527" s="769"/>
      <c r="J2527" s="769"/>
      <c r="K2527" s="769"/>
      <c r="L2527" s="769"/>
      <c r="M2527" s="769"/>
      <c r="N2527" s="694"/>
      <c r="O2527" s="892"/>
      <c r="P2527" s="892"/>
      <c r="Q2527" s="892"/>
      <c r="R2527" s="893"/>
      <c r="S2527" s="893"/>
      <c r="T2527" s="893"/>
      <c r="U2527" s="893"/>
      <c r="V2527" s="893"/>
      <c r="W2527" s="893"/>
      <c r="X2527" s="893"/>
      <c r="Y2527" s="892"/>
      <c r="Z2527" s="837"/>
      <c r="AA2527" s="838"/>
      <c r="AG2527" s="835"/>
      <c r="AH2527" s="835"/>
    </row>
    <row r="2528" spans="1:71" s="789" customFormat="1" ht="15.6" customHeight="1" outlineLevel="1" x14ac:dyDescent="0.2">
      <c r="B2528" s="569" t="s">
        <v>1929</v>
      </c>
      <c r="C2528" s="814"/>
      <c r="D2528" s="570" t="s">
        <v>2029</v>
      </c>
      <c r="E2528" s="577">
        <v>1</v>
      </c>
      <c r="F2528" s="570" t="s">
        <v>72</v>
      </c>
      <c r="G2528" s="571"/>
      <c r="H2528" s="571">
        <f>SUM(H2529:H2541)</f>
        <v>0</v>
      </c>
      <c r="I2528" s="767"/>
      <c r="J2528" s="767">
        <f>SUM(J2529:J2541)</f>
        <v>0</v>
      </c>
      <c r="K2528" s="767"/>
      <c r="L2528" s="767">
        <f>SUM(L2529:L2541)</f>
        <v>5627.01</v>
      </c>
      <c r="M2528" s="767">
        <f>SUM(M2529:M2541)</f>
        <v>5627.01</v>
      </c>
      <c r="N2528" s="814"/>
      <c r="O2528" s="884">
        <f>SUM(O2529:O2541)</f>
        <v>5627.01</v>
      </c>
      <c r="P2528" s="885" t="str">
        <f>B2528</f>
        <v>V5-1-D1</v>
      </c>
      <c r="Q2528" s="885"/>
      <c r="R2528" s="886"/>
      <c r="S2528" s="886"/>
      <c r="T2528" s="886"/>
      <c r="U2528" s="886"/>
      <c r="V2528" s="886"/>
      <c r="W2528" s="886"/>
      <c r="X2528" s="886">
        <f>SUM(X2529:X2541)</f>
        <v>6808.6821</v>
      </c>
      <c r="Y2528" s="887"/>
      <c r="Z2528" s="832"/>
      <c r="AA2528" s="832"/>
      <c r="AB2528" s="832"/>
      <c r="AC2528" s="832"/>
      <c r="AD2528" s="832"/>
      <c r="AE2528" s="832"/>
      <c r="AF2528" s="832"/>
      <c r="AG2528" s="832"/>
      <c r="AH2528" s="832"/>
      <c r="AI2528" s="832"/>
      <c r="AJ2528" s="832"/>
      <c r="AK2528" s="832"/>
      <c r="AL2528" s="832"/>
      <c r="AM2528" s="832"/>
      <c r="AN2528" s="832"/>
      <c r="AO2528" s="832"/>
      <c r="AP2528" s="832"/>
      <c r="AQ2528" s="832"/>
      <c r="AR2528" s="832"/>
      <c r="AS2528" s="832"/>
      <c r="AT2528" s="832"/>
      <c r="AU2528" s="832"/>
      <c r="AV2528" s="832"/>
      <c r="AW2528" s="832"/>
      <c r="AX2528" s="832"/>
      <c r="AY2528" s="832"/>
      <c r="AZ2528" s="832"/>
      <c r="BA2528" s="832"/>
      <c r="BB2528" s="832"/>
      <c r="BC2528" s="832"/>
      <c r="BD2528" s="832"/>
      <c r="BE2528" s="832"/>
      <c r="BF2528" s="832"/>
      <c r="BG2528" s="832"/>
      <c r="BH2528" s="832"/>
      <c r="BI2528" s="832"/>
      <c r="BJ2528" s="832"/>
      <c r="BK2528" s="832"/>
      <c r="BL2528" s="832"/>
      <c r="BM2528" s="832"/>
      <c r="BN2528" s="832"/>
      <c r="BO2528" s="832"/>
      <c r="BP2528" s="832"/>
      <c r="BQ2528" s="832"/>
      <c r="BR2528" s="832"/>
      <c r="BS2528" s="832"/>
    </row>
    <row r="2529" spans="1:71" ht="15.6" customHeight="1" outlineLevel="2" x14ac:dyDescent="0.2">
      <c r="B2529" s="578"/>
      <c r="D2529" s="587" t="s">
        <v>1883</v>
      </c>
      <c r="E2529" s="579"/>
      <c r="G2529" s="580"/>
      <c r="H2529" s="580"/>
      <c r="I2529" s="774"/>
      <c r="J2529" s="774"/>
      <c r="K2529" s="774"/>
      <c r="N2529" s="703"/>
      <c r="O2529" s="888"/>
      <c r="P2529" s="888"/>
      <c r="Q2529" s="888"/>
    </row>
    <row r="2530" spans="1:71" s="575" customFormat="1" ht="15.6" customHeight="1" outlineLevel="2" x14ac:dyDescent="0.2">
      <c r="A2530" s="811"/>
      <c r="B2530" s="688"/>
      <c r="C2530" s="694"/>
      <c r="D2530" s="576" t="str">
        <f>D2528</f>
        <v>Plaatsen van decentrale mechanische WTW** systeem (Type 1. Vrijstaande woning)</v>
      </c>
      <c r="E2530" s="579">
        <v>1</v>
      </c>
      <c r="F2530" s="607" t="s">
        <v>72</v>
      </c>
      <c r="G2530" s="580"/>
      <c r="H2530" s="580">
        <f>E2530*G2530</f>
        <v>0</v>
      </c>
      <c r="I2530" s="768"/>
      <c r="J2530" s="768">
        <f>E2530*I2530</f>
        <v>0</v>
      </c>
      <c r="K2530" s="768">
        <v>5627.01</v>
      </c>
      <c r="L2530" s="768">
        <f>K2530*E2530</f>
        <v>5627.01</v>
      </c>
      <c r="M2530" s="768">
        <f>J2530+H2530*Tabellen!$K$2+L2530</f>
        <v>5627.01</v>
      </c>
      <c r="N2530" s="704"/>
      <c r="O2530" s="889">
        <f>M2530</f>
        <v>5627.01</v>
      </c>
      <c r="P2530" s="890"/>
      <c r="Q2530" s="891"/>
      <c r="R2530" s="911">
        <v>0.35</v>
      </c>
      <c r="S2530" s="889">
        <f>O2530*R2530</f>
        <v>1969.4534999999998</v>
      </c>
      <c r="T2530" s="889">
        <f>O2530-S2530</f>
        <v>3657.5565000000006</v>
      </c>
      <c r="U2530" s="889"/>
      <c r="V2530" s="889">
        <f>O2530*Tabellen!$H$2</f>
        <v>1181.6721</v>
      </c>
      <c r="W2530" s="889">
        <f>U2530+V2530</f>
        <v>1181.6721</v>
      </c>
      <c r="X2530" s="889">
        <f>O2530+W2530</f>
        <v>6808.6821</v>
      </c>
      <c r="Y2530" s="890"/>
      <c r="Z2530" s="841"/>
      <c r="AA2530" s="839"/>
      <c r="AB2530" s="839"/>
      <c r="AC2530" s="839"/>
      <c r="AD2530" s="839"/>
      <c r="AE2530" s="839"/>
      <c r="AF2530" s="839"/>
      <c r="AG2530" s="839"/>
      <c r="AH2530" s="839"/>
      <c r="AI2530" s="839"/>
      <c r="AJ2530" s="839"/>
      <c r="AK2530" s="839"/>
      <c r="AL2530" s="839"/>
      <c r="AM2530" s="839"/>
      <c r="AN2530" s="839"/>
      <c r="AO2530" s="839"/>
      <c r="AP2530" s="839"/>
      <c r="AQ2530" s="839"/>
      <c r="AR2530" s="839"/>
      <c r="AS2530" s="839"/>
      <c r="AT2530" s="839"/>
      <c r="AU2530" s="839"/>
      <c r="AV2530" s="839"/>
      <c r="AW2530" s="839"/>
      <c r="AX2530" s="839"/>
      <c r="AY2530" s="839"/>
      <c r="AZ2530" s="839"/>
      <c r="BA2530" s="839"/>
      <c r="BB2530" s="839"/>
      <c r="BC2530" s="839"/>
      <c r="BD2530" s="839"/>
      <c r="BE2530" s="839"/>
      <c r="BF2530" s="839"/>
      <c r="BG2530" s="839"/>
      <c r="BH2530" s="839"/>
      <c r="BI2530" s="839"/>
      <c r="BJ2530" s="839"/>
      <c r="BK2530" s="839"/>
      <c r="BL2530" s="839"/>
      <c r="BM2530" s="839"/>
      <c r="BN2530" s="839"/>
      <c r="BO2530" s="839"/>
      <c r="BP2530" s="839"/>
      <c r="BQ2530" s="839"/>
      <c r="BR2530" s="839"/>
      <c r="BS2530" s="839"/>
    </row>
    <row r="2531" spans="1:71" s="575" customFormat="1" ht="15.6" customHeight="1" outlineLevel="2" x14ac:dyDescent="0.2">
      <c r="A2531" s="811"/>
      <c r="B2531" s="688"/>
      <c r="C2531" s="694"/>
      <c r="D2531" s="576" t="s">
        <v>1881</v>
      </c>
      <c r="E2531" s="591"/>
      <c r="F2531" s="592"/>
      <c r="G2531" s="572"/>
      <c r="H2531" s="572"/>
      <c r="I2531" s="773"/>
      <c r="J2531" s="771"/>
      <c r="K2531" s="768"/>
      <c r="L2531" s="768"/>
      <c r="M2531" s="772"/>
      <c r="N2531" s="704"/>
      <c r="O2531" s="890"/>
      <c r="P2531" s="890"/>
      <c r="Q2531" s="891"/>
      <c r="R2531" s="889"/>
      <c r="S2531" s="889"/>
      <c r="T2531" s="889"/>
      <c r="U2531" s="889"/>
      <c r="V2531" s="889"/>
      <c r="W2531" s="889"/>
      <c r="X2531" s="889"/>
      <c r="Y2531" s="890"/>
      <c r="Z2531" s="841"/>
      <c r="AA2531" s="839"/>
      <c r="AB2531" s="839"/>
      <c r="AC2531" s="839"/>
      <c r="AD2531" s="839"/>
      <c r="AE2531" s="839"/>
      <c r="AF2531" s="839"/>
      <c r="AG2531" s="839"/>
      <c r="AH2531" s="839"/>
      <c r="AI2531" s="839"/>
      <c r="AJ2531" s="839"/>
      <c r="AK2531" s="839"/>
      <c r="AL2531" s="839"/>
      <c r="AM2531" s="839"/>
      <c r="AN2531" s="839"/>
      <c r="AO2531" s="839"/>
      <c r="AP2531" s="839"/>
      <c r="AQ2531" s="839"/>
      <c r="AR2531" s="839"/>
      <c r="AS2531" s="839"/>
      <c r="AT2531" s="839"/>
      <c r="AU2531" s="839"/>
      <c r="AV2531" s="839"/>
      <c r="AW2531" s="839"/>
      <c r="AX2531" s="839"/>
      <c r="AY2531" s="839"/>
      <c r="AZ2531" s="839"/>
      <c r="BA2531" s="839"/>
      <c r="BB2531" s="839"/>
      <c r="BC2531" s="839"/>
      <c r="BD2531" s="839"/>
      <c r="BE2531" s="839"/>
      <c r="BF2531" s="839"/>
      <c r="BG2531" s="839"/>
      <c r="BH2531" s="839"/>
      <c r="BI2531" s="839"/>
      <c r="BJ2531" s="839"/>
      <c r="BK2531" s="839"/>
      <c r="BL2531" s="839"/>
      <c r="BM2531" s="839"/>
      <c r="BN2531" s="839"/>
      <c r="BO2531" s="839"/>
      <c r="BP2531" s="839"/>
      <c r="BQ2531" s="839"/>
      <c r="BR2531" s="839"/>
      <c r="BS2531" s="839"/>
    </row>
    <row r="2532" spans="1:71" s="575" customFormat="1" ht="15.6" customHeight="1" outlineLevel="2" x14ac:dyDescent="0.2">
      <c r="A2532" s="811"/>
      <c r="B2532" s="688"/>
      <c r="C2532" s="694"/>
      <c r="D2532" s="576" t="s">
        <v>1882</v>
      </c>
      <c r="E2532" s="591"/>
      <c r="F2532" s="592"/>
      <c r="G2532" s="572"/>
      <c r="H2532" s="572"/>
      <c r="I2532" s="773"/>
      <c r="J2532" s="771"/>
      <c r="K2532" s="771"/>
      <c r="L2532" s="771"/>
      <c r="M2532" s="772"/>
      <c r="N2532" s="704"/>
      <c r="O2532" s="890"/>
      <c r="P2532" s="890"/>
      <c r="Q2532" s="891"/>
      <c r="R2532" s="889"/>
      <c r="S2532" s="889"/>
      <c r="T2532" s="889"/>
      <c r="U2532" s="889"/>
      <c r="V2532" s="889"/>
      <c r="W2532" s="889"/>
      <c r="X2532" s="889"/>
      <c r="Y2532" s="890"/>
      <c r="Z2532" s="841"/>
      <c r="AA2532" s="839"/>
      <c r="AB2532" s="839"/>
      <c r="AC2532" s="839"/>
      <c r="AD2532" s="839"/>
      <c r="AE2532" s="839"/>
      <c r="AF2532" s="839"/>
      <c r="AG2532" s="839"/>
      <c r="AH2532" s="839"/>
      <c r="AI2532" s="839"/>
      <c r="AJ2532" s="839"/>
      <c r="AK2532" s="839"/>
      <c r="AL2532" s="839"/>
      <c r="AM2532" s="839"/>
      <c r="AN2532" s="839"/>
      <c r="AO2532" s="839"/>
      <c r="AP2532" s="839"/>
      <c r="AQ2532" s="839"/>
      <c r="AR2532" s="839"/>
      <c r="AS2532" s="839"/>
      <c r="AT2532" s="839"/>
      <c r="AU2532" s="839"/>
      <c r="AV2532" s="839"/>
      <c r="AW2532" s="839"/>
      <c r="AX2532" s="839"/>
      <c r="AY2532" s="839"/>
      <c r="AZ2532" s="839"/>
      <c r="BA2532" s="839"/>
      <c r="BB2532" s="839"/>
      <c r="BC2532" s="839"/>
      <c r="BD2532" s="839"/>
      <c r="BE2532" s="839"/>
      <c r="BF2532" s="839"/>
      <c r="BG2532" s="839"/>
      <c r="BH2532" s="839"/>
      <c r="BI2532" s="839"/>
      <c r="BJ2532" s="839"/>
      <c r="BK2532" s="839"/>
      <c r="BL2532" s="839"/>
      <c r="BM2532" s="839"/>
      <c r="BN2532" s="839"/>
      <c r="BO2532" s="839"/>
      <c r="BP2532" s="839"/>
      <c r="BQ2532" s="839"/>
      <c r="BR2532" s="839"/>
      <c r="BS2532" s="839"/>
    </row>
    <row r="2533" spans="1:71" s="575" customFormat="1" ht="15.6" customHeight="1" outlineLevel="2" x14ac:dyDescent="0.2">
      <c r="A2533" s="811"/>
      <c r="B2533" s="688"/>
      <c r="C2533" s="694"/>
      <c r="D2533" s="576" t="s">
        <v>1893</v>
      </c>
      <c r="E2533" s="591"/>
      <c r="F2533" s="592"/>
      <c r="G2533" s="572"/>
      <c r="H2533" s="572"/>
      <c r="I2533" s="773"/>
      <c r="J2533" s="771"/>
      <c r="K2533" s="771"/>
      <c r="L2533" s="771"/>
      <c r="M2533" s="772"/>
      <c r="N2533" s="704"/>
      <c r="O2533" s="890"/>
      <c r="P2533" s="890"/>
      <c r="Q2533" s="891"/>
      <c r="R2533" s="889"/>
      <c r="S2533" s="889"/>
      <c r="T2533" s="889"/>
      <c r="U2533" s="889"/>
      <c r="V2533" s="889"/>
      <c r="W2533" s="889"/>
      <c r="X2533" s="889"/>
      <c r="Y2533" s="890"/>
      <c r="Z2533" s="841"/>
      <c r="AA2533" s="839"/>
      <c r="AB2533" s="839"/>
      <c r="AC2533" s="839"/>
      <c r="AD2533" s="839"/>
      <c r="AE2533" s="839"/>
      <c r="AF2533" s="839"/>
      <c r="AG2533" s="839"/>
      <c r="AH2533" s="839"/>
      <c r="AI2533" s="839"/>
      <c r="AJ2533" s="839"/>
      <c r="AK2533" s="839"/>
      <c r="AL2533" s="839"/>
      <c r="AM2533" s="839"/>
      <c r="AN2533" s="839"/>
      <c r="AO2533" s="839"/>
      <c r="AP2533" s="839"/>
      <c r="AQ2533" s="839"/>
      <c r="AR2533" s="839"/>
      <c r="AS2533" s="839"/>
      <c r="AT2533" s="839"/>
      <c r="AU2533" s="839"/>
      <c r="AV2533" s="839"/>
      <c r="AW2533" s="839"/>
      <c r="AX2533" s="839"/>
      <c r="AY2533" s="839"/>
      <c r="AZ2533" s="839"/>
      <c r="BA2533" s="839"/>
      <c r="BB2533" s="839"/>
      <c r="BC2533" s="839"/>
      <c r="BD2533" s="839"/>
      <c r="BE2533" s="839"/>
      <c r="BF2533" s="839"/>
      <c r="BG2533" s="839"/>
      <c r="BH2533" s="839"/>
      <c r="BI2533" s="839"/>
      <c r="BJ2533" s="839"/>
      <c r="BK2533" s="839"/>
      <c r="BL2533" s="839"/>
      <c r="BM2533" s="839"/>
      <c r="BN2533" s="839"/>
      <c r="BO2533" s="839"/>
      <c r="BP2533" s="839"/>
      <c r="BQ2533" s="839"/>
      <c r="BR2533" s="839"/>
      <c r="BS2533" s="839"/>
    </row>
    <row r="2534" spans="1:71" s="575" customFormat="1" ht="15.6" customHeight="1" outlineLevel="2" x14ac:dyDescent="0.2">
      <c r="A2534" s="811"/>
      <c r="B2534" s="688"/>
      <c r="C2534" s="694"/>
      <c r="D2534" s="576" t="s">
        <v>1887</v>
      </c>
      <c r="E2534" s="591"/>
      <c r="F2534" s="592"/>
      <c r="G2534" s="572"/>
      <c r="H2534" s="572"/>
      <c r="I2534" s="773"/>
      <c r="J2534" s="771"/>
      <c r="K2534" s="771"/>
      <c r="L2534" s="771"/>
      <c r="M2534" s="772"/>
      <c r="N2534" s="704"/>
      <c r="O2534" s="890"/>
      <c r="P2534" s="890"/>
      <c r="Q2534" s="891"/>
      <c r="R2534" s="889"/>
      <c r="S2534" s="889"/>
      <c r="T2534" s="889"/>
      <c r="U2534" s="889"/>
      <c r="V2534" s="889"/>
      <c r="W2534" s="889"/>
      <c r="X2534" s="889"/>
      <c r="Y2534" s="890"/>
      <c r="Z2534" s="841"/>
      <c r="AA2534" s="839"/>
      <c r="AB2534" s="839"/>
      <c r="AC2534" s="839"/>
      <c r="AD2534" s="839"/>
      <c r="AE2534" s="839"/>
      <c r="AF2534" s="839"/>
      <c r="AG2534" s="839"/>
      <c r="AH2534" s="839"/>
      <c r="AI2534" s="839"/>
      <c r="AJ2534" s="839"/>
      <c r="AK2534" s="839"/>
      <c r="AL2534" s="839"/>
      <c r="AM2534" s="839"/>
      <c r="AN2534" s="839"/>
      <c r="AO2534" s="839"/>
      <c r="AP2534" s="839"/>
      <c r="AQ2534" s="839"/>
      <c r="AR2534" s="839"/>
      <c r="AS2534" s="839"/>
      <c r="AT2534" s="839"/>
      <c r="AU2534" s="839"/>
      <c r="AV2534" s="839"/>
      <c r="AW2534" s="839"/>
      <c r="AX2534" s="839"/>
      <c r="AY2534" s="839"/>
      <c r="AZ2534" s="839"/>
      <c r="BA2534" s="839"/>
      <c r="BB2534" s="839"/>
      <c r="BC2534" s="839"/>
      <c r="BD2534" s="839"/>
      <c r="BE2534" s="839"/>
      <c r="BF2534" s="839"/>
      <c r="BG2534" s="839"/>
      <c r="BH2534" s="839"/>
      <c r="BI2534" s="839"/>
      <c r="BJ2534" s="839"/>
      <c r="BK2534" s="839"/>
      <c r="BL2534" s="839"/>
      <c r="BM2534" s="839"/>
      <c r="BN2534" s="839"/>
      <c r="BO2534" s="839"/>
      <c r="BP2534" s="839"/>
      <c r="BQ2534" s="839"/>
      <c r="BR2534" s="839"/>
      <c r="BS2534" s="839"/>
    </row>
    <row r="2535" spans="1:71" s="575" customFormat="1" ht="15.6" customHeight="1" outlineLevel="2" x14ac:dyDescent="0.2">
      <c r="A2535" s="811"/>
      <c r="B2535" s="688"/>
      <c r="C2535" s="694"/>
      <c r="D2535" s="576" t="s">
        <v>1894</v>
      </c>
      <c r="E2535" s="591"/>
      <c r="F2535" s="592"/>
      <c r="G2535" s="572"/>
      <c r="H2535" s="572"/>
      <c r="I2535" s="773"/>
      <c r="J2535" s="771"/>
      <c r="K2535" s="771"/>
      <c r="L2535" s="771"/>
      <c r="M2535" s="772"/>
      <c r="N2535" s="704"/>
      <c r="O2535" s="890"/>
      <c r="P2535" s="890"/>
      <c r="Q2535" s="891"/>
      <c r="R2535" s="889"/>
      <c r="S2535" s="889"/>
      <c r="T2535" s="889"/>
      <c r="U2535" s="889"/>
      <c r="V2535" s="889"/>
      <c r="W2535" s="889"/>
      <c r="X2535" s="889"/>
      <c r="Y2535" s="890"/>
      <c r="Z2535" s="841"/>
      <c r="AA2535" s="839"/>
      <c r="AB2535" s="839"/>
      <c r="AC2535" s="839"/>
      <c r="AD2535" s="839"/>
      <c r="AE2535" s="839"/>
      <c r="AF2535" s="839"/>
      <c r="AG2535" s="839"/>
      <c r="AH2535" s="839"/>
      <c r="AI2535" s="839"/>
      <c r="AJ2535" s="839"/>
      <c r="AK2535" s="839"/>
      <c r="AL2535" s="839"/>
      <c r="AM2535" s="839"/>
      <c r="AN2535" s="839"/>
      <c r="AO2535" s="839"/>
      <c r="AP2535" s="839"/>
      <c r="AQ2535" s="839"/>
      <c r="AR2535" s="839"/>
      <c r="AS2535" s="839"/>
      <c r="AT2535" s="839"/>
      <c r="AU2535" s="839"/>
      <c r="AV2535" s="839"/>
      <c r="AW2535" s="839"/>
      <c r="AX2535" s="839"/>
      <c r="AY2535" s="839"/>
      <c r="AZ2535" s="839"/>
      <c r="BA2535" s="839"/>
      <c r="BB2535" s="839"/>
      <c r="BC2535" s="839"/>
      <c r="BD2535" s="839"/>
      <c r="BE2535" s="839"/>
      <c r="BF2535" s="839"/>
      <c r="BG2535" s="839"/>
      <c r="BH2535" s="839"/>
      <c r="BI2535" s="839"/>
      <c r="BJ2535" s="839"/>
      <c r="BK2535" s="839"/>
      <c r="BL2535" s="839"/>
      <c r="BM2535" s="839"/>
      <c r="BN2535" s="839"/>
      <c r="BO2535" s="839"/>
      <c r="BP2535" s="839"/>
      <c r="BQ2535" s="839"/>
      <c r="BR2535" s="839"/>
      <c r="BS2535" s="839"/>
    </row>
    <row r="2536" spans="1:71" s="575" customFormat="1" ht="15.6" customHeight="1" outlineLevel="2" x14ac:dyDescent="0.2">
      <c r="A2536" s="811"/>
      <c r="B2536" s="688"/>
      <c r="C2536" s="694"/>
      <c r="D2536" s="576" t="s">
        <v>1884</v>
      </c>
      <c r="E2536" s="591"/>
      <c r="F2536" s="592"/>
      <c r="G2536" s="572"/>
      <c r="H2536" s="572"/>
      <c r="I2536" s="773"/>
      <c r="J2536" s="771"/>
      <c r="K2536" s="771"/>
      <c r="L2536" s="771"/>
      <c r="M2536" s="772"/>
      <c r="N2536" s="704"/>
      <c r="O2536" s="888"/>
      <c r="P2536" s="888"/>
      <c r="Q2536" s="891"/>
      <c r="R2536" s="889"/>
      <c r="S2536" s="889"/>
      <c r="T2536" s="889"/>
      <c r="U2536" s="889"/>
      <c r="V2536" s="889"/>
      <c r="W2536" s="889"/>
      <c r="X2536" s="889"/>
      <c r="Y2536" s="890"/>
      <c r="Z2536" s="841"/>
      <c r="AA2536" s="839"/>
      <c r="AB2536" s="839"/>
      <c r="AC2536" s="839"/>
      <c r="AD2536" s="839"/>
      <c r="AE2536" s="839"/>
      <c r="AF2536" s="839"/>
      <c r="AG2536" s="839"/>
      <c r="AH2536" s="839"/>
      <c r="AI2536" s="839"/>
      <c r="AJ2536" s="839"/>
      <c r="AK2536" s="839"/>
      <c r="AL2536" s="839"/>
      <c r="AM2536" s="839"/>
      <c r="AN2536" s="839"/>
      <c r="AO2536" s="839"/>
      <c r="AP2536" s="839"/>
      <c r="AQ2536" s="839"/>
      <c r="AR2536" s="839"/>
      <c r="AS2536" s="839"/>
      <c r="AT2536" s="839"/>
      <c r="AU2536" s="839"/>
      <c r="AV2536" s="839"/>
      <c r="AW2536" s="839"/>
      <c r="AX2536" s="839"/>
      <c r="AY2536" s="839"/>
      <c r="AZ2536" s="839"/>
      <c r="BA2536" s="839"/>
      <c r="BB2536" s="839"/>
      <c r="BC2536" s="839"/>
      <c r="BD2536" s="839"/>
      <c r="BE2536" s="839"/>
      <c r="BF2536" s="839"/>
      <c r="BG2536" s="839"/>
      <c r="BH2536" s="839"/>
      <c r="BI2536" s="839"/>
      <c r="BJ2536" s="839"/>
      <c r="BK2536" s="839"/>
      <c r="BL2536" s="839"/>
      <c r="BM2536" s="839"/>
      <c r="BN2536" s="839"/>
      <c r="BO2536" s="839"/>
      <c r="BP2536" s="839"/>
      <c r="BQ2536" s="839"/>
      <c r="BR2536" s="839"/>
      <c r="BS2536" s="839"/>
    </row>
    <row r="2537" spans="1:71" s="575" customFormat="1" ht="15.6" customHeight="1" outlineLevel="2" x14ac:dyDescent="0.2">
      <c r="A2537" s="811"/>
      <c r="B2537" s="688"/>
      <c r="C2537" s="694"/>
      <c r="D2537" s="576" t="s">
        <v>1877</v>
      </c>
      <c r="E2537" s="591"/>
      <c r="F2537" s="592"/>
      <c r="G2537" s="572"/>
      <c r="H2537" s="572"/>
      <c r="I2537" s="773"/>
      <c r="J2537" s="771"/>
      <c r="K2537" s="771"/>
      <c r="L2537" s="771"/>
      <c r="M2537" s="772"/>
      <c r="N2537" s="704"/>
      <c r="O2537" s="888"/>
      <c r="P2537" s="888"/>
      <c r="Q2537" s="891"/>
      <c r="R2537" s="889"/>
      <c r="S2537" s="889"/>
      <c r="T2537" s="889"/>
      <c r="U2537" s="889"/>
      <c r="V2537" s="889"/>
      <c r="W2537" s="889"/>
      <c r="X2537" s="889"/>
      <c r="Y2537" s="890"/>
      <c r="Z2537" s="841"/>
      <c r="AA2537" s="839"/>
      <c r="AB2537" s="839"/>
      <c r="AC2537" s="839"/>
      <c r="AD2537" s="839"/>
      <c r="AE2537" s="839"/>
      <c r="AF2537" s="839"/>
      <c r="AG2537" s="839"/>
      <c r="AH2537" s="839"/>
      <c r="AI2537" s="839"/>
      <c r="AJ2537" s="839"/>
      <c r="AK2537" s="839"/>
      <c r="AL2537" s="839"/>
      <c r="AM2537" s="839"/>
      <c r="AN2537" s="839"/>
      <c r="AO2537" s="839"/>
      <c r="AP2537" s="839"/>
      <c r="AQ2537" s="839"/>
      <c r="AR2537" s="839"/>
      <c r="AS2537" s="839"/>
      <c r="AT2537" s="839"/>
      <c r="AU2537" s="839"/>
      <c r="AV2537" s="839"/>
      <c r="AW2537" s="839"/>
      <c r="AX2537" s="839"/>
      <c r="AY2537" s="839"/>
      <c r="AZ2537" s="839"/>
      <c r="BA2537" s="839"/>
      <c r="BB2537" s="839"/>
      <c r="BC2537" s="839"/>
      <c r="BD2537" s="839"/>
      <c r="BE2537" s="839"/>
      <c r="BF2537" s="839"/>
      <c r="BG2537" s="839"/>
      <c r="BH2537" s="839"/>
      <c r="BI2537" s="839"/>
      <c r="BJ2537" s="839"/>
      <c r="BK2537" s="839"/>
      <c r="BL2537" s="839"/>
      <c r="BM2537" s="839"/>
      <c r="BN2537" s="839"/>
      <c r="BO2537" s="839"/>
      <c r="BP2537" s="839"/>
      <c r="BQ2537" s="839"/>
      <c r="BR2537" s="839"/>
      <c r="BS2537" s="839"/>
    </row>
    <row r="2538" spans="1:71" ht="15.6" customHeight="1" outlineLevel="2" x14ac:dyDescent="0.2">
      <c r="B2538" s="578"/>
      <c r="D2538" s="576" t="s">
        <v>1878</v>
      </c>
      <c r="E2538" s="591"/>
      <c r="F2538" s="592"/>
      <c r="G2538" s="572"/>
      <c r="H2538" s="572"/>
      <c r="I2538" s="773"/>
      <c r="J2538" s="771"/>
      <c r="K2538" s="771"/>
      <c r="L2538" s="771"/>
      <c r="M2538" s="772"/>
      <c r="N2538" s="703"/>
      <c r="O2538" s="888"/>
      <c r="P2538" s="888"/>
      <c r="Q2538" s="888"/>
      <c r="R2538" s="888"/>
      <c r="S2538" s="888"/>
      <c r="T2538" s="888"/>
      <c r="U2538" s="888"/>
      <c r="V2538" s="888"/>
      <c r="W2538" s="888"/>
      <c r="X2538" s="888"/>
    </row>
    <row r="2539" spans="1:71" ht="15.6" customHeight="1" outlineLevel="2" x14ac:dyDescent="0.2">
      <c r="B2539" s="578"/>
      <c r="D2539" s="576" t="s">
        <v>1885</v>
      </c>
      <c r="E2539" s="579"/>
      <c r="G2539" s="580"/>
      <c r="H2539" s="580"/>
      <c r="N2539" s="703"/>
      <c r="O2539" s="888"/>
      <c r="P2539" s="888"/>
      <c r="Q2539" s="891"/>
    </row>
    <row r="2540" spans="1:71" s="575" customFormat="1" ht="15.6" customHeight="1" outlineLevel="2" x14ac:dyDescent="0.2">
      <c r="A2540" s="811"/>
      <c r="B2540" s="688"/>
      <c r="C2540" s="694"/>
      <c r="D2540" s="576" t="s">
        <v>1886</v>
      </c>
      <c r="E2540" s="591"/>
      <c r="F2540" s="592"/>
      <c r="G2540" s="572"/>
      <c r="H2540" s="572"/>
      <c r="I2540" s="773"/>
      <c r="J2540" s="771"/>
      <c r="K2540" s="771"/>
      <c r="L2540" s="771"/>
      <c r="M2540" s="772"/>
      <c r="N2540" s="704"/>
      <c r="O2540" s="888"/>
      <c r="P2540" s="888"/>
      <c r="Q2540" s="891"/>
      <c r="R2540" s="889"/>
      <c r="S2540" s="889"/>
      <c r="T2540" s="889"/>
      <c r="U2540" s="889"/>
      <c r="V2540" s="889"/>
      <c r="W2540" s="889"/>
      <c r="X2540" s="889"/>
      <c r="Y2540" s="890"/>
      <c r="Z2540" s="841"/>
      <c r="AA2540" s="839"/>
      <c r="AB2540" s="839"/>
      <c r="AC2540" s="839"/>
      <c r="AD2540" s="839"/>
      <c r="AE2540" s="839"/>
      <c r="AF2540" s="839"/>
      <c r="AG2540" s="839"/>
      <c r="AH2540" s="839"/>
      <c r="AI2540" s="839"/>
      <c r="AJ2540" s="839"/>
      <c r="AK2540" s="839"/>
      <c r="AL2540" s="839"/>
      <c r="AM2540" s="839"/>
      <c r="AN2540" s="839"/>
      <c r="AO2540" s="839"/>
      <c r="AP2540" s="839"/>
      <c r="AQ2540" s="839"/>
      <c r="AR2540" s="839"/>
      <c r="AS2540" s="839"/>
      <c r="AT2540" s="839"/>
      <c r="AU2540" s="839"/>
      <c r="AV2540" s="839"/>
      <c r="AW2540" s="839"/>
      <c r="AX2540" s="839"/>
      <c r="AY2540" s="839"/>
      <c r="AZ2540" s="839"/>
      <c r="BA2540" s="839"/>
      <c r="BB2540" s="839"/>
      <c r="BC2540" s="839"/>
      <c r="BD2540" s="839"/>
      <c r="BE2540" s="839"/>
      <c r="BF2540" s="839"/>
      <c r="BG2540" s="839"/>
      <c r="BH2540" s="839"/>
      <c r="BI2540" s="839"/>
      <c r="BJ2540" s="839"/>
      <c r="BK2540" s="839"/>
      <c r="BL2540" s="839"/>
      <c r="BM2540" s="839"/>
      <c r="BN2540" s="839"/>
      <c r="BO2540" s="839"/>
      <c r="BP2540" s="839"/>
      <c r="BQ2540" s="839"/>
      <c r="BR2540" s="839"/>
      <c r="BS2540" s="839"/>
    </row>
    <row r="2541" spans="1:71" ht="15.6" customHeight="1" outlineLevel="2" x14ac:dyDescent="0.2">
      <c r="B2541" s="578"/>
      <c r="D2541" s="693"/>
      <c r="E2541" s="579"/>
      <c r="G2541" s="580"/>
      <c r="H2541" s="580"/>
      <c r="N2541" s="703"/>
      <c r="O2541" s="888"/>
      <c r="P2541" s="888"/>
      <c r="Q2541" s="891"/>
    </row>
    <row r="2542" spans="1:71" ht="9" customHeight="1" outlineLevel="1" x14ac:dyDescent="0.2">
      <c r="B2542" s="582"/>
      <c r="D2542" s="583"/>
      <c r="E2542" s="585"/>
      <c r="F2542" s="583"/>
      <c r="G2542" s="584"/>
      <c r="H2542" s="584"/>
      <c r="I2542" s="769"/>
      <c r="J2542" s="769"/>
      <c r="K2542" s="769"/>
      <c r="L2542" s="769"/>
      <c r="M2542" s="769"/>
      <c r="N2542" s="694"/>
      <c r="O2542" s="892"/>
      <c r="P2542" s="892"/>
      <c r="Q2542" s="892"/>
      <c r="R2542" s="893"/>
      <c r="S2542" s="893"/>
      <c r="T2542" s="893"/>
      <c r="U2542" s="893"/>
      <c r="V2542" s="893"/>
      <c r="W2542" s="893"/>
      <c r="X2542" s="893"/>
      <c r="Y2542" s="892"/>
      <c r="Z2542" s="837"/>
      <c r="AA2542" s="838"/>
      <c r="AG2542" s="835"/>
      <c r="AH2542" s="835"/>
    </row>
    <row r="2543" spans="1:71" s="789" customFormat="1" ht="15.6" customHeight="1" outlineLevel="1" x14ac:dyDescent="0.2">
      <c r="B2543" s="569" t="s">
        <v>1938</v>
      </c>
      <c r="C2543" s="814"/>
      <c r="D2543" s="570" t="s">
        <v>2030</v>
      </c>
      <c r="E2543" s="577">
        <v>1</v>
      </c>
      <c r="F2543" s="570" t="s">
        <v>72</v>
      </c>
      <c r="G2543" s="571"/>
      <c r="H2543" s="571">
        <f>SUM(H2544:H2556)</f>
        <v>0</v>
      </c>
      <c r="I2543" s="767"/>
      <c r="J2543" s="767">
        <f>SUM(J2544:J2556)</f>
        <v>0</v>
      </c>
      <c r="K2543" s="767"/>
      <c r="L2543" s="767">
        <f>SUM(L2544:L2556)</f>
        <v>0</v>
      </c>
      <c r="M2543" s="767">
        <f>SUM(M2544:M2556)</f>
        <v>0</v>
      </c>
      <c r="N2543" s="814"/>
      <c r="O2543" s="884">
        <f>SUM(O2544:O2556)</f>
        <v>0</v>
      </c>
      <c r="P2543" s="885" t="str">
        <f>B2543</f>
        <v>V5-1-D2</v>
      </c>
      <c r="Q2543" s="885"/>
      <c r="R2543" s="886"/>
      <c r="S2543" s="886"/>
      <c r="T2543" s="886"/>
      <c r="U2543" s="886"/>
      <c r="V2543" s="886"/>
      <c r="W2543" s="886"/>
      <c r="X2543" s="886">
        <f>SUM(X2544:X2556)</f>
        <v>0</v>
      </c>
      <c r="Y2543" s="887"/>
      <c r="Z2543" s="832"/>
      <c r="AA2543" s="832"/>
      <c r="AB2543" s="832"/>
      <c r="AC2543" s="832"/>
      <c r="AD2543" s="832"/>
      <c r="AE2543" s="832"/>
      <c r="AF2543" s="832"/>
      <c r="AG2543" s="832"/>
      <c r="AH2543" s="832"/>
      <c r="AI2543" s="832"/>
      <c r="AJ2543" s="832"/>
      <c r="AK2543" s="832"/>
      <c r="AL2543" s="832"/>
      <c r="AM2543" s="832"/>
      <c r="AN2543" s="832"/>
      <c r="AO2543" s="832"/>
      <c r="AP2543" s="832"/>
      <c r="AQ2543" s="832"/>
      <c r="AR2543" s="832"/>
      <c r="AS2543" s="832"/>
      <c r="AT2543" s="832"/>
      <c r="AU2543" s="832"/>
      <c r="AV2543" s="832"/>
      <c r="AW2543" s="832"/>
      <c r="AX2543" s="832"/>
      <c r="AY2543" s="832"/>
      <c r="AZ2543" s="832"/>
      <c r="BA2543" s="832"/>
      <c r="BB2543" s="832"/>
      <c r="BC2543" s="832"/>
      <c r="BD2543" s="832"/>
      <c r="BE2543" s="832"/>
      <c r="BF2543" s="832"/>
      <c r="BG2543" s="832"/>
      <c r="BH2543" s="832"/>
      <c r="BI2543" s="832"/>
      <c r="BJ2543" s="832"/>
      <c r="BK2543" s="832"/>
      <c r="BL2543" s="832"/>
      <c r="BM2543" s="832"/>
      <c r="BN2543" s="832"/>
      <c r="BO2543" s="832"/>
      <c r="BP2543" s="832"/>
      <c r="BQ2543" s="832"/>
      <c r="BR2543" s="832"/>
      <c r="BS2543" s="832"/>
    </row>
    <row r="2544" spans="1:71" ht="15.6" customHeight="1" outlineLevel="2" x14ac:dyDescent="0.2">
      <c r="B2544" s="578"/>
      <c r="D2544" s="587" t="s">
        <v>1883</v>
      </c>
      <c r="E2544" s="579"/>
      <c r="G2544" s="580"/>
      <c r="H2544" s="580"/>
      <c r="I2544" s="774"/>
      <c r="J2544" s="774"/>
      <c r="K2544" s="774"/>
      <c r="N2544" s="703"/>
      <c r="O2544" s="888"/>
      <c r="P2544" s="888"/>
      <c r="Q2544" s="888"/>
    </row>
    <row r="2545" spans="1:71" s="575" customFormat="1" ht="15.6" customHeight="1" outlineLevel="2" x14ac:dyDescent="0.2">
      <c r="A2545" s="811"/>
      <c r="B2545" s="688"/>
      <c r="C2545" s="694"/>
      <c r="D2545" s="576" t="str">
        <f>D2543</f>
        <v>Plaatsen van decentrale mechanische WTW** systeem (Type 2. Twee-onder-een-kapwoning / Hoekwoning)</v>
      </c>
      <c r="E2545" s="579">
        <v>1</v>
      </c>
      <c r="F2545" s="607" t="s">
        <v>72</v>
      </c>
      <c r="G2545" s="580"/>
      <c r="H2545" s="580">
        <f>E2545*G2545</f>
        <v>0</v>
      </c>
      <c r="I2545" s="768"/>
      <c r="J2545" s="768">
        <f>E2545*I2545</f>
        <v>0</v>
      </c>
      <c r="K2545" s="768"/>
      <c r="L2545" s="768">
        <f>K2545*E2545</f>
        <v>0</v>
      </c>
      <c r="M2545" s="768">
        <f>J2545+H2545*Tabellen!$K$2+L2545</f>
        <v>0</v>
      </c>
      <c r="N2545" s="704"/>
      <c r="O2545" s="889">
        <f>M2545</f>
        <v>0</v>
      </c>
      <c r="P2545" s="890"/>
      <c r="Q2545" s="891"/>
      <c r="R2545" s="911">
        <v>0.35</v>
      </c>
      <c r="S2545" s="889">
        <f>O2545*R2545</f>
        <v>0</v>
      </c>
      <c r="T2545" s="889">
        <f>O2545-S2545</f>
        <v>0</v>
      </c>
      <c r="U2545" s="889"/>
      <c r="V2545" s="889">
        <f>O2545*Tabellen!$H$2</f>
        <v>0</v>
      </c>
      <c r="W2545" s="889">
        <f>U2545+V2545</f>
        <v>0</v>
      </c>
      <c r="X2545" s="889">
        <f>O2545+W2545</f>
        <v>0</v>
      </c>
      <c r="Y2545" s="890"/>
      <c r="Z2545" s="841"/>
      <c r="AA2545" s="839"/>
      <c r="AB2545" s="839"/>
      <c r="AC2545" s="839"/>
      <c r="AD2545" s="839"/>
      <c r="AE2545" s="839"/>
      <c r="AF2545" s="839"/>
      <c r="AG2545" s="839"/>
      <c r="AH2545" s="839"/>
      <c r="AI2545" s="839"/>
      <c r="AJ2545" s="839"/>
      <c r="AK2545" s="839"/>
      <c r="AL2545" s="839"/>
      <c r="AM2545" s="839"/>
      <c r="AN2545" s="839"/>
      <c r="AO2545" s="839"/>
      <c r="AP2545" s="839"/>
      <c r="AQ2545" s="839"/>
      <c r="AR2545" s="839"/>
      <c r="AS2545" s="839"/>
      <c r="AT2545" s="839"/>
      <c r="AU2545" s="839"/>
      <c r="AV2545" s="839"/>
      <c r="AW2545" s="839"/>
      <c r="AX2545" s="839"/>
      <c r="AY2545" s="839"/>
      <c r="AZ2545" s="839"/>
      <c r="BA2545" s="839"/>
      <c r="BB2545" s="839"/>
      <c r="BC2545" s="839"/>
      <c r="BD2545" s="839"/>
      <c r="BE2545" s="839"/>
      <c r="BF2545" s="839"/>
      <c r="BG2545" s="839"/>
      <c r="BH2545" s="839"/>
      <c r="BI2545" s="839"/>
      <c r="BJ2545" s="839"/>
      <c r="BK2545" s="839"/>
      <c r="BL2545" s="839"/>
      <c r="BM2545" s="839"/>
      <c r="BN2545" s="839"/>
      <c r="BO2545" s="839"/>
      <c r="BP2545" s="839"/>
      <c r="BQ2545" s="839"/>
      <c r="BR2545" s="839"/>
      <c r="BS2545" s="839"/>
    </row>
    <row r="2546" spans="1:71" s="575" customFormat="1" ht="15.6" customHeight="1" outlineLevel="2" x14ac:dyDescent="0.2">
      <c r="A2546" s="811"/>
      <c r="B2546" s="688"/>
      <c r="C2546" s="694"/>
      <c r="D2546" s="576" t="s">
        <v>1881</v>
      </c>
      <c r="E2546" s="591"/>
      <c r="F2546" s="592"/>
      <c r="G2546" s="572"/>
      <c r="H2546" s="572"/>
      <c r="I2546" s="773"/>
      <c r="J2546" s="771"/>
      <c r="K2546" s="771"/>
      <c r="L2546" s="771"/>
      <c r="M2546" s="772"/>
      <c r="N2546" s="704"/>
      <c r="O2546" s="890"/>
      <c r="P2546" s="890"/>
      <c r="Q2546" s="891"/>
      <c r="R2546" s="889"/>
      <c r="S2546" s="889"/>
      <c r="T2546" s="889"/>
      <c r="U2546" s="889"/>
      <c r="V2546" s="889"/>
      <c r="W2546" s="889"/>
      <c r="X2546" s="889"/>
      <c r="Y2546" s="890"/>
      <c r="Z2546" s="841"/>
      <c r="AA2546" s="839"/>
      <c r="AB2546" s="839"/>
      <c r="AC2546" s="839"/>
      <c r="AD2546" s="839"/>
      <c r="AE2546" s="839"/>
      <c r="AF2546" s="839"/>
      <c r="AG2546" s="839"/>
      <c r="AH2546" s="839"/>
      <c r="AI2546" s="839"/>
      <c r="AJ2546" s="839"/>
      <c r="AK2546" s="839"/>
      <c r="AL2546" s="839"/>
      <c r="AM2546" s="839"/>
      <c r="AN2546" s="839"/>
      <c r="AO2546" s="839"/>
      <c r="AP2546" s="839"/>
      <c r="AQ2546" s="839"/>
      <c r="AR2546" s="839"/>
      <c r="AS2546" s="839"/>
      <c r="AT2546" s="839"/>
      <c r="AU2546" s="839"/>
      <c r="AV2546" s="839"/>
      <c r="AW2546" s="839"/>
      <c r="AX2546" s="839"/>
      <c r="AY2546" s="839"/>
      <c r="AZ2546" s="839"/>
      <c r="BA2546" s="839"/>
      <c r="BB2546" s="839"/>
      <c r="BC2546" s="839"/>
      <c r="BD2546" s="839"/>
      <c r="BE2546" s="839"/>
      <c r="BF2546" s="839"/>
      <c r="BG2546" s="839"/>
      <c r="BH2546" s="839"/>
      <c r="BI2546" s="839"/>
      <c r="BJ2546" s="839"/>
      <c r="BK2546" s="839"/>
      <c r="BL2546" s="839"/>
      <c r="BM2546" s="839"/>
      <c r="BN2546" s="839"/>
      <c r="BO2546" s="839"/>
      <c r="BP2546" s="839"/>
      <c r="BQ2546" s="839"/>
      <c r="BR2546" s="839"/>
      <c r="BS2546" s="839"/>
    </row>
    <row r="2547" spans="1:71" s="575" customFormat="1" ht="15.6" customHeight="1" outlineLevel="2" x14ac:dyDescent="0.2">
      <c r="A2547" s="811"/>
      <c r="B2547" s="688"/>
      <c r="C2547" s="694"/>
      <c r="D2547" s="576" t="s">
        <v>1882</v>
      </c>
      <c r="E2547" s="591"/>
      <c r="F2547" s="592"/>
      <c r="G2547" s="572"/>
      <c r="H2547" s="572"/>
      <c r="I2547" s="773"/>
      <c r="J2547" s="771"/>
      <c r="K2547" s="771"/>
      <c r="L2547" s="771"/>
      <c r="M2547" s="772"/>
      <c r="N2547" s="704"/>
      <c r="O2547" s="890"/>
      <c r="P2547" s="890"/>
      <c r="Q2547" s="891"/>
      <c r="R2547" s="889"/>
      <c r="S2547" s="889"/>
      <c r="T2547" s="889"/>
      <c r="U2547" s="889"/>
      <c r="V2547" s="889"/>
      <c r="W2547" s="889"/>
      <c r="X2547" s="889"/>
      <c r="Y2547" s="890"/>
      <c r="Z2547" s="841"/>
      <c r="AA2547" s="839"/>
      <c r="AB2547" s="839"/>
      <c r="AC2547" s="839"/>
      <c r="AD2547" s="839"/>
      <c r="AE2547" s="839"/>
      <c r="AF2547" s="839"/>
      <c r="AG2547" s="839"/>
      <c r="AH2547" s="839"/>
      <c r="AI2547" s="839"/>
      <c r="AJ2547" s="839"/>
      <c r="AK2547" s="839"/>
      <c r="AL2547" s="839"/>
      <c r="AM2547" s="839"/>
      <c r="AN2547" s="839"/>
      <c r="AO2547" s="839"/>
      <c r="AP2547" s="839"/>
      <c r="AQ2547" s="839"/>
      <c r="AR2547" s="839"/>
      <c r="AS2547" s="839"/>
      <c r="AT2547" s="839"/>
      <c r="AU2547" s="839"/>
      <c r="AV2547" s="839"/>
      <c r="AW2547" s="839"/>
      <c r="AX2547" s="839"/>
      <c r="AY2547" s="839"/>
      <c r="AZ2547" s="839"/>
      <c r="BA2547" s="839"/>
      <c r="BB2547" s="839"/>
      <c r="BC2547" s="839"/>
      <c r="BD2547" s="839"/>
      <c r="BE2547" s="839"/>
      <c r="BF2547" s="839"/>
      <c r="BG2547" s="839"/>
      <c r="BH2547" s="839"/>
      <c r="BI2547" s="839"/>
      <c r="BJ2547" s="839"/>
      <c r="BK2547" s="839"/>
      <c r="BL2547" s="839"/>
      <c r="BM2547" s="839"/>
      <c r="BN2547" s="839"/>
      <c r="BO2547" s="839"/>
      <c r="BP2547" s="839"/>
      <c r="BQ2547" s="839"/>
      <c r="BR2547" s="839"/>
      <c r="BS2547" s="839"/>
    </row>
    <row r="2548" spans="1:71" s="575" customFormat="1" ht="15.6" customHeight="1" outlineLevel="2" x14ac:dyDescent="0.2">
      <c r="A2548" s="811"/>
      <c r="B2548" s="688"/>
      <c r="C2548" s="694"/>
      <c r="D2548" s="576" t="s">
        <v>1893</v>
      </c>
      <c r="E2548" s="591"/>
      <c r="F2548" s="592"/>
      <c r="G2548" s="572"/>
      <c r="H2548" s="572"/>
      <c r="I2548" s="773"/>
      <c r="J2548" s="771"/>
      <c r="K2548" s="771"/>
      <c r="L2548" s="771"/>
      <c r="M2548" s="772"/>
      <c r="N2548" s="704"/>
      <c r="O2548" s="890"/>
      <c r="P2548" s="890"/>
      <c r="Q2548" s="891"/>
      <c r="R2548" s="889"/>
      <c r="S2548" s="889"/>
      <c r="T2548" s="889"/>
      <c r="U2548" s="889"/>
      <c r="V2548" s="889"/>
      <c r="W2548" s="889"/>
      <c r="X2548" s="889"/>
      <c r="Y2548" s="890"/>
      <c r="Z2548" s="841"/>
      <c r="AA2548" s="839"/>
      <c r="AB2548" s="839"/>
      <c r="AC2548" s="839"/>
      <c r="AD2548" s="839"/>
      <c r="AE2548" s="839"/>
      <c r="AF2548" s="839"/>
      <c r="AG2548" s="839"/>
      <c r="AH2548" s="839"/>
      <c r="AI2548" s="839"/>
      <c r="AJ2548" s="839"/>
      <c r="AK2548" s="839"/>
      <c r="AL2548" s="839"/>
      <c r="AM2548" s="839"/>
      <c r="AN2548" s="839"/>
      <c r="AO2548" s="839"/>
      <c r="AP2548" s="839"/>
      <c r="AQ2548" s="839"/>
      <c r="AR2548" s="839"/>
      <c r="AS2548" s="839"/>
      <c r="AT2548" s="839"/>
      <c r="AU2548" s="839"/>
      <c r="AV2548" s="839"/>
      <c r="AW2548" s="839"/>
      <c r="AX2548" s="839"/>
      <c r="AY2548" s="839"/>
      <c r="AZ2548" s="839"/>
      <c r="BA2548" s="839"/>
      <c r="BB2548" s="839"/>
      <c r="BC2548" s="839"/>
      <c r="BD2548" s="839"/>
      <c r="BE2548" s="839"/>
      <c r="BF2548" s="839"/>
      <c r="BG2548" s="839"/>
      <c r="BH2548" s="839"/>
      <c r="BI2548" s="839"/>
      <c r="BJ2548" s="839"/>
      <c r="BK2548" s="839"/>
      <c r="BL2548" s="839"/>
      <c r="BM2548" s="839"/>
      <c r="BN2548" s="839"/>
      <c r="BO2548" s="839"/>
      <c r="BP2548" s="839"/>
      <c r="BQ2548" s="839"/>
      <c r="BR2548" s="839"/>
      <c r="BS2548" s="839"/>
    </row>
    <row r="2549" spans="1:71" s="575" customFormat="1" ht="15.6" customHeight="1" outlineLevel="2" x14ac:dyDescent="0.2">
      <c r="A2549" s="811"/>
      <c r="B2549" s="688"/>
      <c r="C2549" s="694"/>
      <c r="D2549" s="576" t="s">
        <v>1887</v>
      </c>
      <c r="E2549" s="591"/>
      <c r="F2549" s="592"/>
      <c r="G2549" s="572"/>
      <c r="H2549" s="572"/>
      <c r="I2549" s="773"/>
      <c r="J2549" s="771"/>
      <c r="K2549" s="771"/>
      <c r="L2549" s="771"/>
      <c r="M2549" s="772"/>
      <c r="N2549" s="704"/>
      <c r="O2549" s="890"/>
      <c r="P2549" s="890"/>
      <c r="Q2549" s="891"/>
      <c r="R2549" s="889"/>
      <c r="S2549" s="889"/>
      <c r="T2549" s="889"/>
      <c r="U2549" s="889"/>
      <c r="V2549" s="889"/>
      <c r="W2549" s="889"/>
      <c r="X2549" s="889"/>
      <c r="Y2549" s="890"/>
      <c r="Z2549" s="841"/>
      <c r="AA2549" s="839"/>
      <c r="AB2549" s="839"/>
      <c r="AC2549" s="839"/>
      <c r="AD2549" s="839"/>
      <c r="AE2549" s="839"/>
      <c r="AF2549" s="839"/>
      <c r="AG2549" s="839"/>
      <c r="AH2549" s="839"/>
      <c r="AI2549" s="839"/>
      <c r="AJ2549" s="839"/>
      <c r="AK2549" s="839"/>
      <c r="AL2549" s="839"/>
      <c r="AM2549" s="839"/>
      <c r="AN2549" s="839"/>
      <c r="AO2549" s="839"/>
      <c r="AP2549" s="839"/>
      <c r="AQ2549" s="839"/>
      <c r="AR2549" s="839"/>
      <c r="AS2549" s="839"/>
      <c r="AT2549" s="839"/>
      <c r="AU2549" s="839"/>
      <c r="AV2549" s="839"/>
      <c r="AW2549" s="839"/>
      <c r="AX2549" s="839"/>
      <c r="AY2549" s="839"/>
      <c r="AZ2549" s="839"/>
      <c r="BA2549" s="839"/>
      <c r="BB2549" s="839"/>
      <c r="BC2549" s="839"/>
      <c r="BD2549" s="839"/>
      <c r="BE2549" s="839"/>
      <c r="BF2549" s="839"/>
      <c r="BG2549" s="839"/>
      <c r="BH2549" s="839"/>
      <c r="BI2549" s="839"/>
      <c r="BJ2549" s="839"/>
      <c r="BK2549" s="839"/>
      <c r="BL2549" s="839"/>
      <c r="BM2549" s="839"/>
      <c r="BN2549" s="839"/>
      <c r="BO2549" s="839"/>
      <c r="BP2549" s="839"/>
      <c r="BQ2549" s="839"/>
      <c r="BR2549" s="839"/>
      <c r="BS2549" s="839"/>
    </row>
    <row r="2550" spans="1:71" s="575" customFormat="1" ht="15.6" customHeight="1" outlineLevel="2" x14ac:dyDescent="0.2">
      <c r="A2550" s="811"/>
      <c r="B2550" s="688"/>
      <c r="C2550" s="694"/>
      <c r="D2550" s="576" t="s">
        <v>1894</v>
      </c>
      <c r="E2550" s="591"/>
      <c r="F2550" s="592"/>
      <c r="G2550" s="572"/>
      <c r="H2550" s="572"/>
      <c r="I2550" s="773"/>
      <c r="J2550" s="771"/>
      <c r="K2550" s="771"/>
      <c r="L2550" s="771"/>
      <c r="M2550" s="772"/>
      <c r="N2550" s="704"/>
      <c r="O2550" s="890"/>
      <c r="P2550" s="890"/>
      <c r="Q2550" s="891"/>
      <c r="R2550" s="889"/>
      <c r="S2550" s="889"/>
      <c r="T2550" s="889"/>
      <c r="U2550" s="889"/>
      <c r="V2550" s="889"/>
      <c r="W2550" s="889"/>
      <c r="X2550" s="889"/>
      <c r="Y2550" s="890"/>
      <c r="Z2550" s="841"/>
      <c r="AA2550" s="839"/>
      <c r="AB2550" s="839"/>
      <c r="AC2550" s="839"/>
      <c r="AD2550" s="839"/>
      <c r="AE2550" s="839"/>
      <c r="AF2550" s="839"/>
      <c r="AG2550" s="839"/>
      <c r="AH2550" s="839"/>
      <c r="AI2550" s="839"/>
      <c r="AJ2550" s="839"/>
      <c r="AK2550" s="839"/>
      <c r="AL2550" s="839"/>
      <c r="AM2550" s="839"/>
      <c r="AN2550" s="839"/>
      <c r="AO2550" s="839"/>
      <c r="AP2550" s="839"/>
      <c r="AQ2550" s="839"/>
      <c r="AR2550" s="839"/>
      <c r="AS2550" s="839"/>
      <c r="AT2550" s="839"/>
      <c r="AU2550" s="839"/>
      <c r="AV2550" s="839"/>
      <c r="AW2550" s="839"/>
      <c r="AX2550" s="839"/>
      <c r="AY2550" s="839"/>
      <c r="AZ2550" s="839"/>
      <c r="BA2550" s="839"/>
      <c r="BB2550" s="839"/>
      <c r="BC2550" s="839"/>
      <c r="BD2550" s="839"/>
      <c r="BE2550" s="839"/>
      <c r="BF2550" s="839"/>
      <c r="BG2550" s="839"/>
      <c r="BH2550" s="839"/>
      <c r="BI2550" s="839"/>
      <c r="BJ2550" s="839"/>
      <c r="BK2550" s="839"/>
      <c r="BL2550" s="839"/>
      <c r="BM2550" s="839"/>
      <c r="BN2550" s="839"/>
      <c r="BO2550" s="839"/>
      <c r="BP2550" s="839"/>
      <c r="BQ2550" s="839"/>
      <c r="BR2550" s="839"/>
      <c r="BS2550" s="839"/>
    </row>
    <row r="2551" spans="1:71" s="575" customFormat="1" ht="15.6" customHeight="1" outlineLevel="2" x14ac:dyDescent="0.2">
      <c r="A2551" s="811"/>
      <c r="B2551" s="688"/>
      <c r="C2551" s="694"/>
      <c r="D2551" s="576" t="s">
        <v>1884</v>
      </c>
      <c r="E2551" s="591"/>
      <c r="F2551" s="592"/>
      <c r="G2551" s="572"/>
      <c r="H2551" s="572"/>
      <c r="I2551" s="773"/>
      <c r="J2551" s="771"/>
      <c r="K2551" s="771"/>
      <c r="L2551" s="771"/>
      <c r="M2551" s="772"/>
      <c r="N2551" s="704"/>
      <c r="O2551" s="888"/>
      <c r="P2551" s="888"/>
      <c r="Q2551" s="891"/>
      <c r="R2551" s="889"/>
      <c r="S2551" s="889"/>
      <c r="T2551" s="889"/>
      <c r="U2551" s="889"/>
      <c r="V2551" s="889"/>
      <c r="W2551" s="889"/>
      <c r="X2551" s="889"/>
      <c r="Y2551" s="890"/>
      <c r="Z2551" s="841"/>
      <c r="AA2551" s="839"/>
      <c r="AB2551" s="839"/>
      <c r="AC2551" s="839"/>
      <c r="AD2551" s="839"/>
      <c r="AE2551" s="839"/>
      <c r="AF2551" s="839"/>
      <c r="AG2551" s="839"/>
      <c r="AH2551" s="839"/>
      <c r="AI2551" s="839"/>
      <c r="AJ2551" s="839"/>
      <c r="AK2551" s="839"/>
      <c r="AL2551" s="839"/>
      <c r="AM2551" s="839"/>
      <c r="AN2551" s="839"/>
      <c r="AO2551" s="839"/>
      <c r="AP2551" s="839"/>
      <c r="AQ2551" s="839"/>
      <c r="AR2551" s="839"/>
      <c r="AS2551" s="839"/>
      <c r="AT2551" s="839"/>
      <c r="AU2551" s="839"/>
      <c r="AV2551" s="839"/>
      <c r="AW2551" s="839"/>
      <c r="AX2551" s="839"/>
      <c r="AY2551" s="839"/>
      <c r="AZ2551" s="839"/>
      <c r="BA2551" s="839"/>
      <c r="BB2551" s="839"/>
      <c r="BC2551" s="839"/>
      <c r="BD2551" s="839"/>
      <c r="BE2551" s="839"/>
      <c r="BF2551" s="839"/>
      <c r="BG2551" s="839"/>
      <c r="BH2551" s="839"/>
      <c r="BI2551" s="839"/>
      <c r="BJ2551" s="839"/>
      <c r="BK2551" s="839"/>
      <c r="BL2551" s="839"/>
      <c r="BM2551" s="839"/>
      <c r="BN2551" s="839"/>
      <c r="BO2551" s="839"/>
      <c r="BP2551" s="839"/>
      <c r="BQ2551" s="839"/>
      <c r="BR2551" s="839"/>
      <c r="BS2551" s="839"/>
    </row>
    <row r="2552" spans="1:71" s="575" customFormat="1" ht="15.6" customHeight="1" outlineLevel="2" x14ac:dyDescent="0.2">
      <c r="A2552" s="811"/>
      <c r="B2552" s="688"/>
      <c r="C2552" s="694"/>
      <c r="D2552" s="576" t="s">
        <v>1877</v>
      </c>
      <c r="E2552" s="591"/>
      <c r="F2552" s="592"/>
      <c r="G2552" s="572"/>
      <c r="H2552" s="572"/>
      <c r="I2552" s="773"/>
      <c r="J2552" s="771"/>
      <c r="K2552" s="771"/>
      <c r="L2552" s="771"/>
      <c r="M2552" s="772"/>
      <c r="N2552" s="704"/>
      <c r="O2552" s="888"/>
      <c r="P2552" s="888"/>
      <c r="Q2552" s="891"/>
      <c r="R2552" s="889"/>
      <c r="S2552" s="889"/>
      <c r="T2552" s="889"/>
      <c r="U2552" s="889"/>
      <c r="V2552" s="889"/>
      <c r="W2552" s="889"/>
      <c r="X2552" s="889"/>
      <c r="Y2552" s="890"/>
      <c r="Z2552" s="841"/>
      <c r="AA2552" s="839"/>
      <c r="AB2552" s="839"/>
      <c r="AC2552" s="839"/>
      <c r="AD2552" s="839"/>
      <c r="AE2552" s="839"/>
      <c r="AF2552" s="839"/>
      <c r="AG2552" s="839"/>
      <c r="AH2552" s="839"/>
      <c r="AI2552" s="839"/>
      <c r="AJ2552" s="839"/>
      <c r="AK2552" s="839"/>
      <c r="AL2552" s="839"/>
      <c r="AM2552" s="839"/>
      <c r="AN2552" s="839"/>
      <c r="AO2552" s="839"/>
      <c r="AP2552" s="839"/>
      <c r="AQ2552" s="839"/>
      <c r="AR2552" s="839"/>
      <c r="AS2552" s="839"/>
      <c r="AT2552" s="839"/>
      <c r="AU2552" s="839"/>
      <c r="AV2552" s="839"/>
      <c r="AW2552" s="839"/>
      <c r="AX2552" s="839"/>
      <c r="AY2552" s="839"/>
      <c r="AZ2552" s="839"/>
      <c r="BA2552" s="839"/>
      <c r="BB2552" s="839"/>
      <c r="BC2552" s="839"/>
      <c r="BD2552" s="839"/>
      <c r="BE2552" s="839"/>
      <c r="BF2552" s="839"/>
      <c r="BG2552" s="839"/>
      <c r="BH2552" s="839"/>
      <c r="BI2552" s="839"/>
      <c r="BJ2552" s="839"/>
      <c r="BK2552" s="839"/>
      <c r="BL2552" s="839"/>
      <c r="BM2552" s="839"/>
      <c r="BN2552" s="839"/>
      <c r="BO2552" s="839"/>
      <c r="BP2552" s="839"/>
      <c r="BQ2552" s="839"/>
      <c r="BR2552" s="839"/>
      <c r="BS2552" s="839"/>
    </row>
    <row r="2553" spans="1:71" ht="15.6" customHeight="1" outlineLevel="2" x14ac:dyDescent="0.2">
      <c r="B2553" s="578"/>
      <c r="D2553" s="576" t="s">
        <v>1878</v>
      </c>
      <c r="E2553" s="591"/>
      <c r="F2553" s="592"/>
      <c r="G2553" s="572"/>
      <c r="H2553" s="572"/>
      <c r="I2553" s="773"/>
      <c r="J2553" s="771"/>
      <c r="K2553" s="771"/>
      <c r="L2553" s="771"/>
      <c r="M2553" s="772"/>
      <c r="N2553" s="703"/>
      <c r="O2553" s="888"/>
      <c r="P2553" s="888"/>
      <c r="Q2553" s="888"/>
      <c r="R2553" s="888"/>
      <c r="S2553" s="888"/>
      <c r="T2553" s="888"/>
      <c r="U2553" s="888"/>
      <c r="V2553" s="888"/>
      <c r="W2553" s="888"/>
      <c r="X2553" s="888"/>
    </row>
    <row r="2554" spans="1:71" ht="15.6" customHeight="1" outlineLevel="2" x14ac:dyDescent="0.2">
      <c r="B2554" s="578"/>
      <c r="D2554" s="576" t="s">
        <v>1885</v>
      </c>
      <c r="E2554" s="579"/>
      <c r="G2554" s="580"/>
      <c r="H2554" s="580"/>
      <c r="N2554" s="703"/>
      <c r="O2554" s="888"/>
      <c r="P2554" s="888"/>
      <c r="Q2554" s="891"/>
    </row>
    <row r="2555" spans="1:71" s="575" customFormat="1" ht="15.6" customHeight="1" outlineLevel="2" x14ac:dyDescent="0.2">
      <c r="A2555" s="811"/>
      <c r="B2555" s="688"/>
      <c r="C2555" s="694"/>
      <c r="D2555" s="576" t="s">
        <v>1886</v>
      </c>
      <c r="E2555" s="591"/>
      <c r="F2555" s="592"/>
      <c r="G2555" s="572"/>
      <c r="H2555" s="572"/>
      <c r="I2555" s="773"/>
      <c r="J2555" s="771"/>
      <c r="K2555" s="771"/>
      <c r="L2555" s="771"/>
      <c r="M2555" s="772"/>
      <c r="N2555" s="704"/>
      <c r="O2555" s="888"/>
      <c r="P2555" s="888"/>
      <c r="Q2555" s="891"/>
      <c r="R2555" s="889"/>
      <c r="S2555" s="889"/>
      <c r="T2555" s="889"/>
      <c r="U2555" s="889"/>
      <c r="V2555" s="889"/>
      <c r="W2555" s="889"/>
      <c r="X2555" s="889"/>
      <c r="Y2555" s="890"/>
      <c r="Z2555" s="841"/>
      <c r="AA2555" s="839"/>
      <c r="AB2555" s="839"/>
      <c r="AC2555" s="839"/>
      <c r="AD2555" s="839"/>
      <c r="AE2555" s="839"/>
      <c r="AF2555" s="839"/>
      <c r="AG2555" s="839"/>
      <c r="AH2555" s="839"/>
      <c r="AI2555" s="839"/>
      <c r="AJ2555" s="839"/>
      <c r="AK2555" s="839"/>
      <c r="AL2555" s="839"/>
      <c r="AM2555" s="839"/>
      <c r="AN2555" s="839"/>
      <c r="AO2555" s="839"/>
      <c r="AP2555" s="839"/>
      <c r="AQ2555" s="839"/>
      <c r="AR2555" s="839"/>
      <c r="AS2555" s="839"/>
      <c r="AT2555" s="839"/>
      <c r="AU2555" s="839"/>
      <c r="AV2555" s="839"/>
      <c r="AW2555" s="839"/>
      <c r="AX2555" s="839"/>
      <c r="AY2555" s="839"/>
      <c r="AZ2555" s="839"/>
      <c r="BA2555" s="839"/>
      <c r="BB2555" s="839"/>
      <c r="BC2555" s="839"/>
      <c r="BD2555" s="839"/>
      <c r="BE2555" s="839"/>
      <c r="BF2555" s="839"/>
      <c r="BG2555" s="839"/>
      <c r="BH2555" s="839"/>
      <c r="BI2555" s="839"/>
      <c r="BJ2555" s="839"/>
      <c r="BK2555" s="839"/>
      <c r="BL2555" s="839"/>
      <c r="BM2555" s="839"/>
      <c r="BN2555" s="839"/>
      <c r="BO2555" s="839"/>
      <c r="BP2555" s="839"/>
      <c r="BQ2555" s="839"/>
      <c r="BR2555" s="839"/>
      <c r="BS2555" s="839"/>
    </row>
    <row r="2556" spans="1:71" ht="15.6" customHeight="1" outlineLevel="2" x14ac:dyDescent="0.2">
      <c r="B2556" s="578"/>
      <c r="D2556" s="693"/>
      <c r="E2556" s="579"/>
      <c r="G2556" s="580"/>
      <c r="H2556" s="580"/>
      <c r="N2556" s="703"/>
      <c r="O2556" s="888"/>
      <c r="P2556" s="888"/>
      <c r="Q2556" s="891"/>
    </row>
    <row r="2557" spans="1:71" ht="9" customHeight="1" outlineLevel="1" x14ac:dyDescent="0.2">
      <c r="B2557" s="582"/>
      <c r="D2557" s="583"/>
      <c r="E2557" s="585"/>
      <c r="F2557" s="583"/>
      <c r="G2557" s="584"/>
      <c r="H2557" s="584"/>
      <c r="I2557" s="769"/>
      <c r="J2557" s="769"/>
      <c r="K2557" s="769"/>
      <c r="L2557" s="769"/>
      <c r="M2557" s="769"/>
      <c r="N2557" s="694"/>
      <c r="O2557" s="892"/>
      <c r="P2557" s="892"/>
      <c r="Q2557" s="892"/>
      <c r="R2557" s="893"/>
      <c r="S2557" s="893"/>
      <c r="T2557" s="893"/>
      <c r="U2557" s="893"/>
      <c r="V2557" s="893"/>
      <c r="W2557" s="893"/>
      <c r="X2557" s="893"/>
      <c r="Y2557" s="892"/>
      <c r="Z2557" s="837"/>
      <c r="AA2557" s="838"/>
      <c r="AG2557" s="835"/>
      <c r="AH2557" s="835"/>
    </row>
    <row r="2558" spans="1:71" s="789" customFormat="1" ht="15.6" customHeight="1" outlineLevel="1" x14ac:dyDescent="0.2">
      <c r="B2558" s="569" t="s">
        <v>1939</v>
      </c>
      <c r="C2558" s="814"/>
      <c r="D2558" s="570" t="s">
        <v>2032</v>
      </c>
      <c r="E2558" s="577">
        <v>1</v>
      </c>
      <c r="F2558" s="570" t="s">
        <v>72</v>
      </c>
      <c r="G2558" s="571"/>
      <c r="H2558" s="571">
        <f>SUM(H2559:H2571)</f>
        <v>0</v>
      </c>
      <c r="I2558" s="767"/>
      <c r="J2558" s="767">
        <f>SUM(J2559:J2571)</f>
        <v>0</v>
      </c>
      <c r="K2558" s="767"/>
      <c r="L2558" s="767">
        <f>SUM(L2559:L2571)</f>
        <v>0</v>
      </c>
      <c r="M2558" s="767">
        <f>SUM(M2559:M2571)</f>
        <v>0</v>
      </c>
      <c r="N2558" s="814"/>
      <c r="O2558" s="884">
        <f>SUM(O2559:O2571)</f>
        <v>0</v>
      </c>
      <c r="P2558" s="885" t="str">
        <f>B2558</f>
        <v>V5-1-D3</v>
      </c>
      <c r="Q2558" s="885"/>
      <c r="R2558" s="886"/>
      <c r="S2558" s="886"/>
      <c r="T2558" s="886"/>
      <c r="U2558" s="886"/>
      <c r="V2558" s="886"/>
      <c r="W2558" s="886"/>
      <c r="X2558" s="886">
        <f>SUM(X2559:X2571)</f>
        <v>0</v>
      </c>
      <c r="Y2558" s="887"/>
      <c r="Z2558" s="832"/>
      <c r="AA2558" s="832"/>
      <c r="AB2558" s="832"/>
      <c r="AC2558" s="832"/>
      <c r="AD2558" s="832"/>
      <c r="AE2558" s="832"/>
      <c r="AF2558" s="832"/>
      <c r="AG2558" s="832"/>
      <c r="AH2558" s="832"/>
      <c r="AI2558" s="832"/>
      <c r="AJ2558" s="832"/>
      <c r="AK2558" s="832"/>
      <c r="AL2558" s="832"/>
      <c r="AM2558" s="832"/>
      <c r="AN2558" s="832"/>
      <c r="AO2558" s="832"/>
      <c r="AP2558" s="832"/>
      <c r="AQ2558" s="832"/>
      <c r="AR2558" s="832"/>
      <c r="AS2558" s="832"/>
      <c r="AT2558" s="832"/>
      <c r="AU2558" s="832"/>
      <c r="AV2558" s="832"/>
      <c r="AW2558" s="832"/>
      <c r="AX2558" s="832"/>
      <c r="AY2558" s="832"/>
      <c r="AZ2558" s="832"/>
      <c r="BA2558" s="832"/>
      <c r="BB2558" s="832"/>
      <c r="BC2558" s="832"/>
      <c r="BD2558" s="832"/>
      <c r="BE2558" s="832"/>
      <c r="BF2558" s="832"/>
      <c r="BG2558" s="832"/>
      <c r="BH2558" s="832"/>
      <c r="BI2558" s="832"/>
      <c r="BJ2558" s="832"/>
      <c r="BK2558" s="832"/>
      <c r="BL2558" s="832"/>
      <c r="BM2558" s="832"/>
      <c r="BN2558" s="832"/>
      <c r="BO2558" s="832"/>
      <c r="BP2558" s="832"/>
      <c r="BQ2558" s="832"/>
      <c r="BR2558" s="832"/>
      <c r="BS2558" s="832"/>
    </row>
    <row r="2559" spans="1:71" ht="15.6" customHeight="1" outlineLevel="2" x14ac:dyDescent="0.2">
      <c r="B2559" s="578"/>
      <c r="D2559" s="587" t="s">
        <v>1883</v>
      </c>
      <c r="E2559" s="579"/>
      <c r="G2559" s="580"/>
      <c r="H2559" s="580"/>
      <c r="I2559" s="774"/>
      <c r="J2559" s="774"/>
      <c r="K2559" s="774"/>
      <c r="N2559" s="703"/>
      <c r="O2559" s="888"/>
      <c r="P2559" s="888"/>
      <c r="Q2559" s="888"/>
    </row>
    <row r="2560" spans="1:71" s="575" customFormat="1" ht="15.6" customHeight="1" outlineLevel="2" x14ac:dyDescent="0.2">
      <c r="A2560" s="811"/>
      <c r="B2560" s="688"/>
      <c r="C2560" s="694"/>
      <c r="D2560" s="576" t="str">
        <f>D2558</f>
        <v>Plaatsen van decentrale mechanische WTW** systeem (Type 3. Tussenwoning)</v>
      </c>
      <c r="E2560" s="579">
        <v>1</v>
      </c>
      <c r="F2560" s="607" t="s">
        <v>72</v>
      </c>
      <c r="G2560" s="580"/>
      <c r="H2560" s="580">
        <f>E2560*G2560</f>
        <v>0</v>
      </c>
      <c r="I2560" s="768"/>
      <c r="J2560" s="768">
        <f>E2560*I2560</f>
        <v>0</v>
      </c>
      <c r="K2560" s="768"/>
      <c r="L2560" s="768">
        <f>K2560*E2560</f>
        <v>0</v>
      </c>
      <c r="M2560" s="768">
        <f>J2560+H2560*Tabellen!$K$2+L2560</f>
        <v>0</v>
      </c>
      <c r="N2560" s="704"/>
      <c r="O2560" s="889">
        <f>M2560</f>
        <v>0</v>
      </c>
      <c r="P2560" s="890"/>
      <c r="Q2560" s="891"/>
      <c r="R2560" s="911">
        <v>0.35</v>
      </c>
      <c r="S2560" s="889">
        <f>O2560*R2560</f>
        <v>0</v>
      </c>
      <c r="T2560" s="889">
        <f>O2560-S2560</f>
        <v>0</v>
      </c>
      <c r="U2560" s="889"/>
      <c r="V2560" s="889">
        <f>O2560*Tabellen!$H$2</f>
        <v>0</v>
      </c>
      <c r="W2560" s="889">
        <f>U2560+V2560</f>
        <v>0</v>
      </c>
      <c r="X2560" s="889">
        <f>O2560+W2560</f>
        <v>0</v>
      </c>
      <c r="Y2560" s="890"/>
      <c r="Z2560" s="841"/>
      <c r="AA2560" s="839"/>
      <c r="AB2560" s="839"/>
      <c r="AC2560" s="839"/>
      <c r="AD2560" s="839"/>
      <c r="AE2560" s="839"/>
      <c r="AF2560" s="839"/>
      <c r="AG2560" s="839"/>
      <c r="AH2560" s="839"/>
      <c r="AI2560" s="839"/>
      <c r="AJ2560" s="839"/>
      <c r="AK2560" s="839"/>
      <c r="AL2560" s="839"/>
      <c r="AM2560" s="839"/>
      <c r="AN2560" s="839"/>
      <c r="AO2560" s="839"/>
      <c r="AP2560" s="839"/>
      <c r="AQ2560" s="839"/>
      <c r="AR2560" s="839"/>
      <c r="AS2560" s="839"/>
      <c r="AT2560" s="839"/>
      <c r="AU2560" s="839"/>
      <c r="AV2560" s="839"/>
      <c r="AW2560" s="839"/>
      <c r="AX2560" s="839"/>
      <c r="AY2560" s="839"/>
      <c r="AZ2560" s="839"/>
      <c r="BA2560" s="839"/>
      <c r="BB2560" s="839"/>
      <c r="BC2560" s="839"/>
      <c r="BD2560" s="839"/>
      <c r="BE2560" s="839"/>
      <c r="BF2560" s="839"/>
      <c r="BG2560" s="839"/>
      <c r="BH2560" s="839"/>
      <c r="BI2560" s="839"/>
      <c r="BJ2560" s="839"/>
      <c r="BK2560" s="839"/>
      <c r="BL2560" s="839"/>
      <c r="BM2560" s="839"/>
      <c r="BN2560" s="839"/>
      <c r="BO2560" s="839"/>
      <c r="BP2560" s="839"/>
      <c r="BQ2560" s="839"/>
      <c r="BR2560" s="839"/>
      <c r="BS2560" s="839"/>
    </row>
    <row r="2561" spans="1:71" s="575" customFormat="1" ht="15.6" customHeight="1" outlineLevel="2" x14ac:dyDescent="0.2">
      <c r="A2561" s="811"/>
      <c r="B2561" s="688"/>
      <c r="C2561" s="694"/>
      <c r="D2561" s="576" t="s">
        <v>1881</v>
      </c>
      <c r="E2561" s="591"/>
      <c r="F2561" s="592"/>
      <c r="G2561" s="572"/>
      <c r="H2561" s="572"/>
      <c r="I2561" s="773"/>
      <c r="J2561" s="771"/>
      <c r="K2561" s="771"/>
      <c r="L2561" s="771"/>
      <c r="M2561" s="772"/>
      <c r="N2561" s="704"/>
      <c r="O2561" s="890"/>
      <c r="P2561" s="890"/>
      <c r="Q2561" s="891"/>
      <c r="R2561" s="889"/>
      <c r="S2561" s="889"/>
      <c r="T2561" s="889"/>
      <c r="U2561" s="889"/>
      <c r="V2561" s="889"/>
      <c r="W2561" s="889"/>
      <c r="X2561" s="889"/>
      <c r="Y2561" s="890"/>
      <c r="Z2561" s="841"/>
      <c r="AA2561" s="839"/>
      <c r="AB2561" s="839"/>
      <c r="AC2561" s="839"/>
      <c r="AD2561" s="839"/>
      <c r="AE2561" s="839"/>
      <c r="AF2561" s="839"/>
      <c r="AG2561" s="839"/>
      <c r="AH2561" s="839"/>
      <c r="AI2561" s="839"/>
      <c r="AJ2561" s="839"/>
      <c r="AK2561" s="839"/>
      <c r="AL2561" s="839"/>
      <c r="AM2561" s="839"/>
      <c r="AN2561" s="839"/>
      <c r="AO2561" s="839"/>
      <c r="AP2561" s="839"/>
      <c r="AQ2561" s="839"/>
      <c r="AR2561" s="839"/>
      <c r="AS2561" s="839"/>
      <c r="AT2561" s="839"/>
      <c r="AU2561" s="839"/>
      <c r="AV2561" s="839"/>
      <c r="AW2561" s="839"/>
      <c r="AX2561" s="839"/>
      <c r="AY2561" s="839"/>
      <c r="AZ2561" s="839"/>
      <c r="BA2561" s="839"/>
      <c r="BB2561" s="839"/>
      <c r="BC2561" s="839"/>
      <c r="BD2561" s="839"/>
      <c r="BE2561" s="839"/>
      <c r="BF2561" s="839"/>
      <c r="BG2561" s="839"/>
      <c r="BH2561" s="839"/>
      <c r="BI2561" s="839"/>
      <c r="BJ2561" s="839"/>
      <c r="BK2561" s="839"/>
      <c r="BL2561" s="839"/>
      <c r="BM2561" s="839"/>
      <c r="BN2561" s="839"/>
      <c r="BO2561" s="839"/>
      <c r="BP2561" s="839"/>
      <c r="BQ2561" s="839"/>
      <c r="BR2561" s="839"/>
      <c r="BS2561" s="839"/>
    </row>
    <row r="2562" spans="1:71" s="575" customFormat="1" ht="15.6" customHeight="1" outlineLevel="2" x14ac:dyDescent="0.2">
      <c r="A2562" s="811"/>
      <c r="B2562" s="688"/>
      <c r="C2562" s="694"/>
      <c r="D2562" s="576" t="s">
        <v>1882</v>
      </c>
      <c r="E2562" s="591"/>
      <c r="F2562" s="592"/>
      <c r="G2562" s="572"/>
      <c r="H2562" s="572"/>
      <c r="I2562" s="773"/>
      <c r="J2562" s="771"/>
      <c r="K2562" s="771"/>
      <c r="L2562" s="771"/>
      <c r="M2562" s="772"/>
      <c r="N2562" s="704"/>
      <c r="O2562" s="890"/>
      <c r="P2562" s="890"/>
      <c r="Q2562" s="891"/>
      <c r="R2562" s="889"/>
      <c r="S2562" s="889"/>
      <c r="T2562" s="889"/>
      <c r="U2562" s="889"/>
      <c r="V2562" s="889"/>
      <c r="W2562" s="889"/>
      <c r="X2562" s="889"/>
      <c r="Y2562" s="890"/>
      <c r="Z2562" s="841"/>
      <c r="AA2562" s="839"/>
      <c r="AB2562" s="839"/>
      <c r="AC2562" s="839"/>
      <c r="AD2562" s="839"/>
      <c r="AE2562" s="839"/>
      <c r="AF2562" s="839"/>
      <c r="AG2562" s="839"/>
      <c r="AH2562" s="839"/>
      <c r="AI2562" s="839"/>
      <c r="AJ2562" s="839"/>
      <c r="AK2562" s="839"/>
      <c r="AL2562" s="839"/>
      <c r="AM2562" s="839"/>
      <c r="AN2562" s="839"/>
      <c r="AO2562" s="839"/>
      <c r="AP2562" s="839"/>
      <c r="AQ2562" s="839"/>
      <c r="AR2562" s="839"/>
      <c r="AS2562" s="839"/>
      <c r="AT2562" s="839"/>
      <c r="AU2562" s="839"/>
      <c r="AV2562" s="839"/>
      <c r="AW2562" s="839"/>
      <c r="AX2562" s="839"/>
      <c r="AY2562" s="839"/>
      <c r="AZ2562" s="839"/>
      <c r="BA2562" s="839"/>
      <c r="BB2562" s="839"/>
      <c r="BC2562" s="839"/>
      <c r="BD2562" s="839"/>
      <c r="BE2562" s="839"/>
      <c r="BF2562" s="839"/>
      <c r="BG2562" s="839"/>
      <c r="BH2562" s="839"/>
      <c r="BI2562" s="839"/>
      <c r="BJ2562" s="839"/>
      <c r="BK2562" s="839"/>
      <c r="BL2562" s="839"/>
      <c r="BM2562" s="839"/>
      <c r="BN2562" s="839"/>
      <c r="BO2562" s="839"/>
      <c r="BP2562" s="839"/>
      <c r="BQ2562" s="839"/>
      <c r="BR2562" s="839"/>
      <c r="BS2562" s="839"/>
    </row>
    <row r="2563" spans="1:71" s="575" customFormat="1" ht="15.6" customHeight="1" outlineLevel="2" x14ac:dyDescent="0.2">
      <c r="A2563" s="811"/>
      <c r="B2563" s="688"/>
      <c r="C2563" s="694"/>
      <c r="D2563" s="576" t="s">
        <v>1893</v>
      </c>
      <c r="E2563" s="591"/>
      <c r="F2563" s="592"/>
      <c r="G2563" s="572"/>
      <c r="H2563" s="572"/>
      <c r="I2563" s="773"/>
      <c r="J2563" s="771"/>
      <c r="K2563" s="771"/>
      <c r="L2563" s="771"/>
      <c r="M2563" s="772"/>
      <c r="N2563" s="704"/>
      <c r="O2563" s="890"/>
      <c r="P2563" s="890"/>
      <c r="Q2563" s="891"/>
      <c r="R2563" s="889"/>
      <c r="S2563" s="889"/>
      <c r="T2563" s="889"/>
      <c r="U2563" s="889"/>
      <c r="V2563" s="889"/>
      <c r="W2563" s="889"/>
      <c r="X2563" s="889"/>
      <c r="Y2563" s="890"/>
      <c r="Z2563" s="841"/>
      <c r="AA2563" s="839"/>
      <c r="AB2563" s="839"/>
      <c r="AC2563" s="839"/>
      <c r="AD2563" s="839"/>
      <c r="AE2563" s="839"/>
      <c r="AF2563" s="839"/>
      <c r="AG2563" s="839"/>
      <c r="AH2563" s="839"/>
      <c r="AI2563" s="839"/>
      <c r="AJ2563" s="839"/>
      <c r="AK2563" s="839"/>
      <c r="AL2563" s="839"/>
      <c r="AM2563" s="839"/>
      <c r="AN2563" s="839"/>
      <c r="AO2563" s="839"/>
      <c r="AP2563" s="839"/>
      <c r="AQ2563" s="839"/>
      <c r="AR2563" s="839"/>
      <c r="AS2563" s="839"/>
      <c r="AT2563" s="839"/>
      <c r="AU2563" s="839"/>
      <c r="AV2563" s="839"/>
      <c r="AW2563" s="839"/>
      <c r="AX2563" s="839"/>
      <c r="AY2563" s="839"/>
      <c r="AZ2563" s="839"/>
      <c r="BA2563" s="839"/>
      <c r="BB2563" s="839"/>
      <c r="BC2563" s="839"/>
      <c r="BD2563" s="839"/>
      <c r="BE2563" s="839"/>
      <c r="BF2563" s="839"/>
      <c r="BG2563" s="839"/>
      <c r="BH2563" s="839"/>
      <c r="BI2563" s="839"/>
      <c r="BJ2563" s="839"/>
      <c r="BK2563" s="839"/>
      <c r="BL2563" s="839"/>
      <c r="BM2563" s="839"/>
      <c r="BN2563" s="839"/>
      <c r="BO2563" s="839"/>
      <c r="BP2563" s="839"/>
      <c r="BQ2563" s="839"/>
      <c r="BR2563" s="839"/>
      <c r="BS2563" s="839"/>
    </row>
    <row r="2564" spans="1:71" s="575" customFormat="1" ht="15.6" customHeight="1" outlineLevel="2" x14ac:dyDescent="0.2">
      <c r="A2564" s="811"/>
      <c r="B2564" s="688"/>
      <c r="C2564" s="694"/>
      <c r="D2564" s="576" t="s">
        <v>1887</v>
      </c>
      <c r="E2564" s="591"/>
      <c r="F2564" s="592"/>
      <c r="G2564" s="572"/>
      <c r="H2564" s="572"/>
      <c r="I2564" s="773"/>
      <c r="J2564" s="771"/>
      <c r="K2564" s="771"/>
      <c r="L2564" s="771"/>
      <c r="M2564" s="772"/>
      <c r="N2564" s="704"/>
      <c r="O2564" s="890"/>
      <c r="P2564" s="890"/>
      <c r="Q2564" s="891"/>
      <c r="R2564" s="889"/>
      <c r="S2564" s="889"/>
      <c r="T2564" s="889"/>
      <c r="U2564" s="889"/>
      <c r="V2564" s="889"/>
      <c r="W2564" s="889"/>
      <c r="X2564" s="889"/>
      <c r="Y2564" s="890"/>
      <c r="Z2564" s="841"/>
      <c r="AA2564" s="839"/>
      <c r="AB2564" s="839"/>
      <c r="AC2564" s="839"/>
      <c r="AD2564" s="839"/>
      <c r="AE2564" s="839"/>
      <c r="AF2564" s="839"/>
      <c r="AG2564" s="839"/>
      <c r="AH2564" s="839"/>
      <c r="AI2564" s="839"/>
      <c r="AJ2564" s="839"/>
      <c r="AK2564" s="839"/>
      <c r="AL2564" s="839"/>
      <c r="AM2564" s="839"/>
      <c r="AN2564" s="839"/>
      <c r="AO2564" s="839"/>
      <c r="AP2564" s="839"/>
      <c r="AQ2564" s="839"/>
      <c r="AR2564" s="839"/>
      <c r="AS2564" s="839"/>
      <c r="AT2564" s="839"/>
      <c r="AU2564" s="839"/>
      <c r="AV2564" s="839"/>
      <c r="AW2564" s="839"/>
      <c r="AX2564" s="839"/>
      <c r="AY2564" s="839"/>
      <c r="AZ2564" s="839"/>
      <c r="BA2564" s="839"/>
      <c r="BB2564" s="839"/>
      <c r="BC2564" s="839"/>
      <c r="BD2564" s="839"/>
      <c r="BE2564" s="839"/>
      <c r="BF2564" s="839"/>
      <c r="BG2564" s="839"/>
      <c r="BH2564" s="839"/>
      <c r="BI2564" s="839"/>
      <c r="BJ2564" s="839"/>
      <c r="BK2564" s="839"/>
      <c r="BL2564" s="839"/>
      <c r="BM2564" s="839"/>
      <c r="BN2564" s="839"/>
      <c r="BO2564" s="839"/>
      <c r="BP2564" s="839"/>
      <c r="BQ2564" s="839"/>
      <c r="BR2564" s="839"/>
      <c r="BS2564" s="839"/>
    </row>
    <row r="2565" spans="1:71" s="575" customFormat="1" ht="15.6" customHeight="1" outlineLevel="2" x14ac:dyDescent="0.2">
      <c r="A2565" s="811"/>
      <c r="B2565" s="688"/>
      <c r="C2565" s="694"/>
      <c r="D2565" s="576" t="s">
        <v>1894</v>
      </c>
      <c r="E2565" s="591"/>
      <c r="F2565" s="592"/>
      <c r="G2565" s="572"/>
      <c r="H2565" s="572"/>
      <c r="I2565" s="773"/>
      <c r="J2565" s="771"/>
      <c r="K2565" s="771"/>
      <c r="L2565" s="771"/>
      <c r="M2565" s="772"/>
      <c r="N2565" s="704"/>
      <c r="O2565" s="890"/>
      <c r="P2565" s="890"/>
      <c r="Q2565" s="891"/>
      <c r="R2565" s="889"/>
      <c r="S2565" s="889"/>
      <c r="T2565" s="889"/>
      <c r="U2565" s="889"/>
      <c r="V2565" s="889"/>
      <c r="W2565" s="889"/>
      <c r="X2565" s="889"/>
      <c r="Y2565" s="890"/>
      <c r="Z2565" s="841"/>
      <c r="AA2565" s="839"/>
      <c r="AB2565" s="839"/>
      <c r="AC2565" s="839"/>
      <c r="AD2565" s="839"/>
      <c r="AE2565" s="839"/>
      <c r="AF2565" s="839"/>
      <c r="AG2565" s="839"/>
      <c r="AH2565" s="839"/>
      <c r="AI2565" s="839"/>
      <c r="AJ2565" s="839"/>
      <c r="AK2565" s="839"/>
      <c r="AL2565" s="839"/>
      <c r="AM2565" s="839"/>
      <c r="AN2565" s="839"/>
      <c r="AO2565" s="839"/>
      <c r="AP2565" s="839"/>
      <c r="AQ2565" s="839"/>
      <c r="AR2565" s="839"/>
      <c r="AS2565" s="839"/>
      <c r="AT2565" s="839"/>
      <c r="AU2565" s="839"/>
      <c r="AV2565" s="839"/>
      <c r="AW2565" s="839"/>
      <c r="AX2565" s="839"/>
      <c r="AY2565" s="839"/>
      <c r="AZ2565" s="839"/>
      <c r="BA2565" s="839"/>
      <c r="BB2565" s="839"/>
      <c r="BC2565" s="839"/>
      <c r="BD2565" s="839"/>
      <c r="BE2565" s="839"/>
      <c r="BF2565" s="839"/>
      <c r="BG2565" s="839"/>
      <c r="BH2565" s="839"/>
      <c r="BI2565" s="839"/>
      <c r="BJ2565" s="839"/>
      <c r="BK2565" s="839"/>
      <c r="BL2565" s="839"/>
      <c r="BM2565" s="839"/>
      <c r="BN2565" s="839"/>
      <c r="BO2565" s="839"/>
      <c r="BP2565" s="839"/>
      <c r="BQ2565" s="839"/>
      <c r="BR2565" s="839"/>
      <c r="BS2565" s="839"/>
    </row>
    <row r="2566" spans="1:71" s="575" customFormat="1" ht="15.6" customHeight="1" outlineLevel="2" x14ac:dyDescent="0.2">
      <c r="A2566" s="811"/>
      <c r="B2566" s="688"/>
      <c r="C2566" s="694"/>
      <c r="D2566" s="576" t="s">
        <v>1884</v>
      </c>
      <c r="E2566" s="591"/>
      <c r="F2566" s="592"/>
      <c r="G2566" s="572"/>
      <c r="H2566" s="572"/>
      <c r="I2566" s="773"/>
      <c r="J2566" s="771"/>
      <c r="K2566" s="771"/>
      <c r="L2566" s="771"/>
      <c r="M2566" s="772"/>
      <c r="N2566" s="704"/>
      <c r="O2566" s="888"/>
      <c r="P2566" s="888"/>
      <c r="Q2566" s="891"/>
      <c r="R2566" s="889"/>
      <c r="S2566" s="889"/>
      <c r="T2566" s="889"/>
      <c r="U2566" s="889"/>
      <c r="V2566" s="889"/>
      <c r="W2566" s="889"/>
      <c r="X2566" s="889"/>
      <c r="Y2566" s="890"/>
      <c r="Z2566" s="841"/>
      <c r="AA2566" s="839"/>
      <c r="AB2566" s="839"/>
      <c r="AC2566" s="839"/>
      <c r="AD2566" s="839"/>
      <c r="AE2566" s="839"/>
      <c r="AF2566" s="839"/>
      <c r="AG2566" s="839"/>
      <c r="AH2566" s="839"/>
      <c r="AI2566" s="839"/>
      <c r="AJ2566" s="839"/>
      <c r="AK2566" s="839"/>
      <c r="AL2566" s="839"/>
      <c r="AM2566" s="839"/>
      <c r="AN2566" s="839"/>
      <c r="AO2566" s="839"/>
      <c r="AP2566" s="839"/>
      <c r="AQ2566" s="839"/>
      <c r="AR2566" s="839"/>
      <c r="AS2566" s="839"/>
      <c r="AT2566" s="839"/>
      <c r="AU2566" s="839"/>
      <c r="AV2566" s="839"/>
      <c r="AW2566" s="839"/>
      <c r="AX2566" s="839"/>
      <c r="AY2566" s="839"/>
      <c r="AZ2566" s="839"/>
      <c r="BA2566" s="839"/>
      <c r="BB2566" s="839"/>
      <c r="BC2566" s="839"/>
      <c r="BD2566" s="839"/>
      <c r="BE2566" s="839"/>
      <c r="BF2566" s="839"/>
      <c r="BG2566" s="839"/>
      <c r="BH2566" s="839"/>
      <c r="BI2566" s="839"/>
      <c r="BJ2566" s="839"/>
      <c r="BK2566" s="839"/>
      <c r="BL2566" s="839"/>
      <c r="BM2566" s="839"/>
      <c r="BN2566" s="839"/>
      <c r="BO2566" s="839"/>
      <c r="BP2566" s="839"/>
      <c r="BQ2566" s="839"/>
      <c r="BR2566" s="839"/>
      <c r="BS2566" s="839"/>
    </row>
    <row r="2567" spans="1:71" s="575" customFormat="1" ht="15.6" customHeight="1" outlineLevel="2" x14ac:dyDescent="0.2">
      <c r="A2567" s="811"/>
      <c r="B2567" s="688"/>
      <c r="C2567" s="694"/>
      <c r="D2567" s="576" t="s">
        <v>1877</v>
      </c>
      <c r="E2567" s="591"/>
      <c r="F2567" s="592"/>
      <c r="G2567" s="572"/>
      <c r="H2567" s="572"/>
      <c r="I2567" s="773"/>
      <c r="J2567" s="771"/>
      <c r="K2567" s="771"/>
      <c r="L2567" s="771"/>
      <c r="M2567" s="772"/>
      <c r="N2567" s="704"/>
      <c r="O2567" s="888"/>
      <c r="P2567" s="888"/>
      <c r="Q2567" s="891"/>
      <c r="R2567" s="889"/>
      <c r="S2567" s="889"/>
      <c r="T2567" s="889"/>
      <c r="U2567" s="889"/>
      <c r="V2567" s="889"/>
      <c r="W2567" s="889"/>
      <c r="X2567" s="889"/>
      <c r="Y2567" s="890"/>
      <c r="Z2567" s="841"/>
      <c r="AA2567" s="839"/>
      <c r="AB2567" s="839"/>
      <c r="AC2567" s="839"/>
      <c r="AD2567" s="839"/>
      <c r="AE2567" s="839"/>
      <c r="AF2567" s="839"/>
      <c r="AG2567" s="839"/>
      <c r="AH2567" s="839"/>
      <c r="AI2567" s="839"/>
      <c r="AJ2567" s="839"/>
      <c r="AK2567" s="839"/>
      <c r="AL2567" s="839"/>
      <c r="AM2567" s="839"/>
      <c r="AN2567" s="839"/>
      <c r="AO2567" s="839"/>
      <c r="AP2567" s="839"/>
      <c r="AQ2567" s="839"/>
      <c r="AR2567" s="839"/>
      <c r="AS2567" s="839"/>
      <c r="AT2567" s="839"/>
      <c r="AU2567" s="839"/>
      <c r="AV2567" s="839"/>
      <c r="AW2567" s="839"/>
      <c r="AX2567" s="839"/>
      <c r="AY2567" s="839"/>
      <c r="AZ2567" s="839"/>
      <c r="BA2567" s="839"/>
      <c r="BB2567" s="839"/>
      <c r="BC2567" s="839"/>
      <c r="BD2567" s="839"/>
      <c r="BE2567" s="839"/>
      <c r="BF2567" s="839"/>
      <c r="BG2567" s="839"/>
      <c r="BH2567" s="839"/>
      <c r="BI2567" s="839"/>
      <c r="BJ2567" s="839"/>
      <c r="BK2567" s="839"/>
      <c r="BL2567" s="839"/>
      <c r="BM2567" s="839"/>
      <c r="BN2567" s="839"/>
      <c r="BO2567" s="839"/>
      <c r="BP2567" s="839"/>
      <c r="BQ2567" s="839"/>
      <c r="BR2567" s="839"/>
      <c r="BS2567" s="839"/>
    </row>
    <row r="2568" spans="1:71" ht="15.6" customHeight="1" outlineLevel="2" x14ac:dyDescent="0.2">
      <c r="B2568" s="578"/>
      <c r="D2568" s="576" t="s">
        <v>1878</v>
      </c>
      <c r="E2568" s="591"/>
      <c r="F2568" s="592"/>
      <c r="G2568" s="572"/>
      <c r="H2568" s="572"/>
      <c r="I2568" s="773"/>
      <c r="J2568" s="771"/>
      <c r="K2568" s="771"/>
      <c r="L2568" s="771"/>
      <c r="M2568" s="772"/>
      <c r="N2568" s="703"/>
      <c r="O2568" s="888"/>
      <c r="P2568" s="888"/>
      <c r="Q2568" s="888"/>
      <c r="R2568" s="888"/>
      <c r="S2568" s="888"/>
      <c r="T2568" s="888"/>
      <c r="U2568" s="888"/>
      <c r="V2568" s="888"/>
      <c r="W2568" s="888"/>
      <c r="X2568" s="888"/>
    </row>
    <row r="2569" spans="1:71" ht="15.6" customHeight="1" outlineLevel="2" x14ac:dyDescent="0.2">
      <c r="B2569" s="578"/>
      <c r="D2569" s="576" t="s">
        <v>1885</v>
      </c>
      <c r="E2569" s="579"/>
      <c r="G2569" s="580"/>
      <c r="H2569" s="580"/>
      <c r="N2569" s="703"/>
      <c r="O2569" s="888"/>
      <c r="P2569" s="888"/>
      <c r="Q2569" s="891"/>
    </row>
    <row r="2570" spans="1:71" s="575" customFormat="1" ht="15.6" customHeight="1" outlineLevel="2" x14ac:dyDescent="0.2">
      <c r="A2570" s="811"/>
      <c r="B2570" s="688"/>
      <c r="C2570" s="694"/>
      <c r="D2570" s="576" t="s">
        <v>1886</v>
      </c>
      <c r="E2570" s="591"/>
      <c r="F2570" s="592"/>
      <c r="G2570" s="572"/>
      <c r="H2570" s="572"/>
      <c r="I2570" s="773"/>
      <c r="J2570" s="771"/>
      <c r="K2570" s="771"/>
      <c r="L2570" s="771"/>
      <c r="M2570" s="772"/>
      <c r="N2570" s="704"/>
      <c r="O2570" s="888"/>
      <c r="P2570" s="888"/>
      <c r="Q2570" s="891"/>
      <c r="R2570" s="889"/>
      <c r="S2570" s="889"/>
      <c r="T2570" s="889"/>
      <c r="U2570" s="889"/>
      <c r="V2570" s="889"/>
      <c r="W2570" s="889"/>
      <c r="X2570" s="889"/>
      <c r="Y2570" s="890"/>
      <c r="Z2570" s="841"/>
      <c r="AA2570" s="839"/>
      <c r="AB2570" s="839"/>
      <c r="AC2570" s="839"/>
      <c r="AD2570" s="839"/>
      <c r="AE2570" s="839"/>
      <c r="AF2570" s="839"/>
      <c r="AG2570" s="839"/>
      <c r="AH2570" s="839"/>
      <c r="AI2570" s="839"/>
      <c r="AJ2570" s="839"/>
      <c r="AK2570" s="839"/>
      <c r="AL2570" s="839"/>
      <c r="AM2570" s="839"/>
      <c r="AN2570" s="839"/>
      <c r="AO2570" s="839"/>
      <c r="AP2570" s="839"/>
      <c r="AQ2570" s="839"/>
      <c r="AR2570" s="839"/>
      <c r="AS2570" s="839"/>
      <c r="AT2570" s="839"/>
      <c r="AU2570" s="839"/>
      <c r="AV2570" s="839"/>
      <c r="AW2570" s="839"/>
      <c r="AX2570" s="839"/>
      <c r="AY2570" s="839"/>
      <c r="AZ2570" s="839"/>
      <c r="BA2570" s="839"/>
      <c r="BB2570" s="839"/>
      <c r="BC2570" s="839"/>
      <c r="BD2570" s="839"/>
      <c r="BE2570" s="839"/>
      <c r="BF2570" s="839"/>
      <c r="BG2570" s="839"/>
      <c r="BH2570" s="839"/>
      <c r="BI2570" s="839"/>
      <c r="BJ2570" s="839"/>
      <c r="BK2570" s="839"/>
      <c r="BL2570" s="839"/>
      <c r="BM2570" s="839"/>
      <c r="BN2570" s="839"/>
      <c r="BO2570" s="839"/>
      <c r="BP2570" s="839"/>
      <c r="BQ2570" s="839"/>
      <c r="BR2570" s="839"/>
      <c r="BS2570" s="839"/>
    </row>
    <row r="2571" spans="1:71" ht="15.6" customHeight="1" outlineLevel="2" x14ac:dyDescent="0.2">
      <c r="B2571" s="578"/>
      <c r="D2571" s="693"/>
      <c r="E2571" s="579"/>
      <c r="G2571" s="580"/>
      <c r="H2571" s="580"/>
      <c r="N2571" s="703"/>
      <c r="O2571" s="888"/>
      <c r="P2571" s="888"/>
      <c r="Q2571" s="891"/>
    </row>
    <row r="2572" spans="1:71" ht="9" customHeight="1" outlineLevel="1" x14ac:dyDescent="0.2">
      <c r="B2572" s="582"/>
      <c r="D2572" s="583"/>
      <c r="E2572" s="585"/>
      <c r="F2572" s="583"/>
      <c r="G2572" s="584"/>
      <c r="H2572" s="584"/>
      <c r="I2572" s="769"/>
      <c r="J2572" s="769"/>
      <c r="K2572" s="769"/>
      <c r="L2572" s="769"/>
      <c r="M2572" s="769"/>
      <c r="N2572" s="694"/>
      <c r="O2572" s="892"/>
      <c r="P2572" s="892"/>
      <c r="Q2572" s="892"/>
      <c r="R2572" s="893"/>
      <c r="S2572" s="893"/>
      <c r="T2572" s="893"/>
      <c r="U2572" s="893"/>
      <c r="V2572" s="893"/>
      <c r="W2572" s="893"/>
      <c r="X2572" s="893"/>
      <c r="Y2572" s="892"/>
      <c r="Z2572" s="837"/>
      <c r="AA2572" s="838"/>
      <c r="AG2572" s="835"/>
      <c r="AH2572" s="835"/>
    </row>
    <row r="2573" spans="1:71" s="789" customFormat="1" ht="15.6" customHeight="1" outlineLevel="1" x14ac:dyDescent="0.2">
      <c r="B2573" s="569" t="s">
        <v>1940</v>
      </c>
      <c r="C2573" s="814"/>
      <c r="D2573" s="570" t="s">
        <v>2033</v>
      </c>
      <c r="E2573" s="577">
        <v>1</v>
      </c>
      <c r="F2573" s="570" t="s">
        <v>72</v>
      </c>
      <c r="G2573" s="571"/>
      <c r="H2573" s="571">
        <f>SUM(H2574:H2586)</f>
        <v>0</v>
      </c>
      <c r="I2573" s="767"/>
      <c r="J2573" s="767">
        <f>SUM(J2574:J2586)</f>
        <v>0</v>
      </c>
      <c r="K2573" s="767"/>
      <c r="L2573" s="767">
        <f>SUM(L2574:L2586)</f>
        <v>0</v>
      </c>
      <c r="M2573" s="767">
        <f>SUM(M2574:M2586)</f>
        <v>0</v>
      </c>
      <c r="N2573" s="814"/>
      <c r="O2573" s="884">
        <f>SUM(O2574:O2586)</f>
        <v>0</v>
      </c>
      <c r="P2573" s="885" t="str">
        <f>B2573</f>
        <v>V5-1-D4</v>
      </c>
      <c r="Q2573" s="885"/>
      <c r="R2573" s="886"/>
      <c r="S2573" s="886"/>
      <c r="T2573" s="886"/>
      <c r="U2573" s="886"/>
      <c r="V2573" s="886"/>
      <c r="W2573" s="886"/>
      <c r="X2573" s="886">
        <f>SUM(X2574:X2586)</f>
        <v>0</v>
      </c>
      <c r="Y2573" s="887"/>
      <c r="Z2573" s="832"/>
      <c r="AA2573" s="832"/>
      <c r="AB2573" s="832"/>
      <c r="AC2573" s="832"/>
      <c r="AD2573" s="832"/>
      <c r="AE2573" s="832"/>
      <c r="AF2573" s="832"/>
      <c r="AG2573" s="832"/>
      <c r="AH2573" s="832"/>
      <c r="AI2573" s="832"/>
      <c r="AJ2573" s="832"/>
      <c r="AK2573" s="832"/>
      <c r="AL2573" s="832"/>
      <c r="AM2573" s="832"/>
      <c r="AN2573" s="832"/>
      <c r="AO2573" s="832"/>
      <c r="AP2573" s="832"/>
      <c r="AQ2573" s="832"/>
      <c r="AR2573" s="832"/>
      <c r="AS2573" s="832"/>
      <c r="AT2573" s="832"/>
      <c r="AU2573" s="832"/>
      <c r="AV2573" s="832"/>
      <c r="AW2573" s="832"/>
      <c r="AX2573" s="832"/>
      <c r="AY2573" s="832"/>
      <c r="AZ2573" s="832"/>
      <c r="BA2573" s="832"/>
      <c r="BB2573" s="832"/>
      <c r="BC2573" s="832"/>
      <c r="BD2573" s="832"/>
      <c r="BE2573" s="832"/>
      <c r="BF2573" s="832"/>
      <c r="BG2573" s="832"/>
      <c r="BH2573" s="832"/>
      <c r="BI2573" s="832"/>
      <c r="BJ2573" s="832"/>
      <c r="BK2573" s="832"/>
      <c r="BL2573" s="832"/>
      <c r="BM2573" s="832"/>
      <c r="BN2573" s="832"/>
      <c r="BO2573" s="832"/>
      <c r="BP2573" s="832"/>
      <c r="BQ2573" s="832"/>
      <c r="BR2573" s="832"/>
      <c r="BS2573" s="832"/>
    </row>
    <row r="2574" spans="1:71" ht="15.6" customHeight="1" outlineLevel="2" x14ac:dyDescent="0.2">
      <c r="B2574" s="578"/>
      <c r="D2574" s="587" t="s">
        <v>1883</v>
      </c>
      <c r="E2574" s="579"/>
      <c r="G2574" s="580"/>
      <c r="H2574" s="580"/>
      <c r="I2574" s="774"/>
      <c r="J2574" s="774"/>
      <c r="K2574" s="774"/>
      <c r="N2574" s="703"/>
      <c r="O2574" s="888"/>
      <c r="P2574" s="888"/>
      <c r="Q2574" s="888"/>
    </row>
    <row r="2575" spans="1:71" s="575" customFormat="1" ht="15.6" customHeight="1" outlineLevel="2" x14ac:dyDescent="0.2">
      <c r="A2575" s="811"/>
      <c r="B2575" s="688"/>
      <c r="C2575" s="694"/>
      <c r="D2575" s="576" t="str">
        <f>D2573</f>
        <v>Plaatsen van decentrale mechanische WTW** systeem (Type 4. Meergezinswoning)</v>
      </c>
      <c r="E2575" s="579">
        <v>1</v>
      </c>
      <c r="F2575" s="607" t="s">
        <v>72</v>
      </c>
      <c r="G2575" s="580"/>
      <c r="H2575" s="580">
        <f>E2575*G2575</f>
        <v>0</v>
      </c>
      <c r="I2575" s="768"/>
      <c r="J2575" s="768">
        <f>E2575*I2575</f>
        <v>0</v>
      </c>
      <c r="K2575" s="768"/>
      <c r="L2575" s="768">
        <f>K2575*E2575</f>
        <v>0</v>
      </c>
      <c r="M2575" s="768">
        <f>J2575+H2575*Tabellen!$K$2+L2575</f>
        <v>0</v>
      </c>
      <c r="N2575" s="704"/>
      <c r="O2575" s="889">
        <f>M2575</f>
        <v>0</v>
      </c>
      <c r="P2575" s="890"/>
      <c r="Q2575" s="891"/>
      <c r="R2575" s="911">
        <v>0.35</v>
      </c>
      <c r="S2575" s="889">
        <f>O2575*R2575</f>
        <v>0</v>
      </c>
      <c r="T2575" s="889">
        <f>O2575-S2575</f>
        <v>0</v>
      </c>
      <c r="U2575" s="889"/>
      <c r="V2575" s="889">
        <f>O2575*Tabellen!$H$2</f>
        <v>0</v>
      </c>
      <c r="W2575" s="889">
        <f>U2575+V2575</f>
        <v>0</v>
      </c>
      <c r="X2575" s="889">
        <f>O2575+W2575</f>
        <v>0</v>
      </c>
      <c r="Y2575" s="890"/>
      <c r="Z2575" s="841"/>
      <c r="AA2575" s="839"/>
      <c r="AB2575" s="839"/>
      <c r="AC2575" s="839"/>
      <c r="AD2575" s="839"/>
      <c r="AE2575" s="839"/>
      <c r="AF2575" s="839"/>
      <c r="AG2575" s="839"/>
      <c r="AH2575" s="839"/>
      <c r="AI2575" s="839"/>
      <c r="AJ2575" s="839"/>
      <c r="AK2575" s="839"/>
      <c r="AL2575" s="839"/>
      <c r="AM2575" s="839"/>
      <c r="AN2575" s="839"/>
      <c r="AO2575" s="839"/>
      <c r="AP2575" s="839"/>
      <c r="AQ2575" s="839"/>
      <c r="AR2575" s="839"/>
      <c r="AS2575" s="839"/>
      <c r="AT2575" s="839"/>
      <c r="AU2575" s="839"/>
      <c r="AV2575" s="839"/>
      <c r="AW2575" s="839"/>
      <c r="AX2575" s="839"/>
      <c r="AY2575" s="839"/>
      <c r="AZ2575" s="839"/>
      <c r="BA2575" s="839"/>
      <c r="BB2575" s="839"/>
      <c r="BC2575" s="839"/>
      <c r="BD2575" s="839"/>
      <c r="BE2575" s="839"/>
      <c r="BF2575" s="839"/>
      <c r="BG2575" s="839"/>
      <c r="BH2575" s="839"/>
      <c r="BI2575" s="839"/>
      <c r="BJ2575" s="839"/>
      <c r="BK2575" s="839"/>
      <c r="BL2575" s="839"/>
      <c r="BM2575" s="839"/>
      <c r="BN2575" s="839"/>
      <c r="BO2575" s="839"/>
      <c r="BP2575" s="839"/>
      <c r="BQ2575" s="839"/>
      <c r="BR2575" s="839"/>
      <c r="BS2575" s="839"/>
    </row>
    <row r="2576" spans="1:71" s="575" customFormat="1" ht="15.6" customHeight="1" outlineLevel="2" x14ac:dyDescent="0.2">
      <c r="A2576" s="811"/>
      <c r="B2576" s="688"/>
      <c r="C2576" s="694"/>
      <c r="D2576" s="576" t="s">
        <v>1881</v>
      </c>
      <c r="E2576" s="591"/>
      <c r="F2576" s="592"/>
      <c r="G2576" s="572"/>
      <c r="H2576" s="572"/>
      <c r="I2576" s="773"/>
      <c r="J2576" s="771"/>
      <c r="K2576" s="771"/>
      <c r="L2576" s="771"/>
      <c r="M2576" s="772"/>
      <c r="N2576" s="704"/>
      <c r="O2576" s="890"/>
      <c r="P2576" s="890"/>
      <c r="Q2576" s="891"/>
      <c r="R2576" s="889"/>
      <c r="S2576" s="889"/>
      <c r="T2576" s="889"/>
      <c r="U2576" s="889"/>
      <c r="V2576" s="889"/>
      <c r="W2576" s="889"/>
      <c r="X2576" s="889"/>
      <c r="Y2576" s="890"/>
      <c r="Z2576" s="841"/>
      <c r="AA2576" s="839"/>
      <c r="AB2576" s="839"/>
      <c r="AC2576" s="839"/>
      <c r="AD2576" s="839"/>
      <c r="AE2576" s="839"/>
      <c r="AF2576" s="839"/>
      <c r="AG2576" s="839"/>
      <c r="AH2576" s="839"/>
      <c r="AI2576" s="839"/>
      <c r="AJ2576" s="839"/>
      <c r="AK2576" s="839"/>
      <c r="AL2576" s="839"/>
      <c r="AM2576" s="839"/>
      <c r="AN2576" s="839"/>
      <c r="AO2576" s="839"/>
      <c r="AP2576" s="839"/>
      <c r="AQ2576" s="839"/>
      <c r="AR2576" s="839"/>
      <c r="AS2576" s="839"/>
      <c r="AT2576" s="839"/>
      <c r="AU2576" s="839"/>
      <c r="AV2576" s="839"/>
      <c r="AW2576" s="839"/>
      <c r="AX2576" s="839"/>
      <c r="AY2576" s="839"/>
      <c r="AZ2576" s="839"/>
      <c r="BA2576" s="839"/>
      <c r="BB2576" s="839"/>
      <c r="BC2576" s="839"/>
      <c r="BD2576" s="839"/>
      <c r="BE2576" s="839"/>
      <c r="BF2576" s="839"/>
      <c r="BG2576" s="839"/>
      <c r="BH2576" s="839"/>
      <c r="BI2576" s="839"/>
      <c r="BJ2576" s="839"/>
      <c r="BK2576" s="839"/>
      <c r="BL2576" s="839"/>
      <c r="BM2576" s="839"/>
      <c r="BN2576" s="839"/>
      <c r="BO2576" s="839"/>
      <c r="BP2576" s="839"/>
      <c r="BQ2576" s="839"/>
      <c r="BR2576" s="839"/>
      <c r="BS2576" s="839"/>
    </row>
    <row r="2577" spans="1:71" s="575" customFormat="1" ht="15.6" customHeight="1" outlineLevel="2" x14ac:dyDescent="0.2">
      <c r="A2577" s="811"/>
      <c r="B2577" s="688"/>
      <c r="C2577" s="694"/>
      <c r="D2577" s="576" t="s">
        <v>1882</v>
      </c>
      <c r="E2577" s="591"/>
      <c r="F2577" s="592"/>
      <c r="G2577" s="572"/>
      <c r="H2577" s="572"/>
      <c r="I2577" s="773"/>
      <c r="J2577" s="771"/>
      <c r="K2577" s="771"/>
      <c r="L2577" s="771"/>
      <c r="M2577" s="772"/>
      <c r="N2577" s="704"/>
      <c r="O2577" s="890"/>
      <c r="P2577" s="890"/>
      <c r="Q2577" s="891"/>
      <c r="R2577" s="889"/>
      <c r="S2577" s="889"/>
      <c r="T2577" s="889"/>
      <c r="U2577" s="889"/>
      <c r="V2577" s="889"/>
      <c r="W2577" s="889"/>
      <c r="X2577" s="889"/>
      <c r="Y2577" s="890"/>
      <c r="Z2577" s="841"/>
      <c r="AA2577" s="839"/>
      <c r="AB2577" s="839"/>
      <c r="AC2577" s="839"/>
      <c r="AD2577" s="839"/>
      <c r="AE2577" s="839"/>
      <c r="AF2577" s="839"/>
      <c r="AG2577" s="839"/>
      <c r="AH2577" s="839"/>
      <c r="AI2577" s="839"/>
      <c r="AJ2577" s="839"/>
      <c r="AK2577" s="839"/>
      <c r="AL2577" s="839"/>
      <c r="AM2577" s="839"/>
      <c r="AN2577" s="839"/>
      <c r="AO2577" s="839"/>
      <c r="AP2577" s="839"/>
      <c r="AQ2577" s="839"/>
      <c r="AR2577" s="839"/>
      <c r="AS2577" s="839"/>
      <c r="AT2577" s="839"/>
      <c r="AU2577" s="839"/>
      <c r="AV2577" s="839"/>
      <c r="AW2577" s="839"/>
      <c r="AX2577" s="839"/>
      <c r="AY2577" s="839"/>
      <c r="AZ2577" s="839"/>
      <c r="BA2577" s="839"/>
      <c r="BB2577" s="839"/>
      <c r="BC2577" s="839"/>
      <c r="BD2577" s="839"/>
      <c r="BE2577" s="839"/>
      <c r="BF2577" s="839"/>
      <c r="BG2577" s="839"/>
      <c r="BH2577" s="839"/>
      <c r="BI2577" s="839"/>
      <c r="BJ2577" s="839"/>
      <c r="BK2577" s="839"/>
      <c r="BL2577" s="839"/>
      <c r="BM2577" s="839"/>
      <c r="BN2577" s="839"/>
      <c r="BO2577" s="839"/>
      <c r="BP2577" s="839"/>
      <c r="BQ2577" s="839"/>
      <c r="BR2577" s="839"/>
      <c r="BS2577" s="839"/>
    </row>
    <row r="2578" spans="1:71" s="575" customFormat="1" ht="15.6" customHeight="1" outlineLevel="2" x14ac:dyDescent="0.2">
      <c r="A2578" s="811"/>
      <c r="B2578" s="688"/>
      <c r="C2578" s="694"/>
      <c r="D2578" s="576" t="s">
        <v>1893</v>
      </c>
      <c r="E2578" s="591"/>
      <c r="F2578" s="592"/>
      <c r="G2578" s="572"/>
      <c r="H2578" s="572"/>
      <c r="I2578" s="773"/>
      <c r="J2578" s="771"/>
      <c r="K2578" s="771"/>
      <c r="L2578" s="771"/>
      <c r="M2578" s="772"/>
      <c r="N2578" s="704"/>
      <c r="O2578" s="890"/>
      <c r="P2578" s="890"/>
      <c r="Q2578" s="891"/>
      <c r="R2578" s="889"/>
      <c r="S2578" s="889"/>
      <c r="T2578" s="889"/>
      <c r="U2578" s="889"/>
      <c r="V2578" s="889"/>
      <c r="W2578" s="889"/>
      <c r="X2578" s="889"/>
      <c r="Y2578" s="890"/>
      <c r="Z2578" s="841"/>
      <c r="AA2578" s="839"/>
      <c r="AB2578" s="839"/>
      <c r="AC2578" s="839"/>
      <c r="AD2578" s="839"/>
      <c r="AE2578" s="839"/>
      <c r="AF2578" s="839"/>
      <c r="AG2578" s="839"/>
      <c r="AH2578" s="839"/>
      <c r="AI2578" s="839"/>
      <c r="AJ2578" s="839"/>
      <c r="AK2578" s="839"/>
      <c r="AL2578" s="839"/>
      <c r="AM2578" s="839"/>
      <c r="AN2578" s="839"/>
      <c r="AO2578" s="839"/>
      <c r="AP2578" s="839"/>
      <c r="AQ2578" s="839"/>
      <c r="AR2578" s="839"/>
      <c r="AS2578" s="839"/>
      <c r="AT2578" s="839"/>
      <c r="AU2578" s="839"/>
      <c r="AV2578" s="839"/>
      <c r="AW2578" s="839"/>
      <c r="AX2578" s="839"/>
      <c r="AY2578" s="839"/>
      <c r="AZ2578" s="839"/>
      <c r="BA2578" s="839"/>
      <c r="BB2578" s="839"/>
      <c r="BC2578" s="839"/>
      <c r="BD2578" s="839"/>
      <c r="BE2578" s="839"/>
      <c r="BF2578" s="839"/>
      <c r="BG2578" s="839"/>
      <c r="BH2578" s="839"/>
      <c r="BI2578" s="839"/>
      <c r="BJ2578" s="839"/>
      <c r="BK2578" s="839"/>
      <c r="BL2578" s="839"/>
      <c r="BM2578" s="839"/>
      <c r="BN2578" s="839"/>
      <c r="BO2578" s="839"/>
      <c r="BP2578" s="839"/>
      <c r="BQ2578" s="839"/>
      <c r="BR2578" s="839"/>
      <c r="BS2578" s="839"/>
    </row>
    <row r="2579" spans="1:71" s="575" customFormat="1" ht="15.6" customHeight="1" outlineLevel="2" x14ac:dyDescent="0.2">
      <c r="A2579" s="811"/>
      <c r="B2579" s="688"/>
      <c r="C2579" s="694"/>
      <c r="D2579" s="576" t="s">
        <v>1887</v>
      </c>
      <c r="E2579" s="591"/>
      <c r="F2579" s="592"/>
      <c r="G2579" s="572"/>
      <c r="H2579" s="572"/>
      <c r="I2579" s="773"/>
      <c r="J2579" s="771"/>
      <c r="K2579" s="771"/>
      <c r="L2579" s="771"/>
      <c r="M2579" s="772"/>
      <c r="N2579" s="704"/>
      <c r="O2579" s="890"/>
      <c r="P2579" s="890"/>
      <c r="Q2579" s="891"/>
      <c r="R2579" s="889"/>
      <c r="S2579" s="889"/>
      <c r="T2579" s="889"/>
      <c r="U2579" s="889"/>
      <c r="V2579" s="889"/>
      <c r="W2579" s="889"/>
      <c r="X2579" s="889"/>
      <c r="Y2579" s="890"/>
      <c r="Z2579" s="841"/>
      <c r="AA2579" s="839"/>
      <c r="AB2579" s="839"/>
      <c r="AC2579" s="839"/>
      <c r="AD2579" s="839"/>
      <c r="AE2579" s="839"/>
      <c r="AF2579" s="839"/>
      <c r="AG2579" s="839"/>
      <c r="AH2579" s="839"/>
      <c r="AI2579" s="839"/>
      <c r="AJ2579" s="839"/>
      <c r="AK2579" s="839"/>
      <c r="AL2579" s="839"/>
      <c r="AM2579" s="839"/>
      <c r="AN2579" s="839"/>
      <c r="AO2579" s="839"/>
      <c r="AP2579" s="839"/>
      <c r="AQ2579" s="839"/>
      <c r="AR2579" s="839"/>
      <c r="AS2579" s="839"/>
      <c r="AT2579" s="839"/>
      <c r="AU2579" s="839"/>
      <c r="AV2579" s="839"/>
      <c r="AW2579" s="839"/>
      <c r="AX2579" s="839"/>
      <c r="AY2579" s="839"/>
      <c r="AZ2579" s="839"/>
      <c r="BA2579" s="839"/>
      <c r="BB2579" s="839"/>
      <c r="BC2579" s="839"/>
      <c r="BD2579" s="839"/>
      <c r="BE2579" s="839"/>
      <c r="BF2579" s="839"/>
      <c r="BG2579" s="839"/>
      <c r="BH2579" s="839"/>
      <c r="BI2579" s="839"/>
      <c r="BJ2579" s="839"/>
      <c r="BK2579" s="839"/>
      <c r="BL2579" s="839"/>
      <c r="BM2579" s="839"/>
      <c r="BN2579" s="839"/>
      <c r="BO2579" s="839"/>
      <c r="BP2579" s="839"/>
      <c r="BQ2579" s="839"/>
      <c r="BR2579" s="839"/>
      <c r="BS2579" s="839"/>
    </row>
    <row r="2580" spans="1:71" s="575" customFormat="1" ht="15.6" customHeight="1" outlineLevel="2" x14ac:dyDescent="0.2">
      <c r="A2580" s="811"/>
      <c r="B2580" s="688"/>
      <c r="C2580" s="694"/>
      <c r="D2580" s="576" t="s">
        <v>1894</v>
      </c>
      <c r="E2580" s="591"/>
      <c r="F2580" s="592"/>
      <c r="G2580" s="572"/>
      <c r="H2580" s="572"/>
      <c r="I2580" s="773"/>
      <c r="J2580" s="771"/>
      <c r="K2580" s="771"/>
      <c r="L2580" s="771"/>
      <c r="M2580" s="772"/>
      <c r="N2580" s="704"/>
      <c r="O2580" s="890"/>
      <c r="P2580" s="890"/>
      <c r="Q2580" s="891"/>
      <c r="R2580" s="889"/>
      <c r="S2580" s="889"/>
      <c r="T2580" s="889"/>
      <c r="U2580" s="889"/>
      <c r="V2580" s="889"/>
      <c r="W2580" s="889"/>
      <c r="X2580" s="889"/>
      <c r="Y2580" s="890"/>
      <c r="Z2580" s="841"/>
      <c r="AA2580" s="839"/>
      <c r="AB2580" s="839"/>
      <c r="AC2580" s="839"/>
      <c r="AD2580" s="839"/>
      <c r="AE2580" s="839"/>
      <c r="AF2580" s="839"/>
      <c r="AG2580" s="839"/>
      <c r="AH2580" s="839"/>
      <c r="AI2580" s="839"/>
      <c r="AJ2580" s="839"/>
      <c r="AK2580" s="839"/>
      <c r="AL2580" s="839"/>
      <c r="AM2580" s="839"/>
      <c r="AN2580" s="839"/>
      <c r="AO2580" s="839"/>
      <c r="AP2580" s="839"/>
      <c r="AQ2580" s="839"/>
      <c r="AR2580" s="839"/>
      <c r="AS2580" s="839"/>
      <c r="AT2580" s="839"/>
      <c r="AU2580" s="839"/>
      <c r="AV2580" s="839"/>
      <c r="AW2580" s="839"/>
      <c r="AX2580" s="839"/>
      <c r="AY2580" s="839"/>
      <c r="AZ2580" s="839"/>
      <c r="BA2580" s="839"/>
      <c r="BB2580" s="839"/>
      <c r="BC2580" s="839"/>
      <c r="BD2580" s="839"/>
      <c r="BE2580" s="839"/>
      <c r="BF2580" s="839"/>
      <c r="BG2580" s="839"/>
      <c r="BH2580" s="839"/>
      <c r="BI2580" s="839"/>
      <c r="BJ2580" s="839"/>
      <c r="BK2580" s="839"/>
      <c r="BL2580" s="839"/>
      <c r="BM2580" s="839"/>
      <c r="BN2580" s="839"/>
      <c r="BO2580" s="839"/>
      <c r="BP2580" s="839"/>
      <c r="BQ2580" s="839"/>
      <c r="BR2580" s="839"/>
      <c r="BS2580" s="839"/>
    </row>
    <row r="2581" spans="1:71" s="575" customFormat="1" ht="15.6" customHeight="1" outlineLevel="2" x14ac:dyDescent="0.2">
      <c r="A2581" s="811"/>
      <c r="B2581" s="688"/>
      <c r="C2581" s="694"/>
      <c r="D2581" s="576" t="s">
        <v>1884</v>
      </c>
      <c r="E2581" s="591"/>
      <c r="F2581" s="592"/>
      <c r="G2581" s="572"/>
      <c r="H2581" s="572"/>
      <c r="I2581" s="773"/>
      <c r="J2581" s="771"/>
      <c r="K2581" s="771"/>
      <c r="L2581" s="771"/>
      <c r="M2581" s="772"/>
      <c r="N2581" s="704"/>
      <c r="O2581" s="888"/>
      <c r="P2581" s="888"/>
      <c r="Q2581" s="891"/>
      <c r="R2581" s="889"/>
      <c r="S2581" s="889"/>
      <c r="T2581" s="889"/>
      <c r="U2581" s="889"/>
      <c r="V2581" s="889"/>
      <c r="W2581" s="889"/>
      <c r="X2581" s="889"/>
      <c r="Y2581" s="890"/>
      <c r="Z2581" s="841"/>
      <c r="AA2581" s="839"/>
      <c r="AB2581" s="839"/>
      <c r="AC2581" s="839"/>
      <c r="AD2581" s="839"/>
      <c r="AE2581" s="839"/>
      <c r="AF2581" s="839"/>
      <c r="AG2581" s="839"/>
      <c r="AH2581" s="839"/>
      <c r="AI2581" s="839"/>
      <c r="AJ2581" s="839"/>
      <c r="AK2581" s="839"/>
      <c r="AL2581" s="839"/>
      <c r="AM2581" s="839"/>
      <c r="AN2581" s="839"/>
      <c r="AO2581" s="839"/>
      <c r="AP2581" s="839"/>
      <c r="AQ2581" s="839"/>
      <c r="AR2581" s="839"/>
      <c r="AS2581" s="839"/>
      <c r="AT2581" s="839"/>
      <c r="AU2581" s="839"/>
      <c r="AV2581" s="839"/>
      <c r="AW2581" s="839"/>
      <c r="AX2581" s="839"/>
      <c r="AY2581" s="839"/>
      <c r="AZ2581" s="839"/>
      <c r="BA2581" s="839"/>
      <c r="BB2581" s="839"/>
      <c r="BC2581" s="839"/>
      <c r="BD2581" s="839"/>
      <c r="BE2581" s="839"/>
      <c r="BF2581" s="839"/>
      <c r="BG2581" s="839"/>
      <c r="BH2581" s="839"/>
      <c r="BI2581" s="839"/>
      <c r="BJ2581" s="839"/>
      <c r="BK2581" s="839"/>
      <c r="BL2581" s="839"/>
      <c r="BM2581" s="839"/>
      <c r="BN2581" s="839"/>
      <c r="BO2581" s="839"/>
      <c r="BP2581" s="839"/>
      <c r="BQ2581" s="839"/>
      <c r="BR2581" s="839"/>
      <c r="BS2581" s="839"/>
    </row>
    <row r="2582" spans="1:71" s="575" customFormat="1" ht="15.6" customHeight="1" outlineLevel="2" x14ac:dyDescent="0.2">
      <c r="A2582" s="811"/>
      <c r="B2582" s="688"/>
      <c r="C2582" s="694"/>
      <c r="D2582" s="576" t="s">
        <v>1877</v>
      </c>
      <c r="E2582" s="591"/>
      <c r="F2582" s="592"/>
      <c r="G2582" s="572"/>
      <c r="H2582" s="572"/>
      <c r="I2582" s="773"/>
      <c r="J2582" s="771"/>
      <c r="K2582" s="771"/>
      <c r="L2582" s="771"/>
      <c r="M2582" s="772"/>
      <c r="N2582" s="704"/>
      <c r="O2582" s="888"/>
      <c r="P2582" s="888"/>
      <c r="Q2582" s="891"/>
      <c r="R2582" s="889"/>
      <c r="S2582" s="889"/>
      <c r="T2582" s="889"/>
      <c r="U2582" s="889"/>
      <c r="V2582" s="889"/>
      <c r="W2582" s="889"/>
      <c r="X2582" s="889"/>
      <c r="Y2582" s="890"/>
      <c r="Z2582" s="841"/>
      <c r="AA2582" s="839"/>
      <c r="AB2582" s="839"/>
      <c r="AC2582" s="839"/>
      <c r="AD2582" s="839"/>
      <c r="AE2582" s="839"/>
      <c r="AF2582" s="839"/>
      <c r="AG2582" s="839"/>
      <c r="AH2582" s="839"/>
      <c r="AI2582" s="839"/>
      <c r="AJ2582" s="839"/>
      <c r="AK2582" s="839"/>
      <c r="AL2582" s="839"/>
      <c r="AM2582" s="839"/>
      <c r="AN2582" s="839"/>
      <c r="AO2582" s="839"/>
      <c r="AP2582" s="839"/>
      <c r="AQ2582" s="839"/>
      <c r="AR2582" s="839"/>
      <c r="AS2582" s="839"/>
      <c r="AT2582" s="839"/>
      <c r="AU2582" s="839"/>
      <c r="AV2582" s="839"/>
      <c r="AW2582" s="839"/>
      <c r="AX2582" s="839"/>
      <c r="AY2582" s="839"/>
      <c r="AZ2582" s="839"/>
      <c r="BA2582" s="839"/>
      <c r="BB2582" s="839"/>
      <c r="BC2582" s="839"/>
      <c r="BD2582" s="839"/>
      <c r="BE2582" s="839"/>
      <c r="BF2582" s="839"/>
      <c r="BG2582" s="839"/>
      <c r="BH2582" s="839"/>
      <c r="BI2582" s="839"/>
      <c r="BJ2582" s="839"/>
      <c r="BK2582" s="839"/>
      <c r="BL2582" s="839"/>
      <c r="BM2582" s="839"/>
      <c r="BN2582" s="839"/>
      <c r="BO2582" s="839"/>
      <c r="BP2582" s="839"/>
      <c r="BQ2582" s="839"/>
      <c r="BR2582" s="839"/>
      <c r="BS2582" s="839"/>
    </row>
    <row r="2583" spans="1:71" ht="15.6" customHeight="1" outlineLevel="2" x14ac:dyDescent="0.2">
      <c r="B2583" s="578"/>
      <c r="D2583" s="576" t="s">
        <v>1878</v>
      </c>
      <c r="E2583" s="591"/>
      <c r="F2583" s="592"/>
      <c r="G2583" s="572"/>
      <c r="H2583" s="572"/>
      <c r="I2583" s="773"/>
      <c r="J2583" s="771"/>
      <c r="K2583" s="771"/>
      <c r="L2583" s="771"/>
      <c r="M2583" s="772"/>
      <c r="N2583" s="703"/>
      <c r="O2583" s="888"/>
      <c r="P2583" s="888"/>
      <c r="Q2583" s="888"/>
      <c r="R2583" s="888"/>
      <c r="S2583" s="888"/>
      <c r="T2583" s="888"/>
      <c r="U2583" s="888"/>
      <c r="V2583" s="888"/>
      <c r="W2583" s="888"/>
      <c r="X2583" s="888"/>
    </row>
    <row r="2584" spans="1:71" ht="15.6" customHeight="1" outlineLevel="2" x14ac:dyDescent="0.2">
      <c r="B2584" s="578"/>
      <c r="D2584" s="576" t="s">
        <v>1885</v>
      </c>
      <c r="E2584" s="579"/>
      <c r="G2584" s="580"/>
      <c r="H2584" s="580"/>
      <c r="N2584" s="703"/>
      <c r="O2584" s="888"/>
      <c r="P2584" s="888"/>
      <c r="Q2584" s="891"/>
    </row>
    <row r="2585" spans="1:71" s="575" customFormat="1" ht="15.6" customHeight="1" outlineLevel="2" x14ac:dyDescent="0.2">
      <c r="A2585" s="811"/>
      <c r="B2585" s="688"/>
      <c r="C2585" s="694"/>
      <c r="D2585" s="576" t="s">
        <v>1886</v>
      </c>
      <c r="E2585" s="591"/>
      <c r="F2585" s="592"/>
      <c r="G2585" s="572"/>
      <c r="H2585" s="572"/>
      <c r="I2585" s="773"/>
      <c r="J2585" s="771"/>
      <c r="K2585" s="771"/>
      <c r="L2585" s="771"/>
      <c r="M2585" s="772"/>
      <c r="N2585" s="704"/>
      <c r="O2585" s="888"/>
      <c r="P2585" s="888"/>
      <c r="Q2585" s="891"/>
      <c r="R2585" s="889"/>
      <c r="S2585" s="889"/>
      <c r="T2585" s="889"/>
      <c r="U2585" s="889"/>
      <c r="V2585" s="889"/>
      <c r="W2585" s="889"/>
      <c r="X2585" s="889"/>
      <c r="Y2585" s="890"/>
      <c r="Z2585" s="841"/>
      <c r="AA2585" s="839"/>
      <c r="AB2585" s="839"/>
      <c r="AC2585" s="839"/>
      <c r="AD2585" s="839"/>
      <c r="AE2585" s="839"/>
      <c r="AF2585" s="839"/>
      <c r="AG2585" s="839"/>
      <c r="AH2585" s="839"/>
      <c r="AI2585" s="839"/>
      <c r="AJ2585" s="839"/>
      <c r="AK2585" s="839"/>
      <c r="AL2585" s="839"/>
      <c r="AM2585" s="839"/>
      <c r="AN2585" s="839"/>
      <c r="AO2585" s="839"/>
      <c r="AP2585" s="839"/>
      <c r="AQ2585" s="839"/>
      <c r="AR2585" s="839"/>
      <c r="AS2585" s="839"/>
      <c r="AT2585" s="839"/>
      <c r="AU2585" s="839"/>
      <c r="AV2585" s="839"/>
      <c r="AW2585" s="839"/>
      <c r="AX2585" s="839"/>
      <c r="AY2585" s="839"/>
      <c r="AZ2585" s="839"/>
      <c r="BA2585" s="839"/>
      <c r="BB2585" s="839"/>
      <c r="BC2585" s="839"/>
      <c r="BD2585" s="839"/>
      <c r="BE2585" s="839"/>
      <c r="BF2585" s="839"/>
      <c r="BG2585" s="839"/>
      <c r="BH2585" s="839"/>
      <c r="BI2585" s="839"/>
      <c r="BJ2585" s="839"/>
      <c r="BK2585" s="839"/>
      <c r="BL2585" s="839"/>
      <c r="BM2585" s="839"/>
      <c r="BN2585" s="839"/>
      <c r="BO2585" s="839"/>
      <c r="BP2585" s="839"/>
      <c r="BQ2585" s="839"/>
      <c r="BR2585" s="839"/>
      <c r="BS2585" s="839"/>
    </row>
    <row r="2586" spans="1:71" ht="15.6" customHeight="1" outlineLevel="2" x14ac:dyDescent="0.2">
      <c r="B2586" s="578"/>
      <c r="D2586" s="693"/>
      <c r="E2586" s="579"/>
      <c r="G2586" s="580"/>
      <c r="H2586" s="580"/>
      <c r="N2586" s="703"/>
      <c r="O2586" s="888"/>
      <c r="P2586" s="888"/>
      <c r="Q2586" s="891"/>
    </row>
    <row r="2587" spans="1:71" ht="9" customHeight="1" outlineLevel="1" x14ac:dyDescent="0.2">
      <c r="B2587" s="582"/>
      <c r="D2587" s="583"/>
      <c r="E2587" s="585"/>
      <c r="F2587" s="583"/>
      <c r="G2587" s="584"/>
      <c r="H2587" s="584"/>
      <c r="I2587" s="769"/>
      <c r="J2587" s="769"/>
      <c r="K2587" s="769"/>
      <c r="L2587" s="769"/>
      <c r="M2587" s="769"/>
      <c r="N2587" s="694"/>
      <c r="O2587" s="892"/>
      <c r="P2587" s="892"/>
      <c r="Q2587" s="892"/>
      <c r="R2587" s="893"/>
      <c r="S2587" s="893"/>
      <c r="T2587" s="893"/>
      <c r="U2587" s="893"/>
      <c r="V2587" s="893"/>
      <c r="W2587" s="893"/>
      <c r="X2587" s="893"/>
      <c r="Y2587" s="892"/>
      <c r="Z2587" s="837"/>
      <c r="AA2587" s="838"/>
      <c r="AG2587" s="835"/>
      <c r="AH2587" s="835"/>
    </row>
    <row r="2588" spans="1:71" s="789" customFormat="1" ht="15.6" customHeight="1" outlineLevel="1" x14ac:dyDescent="0.2">
      <c r="B2588" s="569" t="s">
        <v>1941</v>
      </c>
      <c r="C2588" s="814"/>
      <c r="D2588" s="570" t="s">
        <v>2034</v>
      </c>
      <c r="E2588" s="577">
        <v>1</v>
      </c>
      <c r="F2588" s="570" t="s">
        <v>72</v>
      </c>
      <c r="G2588" s="571"/>
      <c r="H2588" s="571">
        <f>SUM(H2589:H2601)</f>
        <v>0</v>
      </c>
      <c r="I2588" s="767"/>
      <c r="J2588" s="767">
        <f>SUM(J2589:J2601)</f>
        <v>0</v>
      </c>
      <c r="K2588" s="767"/>
      <c r="L2588" s="767">
        <f>SUM(L2589:L2601)</f>
        <v>0</v>
      </c>
      <c r="M2588" s="767">
        <f>SUM(M2589:M2601)</f>
        <v>0</v>
      </c>
      <c r="N2588" s="814"/>
      <c r="O2588" s="884">
        <f>SUM(O2589:O2601)</f>
        <v>0</v>
      </c>
      <c r="P2588" s="885" t="str">
        <f>B2588</f>
        <v>V5-1-D5</v>
      </c>
      <c r="Q2588" s="885"/>
      <c r="R2588" s="886"/>
      <c r="S2588" s="886"/>
      <c r="T2588" s="886"/>
      <c r="U2588" s="886"/>
      <c r="V2588" s="886"/>
      <c r="W2588" s="886"/>
      <c r="X2588" s="886">
        <f>SUM(X2589:X2601)</f>
        <v>0</v>
      </c>
      <c r="Y2588" s="887"/>
      <c r="Z2588" s="832"/>
      <c r="AA2588" s="832"/>
      <c r="AB2588" s="832"/>
      <c r="AC2588" s="832"/>
      <c r="AD2588" s="832"/>
      <c r="AE2588" s="832"/>
      <c r="AF2588" s="832"/>
      <c r="AG2588" s="832"/>
      <c r="AH2588" s="832"/>
      <c r="AI2588" s="832"/>
      <c r="AJ2588" s="832"/>
      <c r="AK2588" s="832"/>
      <c r="AL2588" s="832"/>
      <c r="AM2588" s="832"/>
      <c r="AN2588" s="832"/>
      <c r="AO2588" s="832"/>
      <c r="AP2588" s="832"/>
      <c r="AQ2588" s="832"/>
      <c r="AR2588" s="832"/>
      <c r="AS2588" s="832"/>
      <c r="AT2588" s="832"/>
      <c r="AU2588" s="832"/>
      <c r="AV2588" s="832"/>
      <c r="AW2588" s="832"/>
      <c r="AX2588" s="832"/>
      <c r="AY2588" s="832"/>
      <c r="AZ2588" s="832"/>
      <c r="BA2588" s="832"/>
      <c r="BB2588" s="832"/>
      <c r="BC2588" s="832"/>
      <c r="BD2588" s="832"/>
      <c r="BE2588" s="832"/>
      <c r="BF2588" s="832"/>
      <c r="BG2588" s="832"/>
      <c r="BH2588" s="832"/>
      <c r="BI2588" s="832"/>
      <c r="BJ2588" s="832"/>
      <c r="BK2588" s="832"/>
      <c r="BL2588" s="832"/>
      <c r="BM2588" s="832"/>
      <c r="BN2588" s="832"/>
      <c r="BO2588" s="832"/>
      <c r="BP2588" s="832"/>
      <c r="BQ2588" s="832"/>
      <c r="BR2588" s="832"/>
      <c r="BS2588" s="832"/>
    </row>
    <row r="2589" spans="1:71" ht="15.6" customHeight="1" outlineLevel="2" x14ac:dyDescent="0.2">
      <c r="B2589" s="578"/>
      <c r="D2589" s="587" t="s">
        <v>1883</v>
      </c>
      <c r="E2589" s="579"/>
      <c r="G2589" s="580"/>
      <c r="H2589" s="580"/>
      <c r="I2589" s="774"/>
      <c r="J2589" s="774"/>
      <c r="K2589" s="774"/>
      <c r="N2589" s="703"/>
      <c r="O2589" s="888"/>
      <c r="P2589" s="888"/>
      <c r="Q2589" s="888"/>
    </row>
    <row r="2590" spans="1:71" s="575" customFormat="1" ht="15.6" customHeight="1" outlineLevel="2" x14ac:dyDescent="0.2">
      <c r="A2590" s="811"/>
      <c r="B2590" s="688"/>
      <c r="C2590" s="694"/>
      <c r="D2590" s="576" t="str">
        <f>D2588</f>
        <v xml:space="preserve">Plaatsen van decentrale mechanische WTW**  systeem (Type 5. Repeterende woning) </v>
      </c>
      <c r="E2590" s="579">
        <v>1</v>
      </c>
      <c r="F2590" s="607" t="s">
        <v>72</v>
      </c>
      <c r="G2590" s="580"/>
      <c r="H2590" s="580">
        <f>E2590*G2590</f>
        <v>0</v>
      </c>
      <c r="I2590" s="768"/>
      <c r="J2590" s="768">
        <f>E2590*I2590</f>
        <v>0</v>
      </c>
      <c r="K2590" s="768"/>
      <c r="L2590" s="768">
        <f>K2590*E2590</f>
        <v>0</v>
      </c>
      <c r="M2590" s="768">
        <f>J2590+H2590*Tabellen!$K$2+L2590</f>
        <v>0</v>
      </c>
      <c r="N2590" s="704"/>
      <c r="O2590" s="889">
        <f>M2590</f>
        <v>0</v>
      </c>
      <c r="P2590" s="890"/>
      <c r="Q2590" s="891"/>
      <c r="R2590" s="911">
        <v>0.35</v>
      </c>
      <c r="S2590" s="889">
        <f>O2590*R2590</f>
        <v>0</v>
      </c>
      <c r="T2590" s="889">
        <f>O2590-S2590</f>
        <v>0</v>
      </c>
      <c r="U2590" s="889"/>
      <c r="V2590" s="889">
        <f>O2590*Tabellen!$H$2</f>
        <v>0</v>
      </c>
      <c r="W2590" s="889">
        <f>U2590+V2590</f>
        <v>0</v>
      </c>
      <c r="X2590" s="889">
        <f>O2590+W2590</f>
        <v>0</v>
      </c>
      <c r="Y2590" s="890"/>
      <c r="Z2590" s="841"/>
      <c r="AA2590" s="839"/>
      <c r="AB2590" s="839"/>
      <c r="AC2590" s="839"/>
      <c r="AD2590" s="839"/>
      <c r="AE2590" s="839"/>
      <c r="AF2590" s="839"/>
      <c r="AG2590" s="839"/>
      <c r="AH2590" s="839"/>
      <c r="AI2590" s="839"/>
      <c r="AJ2590" s="839"/>
      <c r="AK2590" s="839"/>
      <c r="AL2590" s="839"/>
      <c r="AM2590" s="839"/>
      <c r="AN2590" s="839"/>
      <c r="AO2590" s="839"/>
      <c r="AP2590" s="839"/>
      <c r="AQ2590" s="839"/>
      <c r="AR2590" s="839"/>
      <c r="AS2590" s="839"/>
      <c r="AT2590" s="839"/>
      <c r="AU2590" s="839"/>
      <c r="AV2590" s="839"/>
      <c r="AW2590" s="839"/>
      <c r="AX2590" s="839"/>
      <c r="AY2590" s="839"/>
      <c r="AZ2590" s="839"/>
      <c r="BA2590" s="839"/>
      <c r="BB2590" s="839"/>
      <c r="BC2590" s="839"/>
      <c r="BD2590" s="839"/>
      <c r="BE2590" s="839"/>
      <c r="BF2590" s="839"/>
      <c r="BG2590" s="839"/>
      <c r="BH2590" s="839"/>
      <c r="BI2590" s="839"/>
      <c r="BJ2590" s="839"/>
      <c r="BK2590" s="839"/>
      <c r="BL2590" s="839"/>
      <c r="BM2590" s="839"/>
      <c r="BN2590" s="839"/>
      <c r="BO2590" s="839"/>
      <c r="BP2590" s="839"/>
      <c r="BQ2590" s="839"/>
      <c r="BR2590" s="839"/>
      <c r="BS2590" s="839"/>
    </row>
    <row r="2591" spans="1:71" s="575" customFormat="1" ht="15.6" customHeight="1" outlineLevel="2" x14ac:dyDescent="0.2">
      <c r="A2591" s="811"/>
      <c r="B2591" s="688"/>
      <c r="C2591" s="694"/>
      <c r="D2591" s="576" t="s">
        <v>1881</v>
      </c>
      <c r="E2591" s="591"/>
      <c r="F2591" s="592"/>
      <c r="G2591" s="572"/>
      <c r="H2591" s="572"/>
      <c r="I2591" s="773"/>
      <c r="J2591" s="771"/>
      <c r="K2591" s="771"/>
      <c r="L2591" s="771"/>
      <c r="M2591" s="772"/>
      <c r="N2591" s="704"/>
      <c r="O2591" s="890"/>
      <c r="P2591" s="890"/>
      <c r="Q2591" s="891"/>
      <c r="R2591" s="889"/>
      <c r="S2591" s="889"/>
      <c r="T2591" s="889"/>
      <c r="U2591" s="889"/>
      <c r="V2591" s="889"/>
      <c r="W2591" s="889"/>
      <c r="X2591" s="889"/>
      <c r="Y2591" s="890"/>
      <c r="Z2591" s="841"/>
      <c r="AA2591" s="839"/>
      <c r="AB2591" s="839"/>
      <c r="AC2591" s="839"/>
      <c r="AD2591" s="839"/>
      <c r="AE2591" s="839"/>
      <c r="AF2591" s="839"/>
      <c r="AG2591" s="839"/>
      <c r="AH2591" s="839"/>
      <c r="AI2591" s="839"/>
      <c r="AJ2591" s="839"/>
      <c r="AK2591" s="839"/>
      <c r="AL2591" s="839"/>
      <c r="AM2591" s="839"/>
      <c r="AN2591" s="839"/>
      <c r="AO2591" s="839"/>
      <c r="AP2591" s="839"/>
      <c r="AQ2591" s="839"/>
      <c r="AR2591" s="839"/>
      <c r="AS2591" s="839"/>
      <c r="AT2591" s="839"/>
      <c r="AU2591" s="839"/>
      <c r="AV2591" s="839"/>
      <c r="AW2591" s="839"/>
      <c r="AX2591" s="839"/>
      <c r="AY2591" s="839"/>
      <c r="AZ2591" s="839"/>
      <c r="BA2591" s="839"/>
      <c r="BB2591" s="839"/>
      <c r="BC2591" s="839"/>
      <c r="BD2591" s="839"/>
      <c r="BE2591" s="839"/>
      <c r="BF2591" s="839"/>
      <c r="BG2591" s="839"/>
      <c r="BH2591" s="839"/>
      <c r="BI2591" s="839"/>
      <c r="BJ2591" s="839"/>
      <c r="BK2591" s="839"/>
      <c r="BL2591" s="839"/>
      <c r="BM2591" s="839"/>
      <c r="BN2591" s="839"/>
      <c r="BO2591" s="839"/>
      <c r="BP2591" s="839"/>
      <c r="BQ2591" s="839"/>
      <c r="BR2591" s="839"/>
      <c r="BS2591" s="839"/>
    </row>
    <row r="2592" spans="1:71" s="575" customFormat="1" ht="15.6" customHeight="1" outlineLevel="2" x14ac:dyDescent="0.2">
      <c r="A2592" s="811"/>
      <c r="B2592" s="688"/>
      <c r="C2592" s="694"/>
      <c r="D2592" s="576" t="s">
        <v>1882</v>
      </c>
      <c r="E2592" s="591"/>
      <c r="F2592" s="592"/>
      <c r="G2592" s="572"/>
      <c r="H2592" s="572"/>
      <c r="I2592" s="773"/>
      <c r="J2592" s="771"/>
      <c r="K2592" s="771"/>
      <c r="L2592" s="771"/>
      <c r="M2592" s="772"/>
      <c r="N2592" s="704"/>
      <c r="O2592" s="890"/>
      <c r="P2592" s="890"/>
      <c r="Q2592" s="891"/>
      <c r="R2592" s="889"/>
      <c r="S2592" s="889"/>
      <c r="T2592" s="889"/>
      <c r="U2592" s="889"/>
      <c r="V2592" s="889"/>
      <c r="W2592" s="889"/>
      <c r="X2592" s="889"/>
      <c r="Y2592" s="890"/>
      <c r="Z2592" s="841"/>
      <c r="AA2592" s="839"/>
      <c r="AB2592" s="839"/>
      <c r="AC2592" s="839"/>
      <c r="AD2592" s="839"/>
      <c r="AE2592" s="839"/>
      <c r="AF2592" s="839"/>
      <c r="AG2592" s="839"/>
      <c r="AH2592" s="839"/>
      <c r="AI2592" s="839"/>
      <c r="AJ2592" s="839"/>
      <c r="AK2592" s="839"/>
      <c r="AL2592" s="839"/>
      <c r="AM2592" s="839"/>
      <c r="AN2592" s="839"/>
      <c r="AO2592" s="839"/>
      <c r="AP2592" s="839"/>
      <c r="AQ2592" s="839"/>
      <c r="AR2592" s="839"/>
      <c r="AS2592" s="839"/>
      <c r="AT2592" s="839"/>
      <c r="AU2592" s="839"/>
      <c r="AV2592" s="839"/>
      <c r="AW2592" s="839"/>
      <c r="AX2592" s="839"/>
      <c r="AY2592" s="839"/>
      <c r="AZ2592" s="839"/>
      <c r="BA2592" s="839"/>
      <c r="BB2592" s="839"/>
      <c r="BC2592" s="839"/>
      <c r="BD2592" s="839"/>
      <c r="BE2592" s="839"/>
      <c r="BF2592" s="839"/>
      <c r="BG2592" s="839"/>
      <c r="BH2592" s="839"/>
      <c r="BI2592" s="839"/>
      <c r="BJ2592" s="839"/>
      <c r="BK2592" s="839"/>
      <c r="BL2592" s="839"/>
      <c r="BM2592" s="839"/>
      <c r="BN2592" s="839"/>
      <c r="BO2592" s="839"/>
      <c r="BP2592" s="839"/>
      <c r="BQ2592" s="839"/>
      <c r="BR2592" s="839"/>
      <c r="BS2592" s="839"/>
    </row>
    <row r="2593" spans="1:71" s="575" customFormat="1" ht="15.6" customHeight="1" outlineLevel="2" x14ac:dyDescent="0.2">
      <c r="A2593" s="811"/>
      <c r="B2593" s="688"/>
      <c r="C2593" s="694"/>
      <c r="D2593" s="576" t="s">
        <v>1893</v>
      </c>
      <c r="E2593" s="591"/>
      <c r="F2593" s="592"/>
      <c r="G2593" s="572"/>
      <c r="H2593" s="572"/>
      <c r="I2593" s="773"/>
      <c r="J2593" s="771"/>
      <c r="K2593" s="771"/>
      <c r="L2593" s="771"/>
      <c r="M2593" s="772"/>
      <c r="N2593" s="704"/>
      <c r="O2593" s="890"/>
      <c r="P2593" s="890"/>
      <c r="Q2593" s="891"/>
      <c r="R2593" s="889"/>
      <c r="S2593" s="889"/>
      <c r="T2593" s="889"/>
      <c r="U2593" s="889"/>
      <c r="V2593" s="889"/>
      <c r="W2593" s="889"/>
      <c r="X2593" s="889"/>
      <c r="Y2593" s="890"/>
      <c r="Z2593" s="841"/>
      <c r="AA2593" s="839"/>
      <c r="AB2593" s="839"/>
      <c r="AC2593" s="839"/>
      <c r="AD2593" s="839"/>
      <c r="AE2593" s="839"/>
      <c r="AF2593" s="839"/>
      <c r="AG2593" s="839"/>
      <c r="AH2593" s="839"/>
      <c r="AI2593" s="839"/>
      <c r="AJ2593" s="839"/>
      <c r="AK2593" s="839"/>
      <c r="AL2593" s="839"/>
      <c r="AM2593" s="839"/>
      <c r="AN2593" s="839"/>
      <c r="AO2593" s="839"/>
      <c r="AP2593" s="839"/>
      <c r="AQ2593" s="839"/>
      <c r="AR2593" s="839"/>
      <c r="AS2593" s="839"/>
      <c r="AT2593" s="839"/>
      <c r="AU2593" s="839"/>
      <c r="AV2593" s="839"/>
      <c r="AW2593" s="839"/>
      <c r="AX2593" s="839"/>
      <c r="AY2593" s="839"/>
      <c r="AZ2593" s="839"/>
      <c r="BA2593" s="839"/>
      <c r="BB2593" s="839"/>
      <c r="BC2593" s="839"/>
      <c r="BD2593" s="839"/>
      <c r="BE2593" s="839"/>
      <c r="BF2593" s="839"/>
      <c r="BG2593" s="839"/>
      <c r="BH2593" s="839"/>
      <c r="BI2593" s="839"/>
      <c r="BJ2593" s="839"/>
      <c r="BK2593" s="839"/>
      <c r="BL2593" s="839"/>
      <c r="BM2593" s="839"/>
      <c r="BN2593" s="839"/>
      <c r="BO2593" s="839"/>
      <c r="BP2593" s="839"/>
      <c r="BQ2593" s="839"/>
      <c r="BR2593" s="839"/>
      <c r="BS2593" s="839"/>
    </row>
    <row r="2594" spans="1:71" s="575" customFormat="1" ht="15.6" customHeight="1" outlineLevel="2" x14ac:dyDescent="0.2">
      <c r="A2594" s="811"/>
      <c r="B2594" s="688"/>
      <c r="C2594" s="694"/>
      <c r="D2594" s="576" t="s">
        <v>1887</v>
      </c>
      <c r="E2594" s="591"/>
      <c r="F2594" s="592"/>
      <c r="G2594" s="572"/>
      <c r="H2594" s="572"/>
      <c r="I2594" s="773"/>
      <c r="J2594" s="771"/>
      <c r="K2594" s="771"/>
      <c r="L2594" s="771"/>
      <c r="M2594" s="772"/>
      <c r="N2594" s="704"/>
      <c r="O2594" s="890"/>
      <c r="P2594" s="890"/>
      <c r="Q2594" s="891"/>
      <c r="R2594" s="889"/>
      <c r="S2594" s="889"/>
      <c r="T2594" s="889"/>
      <c r="U2594" s="889"/>
      <c r="V2594" s="889"/>
      <c r="W2594" s="889"/>
      <c r="X2594" s="889"/>
      <c r="Y2594" s="890"/>
      <c r="Z2594" s="841"/>
      <c r="AA2594" s="839"/>
      <c r="AB2594" s="839"/>
      <c r="AC2594" s="839"/>
      <c r="AD2594" s="839"/>
      <c r="AE2594" s="839"/>
      <c r="AF2594" s="839"/>
      <c r="AG2594" s="839"/>
      <c r="AH2594" s="839"/>
      <c r="AI2594" s="839"/>
      <c r="AJ2594" s="839"/>
      <c r="AK2594" s="839"/>
      <c r="AL2594" s="839"/>
      <c r="AM2594" s="839"/>
      <c r="AN2594" s="839"/>
      <c r="AO2594" s="839"/>
      <c r="AP2594" s="839"/>
      <c r="AQ2594" s="839"/>
      <c r="AR2594" s="839"/>
      <c r="AS2594" s="839"/>
      <c r="AT2594" s="839"/>
      <c r="AU2594" s="839"/>
      <c r="AV2594" s="839"/>
      <c r="AW2594" s="839"/>
      <c r="AX2594" s="839"/>
      <c r="AY2594" s="839"/>
      <c r="AZ2594" s="839"/>
      <c r="BA2594" s="839"/>
      <c r="BB2594" s="839"/>
      <c r="BC2594" s="839"/>
      <c r="BD2594" s="839"/>
      <c r="BE2594" s="839"/>
      <c r="BF2594" s="839"/>
      <c r="BG2594" s="839"/>
      <c r="BH2594" s="839"/>
      <c r="BI2594" s="839"/>
      <c r="BJ2594" s="839"/>
      <c r="BK2594" s="839"/>
      <c r="BL2594" s="839"/>
      <c r="BM2594" s="839"/>
      <c r="BN2594" s="839"/>
      <c r="BO2594" s="839"/>
      <c r="BP2594" s="839"/>
      <c r="BQ2594" s="839"/>
      <c r="BR2594" s="839"/>
      <c r="BS2594" s="839"/>
    </row>
    <row r="2595" spans="1:71" s="575" customFormat="1" ht="15.6" customHeight="1" outlineLevel="2" x14ac:dyDescent="0.2">
      <c r="A2595" s="811"/>
      <c r="B2595" s="688"/>
      <c r="C2595" s="694"/>
      <c r="D2595" s="576" t="s">
        <v>1894</v>
      </c>
      <c r="E2595" s="591"/>
      <c r="F2595" s="592"/>
      <c r="G2595" s="572"/>
      <c r="H2595" s="572"/>
      <c r="I2595" s="773"/>
      <c r="J2595" s="771"/>
      <c r="K2595" s="771"/>
      <c r="L2595" s="771"/>
      <c r="M2595" s="772"/>
      <c r="N2595" s="704"/>
      <c r="O2595" s="890"/>
      <c r="P2595" s="890"/>
      <c r="Q2595" s="891"/>
      <c r="R2595" s="889"/>
      <c r="S2595" s="889"/>
      <c r="T2595" s="889"/>
      <c r="U2595" s="889"/>
      <c r="V2595" s="889"/>
      <c r="W2595" s="889"/>
      <c r="X2595" s="889"/>
      <c r="Y2595" s="890"/>
      <c r="Z2595" s="841"/>
      <c r="AA2595" s="839"/>
      <c r="AB2595" s="839"/>
      <c r="AC2595" s="839"/>
      <c r="AD2595" s="839"/>
      <c r="AE2595" s="839"/>
      <c r="AF2595" s="839"/>
      <c r="AG2595" s="839"/>
      <c r="AH2595" s="839"/>
      <c r="AI2595" s="839"/>
      <c r="AJ2595" s="839"/>
      <c r="AK2595" s="839"/>
      <c r="AL2595" s="839"/>
      <c r="AM2595" s="839"/>
      <c r="AN2595" s="839"/>
      <c r="AO2595" s="839"/>
      <c r="AP2595" s="839"/>
      <c r="AQ2595" s="839"/>
      <c r="AR2595" s="839"/>
      <c r="AS2595" s="839"/>
      <c r="AT2595" s="839"/>
      <c r="AU2595" s="839"/>
      <c r="AV2595" s="839"/>
      <c r="AW2595" s="839"/>
      <c r="AX2595" s="839"/>
      <c r="AY2595" s="839"/>
      <c r="AZ2595" s="839"/>
      <c r="BA2595" s="839"/>
      <c r="BB2595" s="839"/>
      <c r="BC2595" s="839"/>
      <c r="BD2595" s="839"/>
      <c r="BE2595" s="839"/>
      <c r="BF2595" s="839"/>
      <c r="BG2595" s="839"/>
      <c r="BH2595" s="839"/>
      <c r="BI2595" s="839"/>
      <c r="BJ2595" s="839"/>
      <c r="BK2595" s="839"/>
      <c r="BL2595" s="839"/>
      <c r="BM2595" s="839"/>
      <c r="BN2595" s="839"/>
      <c r="BO2595" s="839"/>
      <c r="BP2595" s="839"/>
      <c r="BQ2595" s="839"/>
      <c r="BR2595" s="839"/>
      <c r="BS2595" s="839"/>
    </row>
    <row r="2596" spans="1:71" s="575" customFormat="1" ht="15.6" customHeight="1" outlineLevel="2" x14ac:dyDescent="0.2">
      <c r="A2596" s="811"/>
      <c r="B2596" s="688"/>
      <c r="C2596" s="694"/>
      <c r="D2596" s="576" t="s">
        <v>1884</v>
      </c>
      <c r="E2596" s="591"/>
      <c r="F2596" s="592"/>
      <c r="G2596" s="572"/>
      <c r="H2596" s="572"/>
      <c r="I2596" s="773"/>
      <c r="J2596" s="771"/>
      <c r="K2596" s="771"/>
      <c r="L2596" s="771"/>
      <c r="M2596" s="772"/>
      <c r="N2596" s="704"/>
      <c r="O2596" s="888"/>
      <c r="P2596" s="888"/>
      <c r="Q2596" s="891"/>
      <c r="R2596" s="889"/>
      <c r="S2596" s="889"/>
      <c r="T2596" s="889"/>
      <c r="U2596" s="889"/>
      <c r="V2596" s="889"/>
      <c r="W2596" s="889"/>
      <c r="X2596" s="889"/>
      <c r="Y2596" s="890"/>
      <c r="Z2596" s="841"/>
      <c r="AA2596" s="839"/>
      <c r="AB2596" s="839"/>
      <c r="AC2596" s="839"/>
      <c r="AD2596" s="839"/>
      <c r="AE2596" s="839"/>
      <c r="AF2596" s="839"/>
      <c r="AG2596" s="839"/>
      <c r="AH2596" s="839"/>
      <c r="AI2596" s="839"/>
      <c r="AJ2596" s="839"/>
      <c r="AK2596" s="839"/>
      <c r="AL2596" s="839"/>
      <c r="AM2596" s="839"/>
      <c r="AN2596" s="839"/>
      <c r="AO2596" s="839"/>
      <c r="AP2596" s="839"/>
      <c r="AQ2596" s="839"/>
      <c r="AR2596" s="839"/>
      <c r="AS2596" s="839"/>
      <c r="AT2596" s="839"/>
      <c r="AU2596" s="839"/>
      <c r="AV2596" s="839"/>
      <c r="AW2596" s="839"/>
      <c r="AX2596" s="839"/>
      <c r="AY2596" s="839"/>
      <c r="AZ2596" s="839"/>
      <c r="BA2596" s="839"/>
      <c r="BB2596" s="839"/>
      <c r="BC2596" s="839"/>
      <c r="BD2596" s="839"/>
      <c r="BE2596" s="839"/>
      <c r="BF2596" s="839"/>
      <c r="BG2596" s="839"/>
      <c r="BH2596" s="839"/>
      <c r="BI2596" s="839"/>
      <c r="BJ2596" s="839"/>
      <c r="BK2596" s="839"/>
      <c r="BL2596" s="839"/>
      <c r="BM2596" s="839"/>
      <c r="BN2596" s="839"/>
      <c r="BO2596" s="839"/>
      <c r="BP2596" s="839"/>
      <c r="BQ2596" s="839"/>
      <c r="BR2596" s="839"/>
      <c r="BS2596" s="839"/>
    </row>
    <row r="2597" spans="1:71" s="575" customFormat="1" ht="15.6" customHeight="1" outlineLevel="2" x14ac:dyDescent="0.2">
      <c r="A2597" s="811"/>
      <c r="B2597" s="688"/>
      <c r="C2597" s="694"/>
      <c r="D2597" s="576" t="s">
        <v>1877</v>
      </c>
      <c r="E2597" s="591"/>
      <c r="F2597" s="592"/>
      <c r="G2597" s="572"/>
      <c r="H2597" s="572"/>
      <c r="I2597" s="773"/>
      <c r="J2597" s="771"/>
      <c r="K2597" s="771"/>
      <c r="L2597" s="771"/>
      <c r="M2597" s="772"/>
      <c r="N2597" s="704"/>
      <c r="O2597" s="888"/>
      <c r="P2597" s="888"/>
      <c r="Q2597" s="891"/>
      <c r="R2597" s="889"/>
      <c r="S2597" s="889"/>
      <c r="T2597" s="889"/>
      <c r="U2597" s="889"/>
      <c r="V2597" s="889"/>
      <c r="W2597" s="889"/>
      <c r="X2597" s="889"/>
      <c r="Y2597" s="890"/>
      <c r="Z2597" s="841"/>
      <c r="AA2597" s="839"/>
      <c r="AB2597" s="839"/>
      <c r="AC2597" s="839"/>
      <c r="AD2597" s="839"/>
      <c r="AE2597" s="839"/>
      <c r="AF2597" s="839"/>
      <c r="AG2597" s="839"/>
      <c r="AH2597" s="839"/>
      <c r="AI2597" s="839"/>
      <c r="AJ2597" s="839"/>
      <c r="AK2597" s="839"/>
      <c r="AL2597" s="839"/>
      <c r="AM2597" s="839"/>
      <c r="AN2597" s="839"/>
      <c r="AO2597" s="839"/>
      <c r="AP2597" s="839"/>
      <c r="AQ2597" s="839"/>
      <c r="AR2597" s="839"/>
      <c r="AS2597" s="839"/>
      <c r="AT2597" s="839"/>
      <c r="AU2597" s="839"/>
      <c r="AV2597" s="839"/>
      <c r="AW2597" s="839"/>
      <c r="AX2597" s="839"/>
      <c r="AY2597" s="839"/>
      <c r="AZ2597" s="839"/>
      <c r="BA2597" s="839"/>
      <c r="BB2597" s="839"/>
      <c r="BC2597" s="839"/>
      <c r="BD2597" s="839"/>
      <c r="BE2597" s="839"/>
      <c r="BF2597" s="839"/>
      <c r="BG2597" s="839"/>
      <c r="BH2597" s="839"/>
      <c r="BI2597" s="839"/>
      <c r="BJ2597" s="839"/>
      <c r="BK2597" s="839"/>
      <c r="BL2597" s="839"/>
      <c r="BM2597" s="839"/>
      <c r="BN2597" s="839"/>
      <c r="BO2597" s="839"/>
      <c r="BP2597" s="839"/>
      <c r="BQ2597" s="839"/>
      <c r="BR2597" s="839"/>
      <c r="BS2597" s="839"/>
    </row>
    <row r="2598" spans="1:71" ht="15.6" customHeight="1" outlineLevel="2" x14ac:dyDescent="0.2">
      <c r="B2598" s="578"/>
      <c r="D2598" s="576" t="s">
        <v>1878</v>
      </c>
      <c r="E2598" s="591"/>
      <c r="F2598" s="592"/>
      <c r="G2598" s="572"/>
      <c r="H2598" s="572"/>
      <c r="I2598" s="773"/>
      <c r="J2598" s="771"/>
      <c r="K2598" s="771"/>
      <c r="L2598" s="771"/>
      <c r="M2598" s="772"/>
      <c r="N2598" s="703"/>
      <c r="O2598" s="888"/>
      <c r="P2598" s="888"/>
      <c r="Q2598" s="888"/>
      <c r="R2598" s="888"/>
      <c r="S2598" s="888"/>
      <c r="T2598" s="888"/>
      <c r="U2598" s="888"/>
      <c r="V2598" s="888"/>
      <c r="W2598" s="888"/>
      <c r="X2598" s="888"/>
    </row>
    <row r="2599" spans="1:71" ht="15.6" customHeight="1" outlineLevel="2" x14ac:dyDescent="0.2">
      <c r="B2599" s="578"/>
      <c r="D2599" s="576" t="s">
        <v>1885</v>
      </c>
      <c r="E2599" s="579"/>
      <c r="G2599" s="580"/>
      <c r="H2599" s="580"/>
      <c r="N2599" s="703"/>
      <c r="O2599" s="888"/>
      <c r="P2599" s="888"/>
      <c r="Q2599" s="891"/>
    </row>
    <row r="2600" spans="1:71" s="575" customFormat="1" ht="15.6" customHeight="1" outlineLevel="2" x14ac:dyDescent="0.2">
      <c r="A2600" s="811"/>
      <c r="B2600" s="688"/>
      <c r="C2600" s="694"/>
      <c r="D2600" s="576" t="s">
        <v>1886</v>
      </c>
      <c r="E2600" s="591"/>
      <c r="F2600" s="592"/>
      <c r="G2600" s="572"/>
      <c r="H2600" s="572"/>
      <c r="I2600" s="773"/>
      <c r="J2600" s="771"/>
      <c r="K2600" s="771"/>
      <c r="L2600" s="771"/>
      <c r="M2600" s="772"/>
      <c r="N2600" s="704"/>
      <c r="O2600" s="888"/>
      <c r="P2600" s="888"/>
      <c r="Q2600" s="891"/>
      <c r="R2600" s="889"/>
      <c r="S2600" s="889"/>
      <c r="T2600" s="889"/>
      <c r="U2600" s="889"/>
      <c r="V2600" s="889"/>
      <c r="W2600" s="889"/>
      <c r="X2600" s="889"/>
      <c r="Y2600" s="890"/>
      <c r="Z2600" s="841"/>
      <c r="AA2600" s="839"/>
      <c r="AB2600" s="839"/>
      <c r="AC2600" s="839"/>
      <c r="AD2600" s="839"/>
      <c r="AE2600" s="839"/>
      <c r="AF2600" s="839"/>
      <c r="AG2600" s="839"/>
      <c r="AH2600" s="839"/>
      <c r="AI2600" s="839"/>
      <c r="AJ2600" s="839"/>
      <c r="AK2600" s="839"/>
      <c r="AL2600" s="839"/>
      <c r="AM2600" s="839"/>
      <c r="AN2600" s="839"/>
      <c r="AO2600" s="839"/>
      <c r="AP2600" s="839"/>
      <c r="AQ2600" s="839"/>
      <c r="AR2600" s="839"/>
      <c r="AS2600" s="839"/>
      <c r="AT2600" s="839"/>
      <c r="AU2600" s="839"/>
      <c r="AV2600" s="839"/>
      <c r="AW2600" s="839"/>
      <c r="AX2600" s="839"/>
      <c r="AY2600" s="839"/>
      <c r="AZ2600" s="839"/>
      <c r="BA2600" s="839"/>
      <c r="BB2600" s="839"/>
      <c r="BC2600" s="839"/>
      <c r="BD2600" s="839"/>
      <c r="BE2600" s="839"/>
      <c r="BF2600" s="839"/>
      <c r="BG2600" s="839"/>
      <c r="BH2600" s="839"/>
      <c r="BI2600" s="839"/>
      <c r="BJ2600" s="839"/>
      <c r="BK2600" s="839"/>
      <c r="BL2600" s="839"/>
      <c r="BM2600" s="839"/>
      <c r="BN2600" s="839"/>
      <c r="BO2600" s="839"/>
      <c r="BP2600" s="839"/>
      <c r="BQ2600" s="839"/>
      <c r="BR2600" s="839"/>
      <c r="BS2600" s="839"/>
    </row>
    <row r="2601" spans="1:71" ht="15.6" customHeight="1" outlineLevel="2" x14ac:dyDescent="0.2">
      <c r="B2601" s="578"/>
      <c r="D2601" s="693"/>
      <c r="E2601" s="579"/>
      <c r="G2601" s="580"/>
      <c r="H2601" s="580"/>
      <c r="N2601" s="703"/>
      <c r="O2601" s="888"/>
      <c r="P2601" s="888"/>
      <c r="Q2601" s="891"/>
    </row>
    <row r="2602" spans="1:71" ht="9" customHeight="1" outlineLevel="1" x14ac:dyDescent="0.2">
      <c r="B2602" s="582"/>
      <c r="D2602" s="583"/>
      <c r="E2602" s="585"/>
      <c r="F2602" s="583"/>
      <c r="G2602" s="584"/>
      <c r="H2602" s="584"/>
      <c r="I2602" s="769"/>
      <c r="J2602" s="769"/>
      <c r="K2602" s="769"/>
      <c r="L2602" s="769"/>
      <c r="M2602" s="769"/>
      <c r="N2602" s="694"/>
      <c r="O2602" s="892"/>
      <c r="P2602" s="892"/>
      <c r="Q2602" s="892"/>
      <c r="R2602" s="893"/>
      <c r="S2602" s="893"/>
      <c r="T2602" s="893"/>
      <c r="U2602" s="893"/>
      <c r="V2602" s="893"/>
      <c r="W2602" s="893"/>
      <c r="X2602" s="893"/>
      <c r="Y2602" s="892"/>
      <c r="Z2602" s="837"/>
      <c r="AA2602" s="838"/>
      <c r="AG2602" s="835"/>
      <c r="AH2602" s="835"/>
    </row>
    <row r="2603" spans="1:71" s="789" customFormat="1" ht="15.6" customHeight="1" outlineLevel="1" x14ac:dyDescent="0.2">
      <c r="B2603" s="569"/>
      <c r="C2603" s="814"/>
      <c r="D2603" s="570" t="s">
        <v>1888</v>
      </c>
      <c r="E2603" s="577">
        <v>1</v>
      </c>
      <c r="F2603" s="570" t="s">
        <v>72</v>
      </c>
      <c r="G2603" s="571"/>
      <c r="H2603" s="571">
        <f>SUM(H2604:H2615)</f>
        <v>3.3</v>
      </c>
      <c r="I2603" s="767"/>
      <c r="J2603" s="767">
        <f>SUM(J2604:J2615)</f>
        <v>48.919999999999995</v>
      </c>
      <c r="K2603" s="767"/>
      <c r="L2603" s="767">
        <f>SUM(L2604:L2610)</f>
        <v>4080</v>
      </c>
      <c r="M2603" s="767"/>
      <c r="N2603" s="814"/>
      <c r="O2603" s="767"/>
      <c r="P2603" s="885"/>
      <c r="Q2603" s="885"/>
      <c r="R2603" s="886"/>
      <c r="S2603" s="886"/>
      <c r="T2603" s="886"/>
      <c r="U2603" s="886"/>
      <c r="V2603" s="886"/>
      <c r="W2603" s="886"/>
      <c r="X2603" s="767"/>
      <c r="Y2603" s="887"/>
      <c r="Z2603" s="832"/>
      <c r="AA2603" s="832"/>
      <c r="AB2603" s="832"/>
      <c r="AC2603" s="832"/>
      <c r="AD2603" s="832"/>
      <c r="AE2603" s="832"/>
      <c r="AF2603" s="832"/>
      <c r="AG2603" s="832"/>
      <c r="AH2603" s="832"/>
      <c r="AI2603" s="832"/>
      <c r="AJ2603" s="832"/>
      <c r="AK2603" s="832"/>
      <c r="AL2603" s="832"/>
      <c r="AM2603" s="832"/>
      <c r="AN2603" s="832"/>
      <c r="AO2603" s="832"/>
      <c r="AP2603" s="832"/>
      <c r="AQ2603" s="832"/>
      <c r="AR2603" s="832"/>
      <c r="AS2603" s="832"/>
      <c r="AT2603" s="832"/>
      <c r="AU2603" s="832"/>
      <c r="AV2603" s="832"/>
      <c r="AW2603" s="832"/>
      <c r="AX2603" s="832"/>
      <c r="AY2603" s="832"/>
      <c r="AZ2603" s="832"/>
      <c r="BA2603" s="832"/>
      <c r="BB2603" s="832"/>
      <c r="BC2603" s="832"/>
      <c r="BD2603" s="832"/>
      <c r="BE2603" s="832"/>
      <c r="BF2603" s="832"/>
      <c r="BG2603" s="832"/>
      <c r="BH2603" s="832"/>
      <c r="BI2603" s="832"/>
      <c r="BJ2603" s="832"/>
      <c r="BK2603" s="832"/>
      <c r="BL2603" s="832"/>
      <c r="BM2603" s="832"/>
      <c r="BN2603" s="832"/>
      <c r="BO2603" s="832"/>
      <c r="BP2603" s="832"/>
      <c r="BQ2603" s="832"/>
      <c r="BR2603" s="832"/>
      <c r="BS2603" s="832"/>
    </row>
    <row r="2604" spans="1:71" ht="15.6" customHeight="1" outlineLevel="2" x14ac:dyDescent="0.2">
      <c r="B2604" s="578"/>
      <c r="D2604" s="587"/>
      <c r="E2604" s="579"/>
      <c r="G2604" s="580"/>
      <c r="H2604" s="580"/>
      <c r="I2604" s="774"/>
      <c r="J2604" s="774"/>
      <c r="K2604" s="774"/>
      <c r="N2604" s="703"/>
      <c r="O2604" s="888"/>
      <c r="P2604" s="888"/>
      <c r="Q2604" s="888"/>
    </row>
    <row r="2605" spans="1:71" s="575" customFormat="1" ht="15.6" customHeight="1" outlineLevel="2" x14ac:dyDescent="0.2">
      <c r="A2605" s="811"/>
      <c r="B2605" s="583" t="s">
        <v>1942</v>
      </c>
      <c r="C2605" s="694"/>
      <c r="D2605" s="576" t="s">
        <v>1891</v>
      </c>
      <c r="E2605" s="579">
        <v>1</v>
      </c>
      <c r="F2605" s="607" t="s">
        <v>72</v>
      </c>
      <c r="G2605" s="580"/>
      <c r="H2605" s="580">
        <f>E2605*G2605</f>
        <v>0</v>
      </c>
      <c r="I2605" s="768"/>
      <c r="J2605" s="768">
        <f>E2605*I2605</f>
        <v>0</v>
      </c>
      <c r="K2605" s="768"/>
      <c r="L2605" s="768">
        <v>3840</v>
      </c>
      <c r="M2605" s="768">
        <f>J2605+H2605*Tabellen!$K$2+L2605</f>
        <v>3840</v>
      </c>
      <c r="N2605" s="704"/>
      <c r="O2605" s="889">
        <f>M2605</f>
        <v>3840</v>
      </c>
      <c r="P2605" s="890"/>
      <c r="Q2605" s="891"/>
      <c r="R2605" s="911">
        <v>0.4</v>
      </c>
      <c r="S2605" s="889">
        <f>O2605*R2605</f>
        <v>1536</v>
      </c>
      <c r="T2605" s="889">
        <f>O2605-S2605</f>
        <v>2304</v>
      </c>
      <c r="U2605" s="889"/>
      <c r="V2605" s="889">
        <f>O2605*Tabellen!$H$2</f>
        <v>806.4</v>
      </c>
      <c r="W2605" s="889">
        <f>U2605+V2605</f>
        <v>806.4</v>
      </c>
      <c r="X2605" s="889">
        <f>O2605+W2605</f>
        <v>4646.3999999999996</v>
      </c>
      <c r="Y2605" s="890"/>
      <c r="Z2605" s="841"/>
      <c r="AA2605" s="839"/>
      <c r="AB2605" s="839"/>
      <c r="AC2605" s="839"/>
      <c r="AD2605" s="839"/>
      <c r="AE2605" s="839"/>
      <c r="AF2605" s="839"/>
      <c r="AG2605" s="839"/>
      <c r="AH2605" s="839"/>
      <c r="AI2605" s="839"/>
      <c r="AJ2605" s="839"/>
      <c r="AK2605" s="839"/>
      <c r="AL2605" s="839"/>
      <c r="AM2605" s="839"/>
      <c r="AN2605" s="839"/>
      <c r="AO2605" s="839"/>
      <c r="AP2605" s="839"/>
      <c r="AQ2605" s="839"/>
      <c r="AR2605" s="839"/>
      <c r="AS2605" s="839"/>
      <c r="AT2605" s="839"/>
      <c r="AU2605" s="839"/>
      <c r="AV2605" s="839"/>
      <c r="AW2605" s="839"/>
      <c r="AX2605" s="839"/>
      <c r="AY2605" s="839"/>
      <c r="AZ2605" s="839"/>
      <c r="BA2605" s="839"/>
      <c r="BB2605" s="839"/>
      <c r="BC2605" s="839"/>
      <c r="BD2605" s="839"/>
      <c r="BE2605" s="839"/>
      <c r="BF2605" s="839"/>
      <c r="BG2605" s="839"/>
      <c r="BH2605" s="839"/>
      <c r="BI2605" s="839"/>
      <c r="BJ2605" s="839"/>
      <c r="BK2605" s="839"/>
      <c r="BL2605" s="839"/>
      <c r="BM2605" s="839"/>
      <c r="BN2605" s="839"/>
      <c r="BO2605" s="839"/>
      <c r="BP2605" s="839"/>
      <c r="BQ2605" s="839"/>
      <c r="BR2605" s="839"/>
      <c r="BS2605" s="839"/>
    </row>
    <row r="2606" spans="1:71" s="575" customFormat="1" ht="15.6" customHeight="1" outlineLevel="2" x14ac:dyDescent="0.2">
      <c r="A2606" s="811"/>
      <c r="B2606" s="583" t="s">
        <v>1930</v>
      </c>
      <c r="C2606" s="694"/>
      <c r="D2606" s="576" t="s">
        <v>1892</v>
      </c>
      <c r="E2606" s="579">
        <v>1</v>
      </c>
      <c r="F2606" s="607" t="s">
        <v>71</v>
      </c>
      <c r="G2606" s="580"/>
      <c r="H2606" s="580">
        <f>E2606*G2606</f>
        <v>0</v>
      </c>
      <c r="I2606" s="768"/>
      <c r="J2606" s="768">
        <f>E2606*I2606</f>
        <v>0</v>
      </c>
      <c r="K2606" s="768"/>
      <c r="L2606" s="768">
        <v>240</v>
      </c>
      <c r="M2606" s="768">
        <f>J2606+H2606*Tabellen!$K$2+L2606</f>
        <v>240</v>
      </c>
      <c r="N2606" s="704"/>
      <c r="O2606" s="889">
        <f>M2606</f>
        <v>240</v>
      </c>
      <c r="P2606" s="890"/>
      <c r="Q2606" s="891"/>
      <c r="R2606" s="911">
        <v>0.4</v>
      </c>
      <c r="S2606" s="889">
        <f>O2606*R2606</f>
        <v>96</v>
      </c>
      <c r="T2606" s="889">
        <f>O2606-S2606</f>
        <v>144</v>
      </c>
      <c r="U2606" s="889"/>
      <c r="V2606" s="889">
        <f>O2606*Tabellen!$H$2</f>
        <v>50.4</v>
      </c>
      <c r="W2606" s="889">
        <f>U2606+V2606</f>
        <v>50.4</v>
      </c>
      <c r="X2606" s="889">
        <f>O2606+W2606</f>
        <v>290.39999999999998</v>
      </c>
      <c r="Y2606" s="890"/>
      <c r="Z2606" s="841"/>
      <c r="AA2606" s="839"/>
      <c r="AB2606" s="839"/>
      <c r="AC2606" s="839"/>
      <c r="AD2606" s="839"/>
      <c r="AE2606" s="839"/>
      <c r="AF2606" s="839"/>
      <c r="AG2606" s="839"/>
      <c r="AH2606" s="839"/>
      <c r="AI2606" s="839"/>
      <c r="AJ2606" s="839"/>
      <c r="AK2606" s="839"/>
      <c r="AL2606" s="839"/>
      <c r="AM2606" s="839"/>
      <c r="AN2606" s="839"/>
      <c r="AO2606" s="839"/>
      <c r="AP2606" s="839"/>
      <c r="AQ2606" s="839"/>
      <c r="AR2606" s="839"/>
      <c r="AS2606" s="839"/>
      <c r="AT2606" s="839"/>
      <c r="AU2606" s="839"/>
      <c r="AV2606" s="839"/>
      <c r="AW2606" s="839"/>
      <c r="AX2606" s="839"/>
      <c r="AY2606" s="839"/>
      <c r="AZ2606" s="839"/>
      <c r="BA2606" s="839"/>
      <c r="BB2606" s="839"/>
      <c r="BC2606" s="839"/>
      <c r="BD2606" s="839"/>
      <c r="BE2606" s="839"/>
      <c r="BF2606" s="839"/>
      <c r="BG2606" s="839"/>
      <c r="BH2606" s="839"/>
      <c r="BI2606" s="839"/>
      <c r="BJ2606" s="839"/>
      <c r="BK2606" s="839"/>
      <c r="BL2606" s="839"/>
      <c r="BM2606" s="839"/>
      <c r="BN2606" s="839"/>
      <c r="BO2606" s="839"/>
      <c r="BP2606" s="839"/>
      <c r="BQ2606" s="839"/>
      <c r="BR2606" s="839"/>
      <c r="BS2606" s="839"/>
    </row>
    <row r="2607" spans="1:71" s="575" customFormat="1" ht="15.6" customHeight="1" outlineLevel="2" x14ac:dyDescent="0.2">
      <c r="A2607" s="811"/>
      <c r="B2607" s="688"/>
      <c r="C2607" s="694"/>
      <c r="D2607" s="576"/>
      <c r="E2607" s="591"/>
      <c r="F2607" s="592"/>
      <c r="G2607" s="572"/>
      <c r="H2607" s="572"/>
      <c r="I2607" s="773"/>
      <c r="J2607" s="771"/>
      <c r="K2607" s="771"/>
      <c r="L2607" s="771"/>
      <c r="M2607" s="772"/>
      <c r="N2607" s="704"/>
      <c r="O2607" s="890"/>
      <c r="P2607" s="890"/>
      <c r="Q2607" s="891"/>
      <c r="R2607" s="889"/>
      <c r="S2607" s="889"/>
      <c r="T2607" s="889"/>
      <c r="U2607" s="889"/>
      <c r="V2607" s="889"/>
      <c r="W2607" s="889"/>
      <c r="X2607" s="889"/>
      <c r="Y2607" s="890"/>
      <c r="Z2607" s="841"/>
      <c r="AA2607" s="839"/>
      <c r="AB2607" s="839"/>
      <c r="AC2607" s="839"/>
      <c r="AD2607" s="839"/>
      <c r="AE2607" s="839"/>
      <c r="AF2607" s="839"/>
      <c r="AG2607" s="839"/>
      <c r="AH2607" s="839"/>
      <c r="AI2607" s="839"/>
      <c r="AJ2607" s="839"/>
      <c r="AK2607" s="839"/>
      <c r="AL2607" s="839"/>
      <c r="AM2607" s="839"/>
      <c r="AN2607" s="839"/>
      <c r="AO2607" s="839"/>
      <c r="AP2607" s="839"/>
      <c r="AQ2607" s="839"/>
      <c r="AR2607" s="839"/>
      <c r="AS2607" s="839"/>
      <c r="AT2607" s="839"/>
      <c r="AU2607" s="839"/>
      <c r="AV2607" s="839"/>
      <c r="AW2607" s="839"/>
      <c r="AX2607" s="839"/>
      <c r="AY2607" s="839"/>
      <c r="AZ2607" s="839"/>
      <c r="BA2607" s="839"/>
      <c r="BB2607" s="839"/>
      <c r="BC2607" s="839"/>
      <c r="BD2607" s="839"/>
      <c r="BE2607" s="839"/>
      <c r="BF2607" s="839"/>
      <c r="BG2607" s="839"/>
      <c r="BH2607" s="839"/>
      <c r="BI2607" s="839"/>
      <c r="BJ2607" s="839"/>
      <c r="BK2607" s="839"/>
      <c r="BL2607" s="839"/>
      <c r="BM2607" s="839"/>
      <c r="BN2607" s="839"/>
      <c r="BO2607" s="839"/>
      <c r="BP2607" s="839"/>
      <c r="BQ2607" s="839"/>
      <c r="BR2607" s="839"/>
      <c r="BS2607" s="839"/>
    </row>
    <row r="2608" spans="1:71" s="575" customFormat="1" ht="15.6" customHeight="1" outlineLevel="2" x14ac:dyDescent="0.2">
      <c r="A2608" s="811"/>
      <c r="B2608" s="688"/>
      <c r="C2608" s="694"/>
      <c r="D2608" s="576"/>
      <c r="E2608" s="591"/>
      <c r="F2608" s="592"/>
      <c r="G2608" s="572"/>
      <c r="H2608" s="572"/>
      <c r="I2608" s="773"/>
      <c r="J2608" s="771"/>
      <c r="K2608" s="771"/>
      <c r="L2608" s="771"/>
      <c r="M2608" s="772"/>
      <c r="N2608" s="704"/>
      <c r="O2608" s="890"/>
      <c r="P2608" s="890"/>
      <c r="Q2608" s="891"/>
      <c r="R2608" s="889"/>
      <c r="S2608" s="889"/>
      <c r="T2608" s="889"/>
      <c r="U2608" s="889"/>
      <c r="V2608" s="889"/>
      <c r="W2608" s="889"/>
      <c r="X2608" s="889"/>
      <c r="Y2608" s="890"/>
      <c r="Z2608" s="841"/>
      <c r="AA2608" s="839"/>
      <c r="AB2608" s="839"/>
      <c r="AC2608" s="839"/>
      <c r="AD2608" s="839"/>
      <c r="AE2608" s="839"/>
      <c r="AF2608" s="839"/>
      <c r="AG2608" s="839"/>
      <c r="AH2608" s="839"/>
      <c r="AI2608" s="839"/>
      <c r="AJ2608" s="839"/>
      <c r="AK2608" s="839"/>
      <c r="AL2608" s="839"/>
      <c r="AM2608" s="839"/>
      <c r="AN2608" s="839"/>
      <c r="AO2608" s="839"/>
      <c r="AP2608" s="839"/>
      <c r="AQ2608" s="839"/>
      <c r="AR2608" s="839"/>
      <c r="AS2608" s="839"/>
      <c r="AT2608" s="839"/>
      <c r="AU2608" s="839"/>
      <c r="AV2608" s="839"/>
      <c r="AW2608" s="839"/>
      <c r="AX2608" s="839"/>
      <c r="AY2608" s="839"/>
      <c r="AZ2608" s="839"/>
      <c r="BA2608" s="839"/>
      <c r="BB2608" s="839"/>
      <c r="BC2608" s="839"/>
      <c r="BD2608" s="839"/>
      <c r="BE2608" s="839"/>
      <c r="BF2608" s="839"/>
      <c r="BG2608" s="839"/>
      <c r="BH2608" s="839"/>
      <c r="BI2608" s="839"/>
      <c r="BJ2608" s="839"/>
      <c r="BK2608" s="839"/>
      <c r="BL2608" s="839"/>
      <c r="BM2608" s="839"/>
      <c r="BN2608" s="839"/>
      <c r="BO2608" s="839"/>
      <c r="BP2608" s="839"/>
      <c r="BQ2608" s="839"/>
      <c r="BR2608" s="839"/>
      <c r="BS2608" s="839"/>
    </row>
    <row r="2609" spans="1:71" s="575" customFormat="1" ht="15.6" customHeight="1" outlineLevel="2" x14ac:dyDescent="0.2">
      <c r="A2609" s="811"/>
      <c r="B2609" s="688"/>
      <c r="C2609" s="694"/>
      <c r="D2609" s="576"/>
      <c r="E2609" s="591"/>
      <c r="F2609" s="592"/>
      <c r="G2609" s="572"/>
      <c r="H2609" s="572"/>
      <c r="I2609" s="773"/>
      <c r="J2609" s="771"/>
      <c r="K2609" s="771"/>
      <c r="L2609" s="771"/>
      <c r="M2609" s="772"/>
      <c r="N2609" s="704"/>
      <c r="O2609" s="890"/>
      <c r="P2609" s="890"/>
      <c r="Q2609" s="891"/>
      <c r="R2609" s="889"/>
      <c r="S2609" s="889"/>
      <c r="T2609" s="889"/>
      <c r="U2609" s="889"/>
      <c r="V2609" s="889"/>
      <c r="W2609" s="889"/>
      <c r="X2609" s="889"/>
      <c r="Y2609" s="890"/>
      <c r="Z2609" s="841"/>
      <c r="AA2609" s="839"/>
      <c r="AB2609" s="839"/>
      <c r="AC2609" s="839"/>
      <c r="AD2609" s="839"/>
      <c r="AE2609" s="839"/>
      <c r="AF2609" s="839"/>
      <c r="AG2609" s="839"/>
      <c r="AH2609" s="839"/>
      <c r="AI2609" s="839"/>
      <c r="AJ2609" s="839"/>
      <c r="AK2609" s="839"/>
      <c r="AL2609" s="839"/>
      <c r="AM2609" s="839"/>
      <c r="AN2609" s="839"/>
      <c r="AO2609" s="839"/>
      <c r="AP2609" s="839"/>
      <c r="AQ2609" s="839"/>
      <c r="AR2609" s="839"/>
      <c r="AS2609" s="839"/>
      <c r="AT2609" s="839"/>
      <c r="AU2609" s="839"/>
      <c r="AV2609" s="839"/>
      <c r="AW2609" s="839"/>
      <c r="AX2609" s="839"/>
      <c r="AY2609" s="839"/>
      <c r="AZ2609" s="839"/>
      <c r="BA2609" s="839"/>
      <c r="BB2609" s="839"/>
      <c r="BC2609" s="839"/>
      <c r="BD2609" s="839"/>
      <c r="BE2609" s="839"/>
      <c r="BF2609" s="839"/>
      <c r="BG2609" s="839"/>
      <c r="BH2609" s="839"/>
      <c r="BI2609" s="839"/>
      <c r="BJ2609" s="839"/>
      <c r="BK2609" s="839"/>
      <c r="BL2609" s="839"/>
      <c r="BM2609" s="839"/>
      <c r="BN2609" s="839"/>
      <c r="BO2609" s="839"/>
      <c r="BP2609" s="839"/>
      <c r="BQ2609" s="839"/>
      <c r="BR2609" s="839"/>
      <c r="BS2609" s="839"/>
    </row>
    <row r="2610" spans="1:71" s="575" customFormat="1" ht="15.6" customHeight="1" outlineLevel="2" x14ac:dyDescent="0.2">
      <c r="A2610" s="811"/>
      <c r="B2610" s="688"/>
      <c r="C2610" s="694"/>
      <c r="D2610" s="576"/>
      <c r="E2610" s="591"/>
      <c r="F2610" s="592"/>
      <c r="G2610" s="572"/>
      <c r="H2610" s="572"/>
      <c r="I2610" s="773"/>
      <c r="J2610" s="771"/>
      <c r="K2610" s="771"/>
      <c r="L2610" s="771"/>
      <c r="M2610" s="772"/>
      <c r="N2610" s="704"/>
      <c r="O2610" s="890"/>
      <c r="P2610" s="890"/>
      <c r="Q2610" s="891"/>
      <c r="R2610" s="889"/>
      <c r="S2610" s="889"/>
      <c r="T2610" s="889"/>
      <c r="U2610" s="889"/>
      <c r="V2610" s="889"/>
      <c r="W2610" s="889"/>
      <c r="X2610" s="889"/>
      <c r="Y2610" s="890"/>
      <c r="Z2610" s="841"/>
      <c r="AA2610" s="839"/>
      <c r="AB2610" s="839"/>
      <c r="AC2610" s="839"/>
      <c r="AD2610" s="839"/>
      <c r="AE2610" s="839"/>
      <c r="AF2610" s="839"/>
      <c r="AG2610" s="839"/>
      <c r="AH2610" s="839"/>
      <c r="AI2610" s="839"/>
      <c r="AJ2610" s="839"/>
      <c r="AK2610" s="839"/>
      <c r="AL2610" s="839"/>
      <c r="AM2610" s="839"/>
      <c r="AN2610" s="839"/>
      <c r="AO2610" s="839"/>
      <c r="AP2610" s="839"/>
      <c r="AQ2610" s="839"/>
      <c r="AR2610" s="839"/>
      <c r="AS2610" s="839"/>
      <c r="AT2610" s="839"/>
      <c r="AU2610" s="839"/>
      <c r="AV2610" s="839"/>
      <c r="AW2610" s="839"/>
      <c r="AX2610" s="839"/>
      <c r="AY2610" s="839"/>
      <c r="AZ2610" s="839"/>
      <c r="BA2610" s="839"/>
      <c r="BB2610" s="839"/>
      <c r="BC2610" s="839"/>
      <c r="BD2610" s="839"/>
      <c r="BE2610" s="839"/>
      <c r="BF2610" s="839"/>
      <c r="BG2610" s="839"/>
      <c r="BH2610" s="839"/>
      <c r="BI2610" s="839"/>
      <c r="BJ2610" s="839"/>
      <c r="BK2610" s="839"/>
      <c r="BL2610" s="839"/>
      <c r="BM2610" s="839"/>
      <c r="BN2610" s="839"/>
      <c r="BO2610" s="839"/>
      <c r="BP2610" s="839"/>
      <c r="BQ2610" s="839"/>
      <c r="BR2610" s="839"/>
      <c r="BS2610" s="839"/>
    </row>
    <row r="2611" spans="1:71" ht="9" customHeight="1" outlineLevel="1" x14ac:dyDescent="0.2">
      <c r="B2611" s="582"/>
      <c r="D2611" s="583"/>
      <c r="E2611" s="585"/>
      <c r="F2611" s="583"/>
      <c r="G2611" s="584"/>
      <c r="H2611" s="584"/>
      <c r="I2611" s="769"/>
      <c r="J2611" s="769"/>
      <c r="K2611" s="769"/>
      <c r="L2611" s="769"/>
      <c r="M2611" s="769"/>
      <c r="N2611" s="694"/>
      <c r="O2611" s="892"/>
      <c r="P2611" s="892"/>
      <c r="Q2611" s="892"/>
      <c r="R2611" s="893"/>
      <c r="S2611" s="893"/>
      <c r="T2611" s="893"/>
      <c r="U2611" s="893"/>
      <c r="V2611" s="893"/>
      <c r="W2611" s="893"/>
      <c r="X2611" s="893"/>
      <c r="Y2611" s="892"/>
      <c r="Z2611" s="837"/>
      <c r="AA2611" s="838"/>
      <c r="AG2611" s="835"/>
      <c r="AH2611" s="835"/>
    </row>
    <row r="2612" spans="1:71" s="570" customFormat="1" ht="15.6" customHeight="1" outlineLevel="1" x14ac:dyDescent="0.2">
      <c r="B2612" s="1046" t="s">
        <v>1898</v>
      </c>
      <c r="C2612" s="1046"/>
      <c r="D2612" s="1046" t="s">
        <v>1267</v>
      </c>
      <c r="E2612" s="1047">
        <v>1</v>
      </c>
      <c r="F2612" s="1046" t="s">
        <v>71</v>
      </c>
      <c r="G2612" s="1046"/>
      <c r="H2612" s="1046">
        <f>SUM(H2613:H2617)/E2612</f>
        <v>1.65</v>
      </c>
      <c r="I2612" s="1046"/>
      <c r="J2612" s="1046">
        <f>SUM(J2613:J2617)/E2612</f>
        <v>26.959999999999997</v>
      </c>
      <c r="K2612" s="1046"/>
      <c r="L2612" s="1046">
        <f>SUM(L2613:L2617)/E2612</f>
        <v>0</v>
      </c>
      <c r="M2612" s="1046">
        <f>SUM(M2613:M2617)/E2612</f>
        <v>125.95999999999998</v>
      </c>
      <c r="N2612" s="1046"/>
      <c r="O2612" s="1046">
        <f>SUM(O2613:O2616)/E2612</f>
        <v>152.41159999999996</v>
      </c>
      <c r="P2612" s="1046" t="str">
        <f>B2612</f>
        <v>V5-1-X3</v>
      </c>
      <c r="Q2612" s="1046"/>
      <c r="R2612" s="1046"/>
      <c r="S2612" s="1046"/>
      <c r="T2612" s="1046"/>
      <c r="U2612" s="1046"/>
      <c r="V2612" s="1046"/>
      <c r="W2612" s="1046"/>
      <c r="X2612" s="1046">
        <f>SUM(X2613:X2616)/E2612</f>
        <v>170.04323599999998</v>
      </c>
      <c r="Y2612" s="1046"/>
      <c r="Z2612" s="851"/>
      <c r="AA2612" s="851"/>
      <c r="AB2612" s="851"/>
      <c r="AC2612" s="851"/>
      <c r="AD2612" s="851"/>
      <c r="AE2612" s="851"/>
      <c r="AF2612" s="851"/>
      <c r="AG2612" s="851"/>
      <c r="AH2612" s="851"/>
      <c r="AI2612" s="851"/>
      <c r="AJ2612" s="851"/>
      <c r="AK2612" s="851"/>
      <c r="AL2612" s="851"/>
      <c r="AM2612" s="851"/>
      <c r="AN2612" s="851"/>
      <c r="AO2612" s="851"/>
      <c r="AP2612" s="851"/>
      <c r="AQ2612" s="851"/>
      <c r="AR2612" s="851"/>
      <c r="AS2612" s="851"/>
      <c r="AT2612" s="851"/>
      <c r="AU2612" s="851"/>
      <c r="AV2612" s="851"/>
      <c r="AW2612" s="851"/>
      <c r="AX2612" s="851"/>
      <c r="AY2612" s="851"/>
      <c r="AZ2612" s="851"/>
      <c r="BA2612" s="851"/>
      <c r="BB2612" s="851"/>
      <c r="BC2612" s="851"/>
      <c r="BD2612" s="851"/>
      <c r="BE2612" s="851"/>
      <c r="BF2612" s="851"/>
      <c r="BG2612" s="851"/>
      <c r="BH2612" s="851"/>
      <c r="BI2612" s="851"/>
      <c r="BJ2612" s="851"/>
      <c r="BK2612" s="851"/>
      <c r="BL2612" s="851"/>
      <c r="BM2612" s="851"/>
      <c r="BN2612" s="851"/>
      <c r="BO2612" s="851"/>
      <c r="BP2612" s="851"/>
      <c r="BQ2612" s="851"/>
      <c r="BR2612" s="851"/>
      <c r="BS2612" s="851"/>
    </row>
    <row r="2613" spans="1:71" ht="15.6" customHeight="1" outlineLevel="2" x14ac:dyDescent="0.2">
      <c r="B2613" s="578"/>
      <c r="D2613" s="587" t="s">
        <v>142</v>
      </c>
      <c r="E2613" s="579"/>
      <c r="G2613" s="580"/>
      <c r="H2613" s="580"/>
      <c r="I2613" s="774"/>
      <c r="J2613" s="774"/>
      <c r="K2613" s="774"/>
      <c r="N2613" s="703"/>
      <c r="O2613" s="888" t="str">
        <f>R2613</f>
        <v>incl. opslagen</v>
      </c>
      <c r="P2613" s="888"/>
      <c r="Q2613" s="894"/>
      <c r="R2613" s="901" t="str">
        <f>Tabellen!$C$2</f>
        <v>incl. opslagen</v>
      </c>
      <c r="S2613" s="895"/>
      <c r="T2613" s="901" t="str">
        <f>Tabellen!$C$2</f>
        <v>incl. opslagen</v>
      </c>
    </row>
    <row r="2614" spans="1:71" ht="15.6" customHeight="1" outlineLevel="2" x14ac:dyDescent="0.2">
      <c r="B2614" s="578"/>
      <c r="D2614" s="738" t="s">
        <v>1381</v>
      </c>
      <c r="E2614" s="579">
        <v>4</v>
      </c>
      <c r="F2614" s="576" t="s">
        <v>71</v>
      </c>
      <c r="G2614" s="580">
        <v>0.15</v>
      </c>
      <c r="H2614" s="580">
        <f>E2614*G2614</f>
        <v>0.6</v>
      </c>
      <c r="I2614" s="768">
        <v>0.6</v>
      </c>
      <c r="J2614" s="768">
        <f>E2614*I2614</f>
        <v>2.4</v>
      </c>
      <c r="L2614" s="768">
        <f>E2614*K2614</f>
        <v>0</v>
      </c>
      <c r="M2614" s="768">
        <f>J2614+H2614*Tabellen!$K$2+L2614</f>
        <v>38.4</v>
      </c>
      <c r="N2614" s="703"/>
      <c r="O2614" s="889">
        <f>R2614+T2614</f>
        <v>46.463999999999999</v>
      </c>
      <c r="P2614" s="902"/>
      <c r="Q2614" s="894" t="s">
        <v>1007</v>
      </c>
      <c r="R2614" s="889">
        <f>H2614*Tabellen!$K$2*Tabellen!$F$2</f>
        <v>43.56</v>
      </c>
      <c r="S2614" s="895" t="s">
        <v>1089</v>
      </c>
      <c r="T2614" s="889">
        <f>J2614*Tabellen!$F$2</f>
        <v>2.9039999999999999</v>
      </c>
      <c r="U2614" s="889">
        <f>R2614*Tabellen!$G$2</f>
        <v>3.9203999999999999</v>
      </c>
      <c r="V2614" s="889">
        <f>T2614*Tabellen!$H$2</f>
        <v>0.60983999999999994</v>
      </c>
      <c r="W2614" s="889">
        <f>U2614+V2614</f>
        <v>4.53024</v>
      </c>
      <c r="X2614" s="889">
        <f>O2614+W2614</f>
        <v>50.994239999999998</v>
      </c>
    </row>
    <row r="2615" spans="1:71" ht="15.6" customHeight="1" outlineLevel="2" x14ac:dyDescent="0.2">
      <c r="B2615" s="578"/>
      <c r="D2615" s="738" t="s">
        <v>1268</v>
      </c>
      <c r="E2615" s="579">
        <v>3</v>
      </c>
      <c r="F2615" s="576" t="s">
        <v>71</v>
      </c>
      <c r="G2615" s="580">
        <v>0.35</v>
      </c>
      <c r="H2615" s="580">
        <f>E2615*G2615</f>
        <v>1.0499999999999998</v>
      </c>
      <c r="I2615" s="768">
        <v>6.52</v>
      </c>
      <c r="J2615" s="768">
        <f>E2615*I2615</f>
        <v>19.559999999999999</v>
      </c>
      <c r="L2615" s="768">
        <f>E2615*K2615</f>
        <v>0</v>
      </c>
      <c r="M2615" s="768">
        <f>J2615+H2615*Tabellen!$K$2+L2615</f>
        <v>82.559999999999988</v>
      </c>
      <c r="N2615" s="703"/>
      <c r="O2615" s="889">
        <f>R2615+T2615</f>
        <v>99.897599999999969</v>
      </c>
      <c r="P2615" s="902"/>
      <c r="Q2615" s="894" t="s">
        <v>1007</v>
      </c>
      <c r="R2615" s="889">
        <f>H2615*Tabellen!$K$2*Tabellen!$F$2</f>
        <v>76.229999999999976</v>
      </c>
      <c r="S2615" s="895" t="s">
        <v>1089</v>
      </c>
      <c r="T2615" s="889">
        <f>J2615*Tabellen!$F$2</f>
        <v>23.667599999999997</v>
      </c>
      <c r="U2615" s="889">
        <f>R2615*Tabellen!$G$2</f>
        <v>6.8606999999999978</v>
      </c>
      <c r="V2615" s="889">
        <f>T2615*Tabellen!$H$2</f>
        <v>4.9701959999999987</v>
      </c>
      <c r="W2615" s="889">
        <f>U2615+V2615</f>
        <v>11.830895999999996</v>
      </c>
      <c r="X2615" s="889">
        <f>O2615+W2615</f>
        <v>111.72849599999996</v>
      </c>
    </row>
    <row r="2616" spans="1:71" ht="15.6" customHeight="1" outlineLevel="2" x14ac:dyDescent="0.2">
      <c r="B2616" s="578"/>
      <c r="D2616" s="738" t="s">
        <v>2045</v>
      </c>
      <c r="E2616" s="579">
        <v>1</v>
      </c>
      <c r="F2616" s="576" t="s">
        <v>71</v>
      </c>
      <c r="G2616" s="580"/>
      <c r="H2616" s="580">
        <f>E2616*G2616</f>
        <v>0</v>
      </c>
      <c r="I2616" s="768">
        <v>5</v>
      </c>
      <c r="J2616" s="768">
        <f>E2616*I2616</f>
        <v>5</v>
      </c>
      <c r="L2616" s="768">
        <f>E2616*K2616</f>
        <v>0</v>
      </c>
      <c r="M2616" s="768">
        <f>J2616+H2616*Tabellen!$K$2+L2616</f>
        <v>5</v>
      </c>
      <c r="N2616" s="703"/>
      <c r="O2616" s="889">
        <f>R2616+T2616</f>
        <v>6.05</v>
      </c>
      <c r="P2616" s="902"/>
      <c r="Q2616" s="894" t="s">
        <v>1007</v>
      </c>
      <c r="R2616" s="889">
        <f>H2616*Tabellen!$K$2*Tabellen!$F$2</f>
        <v>0</v>
      </c>
      <c r="S2616" s="895" t="s">
        <v>1089</v>
      </c>
      <c r="T2616" s="889">
        <f>J2616*Tabellen!$F$2</f>
        <v>6.05</v>
      </c>
      <c r="U2616" s="889">
        <f>R2616*Tabellen!$G$2</f>
        <v>0</v>
      </c>
      <c r="V2616" s="889">
        <f>T2616*Tabellen!$H$2</f>
        <v>1.2705</v>
      </c>
      <c r="W2616" s="889">
        <f>U2616+V2616</f>
        <v>1.2705</v>
      </c>
      <c r="X2616" s="889">
        <f>O2616+W2616</f>
        <v>7.3205</v>
      </c>
    </row>
    <row r="2617" spans="1:71" ht="15.6" customHeight="1" outlineLevel="2" x14ac:dyDescent="0.2">
      <c r="B2617" s="578"/>
      <c r="D2617" s="601"/>
      <c r="E2617" s="579"/>
      <c r="G2617" s="580"/>
      <c r="H2617" s="580"/>
      <c r="N2617" s="703"/>
      <c r="O2617" s="888"/>
      <c r="P2617" s="888"/>
      <c r="Q2617" s="888"/>
    </row>
    <row r="2618" spans="1:71" ht="9" customHeight="1" outlineLevel="1" x14ac:dyDescent="0.2">
      <c r="B2618" s="582"/>
      <c r="D2618" s="583"/>
      <c r="E2618" s="585"/>
      <c r="F2618" s="583"/>
      <c r="G2618" s="584"/>
      <c r="H2618" s="584"/>
      <c r="I2618" s="769"/>
      <c r="J2618" s="769"/>
      <c r="K2618" s="769"/>
      <c r="L2618" s="769"/>
      <c r="M2618" s="769"/>
      <c r="N2618" s="694"/>
      <c r="O2618" s="892"/>
      <c r="P2618" s="892"/>
      <c r="Q2618" s="892"/>
      <c r="R2618" s="893"/>
      <c r="S2618" s="893"/>
      <c r="T2618" s="893"/>
      <c r="U2618" s="893"/>
      <c r="V2618" s="893"/>
      <c r="W2618" s="893"/>
      <c r="X2618" s="893"/>
      <c r="Y2618" s="892"/>
      <c r="Z2618" s="837"/>
      <c r="AA2618" s="838"/>
      <c r="AG2618" s="835"/>
      <c r="AH2618" s="835"/>
    </row>
    <row r="2619" spans="1:71" s="789" customFormat="1" ht="15.6" customHeight="1" outlineLevel="1" x14ac:dyDescent="0.2">
      <c r="B2619" s="569" t="s">
        <v>197</v>
      </c>
      <c r="C2619" s="814"/>
      <c r="D2619" s="570" t="s">
        <v>198</v>
      </c>
      <c r="E2619" s="577">
        <v>1</v>
      </c>
      <c r="F2619" s="570" t="s">
        <v>72</v>
      </c>
      <c r="G2619" s="571"/>
      <c r="H2619" s="571">
        <f>SUM(H2620:H2625)</f>
        <v>0</v>
      </c>
      <c r="I2619" s="767"/>
      <c r="J2619" s="767">
        <f>SUM(J2620:J2625)</f>
        <v>0</v>
      </c>
      <c r="K2619" s="767"/>
      <c r="L2619" s="767">
        <f>SUM(L2620:L2625)</f>
        <v>0</v>
      </c>
      <c r="M2619" s="767">
        <f>SUM(M2620:M2625)</f>
        <v>0</v>
      </c>
      <c r="N2619" s="814"/>
      <c r="O2619" s="884">
        <f>SUM(O2620:O2625)</f>
        <v>0</v>
      </c>
      <c r="P2619" s="885" t="str">
        <f>B2619</f>
        <v>V5-2-A</v>
      </c>
      <c r="Q2619" s="885"/>
      <c r="R2619" s="886"/>
      <c r="S2619" s="886"/>
      <c r="T2619" s="886"/>
      <c r="U2619" s="886"/>
      <c r="V2619" s="886"/>
      <c r="W2619" s="886"/>
      <c r="X2619" s="886"/>
      <c r="Y2619" s="887"/>
      <c r="Z2619" s="832"/>
      <c r="AA2619" s="832"/>
      <c r="AB2619" s="832"/>
      <c r="AC2619" s="832"/>
      <c r="AD2619" s="832"/>
      <c r="AE2619" s="832"/>
      <c r="AF2619" s="832"/>
      <c r="AG2619" s="832"/>
      <c r="AH2619" s="832"/>
      <c r="AI2619" s="832"/>
      <c r="AJ2619" s="832"/>
      <c r="AK2619" s="832"/>
      <c r="AL2619" s="832"/>
      <c r="AM2619" s="832"/>
      <c r="AN2619" s="832"/>
      <c r="AO2619" s="832"/>
      <c r="AP2619" s="832"/>
      <c r="AQ2619" s="832"/>
      <c r="AR2619" s="832"/>
      <c r="AS2619" s="832"/>
      <c r="AT2619" s="832"/>
      <c r="AU2619" s="832"/>
      <c r="AV2619" s="832"/>
      <c r="AW2619" s="832"/>
      <c r="AX2619" s="832"/>
      <c r="AY2619" s="832"/>
      <c r="AZ2619" s="832"/>
      <c r="BA2619" s="832"/>
      <c r="BB2619" s="832"/>
      <c r="BC2619" s="832"/>
      <c r="BD2619" s="832"/>
      <c r="BE2619" s="832"/>
      <c r="BF2619" s="832"/>
      <c r="BG2619" s="832"/>
      <c r="BH2619" s="832"/>
      <c r="BI2619" s="832"/>
      <c r="BJ2619" s="832"/>
      <c r="BK2619" s="832"/>
      <c r="BL2619" s="832"/>
      <c r="BM2619" s="832"/>
      <c r="BN2619" s="832"/>
      <c r="BO2619" s="832"/>
      <c r="BP2619" s="832"/>
      <c r="BQ2619" s="832"/>
      <c r="BR2619" s="832"/>
      <c r="BS2619" s="832"/>
    </row>
    <row r="2620" spans="1:71" ht="15.6" customHeight="1" outlineLevel="2" x14ac:dyDescent="0.2">
      <c r="B2620" s="578"/>
      <c r="D2620" s="587" t="s">
        <v>142</v>
      </c>
      <c r="E2620" s="579"/>
      <c r="G2620" s="580"/>
      <c r="H2620" s="580"/>
      <c r="I2620" s="774"/>
      <c r="J2620" s="774"/>
      <c r="K2620" s="774"/>
      <c r="N2620" s="703"/>
      <c r="O2620" s="888"/>
      <c r="P2620" s="888"/>
      <c r="Q2620" s="888"/>
    </row>
    <row r="2621" spans="1:71" ht="15.6" customHeight="1" outlineLevel="2" x14ac:dyDescent="0.2">
      <c r="B2621" s="578"/>
      <c r="D2621" s="693" t="str">
        <f>D2619</f>
        <v>Optie A ?</v>
      </c>
      <c r="E2621" s="591">
        <f>E2619</f>
        <v>1</v>
      </c>
      <c r="F2621" s="592" t="str">
        <f>F2619</f>
        <v>pst</v>
      </c>
      <c r="G2621" s="572"/>
      <c r="H2621" s="572">
        <f>E2621*G2621</f>
        <v>0</v>
      </c>
      <c r="I2621" s="773"/>
      <c r="J2621" s="771">
        <f>E2621*I2621</f>
        <v>0</v>
      </c>
      <c r="K2621" s="771"/>
      <c r="L2621" s="771">
        <f>E2621*K2621</f>
        <v>0</v>
      </c>
      <c r="M2621" s="772">
        <f>J2621+H2621*Tabellen!$K$2+L2621</f>
        <v>0</v>
      </c>
      <c r="N2621" s="703"/>
      <c r="O2621" s="888"/>
      <c r="P2621" s="888"/>
      <c r="Q2621" s="888"/>
    </row>
    <row r="2622" spans="1:71" ht="15.6" customHeight="1" outlineLevel="2" x14ac:dyDescent="0.2">
      <c r="B2622" s="578"/>
      <c r="D2622" s="601"/>
      <c r="E2622" s="579"/>
      <c r="G2622" s="580">
        <v>0</v>
      </c>
      <c r="H2622" s="580">
        <f>E2622*G2622</f>
        <v>0</v>
      </c>
      <c r="I2622" s="768">
        <v>0</v>
      </c>
      <c r="J2622" s="768">
        <f>E2622*I2622</f>
        <v>0</v>
      </c>
      <c r="L2622" s="768">
        <f>E2622*K2622</f>
        <v>0</v>
      </c>
      <c r="M2622" s="768">
        <f>J2622+H2622*Tabellen!$K$2+L2622</f>
        <v>0</v>
      </c>
      <c r="N2622" s="703"/>
      <c r="O2622" s="888"/>
      <c r="P2622" s="888"/>
      <c r="Q2622" s="888"/>
    </row>
    <row r="2623" spans="1:71" ht="15.6" customHeight="1" outlineLevel="2" x14ac:dyDescent="0.2">
      <c r="B2623" s="578"/>
      <c r="D2623" s="601"/>
      <c r="E2623" s="579"/>
      <c r="G2623" s="580">
        <v>0</v>
      </c>
      <c r="H2623" s="580">
        <f>E2623*G2623</f>
        <v>0</v>
      </c>
      <c r="I2623" s="768">
        <v>0</v>
      </c>
      <c r="J2623" s="768">
        <f>E2623*I2623</f>
        <v>0</v>
      </c>
      <c r="L2623" s="768">
        <f>E2623*K2623</f>
        <v>0</v>
      </c>
      <c r="M2623" s="768">
        <f>J2623+H2623*Tabellen!$K$2+L2623</f>
        <v>0</v>
      </c>
      <c r="N2623" s="703"/>
      <c r="O2623" s="888"/>
      <c r="P2623" s="888"/>
      <c r="Q2623" s="888"/>
    </row>
    <row r="2624" spans="1:71" ht="15.6" customHeight="1" outlineLevel="2" x14ac:dyDescent="0.2"/>
    <row r="2625" spans="2:71" ht="15.6" customHeight="1" outlineLevel="2" x14ac:dyDescent="0.2"/>
    <row r="2626" spans="2:71" ht="9" customHeight="1" outlineLevel="1" x14ac:dyDescent="0.2">
      <c r="B2626" s="582"/>
      <c r="D2626" s="583"/>
      <c r="E2626" s="585"/>
      <c r="F2626" s="583"/>
      <c r="G2626" s="584"/>
      <c r="H2626" s="584"/>
      <c r="I2626" s="769"/>
      <c r="J2626" s="769"/>
      <c r="K2626" s="769"/>
      <c r="L2626" s="769"/>
      <c r="M2626" s="769"/>
      <c r="N2626" s="694"/>
      <c r="O2626" s="892"/>
      <c r="P2626" s="892"/>
      <c r="Q2626" s="892"/>
      <c r="R2626" s="893"/>
      <c r="S2626" s="893"/>
      <c r="T2626" s="893"/>
      <c r="U2626" s="893"/>
      <c r="V2626" s="893"/>
      <c r="W2626" s="893"/>
      <c r="X2626" s="893"/>
      <c r="Y2626" s="892"/>
      <c r="Z2626" s="837"/>
      <c r="AA2626" s="838"/>
      <c r="AG2626" s="835"/>
      <c r="AH2626" s="835"/>
    </row>
    <row r="2627" spans="2:71" s="789" customFormat="1" ht="15.6" customHeight="1" outlineLevel="1" x14ac:dyDescent="0.2">
      <c r="B2627" s="569" t="s">
        <v>199</v>
      </c>
      <c r="C2627" s="814"/>
      <c r="D2627" s="570" t="s">
        <v>200</v>
      </c>
      <c r="E2627" s="577">
        <v>1</v>
      </c>
      <c r="F2627" s="570" t="s">
        <v>72</v>
      </c>
      <c r="G2627" s="571"/>
      <c r="H2627" s="571">
        <f>SUM(H2628:H2633)</f>
        <v>0</v>
      </c>
      <c r="I2627" s="767"/>
      <c r="J2627" s="767">
        <f>SUM(J2628:J2633)</f>
        <v>0</v>
      </c>
      <c r="K2627" s="767"/>
      <c r="L2627" s="767">
        <f>SUM(L2628:L2633)</f>
        <v>0</v>
      </c>
      <c r="M2627" s="767">
        <f>SUM(M2628:M2633)</f>
        <v>0</v>
      </c>
      <c r="N2627" s="814"/>
      <c r="O2627" s="884">
        <f>SUM(O2628:O2633)</f>
        <v>0</v>
      </c>
      <c r="P2627" s="885" t="str">
        <f>B2627</f>
        <v>V5-2-B</v>
      </c>
      <c r="Q2627" s="885"/>
      <c r="R2627" s="886"/>
      <c r="S2627" s="886"/>
      <c r="T2627" s="886"/>
      <c r="U2627" s="886"/>
      <c r="V2627" s="886"/>
      <c r="W2627" s="886"/>
      <c r="X2627" s="886"/>
      <c r="Y2627" s="887"/>
      <c r="Z2627" s="832"/>
      <c r="AA2627" s="832"/>
      <c r="AB2627" s="832"/>
      <c r="AC2627" s="832"/>
      <c r="AD2627" s="832"/>
      <c r="AE2627" s="832"/>
      <c r="AF2627" s="832"/>
      <c r="AG2627" s="832"/>
      <c r="AH2627" s="832"/>
      <c r="AI2627" s="832"/>
      <c r="AJ2627" s="832"/>
      <c r="AK2627" s="832"/>
      <c r="AL2627" s="832"/>
      <c r="AM2627" s="832"/>
      <c r="AN2627" s="832"/>
      <c r="AO2627" s="832"/>
      <c r="AP2627" s="832"/>
      <c r="AQ2627" s="832"/>
      <c r="AR2627" s="832"/>
      <c r="AS2627" s="832"/>
      <c r="AT2627" s="832"/>
      <c r="AU2627" s="832"/>
      <c r="AV2627" s="832"/>
      <c r="AW2627" s="832"/>
      <c r="AX2627" s="832"/>
      <c r="AY2627" s="832"/>
      <c r="AZ2627" s="832"/>
      <c r="BA2627" s="832"/>
      <c r="BB2627" s="832"/>
      <c r="BC2627" s="832"/>
      <c r="BD2627" s="832"/>
      <c r="BE2627" s="832"/>
      <c r="BF2627" s="832"/>
      <c r="BG2627" s="832"/>
      <c r="BH2627" s="832"/>
      <c r="BI2627" s="832"/>
      <c r="BJ2627" s="832"/>
      <c r="BK2627" s="832"/>
      <c r="BL2627" s="832"/>
      <c r="BM2627" s="832"/>
      <c r="BN2627" s="832"/>
      <c r="BO2627" s="832"/>
      <c r="BP2627" s="832"/>
      <c r="BQ2627" s="832"/>
      <c r="BR2627" s="832"/>
      <c r="BS2627" s="832"/>
    </row>
    <row r="2628" spans="2:71" ht="15.6" customHeight="1" outlineLevel="2" x14ac:dyDescent="0.2">
      <c r="B2628" s="578"/>
      <c r="D2628" s="587" t="s">
        <v>142</v>
      </c>
      <c r="E2628" s="579"/>
      <c r="G2628" s="580"/>
      <c r="H2628" s="580"/>
      <c r="I2628" s="774"/>
      <c r="J2628" s="774"/>
      <c r="K2628" s="774"/>
      <c r="N2628" s="703"/>
      <c r="O2628" s="888"/>
      <c r="P2628" s="888"/>
      <c r="Q2628" s="888"/>
    </row>
    <row r="2629" spans="2:71" ht="15.6" customHeight="1" outlineLevel="2" x14ac:dyDescent="0.2">
      <c r="B2629" s="578"/>
      <c r="D2629" s="693" t="str">
        <f>D2627</f>
        <v>Optie B ?</v>
      </c>
      <c r="E2629" s="591">
        <f>E2627</f>
        <v>1</v>
      </c>
      <c r="F2629" s="592" t="str">
        <f>F2627</f>
        <v>pst</v>
      </c>
      <c r="G2629" s="572"/>
      <c r="H2629" s="572">
        <f>E2629*G2629</f>
        <v>0</v>
      </c>
      <c r="I2629" s="773"/>
      <c r="J2629" s="771">
        <f>E2629*I2629</f>
        <v>0</v>
      </c>
      <c r="K2629" s="771"/>
      <c r="L2629" s="771">
        <f>E2629*K2629</f>
        <v>0</v>
      </c>
      <c r="M2629" s="772">
        <f>J2629+H2629*Tabellen!$K$2+L2629</f>
        <v>0</v>
      </c>
      <c r="N2629" s="703"/>
      <c r="O2629" s="888"/>
      <c r="P2629" s="888"/>
      <c r="Q2629" s="888"/>
    </row>
    <row r="2630" spans="2:71" ht="15.6" customHeight="1" outlineLevel="2" x14ac:dyDescent="0.2">
      <c r="B2630" s="578"/>
      <c r="D2630" s="601"/>
      <c r="E2630" s="579"/>
      <c r="G2630" s="580">
        <v>0</v>
      </c>
      <c r="H2630" s="580">
        <f>E2630*G2630</f>
        <v>0</v>
      </c>
      <c r="I2630" s="768">
        <v>0</v>
      </c>
      <c r="J2630" s="768">
        <f>E2630*I2630</f>
        <v>0</v>
      </c>
      <c r="L2630" s="768">
        <f>E2630*K2630</f>
        <v>0</v>
      </c>
      <c r="M2630" s="768">
        <f>J2630+H2630*Tabellen!$K$2+L2630</f>
        <v>0</v>
      </c>
      <c r="N2630" s="703"/>
      <c r="O2630" s="888"/>
      <c r="P2630" s="888"/>
      <c r="Q2630" s="888"/>
    </row>
    <row r="2631" spans="2:71" ht="15.6" customHeight="1" outlineLevel="2" x14ac:dyDescent="0.2">
      <c r="B2631" s="578"/>
      <c r="D2631" s="601"/>
      <c r="E2631" s="579"/>
      <c r="G2631" s="580">
        <v>0</v>
      </c>
      <c r="H2631" s="580">
        <f>E2631*G2631</f>
        <v>0</v>
      </c>
      <c r="I2631" s="768">
        <v>0</v>
      </c>
      <c r="J2631" s="768">
        <f>E2631*I2631</f>
        <v>0</v>
      </c>
      <c r="L2631" s="768">
        <f>E2631*K2631</f>
        <v>0</v>
      </c>
      <c r="M2631" s="768">
        <f>J2631+H2631*Tabellen!$K$2+L2631</f>
        <v>0</v>
      </c>
      <c r="N2631" s="703"/>
      <c r="O2631" s="888"/>
      <c r="P2631" s="888"/>
      <c r="Q2631" s="888"/>
    </row>
    <row r="2632" spans="2:71" ht="15.6" customHeight="1" outlineLevel="2" x14ac:dyDescent="0.2">
      <c r="B2632" s="578"/>
      <c r="D2632" s="601"/>
      <c r="E2632" s="579"/>
      <c r="G2632" s="580"/>
      <c r="H2632" s="580"/>
      <c r="N2632" s="703"/>
      <c r="O2632" s="888"/>
      <c r="P2632" s="888"/>
      <c r="Q2632" s="888"/>
    </row>
    <row r="2633" spans="2:71" ht="15.6" customHeight="1" outlineLevel="2" x14ac:dyDescent="0.2">
      <c r="B2633" s="578"/>
      <c r="D2633" s="601"/>
      <c r="E2633" s="579"/>
      <c r="G2633" s="580"/>
      <c r="H2633" s="580"/>
      <c r="N2633" s="703"/>
      <c r="O2633" s="888"/>
      <c r="P2633" s="888"/>
      <c r="Q2633" s="888"/>
    </row>
    <row r="2634" spans="2:71" ht="9" customHeight="1" outlineLevel="1" x14ac:dyDescent="0.2">
      <c r="B2634" s="582"/>
      <c r="D2634" s="583"/>
      <c r="E2634" s="585"/>
      <c r="F2634" s="583"/>
      <c r="G2634" s="584"/>
      <c r="H2634" s="584"/>
      <c r="I2634" s="769"/>
      <c r="J2634" s="769"/>
      <c r="K2634" s="769"/>
      <c r="L2634" s="769"/>
      <c r="M2634" s="769"/>
      <c r="N2634" s="694"/>
      <c r="O2634" s="892"/>
      <c r="P2634" s="892"/>
      <c r="Q2634" s="892"/>
      <c r="R2634" s="893"/>
      <c r="S2634" s="893"/>
      <c r="T2634" s="893"/>
      <c r="U2634" s="893"/>
      <c r="V2634" s="893"/>
      <c r="W2634" s="893"/>
      <c r="X2634" s="893"/>
      <c r="Y2634" s="892"/>
      <c r="Z2634" s="837"/>
      <c r="AA2634" s="838"/>
      <c r="AG2634" s="835"/>
      <c r="AH2634" s="835"/>
    </row>
    <row r="2635" spans="2:71" s="789" customFormat="1" ht="15.6" customHeight="1" outlineLevel="1" x14ac:dyDescent="0.2">
      <c r="B2635" s="569" t="s">
        <v>1259</v>
      </c>
      <c r="C2635" s="814"/>
      <c r="D2635" s="570" t="s">
        <v>162</v>
      </c>
      <c r="E2635" s="577">
        <v>1</v>
      </c>
      <c r="F2635" s="570" t="s">
        <v>72</v>
      </c>
      <c r="G2635" s="571"/>
      <c r="H2635" s="571">
        <f>SUM(H2636:H2637)</f>
        <v>0</v>
      </c>
      <c r="I2635" s="767"/>
      <c r="J2635" s="767">
        <f>SUM(J2636:J2637)</f>
        <v>0</v>
      </c>
      <c r="K2635" s="767"/>
      <c r="L2635" s="767">
        <f>SUM(L2636:L2637)</f>
        <v>0</v>
      </c>
      <c r="M2635" s="767">
        <f>SUM(M2636:M2637)</f>
        <v>0</v>
      </c>
      <c r="N2635" s="814"/>
      <c r="O2635" s="884">
        <f>SUM(O2636:O2637)</f>
        <v>0</v>
      </c>
      <c r="P2635" s="885" t="str">
        <f>B2635</f>
        <v>V5-1-X</v>
      </c>
      <c r="Q2635" s="885"/>
      <c r="R2635" s="886"/>
      <c r="S2635" s="886"/>
      <c r="T2635" s="886"/>
      <c r="U2635" s="886"/>
      <c r="V2635" s="886"/>
      <c r="W2635" s="886"/>
      <c r="X2635" s="886"/>
      <c r="Y2635" s="887"/>
      <c r="Z2635" s="832"/>
      <c r="AA2635" s="832"/>
      <c r="AB2635" s="832"/>
      <c r="AC2635" s="832"/>
      <c r="AD2635" s="832"/>
      <c r="AE2635" s="832"/>
      <c r="AF2635" s="832"/>
      <c r="AG2635" s="832"/>
      <c r="AH2635" s="832"/>
      <c r="AI2635" s="832"/>
      <c r="AJ2635" s="832"/>
      <c r="AK2635" s="832"/>
      <c r="AL2635" s="832"/>
      <c r="AM2635" s="832"/>
      <c r="AN2635" s="832"/>
      <c r="AO2635" s="832"/>
      <c r="AP2635" s="832"/>
      <c r="AQ2635" s="832"/>
      <c r="AR2635" s="832"/>
      <c r="AS2635" s="832"/>
      <c r="AT2635" s="832"/>
      <c r="AU2635" s="832"/>
      <c r="AV2635" s="832"/>
      <c r="AW2635" s="832"/>
      <c r="AX2635" s="832"/>
      <c r="AY2635" s="832"/>
      <c r="AZ2635" s="832"/>
      <c r="BA2635" s="832"/>
      <c r="BB2635" s="832"/>
      <c r="BC2635" s="832"/>
      <c r="BD2635" s="832"/>
      <c r="BE2635" s="832"/>
      <c r="BF2635" s="832"/>
      <c r="BG2635" s="832"/>
      <c r="BH2635" s="832"/>
      <c r="BI2635" s="832"/>
      <c r="BJ2635" s="832"/>
      <c r="BK2635" s="832"/>
      <c r="BL2635" s="832"/>
      <c r="BM2635" s="832"/>
      <c r="BN2635" s="832"/>
      <c r="BO2635" s="832"/>
      <c r="BP2635" s="832"/>
      <c r="BQ2635" s="832"/>
      <c r="BR2635" s="832"/>
      <c r="BS2635" s="832"/>
    </row>
    <row r="2636" spans="2:71" ht="15.6" customHeight="1" outlineLevel="2" x14ac:dyDescent="0.2">
      <c r="B2636" s="578"/>
      <c r="D2636" s="587" t="s">
        <v>142</v>
      </c>
      <c r="E2636" s="579"/>
      <c r="G2636" s="580"/>
      <c r="H2636" s="580"/>
      <c r="I2636" s="774"/>
      <c r="J2636" s="774"/>
      <c r="K2636" s="774"/>
      <c r="N2636" s="703"/>
      <c r="O2636" s="888"/>
      <c r="P2636" s="888"/>
      <c r="Q2636" s="888"/>
    </row>
    <row r="2637" spans="2:71" ht="15.6" customHeight="1" outlineLevel="2" x14ac:dyDescent="0.2">
      <c r="B2637" s="578"/>
      <c r="D2637" s="693" t="str">
        <f>D2635</f>
        <v>Bijkomende kosten</v>
      </c>
      <c r="E2637" s="591"/>
      <c r="F2637" s="592"/>
      <c r="G2637" s="572"/>
      <c r="H2637" s="572">
        <f>E2637*G2637</f>
        <v>0</v>
      </c>
      <c r="I2637" s="773"/>
      <c r="J2637" s="771">
        <f>E2637*I2637</f>
        <v>0</v>
      </c>
      <c r="K2637" s="771"/>
      <c r="L2637" s="771">
        <f>E2637*K2637</f>
        <v>0</v>
      </c>
      <c r="M2637" s="772">
        <f>J2637+H2637*Tabellen!$K$2+L2637</f>
        <v>0</v>
      </c>
      <c r="N2637" s="703"/>
      <c r="O2637" s="888"/>
      <c r="P2637" s="888"/>
      <c r="Q2637" s="888"/>
    </row>
    <row r="2638" spans="2:71" ht="9" customHeight="1" outlineLevel="1" x14ac:dyDescent="0.2">
      <c r="B2638" s="582"/>
      <c r="D2638" s="583"/>
      <c r="E2638" s="585"/>
      <c r="F2638" s="583"/>
      <c r="G2638" s="584"/>
      <c r="H2638" s="584"/>
      <c r="I2638" s="769"/>
      <c r="J2638" s="769"/>
      <c r="K2638" s="769"/>
      <c r="L2638" s="769"/>
      <c r="M2638" s="769"/>
      <c r="N2638" s="694"/>
      <c r="O2638" s="892"/>
      <c r="P2638" s="892"/>
      <c r="Q2638" s="892"/>
      <c r="R2638" s="893"/>
      <c r="S2638" s="893"/>
      <c r="T2638" s="893"/>
      <c r="U2638" s="893"/>
      <c r="V2638" s="893"/>
      <c r="W2638" s="893"/>
      <c r="X2638" s="893"/>
      <c r="Y2638" s="892"/>
      <c r="Z2638" s="837"/>
      <c r="AA2638" s="838"/>
      <c r="AG2638" s="835"/>
      <c r="AH2638" s="835"/>
    </row>
    <row r="2639" spans="2:71" s="789" customFormat="1" ht="15.6" customHeight="1" outlineLevel="1" x14ac:dyDescent="0.2">
      <c r="B2639" s="569" t="s">
        <v>1944</v>
      </c>
      <c r="C2639" s="814"/>
      <c r="D2639" s="570" t="s">
        <v>1693</v>
      </c>
      <c r="E2639" s="577">
        <v>1</v>
      </c>
      <c r="F2639" s="570" t="s">
        <v>71</v>
      </c>
      <c r="G2639" s="571"/>
      <c r="H2639" s="571">
        <f>SUM(H2640:H2645)/E2639</f>
        <v>1.65</v>
      </c>
      <c r="I2639" s="767"/>
      <c r="J2639" s="767">
        <f>SUM(J2640:J2645)/E2639</f>
        <v>26.959999999999997</v>
      </c>
      <c r="K2639" s="767"/>
      <c r="L2639" s="767">
        <f>SUM(L2640:L2645)/E2639</f>
        <v>0</v>
      </c>
      <c r="M2639" s="767">
        <f>SUM(M2640:M2645)/E2639</f>
        <v>125.95999999999998</v>
      </c>
      <c r="N2639" s="814"/>
      <c r="O2639" s="886">
        <f>SUM(O2640:O2644)/E2639</f>
        <v>152.41159999999996</v>
      </c>
      <c r="P2639" s="885" t="str">
        <f>B2639</f>
        <v>V5-1-X1</v>
      </c>
      <c r="Q2639" s="885"/>
      <c r="R2639" s="886"/>
      <c r="S2639" s="886"/>
      <c r="T2639" s="886"/>
      <c r="U2639" s="899"/>
      <c r="V2639" s="886"/>
      <c r="W2639" s="886"/>
      <c r="X2639" s="886">
        <f>SUM(X2640:X2644)/E2639</f>
        <v>170.04323599999998</v>
      </c>
      <c r="Y2639" s="887"/>
      <c r="Z2639" s="832"/>
      <c r="AA2639" s="832"/>
      <c r="AB2639" s="832"/>
      <c r="AC2639" s="832"/>
      <c r="AD2639" s="832"/>
      <c r="AE2639" s="832"/>
      <c r="AF2639" s="832"/>
      <c r="AG2639" s="832"/>
      <c r="AH2639" s="832"/>
      <c r="AI2639" s="832"/>
      <c r="AJ2639" s="832"/>
      <c r="AK2639" s="832"/>
      <c r="AL2639" s="832"/>
      <c r="AM2639" s="832"/>
      <c r="AN2639" s="832"/>
      <c r="AO2639" s="832"/>
      <c r="AP2639" s="832"/>
      <c r="AQ2639" s="832"/>
      <c r="AR2639" s="832"/>
      <c r="AS2639" s="832"/>
      <c r="AT2639" s="832"/>
      <c r="AU2639" s="832"/>
      <c r="AV2639" s="832"/>
      <c r="AW2639" s="832"/>
      <c r="AX2639" s="832"/>
      <c r="AY2639" s="832"/>
      <c r="AZ2639" s="832"/>
      <c r="BA2639" s="832"/>
      <c r="BB2639" s="832"/>
      <c r="BC2639" s="832"/>
      <c r="BD2639" s="832"/>
      <c r="BE2639" s="832"/>
      <c r="BF2639" s="832"/>
      <c r="BG2639" s="832"/>
      <c r="BH2639" s="832"/>
      <c r="BI2639" s="832"/>
      <c r="BJ2639" s="832"/>
      <c r="BK2639" s="832"/>
      <c r="BL2639" s="832"/>
      <c r="BM2639" s="832"/>
      <c r="BN2639" s="832"/>
      <c r="BO2639" s="832"/>
      <c r="BP2639" s="832"/>
      <c r="BQ2639" s="832"/>
      <c r="BR2639" s="832"/>
      <c r="BS2639" s="832"/>
    </row>
    <row r="2640" spans="2:71" ht="15.6" customHeight="1" outlineLevel="2" x14ac:dyDescent="0.2">
      <c r="B2640" s="578"/>
      <c r="D2640" s="587" t="s">
        <v>142</v>
      </c>
      <c r="E2640" s="579"/>
      <c r="G2640" s="580"/>
      <c r="H2640" s="580"/>
      <c r="I2640" s="774"/>
      <c r="J2640" s="774"/>
      <c r="K2640" s="774"/>
      <c r="N2640" s="703"/>
      <c r="O2640" s="888" t="str">
        <f>R2640</f>
        <v>incl. opslagen</v>
      </c>
      <c r="P2640" s="888"/>
      <c r="Q2640" s="894"/>
      <c r="R2640" s="901" t="str">
        <f>Tabellen!$C$2</f>
        <v>incl. opslagen</v>
      </c>
      <c r="S2640" s="895"/>
      <c r="T2640" s="901" t="str">
        <f>Tabellen!$C$2</f>
        <v>incl. opslagen</v>
      </c>
    </row>
    <row r="2641" spans="2:71" ht="15.6" customHeight="1" outlineLevel="2" x14ac:dyDescent="0.2">
      <c r="B2641" s="578"/>
      <c r="D2641" s="693"/>
      <c r="E2641" s="591"/>
      <c r="F2641" s="592"/>
      <c r="G2641" s="572"/>
      <c r="H2641" s="572">
        <f>E2641*G2641</f>
        <v>0</v>
      </c>
      <c r="I2641" s="773"/>
      <c r="J2641" s="771">
        <f>E2641*I2641</f>
        <v>0</v>
      </c>
      <c r="K2641" s="771"/>
      <c r="L2641" s="771">
        <f>E2641*K2641</f>
        <v>0</v>
      </c>
      <c r="M2641" s="772"/>
      <c r="N2641" s="703"/>
      <c r="O2641" s="889">
        <f>R2641+T2641</f>
        <v>0</v>
      </c>
      <c r="P2641" s="902"/>
      <c r="Q2641" s="894" t="s">
        <v>1007</v>
      </c>
      <c r="R2641" s="889">
        <f>H2641*Tabellen!$K$2*Tabellen!$F$2</f>
        <v>0</v>
      </c>
      <c r="S2641" s="895" t="s">
        <v>1089</v>
      </c>
      <c r="T2641" s="889">
        <f>J2641*Tabellen!$F$2</f>
        <v>0</v>
      </c>
      <c r="U2641" s="889">
        <f>R2641*Tabellen!$G$2</f>
        <v>0</v>
      </c>
      <c r="V2641" s="889">
        <f>T2641*Tabellen!$H$2</f>
        <v>0</v>
      </c>
      <c r="W2641" s="889">
        <f>U2641+V2641</f>
        <v>0</v>
      </c>
      <c r="X2641" s="889">
        <f>O2641+W2641</f>
        <v>0</v>
      </c>
    </row>
    <row r="2642" spans="2:71" ht="15.6" customHeight="1" outlineLevel="2" x14ac:dyDescent="0.2">
      <c r="B2642" s="578"/>
      <c r="D2642" s="738" t="s">
        <v>1381</v>
      </c>
      <c r="E2642" s="579">
        <v>4</v>
      </c>
      <c r="F2642" s="576" t="s">
        <v>71</v>
      </c>
      <c r="G2642" s="580">
        <v>0.15</v>
      </c>
      <c r="H2642" s="580">
        <f>E2642*G2642</f>
        <v>0.6</v>
      </c>
      <c r="I2642" s="768">
        <v>0.6</v>
      </c>
      <c r="J2642" s="768">
        <f>E2642*I2642</f>
        <v>2.4</v>
      </c>
      <c r="L2642" s="768">
        <f>E2642*K2642</f>
        <v>0</v>
      </c>
      <c r="M2642" s="768">
        <f>J2642+H2642*Tabellen!$K$2+L2642</f>
        <v>38.4</v>
      </c>
      <c r="N2642" s="703"/>
      <c r="O2642" s="889">
        <f>R2642+T2642</f>
        <v>46.463999999999999</v>
      </c>
      <c r="P2642" s="902"/>
      <c r="Q2642" s="894" t="s">
        <v>1007</v>
      </c>
      <c r="R2642" s="889">
        <f>H2642*Tabellen!$K$2*Tabellen!$F$2</f>
        <v>43.56</v>
      </c>
      <c r="S2642" s="895" t="s">
        <v>1089</v>
      </c>
      <c r="T2642" s="889">
        <f>J2642*Tabellen!$F$2</f>
        <v>2.9039999999999999</v>
      </c>
      <c r="U2642" s="889">
        <f>R2642*Tabellen!$G$2</f>
        <v>3.9203999999999999</v>
      </c>
      <c r="V2642" s="889">
        <f>T2642*Tabellen!$H$2</f>
        <v>0.60983999999999994</v>
      </c>
      <c r="W2642" s="889">
        <f>U2642+V2642</f>
        <v>4.53024</v>
      </c>
      <c r="X2642" s="889">
        <f>O2642+W2642</f>
        <v>50.994239999999998</v>
      </c>
    </row>
    <row r="2643" spans="2:71" ht="15.6" customHeight="1" outlineLevel="2" x14ac:dyDescent="0.2">
      <c r="B2643" s="578"/>
      <c r="D2643" s="738" t="s">
        <v>1694</v>
      </c>
      <c r="E2643" s="579">
        <v>3</v>
      </c>
      <c r="F2643" s="576" t="s">
        <v>71</v>
      </c>
      <c r="G2643" s="580">
        <v>0.35</v>
      </c>
      <c r="H2643" s="580">
        <f>E2643*G2643</f>
        <v>1.0499999999999998</v>
      </c>
      <c r="I2643" s="768">
        <v>6.52</v>
      </c>
      <c r="J2643" s="768">
        <f>E2643*I2643</f>
        <v>19.559999999999999</v>
      </c>
      <c r="L2643" s="768">
        <f>E2643*K2643</f>
        <v>0</v>
      </c>
      <c r="M2643" s="768">
        <f>J2643+H2643*Tabellen!$K$2+L2643</f>
        <v>82.559999999999988</v>
      </c>
      <c r="N2643" s="703"/>
      <c r="O2643" s="889">
        <f>R2643+T2643</f>
        <v>99.897599999999969</v>
      </c>
      <c r="P2643" s="902"/>
      <c r="Q2643" s="894" t="s">
        <v>1007</v>
      </c>
      <c r="R2643" s="889">
        <f>H2643*Tabellen!$K$2*Tabellen!$F$2</f>
        <v>76.229999999999976</v>
      </c>
      <c r="S2643" s="895" t="s">
        <v>1089</v>
      </c>
      <c r="T2643" s="889">
        <f>J2643*Tabellen!$F$2</f>
        <v>23.667599999999997</v>
      </c>
      <c r="U2643" s="889">
        <f>R2643*Tabellen!$G$2</f>
        <v>6.8606999999999978</v>
      </c>
      <c r="V2643" s="889">
        <f>T2643*Tabellen!$H$2</f>
        <v>4.9701959999999987</v>
      </c>
      <c r="W2643" s="889">
        <f>U2643+V2643</f>
        <v>11.830895999999996</v>
      </c>
      <c r="X2643" s="889">
        <f>O2643+W2643</f>
        <v>111.72849599999996</v>
      </c>
    </row>
    <row r="2644" spans="2:71" ht="15.6" customHeight="1" outlineLevel="2" x14ac:dyDescent="0.2">
      <c r="B2644" s="578"/>
      <c r="D2644" s="738" t="s">
        <v>2045</v>
      </c>
      <c r="E2644" s="579">
        <v>1</v>
      </c>
      <c r="F2644" s="576" t="s">
        <v>71</v>
      </c>
      <c r="G2644" s="580">
        <v>0</v>
      </c>
      <c r="H2644" s="580">
        <f>E2644*G2644</f>
        <v>0</v>
      </c>
      <c r="I2644" s="768">
        <v>5</v>
      </c>
      <c r="J2644" s="768">
        <f>E2644*I2644</f>
        <v>5</v>
      </c>
      <c r="L2644" s="768">
        <f>E2644*K2644</f>
        <v>0</v>
      </c>
      <c r="M2644" s="768">
        <f>J2644+H2644*Tabellen!$K$2+L2644</f>
        <v>5</v>
      </c>
      <c r="N2644" s="703"/>
      <c r="O2644" s="889">
        <f>R2644+T2644</f>
        <v>6.05</v>
      </c>
      <c r="P2644" s="902"/>
      <c r="Q2644" s="894" t="s">
        <v>1007</v>
      </c>
      <c r="R2644" s="889">
        <f>H2644*Tabellen!$K$2*Tabellen!$F$2</f>
        <v>0</v>
      </c>
      <c r="S2644" s="895" t="s">
        <v>1089</v>
      </c>
      <c r="T2644" s="889">
        <f>J2644*Tabellen!$F$2</f>
        <v>6.05</v>
      </c>
      <c r="U2644" s="889">
        <f>R2644*Tabellen!$G$2</f>
        <v>0</v>
      </c>
      <c r="V2644" s="889">
        <f>T2644*Tabellen!$H$2</f>
        <v>1.2705</v>
      </c>
      <c r="W2644" s="889">
        <f>U2644+V2644</f>
        <v>1.2705</v>
      </c>
      <c r="X2644" s="889">
        <f>O2644+W2644</f>
        <v>7.3205</v>
      </c>
    </row>
    <row r="2645" spans="2:71" ht="15.6" customHeight="1" outlineLevel="2" x14ac:dyDescent="0.2">
      <c r="B2645" s="578"/>
      <c r="D2645" s="601"/>
      <c r="E2645" s="579"/>
      <c r="G2645" s="580"/>
      <c r="H2645" s="580"/>
      <c r="N2645" s="703"/>
      <c r="O2645" s="888"/>
      <c r="P2645" s="888"/>
      <c r="Q2645" s="888"/>
    </row>
    <row r="2646" spans="2:71" ht="9" customHeight="1" outlineLevel="1" x14ac:dyDescent="0.2">
      <c r="B2646" s="582"/>
      <c r="D2646" s="767"/>
      <c r="E2646" s="585"/>
      <c r="F2646" s="583"/>
      <c r="G2646" s="584"/>
      <c r="H2646" s="584"/>
      <c r="I2646" s="769"/>
      <c r="J2646" s="769"/>
      <c r="K2646" s="769"/>
      <c r="L2646" s="769"/>
      <c r="M2646" s="769"/>
      <c r="N2646" s="694"/>
      <c r="O2646" s="892"/>
      <c r="P2646" s="892"/>
      <c r="Q2646" s="892"/>
      <c r="R2646" s="893"/>
      <c r="S2646" s="893"/>
      <c r="T2646" s="893"/>
      <c r="U2646" s="893"/>
      <c r="V2646" s="893"/>
      <c r="W2646" s="893"/>
      <c r="X2646" s="893"/>
      <c r="Y2646" s="892"/>
      <c r="Z2646" s="837"/>
      <c r="AA2646" s="838"/>
      <c r="AG2646" s="835"/>
      <c r="AH2646" s="835"/>
    </row>
    <row r="2647" spans="2:71" s="789" customFormat="1" ht="15.6" customHeight="1" outlineLevel="1" x14ac:dyDescent="0.2">
      <c r="B2647" s="569" t="s">
        <v>1945</v>
      </c>
      <c r="C2647" s="814"/>
      <c r="D2647" s="570" t="s">
        <v>1931</v>
      </c>
      <c r="E2647" s="577">
        <v>1</v>
      </c>
      <c r="F2647" s="570" t="s">
        <v>73</v>
      </c>
      <c r="G2647" s="571"/>
      <c r="H2647" s="571">
        <f>SUM(H2648:H2652)/E2647</f>
        <v>0.6</v>
      </c>
      <c r="I2647" s="767"/>
      <c r="J2647" s="767">
        <f>SUM(J2648:J2652)/E2647</f>
        <v>5.6</v>
      </c>
      <c r="K2647" s="767"/>
      <c r="L2647" s="767">
        <f>SUM(L2648:L2652)/E2647</f>
        <v>0</v>
      </c>
      <c r="M2647" s="767">
        <f>SUM(M2648:M2652)/E2647</f>
        <v>41.6</v>
      </c>
      <c r="N2647" s="814"/>
      <c r="O2647" s="886">
        <f>SUM(O2648:O2651)/E2647</f>
        <v>50.335999999999999</v>
      </c>
      <c r="P2647" s="885" t="str">
        <f>B2647</f>
        <v>V5-1-X2</v>
      </c>
      <c r="Q2647" s="885"/>
      <c r="R2647" s="886"/>
      <c r="S2647" s="886"/>
      <c r="T2647" s="886"/>
      <c r="U2647" s="899"/>
      <c r="V2647" s="886"/>
      <c r="W2647" s="886"/>
      <c r="X2647" s="886">
        <f>SUM(X2648:X2651)/E2647</f>
        <v>55.679360000000003</v>
      </c>
      <c r="Y2647" s="887"/>
      <c r="Z2647" s="832"/>
      <c r="AA2647" s="832"/>
      <c r="AB2647" s="832"/>
      <c r="AC2647" s="832"/>
      <c r="AD2647" s="832"/>
      <c r="AE2647" s="832"/>
      <c r="AF2647" s="832"/>
      <c r="AG2647" s="832"/>
      <c r="AH2647" s="832"/>
      <c r="AI2647" s="832"/>
      <c r="AJ2647" s="832"/>
      <c r="AK2647" s="832"/>
      <c r="AL2647" s="832"/>
      <c r="AM2647" s="832"/>
      <c r="AN2647" s="832"/>
      <c r="AO2647" s="832"/>
      <c r="AP2647" s="832"/>
      <c r="AQ2647" s="832"/>
      <c r="AR2647" s="832"/>
      <c r="AS2647" s="832"/>
      <c r="AT2647" s="832"/>
      <c r="AU2647" s="832"/>
      <c r="AV2647" s="832"/>
      <c r="AW2647" s="832"/>
      <c r="AX2647" s="832"/>
      <c r="AY2647" s="832"/>
      <c r="AZ2647" s="832"/>
      <c r="BA2647" s="832"/>
      <c r="BB2647" s="832"/>
      <c r="BC2647" s="832"/>
      <c r="BD2647" s="832"/>
      <c r="BE2647" s="832"/>
      <c r="BF2647" s="832"/>
      <c r="BG2647" s="832"/>
      <c r="BH2647" s="832"/>
      <c r="BI2647" s="832"/>
      <c r="BJ2647" s="832"/>
      <c r="BK2647" s="832"/>
      <c r="BL2647" s="832"/>
      <c r="BM2647" s="832"/>
      <c r="BN2647" s="832"/>
      <c r="BO2647" s="832"/>
      <c r="BP2647" s="832"/>
      <c r="BQ2647" s="832"/>
      <c r="BR2647" s="832"/>
      <c r="BS2647" s="832"/>
    </row>
    <row r="2648" spans="2:71" ht="15.6" customHeight="1" outlineLevel="2" x14ac:dyDescent="0.2">
      <c r="B2648" s="578"/>
      <c r="D2648" s="587" t="s">
        <v>142</v>
      </c>
      <c r="E2648" s="579"/>
      <c r="G2648" s="580"/>
      <c r="H2648" s="580"/>
      <c r="I2648" s="774"/>
      <c r="J2648" s="774"/>
      <c r="K2648" s="774"/>
      <c r="N2648" s="703"/>
      <c r="O2648" s="888" t="str">
        <f>R2648</f>
        <v>incl. opslagen</v>
      </c>
      <c r="P2648" s="888"/>
      <c r="Q2648" s="894"/>
      <c r="R2648" s="901" t="str">
        <f>Tabellen!$C$2</f>
        <v>incl. opslagen</v>
      </c>
      <c r="S2648" s="895"/>
      <c r="T2648" s="901" t="str">
        <f>Tabellen!$C$2</f>
        <v>incl. opslagen</v>
      </c>
    </row>
    <row r="2649" spans="2:71" ht="15.6" customHeight="1" outlineLevel="2" x14ac:dyDescent="0.2">
      <c r="B2649" s="578"/>
      <c r="D2649" s="693"/>
      <c r="E2649" s="591"/>
      <c r="F2649" s="592"/>
      <c r="G2649" s="572"/>
      <c r="H2649" s="572"/>
      <c r="I2649" s="773"/>
      <c r="J2649" s="771"/>
      <c r="K2649" s="771"/>
      <c r="L2649" s="771"/>
      <c r="M2649" s="772"/>
      <c r="N2649" s="703"/>
      <c r="O2649" s="889">
        <f>R2649+T2649</f>
        <v>0</v>
      </c>
      <c r="P2649" s="902"/>
      <c r="Q2649" s="894" t="s">
        <v>1007</v>
      </c>
      <c r="R2649" s="889">
        <f>H2649*Tabellen!$K$2*Tabellen!$F$2</f>
        <v>0</v>
      </c>
      <c r="S2649" s="895" t="s">
        <v>1089</v>
      </c>
      <c r="T2649" s="889">
        <f>J2649*Tabellen!$F$2</f>
        <v>0</v>
      </c>
      <c r="U2649" s="889">
        <f>R2649*Tabellen!$G$2</f>
        <v>0</v>
      </c>
      <c r="V2649" s="889">
        <f>T2649*Tabellen!$H$2</f>
        <v>0</v>
      </c>
      <c r="W2649" s="889">
        <f>U2649+V2649</f>
        <v>0</v>
      </c>
      <c r="X2649" s="889">
        <f>O2649+W2649</f>
        <v>0</v>
      </c>
    </row>
    <row r="2650" spans="2:71" ht="15.6" customHeight="1" outlineLevel="2" x14ac:dyDescent="0.2">
      <c r="B2650" s="578"/>
      <c r="D2650" s="738" t="s">
        <v>2048</v>
      </c>
      <c r="E2650" s="579">
        <v>1</v>
      </c>
      <c r="F2650" s="576" t="s">
        <v>73</v>
      </c>
      <c r="G2650" s="580">
        <v>0.3</v>
      </c>
      <c r="H2650" s="580">
        <f>E2650*G2650</f>
        <v>0.3</v>
      </c>
      <c r="I2650" s="768">
        <v>0.6</v>
      </c>
      <c r="J2650" s="768">
        <f>E2650*I2650</f>
        <v>0.6</v>
      </c>
      <c r="L2650" s="768">
        <f>E2650*K2650</f>
        <v>0</v>
      </c>
      <c r="M2650" s="768">
        <f>J2650+H2650*Tabellen!$K$2+L2650</f>
        <v>18.600000000000001</v>
      </c>
      <c r="N2650" s="703"/>
      <c r="O2650" s="889">
        <f>R2650+T2650</f>
        <v>22.506</v>
      </c>
      <c r="P2650" s="902"/>
      <c r="Q2650" s="894" t="s">
        <v>1007</v>
      </c>
      <c r="R2650" s="889">
        <f>H2650*Tabellen!$K$2*Tabellen!$F$2</f>
        <v>21.78</v>
      </c>
      <c r="S2650" s="895" t="s">
        <v>1089</v>
      </c>
      <c r="T2650" s="889">
        <f>J2650*Tabellen!$F$2</f>
        <v>0.72599999999999998</v>
      </c>
      <c r="U2650" s="889">
        <f>R2650*Tabellen!$G$2</f>
        <v>1.9601999999999999</v>
      </c>
      <c r="V2650" s="889">
        <f>T2650*Tabellen!$H$2</f>
        <v>0.15245999999999998</v>
      </c>
      <c r="W2650" s="889">
        <f>U2650+V2650</f>
        <v>2.11266</v>
      </c>
      <c r="X2650" s="889">
        <f>O2650+W2650</f>
        <v>24.618659999999998</v>
      </c>
    </row>
    <row r="2651" spans="2:71" ht="15.6" customHeight="1" outlineLevel="2" x14ac:dyDescent="0.2">
      <c r="B2651" s="578"/>
      <c r="D2651" s="738" t="s">
        <v>1931</v>
      </c>
      <c r="E2651" s="579">
        <v>1</v>
      </c>
      <c r="F2651" s="576" t="s">
        <v>73</v>
      </c>
      <c r="G2651" s="580">
        <v>0.3</v>
      </c>
      <c r="H2651" s="580">
        <f>E2651*G2651</f>
        <v>0.3</v>
      </c>
      <c r="I2651" s="768">
        <v>5</v>
      </c>
      <c r="J2651" s="768">
        <f>E2651*I2651</f>
        <v>5</v>
      </c>
      <c r="L2651" s="768">
        <f>E2651*K2651</f>
        <v>0</v>
      </c>
      <c r="M2651" s="768">
        <f>J2651+H2651*Tabellen!$K$2+L2651</f>
        <v>23</v>
      </c>
      <c r="N2651" s="703"/>
      <c r="O2651" s="889">
        <f>R2651+T2651</f>
        <v>27.830000000000002</v>
      </c>
      <c r="P2651" s="902"/>
      <c r="Q2651" s="894" t="s">
        <v>1007</v>
      </c>
      <c r="R2651" s="889">
        <f>H2651*Tabellen!$K$2*Tabellen!$F$2</f>
        <v>21.78</v>
      </c>
      <c r="S2651" s="895" t="s">
        <v>1089</v>
      </c>
      <c r="T2651" s="889">
        <f>J2651*Tabellen!$F$2</f>
        <v>6.05</v>
      </c>
      <c r="U2651" s="889">
        <f>R2651*Tabellen!$G$2</f>
        <v>1.9601999999999999</v>
      </c>
      <c r="V2651" s="889">
        <f>T2651*Tabellen!$H$2</f>
        <v>1.2705</v>
      </c>
      <c r="W2651" s="889">
        <f>U2651+V2651</f>
        <v>3.2306999999999997</v>
      </c>
      <c r="X2651" s="889">
        <f>O2651+W2651</f>
        <v>31.060700000000001</v>
      </c>
    </row>
    <row r="2652" spans="2:71" ht="15.6" customHeight="1" outlineLevel="2" x14ac:dyDescent="0.2">
      <c r="B2652" s="578"/>
      <c r="D2652" s="601"/>
      <c r="E2652" s="579"/>
      <c r="G2652" s="580"/>
      <c r="H2652" s="580"/>
      <c r="N2652" s="703"/>
      <c r="O2652" s="888"/>
      <c r="P2652" s="888"/>
      <c r="Q2652" s="888"/>
    </row>
    <row r="2653" spans="2:71" ht="9" customHeight="1" outlineLevel="1" x14ac:dyDescent="0.2">
      <c r="B2653" s="582"/>
      <c r="D2653" s="767"/>
      <c r="E2653" s="585"/>
      <c r="F2653" s="583"/>
      <c r="G2653" s="584"/>
      <c r="H2653" s="584"/>
      <c r="I2653" s="769"/>
      <c r="J2653" s="769"/>
      <c r="K2653" s="769"/>
      <c r="L2653" s="769"/>
      <c r="M2653" s="769"/>
      <c r="N2653" s="694"/>
      <c r="O2653" s="892"/>
      <c r="P2653" s="892"/>
      <c r="Q2653" s="892"/>
      <c r="R2653" s="893"/>
      <c r="S2653" s="893"/>
      <c r="T2653" s="893"/>
      <c r="U2653" s="893"/>
      <c r="V2653" s="893"/>
      <c r="W2653" s="893"/>
      <c r="X2653" s="893"/>
      <c r="Y2653" s="892"/>
      <c r="Z2653" s="837"/>
      <c r="AA2653" s="838"/>
      <c r="AG2653" s="835"/>
      <c r="AH2653" s="835"/>
    </row>
    <row r="2654" spans="2:71" s="789" customFormat="1" ht="15.6" customHeight="1" outlineLevel="1" x14ac:dyDescent="0.2">
      <c r="B2654" s="569" t="s">
        <v>197</v>
      </c>
      <c r="C2654" s="814"/>
      <c r="D2654" s="570" t="s">
        <v>1981</v>
      </c>
      <c r="E2654" s="577">
        <v>1</v>
      </c>
      <c r="F2654" s="570" t="s">
        <v>72</v>
      </c>
      <c r="G2654" s="571"/>
      <c r="H2654" s="571">
        <f>SUM(H2655:H2660)</f>
        <v>0</v>
      </c>
      <c r="I2654" s="767"/>
      <c r="J2654" s="767">
        <f>SUM(J2655:J2660)</f>
        <v>0</v>
      </c>
      <c r="K2654" s="767"/>
      <c r="L2654" s="767">
        <f>SUM(L2655:L2660)</f>
        <v>0</v>
      </c>
      <c r="M2654" s="767">
        <f>SUM(M2655:M2660)</f>
        <v>0</v>
      </c>
      <c r="N2654" s="814"/>
      <c r="O2654" s="884">
        <f>SUM(O2655:O2660)</f>
        <v>0</v>
      </c>
      <c r="P2654" s="885" t="str">
        <f>B2654</f>
        <v>V5-2-A</v>
      </c>
      <c r="Q2654" s="885"/>
      <c r="R2654" s="886"/>
      <c r="S2654" s="886"/>
      <c r="T2654" s="886"/>
      <c r="U2654" s="886"/>
      <c r="V2654" s="886"/>
      <c r="W2654" s="886"/>
      <c r="X2654" s="886"/>
      <c r="Y2654" s="887"/>
      <c r="Z2654" s="832"/>
      <c r="AA2654" s="832"/>
      <c r="AB2654" s="832"/>
      <c r="AC2654" s="832"/>
      <c r="AD2654" s="832"/>
      <c r="AE2654" s="832"/>
      <c r="AF2654" s="832"/>
      <c r="AG2654" s="832"/>
      <c r="AH2654" s="832"/>
      <c r="AI2654" s="832"/>
      <c r="AJ2654" s="832"/>
      <c r="AK2654" s="832"/>
      <c r="AL2654" s="832"/>
      <c r="AM2654" s="832"/>
      <c r="AN2654" s="832"/>
      <c r="AO2654" s="832"/>
      <c r="AP2654" s="832"/>
      <c r="AQ2654" s="832"/>
      <c r="AR2654" s="832"/>
      <c r="AS2654" s="832"/>
      <c r="AT2654" s="832"/>
      <c r="AU2654" s="832"/>
      <c r="AV2654" s="832"/>
      <c r="AW2654" s="832"/>
      <c r="AX2654" s="832"/>
      <c r="AY2654" s="832"/>
      <c r="AZ2654" s="832"/>
      <c r="BA2654" s="832"/>
      <c r="BB2654" s="832"/>
      <c r="BC2654" s="832"/>
      <c r="BD2654" s="832"/>
      <c r="BE2654" s="832"/>
      <c r="BF2654" s="832"/>
      <c r="BG2654" s="832"/>
      <c r="BH2654" s="832"/>
      <c r="BI2654" s="832"/>
      <c r="BJ2654" s="832"/>
      <c r="BK2654" s="832"/>
      <c r="BL2654" s="832"/>
      <c r="BM2654" s="832"/>
      <c r="BN2654" s="832"/>
      <c r="BO2654" s="832"/>
      <c r="BP2654" s="832"/>
      <c r="BQ2654" s="832"/>
      <c r="BR2654" s="832"/>
      <c r="BS2654" s="832"/>
    </row>
    <row r="2655" spans="2:71" ht="15.6" customHeight="1" outlineLevel="2" x14ac:dyDescent="0.2">
      <c r="B2655" s="578"/>
      <c r="D2655" s="587" t="s">
        <v>142</v>
      </c>
      <c r="E2655" s="579"/>
      <c r="G2655" s="580"/>
      <c r="H2655" s="580"/>
      <c r="I2655" s="774"/>
      <c r="J2655" s="774"/>
      <c r="K2655" s="774"/>
      <c r="N2655" s="703"/>
      <c r="O2655" s="888"/>
      <c r="P2655" s="888"/>
      <c r="Q2655" s="888"/>
    </row>
    <row r="2656" spans="2:71" ht="15.6" customHeight="1" outlineLevel="2" x14ac:dyDescent="0.2">
      <c r="B2656" s="578"/>
      <c r="D2656" s="693" t="str">
        <f>D2654</f>
        <v>Centrale balansventilatie</v>
      </c>
      <c r="E2656" s="591">
        <f>E2654</f>
        <v>1</v>
      </c>
      <c r="F2656" s="592" t="str">
        <f>F2654</f>
        <v>pst</v>
      </c>
      <c r="G2656" s="572"/>
      <c r="H2656" s="572">
        <f>E2656*G2656</f>
        <v>0</v>
      </c>
      <c r="I2656" s="773"/>
      <c r="J2656" s="771">
        <f>E2656*I2656</f>
        <v>0</v>
      </c>
      <c r="K2656" s="771"/>
      <c r="L2656" s="771">
        <f>E2656*K2656</f>
        <v>0</v>
      </c>
      <c r="M2656" s="772">
        <f>J2656+H2656*Tabellen!$K$2+L2656</f>
        <v>0</v>
      </c>
      <c r="N2656" s="703"/>
      <c r="O2656" s="888"/>
      <c r="P2656" s="888"/>
      <c r="Q2656" s="888"/>
    </row>
    <row r="2657" spans="2:71" ht="15.6" customHeight="1" outlineLevel="2" x14ac:dyDescent="0.2">
      <c r="B2657" s="578"/>
      <c r="D2657" s="601"/>
      <c r="E2657" s="579"/>
      <c r="G2657" s="580">
        <v>0</v>
      </c>
      <c r="H2657" s="580">
        <f>E2657*G2657</f>
        <v>0</v>
      </c>
      <c r="I2657" s="768">
        <v>0</v>
      </c>
      <c r="J2657" s="768">
        <f>E2657*I2657</f>
        <v>0</v>
      </c>
      <c r="L2657" s="768">
        <f>E2657*K2657</f>
        <v>0</v>
      </c>
      <c r="M2657" s="768">
        <f>J2657+H2657*Tabellen!$K$2+L2657</f>
        <v>0</v>
      </c>
      <c r="N2657" s="703"/>
      <c r="O2657" s="888"/>
      <c r="P2657" s="888"/>
      <c r="Q2657" s="888"/>
    </row>
    <row r="2658" spans="2:71" ht="15.6" customHeight="1" outlineLevel="2" x14ac:dyDescent="0.2">
      <c r="B2658" s="578"/>
      <c r="D2658" s="601"/>
      <c r="E2658" s="579"/>
      <c r="G2658" s="580">
        <v>0</v>
      </c>
      <c r="H2658" s="580">
        <f>E2658*G2658</f>
        <v>0</v>
      </c>
      <c r="I2658" s="768">
        <v>0</v>
      </c>
      <c r="J2658" s="768">
        <f>E2658*I2658</f>
        <v>0</v>
      </c>
      <c r="L2658" s="768">
        <f>E2658*K2658</f>
        <v>0</v>
      </c>
      <c r="M2658" s="768">
        <f>J2658+H2658*Tabellen!$K$2+L2658</f>
        <v>0</v>
      </c>
      <c r="N2658" s="703"/>
      <c r="O2658" s="888"/>
      <c r="P2658" s="888"/>
      <c r="Q2658" s="888"/>
    </row>
    <row r="2659" spans="2:71" ht="15.6" customHeight="1" outlineLevel="2" x14ac:dyDescent="0.2"/>
    <row r="2660" spans="2:71" ht="15.6" customHeight="1" outlineLevel="2" x14ac:dyDescent="0.2"/>
    <row r="2661" spans="2:71" ht="9" customHeight="1" outlineLevel="1" x14ac:dyDescent="0.2">
      <c r="B2661" s="582"/>
      <c r="D2661" s="583"/>
      <c r="E2661" s="585"/>
      <c r="F2661" s="583"/>
      <c r="G2661" s="584"/>
      <c r="H2661" s="584"/>
      <c r="I2661" s="769"/>
      <c r="J2661" s="769"/>
      <c r="K2661" s="769"/>
      <c r="L2661" s="769"/>
      <c r="M2661" s="769"/>
      <c r="N2661" s="694"/>
      <c r="O2661" s="892"/>
      <c r="P2661" s="892"/>
      <c r="Q2661" s="892"/>
      <c r="R2661" s="893"/>
      <c r="S2661" s="893"/>
      <c r="T2661" s="893"/>
      <c r="U2661" s="893"/>
      <c r="V2661" s="893"/>
      <c r="W2661" s="893"/>
      <c r="X2661" s="893"/>
      <c r="Y2661" s="892"/>
      <c r="Z2661" s="837"/>
      <c r="AA2661" s="838"/>
      <c r="AG2661" s="835"/>
      <c r="AH2661" s="835"/>
    </row>
    <row r="2662" spans="2:71" s="789" customFormat="1" ht="15.6" customHeight="1" outlineLevel="1" x14ac:dyDescent="0.2">
      <c r="B2662" s="569" t="s">
        <v>199</v>
      </c>
      <c r="C2662" s="814"/>
      <c r="D2662" s="570" t="s">
        <v>200</v>
      </c>
      <c r="E2662" s="577">
        <v>1</v>
      </c>
      <c r="F2662" s="570" t="s">
        <v>72</v>
      </c>
      <c r="G2662" s="571"/>
      <c r="H2662" s="571">
        <f>SUM(H2663:H2668)</f>
        <v>0</v>
      </c>
      <c r="I2662" s="767"/>
      <c r="J2662" s="767">
        <f>SUM(J2663:J2668)</f>
        <v>0</v>
      </c>
      <c r="K2662" s="767"/>
      <c r="L2662" s="767">
        <f>SUM(L2663:L2668)</f>
        <v>0</v>
      </c>
      <c r="M2662" s="767">
        <f>SUM(M2663:M2668)</f>
        <v>0</v>
      </c>
      <c r="N2662" s="814"/>
      <c r="O2662" s="884">
        <f>SUM(O2663:O2668)</f>
        <v>0</v>
      </c>
      <c r="P2662" s="885" t="str">
        <f>B2662</f>
        <v>V5-2-B</v>
      </c>
      <c r="Q2662" s="885"/>
      <c r="R2662" s="886"/>
      <c r="S2662" s="886"/>
      <c r="T2662" s="886"/>
      <c r="U2662" s="886"/>
      <c r="V2662" s="886"/>
      <c r="W2662" s="886"/>
      <c r="X2662" s="886"/>
      <c r="Y2662" s="887"/>
      <c r="Z2662" s="832"/>
      <c r="AA2662" s="832"/>
      <c r="AB2662" s="832"/>
      <c r="AC2662" s="832"/>
      <c r="AD2662" s="832"/>
      <c r="AE2662" s="832"/>
      <c r="AF2662" s="832"/>
      <c r="AG2662" s="832"/>
      <c r="AH2662" s="832"/>
      <c r="AI2662" s="832"/>
      <c r="AJ2662" s="832"/>
      <c r="AK2662" s="832"/>
      <c r="AL2662" s="832"/>
      <c r="AM2662" s="832"/>
      <c r="AN2662" s="832"/>
      <c r="AO2662" s="832"/>
      <c r="AP2662" s="832"/>
      <c r="AQ2662" s="832"/>
      <c r="AR2662" s="832"/>
      <c r="AS2662" s="832"/>
      <c r="AT2662" s="832"/>
      <c r="AU2662" s="832"/>
      <c r="AV2662" s="832"/>
      <c r="AW2662" s="832"/>
      <c r="AX2662" s="832"/>
      <c r="AY2662" s="832"/>
      <c r="AZ2662" s="832"/>
      <c r="BA2662" s="832"/>
      <c r="BB2662" s="832"/>
      <c r="BC2662" s="832"/>
      <c r="BD2662" s="832"/>
      <c r="BE2662" s="832"/>
      <c r="BF2662" s="832"/>
      <c r="BG2662" s="832"/>
      <c r="BH2662" s="832"/>
      <c r="BI2662" s="832"/>
      <c r="BJ2662" s="832"/>
      <c r="BK2662" s="832"/>
      <c r="BL2662" s="832"/>
      <c r="BM2662" s="832"/>
      <c r="BN2662" s="832"/>
      <c r="BO2662" s="832"/>
      <c r="BP2662" s="832"/>
      <c r="BQ2662" s="832"/>
      <c r="BR2662" s="832"/>
      <c r="BS2662" s="832"/>
    </row>
    <row r="2663" spans="2:71" ht="15.6" customHeight="1" outlineLevel="2" x14ac:dyDescent="0.2">
      <c r="B2663" s="578"/>
      <c r="D2663" s="587" t="s">
        <v>142</v>
      </c>
      <c r="E2663" s="579"/>
      <c r="G2663" s="580"/>
      <c r="H2663" s="580"/>
      <c r="I2663" s="774"/>
      <c r="J2663" s="774"/>
      <c r="K2663" s="774"/>
      <c r="N2663" s="703"/>
      <c r="O2663" s="888"/>
      <c r="P2663" s="888"/>
      <c r="Q2663" s="888"/>
    </row>
    <row r="2664" spans="2:71" ht="15.6" customHeight="1" outlineLevel="2" x14ac:dyDescent="0.2">
      <c r="B2664" s="578"/>
      <c r="D2664" s="693" t="str">
        <f>D2662</f>
        <v>Optie B ?</v>
      </c>
      <c r="E2664" s="591">
        <f>E2662</f>
        <v>1</v>
      </c>
      <c r="F2664" s="592" t="str">
        <f>F2662</f>
        <v>pst</v>
      </c>
      <c r="G2664" s="572"/>
      <c r="H2664" s="572">
        <f>E2664*G2664</f>
        <v>0</v>
      </c>
      <c r="I2664" s="773"/>
      <c r="J2664" s="771">
        <f>E2664*I2664</f>
        <v>0</v>
      </c>
      <c r="K2664" s="771"/>
      <c r="L2664" s="771">
        <f>E2664*K2664</f>
        <v>0</v>
      </c>
      <c r="M2664" s="772">
        <f>J2664+H2664*Tabellen!$K$2+L2664</f>
        <v>0</v>
      </c>
      <c r="N2664" s="703"/>
      <c r="O2664" s="888"/>
      <c r="P2664" s="888"/>
      <c r="Q2664" s="888"/>
    </row>
    <row r="2665" spans="2:71" ht="15.6" customHeight="1" outlineLevel="2" x14ac:dyDescent="0.2">
      <c r="B2665" s="578"/>
      <c r="D2665" s="601"/>
      <c r="E2665" s="579"/>
      <c r="G2665" s="580">
        <v>0</v>
      </c>
      <c r="H2665" s="580">
        <f>E2665*G2665</f>
        <v>0</v>
      </c>
      <c r="I2665" s="768">
        <v>0</v>
      </c>
      <c r="J2665" s="768">
        <f>E2665*I2665</f>
        <v>0</v>
      </c>
      <c r="L2665" s="768">
        <f>E2665*K2665</f>
        <v>0</v>
      </c>
      <c r="M2665" s="768">
        <f>J2665+H2665*Tabellen!$K$2+L2665</f>
        <v>0</v>
      </c>
      <c r="N2665" s="703"/>
      <c r="O2665" s="888"/>
      <c r="P2665" s="888"/>
      <c r="Q2665" s="888"/>
    </row>
    <row r="2666" spans="2:71" ht="15.6" customHeight="1" outlineLevel="2" x14ac:dyDescent="0.2">
      <c r="B2666" s="578"/>
      <c r="D2666" s="601"/>
      <c r="E2666" s="579"/>
      <c r="G2666" s="580">
        <v>0</v>
      </c>
      <c r="H2666" s="580">
        <f>E2666*G2666</f>
        <v>0</v>
      </c>
      <c r="I2666" s="768">
        <v>0</v>
      </c>
      <c r="J2666" s="768">
        <f>E2666*I2666</f>
        <v>0</v>
      </c>
      <c r="L2666" s="768">
        <f>E2666*K2666</f>
        <v>0</v>
      </c>
      <c r="M2666" s="768">
        <f>J2666+H2666*Tabellen!$K$2+L2666</f>
        <v>0</v>
      </c>
      <c r="N2666" s="703"/>
      <c r="O2666" s="888"/>
      <c r="P2666" s="888"/>
      <c r="Q2666" s="888"/>
    </row>
    <row r="2667" spans="2:71" ht="15.6" customHeight="1" outlineLevel="2" x14ac:dyDescent="0.2">
      <c r="B2667" s="578"/>
      <c r="D2667" s="601"/>
      <c r="E2667" s="579"/>
      <c r="G2667" s="580"/>
      <c r="H2667" s="580"/>
      <c r="N2667" s="703"/>
      <c r="O2667" s="888"/>
      <c r="P2667" s="888"/>
      <c r="Q2667" s="888"/>
    </row>
    <row r="2668" spans="2:71" ht="15.6" customHeight="1" outlineLevel="2" x14ac:dyDescent="0.2">
      <c r="B2668" s="578"/>
      <c r="D2668" s="601"/>
      <c r="E2668" s="579"/>
      <c r="G2668" s="580"/>
      <c r="H2668" s="580"/>
      <c r="N2668" s="703"/>
      <c r="O2668" s="888"/>
      <c r="P2668" s="888"/>
      <c r="Q2668" s="888"/>
    </row>
    <row r="2669" spans="2:71" ht="9" customHeight="1" outlineLevel="1" x14ac:dyDescent="0.2">
      <c r="B2669" s="582"/>
      <c r="D2669" s="583"/>
      <c r="E2669" s="585"/>
      <c r="F2669" s="583"/>
      <c r="G2669" s="584"/>
      <c r="H2669" s="584"/>
      <c r="I2669" s="769"/>
      <c r="J2669" s="769"/>
      <c r="K2669" s="769"/>
      <c r="L2669" s="769"/>
      <c r="M2669" s="769"/>
      <c r="N2669" s="694"/>
      <c r="O2669" s="892"/>
      <c r="P2669" s="892"/>
      <c r="Q2669" s="892"/>
      <c r="R2669" s="893"/>
      <c r="S2669" s="893"/>
      <c r="T2669" s="893"/>
      <c r="U2669" s="893"/>
      <c r="V2669" s="893"/>
      <c r="W2669" s="893"/>
      <c r="X2669" s="893"/>
      <c r="Y2669" s="892"/>
      <c r="Z2669" s="837"/>
      <c r="AA2669" s="838"/>
      <c r="AG2669" s="835"/>
      <c r="AH2669" s="835"/>
    </row>
    <row r="2670" spans="2:71" s="789" customFormat="1" ht="15.6" customHeight="1" outlineLevel="1" x14ac:dyDescent="0.2">
      <c r="B2670" s="569" t="s">
        <v>1979</v>
      </c>
      <c r="C2670" s="814"/>
      <c r="D2670" s="570" t="s">
        <v>162</v>
      </c>
      <c r="E2670" s="577">
        <v>1</v>
      </c>
      <c r="F2670" s="570" t="s">
        <v>72</v>
      </c>
      <c r="G2670" s="571"/>
      <c r="H2670" s="571">
        <f>SUM(H2671:H2672)</f>
        <v>0</v>
      </c>
      <c r="I2670" s="767"/>
      <c r="J2670" s="767">
        <f>SUM(J2671:J2672)</f>
        <v>0</v>
      </c>
      <c r="K2670" s="767"/>
      <c r="L2670" s="767">
        <f>SUM(L2671:L2672)</f>
        <v>0</v>
      </c>
      <c r="M2670" s="767">
        <f>SUM(M2671:M2672)</f>
        <v>0</v>
      </c>
      <c r="N2670" s="814"/>
      <c r="O2670" s="884">
        <f>SUM(O2671:O2672)</f>
        <v>0</v>
      </c>
      <c r="P2670" s="885" t="str">
        <f>B2670</f>
        <v>V5-2-X</v>
      </c>
      <c r="Q2670" s="885"/>
      <c r="R2670" s="886"/>
      <c r="S2670" s="886"/>
      <c r="T2670" s="886"/>
      <c r="U2670" s="886"/>
      <c r="V2670" s="886"/>
      <c r="W2670" s="886"/>
      <c r="X2670" s="886"/>
      <c r="Y2670" s="887"/>
      <c r="Z2670" s="832"/>
      <c r="AA2670" s="832"/>
      <c r="AB2670" s="832"/>
      <c r="AC2670" s="832"/>
      <c r="AD2670" s="832"/>
      <c r="AE2670" s="832"/>
      <c r="AF2670" s="832"/>
      <c r="AG2670" s="832"/>
      <c r="AH2670" s="832"/>
      <c r="AI2670" s="832"/>
      <c r="AJ2670" s="832"/>
      <c r="AK2670" s="832"/>
      <c r="AL2670" s="832"/>
      <c r="AM2670" s="832"/>
      <c r="AN2670" s="832"/>
      <c r="AO2670" s="832"/>
      <c r="AP2670" s="832"/>
      <c r="AQ2670" s="832"/>
      <c r="AR2670" s="832"/>
      <c r="AS2670" s="832"/>
      <c r="AT2670" s="832"/>
      <c r="AU2670" s="832"/>
      <c r="AV2670" s="832"/>
      <c r="AW2670" s="832"/>
      <c r="AX2670" s="832"/>
      <c r="AY2670" s="832"/>
      <c r="AZ2670" s="832"/>
      <c r="BA2670" s="832"/>
      <c r="BB2670" s="832"/>
      <c r="BC2670" s="832"/>
      <c r="BD2670" s="832"/>
      <c r="BE2670" s="832"/>
      <c r="BF2670" s="832"/>
      <c r="BG2670" s="832"/>
      <c r="BH2670" s="832"/>
      <c r="BI2670" s="832"/>
      <c r="BJ2670" s="832"/>
      <c r="BK2670" s="832"/>
      <c r="BL2670" s="832"/>
      <c r="BM2670" s="832"/>
      <c r="BN2670" s="832"/>
      <c r="BO2670" s="832"/>
      <c r="BP2670" s="832"/>
      <c r="BQ2670" s="832"/>
      <c r="BR2670" s="832"/>
      <c r="BS2670" s="832"/>
    </row>
    <row r="2671" spans="2:71" ht="15.6" customHeight="1" outlineLevel="2" x14ac:dyDescent="0.2">
      <c r="B2671" s="578"/>
      <c r="D2671" s="587" t="s">
        <v>142</v>
      </c>
      <c r="E2671" s="579"/>
      <c r="G2671" s="580"/>
      <c r="H2671" s="580"/>
      <c r="I2671" s="774"/>
      <c r="J2671" s="774"/>
      <c r="K2671" s="774"/>
      <c r="N2671" s="703"/>
      <c r="O2671" s="888"/>
      <c r="P2671" s="888"/>
      <c r="Q2671" s="888"/>
    </row>
    <row r="2672" spans="2:71" ht="15.6" customHeight="1" outlineLevel="2" x14ac:dyDescent="0.2">
      <c r="B2672" s="578"/>
      <c r="D2672" s="693" t="str">
        <f>D2670</f>
        <v>Bijkomende kosten</v>
      </c>
      <c r="E2672" s="591"/>
      <c r="F2672" s="592"/>
      <c r="G2672" s="572"/>
      <c r="H2672" s="572">
        <f>E2672*G2672</f>
        <v>0</v>
      </c>
      <c r="I2672" s="773"/>
      <c r="J2672" s="771">
        <f>E2672*I2672</f>
        <v>0</v>
      </c>
      <c r="K2672" s="771"/>
      <c r="L2672" s="771">
        <f>E2672*K2672</f>
        <v>0</v>
      </c>
      <c r="M2672" s="772">
        <f>J2672+H2672*Tabellen!$K$2+L2672</f>
        <v>0</v>
      </c>
      <c r="N2672" s="703"/>
      <c r="O2672" s="888"/>
      <c r="P2672" s="888"/>
      <c r="Q2672" s="888"/>
    </row>
    <row r="2673" spans="2:71" ht="9" customHeight="1" outlineLevel="1" x14ac:dyDescent="0.2">
      <c r="B2673" s="582"/>
      <c r="D2673" s="583"/>
      <c r="E2673" s="585"/>
      <c r="F2673" s="583"/>
      <c r="G2673" s="584"/>
      <c r="H2673" s="584"/>
      <c r="I2673" s="769"/>
      <c r="J2673" s="769"/>
      <c r="K2673" s="769"/>
      <c r="L2673" s="769"/>
      <c r="M2673" s="769"/>
      <c r="N2673" s="694"/>
      <c r="O2673" s="892"/>
      <c r="P2673" s="892"/>
      <c r="Q2673" s="892"/>
      <c r="R2673" s="893"/>
      <c r="S2673" s="893"/>
      <c r="T2673" s="893"/>
      <c r="U2673" s="893"/>
      <c r="V2673" s="893"/>
      <c r="W2673" s="893"/>
      <c r="X2673" s="893"/>
      <c r="Y2673" s="892"/>
      <c r="Z2673" s="837"/>
      <c r="AA2673" s="838"/>
      <c r="AG2673" s="835"/>
      <c r="AH2673" s="835"/>
    </row>
    <row r="2674" spans="2:71" s="789" customFormat="1" ht="15.6" customHeight="1" outlineLevel="1" x14ac:dyDescent="0.2">
      <c r="B2674" s="569" t="s">
        <v>1982</v>
      </c>
      <c r="C2674" s="814"/>
      <c r="D2674" s="570" t="s">
        <v>1693</v>
      </c>
      <c r="E2674" s="577">
        <v>1</v>
      </c>
      <c r="F2674" s="570" t="s">
        <v>71</v>
      </c>
      <c r="G2674" s="571"/>
      <c r="H2674" s="571">
        <f>SUM(H2675:H2680)/E2674</f>
        <v>2.1</v>
      </c>
      <c r="I2674" s="767"/>
      <c r="J2674" s="767">
        <f>SUM(J2675:J2680)/E2674</f>
        <v>49.9</v>
      </c>
      <c r="K2674" s="767"/>
      <c r="L2674" s="767">
        <f>SUM(L2675:L2680)/E2674</f>
        <v>0</v>
      </c>
      <c r="M2674" s="767">
        <f>SUM(M2675:M2680)/E2674</f>
        <v>175.9</v>
      </c>
      <c r="N2674" s="814"/>
      <c r="O2674" s="886">
        <f>SUM(O2675:O2679)/E2674</f>
        <v>212.83899999999997</v>
      </c>
      <c r="P2674" s="885" t="str">
        <f>B2674</f>
        <v>V5-2-X1</v>
      </c>
      <c r="Q2674" s="885"/>
      <c r="R2674" s="886"/>
      <c r="S2674" s="886"/>
      <c r="T2674" s="886"/>
      <c r="U2674" s="899"/>
      <c r="V2674" s="886"/>
      <c r="W2674" s="886"/>
      <c r="X2674" s="886">
        <f>SUM(X2675:X2679)/E2674</f>
        <v>239.23998999999995</v>
      </c>
      <c r="Y2674" s="887"/>
      <c r="Z2674" s="832"/>
      <c r="AA2674" s="832"/>
      <c r="AB2674" s="832"/>
      <c r="AC2674" s="832"/>
      <c r="AD2674" s="832"/>
      <c r="AE2674" s="832"/>
      <c r="AF2674" s="832"/>
      <c r="AG2674" s="832"/>
      <c r="AH2674" s="832"/>
      <c r="AI2674" s="832"/>
      <c r="AJ2674" s="832"/>
      <c r="AK2674" s="832"/>
      <c r="AL2674" s="832"/>
      <c r="AM2674" s="832"/>
      <c r="AN2674" s="832"/>
      <c r="AO2674" s="832"/>
      <c r="AP2674" s="832"/>
      <c r="AQ2674" s="832"/>
      <c r="AR2674" s="832"/>
      <c r="AS2674" s="832"/>
      <c r="AT2674" s="832"/>
      <c r="AU2674" s="832"/>
      <c r="AV2674" s="832"/>
      <c r="AW2674" s="832"/>
      <c r="AX2674" s="832"/>
      <c r="AY2674" s="832"/>
      <c r="AZ2674" s="832"/>
      <c r="BA2674" s="832"/>
      <c r="BB2674" s="832"/>
      <c r="BC2674" s="832"/>
      <c r="BD2674" s="832"/>
      <c r="BE2674" s="832"/>
      <c r="BF2674" s="832"/>
      <c r="BG2674" s="832"/>
      <c r="BH2674" s="832"/>
      <c r="BI2674" s="832"/>
      <c r="BJ2674" s="832"/>
      <c r="BK2674" s="832"/>
      <c r="BL2674" s="832"/>
      <c r="BM2674" s="832"/>
      <c r="BN2674" s="832"/>
      <c r="BO2674" s="832"/>
      <c r="BP2674" s="832"/>
      <c r="BQ2674" s="832"/>
      <c r="BR2674" s="832"/>
      <c r="BS2674" s="832"/>
    </row>
    <row r="2675" spans="2:71" ht="15.6" customHeight="1" outlineLevel="2" x14ac:dyDescent="0.2">
      <c r="B2675" s="578"/>
      <c r="D2675" s="587" t="s">
        <v>1984</v>
      </c>
      <c r="E2675" s="579"/>
      <c r="G2675" s="580"/>
      <c r="H2675" s="580"/>
      <c r="I2675" s="774"/>
      <c r="J2675" s="774"/>
      <c r="K2675" s="774"/>
      <c r="N2675" s="703"/>
      <c r="O2675" s="888" t="str">
        <f>R2675</f>
        <v>incl. opslagen</v>
      </c>
      <c r="P2675" s="888"/>
      <c r="Q2675" s="894"/>
      <c r="R2675" s="901" t="str">
        <f>Tabellen!$C$2</f>
        <v>incl. opslagen</v>
      </c>
      <c r="S2675" s="895"/>
      <c r="T2675" s="901" t="str">
        <f>Tabellen!$C$2</f>
        <v>incl. opslagen</v>
      </c>
    </row>
    <row r="2676" spans="2:71" ht="15.6" customHeight="1" outlineLevel="2" x14ac:dyDescent="0.2">
      <c r="B2676" s="578"/>
      <c r="D2676" s="693"/>
      <c r="E2676" s="591"/>
      <c r="F2676" s="592"/>
      <c r="G2676" s="572"/>
      <c r="H2676" s="572">
        <f>E2676*G2676</f>
        <v>0</v>
      </c>
      <c r="I2676" s="773"/>
      <c r="J2676" s="771">
        <f>E2676*I2676</f>
        <v>0</v>
      </c>
      <c r="K2676" s="771"/>
      <c r="L2676" s="771">
        <f>E2676*K2676</f>
        <v>0</v>
      </c>
      <c r="M2676" s="772"/>
      <c r="N2676" s="703"/>
      <c r="O2676" s="889">
        <f>R2676+T2676</f>
        <v>0</v>
      </c>
      <c r="P2676" s="902"/>
      <c r="Q2676" s="894" t="s">
        <v>1007</v>
      </c>
      <c r="R2676" s="889">
        <f>H2676*Tabellen!$K$2*Tabellen!$F$2</f>
        <v>0</v>
      </c>
      <c r="S2676" s="895" t="s">
        <v>1089</v>
      </c>
      <c r="T2676" s="889">
        <f>J2676*Tabellen!$F$2</f>
        <v>0</v>
      </c>
      <c r="U2676" s="889">
        <f>R2676*Tabellen!$G$2</f>
        <v>0</v>
      </c>
      <c r="V2676" s="889">
        <f>T2676*Tabellen!$H$2</f>
        <v>0</v>
      </c>
      <c r="W2676" s="889">
        <f>U2676+V2676</f>
        <v>0</v>
      </c>
      <c r="X2676" s="889">
        <f>O2676+W2676</f>
        <v>0</v>
      </c>
    </row>
    <row r="2677" spans="2:71" ht="15.6" customHeight="1" outlineLevel="2" x14ac:dyDescent="0.2">
      <c r="B2677" s="578"/>
      <c r="D2677" s="738" t="s">
        <v>1381</v>
      </c>
      <c r="E2677" s="579">
        <v>4</v>
      </c>
      <c r="F2677" s="576" t="s">
        <v>71</v>
      </c>
      <c r="G2677" s="580">
        <v>0.15</v>
      </c>
      <c r="H2677" s="580">
        <f>E2677*G2677</f>
        <v>0.6</v>
      </c>
      <c r="I2677" s="768">
        <v>0.6</v>
      </c>
      <c r="J2677" s="768">
        <f>E2677*I2677</f>
        <v>2.4</v>
      </c>
      <c r="L2677" s="768">
        <f>E2677*K2677</f>
        <v>0</v>
      </c>
      <c r="M2677" s="768">
        <f>J2677+H2677*Tabellen!$K$2+L2677</f>
        <v>38.4</v>
      </c>
      <c r="N2677" s="703"/>
      <c r="O2677" s="889">
        <f>R2677+T2677</f>
        <v>46.463999999999999</v>
      </c>
      <c r="P2677" s="902"/>
      <c r="Q2677" s="894" t="s">
        <v>1007</v>
      </c>
      <c r="R2677" s="889">
        <f>H2677*Tabellen!$K$2*Tabellen!$F$2</f>
        <v>43.56</v>
      </c>
      <c r="S2677" s="895" t="s">
        <v>1089</v>
      </c>
      <c r="T2677" s="889">
        <f>J2677*Tabellen!$F$2</f>
        <v>2.9039999999999999</v>
      </c>
      <c r="U2677" s="889">
        <f>R2677*Tabellen!$G$2</f>
        <v>3.9203999999999999</v>
      </c>
      <c r="V2677" s="889">
        <f>T2677*Tabellen!$H$2</f>
        <v>0.60983999999999994</v>
      </c>
      <c r="W2677" s="889">
        <f>U2677+V2677</f>
        <v>4.53024</v>
      </c>
      <c r="X2677" s="889">
        <f>O2677+W2677</f>
        <v>50.994239999999998</v>
      </c>
    </row>
    <row r="2678" spans="2:71" ht="15.6" customHeight="1" outlineLevel="2" x14ac:dyDescent="0.2">
      <c r="B2678" s="578"/>
      <c r="D2678" s="738" t="s">
        <v>1985</v>
      </c>
      <c r="E2678" s="579">
        <v>3</v>
      </c>
      <c r="F2678" s="576" t="s">
        <v>71</v>
      </c>
      <c r="G2678" s="580">
        <v>0.5</v>
      </c>
      <c r="H2678" s="580">
        <f>E2678*G2678</f>
        <v>1.5</v>
      </c>
      <c r="I2678" s="768">
        <v>12.5</v>
      </c>
      <c r="J2678" s="768">
        <f>E2678*I2678</f>
        <v>37.5</v>
      </c>
      <c r="L2678" s="768">
        <f>E2678*K2678</f>
        <v>0</v>
      </c>
      <c r="M2678" s="768">
        <f>J2678+H2678*Tabellen!$K$2+L2678</f>
        <v>127.5</v>
      </c>
      <c r="N2678" s="703"/>
      <c r="O2678" s="889">
        <f>R2678+T2678</f>
        <v>154.27499999999998</v>
      </c>
      <c r="P2678" s="902"/>
      <c r="Q2678" s="894" t="s">
        <v>1007</v>
      </c>
      <c r="R2678" s="889">
        <f>H2678*Tabellen!$K$2*Tabellen!$F$2</f>
        <v>108.89999999999999</v>
      </c>
      <c r="S2678" s="895" t="s">
        <v>1089</v>
      </c>
      <c r="T2678" s="889">
        <f>J2678*Tabellen!$F$2</f>
        <v>45.375</v>
      </c>
      <c r="U2678" s="889">
        <f>R2678*Tabellen!$G$2</f>
        <v>9.8009999999999984</v>
      </c>
      <c r="V2678" s="889">
        <f>T2678*Tabellen!$H$2</f>
        <v>9.5287500000000005</v>
      </c>
      <c r="W2678" s="889">
        <f>U2678+V2678</f>
        <v>19.329749999999997</v>
      </c>
      <c r="X2678" s="889">
        <f>O2678+W2678</f>
        <v>173.60474999999997</v>
      </c>
    </row>
    <row r="2679" spans="2:71" ht="15.6" customHeight="1" outlineLevel="2" x14ac:dyDescent="0.2">
      <c r="B2679" s="578"/>
      <c r="D2679" s="738" t="s">
        <v>2047</v>
      </c>
      <c r="E2679" s="579">
        <v>1</v>
      </c>
      <c r="F2679" s="576" t="s">
        <v>71</v>
      </c>
      <c r="G2679" s="580">
        <v>0</v>
      </c>
      <c r="H2679" s="580">
        <f>E2679*G2679</f>
        <v>0</v>
      </c>
      <c r="I2679" s="768">
        <v>10</v>
      </c>
      <c r="J2679" s="768">
        <f>E2679*I2679</f>
        <v>10</v>
      </c>
      <c r="L2679" s="768">
        <f>E2679*K2679</f>
        <v>0</v>
      </c>
      <c r="M2679" s="768">
        <f>J2679+H2679*Tabellen!$K$2+L2679</f>
        <v>10</v>
      </c>
      <c r="N2679" s="703"/>
      <c r="O2679" s="889">
        <f>R2679+T2679</f>
        <v>12.1</v>
      </c>
      <c r="P2679" s="902"/>
      <c r="Q2679" s="894" t="s">
        <v>1007</v>
      </c>
      <c r="R2679" s="889">
        <f>H2679*Tabellen!$K$2*Tabellen!$F$2</f>
        <v>0</v>
      </c>
      <c r="S2679" s="895" t="s">
        <v>1089</v>
      </c>
      <c r="T2679" s="889">
        <f>J2679*Tabellen!$F$2</f>
        <v>12.1</v>
      </c>
      <c r="U2679" s="889">
        <f>R2679*Tabellen!$G$2</f>
        <v>0</v>
      </c>
      <c r="V2679" s="889">
        <f>T2679*Tabellen!$H$2</f>
        <v>2.5409999999999999</v>
      </c>
      <c r="W2679" s="889">
        <f>U2679+V2679</f>
        <v>2.5409999999999999</v>
      </c>
      <c r="X2679" s="889">
        <f>O2679+W2679</f>
        <v>14.641</v>
      </c>
    </row>
    <row r="2680" spans="2:71" ht="15.6" customHeight="1" outlineLevel="2" x14ac:dyDescent="0.2">
      <c r="B2680" s="578"/>
      <c r="D2680" s="601"/>
      <c r="E2680" s="579"/>
      <c r="G2680" s="580"/>
      <c r="H2680" s="580"/>
      <c r="N2680" s="703"/>
      <c r="O2680" s="888"/>
      <c r="P2680" s="888"/>
      <c r="Q2680" s="888"/>
    </row>
    <row r="2681" spans="2:71" ht="9" customHeight="1" outlineLevel="1" x14ac:dyDescent="0.2">
      <c r="B2681" s="582"/>
      <c r="D2681" s="767"/>
      <c r="E2681" s="585"/>
      <c r="F2681" s="583"/>
      <c r="G2681" s="584"/>
      <c r="H2681" s="584"/>
      <c r="I2681" s="769"/>
      <c r="J2681" s="769"/>
      <c r="K2681" s="769"/>
      <c r="L2681" s="769"/>
      <c r="M2681" s="769"/>
      <c r="N2681" s="694"/>
      <c r="O2681" s="892"/>
      <c r="P2681" s="892"/>
      <c r="Q2681" s="892"/>
      <c r="R2681" s="893"/>
      <c r="S2681" s="893"/>
      <c r="T2681" s="893"/>
      <c r="U2681" s="893"/>
      <c r="V2681" s="893"/>
      <c r="W2681" s="893"/>
      <c r="X2681" s="893"/>
      <c r="Y2681" s="892"/>
      <c r="Z2681" s="837"/>
      <c r="AA2681" s="838"/>
      <c r="AG2681" s="835"/>
      <c r="AH2681" s="835"/>
    </row>
    <row r="2682" spans="2:71" s="789" customFormat="1" ht="15.6" customHeight="1" outlineLevel="1" x14ac:dyDescent="0.2">
      <c r="B2682" s="569" t="s">
        <v>1983</v>
      </c>
      <c r="C2682" s="814"/>
      <c r="D2682" s="570" t="s">
        <v>1931</v>
      </c>
      <c r="E2682" s="577">
        <v>1</v>
      </c>
      <c r="F2682" s="570" t="s">
        <v>73</v>
      </c>
      <c r="G2682" s="571"/>
      <c r="H2682" s="571">
        <f>SUM(H2683:H2687)/E2682</f>
        <v>1</v>
      </c>
      <c r="I2682" s="767"/>
      <c r="J2682" s="767">
        <f>SUM(J2683:J2687)/E2682</f>
        <v>26</v>
      </c>
      <c r="K2682" s="767"/>
      <c r="L2682" s="767">
        <f>SUM(L2683:L2687)/E2682</f>
        <v>0</v>
      </c>
      <c r="M2682" s="767">
        <f>SUM(M2683:M2687)/E2682</f>
        <v>86</v>
      </c>
      <c r="N2682" s="814"/>
      <c r="O2682" s="886">
        <f>SUM(O2683:O2686)/E2682</f>
        <v>104.06</v>
      </c>
      <c r="P2682" s="885" t="str">
        <f>B2682</f>
        <v>V5-2-X2</v>
      </c>
      <c r="Q2682" s="885"/>
      <c r="R2682" s="886"/>
      <c r="S2682" s="886"/>
      <c r="T2682" s="886"/>
      <c r="U2682" s="899"/>
      <c r="V2682" s="886"/>
      <c r="W2682" s="886"/>
      <c r="X2682" s="886">
        <f>SUM(X2683:X2686)/E2682</f>
        <v>117.20059999999999</v>
      </c>
      <c r="Y2682" s="887"/>
      <c r="Z2682" s="832"/>
      <c r="AA2682" s="832"/>
      <c r="AB2682" s="832"/>
      <c r="AC2682" s="832"/>
      <c r="AD2682" s="832"/>
      <c r="AE2682" s="832"/>
      <c r="AF2682" s="832"/>
      <c r="AG2682" s="832"/>
      <c r="AH2682" s="832"/>
      <c r="AI2682" s="832"/>
      <c r="AJ2682" s="832"/>
      <c r="AK2682" s="832"/>
      <c r="AL2682" s="832"/>
      <c r="AM2682" s="832"/>
      <c r="AN2682" s="832"/>
      <c r="AO2682" s="832"/>
      <c r="AP2682" s="832"/>
      <c r="AQ2682" s="832"/>
      <c r="AR2682" s="832"/>
      <c r="AS2682" s="832"/>
      <c r="AT2682" s="832"/>
      <c r="AU2682" s="832"/>
      <c r="AV2682" s="832"/>
      <c r="AW2682" s="832"/>
      <c r="AX2682" s="832"/>
      <c r="AY2682" s="832"/>
      <c r="AZ2682" s="832"/>
      <c r="BA2682" s="832"/>
      <c r="BB2682" s="832"/>
      <c r="BC2682" s="832"/>
      <c r="BD2682" s="832"/>
      <c r="BE2682" s="832"/>
      <c r="BF2682" s="832"/>
      <c r="BG2682" s="832"/>
      <c r="BH2682" s="832"/>
      <c r="BI2682" s="832"/>
      <c r="BJ2682" s="832"/>
      <c r="BK2682" s="832"/>
      <c r="BL2682" s="832"/>
      <c r="BM2682" s="832"/>
      <c r="BN2682" s="832"/>
      <c r="BO2682" s="832"/>
      <c r="BP2682" s="832"/>
      <c r="BQ2682" s="832"/>
      <c r="BR2682" s="832"/>
      <c r="BS2682" s="832"/>
    </row>
    <row r="2683" spans="2:71" ht="15.6" customHeight="1" outlineLevel="2" x14ac:dyDescent="0.2">
      <c r="B2683" s="578"/>
      <c r="D2683" s="587" t="s">
        <v>1984</v>
      </c>
      <c r="E2683" s="579"/>
      <c r="G2683" s="580"/>
      <c r="H2683" s="580"/>
      <c r="I2683" s="774"/>
      <c r="J2683" s="774"/>
      <c r="K2683" s="774"/>
      <c r="N2683" s="703"/>
      <c r="O2683" s="888" t="str">
        <f>R2683</f>
        <v>incl. opslagen</v>
      </c>
      <c r="P2683" s="888"/>
      <c r="Q2683" s="894"/>
      <c r="R2683" s="901" t="str">
        <f>Tabellen!$C$2</f>
        <v>incl. opslagen</v>
      </c>
      <c r="S2683" s="895"/>
      <c r="T2683" s="901" t="str">
        <f>Tabellen!$C$2</f>
        <v>incl. opslagen</v>
      </c>
    </row>
    <row r="2684" spans="2:71" ht="15.6" customHeight="1" outlineLevel="2" x14ac:dyDescent="0.2">
      <c r="B2684" s="578"/>
      <c r="D2684" s="693"/>
      <c r="E2684" s="591"/>
      <c r="F2684" s="592"/>
      <c r="G2684" s="572"/>
      <c r="H2684" s="572"/>
      <c r="I2684" s="773"/>
      <c r="J2684" s="771"/>
      <c r="K2684" s="771"/>
      <c r="L2684" s="771"/>
      <c r="M2684" s="772"/>
      <c r="N2684" s="703"/>
      <c r="O2684" s="889">
        <f>R2684+T2684</f>
        <v>0</v>
      </c>
      <c r="P2684" s="902"/>
      <c r="Q2684" s="894" t="s">
        <v>1007</v>
      </c>
      <c r="R2684" s="889">
        <f>H2684*Tabellen!$K$2*Tabellen!$F$2</f>
        <v>0</v>
      </c>
      <c r="S2684" s="895" t="s">
        <v>1089</v>
      </c>
      <c r="T2684" s="889">
        <f>J2684*Tabellen!$F$2</f>
        <v>0</v>
      </c>
      <c r="U2684" s="889">
        <f>R2684*Tabellen!$G$2</f>
        <v>0</v>
      </c>
      <c r="V2684" s="889">
        <f>T2684*Tabellen!$H$2</f>
        <v>0</v>
      </c>
      <c r="W2684" s="889">
        <f>U2684+V2684</f>
        <v>0</v>
      </c>
      <c r="X2684" s="889">
        <f>O2684+W2684</f>
        <v>0</v>
      </c>
    </row>
    <row r="2685" spans="2:71" ht="15.6" customHeight="1" outlineLevel="2" x14ac:dyDescent="0.2">
      <c r="B2685" s="578"/>
      <c r="D2685" s="738" t="s">
        <v>2046</v>
      </c>
      <c r="E2685" s="579">
        <v>1</v>
      </c>
      <c r="F2685" s="576" t="s">
        <v>73</v>
      </c>
      <c r="G2685" s="580">
        <v>0.5</v>
      </c>
      <c r="H2685" s="580">
        <f>E2685*G2685</f>
        <v>0.5</v>
      </c>
      <c r="I2685" s="768">
        <v>1</v>
      </c>
      <c r="J2685" s="768">
        <f>E2685*I2685</f>
        <v>1</v>
      </c>
      <c r="L2685" s="768">
        <f>E2685*K2685</f>
        <v>0</v>
      </c>
      <c r="M2685" s="768">
        <f>J2685+H2685*Tabellen!$K$2+L2685</f>
        <v>31</v>
      </c>
      <c r="N2685" s="703"/>
      <c r="O2685" s="889">
        <f>R2685+T2685</f>
        <v>37.51</v>
      </c>
      <c r="P2685" s="902"/>
      <c r="Q2685" s="894" t="s">
        <v>1007</v>
      </c>
      <c r="R2685" s="889">
        <f>H2685*Tabellen!$K$2*Tabellen!$F$2</f>
        <v>36.299999999999997</v>
      </c>
      <c r="S2685" s="895" t="s">
        <v>1089</v>
      </c>
      <c r="T2685" s="889">
        <f>J2685*Tabellen!$F$2</f>
        <v>1.21</v>
      </c>
      <c r="U2685" s="889">
        <f>R2685*Tabellen!$G$2</f>
        <v>3.2669999999999995</v>
      </c>
      <c r="V2685" s="889">
        <f>T2685*Tabellen!$H$2</f>
        <v>0.25409999999999999</v>
      </c>
      <c r="W2685" s="889">
        <f>U2685+V2685</f>
        <v>3.5210999999999997</v>
      </c>
      <c r="X2685" s="889">
        <f>O2685+W2685</f>
        <v>41.031099999999995</v>
      </c>
    </row>
    <row r="2686" spans="2:71" ht="15.6" customHeight="1" outlineLevel="2" x14ac:dyDescent="0.2">
      <c r="B2686" s="578"/>
      <c r="D2686" s="738" t="s">
        <v>1931</v>
      </c>
      <c r="E2686" s="579">
        <v>1</v>
      </c>
      <c r="F2686" s="576" t="s">
        <v>73</v>
      </c>
      <c r="G2686" s="580">
        <v>0.5</v>
      </c>
      <c r="H2686" s="580">
        <f>E2686*G2686</f>
        <v>0.5</v>
      </c>
      <c r="I2686" s="768">
        <v>25</v>
      </c>
      <c r="J2686" s="768">
        <f>E2686*I2686</f>
        <v>25</v>
      </c>
      <c r="L2686" s="768">
        <f>E2686*K2686</f>
        <v>0</v>
      </c>
      <c r="M2686" s="768">
        <f>J2686+H2686*Tabellen!$K$2+L2686</f>
        <v>55</v>
      </c>
      <c r="N2686" s="703"/>
      <c r="O2686" s="889">
        <f>R2686+T2686</f>
        <v>66.55</v>
      </c>
      <c r="P2686" s="902"/>
      <c r="Q2686" s="894" t="s">
        <v>1007</v>
      </c>
      <c r="R2686" s="889">
        <f>H2686*Tabellen!$K$2*Tabellen!$F$2</f>
        <v>36.299999999999997</v>
      </c>
      <c r="S2686" s="895" t="s">
        <v>1089</v>
      </c>
      <c r="T2686" s="889">
        <f>J2686*Tabellen!$F$2</f>
        <v>30.25</v>
      </c>
      <c r="U2686" s="889">
        <f>R2686*Tabellen!$G$2</f>
        <v>3.2669999999999995</v>
      </c>
      <c r="V2686" s="889">
        <f>T2686*Tabellen!$H$2</f>
        <v>6.3525</v>
      </c>
      <c r="W2686" s="889">
        <f>U2686+V2686</f>
        <v>9.6194999999999986</v>
      </c>
      <c r="X2686" s="889">
        <f>O2686+W2686</f>
        <v>76.169499999999999</v>
      </c>
    </row>
    <row r="2687" spans="2:71" ht="15.6" customHeight="1" outlineLevel="2" x14ac:dyDescent="0.2">
      <c r="B2687" s="578"/>
      <c r="D2687" s="601"/>
      <c r="E2687" s="579"/>
      <c r="G2687" s="580"/>
      <c r="H2687" s="580"/>
      <c r="N2687" s="703"/>
      <c r="O2687" s="888"/>
      <c r="P2687" s="888"/>
      <c r="Q2687" s="888"/>
    </row>
    <row r="2688" spans="2:71" ht="9" customHeight="1" outlineLevel="1" thickBot="1" x14ac:dyDescent="0.25">
      <c r="B2688" s="582"/>
      <c r="D2688" s="767"/>
      <c r="E2688" s="585"/>
      <c r="F2688" s="583"/>
      <c r="G2688" s="584"/>
      <c r="H2688" s="584"/>
      <c r="I2688" s="769"/>
      <c r="J2688" s="769"/>
      <c r="K2688" s="769"/>
      <c r="L2688" s="769"/>
      <c r="M2688" s="769"/>
      <c r="N2688" s="694"/>
      <c r="O2688" s="892"/>
      <c r="P2688" s="892"/>
      <c r="Q2688" s="892"/>
      <c r="R2688" s="893"/>
      <c r="S2688" s="893"/>
      <c r="T2688" s="893"/>
      <c r="U2688" s="893"/>
      <c r="V2688" s="893"/>
      <c r="W2688" s="893"/>
      <c r="X2688" s="893"/>
      <c r="Y2688" s="892"/>
      <c r="Z2688" s="837"/>
      <c r="AA2688" s="838"/>
      <c r="AG2688" s="835"/>
      <c r="AH2688" s="835"/>
    </row>
    <row r="2689" spans="1:71" s="673" customFormat="1" ht="15.6" customHeight="1" thickTop="1" thickBot="1" x14ac:dyDescent="0.25">
      <c r="A2689" s="809"/>
      <c r="B2689" s="662" t="s">
        <v>201</v>
      </c>
      <c r="C2689" s="805"/>
      <c r="D2689" s="653" t="s">
        <v>123</v>
      </c>
      <c r="E2689" s="663"/>
      <c r="F2689" s="664"/>
      <c r="G2689" s="665"/>
      <c r="H2689" s="666"/>
      <c r="I2689" s="765"/>
      <c r="J2689" s="765"/>
      <c r="K2689" s="765"/>
      <c r="L2689" s="765"/>
      <c r="M2689" s="765"/>
      <c r="N2689" s="696"/>
      <c r="O2689" s="879"/>
      <c r="P2689" s="879"/>
      <c r="Q2689" s="879"/>
      <c r="R2689" s="880"/>
      <c r="S2689" s="880"/>
      <c r="T2689" s="880"/>
      <c r="U2689" s="880"/>
      <c r="V2689" s="880"/>
      <c r="W2689" s="880"/>
      <c r="X2689" s="880"/>
      <c r="Y2689" s="880"/>
      <c r="Z2689" s="832"/>
      <c r="AA2689" s="832"/>
      <c r="AB2689" s="832"/>
      <c r="AC2689" s="832"/>
      <c r="AD2689" s="832"/>
      <c r="AE2689" s="832"/>
      <c r="AF2689" s="832"/>
      <c r="AG2689" s="832"/>
      <c r="AH2689" s="832"/>
      <c r="AI2689" s="832"/>
      <c r="AJ2689" s="832"/>
      <c r="AK2689" s="832"/>
      <c r="AL2689" s="832"/>
      <c r="AM2689" s="832"/>
      <c r="AN2689" s="832"/>
      <c r="AO2689" s="832"/>
      <c r="AP2689" s="832"/>
      <c r="AQ2689" s="832"/>
      <c r="AR2689" s="832"/>
      <c r="AS2689" s="832"/>
      <c r="AT2689" s="832"/>
      <c r="AU2689" s="832"/>
      <c r="AV2689" s="832"/>
      <c r="AW2689" s="832"/>
      <c r="AX2689" s="832"/>
      <c r="AY2689" s="832"/>
      <c r="AZ2689" s="832"/>
      <c r="BA2689" s="832"/>
      <c r="BB2689" s="832"/>
      <c r="BC2689" s="832"/>
      <c r="BD2689" s="832"/>
      <c r="BE2689" s="832"/>
      <c r="BF2689" s="832"/>
      <c r="BG2689" s="832"/>
      <c r="BH2689" s="832"/>
      <c r="BI2689" s="832"/>
      <c r="BJ2689" s="832"/>
      <c r="BK2689" s="832"/>
      <c r="BL2689" s="832"/>
      <c r="BM2689" s="832"/>
      <c r="BN2689" s="832"/>
      <c r="BO2689" s="832"/>
      <c r="BP2689" s="832"/>
      <c r="BQ2689" s="832"/>
      <c r="BR2689" s="832"/>
      <c r="BS2689" s="832"/>
    </row>
    <row r="2690" spans="1:71" s="790" customFormat="1" ht="15.6" customHeight="1" outlineLevel="1" thickTop="1" x14ac:dyDescent="0.2">
      <c r="B2690" s="669" t="s">
        <v>1269</v>
      </c>
      <c r="C2690" s="815"/>
      <c r="D2690" s="670" t="s">
        <v>1261</v>
      </c>
      <c r="E2690" s="671">
        <v>16</v>
      </c>
      <c r="F2690" s="670" t="s">
        <v>195</v>
      </c>
      <c r="G2690" s="672"/>
      <c r="H2690" s="571">
        <f>SUM(H2691:H2696)/E2690</f>
        <v>0.296875</v>
      </c>
      <c r="I2690" s="767"/>
      <c r="J2690" s="767">
        <f>SUM(J2691:J2696)/E2690</f>
        <v>2.3125</v>
      </c>
      <c r="K2690" s="767"/>
      <c r="L2690" s="767">
        <f>SUM(L2691:L2696)/E2690</f>
        <v>0</v>
      </c>
      <c r="M2690" s="767">
        <f>SUM(M2691:M2696)/E2690</f>
        <v>20.125</v>
      </c>
      <c r="N2690" s="815"/>
      <c r="O2690" s="886">
        <f>SUM(O2691:O2695)/E2690</f>
        <v>24.35125</v>
      </c>
      <c r="P2690" s="885" t="str">
        <f>B2690</f>
        <v>V6-1-A1</v>
      </c>
      <c r="Q2690" s="885"/>
      <c r="R2690" s="886"/>
      <c r="S2690" s="886"/>
      <c r="T2690" s="886"/>
      <c r="U2690" s="899"/>
      <c r="V2690" s="886"/>
      <c r="W2690" s="886"/>
      <c r="X2690" s="886">
        <f>SUM(X2691:X2695)/E2690</f>
        <v>26.8786375</v>
      </c>
      <c r="Y2690" s="909"/>
      <c r="Z2690" s="832"/>
      <c r="AA2690" s="832"/>
      <c r="AB2690" s="832"/>
      <c r="AC2690" s="832"/>
      <c r="AD2690" s="832"/>
      <c r="AE2690" s="832"/>
      <c r="AF2690" s="832"/>
      <c r="AG2690" s="832"/>
      <c r="AH2690" s="832"/>
      <c r="AI2690" s="832"/>
      <c r="AJ2690" s="832"/>
      <c r="AK2690" s="832"/>
      <c r="AL2690" s="832"/>
      <c r="AM2690" s="832"/>
      <c r="AN2690" s="832"/>
      <c r="AO2690" s="832"/>
      <c r="AP2690" s="832"/>
      <c r="AQ2690" s="832"/>
      <c r="AR2690" s="832"/>
      <c r="AS2690" s="832"/>
      <c r="AT2690" s="832"/>
      <c r="AU2690" s="832"/>
      <c r="AV2690" s="832"/>
      <c r="AW2690" s="832"/>
      <c r="AX2690" s="832"/>
      <c r="AY2690" s="832"/>
      <c r="AZ2690" s="832"/>
      <c r="BA2690" s="832"/>
      <c r="BB2690" s="832"/>
      <c r="BC2690" s="832"/>
      <c r="BD2690" s="832"/>
      <c r="BE2690" s="832"/>
      <c r="BF2690" s="832"/>
      <c r="BG2690" s="832"/>
      <c r="BH2690" s="832"/>
      <c r="BI2690" s="832"/>
      <c r="BJ2690" s="832"/>
      <c r="BK2690" s="832"/>
      <c r="BL2690" s="832"/>
      <c r="BM2690" s="832"/>
      <c r="BN2690" s="832"/>
      <c r="BO2690" s="832"/>
      <c r="BP2690" s="832"/>
      <c r="BQ2690" s="832"/>
      <c r="BR2690" s="832"/>
      <c r="BS2690" s="832"/>
    </row>
    <row r="2691" spans="1:71" ht="15.6" customHeight="1" outlineLevel="2" x14ac:dyDescent="0.2">
      <c r="B2691" s="578"/>
      <c r="D2691" s="587" t="s">
        <v>142</v>
      </c>
      <c r="E2691" s="579"/>
      <c r="G2691" s="580"/>
      <c r="H2691" s="580"/>
      <c r="I2691" s="774"/>
      <c r="J2691" s="774"/>
      <c r="K2691" s="774"/>
      <c r="N2691" s="703"/>
      <c r="O2691" s="888" t="str">
        <f>R2691</f>
        <v>incl. opslagen</v>
      </c>
      <c r="P2691" s="888"/>
      <c r="Q2691" s="894"/>
      <c r="R2691" s="901" t="str">
        <f>Tabellen!$C$2</f>
        <v>incl. opslagen</v>
      </c>
      <c r="S2691" s="895"/>
      <c r="T2691" s="901" t="str">
        <f>Tabellen!$C$2</f>
        <v>incl. opslagen</v>
      </c>
    </row>
    <row r="2692" spans="1:71" ht="15.6" customHeight="1" outlineLevel="2" x14ac:dyDescent="0.2">
      <c r="B2692" s="578"/>
      <c r="D2692" s="972" t="s">
        <v>1382</v>
      </c>
      <c r="E2692" s="969">
        <v>16</v>
      </c>
      <c r="F2692" s="973" t="s">
        <v>195</v>
      </c>
      <c r="G2692" s="974">
        <v>0.15</v>
      </c>
      <c r="H2692" s="974">
        <f>E2692*G2692</f>
        <v>2.4</v>
      </c>
      <c r="I2692" s="975">
        <v>1.25</v>
      </c>
      <c r="J2692" s="779">
        <f>E2692*I2692</f>
        <v>20</v>
      </c>
      <c r="K2692" s="779"/>
      <c r="L2692" s="779">
        <f>E2692*K2692</f>
        <v>0</v>
      </c>
      <c r="M2692" s="780">
        <f>J2692+H2692*Tabellen!$K$2+L2692</f>
        <v>164</v>
      </c>
      <c r="N2692" s="703"/>
      <c r="O2692" s="889">
        <f>R2692+T2692</f>
        <v>198.44</v>
      </c>
      <c r="P2692" s="902"/>
      <c r="Q2692" s="894" t="s">
        <v>1007</v>
      </c>
      <c r="R2692" s="889">
        <f>H2692*Tabellen!$K$2*Tabellen!$F$2</f>
        <v>174.24</v>
      </c>
      <c r="S2692" s="895" t="s">
        <v>1089</v>
      </c>
      <c r="T2692" s="889">
        <f>J2692*Tabellen!$F$2</f>
        <v>24.2</v>
      </c>
      <c r="U2692" s="889">
        <f>R2692*Tabellen!$G$2</f>
        <v>15.6816</v>
      </c>
      <c r="V2692" s="889">
        <f>T2692*Tabellen!$H$2</f>
        <v>5.0819999999999999</v>
      </c>
      <c r="W2692" s="889">
        <f>U2692+V2692</f>
        <v>20.7636</v>
      </c>
      <c r="X2692" s="889">
        <f>O2692+W2692</f>
        <v>219.20359999999999</v>
      </c>
    </row>
    <row r="2693" spans="1:71" ht="15.6" customHeight="1" outlineLevel="2" x14ac:dyDescent="0.2">
      <c r="B2693" s="578"/>
      <c r="D2693" s="972" t="s">
        <v>1383</v>
      </c>
      <c r="E2693" s="969">
        <v>16</v>
      </c>
      <c r="F2693" s="588" t="s">
        <v>195</v>
      </c>
      <c r="G2693" s="589">
        <v>0.1</v>
      </c>
      <c r="H2693" s="589">
        <f>E2693*G2693</f>
        <v>1.6</v>
      </c>
      <c r="I2693" s="774">
        <v>1</v>
      </c>
      <c r="J2693" s="774">
        <f>E2693*I2693</f>
        <v>16</v>
      </c>
      <c r="K2693" s="774"/>
      <c r="L2693" s="774">
        <f>E2693*K2693</f>
        <v>0</v>
      </c>
      <c r="M2693" s="774">
        <f>J2693+H2693*Tabellen!$K$2+L2693</f>
        <v>112</v>
      </c>
      <c r="N2693" s="703"/>
      <c r="O2693" s="889">
        <f>R2693+T2693</f>
        <v>135.51999999999998</v>
      </c>
      <c r="P2693" s="902"/>
      <c r="Q2693" s="894" t="s">
        <v>1007</v>
      </c>
      <c r="R2693" s="889">
        <f>H2693*Tabellen!$K$2*Tabellen!$F$2</f>
        <v>116.16</v>
      </c>
      <c r="S2693" s="895" t="s">
        <v>1089</v>
      </c>
      <c r="T2693" s="889">
        <f>J2693*Tabellen!$F$2</f>
        <v>19.36</v>
      </c>
      <c r="U2693" s="889">
        <f>R2693*Tabellen!$G$2</f>
        <v>10.4544</v>
      </c>
      <c r="V2693" s="889">
        <f>T2693*Tabellen!$H$2</f>
        <v>4.0655999999999999</v>
      </c>
      <c r="W2693" s="889">
        <f>U2693+V2693</f>
        <v>14.52</v>
      </c>
      <c r="X2693" s="889">
        <f>O2693+W2693</f>
        <v>150.04</v>
      </c>
    </row>
    <row r="2694" spans="1:71" ht="15.6" customHeight="1" outlineLevel="2" x14ac:dyDescent="0.2">
      <c r="B2694" s="578"/>
      <c r="D2694" s="972" t="s">
        <v>1378</v>
      </c>
      <c r="E2694" s="969" t="s">
        <v>1159</v>
      </c>
      <c r="F2694" s="588" t="s">
        <v>844</v>
      </c>
      <c r="G2694" s="589">
        <v>0.5</v>
      </c>
      <c r="H2694" s="589">
        <f>E2694*G2694</f>
        <v>0.5</v>
      </c>
      <c r="I2694" s="774">
        <v>0</v>
      </c>
      <c r="J2694" s="774">
        <f>E2694*I2694</f>
        <v>0</v>
      </c>
      <c r="K2694" s="774"/>
      <c r="L2694" s="774">
        <f>E2694*K2694</f>
        <v>0</v>
      </c>
      <c r="M2694" s="774">
        <f>J2694+H2694*Tabellen!$K$2+L2694</f>
        <v>30</v>
      </c>
      <c r="N2694" s="703"/>
      <c r="O2694" s="889">
        <f>R2694+T2694</f>
        <v>36.299999999999997</v>
      </c>
      <c r="P2694" s="902"/>
      <c r="Q2694" s="894" t="s">
        <v>1007</v>
      </c>
      <c r="R2694" s="889">
        <f>H2694*Tabellen!$K$2*Tabellen!$F$2</f>
        <v>36.299999999999997</v>
      </c>
      <c r="S2694" s="895" t="s">
        <v>1089</v>
      </c>
      <c r="T2694" s="889">
        <f>J2694*Tabellen!$F$2</f>
        <v>0</v>
      </c>
      <c r="U2694" s="889">
        <f>R2694*Tabellen!$G$2</f>
        <v>3.2669999999999995</v>
      </c>
      <c r="V2694" s="889">
        <f>T2694*Tabellen!$H$2</f>
        <v>0</v>
      </c>
      <c r="W2694" s="889">
        <f>U2694+V2694</f>
        <v>3.2669999999999995</v>
      </c>
      <c r="X2694" s="889">
        <f>O2694+W2694</f>
        <v>39.566999999999993</v>
      </c>
    </row>
    <row r="2695" spans="1:71" ht="15.6" customHeight="1" outlineLevel="2" x14ac:dyDescent="0.2">
      <c r="B2695" s="578"/>
      <c r="D2695" s="972" t="s">
        <v>1379</v>
      </c>
      <c r="E2695" s="969" t="s">
        <v>1159</v>
      </c>
      <c r="F2695" s="588" t="s">
        <v>844</v>
      </c>
      <c r="G2695" s="589">
        <v>0.25</v>
      </c>
      <c r="H2695" s="589">
        <f>E2695*G2695</f>
        <v>0.25</v>
      </c>
      <c r="I2695" s="774">
        <v>1</v>
      </c>
      <c r="J2695" s="774">
        <f>E2695*I2695</f>
        <v>1</v>
      </c>
      <c r="K2695" s="774"/>
      <c r="L2695" s="774">
        <f>E2695*K2695</f>
        <v>0</v>
      </c>
      <c r="M2695" s="774">
        <f>J2695+H2695*Tabellen!$K$2+L2695</f>
        <v>16</v>
      </c>
      <c r="N2695" s="703"/>
      <c r="O2695" s="889">
        <f>R2695+T2695</f>
        <v>19.36</v>
      </c>
      <c r="P2695" s="902"/>
      <c r="Q2695" s="894" t="s">
        <v>1007</v>
      </c>
      <c r="R2695" s="889">
        <f>H2695*Tabellen!$K$2*Tabellen!$F$2</f>
        <v>18.149999999999999</v>
      </c>
      <c r="S2695" s="895" t="s">
        <v>1089</v>
      </c>
      <c r="T2695" s="889">
        <f>J2695*Tabellen!$F$2</f>
        <v>1.21</v>
      </c>
      <c r="U2695" s="889">
        <f>R2695*Tabellen!$G$2</f>
        <v>1.6334999999999997</v>
      </c>
      <c r="V2695" s="889">
        <f>T2695*Tabellen!$H$2</f>
        <v>0.25409999999999999</v>
      </c>
      <c r="W2695" s="889">
        <f>U2695+V2695</f>
        <v>1.8875999999999997</v>
      </c>
      <c r="X2695" s="889">
        <f>O2695+W2695</f>
        <v>21.247599999999998</v>
      </c>
    </row>
    <row r="2696" spans="1:71" ht="15.6" customHeight="1" outlineLevel="2" x14ac:dyDescent="0.2">
      <c r="B2696" s="578"/>
      <c r="D2696" s="601"/>
      <c r="E2696" s="579"/>
      <c r="G2696" s="580"/>
      <c r="H2696" s="580"/>
      <c r="N2696" s="703"/>
      <c r="O2696" s="888"/>
      <c r="P2696" s="888"/>
      <c r="Q2696" s="888"/>
    </row>
    <row r="2697" spans="1:71" ht="9" customHeight="1" outlineLevel="1" x14ac:dyDescent="0.2">
      <c r="B2697" s="582"/>
      <c r="D2697" s="583"/>
      <c r="E2697" s="585"/>
      <c r="F2697" s="583"/>
      <c r="G2697" s="584"/>
      <c r="H2697" s="584"/>
      <c r="I2697" s="769"/>
      <c r="J2697" s="769"/>
      <c r="K2697" s="769"/>
      <c r="L2697" s="769"/>
      <c r="M2697" s="769"/>
      <c r="N2697" s="694"/>
      <c r="O2697" s="892"/>
      <c r="P2697" s="892"/>
      <c r="Q2697" s="892"/>
      <c r="R2697" s="893"/>
      <c r="S2697" s="893"/>
      <c r="T2697" s="893"/>
      <c r="U2697" s="893"/>
      <c r="V2697" s="893"/>
      <c r="W2697" s="893"/>
      <c r="X2697" s="893"/>
      <c r="Y2697" s="892"/>
      <c r="Z2697" s="837"/>
      <c r="AA2697" s="838"/>
      <c r="AG2697" s="835"/>
      <c r="AH2697" s="835"/>
    </row>
    <row r="2698" spans="1:71" s="789" customFormat="1" ht="15.6" customHeight="1" outlineLevel="1" x14ac:dyDescent="0.2">
      <c r="B2698" s="569" t="s">
        <v>1270</v>
      </c>
      <c r="C2698" s="814"/>
      <c r="D2698" s="570" t="s">
        <v>204</v>
      </c>
      <c r="E2698" s="577">
        <f>E2690*3</f>
        <v>48</v>
      </c>
      <c r="F2698" s="570" t="s">
        <v>195</v>
      </c>
      <c r="G2698" s="571"/>
      <c r="H2698" s="571">
        <f>SUM(H2699:H2704)/E2698</f>
        <v>0.18125000000000002</v>
      </c>
      <c r="I2698" s="767"/>
      <c r="J2698" s="767">
        <f>SUM(J2699:J2704)/E2698</f>
        <v>1.9808333333333332</v>
      </c>
      <c r="K2698" s="767"/>
      <c r="L2698" s="767">
        <f>SUM(L2699:L2704)/E2698</f>
        <v>0</v>
      </c>
      <c r="M2698" s="767">
        <f>SUM(M2699:M2704)/E2698</f>
        <v>12.855833333333337</v>
      </c>
      <c r="N2698" s="814"/>
      <c r="O2698" s="886">
        <f>SUM(O2699:O2703)/E2698</f>
        <v>15.555558333333336</v>
      </c>
      <c r="P2698" s="885" t="str">
        <f>B2698</f>
        <v>V6-1-B1</v>
      </c>
      <c r="Q2698" s="885"/>
      <c r="R2698" s="886"/>
      <c r="S2698" s="886"/>
      <c r="T2698" s="886"/>
      <c r="U2698" s="899"/>
      <c r="V2698" s="886"/>
      <c r="W2698" s="886"/>
      <c r="X2698" s="886">
        <f>SUM(X2699:X2703)/E2698</f>
        <v>17.243175583333336</v>
      </c>
      <c r="Y2698" s="887"/>
      <c r="Z2698" s="832"/>
      <c r="AA2698" s="832"/>
      <c r="AB2698" s="832"/>
      <c r="AC2698" s="832"/>
      <c r="AD2698" s="832"/>
      <c r="AE2698" s="832"/>
      <c r="AF2698" s="832"/>
      <c r="AG2698" s="832"/>
      <c r="AH2698" s="832"/>
      <c r="AI2698" s="832"/>
      <c r="AJ2698" s="832"/>
      <c r="AK2698" s="832"/>
      <c r="AL2698" s="832"/>
      <c r="AM2698" s="832"/>
      <c r="AN2698" s="832"/>
      <c r="AO2698" s="832"/>
      <c r="AP2698" s="832"/>
      <c r="AQ2698" s="832"/>
      <c r="AR2698" s="832"/>
      <c r="AS2698" s="832"/>
      <c r="AT2698" s="832"/>
      <c r="AU2698" s="832"/>
      <c r="AV2698" s="832"/>
      <c r="AW2698" s="832"/>
      <c r="AX2698" s="832"/>
      <c r="AY2698" s="832"/>
      <c r="AZ2698" s="832"/>
      <c r="BA2698" s="832"/>
      <c r="BB2698" s="832"/>
      <c r="BC2698" s="832"/>
      <c r="BD2698" s="832"/>
      <c r="BE2698" s="832"/>
      <c r="BF2698" s="832"/>
      <c r="BG2698" s="832"/>
      <c r="BH2698" s="832"/>
      <c r="BI2698" s="832"/>
      <c r="BJ2698" s="832"/>
      <c r="BK2698" s="832"/>
      <c r="BL2698" s="832"/>
      <c r="BM2698" s="832"/>
      <c r="BN2698" s="832"/>
      <c r="BO2698" s="832"/>
      <c r="BP2698" s="832"/>
      <c r="BQ2698" s="832"/>
      <c r="BR2698" s="832"/>
      <c r="BS2698" s="832"/>
    </row>
    <row r="2699" spans="1:71" ht="15.6" customHeight="1" outlineLevel="2" x14ac:dyDescent="0.2">
      <c r="B2699" s="578"/>
      <c r="D2699" s="587" t="s">
        <v>142</v>
      </c>
      <c r="E2699" s="579"/>
      <c r="G2699" s="580"/>
      <c r="H2699" s="580"/>
      <c r="I2699" s="774"/>
      <c r="J2699" s="774"/>
      <c r="K2699" s="774"/>
      <c r="N2699" s="703"/>
      <c r="O2699" s="888" t="str">
        <f>R2699</f>
        <v>incl. opslagen</v>
      </c>
      <c r="P2699" s="888"/>
      <c r="Q2699" s="894"/>
      <c r="R2699" s="901" t="str">
        <f>Tabellen!$C$2</f>
        <v>incl. opslagen</v>
      </c>
      <c r="S2699" s="895"/>
      <c r="T2699" s="901" t="str">
        <f>Tabellen!$C$2</f>
        <v>incl. opslagen</v>
      </c>
    </row>
    <row r="2700" spans="1:71" ht="15.6" customHeight="1" outlineLevel="2" x14ac:dyDescent="0.2">
      <c r="B2700" s="578"/>
      <c r="D2700" s="972" t="s">
        <v>1382</v>
      </c>
      <c r="E2700" s="969">
        <f>E2698</f>
        <v>48</v>
      </c>
      <c r="F2700" s="973" t="s">
        <v>195</v>
      </c>
      <c r="G2700" s="974">
        <v>0.05</v>
      </c>
      <c r="H2700" s="974">
        <f>E2700*G2700</f>
        <v>2.4000000000000004</v>
      </c>
      <c r="I2700" s="975">
        <v>0.96</v>
      </c>
      <c r="J2700" s="779">
        <f>E2700*I2700</f>
        <v>46.08</v>
      </c>
      <c r="K2700" s="779"/>
      <c r="L2700" s="779">
        <f>E2700*K2700</f>
        <v>0</v>
      </c>
      <c r="M2700" s="780">
        <f>J2700+H2700*Tabellen!$K$2+L2700</f>
        <v>190.08000000000004</v>
      </c>
      <c r="N2700" s="703"/>
      <c r="O2700" s="889">
        <f>R2700+T2700</f>
        <v>229.99680000000004</v>
      </c>
      <c r="P2700" s="902"/>
      <c r="Q2700" s="894" t="s">
        <v>1007</v>
      </c>
      <c r="R2700" s="889">
        <f>H2700*Tabellen!$K$2*Tabellen!$F$2</f>
        <v>174.24000000000004</v>
      </c>
      <c r="S2700" s="895" t="s">
        <v>1089</v>
      </c>
      <c r="T2700" s="889">
        <f>J2700*Tabellen!$F$2</f>
        <v>55.756799999999998</v>
      </c>
      <c r="U2700" s="889">
        <f>R2700*Tabellen!$G$2</f>
        <v>15.681600000000003</v>
      </c>
      <c r="V2700" s="889">
        <f>T2700*Tabellen!$H$2</f>
        <v>11.708927999999998</v>
      </c>
      <c r="W2700" s="889">
        <f>U2700+V2700</f>
        <v>27.390528000000003</v>
      </c>
      <c r="X2700" s="889">
        <f>O2700+W2700</f>
        <v>257.38732800000002</v>
      </c>
    </row>
    <row r="2701" spans="1:71" ht="15.6" customHeight="1" outlineLevel="2" x14ac:dyDescent="0.2">
      <c r="B2701" s="578"/>
      <c r="D2701" s="972" t="s">
        <v>1383</v>
      </c>
      <c r="E2701" s="969">
        <f>E2700</f>
        <v>48</v>
      </c>
      <c r="F2701" s="588" t="s">
        <v>195</v>
      </c>
      <c r="G2701" s="589">
        <v>0.1</v>
      </c>
      <c r="H2701" s="589">
        <f>E2701*G2701</f>
        <v>4.8000000000000007</v>
      </c>
      <c r="I2701" s="774">
        <v>1</v>
      </c>
      <c r="J2701" s="774">
        <f>E2701*I2701</f>
        <v>48</v>
      </c>
      <c r="K2701" s="774"/>
      <c r="L2701" s="774">
        <f>E2701*K2701</f>
        <v>0</v>
      </c>
      <c r="M2701" s="774">
        <f>J2701+H2701*Tabellen!$K$2+L2701</f>
        <v>336.00000000000006</v>
      </c>
      <c r="N2701" s="703"/>
      <c r="O2701" s="889">
        <f>R2701+T2701</f>
        <v>406.56000000000006</v>
      </c>
      <c r="P2701" s="902"/>
      <c r="Q2701" s="894" t="s">
        <v>1007</v>
      </c>
      <c r="R2701" s="889">
        <f>H2701*Tabellen!$K$2*Tabellen!$F$2</f>
        <v>348.48000000000008</v>
      </c>
      <c r="S2701" s="895" t="s">
        <v>1089</v>
      </c>
      <c r="T2701" s="889">
        <f>J2701*Tabellen!$F$2</f>
        <v>58.08</v>
      </c>
      <c r="U2701" s="889">
        <f>R2701*Tabellen!$G$2</f>
        <v>31.363200000000006</v>
      </c>
      <c r="V2701" s="889">
        <f>T2701*Tabellen!$H$2</f>
        <v>12.1968</v>
      </c>
      <c r="W2701" s="889">
        <f>U2701+V2701</f>
        <v>43.56</v>
      </c>
      <c r="X2701" s="889">
        <f>O2701+W2701</f>
        <v>450.12000000000006</v>
      </c>
    </row>
    <row r="2702" spans="1:71" ht="15.6" customHeight="1" outlineLevel="2" x14ac:dyDescent="0.2">
      <c r="B2702" s="578"/>
      <c r="D2702" s="972" t="s">
        <v>1378</v>
      </c>
      <c r="E2702" s="969" t="s">
        <v>1159</v>
      </c>
      <c r="F2702" s="588" t="s">
        <v>844</v>
      </c>
      <c r="G2702" s="589">
        <v>1</v>
      </c>
      <c r="H2702" s="589">
        <f>E2702*G2702</f>
        <v>1</v>
      </c>
      <c r="I2702" s="774">
        <v>0</v>
      </c>
      <c r="J2702" s="774">
        <f>E2702*I2702</f>
        <v>0</v>
      </c>
      <c r="K2702" s="774"/>
      <c r="L2702" s="774">
        <f>E2702*K2702</f>
        <v>0</v>
      </c>
      <c r="M2702" s="774">
        <f>J2702+H2702*Tabellen!$K$2+L2702</f>
        <v>60</v>
      </c>
      <c r="N2702" s="703"/>
      <c r="O2702" s="889">
        <f>R2702+T2702</f>
        <v>72.599999999999994</v>
      </c>
      <c r="P2702" s="902"/>
      <c r="Q2702" s="894" t="s">
        <v>1007</v>
      </c>
      <c r="R2702" s="889">
        <f>H2702*Tabellen!$K$2*Tabellen!$F$2</f>
        <v>72.599999999999994</v>
      </c>
      <c r="S2702" s="895" t="s">
        <v>1089</v>
      </c>
      <c r="T2702" s="889">
        <f>J2702*Tabellen!$F$2</f>
        <v>0</v>
      </c>
      <c r="U2702" s="889">
        <f>R2702*Tabellen!$G$2</f>
        <v>6.5339999999999989</v>
      </c>
      <c r="V2702" s="889">
        <f>T2702*Tabellen!$H$2</f>
        <v>0</v>
      </c>
      <c r="W2702" s="889">
        <f>U2702+V2702</f>
        <v>6.5339999999999989</v>
      </c>
      <c r="X2702" s="889">
        <f>O2702+W2702</f>
        <v>79.133999999999986</v>
      </c>
    </row>
    <row r="2703" spans="1:71" ht="15.6" customHeight="1" outlineLevel="2" x14ac:dyDescent="0.2">
      <c r="D2703" s="972" t="s">
        <v>1379</v>
      </c>
      <c r="E2703" s="969" t="s">
        <v>1159</v>
      </c>
      <c r="F2703" s="588" t="s">
        <v>844</v>
      </c>
      <c r="G2703" s="589">
        <v>0.5</v>
      </c>
      <c r="H2703" s="589">
        <f>E2703*G2703</f>
        <v>0.5</v>
      </c>
      <c r="I2703" s="774">
        <v>1</v>
      </c>
      <c r="J2703" s="774">
        <f>E2703*I2703</f>
        <v>1</v>
      </c>
      <c r="K2703" s="774"/>
      <c r="L2703" s="774">
        <f>E2703*K2703</f>
        <v>0</v>
      </c>
      <c r="M2703" s="774">
        <f>J2703+H2703*Tabellen!$K$2+L2703</f>
        <v>31</v>
      </c>
      <c r="O2703" s="889">
        <f>R2703+T2703</f>
        <v>37.51</v>
      </c>
      <c r="P2703" s="902"/>
      <c r="Q2703" s="894" t="s">
        <v>1007</v>
      </c>
      <c r="R2703" s="889">
        <f>H2703*Tabellen!$K$2*Tabellen!$F$2</f>
        <v>36.299999999999997</v>
      </c>
      <c r="S2703" s="895" t="s">
        <v>1089</v>
      </c>
      <c r="T2703" s="889">
        <f>J2703*Tabellen!$F$2</f>
        <v>1.21</v>
      </c>
      <c r="U2703" s="889">
        <f>R2703*Tabellen!$G$2</f>
        <v>3.2669999999999995</v>
      </c>
      <c r="V2703" s="889">
        <f>T2703*Tabellen!$H$2</f>
        <v>0.25409999999999999</v>
      </c>
      <c r="W2703" s="889">
        <f>U2703+V2703</f>
        <v>3.5210999999999997</v>
      </c>
      <c r="X2703" s="889">
        <f>O2703+W2703</f>
        <v>41.031099999999995</v>
      </c>
    </row>
    <row r="2704" spans="1:71" ht="15.6" customHeight="1" outlineLevel="2" x14ac:dyDescent="0.2"/>
    <row r="2705" spans="1:71" ht="9" customHeight="1" outlineLevel="1" x14ac:dyDescent="0.2">
      <c r="B2705" s="582"/>
      <c r="D2705" s="583"/>
      <c r="E2705" s="585"/>
      <c r="F2705" s="583"/>
      <c r="G2705" s="584"/>
      <c r="H2705" s="584"/>
      <c r="I2705" s="769"/>
      <c r="J2705" s="769"/>
      <c r="K2705" s="769"/>
      <c r="L2705" s="769"/>
      <c r="M2705" s="769"/>
      <c r="N2705" s="694"/>
      <c r="O2705" s="892"/>
      <c r="P2705" s="892"/>
      <c r="Q2705" s="892"/>
      <c r="R2705" s="893"/>
      <c r="S2705" s="893"/>
      <c r="T2705" s="893"/>
      <c r="U2705" s="893"/>
      <c r="V2705" s="893"/>
      <c r="W2705" s="893"/>
      <c r="X2705" s="893"/>
      <c r="Y2705" s="892"/>
      <c r="Z2705" s="837"/>
      <c r="AA2705" s="838"/>
      <c r="AG2705" s="835"/>
      <c r="AH2705" s="835"/>
    </row>
    <row r="2706" spans="1:71" s="789" customFormat="1" ht="15.6" customHeight="1" outlineLevel="1" x14ac:dyDescent="0.2">
      <c r="B2706" s="569" t="s">
        <v>1271</v>
      </c>
      <c r="C2706" s="814"/>
      <c r="D2706" s="570" t="s">
        <v>206</v>
      </c>
      <c r="E2706" s="577">
        <v>50</v>
      </c>
      <c r="F2706" s="570" t="s">
        <v>195</v>
      </c>
      <c r="G2706" s="571"/>
      <c r="H2706" s="571">
        <f>SUM(H2707:H2711)/E2706</f>
        <v>0.105</v>
      </c>
      <c r="I2706" s="767"/>
      <c r="J2706" s="767">
        <f>SUM(J2707:J2711)/E2706</f>
        <v>3.27</v>
      </c>
      <c r="K2706" s="767"/>
      <c r="L2706" s="767">
        <f>SUM(L2707:L2711)/E2706</f>
        <v>0</v>
      </c>
      <c r="M2706" s="767">
        <f>SUM(M2707:M2711)/E2706</f>
        <v>9.57</v>
      </c>
      <c r="N2706" s="814"/>
      <c r="O2706" s="886">
        <f>SUM(O2707:O2710)/E2706</f>
        <v>11.579700000000001</v>
      </c>
      <c r="P2706" s="885" t="str">
        <f>B2706</f>
        <v>V6-1-C1</v>
      </c>
      <c r="Q2706" s="885"/>
      <c r="R2706" s="886"/>
      <c r="S2706" s="886"/>
      <c r="T2706" s="886"/>
      <c r="U2706" s="899"/>
      <c r="V2706" s="886"/>
      <c r="W2706" s="886"/>
      <c r="X2706" s="886">
        <f>SUM(X2707:X2710)/E2706</f>
        <v>13.096677</v>
      </c>
      <c r="Y2706" s="887"/>
      <c r="Z2706" s="832"/>
      <c r="AA2706" s="832"/>
      <c r="AB2706" s="832"/>
      <c r="AC2706" s="832"/>
      <c r="AD2706" s="832"/>
      <c r="AE2706" s="832"/>
      <c r="AF2706" s="832"/>
      <c r="AG2706" s="832"/>
      <c r="AH2706" s="832"/>
      <c r="AI2706" s="832"/>
      <c r="AJ2706" s="832"/>
      <c r="AK2706" s="832"/>
      <c r="AL2706" s="832"/>
      <c r="AM2706" s="832"/>
      <c r="AN2706" s="832"/>
      <c r="AO2706" s="832"/>
      <c r="AP2706" s="832"/>
      <c r="AQ2706" s="832"/>
      <c r="AR2706" s="832"/>
      <c r="AS2706" s="832"/>
      <c r="AT2706" s="832"/>
      <c r="AU2706" s="832"/>
      <c r="AV2706" s="832"/>
      <c r="AW2706" s="832"/>
      <c r="AX2706" s="832"/>
      <c r="AY2706" s="832"/>
      <c r="AZ2706" s="832"/>
      <c r="BA2706" s="832"/>
      <c r="BB2706" s="832"/>
      <c r="BC2706" s="832"/>
      <c r="BD2706" s="832"/>
      <c r="BE2706" s="832"/>
      <c r="BF2706" s="832"/>
      <c r="BG2706" s="832"/>
      <c r="BH2706" s="832"/>
      <c r="BI2706" s="832"/>
      <c r="BJ2706" s="832"/>
      <c r="BK2706" s="832"/>
      <c r="BL2706" s="832"/>
      <c r="BM2706" s="832"/>
      <c r="BN2706" s="832"/>
      <c r="BO2706" s="832"/>
      <c r="BP2706" s="832"/>
      <c r="BQ2706" s="832"/>
      <c r="BR2706" s="832"/>
      <c r="BS2706" s="832"/>
    </row>
    <row r="2707" spans="1:71" ht="15.6" customHeight="1" outlineLevel="2" x14ac:dyDescent="0.2">
      <c r="B2707" s="578"/>
      <c r="D2707" s="587" t="s">
        <v>142</v>
      </c>
      <c r="E2707" s="579"/>
      <c r="G2707" s="580"/>
      <c r="H2707" s="580"/>
      <c r="I2707" s="774"/>
      <c r="J2707" s="774"/>
      <c r="K2707" s="774"/>
      <c r="N2707" s="703"/>
      <c r="O2707" s="888" t="str">
        <f>R2707</f>
        <v>incl. opslagen</v>
      </c>
      <c r="P2707" s="888"/>
      <c r="Q2707" s="894"/>
      <c r="R2707" s="901" t="str">
        <f>Tabellen!$C$2</f>
        <v>incl. opslagen</v>
      </c>
      <c r="S2707" s="895"/>
      <c r="T2707" s="901" t="str">
        <f>Tabellen!$C$2</f>
        <v>incl. opslagen</v>
      </c>
    </row>
    <row r="2708" spans="1:71" ht="15.6" customHeight="1" outlineLevel="2" x14ac:dyDescent="0.2">
      <c r="B2708" s="578"/>
      <c r="D2708" s="972" t="s">
        <v>1384</v>
      </c>
      <c r="E2708" s="969">
        <f>E2706</f>
        <v>50</v>
      </c>
      <c r="F2708" s="588" t="s">
        <v>195</v>
      </c>
      <c r="G2708" s="589">
        <v>0.08</v>
      </c>
      <c r="H2708" s="589">
        <f>E2708*G2708</f>
        <v>4</v>
      </c>
      <c r="I2708" s="774">
        <v>3.25</v>
      </c>
      <c r="J2708" s="774">
        <f>E2708*I2708</f>
        <v>162.5</v>
      </c>
      <c r="K2708" s="774"/>
      <c r="L2708" s="774">
        <f>E2708*K2708</f>
        <v>0</v>
      </c>
      <c r="M2708" s="774">
        <f>J2708+H2708*Tabellen!$K$2+L2708</f>
        <v>402.5</v>
      </c>
      <c r="N2708" s="703"/>
      <c r="O2708" s="889">
        <f>R2708+T2708</f>
        <v>487.02499999999998</v>
      </c>
      <c r="P2708" s="902"/>
      <c r="Q2708" s="894" t="s">
        <v>1007</v>
      </c>
      <c r="R2708" s="889">
        <f>H2708*Tabellen!$K$2*Tabellen!$F$2</f>
        <v>290.39999999999998</v>
      </c>
      <c r="S2708" s="895" t="s">
        <v>1089</v>
      </c>
      <c r="T2708" s="889">
        <f>J2708*Tabellen!$F$2</f>
        <v>196.625</v>
      </c>
      <c r="U2708" s="889">
        <f>R2708*Tabellen!$G$2</f>
        <v>26.135999999999996</v>
      </c>
      <c r="V2708" s="889">
        <f>T2708*Tabellen!$H$2</f>
        <v>41.291249999999998</v>
      </c>
      <c r="W2708" s="889">
        <f>U2708+V2708</f>
        <v>67.427249999999987</v>
      </c>
      <c r="X2708" s="889">
        <f>O2708+W2708</f>
        <v>554.45224999999994</v>
      </c>
    </row>
    <row r="2709" spans="1:71" ht="15.6" customHeight="1" outlineLevel="2" x14ac:dyDescent="0.2">
      <c r="B2709" s="578"/>
      <c r="D2709" s="972" t="s">
        <v>1378</v>
      </c>
      <c r="E2709" s="969" t="s">
        <v>1159</v>
      </c>
      <c r="F2709" s="588" t="s">
        <v>844</v>
      </c>
      <c r="G2709" s="589">
        <v>1</v>
      </c>
      <c r="H2709" s="589">
        <f>E2709*G2709</f>
        <v>1</v>
      </c>
      <c r="I2709" s="774">
        <v>0</v>
      </c>
      <c r="J2709" s="774">
        <f>E2709*I2709</f>
        <v>0</v>
      </c>
      <c r="K2709" s="774"/>
      <c r="L2709" s="774">
        <f>E2709*K2709</f>
        <v>0</v>
      </c>
      <c r="M2709" s="774">
        <f>J2709+H2709*Tabellen!$K$2+L2709</f>
        <v>60</v>
      </c>
      <c r="N2709" s="703"/>
      <c r="O2709" s="889">
        <f>R2709+T2709</f>
        <v>72.599999999999994</v>
      </c>
      <c r="P2709" s="902"/>
      <c r="Q2709" s="894" t="s">
        <v>1007</v>
      </c>
      <c r="R2709" s="889">
        <f>H2709*Tabellen!$K$2*Tabellen!$F$2</f>
        <v>72.599999999999994</v>
      </c>
      <c r="S2709" s="895" t="s">
        <v>1089</v>
      </c>
      <c r="T2709" s="889">
        <f>J2709*Tabellen!$F$2</f>
        <v>0</v>
      </c>
      <c r="U2709" s="889">
        <f>R2709*Tabellen!$G$2</f>
        <v>6.5339999999999989</v>
      </c>
      <c r="V2709" s="889">
        <f>T2709*Tabellen!$H$2</f>
        <v>0</v>
      </c>
      <c r="W2709" s="889">
        <f>U2709+V2709</f>
        <v>6.5339999999999989</v>
      </c>
      <c r="X2709" s="889">
        <f>O2709+W2709</f>
        <v>79.133999999999986</v>
      </c>
    </row>
    <row r="2710" spans="1:71" ht="15.6" customHeight="1" outlineLevel="2" x14ac:dyDescent="0.2">
      <c r="B2710" s="578"/>
      <c r="D2710" s="972" t="s">
        <v>1379</v>
      </c>
      <c r="E2710" s="969" t="s">
        <v>1159</v>
      </c>
      <c r="F2710" s="588" t="s">
        <v>844</v>
      </c>
      <c r="G2710" s="589">
        <v>0.25</v>
      </c>
      <c r="H2710" s="589">
        <f>E2710*G2710</f>
        <v>0.25</v>
      </c>
      <c r="I2710" s="774">
        <v>1</v>
      </c>
      <c r="J2710" s="774">
        <f>E2710*I2710</f>
        <v>1</v>
      </c>
      <c r="K2710" s="774"/>
      <c r="L2710" s="774">
        <f>E2710*K2710</f>
        <v>0</v>
      </c>
      <c r="M2710" s="774">
        <f>J2710+H2710*Tabellen!$K$2+L2710</f>
        <v>16</v>
      </c>
      <c r="N2710" s="703"/>
      <c r="O2710" s="889">
        <f>R2710+T2710</f>
        <v>19.36</v>
      </c>
      <c r="P2710" s="902"/>
      <c r="Q2710" s="894" t="s">
        <v>1007</v>
      </c>
      <c r="R2710" s="889">
        <f>H2710*Tabellen!$K$2*Tabellen!$F$2</f>
        <v>18.149999999999999</v>
      </c>
      <c r="S2710" s="895" t="s">
        <v>1089</v>
      </c>
      <c r="T2710" s="889">
        <f>J2710*Tabellen!$F$2</f>
        <v>1.21</v>
      </c>
      <c r="U2710" s="889">
        <f>R2710*Tabellen!$G$2</f>
        <v>1.6334999999999997</v>
      </c>
      <c r="V2710" s="889">
        <f>T2710*Tabellen!$H$2</f>
        <v>0.25409999999999999</v>
      </c>
      <c r="W2710" s="889">
        <f>U2710+V2710</f>
        <v>1.8875999999999997</v>
      </c>
      <c r="X2710" s="889">
        <f>O2710+W2710</f>
        <v>21.247599999999998</v>
      </c>
    </row>
    <row r="2711" spans="1:71" ht="15.6" customHeight="1" outlineLevel="2" x14ac:dyDescent="0.2">
      <c r="B2711" s="578"/>
      <c r="D2711" s="693"/>
      <c r="E2711" s="579"/>
      <c r="G2711" s="580"/>
      <c r="H2711" s="580"/>
      <c r="N2711" s="703"/>
      <c r="O2711" s="888"/>
      <c r="P2711" s="888"/>
      <c r="Q2711" s="888"/>
    </row>
    <row r="2712" spans="1:71" ht="9" customHeight="1" outlineLevel="1" x14ac:dyDescent="0.2">
      <c r="B2712" s="582"/>
      <c r="D2712" s="583"/>
      <c r="E2712" s="585"/>
      <c r="F2712" s="583"/>
      <c r="G2712" s="584"/>
      <c r="H2712" s="584"/>
      <c r="I2712" s="769"/>
      <c r="J2712" s="769"/>
      <c r="K2712" s="769"/>
      <c r="L2712" s="769"/>
      <c r="M2712" s="769"/>
      <c r="N2712" s="694"/>
      <c r="O2712" s="892"/>
      <c r="P2712" s="892"/>
      <c r="Q2712" s="892"/>
      <c r="R2712" s="893"/>
      <c r="S2712" s="893"/>
      <c r="T2712" s="893"/>
      <c r="U2712" s="893"/>
      <c r="V2712" s="893"/>
      <c r="W2712" s="893"/>
      <c r="X2712" s="893"/>
      <c r="Y2712" s="892"/>
      <c r="Z2712" s="837"/>
      <c r="AA2712" s="838"/>
      <c r="AG2712" s="835"/>
      <c r="AH2712" s="835"/>
    </row>
    <row r="2713" spans="1:71" s="789" customFormat="1" ht="15.6" customHeight="1" outlineLevel="1" x14ac:dyDescent="0.2">
      <c r="B2713" s="569" t="s">
        <v>1272</v>
      </c>
      <c r="C2713" s="814"/>
      <c r="D2713" s="570" t="s">
        <v>1258</v>
      </c>
      <c r="E2713" s="577">
        <v>25</v>
      </c>
      <c r="F2713" s="570" t="s">
        <v>195</v>
      </c>
      <c r="G2713" s="571"/>
      <c r="H2713" s="571">
        <f>SUM(H2714:H2716)/E2713</f>
        <v>0.1</v>
      </c>
      <c r="I2713" s="767"/>
      <c r="J2713" s="767">
        <f>SUM(J2714:J2716)/E2713</f>
        <v>2.36</v>
      </c>
      <c r="K2713" s="767"/>
      <c r="L2713" s="767">
        <f>SUM(L2714:L2716)/E2713</f>
        <v>0</v>
      </c>
      <c r="M2713" s="767">
        <f>SUM(M2714:M2716)/E2713</f>
        <v>8.36</v>
      </c>
      <c r="N2713" s="814"/>
      <c r="O2713" s="886">
        <f>SUM(O2714:O2716)/E2713</f>
        <v>10.115599999999999</v>
      </c>
      <c r="P2713" s="885" t="str">
        <f>B2713</f>
        <v>V6-1-D1</v>
      </c>
      <c r="Q2713" s="885"/>
      <c r="R2713" s="886"/>
      <c r="S2713" s="886"/>
      <c r="T2713" s="886"/>
      <c r="U2713" s="899"/>
      <c r="V2713" s="886"/>
      <c r="W2713" s="886"/>
      <c r="X2713" s="886">
        <f>SUM(X2714:X2716)/E2713</f>
        <v>11.368676000000001</v>
      </c>
      <c r="Y2713" s="887"/>
      <c r="Z2713" s="832"/>
      <c r="AA2713" s="832"/>
      <c r="AB2713" s="832"/>
      <c r="AC2713" s="832"/>
      <c r="AD2713" s="832"/>
      <c r="AE2713" s="832"/>
      <c r="AF2713" s="832"/>
      <c r="AG2713" s="832"/>
      <c r="AH2713" s="832"/>
      <c r="AI2713" s="832"/>
      <c r="AJ2713" s="832"/>
      <c r="AK2713" s="832"/>
      <c r="AL2713" s="832"/>
      <c r="AM2713" s="832"/>
      <c r="AN2713" s="832"/>
      <c r="AO2713" s="832"/>
      <c r="AP2713" s="832"/>
      <c r="AQ2713" s="832"/>
      <c r="AR2713" s="832"/>
      <c r="AS2713" s="832"/>
      <c r="AT2713" s="832"/>
      <c r="AU2713" s="832"/>
      <c r="AV2713" s="832"/>
      <c r="AW2713" s="832"/>
      <c r="AX2713" s="832"/>
      <c r="AY2713" s="832"/>
      <c r="AZ2713" s="832"/>
      <c r="BA2713" s="832"/>
      <c r="BB2713" s="832"/>
      <c r="BC2713" s="832"/>
      <c r="BD2713" s="832"/>
      <c r="BE2713" s="832"/>
      <c r="BF2713" s="832"/>
      <c r="BG2713" s="832"/>
      <c r="BH2713" s="832"/>
      <c r="BI2713" s="832"/>
      <c r="BJ2713" s="832"/>
      <c r="BK2713" s="832"/>
      <c r="BL2713" s="832"/>
      <c r="BM2713" s="832"/>
      <c r="BN2713" s="832"/>
      <c r="BO2713" s="832"/>
      <c r="BP2713" s="832"/>
      <c r="BQ2713" s="832"/>
      <c r="BR2713" s="832"/>
      <c r="BS2713" s="832"/>
    </row>
    <row r="2714" spans="1:71" ht="15.6" customHeight="1" outlineLevel="2" x14ac:dyDescent="0.2">
      <c r="B2714" s="578"/>
      <c r="D2714" s="587" t="s">
        <v>142</v>
      </c>
      <c r="E2714" s="579"/>
      <c r="G2714" s="580"/>
      <c r="H2714" s="580"/>
      <c r="I2714" s="774"/>
      <c r="J2714" s="774"/>
      <c r="K2714" s="774"/>
      <c r="N2714" s="703"/>
      <c r="O2714" s="888" t="str">
        <f>R2714</f>
        <v>incl. opslagen</v>
      </c>
      <c r="P2714" s="888"/>
      <c r="Q2714" s="894"/>
      <c r="R2714" s="901" t="str">
        <f>Tabellen!$C$2</f>
        <v>incl. opslagen</v>
      </c>
      <c r="S2714" s="895"/>
      <c r="T2714" s="901" t="str">
        <f>Tabellen!$C$2</f>
        <v>incl. opslagen</v>
      </c>
    </row>
    <row r="2715" spans="1:71" ht="15.6" customHeight="1" outlineLevel="2" x14ac:dyDescent="0.2">
      <c r="B2715" s="578"/>
      <c r="D2715" s="972" t="s">
        <v>1385</v>
      </c>
      <c r="E2715" s="969">
        <f>E2713</f>
        <v>25</v>
      </c>
      <c r="F2715" s="588" t="s">
        <v>195</v>
      </c>
      <c r="G2715" s="589">
        <v>0.1</v>
      </c>
      <c r="H2715" s="589">
        <f>E2715*G2715</f>
        <v>2.5</v>
      </c>
      <c r="I2715" s="774">
        <v>2.36</v>
      </c>
      <c r="J2715" s="774">
        <f>E2715*I2715</f>
        <v>59</v>
      </c>
      <c r="K2715" s="774"/>
      <c r="L2715" s="774">
        <f>E2715*K2715</f>
        <v>0</v>
      </c>
      <c r="M2715" s="774">
        <f>J2715+H2715*Tabellen!$K$2+L2715</f>
        <v>209</v>
      </c>
      <c r="N2715" s="703"/>
      <c r="O2715" s="889">
        <f>R2715+T2715</f>
        <v>252.89</v>
      </c>
      <c r="P2715" s="902"/>
      <c r="Q2715" s="894" t="s">
        <v>1007</v>
      </c>
      <c r="R2715" s="889">
        <f>H2715*Tabellen!$K$2*Tabellen!$F$2</f>
        <v>181.5</v>
      </c>
      <c r="S2715" s="895" t="s">
        <v>1089</v>
      </c>
      <c r="T2715" s="889">
        <f>J2715*Tabellen!$F$2</f>
        <v>71.39</v>
      </c>
      <c r="U2715" s="889">
        <f>R2715*Tabellen!$G$2</f>
        <v>16.335000000000001</v>
      </c>
      <c r="V2715" s="889">
        <f>T2715*Tabellen!$H$2</f>
        <v>14.991899999999999</v>
      </c>
      <c r="W2715" s="889">
        <f>U2715+V2715</f>
        <v>31.326900000000002</v>
      </c>
      <c r="X2715" s="889">
        <f>O2715+W2715</f>
        <v>284.21690000000001</v>
      </c>
    </row>
    <row r="2716" spans="1:71" ht="15.6" customHeight="1" outlineLevel="2" x14ac:dyDescent="0.2">
      <c r="B2716" s="578"/>
      <c r="D2716" s="601"/>
      <c r="E2716" s="579"/>
      <c r="G2716" s="580"/>
      <c r="H2716" s="580"/>
      <c r="N2716" s="703"/>
      <c r="O2716" s="889"/>
      <c r="P2716" s="902"/>
      <c r="Q2716" s="894"/>
      <c r="S2716" s="895"/>
    </row>
    <row r="2717" spans="1:71" ht="9" customHeight="1" outlineLevel="1" x14ac:dyDescent="0.2">
      <c r="B2717" s="582"/>
      <c r="D2717" s="583"/>
      <c r="E2717" s="585"/>
      <c r="F2717" s="583"/>
      <c r="G2717" s="584"/>
      <c r="H2717" s="584"/>
      <c r="I2717" s="769"/>
      <c r="J2717" s="769"/>
      <c r="K2717" s="769"/>
      <c r="L2717" s="769"/>
      <c r="M2717" s="769"/>
      <c r="N2717" s="694"/>
      <c r="O2717" s="892"/>
      <c r="P2717" s="892"/>
      <c r="Q2717" s="892"/>
      <c r="R2717" s="893"/>
      <c r="S2717" s="893"/>
      <c r="T2717" s="893"/>
      <c r="U2717" s="893"/>
      <c r="V2717" s="893"/>
      <c r="W2717" s="893"/>
      <c r="X2717" s="893"/>
      <c r="Y2717" s="892"/>
      <c r="Z2717" s="837"/>
      <c r="AA2717" s="838"/>
      <c r="AG2717" s="835"/>
      <c r="AH2717" s="835"/>
    </row>
    <row r="2718" spans="1:71" s="789" customFormat="1" ht="15.6" customHeight="1" outlineLevel="1" x14ac:dyDescent="0.2">
      <c r="B2718" s="569" t="s">
        <v>207</v>
      </c>
      <c r="C2718" s="814"/>
      <c r="D2718" s="570" t="s">
        <v>145</v>
      </c>
      <c r="E2718" s="577">
        <v>1</v>
      </c>
      <c r="F2718" s="570" t="s">
        <v>72</v>
      </c>
      <c r="G2718" s="571"/>
      <c r="H2718" s="571"/>
      <c r="I2718" s="767"/>
      <c r="J2718" s="767"/>
      <c r="K2718" s="767"/>
      <c r="L2718" s="767"/>
      <c r="M2718" s="767">
        <f>SUM(M2719:M2721)/E2718</f>
        <v>425</v>
      </c>
      <c r="N2718" s="814"/>
      <c r="O2718" s="886">
        <f>SUM(O2719:O2721)/E2718</f>
        <v>425</v>
      </c>
      <c r="P2718" s="885" t="str">
        <f>B2718</f>
        <v>V6-1-X</v>
      </c>
      <c r="Q2718" s="885"/>
      <c r="R2718" s="886"/>
      <c r="S2718" s="886"/>
      <c r="T2718" s="886"/>
      <c r="U2718" s="899"/>
      <c r="V2718" s="886"/>
      <c r="W2718" s="886"/>
      <c r="X2718" s="886">
        <f>SUM(X2719:X2722)/E2718</f>
        <v>501.5</v>
      </c>
      <c r="Y2718" s="887"/>
      <c r="Z2718" s="832"/>
      <c r="AA2718" s="832"/>
      <c r="AB2718" s="832"/>
      <c r="AC2718" s="832"/>
      <c r="AD2718" s="832"/>
      <c r="AE2718" s="832"/>
      <c r="AF2718" s="832"/>
      <c r="AG2718" s="832"/>
      <c r="AH2718" s="832"/>
      <c r="AI2718" s="832"/>
      <c r="AJ2718" s="832"/>
      <c r="AK2718" s="832"/>
      <c r="AL2718" s="832"/>
      <c r="AM2718" s="832"/>
      <c r="AN2718" s="832"/>
      <c r="AO2718" s="832"/>
      <c r="AP2718" s="832"/>
      <c r="AQ2718" s="832"/>
      <c r="AR2718" s="832"/>
      <c r="AS2718" s="832"/>
      <c r="AT2718" s="832"/>
      <c r="AU2718" s="832"/>
      <c r="AV2718" s="832"/>
      <c r="AW2718" s="832"/>
      <c r="AX2718" s="832"/>
      <c r="AY2718" s="832"/>
      <c r="AZ2718" s="832"/>
      <c r="BA2718" s="832"/>
      <c r="BB2718" s="832"/>
      <c r="BC2718" s="832"/>
      <c r="BD2718" s="832"/>
      <c r="BE2718" s="832"/>
      <c r="BF2718" s="832"/>
      <c r="BG2718" s="832"/>
      <c r="BH2718" s="832"/>
      <c r="BI2718" s="832"/>
      <c r="BJ2718" s="832"/>
      <c r="BK2718" s="832"/>
      <c r="BL2718" s="832"/>
      <c r="BM2718" s="832"/>
      <c r="BN2718" s="832"/>
      <c r="BO2718" s="832"/>
      <c r="BP2718" s="832"/>
      <c r="BQ2718" s="832"/>
      <c r="BR2718" s="832"/>
      <c r="BS2718" s="832"/>
    </row>
    <row r="2719" spans="1:71" ht="15.6" customHeight="1" outlineLevel="2" x14ac:dyDescent="0.2">
      <c r="B2719" s="578"/>
      <c r="D2719" s="587" t="s">
        <v>142</v>
      </c>
      <c r="E2719" s="579"/>
      <c r="G2719" s="580"/>
      <c r="H2719" s="580"/>
      <c r="I2719" s="774"/>
      <c r="J2719" s="774"/>
      <c r="K2719" s="774"/>
      <c r="N2719" s="703"/>
      <c r="O2719" s="888"/>
      <c r="P2719" s="888"/>
      <c r="Q2719" s="894"/>
      <c r="R2719" s="901"/>
      <c r="S2719" s="895"/>
      <c r="T2719" s="901"/>
    </row>
    <row r="2720" spans="1:71" s="575" customFormat="1" ht="15.6" customHeight="1" outlineLevel="2" x14ac:dyDescent="0.2">
      <c r="A2720" s="811"/>
      <c r="E2720" s="591"/>
      <c r="F2720" s="592"/>
      <c r="G2720" s="572"/>
      <c r="H2720" s="572">
        <f>E2720*G2720</f>
        <v>0</v>
      </c>
      <c r="I2720" s="773"/>
      <c r="J2720" s="771">
        <f>E2720*I2720</f>
        <v>0</v>
      </c>
      <c r="K2720" s="771"/>
      <c r="L2720" s="771"/>
      <c r="M2720" s="772"/>
      <c r="N2720" s="704"/>
      <c r="O2720" s="889"/>
      <c r="P2720" s="902"/>
      <c r="Q2720" s="894"/>
      <c r="R2720" s="889"/>
      <c r="S2720" s="895"/>
      <c r="T2720" s="889"/>
      <c r="U2720" s="889"/>
      <c r="V2720" s="889"/>
      <c r="W2720" s="889"/>
      <c r="X2720" s="889"/>
      <c r="Y2720" s="890"/>
      <c r="Z2720" s="841"/>
      <c r="AA2720" s="839"/>
      <c r="AB2720" s="839"/>
      <c r="AC2720" s="839"/>
      <c r="AD2720" s="839"/>
      <c r="AE2720" s="839"/>
      <c r="AF2720" s="839"/>
      <c r="AG2720" s="839"/>
      <c r="AH2720" s="839"/>
      <c r="AI2720" s="839"/>
      <c r="AJ2720" s="839"/>
      <c r="AK2720" s="839"/>
      <c r="AL2720" s="839"/>
      <c r="AM2720" s="839"/>
      <c r="AN2720" s="839"/>
      <c r="AO2720" s="839"/>
      <c r="AP2720" s="839"/>
      <c r="AQ2720" s="839"/>
      <c r="AR2720" s="839"/>
      <c r="AS2720" s="839"/>
      <c r="AT2720" s="839"/>
      <c r="AU2720" s="839"/>
      <c r="AV2720" s="839"/>
      <c r="AW2720" s="839"/>
      <c r="AX2720" s="839"/>
      <c r="AY2720" s="839"/>
      <c r="AZ2720" s="839"/>
      <c r="BA2720" s="839"/>
      <c r="BB2720" s="839"/>
      <c r="BC2720" s="839"/>
      <c r="BD2720" s="839"/>
      <c r="BE2720" s="839"/>
      <c r="BF2720" s="839"/>
      <c r="BG2720" s="839"/>
      <c r="BH2720" s="839"/>
      <c r="BI2720" s="839"/>
      <c r="BJ2720" s="839"/>
      <c r="BK2720" s="839"/>
      <c r="BL2720" s="839"/>
      <c r="BM2720" s="839"/>
      <c r="BN2720" s="839"/>
      <c r="BO2720" s="839"/>
      <c r="BP2720" s="839"/>
      <c r="BQ2720" s="839"/>
      <c r="BR2720" s="839"/>
      <c r="BS2720" s="839"/>
    </row>
    <row r="2721" spans="2:34" ht="15.6" customHeight="1" outlineLevel="2" x14ac:dyDescent="0.2">
      <c r="B2721" s="583" t="s">
        <v>1265</v>
      </c>
      <c r="D2721" s="972" t="s">
        <v>1260</v>
      </c>
      <c r="E2721" s="976">
        <v>1</v>
      </c>
      <c r="F2721" s="973" t="s">
        <v>72</v>
      </c>
      <c r="G2721" s="974"/>
      <c r="H2721" s="974">
        <f>E2721*G2721</f>
        <v>0</v>
      </c>
      <c r="I2721" s="975"/>
      <c r="J2721" s="779">
        <f>E2721*I2721</f>
        <v>0</v>
      </c>
      <c r="K2721" s="779">
        <v>425</v>
      </c>
      <c r="L2721" s="779">
        <f>+K2721*E2721</f>
        <v>425</v>
      </c>
      <c r="M2721" s="780">
        <f>J2721+H2721*Tabellen!$K$2+L2721</f>
        <v>425</v>
      </c>
      <c r="N2721" s="703"/>
      <c r="O2721" s="888">
        <f>M2721</f>
        <v>425</v>
      </c>
      <c r="P2721" s="888"/>
      <c r="Q2721" s="891" t="s">
        <v>1048</v>
      </c>
      <c r="R2721" s="911">
        <f>_xlfn.XLOOKUP(Q2721,Tabellen!$B$9:$B$21,Tabellen!$C$9:$C$21,"controleren")</f>
        <v>0.25</v>
      </c>
      <c r="S2721" s="889">
        <f>O2721*R2721</f>
        <v>106.25</v>
      </c>
      <c r="T2721" s="889">
        <f>O2721-S2721</f>
        <v>318.75</v>
      </c>
      <c r="U2721" s="889">
        <f>S2721*Tabellen!$G$2</f>
        <v>9.5625</v>
      </c>
      <c r="V2721" s="889">
        <f>T2721*Tabellen!$H$2</f>
        <v>66.9375</v>
      </c>
      <c r="W2721" s="889">
        <f>U2721+V2721</f>
        <v>76.5</v>
      </c>
      <c r="X2721" s="889">
        <f>O2721+W2721</f>
        <v>501.5</v>
      </c>
    </row>
    <row r="2722" spans="2:34" ht="15.6" customHeight="1" outlineLevel="2" x14ac:dyDescent="0.2">
      <c r="B2722" s="578" t="s">
        <v>1266</v>
      </c>
      <c r="D2722" s="720"/>
      <c r="E2722" s="969"/>
      <c r="F2722" s="588"/>
      <c r="G2722" s="589">
        <v>0</v>
      </c>
      <c r="H2722" s="589">
        <f>E2722*G2722</f>
        <v>0</v>
      </c>
      <c r="I2722" s="774">
        <v>0</v>
      </c>
      <c r="J2722" s="774">
        <f>E2722*I2722</f>
        <v>0</v>
      </c>
      <c r="K2722" s="774"/>
      <c r="L2722" s="774">
        <f>E2722*K2722</f>
        <v>0</v>
      </c>
      <c r="M2722" s="774">
        <f>J2722+H2722*Tabellen!$K$2+L2722</f>
        <v>0</v>
      </c>
      <c r="N2722" s="703"/>
      <c r="O2722" s="888"/>
      <c r="P2722" s="888"/>
      <c r="Q2722" s="888"/>
    </row>
    <row r="2723" spans="2:34" ht="15.6" customHeight="1" outlineLevel="2" x14ac:dyDescent="0.2">
      <c r="B2723" s="578"/>
      <c r="D2723" s="601"/>
      <c r="E2723" s="579"/>
      <c r="G2723" s="580">
        <v>0</v>
      </c>
      <c r="H2723" s="580">
        <f>E2723*G2723</f>
        <v>0</v>
      </c>
      <c r="I2723" s="768">
        <v>0</v>
      </c>
      <c r="J2723" s="768">
        <f>E2723*I2723</f>
        <v>0</v>
      </c>
      <c r="L2723" s="768">
        <f>E2723*K2723</f>
        <v>0</v>
      </c>
      <c r="M2723" s="768">
        <f>J2723+H2723*Tabellen!$K$2+L2723</f>
        <v>0</v>
      </c>
      <c r="N2723" s="703"/>
      <c r="O2723" s="888"/>
      <c r="P2723" s="888"/>
      <c r="Q2723" s="888"/>
    </row>
    <row r="2724" spans="2:34" ht="15.6" customHeight="1" outlineLevel="2" x14ac:dyDescent="0.2"/>
    <row r="2725" spans="2:34" ht="9" customHeight="1" x14ac:dyDescent="0.2">
      <c r="B2725" s="582"/>
      <c r="D2725" s="583"/>
      <c r="E2725" s="585"/>
      <c r="F2725" s="583"/>
      <c r="G2725" s="584"/>
      <c r="H2725" s="584"/>
      <c r="I2725" s="769"/>
      <c r="J2725" s="769"/>
      <c r="K2725" s="769"/>
      <c r="L2725" s="769"/>
      <c r="M2725" s="769"/>
      <c r="N2725" s="694"/>
      <c r="O2725" s="892"/>
      <c r="P2725" s="892"/>
      <c r="Q2725" s="892"/>
      <c r="R2725" s="893"/>
      <c r="S2725" s="893"/>
      <c r="T2725" s="893"/>
      <c r="U2725" s="893"/>
      <c r="V2725" s="893"/>
      <c r="W2725" s="893"/>
      <c r="X2725" s="893"/>
      <c r="Y2725" s="892"/>
      <c r="Z2725" s="837"/>
      <c r="AA2725" s="838"/>
      <c r="AG2725" s="835"/>
      <c r="AH2725" s="835"/>
    </row>
    <row r="2726" spans="2:34" ht="10.5" x14ac:dyDescent="0.2"/>
    <row r="2751" spans="4:4" ht="15.6" customHeight="1" x14ac:dyDescent="0.2">
      <c r="D2751" s="972" t="s">
        <v>2003</v>
      </c>
    </row>
    <row r="2752" spans="4:4" ht="31.5" x14ac:dyDescent="0.2">
      <c r="D2752" s="972" t="s">
        <v>2004</v>
      </c>
    </row>
    <row r="2753" spans="4:4" ht="15.6" customHeight="1" x14ac:dyDescent="0.2">
      <c r="D2753" s="972" t="s">
        <v>2005</v>
      </c>
    </row>
    <row r="2754" spans="4:4" ht="31.5" x14ac:dyDescent="0.2">
      <c r="D2754" s="972" t="s">
        <v>2006</v>
      </c>
    </row>
    <row r="2755" spans="4:4" ht="15.6" customHeight="1" x14ac:dyDescent="0.2">
      <c r="D2755" s="972" t="s">
        <v>2007</v>
      </c>
    </row>
    <row r="2756" spans="4:4" ht="31.5" x14ac:dyDescent="0.2">
      <c r="D2756" s="972" t="s">
        <v>2008</v>
      </c>
    </row>
    <row r="2757" spans="4:4" ht="15.6" customHeight="1" x14ac:dyDescent="0.2">
      <c r="D2757" s="972" t="s">
        <v>2009</v>
      </c>
    </row>
    <row r="2758" spans="4:4" ht="42" x14ac:dyDescent="0.2">
      <c r="D2758" s="972" t="s">
        <v>2010</v>
      </c>
    </row>
    <row r="2759" spans="4:4" ht="15.6" customHeight="1" x14ac:dyDescent="0.2">
      <c r="D2759" s="972" t="s">
        <v>2011</v>
      </c>
    </row>
    <row r="2760" spans="4:4" ht="52.5" x14ac:dyDescent="0.2">
      <c r="D2760" s="972" t="s">
        <v>2012</v>
      </c>
    </row>
    <row r="2761" spans="4:4" ht="15.6" customHeight="1" x14ac:dyDescent="0.2">
      <c r="D2761" s="972"/>
    </row>
  </sheetData>
  <sheetProtection algorithmName="SHA-512" hashValue="pf4B8mkjkX5PaQ8cyYjtvwbcMUQ1MLqrJj/+5/KROV+zqp6S1bLwWG3fLF+k60ADYz8zfaMPv7gITPjERqTyhA==" saltValue="X6eSV2Ud/aJdEkJ4VVGpmQ==" spinCount="100000" sheet="1" objects="1" scenarios="1"/>
  <autoFilter ref="B6:Y2724" xr:uid="{59F3BE28-69DD-4EFE-BDA4-647FEE86CF45}"/>
  <dataConsolidate/>
  <phoneticPr fontId="26" type="noConversion"/>
  <printOptions gridLines="1"/>
  <pageMargins left="0.70866141732283472" right="0.51181102362204722" top="0.74803149606299213" bottom="0.74803149606299213" header="0.31496062992125984" footer="0.31496062992125984"/>
  <pageSetup paperSize="9" scale="56" fitToHeight="7" orientation="portrait" r:id="rId1"/>
  <headerFooter>
    <oddFooter>&amp;L&amp;8&amp;Z&amp;F_x000D_&amp;1#&amp;"Calibri"&amp;10&amp;K000000 Intern gebruik&amp;R&amp;8Pagina &amp;P</oddFooter>
  </headerFooter>
  <rowBreaks count="9" manualBreakCount="9">
    <brk id="140" min="1" max="12" man="1"/>
    <brk id="203" min="1" max="12" man="1"/>
    <brk id="1167" min="1" max="12" man="1"/>
    <brk id="1235" min="1" max="12" man="1"/>
    <brk id="1382" min="1" max="12" man="1"/>
    <brk id="1753" min="1" max="12" man="1"/>
    <brk id="2301" min="1" max="12" man="1"/>
    <brk id="2618" min="1" max="12" man="1"/>
    <brk id="2634" min="1" max="12" man="1"/>
  </rowBreaks>
  <colBreaks count="1" manualBreakCount="1">
    <brk id="13" max="1048575" man="1"/>
  </colBreaks>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B9D4518A-C43E-E548-9A4A-36DF4B4FE020}">
          <x14:formula1>
            <xm:f>Tabellen!$B$9:$B$21</xm:f>
          </x14:formula1>
          <xm:sqref>Q1440:Q1445 Q1311:Q1317 Q1322 Q1327:Q1351 Q2721 Q2310 Q1288:Q1290 Q1278:Q1283 Q2428:Q2435 Q1642 Q1238:Q1239 Q105:Q106 Q21:Q25 Q12:Q16 Q72:Q73 Q1294:Q1296 Q951 Q1602 Q1582:Q1587 Q1571:Q1577 Q1607:Q1612 Q1566 Q1557:Q1561 Q1548:Q1552 Q1539:Q1543 Q1534 Q1525:Q1529 Q1516:Q1520 Q1507:Q1511 Q1502 Q1493:Q1497 Q1484:Q1488 Q1475:Q1479 Q1470 Q1464 Q1459 Q1454 Q1449 Q1431:Q1435 Q1422:Q1426 Q1417 Q1406:Q1411 Q1396:Q1401 Q1386:Q1391 Q1305 Q1300 Q1268:Q1273 Q1258:Q1263 Q1253 Q1592:Q1597 Q111 Q96:Q100 Q87:Q91 Q78:Q82 Q1060:Q1063 Q63:Q67 Q54:Q58 Q45:Q49 Q30:Q34 Q1637 Q1627:Q1632 Q1617:Q1622 Q1192:Q1207 Q1018:Q1027 Q1157:Q1162 Q1131:Q1138 Q1223:Q1232 Q1211:Q1219 Q123:Q137 Q1683:Q1684 Q1657:Q1681 Q116:Q121 Q2341:Q2348 Q2350 Q2437:Q2438 Q2504:Q2509 Q2605:Q2610 Q2530:Q2537 Q2539:Q2541 Q2307:Q2308 Q2355:Q2362 Q2364 Q2369:Q2376 Q2378 Q2383:Q2390 Q2392 Q2443:Q2450 Q2452:Q2453 Q2458:Q2465 Q2467:Q2468 Q2473:Q2480 Q2482:Q2483 Q2397:Q2404 Q2406 Q2488:Q2495 Q2497:Q2498 Q2545:Q2552 Q2554:Q2556 Q2560:Q2567 Q2569:Q2571 Q2575:Q2582 Q2584:Q2586 Q2590:Q2597 Q2599:Q2601 Q1034:Q1058 Q39 Q2327:Q2334 Q2336 Q2413:Q2420 Q2422:Q2423 Q2515:Q2522 Q2524:Q2526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5">
    <tabColor rgb="FF4F81BD"/>
  </sheetPr>
  <dimension ref="A1:BN186"/>
  <sheetViews>
    <sheetView zoomScale="85" zoomScaleNormal="85" workbookViewId="0">
      <selection activeCell="AO48" sqref="AO48"/>
    </sheetView>
  </sheetViews>
  <sheetFormatPr defaultColWidth="9" defaultRowHeight="15.75" customHeight="1" x14ac:dyDescent="0.2"/>
  <cols>
    <col min="1" max="1" width="4.7109375" style="500" customWidth="1"/>
    <col min="2" max="2" width="22" style="360" customWidth="1"/>
    <col min="3" max="3" width="10.7109375" style="355" customWidth="1"/>
    <col min="4" max="4" width="4.7109375" style="355" customWidth="1"/>
    <col min="5" max="5" width="10.7109375" style="355" customWidth="1"/>
    <col min="6" max="6" width="3.7109375" style="355" customWidth="1"/>
    <col min="7" max="7" width="10.7109375" style="356" customWidth="1"/>
    <col min="8" max="8" width="3.7109375" style="356" customWidth="1"/>
    <col min="9" max="9" width="10.7109375" style="501" customWidth="1"/>
    <col min="10" max="10" width="3.7109375" style="501" customWidth="1"/>
    <col min="11" max="11" width="10.7109375" style="501" customWidth="1"/>
    <col min="12" max="12" width="3.7109375" style="501" customWidth="1"/>
    <col min="13" max="13" width="1.42578125" style="357" customWidth="1"/>
    <col min="14" max="14" width="26.7109375" style="357" customWidth="1"/>
    <col min="15" max="15" width="10.7109375" style="357" customWidth="1"/>
    <col min="16" max="16" width="4.28515625" style="357" customWidth="1"/>
    <col min="17" max="17" width="10.7109375" style="441" customWidth="1"/>
    <col min="18" max="18" width="4.28515625" style="357" customWidth="1"/>
    <col min="19" max="19" width="10.7109375" style="440" customWidth="1"/>
    <col min="20" max="20" width="3.7109375" style="357" customWidth="1"/>
    <col min="21" max="21" width="9.28515625" style="357" customWidth="1"/>
    <col min="22" max="22" width="3.7109375" style="357" customWidth="1"/>
    <col min="23" max="23" width="8.7109375" style="357" customWidth="1"/>
    <col min="24" max="24" width="3.7109375" style="357" customWidth="1"/>
    <col min="25" max="25" width="8.7109375" style="357" customWidth="1"/>
    <col min="26" max="26" width="3.7109375" style="357" customWidth="1"/>
    <col min="27" max="27" width="2.7109375" style="357" customWidth="1"/>
    <col min="28" max="28" width="8.7109375" style="357" customWidth="1"/>
    <col min="29" max="29" width="7.7109375" style="357" customWidth="1"/>
    <col min="30" max="30" width="18" style="357" customWidth="1"/>
    <col min="31" max="35" width="11.42578125" style="357" customWidth="1"/>
    <col min="36" max="52" width="9.7109375" style="357" customWidth="1"/>
    <col min="53" max="53" width="2.7109375" style="357" customWidth="1"/>
    <col min="54" max="66" width="9.7109375" style="357" customWidth="1"/>
    <col min="67" max="138" width="9.28515625" style="357"/>
    <col min="139" max="139" width="10.28515625" style="357" customWidth="1"/>
    <col min="140" max="140" width="43.42578125" style="357" customWidth="1"/>
    <col min="141" max="147" width="14.28515625" style="357" customWidth="1"/>
    <col min="148" max="394" width="9.28515625" style="357"/>
    <col min="395" max="395" width="10.28515625" style="357" customWidth="1"/>
    <col min="396" max="396" width="43.42578125" style="357" customWidth="1"/>
    <col min="397" max="403" width="14.28515625" style="357" customWidth="1"/>
    <col min="404" max="650" width="9.28515625" style="357"/>
    <col min="651" max="651" width="10.28515625" style="357" customWidth="1"/>
    <col min="652" max="652" width="43.42578125" style="357" customWidth="1"/>
    <col min="653" max="659" width="14.28515625" style="357" customWidth="1"/>
    <col min="660" max="906" width="9.28515625" style="357"/>
    <col min="907" max="907" width="10.28515625" style="357" customWidth="1"/>
    <col min="908" max="908" width="43.42578125" style="357" customWidth="1"/>
    <col min="909" max="915" width="14.28515625" style="357" customWidth="1"/>
    <col min="916" max="1162" width="9.28515625" style="357"/>
    <col min="1163" max="1163" width="10.28515625" style="357" customWidth="1"/>
    <col min="1164" max="1164" width="43.42578125" style="357" customWidth="1"/>
    <col min="1165" max="1171" width="14.28515625" style="357" customWidth="1"/>
    <col min="1172" max="1418" width="9.28515625" style="357"/>
    <col min="1419" max="1419" width="10.28515625" style="357" customWidth="1"/>
    <col min="1420" max="1420" width="43.42578125" style="357" customWidth="1"/>
    <col min="1421" max="1427" width="14.28515625" style="357" customWidth="1"/>
    <col min="1428" max="1674" width="9.28515625" style="357"/>
    <col min="1675" max="1675" width="10.28515625" style="357" customWidth="1"/>
    <col min="1676" max="1676" width="43.42578125" style="357" customWidth="1"/>
    <col min="1677" max="1683" width="14.28515625" style="357" customWidth="1"/>
    <col min="1684" max="1930" width="9.28515625" style="357"/>
    <col min="1931" max="1931" width="10.28515625" style="357" customWidth="1"/>
    <col min="1932" max="1932" width="43.42578125" style="357" customWidth="1"/>
    <col min="1933" max="1939" width="14.28515625" style="357" customWidth="1"/>
    <col min="1940" max="2186" width="9.28515625" style="357"/>
    <col min="2187" max="2187" width="10.28515625" style="357" customWidth="1"/>
    <col min="2188" max="2188" width="43.42578125" style="357" customWidth="1"/>
    <col min="2189" max="2195" width="14.28515625" style="357" customWidth="1"/>
    <col min="2196" max="2442" width="9.28515625" style="357"/>
    <col min="2443" max="2443" width="10.28515625" style="357" customWidth="1"/>
    <col min="2444" max="2444" width="43.42578125" style="357" customWidth="1"/>
    <col min="2445" max="2451" width="14.28515625" style="357" customWidth="1"/>
    <col min="2452" max="2698" width="9.28515625" style="357"/>
    <col min="2699" max="2699" width="10.28515625" style="357" customWidth="1"/>
    <col min="2700" max="2700" width="43.42578125" style="357" customWidth="1"/>
    <col min="2701" max="2707" width="14.28515625" style="357" customWidth="1"/>
    <col min="2708" max="2954" width="9.28515625" style="357"/>
    <col min="2955" max="2955" width="10.28515625" style="357" customWidth="1"/>
    <col min="2956" max="2956" width="43.42578125" style="357" customWidth="1"/>
    <col min="2957" max="2963" width="14.28515625" style="357" customWidth="1"/>
    <col min="2964" max="3210" width="9.28515625" style="357"/>
    <col min="3211" max="3211" width="10.28515625" style="357" customWidth="1"/>
    <col min="3212" max="3212" width="43.42578125" style="357" customWidth="1"/>
    <col min="3213" max="3219" width="14.28515625" style="357" customWidth="1"/>
    <col min="3220" max="3466" width="9.28515625" style="357"/>
    <col min="3467" max="3467" width="10.28515625" style="357" customWidth="1"/>
    <col min="3468" max="3468" width="43.42578125" style="357" customWidth="1"/>
    <col min="3469" max="3475" width="14.28515625" style="357" customWidth="1"/>
    <col min="3476" max="3722" width="9.28515625" style="357"/>
    <col min="3723" max="3723" width="10.28515625" style="357" customWidth="1"/>
    <col min="3724" max="3724" width="43.42578125" style="357" customWidth="1"/>
    <col min="3725" max="3731" width="14.28515625" style="357" customWidth="1"/>
    <col min="3732" max="3978" width="9.28515625" style="357"/>
    <col min="3979" max="3979" width="10.28515625" style="357" customWidth="1"/>
    <col min="3980" max="3980" width="43.42578125" style="357" customWidth="1"/>
    <col min="3981" max="3987" width="14.28515625" style="357" customWidth="1"/>
    <col min="3988" max="4234" width="9.28515625" style="357"/>
    <col min="4235" max="4235" width="10.28515625" style="357" customWidth="1"/>
    <col min="4236" max="4236" width="43.42578125" style="357" customWidth="1"/>
    <col min="4237" max="4243" width="14.28515625" style="357" customWidth="1"/>
    <col min="4244" max="4490" width="9.28515625" style="357"/>
    <col min="4491" max="4491" width="10.28515625" style="357" customWidth="1"/>
    <col min="4492" max="4492" width="43.42578125" style="357" customWidth="1"/>
    <col min="4493" max="4499" width="14.28515625" style="357" customWidth="1"/>
    <col min="4500" max="4746" width="9.28515625" style="357"/>
    <col min="4747" max="4747" width="10.28515625" style="357" customWidth="1"/>
    <col min="4748" max="4748" width="43.42578125" style="357" customWidth="1"/>
    <col min="4749" max="4755" width="14.28515625" style="357" customWidth="1"/>
    <col min="4756" max="5002" width="9.28515625" style="357"/>
    <col min="5003" max="5003" width="10.28515625" style="357" customWidth="1"/>
    <col min="5004" max="5004" width="43.42578125" style="357" customWidth="1"/>
    <col min="5005" max="5011" width="14.28515625" style="357" customWidth="1"/>
    <col min="5012" max="5258" width="9.28515625" style="357"/>
    <col min="5259" max="5259" width="10.28515625" style="357" customWidth="1"/>
    <col min="5260" max="5260" width="43.42578125" style="357" customWidth="1"/>
    <col min="5261" max="5267" width="14.28515625" style="357" customWidth="1"/>
    <col min="5268" max="5514" width="9.28515625" style="357"/>
    <col min="5515" max="5515" width="10.28515625" style="357" customWidth="1"/>
    <col min="5516" max="5516" width="43.42578125" style="357" customWidth="1"/>
    <col min="5517" max="5523" width="14.28515625" style="357" customWidth="1"/>
    <col min="5524" max="5770" width="9.28515625" style="357"/>
    <col min="5771" max="5771" width="10.28515625" style="357" customWidth="1"/>
    <col min="5772" max="5772" width="43.42578125" style="357" customWidth="1"/>
    <col min="5773" max="5779" width="14.28515625" style="357" customWidth="1"/>
    <col min="5780" max="6026" width="9.28515625" style="357"/>
    <col min="6027" max="6027" width="10.28515625" style="357" customWidth="1"/>
    <col min="6028" max="6028" width="43.42578125" style="357" customWidth="1"/>
    <col min="6029" max="6035" width="14.28515625" style="357" customWidth="1"/>
    <col min="6036" max="6282" width="9.28515625" style="357"/>
    <col min="6283" max="6283" width="10.28515625" style="357" customWidth="1"/>
    <col min="6284" max="6284" width="43.42578125" style="357" customWidth="1"/>
    <col min="6285" max="6291" width="14.28515625" style="357" customWidth="1"/>
    <col min="6292" max="6538" width="9.28515625" style="357"/>
    <col min="6539" max="6539" width="10.28515625" style="357" customWidth="1"/>
    <col min="6540" max="6540" width="43.42578125" style="357" customWidth="1"/>
    <col min="6541" max="6547" width="14.28515625" style="357" customWidth="1"/>
    <col min="6548" max="6794" width="9.28515625" style="357"/>
    <col min="6795" max="6795" width="10.28515625" style="357" customWidth="1"/>
    <col min="6796" max="6796" width="43.42578125" style="357" customWidth="1"/>
    <col min="6797" max="6803" width="14.28515625" style="357" customWidth="1"/>
    <col min="6804" max="7050" width="9.28515625" style="357"/>
    <col min="7051" max="7051" width="10.28515625" style="357" customWidth="1"/>
    <col min="7052" max="7052" width="43.42578125" style="357" customWidth="1"/>
    <col min="7053" max="7059" width="14.28515625" style="357" customWidth="1"/>
    <col min="7060" max="7306" width="9.28515625" style="357"/>
    <col min="7307" max="7307" width="10.28515625" style="357" customWidth="1"/>
    <col min="7308" max="7308" width="43.42578125" style="357" customWidth="1"/>
    <col min="7309" max="7315" width="14.28515625" style="357" customWidth="1"/>
    <col min="7316" max="7562" width="9.28515625" style="357"/>
    <col min="7563" max="7563" width="10.28515625" style="357" customWidth="1"/>
    <col min="7564" max="7564" width="43.42578125" style="357" customWidth="1"/>
    <col min="7565" max="7571" width="14.28515625" style="357" customWidth="1"/>
    <col min="7572" max="7818" width="9.28515625" style="357"/>
    <col min="7819" max="7819" width="10.28515625" style="357" customWidth="1"/>
    <col min="7820" max="7820" width="43.42578125" style="357" customWidth="1"/>
    <col min="7821" max="7827" width="14.28515625" style="357" customWidth="1"/>
    <col min="7828" max="8074" width="9.28515625" style="357"/>
    <col min="8075" max="8075" width="10.28515625" style="357" customWidth="1"/>
    <col min="8076" max="8076" width="43.42578125" style="357" customWidth="1"/>
    <col min="8077" max="8083" width="14.28515625" style="357" customWidth="1"/>
    <col min="8084" max="8330" width="9.28515625" style="357"/>
    <col min="8331" max="8331" width="10.28515625" style="357" customWidth="1"/>
    <col min="8332" max="8332" width="43.42578125" style="357" customWidth="1"/>
    <col min="8333" max="8339" width="14.28515625" style="357" customWidth="1"/>
    <col min="8340" max="8586" width="9.28515625" style="357"/>
    <col min="8587" max="8587" width="10.28515625" style="357" customWidth="1"/>
    <col min="8588" max="8588" width="43.42578125" style="357" customWidth="1"/>
    <col min="8589" max="8595" width="14.28515625" style="357" customWidth="1"/>
    <col min="8596" max="8842" width="9.28515625" style="357"/>
    <col min="8843" max="8843" width="10.28515625" style="357" customWidth="1"/>
    <col min="8844" max="8844" width="43.42578125" style="357" customWidth="1"/>
    <col min="8845" max="8851" width="14.28515625" style="357" customWidth="1"/>
    <col min="8852" max="9098" width="9.28515625" style="357"/>
    <col min="9099" max="9099" width="10.28515625" style="357" customWidth="1"/>
    <col min="9100" max="9100" width="43.42578125" style="357" customWidth="1"/>
    <col min="9101" max="9107" width="14.28515625" style="357" customWidth="1"/>
    <col min="9108" max="9354" width="9.28515625" style="357"/>
    <col min="9355" max="9355" width="10.28515625" style="357" customWidth="1"/>
    <col min="9356" max="9356" width="43.42578125" style="357" customWidth="1"/>
    <col min="9357" max="9363" width="14.28515625" style="357" customWidth="1"/>
    <col min="9364" max="9610" width="9.28515625" style="357"/>
    <col min="9611" max="9611" width="10.28515625" style="357" customWidth="1"/>
    <col min="9612" max="9612" width="43.42578125" style="357" customWidth="1"/>
    <col min="9613" max="9619" width="14.28515625" style="357" customWidth="1"/>
    <col min="9620" max="9866" width="9.28515625" style="357"/>
    <col min="9867" max="9867" width="10.28515625" style="357" customWidth="1"/>
    <col min="9868" max="9868" width="43.42578125" style="357" customWidth="1"/>
    <col min="9869" max="9875" width="14.28515625" style="357" customWidth="1"/>
    <col min="9876" max="10122" width="9.28515625" style="357"/>
    <col min="10123" max="10123" width="10.28515625" style="357" customWidth="1"/>
    <col min="10124" max="10124" width="43.42578125" style="357" customWidth="1"/>
    <col min="10125" max="10131" width="14.28515625" style="357" customWidth="1"/>
    <col min="10132" max="10378" width="9.28515625" style="357"/>
    <col min="10379" max="10379" width="10.28515625" style="357" customWidth="1"/>
    <col min="10380" max="10380" width="43.42578125" style="357" customWidth="1"/>
    <col min="10381" max="10387" width="14.28515625" style="357" customWidth="1"/>
    <col min="10388" max="10634" width="9.28515625" style="357"/>
    <col min="10635" max="10635" width="10.28515625" style="357" customWidth="1"/>
    <col min="10636" max="10636" width="43.42578125" style="357" customWidth="1"/>
    <col min="10637" max="10643" width="14.28515625" style="357" customWidth="1"/>
    <col min="10644" max="10890" width="9.28515625" style="357"/>
    <col min="10891" max="10891" width="10.28515625" style="357" customWidth="1"/>
    <col min="10892" max="10892" width="43.42578125" style="357" customWidth="1"/>
    <col min="10893" max="10899" width="14.28515625" style="357" customWidth="1"/>
    <col min="10900" max="11146" width="9.28515625" style="357"/>
    <col min="11147" max="11147" width="10.28515625" style="357" customWidth="1"/>
    <col min="11148" max="11148" width="43.42578125" style="357" customWidth="1"/>
    <col min="11149" max="11155" width="14.28515625" style="357" customWidth="1"/>
    <col min="11156" max="11402" width="9.28515625" style="357"/>
    <col min="11403" max="11403" width="10.28515625" style="357" customWidth="1"/>
    <col min="11404" max="11404" width="43.42578125" style="357" customWidth="1"/>
    <col min="11405" max="11411" width="14.28515625" style="357" customWidth="1"/>
    <col min="11412" max="11658" width="9.28515625" style="357"/>
    <col min="11659" max="11659" width="10.28515625" style="357" customWidth="1"/>
    <col min="11660" max="11660" width="43.42578125" style="357" customWidth="1"/>
    <col min="11661" max="11667" width="14.28515625" style="357" customWidth="1"/>
    <col min="11668" max="11914" width="9.28515625" style="357"/>
    <col min="11915" max="11915" width="10.28515625" style="357" customWidth="1"/>
    <col min="11916" max="11916" width="43.42578125" style="357" customWidth="1"/>
    <col min="11917" max="11923" width="14.28515625" style="357" customWidth="1"/>
    <col min="11924" max="12170" width="9.28515625" style="357"/>
    <col min="12171" max="12171" width="10.28515625" style="357" customWidth="1"/>
    <col min="12172" max="12172" width="43.42578125" style="357" customWidth="1"/>
    <col min="12173" max="12179" width="14.28515625" style="357" customWidth="1"/>
    <col min="12180" max="12426" width="9.28515625" style="357"/>
    <col min="12427" max="12427" width="10.28515625" style="357" customWidth="1"/>
    <col min="12428" max="12428" width="43.42578125" style="357" customWidth="1"/>
    <col min="12429" max="12435" width="14.28515625" style="357" customWidth="1"/>
    <col min="12436" max="12682" width="9.28515625" style="357"/>
    <col min="12683" max="12683" width="10.28515625" style="357" customWidth="1"/>
    <col min="12684" max="12684" width="43.42578125" style="357" customWidth="1"/>
    <col min="12685" max="12691" width="14.28515625" style="357" customWidth="1"/>
    <col min="12692" max="12938" width="9.28515625" style="357"/>
    <col min="12939" max="12939" width="10.28515625" style="357" customWidth="1"/>
    <col min="12940" max="12940" width="43.42578125" style="357" customWidth="1"/>
    <col min="12941" max="12947" width="14.28515625" style="357" customWidth="1"/>
    <col min="12948" max="13194" width="9.28515625" style="357"/>
    <col min="13195" max="13195" width="10.28515625" style="357" customWidth="1"/>
    <col min="13196" max="13196" width="43.42578125" style="357" customWidth="1"/>
    <col min="13197" max="13203" width="14.28515625" style="357" customWidth="1"/>
    <col min="13204" max="13450" width="9.28515625" style="357"/>
    <col min="13451" max="13451" width="10.28515625" style="357" customWidth="1"/>
    <col min="13452" max="13452" width="43.42578125" style="357" customWidth="1"/>
    <col min="13453" max="13459" width="14.28515625" style="357" customWidth="1"/>
    <col min="13460" max="13706" width="9.28515625" style="357"/>
    <col min="13707" max="13707" width="10.28515625" style="357" customWidth="1"/>
    <col min="13708" max="13708" width="43.42578125" style="357" customWidth="1"/>
    <col min="13709" max="13715" width="14.28515625" style="357" customWidth="1"/>
    <col min="13716" max="13962" width="9.28515625" style="357"/>
    <col min="13963" max="13963" width="10.28515625" style="357" customWidth="1"/>
    <col min="13964" max="13964" width="43.42578125" style="357" customWidth="1"/>
    <col min="13965" max="13971" width="14.28515625" style="357" customWidth="1"/>
    <col min="13972" max="14218" width="9.28515625" style="357"/>
    <col min="14219" max="14219" width="10.28515625" style="357" customWidth="1"/>
    <col min="14220" max="14220" width="43.42578125" style="357" customWidth="1"/>
    <col min="14221" max="14227" width="14.28515625" style="357" customWidth="1"/>
    <col min="14228" max="14474" width="9.28515625" style="357"/>
    <col min="14475" max="14475" width="10.28515625" style="357" customWidth="1"/>
    <col min="14476" max="14476" width="43.42578125" style="357" customWidth="1"/>
    <col min="14477" max="14483" width="14.28515625" style="357" customWidth="1"/>
    <col min="14484" max="14730" width="9.28515625" style="357"/>
    <col min="14731" max="14731" width="10.28515625" style="357" customWidth="1"/>
    <col min="14732" max="14732" width="43.42578125" style="357" customWidth="1"/>
    <col min="14733" max="14739" width="14.28515625" style="357" customWidth="1"/>
    <col min="14740" max="14986" width="9.28515625" style="357"/>
    <col min="14987" max="14987" width="10.28515625" style="357" customWidth="1"/>
    <col min="14988" max="14988" width="43.42578125" style="357" customWidth="1"/>
    <col min="14989" max="14995" width="14.28515625" style="357" customWidth="1"/>
    <col min="14996" max="15242" width="9.28515625" style="357"/>
    <col min="15243" max="15243" width="10.28515625" style="357" customWidth="1"/>
    <col min="15244" max="15244" width="43.42578125" style="357" customWidth="1"/>
    <col min="15245" max="15251" width="14.28515625" style="357" customWidth="1"/>
    <col min="15252" max="15498" width="9.28515625" style="357"/>
    <col min="15499" max="15499" width="10.28515625" style="357" customWidth="1"/>
    <col min="15500" max="15500" width="43.42578125" style="357" customWidth="1"/>
    <col min="15501" max="15507" width="14.28515625" style="357" customWidth="1"/>
    <col min="15508" max="15754" width="9.28515625" style="357"/>
    <col min="15755" max="15755" width="10.28515625" style="357" customWidth="1"/>
    <col min="15756" max="15756" width="43.42578125" style="357" customWidth="1"/>
    <col min="15757" max="15763" width="14.28515625" style="357" customWidth="1"/>
    <col min="15764" max="16010" width="9.28515625" style="357"/>
    <col min="16011" max="16011" width="10.28515625" style="357" customWidth="1"/>
    <col min="16012" max="16012" width="43.42578125" style="357" customWidth="1"/>
    <col min="16013" max="16019" width="14.28515625" style="357" customWidth="1"/>
    <col min="16020" max="16266" width="9.28515625" style="357"/>
    <col min="16267" max="16295" width="9.28515625" style="357" customWidth="1"/>
    <col min="16296" max="16304" width="9.28515625" style="357"/>
    <col min="16305" max="16384" width="9.28515625" style="357" customWidth="1"/>
  </cols>
  <sheetData>
    <row r="1" spans="1:66" ht="32.25" customHeight="1" x14ac:dyDescent="0.2">
      <c r="A1" s="353" t="s">
        <v>856</v>
      </c>
      <c r="B1" s="1290" t="s">
        <v>209</v>
      </c>
      <c r="C1" s="1291"/>
      <c r="D1" s="354"/>
      <c r="H1" s="354"/>
      <c r="I1" s="354"/>
      <c r="J1" s="354"/>
      <c r="K1" s="354"/>
      <c r="L1" s="354"/>
      <c r="M1" s="354"/>
      <c r="N1" s="354"/>
      <c r="O1" s="354"/>
      <c r="P1" s="354"/>
      <c r="Q1" s="354"/>
      <c r="R1" s="354"/>
      <c r="S1" s="354"/>
      <c r="T1" s="354"/>
      <c r="U1" s="354"/>
      <c r="V1" s="354"/>
      <c r="W1" s="354"/>
      <c r="X1" s="354"/>
      <c r="Y1" s="354"/>
      <c r="Z1" s="354"/>
      <c r="AA1" s="354"/>
      <c r="AB1" s="354"/>
      <c r="AD1" s="297" t="s">
        <v>829</v>
      </c>
      <c r="AE1" s="358"/>
      <c r="AF1" s="358"/>
      <c r="AG1" s="358"/>
      <c r="AH1" s="358"/>
      <c r="AI1" s="358"/>
      <c r="AJ1" s="358"/>
      <c r="AK1" s="358"/>
    </row>
    <row r="2" spans="1:66" ht="27" customHeight="1" x14ac:dyDescent="0.2">
      <c r="A2" s="357"/>
      <c r="B2" s="359"/>
      <c r="C2" s="359"/>
      <c r="D2" s="359"/>
      <c r="E2" s="360"/>
      <c r="F2" s="359"/>
      <c r="G2" s="359"/>
      <c r="H2" s="359"/>
      <c r="I2" s="359"/>
      <c r="J2" s="359"/>
      <c r="K2" s="359"/>
      <c r="L2" s="359"/>
      <c r="M2" s="359"/>
      <c r="N2" s="359"/>
      <c r="O2" s="359"/>
      <c r="P2" s="359"/>
      <c r="Q2" s="359"/>
      <c r="R2" s="359"/>
      <c r="S2" s="359"/>
    </row>
    <row r="3" spans="1:66" s="365" customFormat="1" ht="41.65" customHeight="1" x14ac:dyDescent="0.2">
      <c r="A3" s="1264"/>
      <c r="B3" s="1273" t="s">
        <v>265</v>
      </c>
      <c r="C3" s="1273"/>
      <c r="D3" s="1273"/>
      <c r="E3" s="1273"/>
      <c r="F3" s="1273"/>
      <c r="G3" s="1273"/>
      <c r="H3" s="1273"/>
      <c r="I3" s="1273"/>
      <c r="J3" s="1273"/>
      <c r="K3" s="1273"/>
      <c r="L3" s="1273"/>
      <c r="M3" s="1273"/>
      <c r="N3" s="1273"/>
      <c r="O3" s="1273"/>
      <c r="P3" s="1273"/>
      <c r="Q3" s="1273"/>
      <c r="R3" s="1273"/>
      <c r="S3" s="1273"/>
      <c r="T3" s="1273"/>
      <c r="U3" s="1273"/>
      <c r="V3" s="1273"/>
      <c r="W3" s="1273"/>
      <c r="X3" s="1273"/>
      <c r="Y3" s="1273"/>
      <c r="Z3" s="1273"/>
      <c r="AA3" s="305"/>
      <c r="AB3" s="305"/>
      <c r="AC3" s="305"/>
      <c r="AD3" s="361"/>
      <c r="AE3" s="329"/>
      <c r="AF3" s="329"/>
      <c r="AG3" s="329"/>
      <c r="AH3" s="329"/>
      <c r="AI3" s="329"/>
      <c r="AJ3" s="329" t="s">
        <v>218</v>
      </c>
      <c r="AK3" s="329"/>
      <c r="AL3" s="329"/>
      <c r="AM3" s="329"/>
      <c r="AN3" s="329"/>
      <c r="AO3" s="329"/>
      <c r="AP3" s="329"/>
      <c r="AQ3" s="362"/>
      <c r="AR3" s="357"/>
      <c r="AS3" s="325" t="s">
        <v>219</v>
      </c>
      <c r="AT3" s="325"/>
      <c r="AU3" s="325"/>
      <c r="AV3" s="325"/>
      <c r="AW3" s="325"/>
      <c r="AX3" s="325"/>
      <c r="AY3" s="325"/>
      <c r="AZ3" s="325"/>
      <c r="BA3" s="357"/>
      <c r="BB3" s="363"/>
      <c r="BC3" s="363"/>
      <c r="BD3" s="357"/>
      <c r="BE3" s="325" t="s">
        <v>220</v>
      </c>
      <c r="BF3" s="364"/>
      <c r="BG3" s="364"/>
      <c r="BH3" s="364"/>
      <c r="BI3" s="364"/>
      <c r="BJ3" s="333"/>
      <c r="BK3" s="364"/>
      <c r="BL3" s="364"/>
      <c r="BM3" s="325" t="s">
        <v>220</v>
      </c>
      <c r="BN3" s="364"/>
    </row>
    <row r="4" spans="1:66" s="365" customFormat="1" ht="41.65" customHeight="1" x14ac:dyDescent="0.2">
      <c r="A4" s="1264"/>
      <c r="B4" s="323" t="s">
        <v>260</v>
      </c>
      <c r="C4" s="1263" t="s">
        <v>212</v>
      </c>
      <c r="D4" s="1263"/>
      <c r="E4" s="1263" t="s">
        <v>214</v>
      </c>
      <c r="F4" s="1263"/>
      <c r="G4" s="1263" t="s">
        <v>261</v>
      </c>
      <c r="H4" s="1263"/>
      <c r="I4" s="1263" t="s">
        <v>262</v>
      </c>
      <c r="J4" s="1263"/>
      <c r="K4" s="1263" t="s">
        <v>263</v>
      </c>
      <c r="L4" s="1263"/>
      <c r="M4" s="324"/>
      <c r="N4" s="323" t="s">
        <v>260</v>
      </c>
      <c r="O4" s="1263" t="s">
        <v>212</v>
      </c>
      <c r="P4" s="1263"/>
      <c r="Q4" s="1263" t="s">
        <v>213</v>
      </c>
      <c r="R4" s="1263"/>
      <c r="S4" s="1263" t="s">
        <v>215</v>
      </c>
      <c r="T4" s="1263"/>
      <c r="U4" s="1263" t="s">
        <v>263</v>
      </c>
      <c r="V4" s="1263"/>
      <c r="W4" s="1263" t="s">
        <v>224</v>
      </c>
      <c r="X4" s="1263"/>
      <c r="Y4" s="1263" t="s">
        <v>264</v>
      </c>
      <c r="Z4" s="1263"/>
      <c r="AA4" s="366"/>
      <c r="AB4" s="366"/>
      <c r="AC4" s="305"/>
      <c r="AD4" s="1280" t="s">
        <v>222</v>
      </c>
      <c r="AE4" s="1278" t="s">
        <v>223</v>
      </c>
      <c r="AF4" s="1278" t="s">
        <v>214</v>
      </c>
      <c r="AG4" s="1278" t="s">
        <v>213</v>
      </c>
      <c r="AH4" s="1278" t="s">
        <v>224</v>
      </c>
      <c r="AI4" s="1278" t="s">
        <v>225</v>
      </c>
      <c r="AJ4" s="1278" t="s">
        <v>226</v>
      </c>
      <c r="AK4" s="1282" t="s">
        <v>227</v>
      </c>
      <c r="AL4" s="1278" t="s">
        <v>228</v>
      </c>
      <c r="AM4" s="1284" t="s">
        <v>229</v>
      </c>
      <c r="AN4" s="1278" t="s">
        <v>230</v>
      </c>
      <c r="AO4" s="1286" t="s">
        <v>231</v>
      </c>
      <c r="AP4" s="1278" t="s">
        <v>232</v>
      </c>
      <c r="AQ4" s="1288" t="s">
        <v>233</v>
      </c>
      <c r="AR4" s="357"/>
      <c r="AS4" s="1278" t="s">
        <v>215</v>
      </c>
      <c r="AT4" s="1278" t="s">
        <v>146</v>
      </c>
      <c r="AU4" s="1278" t="s">
        <v>234</v>
      </c>
      <c r="AV4" s="1282" t="s">
        <v>235</v>
      </c>
      <c r="AW4" s="1278" t="s">
        <v>236</v>
      </c>
      <c r="AX4" s="1284" t="s">
        <v>234</v>
      </c>
      <c r="AY4" s="1278" t="s">
        <v>237</v>
      </c>
      <c r="AZ4" s="1286" t="s">
        <v>233</v>
      </c>
      <c r="BA4" s="357"/>
      <c r="BB4" s="1278" t="s">
        <v>238</v>
      </c>
      <c r="BC4" s="1288" t="s">
        <v>239</v>
      </c>
      <c r="BD4" s="357"/>
      <c r="BE4" s="1278" t="s">
        <v>240</v>
      </c>
      <c r="BF4" s="1282" t="s">
        <v>241</v>
      </c>
      <c r="BG4" s="1278" t="s">
        <v>242</v>
      </c>
      <c r="BH4" s="1284" t="s">
        <v>243</v>
      </c>
      <c r="BI4" s="1278" t="s">
        <v>244</v>
      </c>
      <c r="BJ4" s="1286" t="s">
        <v>245</v>
      </c>
      <c r="BK4" s="1278" t="s">
        <v>246</v>
      </c>
      <c r="BL4" s="1288" t="s">
        <v>233</v>
      </c>
      <c r="BM4" s="1278" t="s">
        <v>969</v>
      </c>
      <c r="BN4" s="1282" t="s">
        <v>968</v>
      </c>
    </row>
    <row r="5" spans="1:66" s="365" customFormat="1" ht="41.65" customHeight="1" x14ac:dyDescent="0.2">
      <c r="A5" s="1264"/>
      <c r="B5" s="367"/>
      <c r="C5" s="368">
        <v>0</v>
      </c>
      <c r="D5" s="369" t="s">
        <v>73</v>
      </c>
      <c r="E5" s="370">
        <v>0</v>
      </c>
      <c r="F5" s="369" t="s">
        <v>71</v>
      </c>
      <c r="G5" s="370">
        <v>0</v>
      </c>
      <c r="H5" s="369" t="s">
        <v>71</v>
      </c>
      <c r="I5" s="370">
        <f t="shared" ref="I5:I30" si="0">C5*E5</f>
        <v>0</v>
      </c>
      <c r="J5" s="369" t="s">
        <v>71</v>
      </c>
      <c r="K5" s="313">
        <f t="shared" ref="K5:K30" si="1">+I5*G5</f>
        <v>0</v>
      </c>
      <c r="L5" s="371" t="s">
        <v>74</v>
      </c>
      <c r="M5" s="305"/>
      <c r="N5" s="367"/>
      <c r="O5" s="368">
        <v>0</v>
      </c>
      <c r="P5" s="369" t="s">
        <v>73</v>
      </c>
      <c r="Q5" s="370">
        <v>0</v>
      </c>
      <c r="R5" s="369" t="s">
        <v>71</v>
      </c>
      <c r="S5" s="370">
        <v>0</v>
      </c>
      <c r="T5" s="369" t="s">
        <v>71</v>
      </c>
      <c r="U5" s="313">
        <f>+O5*Q5*S5</f>
        <v>0</v>
      </c>
      <c r="V5" s="371" t="s">
        <v>74</v>
      </c>
      <c r="W5" s="313">
        <f>O5*Q5*2+O5*S5*2</f>
        <v>0</v>
      </c>
      <c r="X5" s="369" t="s">
        <v>71</v>
      </c>
      <c r="Y5" s="313">
        <f>O5*Q5+O5*S5*2</f>
        <v>0</v>
      </c>
      <c r="Z5" s="369" t="s">
        <v>71</v>
      </c>
      <c r="AA5" s="366"/>
      <c r="AB5" s="366"/>
      <c r="AC5" s="305"/>
      <c r="AD5" s="1280"/>
      <c r="AE5" s="1278"/>
      <c r="AF5" s="1278"/>
      <c r="AG5" s="1278"/>
      <c r="AH5" s="1278"/>
      <c r="AI5" s="1278"/>
      <c r="AJ5" s="1278"/>
      <c r="AK5" s="1282"/>
      <c r="AL5" s="1278"/>
      <c r="AM5" s="1284"/>
      <c r="AN5" s="1278"/>
      <c r="AO5" s="1286"/>
      <c r="AP5" s="1278"/>
      <c r="AQ5" s="1288"/>
      <c r="AR5" s="357"/>
      <c r="AS5" s="1278"/>
      <c r="AT5" s="1278"/>
      <c r="AU5" s="1278"/>
      <c r="AV5" s="1282"/>
      <c r="AW5" s="1278"/>
      <c r="AX5" s="1284"/>
      <c r="AY5" s="1278"/>
      <c r="AZ5" s="1286"/>
      <c r="BA5" s="357"/>
      <c r="BB5" s="1278"/>
      <c r="BC5" s="1288"/>
      <c r="BD5" s="357"/>
      <c r="BE5" s="1278"/>
      <c r="BF5" s="1282"/>
      <c r="BG5" s="1278"/>
      <c r="BH5" s="1284"/>
      <c r="BI5" s="1278"/>
      <c r="BJ5" s="1286"/>
      <c r="BK5" s="1278"/>
      <c r="BL5" s="1288"/>
      <c r="BM5" s="1278"/>
      <c r="BN5" s="1282"/>
    </row>
    <row r="6" spans="1:66" s="305" customFormat="1" ht="17.649999999999999" customHeight="1" x14ac:dyDescent="0.2">
      <c r="A6" s="1264"/>
      <c r="B6" s="372"/>
      <c r="C6" s="373">
        <v>0</v>
      </c>
      <c r="D6" s="369" t="s">
        <v>73</v>
      </c>
      <c r="E6" s="374">
        <v>0</v>
      </c>
      <c r="F6" s="369" t="s">
        <v>71</v>
      </c>
      <c r="G6" s="374">
        <v>0</v>
      </c>
      <c r="H6" s="369" t="s">
        <v>71</v>
      </c>
      <c r="I6" s="374">
        <f t="shared" si="0"/>
        <v>0</v>
      </c>
      <c r="J6" s="369" t="s">
        <v>71</v>
      </c>
      <c r="K6" s="375">
        <f t="shared" si="1"/>
        <v>0</v>
      </c>
      <c r="L6" s="376" t="s">
        <v>74</v>
      </c>
      <c r="N6" s="372"/>
      <c r="O6" s="373">
        <v>0</v>
      </c>
      <c r="P6" s="369" t="s">
        <v>73</v>
      </c>
      <c r="Q6" s="374">
        <v>0</v>
      </c>
      <c r="R6" s="369" t="s">
        <v>71</v>
      </c>
      <c r="S6" s="374">
        <v>0</v>
      </c>
      <c r="T6" s="369" t="s">
        <v>71</v>
      </c>
      <c r="U6" s="375">
        <f t="shared" ref="U6:U30" si="2">+O6*Q6*S6</f>
        <v>0</v>
      </c>
      <c r="V6" s="376" t="s">
        <v>74</v>
      </c>
      <c r="W6" s="375">
        <f t="shared" ref="W6:W30" si="3">O6*Q6*2+O6*S6*2</f>
        <v>0</v>
      </c>
      <c r="X6" s="369" t="s">
        <v>71</v>
      </c>
      <c r="Y6" s="375">
        <f t="shared" ref="Y6:Y30" si="4">O6*Q6+O6*S6*2</f>
        <v>0</v>
      </c>
      <c r="Z6" s="369" t="s">
        <v>71</v>
      </c>
      <c r="AA6" s="366"/>
      <c r="AB6" s="366"/>
      <c r="AD6" s="1281"/>
      <c r="AE6" s="1279"/>
      <c r="AF6" s="1279"/>
      <c r="AG6" s="1279"/>
      <c r="AH6" s="1279"/>
      <c r="AI6" s="1279"/>
      <c r="AJ6" s="1279"/>
      <c r="AK6" s="1283"/>
      <c r="AL6" s="1279"/>
      <c r="AM6" s="1285"/>
      <c r="AN6" s="1279"/>
      <c r="AO6" s="1287"/>
      <c r="AP6" s="1279"/>
      <c r="AQ6" s="1289"/>
      <c r="AR6" s="357"/>
      <c r="AS6" s="1279"/>
      <c r="AT6" s="1279"/>
      <c r="AU6" s="1279"/>
      <c r="AV6" s="1283"/>
      <c r="AW6" s="1279"/>
      <c r="AX6" s="1285"/>
      <c r="AY6" s="1279"/>
      <c r="AZ6" s="1287"/>
      <c r="BA6" s="357"/>
      <c r="BB6" s="1279"/>
      <c r="BC6" s="1289"/>
      <c r="BD6" s="357"/>
      <c r="BE6" s="1279"/>
      <c r="BF6" s="1283"/>
      <c r="BG6" s="1279"/>
      <c r="BH6" s="1285"/>
      <c r="BI6" s="1279"/>
      <c r="BJ6" s="1287"/>
      <c r="BK6" s="1279"/>
      <c r="BL6" s="1289"/>
      <c r="BM6" s="1279"/>
      <c r="BN6" s="1283"/>
    </row>
    <row r="7" spans="1:66" s="305" customFormat="1" ht="16.899999999999999" customHeight="1" x14ac:dyDescent="0.2">
      <c r="A7" s="1264"/>
      <c r="B7" s="372"/>
      <c r="C7" s="373">
        <v>0</v>
      </c>
      <c r="D7" s="369" t="s">
        <v>73</v>
      </c>
      <c r="E7" s="374">
        <v>0</v>
      </c>
      <c r="F7" s="369" t="s">
        <v>71</v>
      </c>
      <c r="G7" s="374">
        <v>0</v>
      </c>
      <c r="H7" s="369" t="s">
        <v>71</v>
      </c>
      <c r="I7" s="374">
        <f t="shared" si="0"/>
        <v>0</v>
      </c>
      <c r="J7" s="369" t="s">
        <v>71</v>
      </c>
      <c r="K7" s="375">
        <f t="shared" si="1"/>
        <v>0</v>
      </c>
      <c r="L7" s="376" t="s">
        <v>74</v>
      </c>
      <c r="N7" s="372"/>
      <c r="O7" s="373">
        <v>0</v>
      </c>
      <c r="P7" s="369" t="s">
        <v>73</v>
      </c>
      <c r="Q7" s="374">
        <v>0</v>
      </c>
      <c r="R7" s="369" t="s">
        <v>71</v>
      </c>
      <c r="S7" s="374">
        <v>0</v>
      </c>
      <c r="T7" s="369" t="s">
        <v>71</v>
      </c>
      <c r="U7" s="375">
        <f t="shared" si="2"/>
        <v>0</v>
      </c>
      <c r="V7" s="376" t="s">
        <v>74</v>
      </c>
      <c r="W7" s="375">
        <f t="shared" si="3"/>
        <v>0</v>
      </c>
      <c r="X7" s="369" t="s">
        <v>71</v>
      </c>
      <c r="Y7" s="375">
        <f t="shared" si="4"/>
        <v>0</v>
      </c>
      <c r="Z7" s="369" t="s">
        <v>71</v>
      </c>
      <c r="AA7" s="366"/>
      <c r="AB7" s="366"/>
      <c r="AD7" s="377"/>
      <c r="AE7" s="378"/>
      <c r="AF7" s="379"/>
      <c r="AG7" s="380"/>
      <c r="AH7" s="380">
        <f t="shared" ref="AH7:AH29" si="5">2*(AF7+AG7)</f>
        <v>0</v>
      </c>
      <c r="AI7" s="381">
        <f t="shared" ref="AI7:AI29" si="6">AF7*AG7</f>
        <v>0</v>
      </c>
      <c r="AJ7" s="382"/>
      <c r="AK7" s="383"/>
      <c r="AL7" s="380"/>
      <c r="AM7" s="384"/>
      <c r="AN7" s="380"/>
      <c r="AO7" s="385"/>
      <c r="AP7" s="380"/>
      <c r="AQ7" s="386"/>
      <c r="AR7" s="387"/>
      <c r="AS7" s="388"/>
      <c r="AT7" s="389">
        <f t="shared" ref="AT7:AT29" si="7">AS7*AH7</f>
        <v>0</v>
      </c>
      <c r="AU7" s="379"/>
      <c r="AV7" s="383"/>
      <c r="AW7" s="380"/>
      <c r="AX7" s="384"/>
      <c r="AY7" s="380"/>
      <c r="AZ7" s="390"/>
      <c r="BA7" s="387"/>
      <c r="BB7" s="388">
        <f t="shared" ref="BB7:BB29" si="8">AH7</f>
        <v>0</v>
      </c>
      <c r="BC7" s="386"/>
      <c r="BD7" s="387"/>
      <c r="BE7" s="382"/>
      <c r="BF7" s="383"/>
      <c r="BG7" s="380"/>
      <c r="BH7" s="384"/>
      <c r="BI7" s="380"/>
      <c r="BJ7" s="385"/>
      <c r="BK7" s="380"/>
      <c r="BL7" s="386"/>
      <c r="BM7" s="382"/>
      <c r="BN7" s="383"/>
    </row>
    <row r="8" spans="1:66" s="305" customFormat="1" ht="17.25" customHeight="1" x14ac:dyDescent="0.2">
      <c r="A8" s="1264"/>
      <c r="B8" s="372"/>
      <c r="C8" s="373">
        <v>0</v>
      </c>
      <c r="D8" s="369" t="s">
        <v>73</v>
      </c>
      <c r="E8" s="374">
        <v>0</v>
      </c>
      <c r="F8" s="369" t="s">
        <v>71</v>
      </c>
      <c r="G8" s="374">
        <v>0</v>
      </c>
      <c r="H8" s="369" t="s">
        <v>71</v>
      </c>
      <c r="I8" s="374">
        <f t="shared" si="0"/>
        <v>0</v>
      </c>
      <c r="J8" s="369" t="s">
        <v>71</v>
      </c>
      <c r="K8" s="375">
        <f t="shared" si="1"/>
        <v>0</v>
      </c>
      <c r="L8" s="376" t="s">
        <v>74</v>
      </c>
      <c r="N8" s="372"/>
      <c r="O8" s="373">
        <v>0</v>
      </c>
      <c r="P8" s="369" t="s">
        <v>73</v>
      </c>
      <c r="Q8" s="374">
        <v>0</v>
      </c>
      <c r="R8" s="369" t="s">
        <v>71</v>
      </c>
      <c r="S8" s="374">
        <v>0</v>
      </c>
      <c r="T8" s="369" t="s">
        <v>71</v>
      </c>
      <c r="U8" s="375">
        <f t="shared" si="2"/>
        <v>0</v>
      </c>
      <c r="V8" s="376" t="s">
        <v>74</v>
      </c>
      <c r="W8" s="375">
        <f t="shared" si="3"/>
        <v>0</v>
      </c>
      <c r="X8" s="369" t="s">
        <v>71</v>
      </c>
      <c r="Y8" s="375">
        <f t="shared" si="4"/>
        <v>0</v>
      </c>
      <c r="Z8" s="369" t="s">
        <v>71</v>
      </c>
      <c r="AA8" s="366"/>
      <c r="AB8" s="366"/>
      <c r="AD8" s="391"/>
      <c r="AE8" s="392"/>
      <c r="AF8" s="393"/>
      <c r="AG8" s="394"/>
      <c r="AH8" s="394">
        <f t="shared" si="5"/>
        <v>0</v>
      </c>
      <c r="AI8" s="395">
        <f t="shared" si="6"/>
        <v>0</v>
      </c>
      <c r="AJ8" s="396"/>
      <c r="AK8" s="397"/>
      <c r="AL8" s="394"/>
      <c r="AM8" s="398"/>
      <c r="AN8" s="394"/>
      <c r="AO8" s="399"/>
      <c r="AP8" s="394"/>
      <c r="AQ8" s="400"/>
      <c r="AR8" s="357"/>
      <c r="AS8" s="401"/>
      <c r="AT8" s="402">
        <f t="shared" si="7"/>
        <v>0</v>
      </c>
      <c r="AU8" s="393"/>
      <c r="AV8" s="397"/>
      <c r="AW8" s="394"/>
      <c r="AX8" s="398"/>
      <c r="AY8" s="394"/>
      <c r="AZ8" s="403"/>
      <c r="BA8" s="357"/>
      <c r="BB8" s="401">
        <f t="shared" si="8"/>
        <v>0</v>
      </c>
      <c r="BC8" s="400"/>
      <c r="BD8" s="404"/>
      <c r="BE8" s="396"/>
      <c r="BF8" s="397"/>
      <c r="BG8" s="394"/>
      <c r="BH8" s="398"/>
      <c r="BI8" s="394"/>
      <c r="BJ8" s="399"/>
      <c r="BK8" s="394"/>
      <c r="BL8" s="400"/>
      <c r="BM8" s="396"/>
      <c r="BN8" s="397"/>
    </row>
    <row r="9" spans="1:66" s="305" customFormat="1" ht="17.25" customHeight="1" x14ac:dyDescent="0.2">
      <c r="A9" s="1264"/>
      <c r="B9" s="372"/>
      <c r="C9" s="373">
        <v>0</v>
      </c>
      <c r="D9" s="369" t="s">
        <v>73</v>
      </c>
      <c r="E9" s="374">
        <v>0</v>
      </c>
      <c r="F9" s="369" t="s">
        <v>71</v>
      </c>
      <c r="G9" s="374">
        <v>0</v>
      </c>
      <c r="H9" s="369" t="s">
        <v>71</v>
      </c>
      <c r="I9" s="374">
        <f t="shared" si="0"/>
        <v>0</v>
      </c>
      <c r="J9" s="369" t="s">
        <v>71</v>
      </c>
      <c r="K9" s="375">
        <f t="shared" si="1"/>
        <v>0</v>
      </c>
      <c r="L9" s="376" t="s">
        <v>74</v>
      </c>
      <c r="N9" s="372"/>
      <c r="O9" s="373">
        <v>0</v>
      </c>
      <c r="P9" s="369" t="s">
        <v>73</v>
      </c>
      <c r="Q9" s="374">
        <v>0</v>
      </c>
      <c r="R9" s="369" t="s">
        <v>71</v>
      </c>
      <c r="S9" s="374">
        <v>0</v>
      </c>
      <c r="T9" s="369" t="s">
        <v>71</v>
      </c>
      <c r="U9" s="375">
        <f t="shared" si="2"/>
        <v>0</v>
      </c>
      <c r="V9" s="376" t="s">
        <v>74</v>
      </c>
      <c r="W9" s="375">
        <f t="shared" si="3"/>
        <v>0</v>
      </c>
      <c r="X9" s="369" t="s">
        <v>71</v>
      </c>
      <c r="Y9" s="375">
        <f t="shared" si="4"/>
        <v>0</v>
      </c>
      <c r="Z9" s="369" t="s">
        <v>71</v>
      </c>
      <c r="AA9" s="366"/>
      <c r="AB9" s="366"/>
      <c r="AD9" s="391"/>
      <c r="AE9" s="392"/>
      <c r="AF9" s="393"/>
      <c r="AG9" s="394"/>
      <c r="AH9" s="394">
        <f t="shared" si="5"/>
        <v>0</v>
      </c>
      <c r="AI9" s="395">
        <f t="shared" si="6"/>
        <v>0</v>
      </c>
      <c r="AJ9" s="396"/>
      <c r="AK9" s="397"/>
      <c r="AL9" s="394"/>
      <c r="AM9" s="398"/>
      <c r="AN9" s="394"/>
      <c r="AO9" s="399"/>
      <c r="AP9" s="394"/>
      <c r="AQ9" s="400"/>
      <c r="AR9" s="357"/>
      <c r="AS9" s="401"/>
      <c r="AT9" s="402">
        <f t="shared" si="7"/>
        <v>0</v>
      </c>
      <c r="AU9" s="393"/>
      <c r="AV9" s="397"/>
      <c r="AW9" s="394"/>
      <c r="AX9" s="398"/>
      <c r="AY9" s="394"/>
      <c r="AZ9" s="403"/>
      <c r="BA9" s="357"/>
      <c r="BB9" s="401">
        <f t="shared" si="8"/>
        <v>0</v>
      </c>
      <c r="BC9" s="400"/>
      <c r="BD9" s="404"/>
      <c r="BE9" s="396"/>
      <c r="BF9" s="397"/>
      <c r="BG9" s="394"/>
      <c r="BH9" s="398"/>
      <c r="BI9" s="394"/>
      <c r="BJ9" s="399"/>
      <c r="BK9" s="394"/>
      <c r="BL9" s="400"/>
      <c r="BM9" s="396"/>
      <c r="BN9" s="397"/>
    </row>
    <row r="10" spans="1:66" s="305" customFormat="1" ht="17.25" customHeight="1" x14ac:dyDescent="0.2">
      <c r="A10" s="1264"/>
      <c r="B10" s="372"/>
      <c r="C10" s="373">
        <v>0</v>
      </c>
      <c r="D10" s="369" t="s">
        <v>73</v>
      </c>
      <c r="E10" s="374">
        <v>0</v>
      </c>
      <c r="F10" s="369" t="s">
        <v>71</v>
      </c>
      <c r="G10" s="374">
        <v>0</v>
      </c>
      <c r="H10" s="369" t="s">
        <v>71</v>
      </c>
      <c r="I10" s="374">
        <f t="shared" si="0"/>
        <v>0</v>
      </c>
      <c r="J10" s="369" t="s">
        <v>71</v>
      </c>
      <c r="K10" s="375">
        <f t="shared" si="1"/>
        <v>0</v>
      </c>
      <c r="L10" s="376" t="s">
        <v>74</v>
      </c>
      <c r="N10" s="372"/>
      <c r="O10" s="373">
        <v>0</v>
      </c>
      <c r="P10" s="369" t="s">
        <v>73</v>
      </c>
      <c r="Q10" s="374">
        <v>0</v>
      </c>
      <c r="R10" s="369" t="s">
        <v>71</v>
      </c>
      <c r="S10" s="374">
        <v>0</v>
      </c>
      <c r="T10" s="369" t="s">
        <v>71</v>
      </c>
      <c r="U10" s="375">
        <f t="shared" si="2"/>
        <v>0</v>
      </c>
      <c r="V10" s="376" t="s">
        <v>74</v>
      </c>
      <c r="W10" s="375">
        <f t="shared" si="3"/>
        <v>0</v>
      </c>
      <c r="X10" s="369" t="s">
        <v>71</v>
      </c>
      <c r="Y10" s="375">
        <f t="shared" si="4"/>
        <v>0</v>
      </c>
      <c r="Z10" s="369" t="s">
        <v>71</v>
      </c>
      <c r="AA10" s="366"/>
      <c r="AB10" s="366"/>
      <c r="AD10" s="391"/>
      <c r="AE10" s="392"/>
      <c r="AF10" s="393"/>
      <c r="AG10" s="394"/>
      <c r="AH10" s="394">
        <f t="shared" si="5"/>
        <v>0</v>
      </c>
      <c r="AI10" s="395">
        <f t="shared" si="6"/>
        <v>0</v>
      </c>
      <c r="AJ10" s="396"/>
      <c r="AK10" s="397"/>
      <c r="AL10" s="394"/>
      <c r="AM10" s="398"/>
      <c r="AN10" s="394"/>
      <c r="AO10" s="399"/>
      <c r="AP10" s="394"/>
      <c r="AQ10" s="400"/>
      <c r="AR10" s="357"/>
      <c r="AS10" s="401"/>
      <c r="AT10" s="402">
        <f t="shared" si="7"/>
        <v>0</v>
      </c>
      <c r="AU10" s="393"/>
      <c r="AV10" s="397"/>
      <c r="AW10" s="394"/>
      <c r="AX10" s="398"/>
      <c r="AY10" s="394"/>
      <c r="AZ10" s="403"/>
      <c r="BA10" s="357"/>
      <c r="BB10" s="401">
        <f t="shared" si="8"/>
        <v>0</v>
      </c>
      <c r="BC10" s="400"/>
      <c r="BD10" s="404"/>
      <c r="BE10" s="396"/>
      <c r="BF10" s="397"/>
      <c r="BG10" s="394"/>
      <c r="BH10" s="398"/>
      <c r="BI10" s="394"/>
      <c r="BJ10" s="399"/>
      <c r="BK10" s="394"/>
      <c r="BL10" s="400"/>
      <c r="BM10" s="396"/>
      <c r="BN10" s="397"/>
    </row>
    <row r="11" spans="1:66" s="305" customFormat="1" ht="17.25" customHeight="1" x14ac:dyDescent="0.2">
      <c r="A11" s="1264"/>
      <c r="B11" s="372"/>
      <c r="C11" s="373">
        <v>0</v>
      </c>
      <c r="D11" s="369" t="s">
        <v>73</v>
      </c>
      <c r="E11" s="374">
        <v>0</v>
      </c>
      <c r="F11" s="369" t="s">
        <v>71</v>
      </c>
      <c r="G11" s="374">
        <v>0</v>
      </c>
      <c r="H11" s="369" t="s">
        <v>71</v>
      </c>
      <c r="I11" s="374">
        <f t="shared" si="0"/>
        <v>0</v>
      </c>
      <c r="J11" s="369" t="s">
        <v>71</v>
      </c>
      <c r="K11" s="375">
        <f t="shared" si="1"/>
        <v>0</v>
      </c>
      <c r="L11" s="376" t="s">
        <v>74</v>
      </c>
      <c r="N11" s="372"/>
      <c r="O11" s="373">
        <v>0</v>
      </c>
      <c r="P11" s="369" t="s">
        <v>73</v>
      </c>
      <c r="Q11" s="374">
        <v>0</v>
      </c>
      <c r="R11" s="369" t="s">
        <v>71</v>
      </c>
      <c r="S11" s="374">
        <v>0</v>
      </c>
      <c r="T11" s="369" t="s">
        <v>71</v>
      </c>
      <c r="U11" s="375">
        <f t="shared" si="2"/>
        <v>0</v>
      </c>
      <c r="V11" s="376" t="s">
        <v>74</v>
      </c>
      <c r="W11" s="375">
        <f t="shared" si="3"/>
        <v>0</v>
      </c>
      <c r="X11" s="369" t="s">
        <v>71</v>
      </c>
      <c r="Y11" s="375">
        <f t="shared" si="4"/>
        <v>0</v>
      </c>
      <c r="Z11" s="369" t="s">
        <v>71</v>
      </c>
      <c r="AA11" s="366"/>
      <c r="AB11" s="366"/>
      <c r="AD11" s="391"/>
      <c r="AE11" s="392"/>
      <c r="AF11" s="393"/>
      <c r="AG11" s="394"/>
      <c r="AH11" s="394">
        <f t="shared" si="5"/>
        <v>0</v>
      </c>
      <c r="AI11" s="395">
        <f t="shared" si="6"/>
        <v>0</v>
      </c>
      <c r="AJ11" s="396"/>
      <c r="AK11" s="397"/>
      <c r="AL11" s="394"/>
      <c r="AM11" s="398"/>
      <c r="AN11" s="394"/>
      <c r="AO11" s="399"/>
      <c r="AP11" s="394"/>
      <c r="AQ11" s="400"/>
      <c r="AR11" s="357"/>
      <c r="AS11" s="401"/>
      <c r="AT11" s="402">
        <f t="shared" si="7"/>
        <v>0</v>
      </c>
      <c r="AU11" s="393"/>
      <c r="AV11" s="397"/>
      <c r="AW11" s="394"/>
      <c r="AX11" s="398"/>
      <c r="AY11" s="394"/>
      <c r="AZ11" s="403"/>
      <c r="BA11" s="357"/>
      <c r="BB11" s="401">
        <f t="shared" si="8"/>
        <v>0</v>
      </c>
      <c r="BC11" s="400"/>
      <c r="BD11" s="404"/>
      <c r="BE11" s="396"/>
      <c r="BF11" s="397"/>
      <c r="BG11" s="394"/>
      <c r="BH11" s="398"/>
      <c r="BI11" s="394"/>
      <c r="BJ11" s="399"/>
      <c r="BK11" s="394"/>
      <c r="BL11" s="400"/>
      <c r="BM11" s="396"/>
      <c r="BN11" s="397"/>
    </row>
    <row r="12" spans="1:66" s="305" customFormat="1" ht="17.25" customHeight="1" x14ac:dyDescent="0.2">
      <c r="A12" s="1264"/>
      <c r="B12" s="372"/>
      <c r="C12" s="373">
        <v>0</v>
      </c>
      <c r="D12" s="369" t="s">
        <v>73</v>
      </c>
      <c r="E12" s="374">
        <v>0</v>
      </c>
      <c r="F12" s="369" t="s">
        <v>71</v>
      </c>
      <c r="G12" s="374">
        <v>0</v>
      </c>
      <c r="H12" s="369" t="s">
        <v>71</v>
      </c>
      <c r="I12" s="374">
        <f t="shared" si="0"/>
        <v>0</v>
      </c>
      <c r="J12" s="369" t="s">
        <v>71</v>
      </c>
      <c r="K12" s="375">
        <f t="shared" si="1"/>
        <v>0</v>
      </c>
      <c r="L12" s="376" t="s">
        <v>74</v>
      </c>
      <c r="N12" s="372"/>
      <c r="O12" s="373">
        <v>0</v>
      </c>
      <c r="P12" s="369" t="s">
        <v>73</v>
      </c>
      <c r="Q12" s="374">
        <v>0</v>
      </c>
      <c r="R12" s="369" t="s">
        <v>71</v>
      </c>
      <c r="S12" s="374">
        <v>0</v>
      </c>
      <c r="T12" s="369" t="s">
        <v>71</v>
      </c>
      <c r="U12" s="375">
        <f t="shared" si="2"/>
        <v>0</v>
      </c>
      <c r="V12" s="376" t="s">
        <v>74</v>
      </c>
      <c r="W12" s="375">
        <f t="shared" si="3"/>
        <v>0</v>
      </c>
      <c r="X12" s="369" t="s">
        <v>71</v>
      </c>
      <c r="Y12" s="375">
        <f t="shared" si="4"/>
        <v>0</v>
      </c>
      <c r="Z12" s="369" t="s">
        <v>71</v>
      </c>
      <c r="AA12" s="366"/>
      <c r="AB12" s="366"/>
      <c r="AD12" s="391"/>
      <c r="AE12" s="392"/>
      <c r="AF12" s="393"/>
      <c r="AG12" s="394"/>
      <c r="AH12" s="394">
        <f t="shared" si="5"/>
        <v>0</v>
      </c>
      <c r="AI12" s="395">
        <f t="shared" si="6"/>
        <v>0</v>
      </c>
      <c r="AJ12" s="396"/>
      <c r="AK12" s="397"/>
      <c r="AL12" s="394"/>
      <c r="AM12" s="398"/>
      <c r="AN12" s="394"/>
      <c r="AO12" s="399"/>
      <c r="AP12" s="394"/>
      <c r="AQ12" s="400"/>
      <c r="AR12" s="357"/>
      <c r="AS12" s="401"/>
      <c r="AT12" s="402">
        <f t="shared" si="7"/>
        <v>0</v>
      </c>
      <c r="AU12" s="393"/>
      <c r="AV12" s="397"/>
      <c r="AW12" s="394"/>
      <c r="AX12" s="398"/>
      <c r="AY12" s="394"/>
      <c r="AZ12" s="403"/>
      <c r="BA12" s="357"/>
      <c r="BB12" s="401">
        <f t="shared" si="8"/>
        <v>0</v>
      </c>
      <c r="BC12" s="400"/>
      <c r="BD12" s="404"/>
      <c r="BE12" s="396"/>
      <c r="BF12" s="397"/>
      <c r="BG12" s="394"/>
      <c r="BH12" s="398"/>
      <c r="BI12" s="394"/>
      <c r="BJ12" s="399"/>
      <c r="BK12" s="394"/>
      <c r="BL12" s="400"/>
      <c r="BM12" s="396"/>
      <c r="BN12" s="397"/>
    </row>
    <row r="13" spans="1:66" s="305" customFormat="1" ht="17.25" customHeight="1" x14ac:dyDescent="0.2">
      <c r="A13" s="1264"/>
      <c r="B13" s="372"/>
      <c r="C13" s="373">
        <v>0</v>
      </c>
      <c r="D13" s="369" t="s">
        <v>73</v>
      </c>
      <c r="E13" s="374">
        <v>0</v>
      </c>
      <c r="F13" s="369" t="s">
        <v>71</v>
      </c>
      <c r="G13" s="374">
        <v>0</v>
      </c>
      <c r="H13" s="369" t="s">
        <v>71</v>
      </c>
      <c r="I13" s="374">
        <f t="shared" si="0"/>
        <v>0</v>
      </c>
      <c r="J13" s="369" t="s">
        <v>71</v>
      </c>
      <c r="K13" s="375">
        <f t="shared" si="1"/>
        <v>0</v>
      </c>
      <c r="L13" s="376" t="s">
        <v>74</v>
      </c>
      <c r="N13" s="372"/>
      <c r="O13" s="373">
        <v>0</v>
      </c>
      <c r="P13" s="369" t="s">
        <v>73</v>
      </c>
      <c r="Q13" s="374">
        <v>0</v>
      </c>
      <c r="R13" s="369" t="s">
        <v>71</v>
      </c>
      <c r="S13" s="374">
        <v>0</v>
      </c>
      <c r="T13" s="369" t="s">
        <v>71</v>
      </c>
      <c r="U13" s="375">
        <f t="shared" si="2"/>
        <v>0</v>
      </c>
      <c r="V13" s="376" t="s">
        <v>74</v>
      </c>
      <c r="W13" s="375">
        <f t="shared" si="3"/>
        <v>0</v>
      </c>
      <c r="X13" s="369" t="s">
        <v>71</v>
      </c>
      <c r="Y13" s="375">
        <f t="shared" si="4"/>
        <v>0</v>
      </c>
      <c r="Z13" s="369" t="s">
        <v>71</v>
      </c>
      <c r="AA13" s="366"/>
      <c r="AB13" s="366"/>
      <c r="AD13" s="391"/>
      <c r="AE13" s="392"/>
      <c r="AF13" s="393"/>
      <c r="AG13" s="394"/>
      <c r="AH13" s="394">
        <f t="shared" si="5"/>
        <v>0</v>
      </c>
      <c r="AI13" s="395">
        <f t="shared" si="6"/>
        <v>0</v>
      </c>
      <c r="AJ13" s="396"/>
      <c r="AK13" s="397"/>
      <c r="AL13" s="394"/>
      <c r="AM13" s="398"/>
      <c r="AN13" s="394"/>
      <c r="AO13" s="399"/>
      <c r="AP13" s="394"/>
      <c r="AQ13" s="400"/>
      <c r="AR13" s="357"/>
      <c r="AS13" s="401"/>
      <c r="AT13" s="402">
        <f t="shared" si="7"/>
        <v>0</v>
      </c>
      <c r="AU13" s="393"/>
      <c r="AV13" s="397"/>
      <c r="AW13" s="394"/>
      <c r="AX13" s="398"/>
      <c r="AY13" s="394"/>
      <c r="AZ13" s="403"/>
      <c r="BA13" s="357"/>
      <c r="BB13" s="401">
        <f t="shared" si="8"/>
        <v>0</v>
      </c>
      <c r="BC13" s="400"/>
      <c r="BD13" s="404"/>
      <c r="BE13" s="396"/>
      <c r="BF13" s="397"/>
      <c r="BG13" s="394"/>
      <c r="BH13" s="398"/>
      <c r="BI13" s="394"/>
      <c r="BJ13" s="399"/>
      <c r="BK13" s="394"/>
      <c r="BL13" s="400"/>
      <c r="BM13" s="396"/>
      <c r="BN13" s="397"/>
    </row>
    <row r="14" spans="1:66" s="305" customFormat="1" ht="17.25" customHeight="1" x14ac:dyDescent="0.2">
      <c r="A14" s="1264"/>
      <c r="B14" s="372"/>
      <c r="C14" s="373">
        <v>0</v>
      </c>
      <c r="D14" s="369" t="s">
        <v>73</v>
      </c>
      <c r="E14" s="374">
        <v>0</v>
      </c>
      <c r="F14" s="369" t="s">
        <v>71</v>
      </c>
      <c r="G14" s="374">
        <v>0</v>
      </c>
      <c r="H14" s="369" t="s">
        <v>71</v>
      </c>
      <c r="I14" s="374">
        <f t="shared" si="0"/>
        <v>0</v>
      </c>
      <c r="J14" s="369" t="s">
        <v>71</v>
      </c>
      <c r="K14" s="375">
        <f t="shared" si="1"/>
        <v>0</v>
      </c>
      <c r="L14" s="376" t="s">
        <v>74</v>
      </c>
      <c r="N14" s="372"/>
      <c r="O14" s="373">
        <v>0</v>
      </c>
      <c r="P14" s="369" t="s">
        <v>73</v>
      </c>
      <c r="Q14" s="374">
        <v>0</v>
      </c>
      <c r="R14" s="369" t="s">
        <v>71</v>
      </c>
      <c r="S14" s="374">
        <v>0</v>
      </c>
      <c r="T14" s="369" t="s">
        <v>71</v>
      </c>
      <c r="U14" s="375">
        <f t="shared" si="2"/>
        <v>0</v>
      </c>
      <c r="V14" s="376" t="s">
        <v>74</v>
      </c>
      <c r="W14" s="375">
        <f t="shared" si="3"/>
        <v>0</v>
      </c>
      <c r="X14" s="369" t="s">
        <v>71</v>
      </c>
      <c r="Y14" s="375">
        <f t="shared" si="4"/>
        <v>0</v>
      </c>
      <c r="Z14" s="369" t="s">
        <v>71</v>
      </c>
      <c r="AA14" s="366"/>
      <c r="AB14" s="366"/>
      <c r="AD14" s="391"/>
      <c r="AE14" s="392"/>
      <c r="AF14" s="393"/>
      <c r="AG14" s="394"/>
      <c r="AH14" s="394">
        <f t="shared" si="5"/>
        <v>0</v>
      </c>
      <c r="AI14" s="395">
        <f t="shared" si="6"/>
        <v>0</v>
      </c>
      <c r="AJ14" s="396"/>
      <c r="AK14" s="397"/>
      <c r="AL14" s="394"/>
      <c r="AM14" s="398"/>
      <c r="AN14" s="394"/>
      <c r="AO14" s="399"/>
      <c r="AP14" s="394"/>
      <c r="AQ14" s="400"/>
      <c r="AR14" s="357"/>
      <c r="AS14" s="401"/>
      <c r="AT14" s="402">
        <f t="shared" si="7"/>
        <v>0</v>
      </c>
      <c r="AU14" s="393"/>
      <c r="AV14" s="397"/>
      <c r="AW14" s="394"/>
      <c r="AX14" s="398"/>
      <c r="AY14" s="394"/>
      <c r="AZ14" s="403"/>
      <c r="BA14" s="357"/>
      <c r="BB14" s="401">
        <f t="shared" si="8"/>
        <v>0</v>
      </c>
      <c r="BC14" s="400"/>
      <c r="BD14" s="404"/>
      <c r="BE14" s="396"/>
      <c r="BF14" s="397"/>
      <c r="BG14" s="394"/>
      <c r="BH14" s="398"/>
      <c r="BI14" s="394"/>
      <c r="BJ14" s="399"/>
      <c r="BK14" s="394"/>
      <c r="BL14" s="400"/>
      <c r="BM14" s="396"/>
      <c r="BN14" s="397"/>
    </row>
    <row r="15" spans="1:66" s="305" customFormat="1" ht="17.25" customHeight="1" x14ac:dyDescent="0.2">
      <c r="A15" s="1264"/>
      <c r="B15" s="372"/>
      <c r="C15" s="373">
        <v>0</v>
      </c>
      <c r="D15" s="369" t="s">
        <v>73</v>
      </c>
      <c r="E15" s="374">
        <v>0</v>
      </c>
      <c r="F15" s="369" t="s">
        <v>71</v>
      </c>
      <c r="G15" s="374">
        <v>0</v>
      </c>
      <c r="H15" s="369" t="s">
        <v>71</v>
      </c>
      <c r="I15" s="374">
        <f t="shared" si="0"/>
        <v>0</v>
      </c>
      <c r="J15" s="369" t="s">
        <v>71</v>
      </c>
      <c r="K15" s="375">
        <f t="shared" si="1"/>
        <v>0</v>
      </c>
      <c r="L15" s="376" t="s">
        <v>74</v>
      </c>
      <c r="N15" s="372"/>
      <c r="O15" s="373">
        <v>0</v>
      </c>
      <c r="P15" s="369" t="s">
        <v>73</v>
      </c>
      <c r="Q15" s="374">
        <v>0</v>
      </c>
      <c r="R15" s="369" t="s">
        <v>71</v>
      </c>
      <c r="S15" s="374">
        <v>0</v>
      </c>
      <c r="T15" s="369" t="s">
        <v>71</v>
      </c>
      <c r="U15" s="375">
        <f t="shared" si="2"/>
        <v>0</v>
      </c>
      <c r="V15" s="376" t="s">
        <v>74</v>
      </c>
      <c r="W15" s="375">
        <f t="shared" si="3"/>
        <v>0</v>
      </c>
      <c r="X15" s="369" t="s">
        <v>71</v>
      </c>
      <c r="Y15" s="375">
        <f t="shared" si="4"/>
        <v>0</v>
      </c>
      <c r="Z15" s="369" t="s">
        <v>71</v>
      </c>
      <c r="AA15" s="366"/>
      <c r="AB15" s="366"/>
      <c r="AD15" s="391"/>
      <c r="AE15" s="392"/>
      <c r="AF15" s="393"/>
      <c r="AG15" s="394"/>
      <c r="AH15" s="394">
        <f t="shared" si="5"/>
        <v>0</v>
      </c>
      <c r="AI15" s="395">
        <f t="shared" si="6"/>
        <v>0</v>
      </c>
      <c r="AJ15" s="396"/>
      <c r="AK15" s="397"/>
      <c r="AL15" s="394"/>
      <c r="AM15" s="398"/>
      <c r="AN15" s="394"/>
      <c r="AO15" s="399"/>
      <c r="AP15" s="394"/>
      <c r="AQ15" s="400"/>
      <c r="AR15" s="357"/>
      <c r="AS15" s="401"/>
      <c r="AT15" s="402">
        <f t="shared" si="7"/>
        <v>0</v>
      </c>
      <c r="AU15" s="393"/>
      <c r="AV15" s="397"/>
      <c r="AW15" s="394"/>
      <c r="AX15" s="398"/>
      <c r="AY15" s="394"/>
      <c r="AZ15" s="403"/>
      <c r="BA15" s="357"/>
      <c r="BB15" s="401">
        <f t="shared" si="8"/>
        <v>0</v>
      </c>
      <c r="BC15" s="400"/>
      <c r="BD15" s="404"/>
      <c r="BE15" s="396"/>
      <c r="BF15" s="397"/>
      <c r="BG15" s="394"/>
      <c r="BH15" s="398"/>
      <c r="BI15" s="394"/>
      <c r="BJ15" s="399"/>
      <c r="BK15" s="394"/>
      <c r="BL15" s="400"/>
      <c r="BM15" s="396"/>
      <c r="BN15" s="397"/>
    </row>
    <row r="16" spans="1:66" s="305" customFormat="1" ht="17.25" customHeight="1" x14ac:dyDescent="0.2">
      <c r="A16" s="1264"/>
      <c r="B16" s="372"/>
      <c r="C16" s="373">
        <v>0</v>
      </c>
      <c r="D16" s="369" t="s">
        <v>73</v>
      </c>
      <c r="E16" s="374">
        <v>0</v>
      </c>
      <c r="F16" s="369" t="s">
        <v>71</v>
      </c>
      <c r="G16" s="374">
        <v>0</v>
      </c>
      <c r="H16" s="369" t="s">
        <v>71</v>
      </c>
      <c r="I16" s="374">
        <f t="shared" si="0"/>
        <v>0</v>
      </c>
      <c r="J16" s="369" t="s">
        <v>71</v>
      </c>
      <c r="K16" s="375">
        <f t="shared" si="1"/>
        <v>0</v>
      </c>
      <c r="L16" s="376" t="s">
        <v>74</v>
      </c>
      <c r="N16" s="372"/>
      <c r="O16" s="373">
        <v>0</v>
      </c>
      <c r="P16" s="369" t="s">
        <v>73</v>
      </c>
      <c r="Q16" s="374">
        <v>0</v>
      </c>
      <c r="R16" s="369" t="s">
        <v>71</v>
      </c>
      <c r="S16" s="374">
        <v>0</v>
      </c>
      <c r="T16" s="369" t="s">
        <v>71</v>
      </c>
      <c r="U16" s="375">
        <f t="shared" si="2"/>
        <v>0</v>
      </c>
      <c r="V16" s="376" t="s">
        <v>74</v>
      </c>
      <c r="W16" s="375">
        <f t="shared" si="3"/>
        <v>0</v>
      </c>
      <c r="X16" s="369" t="s">
        <v>71</v>
      </c>
      <c r="Y16" s="375">
        <f t="shared" si="4"/>
        <v>0</v>
      </c>
      <c r="Z16" s="369" t="s">
        <v>71</v>
      </c>
      <c r="AA16" s="366"/>
      <c r="AB16" s="366"/>
      <c r="AD16" s="391"/>
      <c r="AE16" s="392"/>
      <c r="AF16" s="393"/>
      <c r="AG16" s="394"/>
      <c r="AH16" s="394">
        <f t="shared" si="5"/>
        <v>0</v>
      </c>
      <c r="AI16" s="395">
        <f t="shared" si="6"/>
        <v>0</v>
      </c>
      <c r="AJ16" s="396"/>
      <c r="AK16" s="397"/>
      <c r="AL16" s="394"/>
      <c r="AM16" s="398"/>
      <c r="AN16" s="394"/>
      <c r="AO16" s="399"/>
      <c r="AP16" s="394"/>
      <c r="AQ16" s="400"/>
      <c r="AR16" s="357"/>
      <c r="AS16" s="401"/>
      <c r="AT16" s="402">
        <f t="shared" si="7"/>
        <v>0</v>
      </c>
      <c r="AU16" s="393"/>
      <c r="AV16" s="397"/>
      <c r="AW16" s="394"/>
      <c r="AX16" s="398"/>
      <c r="AY16" s="394"/>
      <c r="AZ16" s="403"/>
      <c r="BA16" s="357"/>
      <c r="BB16" s="401">
        <f t="shared" si="8"/>
        <v>0</v>
      </c>
      <c r="BC16" s="400"/>
      <c r="BD16" s="404"/>
      <c r="BE16" s="396"/>
      <c r="BF16" s="397"/>
      <c r="BG16" s="394"/>
      <c r="BH16" s="398"/>
      <c r="BI16" s="394"/>
      <c r="BJ16" s="399"/>
      <c r="BK16" s="394"/>
      <c r="BL16" s="400"/>
      <c r="BM16" s="396"/>
      <c r="BN16" s="397"/>
    </row>
    <row r="17" spans="1:66" s="305" customFormat="1" ht="17.25" customHeight="1" x14ac:dyDescent="0.2">
      <c r="A17" s="1264"/>
      <c r="B17" s="372"/>
      <c r="C17" s="373">
        <v>0</v>
      </c>
      <c r="D17" s="369" t="s">
        <v>73</v>
      </c>
      <c r="E17" s="374">
        <v>0</v>
      </c>
      <c r="F17" s="369" t="s">
        <v>71</v>
      </c>
      <c r="G17" s="374">
        <v>0</v>
      </c>
      <c r="H17" s="369" t="s">
        <v>71</v>
      </c>
      <c r="I17" s="374">
        <f t="shared" si="0"/>
        <v>0</v>
      </c>
      <c r="J17" s="369" t="s">
        <v>71</v>
      </c>
      <c r="K17" s="375">
        <f t="shared" si="1"/>
        <v>0</v>
      </c>
      <c r="L17" s="376" t="s">
        <v>74</v>
      </c>
      <c r="N17" s="372"/>
      <c r="O17" s="373">
        <v>0</v>
      </c>
      <c r="P17" s="369" t="s">
        <v>73</v>
      </c>
      <c r="Q17" s="374">
        <v>0</v>
      </c>
      <c r="R17" s="369" t="s">
        <v>71</v>
      </c>
      <c r="S17" s="374">
        <v>0</v>
      </c>
      <c r="T17" s="369" t="s">
        <v>71</v>
      </c>
      <c r="U17" s="375">
        <f t="shared" si="2"/>
        <v>0</v>
      </c>
      <c r="V17" s="376" t="s">
        <v>74</v>
      </c>
      <c r="W17" s="375">
        <f t="shared" si="3"/>
        <v>0</v>
      </c>
      <c r="X17" s="369" t="s">
        <v>71</v>
      </c>
      <c r="Y17" s="375">
        <f t="shared" si="4"/>
        <v>0</v>
      </c>
      <c r="Z17" s="369" t="s">
        <v>71</v>
      </c>
      <c r="AA17" s="366"/>
      <c r="AB17" s="366"/>
      <c r="AD17" s="391"/>
      <c r="AE17" s="392"/>
      <c r="AF17" s="393"/>
      <c r="AG17" s="394"/>
      <c r="AH17" s="394">
        <f t="shared" si="5"/>
        <v>0</v>
      </c>
      <c r="AI17" s="395">
        <f t="shared" si="6"/>
        <v>0</v>
      </c>
      <c r="AJ17" s="396"/>
      <c r="AK17" s="397"/>
      <c r="AL17" s="394"/>
      <c r="AM17" s="398"/>
      <c r="AN17" s="394"/>
      <c r="AO17" s="399"/>
      <c r="AP17" s="394"/>
      <c r="AQ17" s="400"/>
      <c r="AR17" s="357"/>
      <c r="AS17" s="401"/>
      <c r="AT17" s="402">
        <f t="shared" si="7"/>
        <v>0</v>
      </c>
      <c r="AU17" s="393"/>
      <c r="AV17" s="397"/>
      <c r="AW17" s="394"/>
      <c r="AX17" s="398"/>
      <c r="AY17" s="394"/>
      <c r="AZ17" s="403"/>
      <c r="BA17" s="357"/>
      <c r="BB17" s="401">
        <f t="shared" si="8"/>
        <v>0</v>
      </c>
      <c r="BC17" s="400"/>
      <c r="BD17" s="404"/>
      <c r="BE17" s="396"/>
      <c r="BF17" s="397"/>
      <c r="BG17" s="394"/>
      <c r="BH17" s="398"/>
      <c r="BI17" s="394"/>
      <c r="BJ17" s="399"/>
      <c r="BK17" s="394"/>
      <c r="BL17" s="400"/>
      <c r="BM17" s="396"/>
      <c r="BN17" s="397"/>
    </row>
    <row r="18" spans="1:66" s="305" customFormat="1" ht="17.25" customHeight="1" x14ac:dyDescent="0.2">
      <c r="A18" s="1264"/>
      <c r="B18" s="372"/>
      <c r="C18" s="373">
        <v>0</v>
      </c>
      <c r="D18" s="369" t="s">
        <v>73</v>
      </c>
      <c r="E18" s="374">
        <v>0</v>
      </c>
      <c r="F18" s="369" t="s">
        <v>71</v>
      </c>
      <c r="G18" s="374">
        <v>0</v>
      </c>
      <c r="H18" s="369" t="s">
        <v>71</v>
      </c>
      <c r="I18" s="374">
        <f t="shared" si="0"/>
        <v>0</v>
      </c>
      <c r="J18" s="369" t="s">
        <v>71</v>
      </c>
      <c r="K18" s="375">
        <f t="shared" si="1"/>
        <v>0</v>
      </c>
      <c r="L18" s="376" t="s">
        <v>74</v>
      </c>
      <c r="N18" s="372"/>
      <c r="O18" s="373">
        <v>0</v>
      </c>
      <c r="P18" s="369" t="s">
        <v>73</v>
      </c>
      <c r="Q18" s="374">
        <v>0</v>
      </c>
      <c r="R18" s="369" t="s">
        <v>71</v>
      </c>
      <c r="S18" s="374">
        <v>0</v>
      </c>
      <c r="T18" s="369" t="s">
        <v>71</v>
      </c>
      <c r="U18" s="375">
        <f t="shared" si="2"/>
        <v>0</v>
      </c>
      <c r="V18" s="376" t="s">
        <v>74</v>
      </c>
      <c r="W18" s="375">
        <f t="shared" si="3"/>
        <v>0</v>
      </c>
      <c r="X18" s="369" t="s">
        <v>71</v>
      </c>
      <c r="Y18" s="375">
        <f t="shared" si="4"/>
        <v>0</v>
      </c>
      <c r="Z18" s="369" t="s">
        <v>71</v>
      </c>
      <c r="AA18" s="366"/>
      <c r="AB18" s="366"/>
      <c r="AD18" s="391"/>
      <c r="AE18" s="392"/>
      <c r="AF18" s="393"/>
      <c r="AG18" s="394"/>
      <c r="AH18" s="394">
        <f t="shared" si="5"/>
        <v>0</v>
      </c>
      <c r="AI18" s="395">
        <f t="shared" si="6"/>
        <v>0</v>
      </c>
      <c r="AJ18" s="396"/>
      <c r="AK18" s="397"/>
      <c r="AL18" s="394"/>
      <c r="AM18" s="398"/>
      <c r="AN18" s="394"/>
      <c r="AO18" s="399"/>
      <c r="AP18" s="394"/>
      <c r="AQ18" s="400"/>
      <c r="AR18" s="357"/>
      <c r="AS18" s="401"/>
      <c r="AT18" s="402">
        <f t="shared" si="7"/>
        <v>0</v>
      </c>
      <c r="AU18" s="393"/>
      <c r="AV18" s="397"/>
      <c r="AW18" s="394"/>
      <c r="AX18" s="398"/>
      <c r="AY18" s="394"/>
      <c r="AZ18" s="403"/>
      <c r="BA18" s="357"/>
      <c r="BB18" s="401">
        <f t="shared" si="8"/>
        <v>0</v>
      </c>
      <c r="BC18" s="400"/>
      <c r="BD18" s="404"/>
      <c r="BE18" s="396"/>
      <c r="BF18" s="397"/>
      <c r="BG18" s="394"/>
      <c r="BH18" s="398"/>
      <c r="BI18" s="394"/>
      <c r="BJ18" s="399"/>
      <c r="BK18" s="394"/>
      <c r="BL18" s="400"/>
      <c r="BM18" s="396"/>
      <c r="BN18" s="397"/>
    </row>
    <row r="19" spans="1:66" s="305" customFormat="1" ht="17.25" customHeight="1" x14ac:dyDescent="0.2">
      <c r="A19" s="1264"/>
      <c r="B19" s="372"/>
      <c r="C19" s="373">
        <v>0</v>
      </c>
      <c r="D19" s="369" t="s">
        <v>73</v>
      </c>
      <c r="E19" s="374">
        <v>0</v>
      </c>
      <c r="F19" s="369" t="s">
        <v>71</v>
      </c>
      <c r="G19" s="374">
        <v>0</v>
      </c>
      <c r="H19" s="369" t="s">
        <v>71</v>
      </c>
      <c r="I19" s="374">
        <f t="shared" si="0"/>
        <v>0</v>
      </c>
      <c r="J19" s="369" t="s">
        <v>71</v>
      </c>
      <c r="K19" s="375">
        <f t="shared" si="1"/>
        <v>0</v>
      </c>
      <c r="L19" s="376" t="s">
        <v>74</v>
      </c>
      <c r="N19" s="372"/>
      <c r="O19" s="373">
        <v>0</v>
      </c>
      <c r="P19" s="369" t="s">
        <v>73</v>
      </c>
      <c r="Q19" s="374">
        <v>0</v>
      </c>
      <c r="R19" s="369" t="s">
        <v>71</v>
      </c>
      <c r="S19" s="374">
        <v>0</v>
      </c>
      <c r="T19" s="369" t="s">
        <v>71</v>
      </c>
      <c r="U19" s="375">
        <f t="shared" si="2"/>
        <v>0</v>
      </c>
      <c r="V19" s="376" t="s">
        <v>74</v>
      </c>
      <c r="W19" s="375">
        <f t="shared" si="3"/>
        <v>0</v>
      </c>
      <c r="X19" s="369" t="s">
        <v>71</v>
      </c>
      <c r="Y19" s="375">
        <f t="shared" si="4"/>
        <v>0</v>
      </c>
      <c r="Z19" s="369" t="s">
        <v>71</v>
      </c>
      <c r="AA19" s="366"/>
      <c r="AB19" s="366"/>
      <c r="AD19" s="391"/>
      <c r="AE19" s="392"/>
      <c r="AF19" s="393"/>
      <c r="AG19" s="394"/>
      <c r="AH19" s="394">
        <f t="shared" si="5"/>
        <v>0</v>
      </c>
      <c r="AI19" s="395">
        <f t="shared" si="6"/>
        <v>0</v>
      </c>
      <c r="AJ19" s="396"/>
      <c r="AK19" s="397"/>
      <c r="AL19" s="394"/>
      <c r="AM19" s="398"/>
      <c r="AN19" s="394"/>
      <c r="AO19" s="399"/>
      <c r="AP19" s="394"/>
      <c r="AQ19" s="400"/>
      <c r="AR19" s="357"/>
      <c r="AS19" s="401"/>
      <c r="AT19" s="402">
        <f t="shared" si="7"/>
        <v>0</v>
      </c>
      <c r="AU19" s="393"/>
      <c r="AV19" s="397"/>
      <c r="AW19" s="394"/>
      <c r="AX19" s="398"/>
      <c r="AY19" s="394"/>
      <c r="AZ19" s="403"/>
      <c r="BA19" s="357"/>
      <c r="BB19" s="401">
        <f t="shared" si="8"/>
        <v>0</v>
      </c>
      <c r="BC19" s="400"/>
      <c r="BD19" s="404"/>
      <c r="BE19" s="396"/>
      <c r="BF19" s="397"/>
      <c r="BG19" s="394"/>
      <c r="BH19" s="398"/>
      <c r="BI19" s="394"/>
      <c r="BJ19" s="399"/>
      <c r="BK19" s="394"/>
      <c r="BL19" s="400"/>
      <c r="BM19" s="396"/>
      <c r="BN19" s="397"/>
    </row>
    <row r="20" spans="1:66" s="305" customFormat="1" ht="17.25" customHeight="1" x14ac:dyDescent="0.2">
      <c r="A20" s="1264"/>
      <c r="B20" s="372"/>
      <c r="C20" s="373">
        <v>0</v>
      </c>
      <c r="D20" s="369" t="s">
        <v>73</v>
      </c>
      <c r="E20" s="374">
        <v>0</v>
      </c>
      <c r="F20" s="369" t="s">
        <v>71</v>
      </c>
      <c r="G20" s="374">
        <v>0</v>
      </c>
      <c r="H20" s="369" t="s">
        <v>71</v>
      </c>
      <c r="I20" s="374">
        <f t="shared" si="0"/>
        <v>0</v>
      </c>
      <c r="J20" s="369" t="s">
        <v>71</v>
      </c>
      <c r="K20" s="375">
        <f t="shared" si="1"/>
        <v>0</v>
      </c>
      <c r="L20" s="376" t="s">
        <v>74</v>
      </c>
      <c r="N20" s="372"/>
      <c r="O20" s="373">
        <v>0</v>
      </c>
      <c r="P20" s="369" t="s">
        <v>73</v>
      </c>
      <c r="Q20" s="374">
        <v>0</v>
      </c>
      <c r="R20" s="369" t="s">
        <v>71</v>
      </c>
      <c r="S20" s="374">
        <v>0</v>
      </c>
      <c r="T20" s="369" t="s">
        <v>71</v>
      </c>
      <c r="U20" s="375">
        <f t="shared" si="2"/>
        <v>0</v>
      </c>
      <c r="V20" s="376" t="s">
        <v>74</v>
      </c>
      <c r="W20" s="375">
        <f t="shared" si="3"/>
        <v>0</v>
      </c>
      <c r="X20" s="369" t="s">
        <v>71</v>
      </c>
      <c r="Y20" s="375">
        <f t="shared" si="4"/>
        <v>0</v>
      </c>
      <c r="Z20" s="369" t="s">
        <v>71</v>
      </c>
      <c r="AA20" s="366"/>
      <c r="AB20" s="366"/>
      <c r="AD20" s="391"/>
      <c r="AE20" s="392"/>
      <c r="AF20" s="393"/>
      <c r="AG20" s="394"/>
      <c r="AH20" s="394">
        <f t="shared" si="5"/>
        <v>0</v>
      </c>
      <c r="AI20" s="395">
        <f t="shared" si="6"/>
        <v>0</v>
      </c>
      <c r="AJ20" s="396"/>
      <c r="AK20" s="397"/>
      <c r="AL20" s="394"/>
      <c r="AM20" s="398"/>
      <c r="AN20" s="394"/>
      <c r="AO20" s="399"/>
      <c r="AP20" s="394"/>
      <c r="AQ20" s="400"/>
      <c r="AR20" s="357"/>
      <c r="AS20" s="401"/>
      <c r="AT20" s="402">
        <f t="shared" si="7"/>
        <v>0</v>
      </c>
      <c r="AU20" s="393"/>
      <c r="AV20" s="397"/>
      <c r="AW20" s="394"/>
      <c r="AX20" s="398"/>
      <c r="AY20" s="394"/>
      <c r="AZ20" s="403"/>
      <c r="BA20" s="357"/>
      <c r="BB20" s="401">
        <f t="shared" si="8"/>
        <v>0</v>
      </c>
      <c r="BC20" s="400"/>
      <c r="BD20" s="404"/>
      <c r="BE20" s="396"/>
      <c r="BF20" s="397"/>
      <c r="BG20" s="394"/>
      <c r="BH20" s="398"/>
      <c r="BI20" s="394"/>
      <c r="BJ20" s="399"/>
      <c r="BK20" s="394"/>
      <c r="BL20" s="400"/>
      <c r="BM20" s="396"/>
      <c r="BN20" s="397"/>
    </row>
    <row r="21" spans="1:66" s="305" customFormat="1" ht="17.25" customHeight="1" x14ac:dyDescent="0.2">
      <c r="A21" s="1264"/>
      <c r="B21" s="372"/>
      <c r="C21" s="373">
        <v>0</v>
      </c>
      <c r="D21" s="369" t="s">
        <v>73</v>
      </c>
      <c r="E21" s="374">
        <v>0</v>
      </c>
      <c r="F21" s="369" t="s">
        <v>71</v>
      </c>
      <c r="G21" s="374">
        <v>0</v>
      </c>
      <c r="H21" s="369" t="s">
        <v>71</v>
      </c>
      <c r="I21" s="374">
        <f t="shared" si="0"/>
        <v>0</v>
      </c>
      <c r="J21" s="369" t="s">
        <v>71</v>
      </c>
      <c r="K21" s="375">
        <f t="shared" si="1"/>
        <v>0</v>
      </c>
      <c r="L21" s="376" t="s">
        <v>74</v>
      </c>
      <c r="N21" s="372"/>
      <c r="O21" s="373">
        <v>0</v>
      </c>
      <c r="P21" s="369" t="s">
        <v>73</v>
      </c>
      <c r="Q21" s="374">
        <v>0</v>
      </c>
      <c r="R21" s="369" t="s">
        <v>71</v>
      </c>
      <c r="S21" s="374">
        <v>0</v>
      </c>
      <c r="T21" s="369" t="s">
        <v>71</v>
      </c>
      <c r="U21" s="375">
        <f t="shared" si="2"/>
        <v>0</v>
      </c>
      <c r="V21" s="376" t="s">
        <v>74</v>
      </c>
      <c r="W21" s="375">
        <f t="shared" si="3"/>
        <v>0</v>
      </c>
      <c r="X21" s="369" t="s">
        <v>71</v>
      </c>
      <c r="Y21" s="375">
        <f t="shared" si="4"/>
        <v>0</v>
      </c>
      <c r="Z21" s="369" t="s">
        <v>71</v>
      </c>
      <c r="AA21" s="366"/>
      <c r="AB21" s="366"/>
      <c r="AD21" s="391"/>
      <c r="AE21" s="392"/>
      <c r="AF21" s="393"/>
      <c r="AG21" s="394"/>
      <c r="AH21" s="394">
        <f t="shared" si="5"/>
        <v>0</v>
      </c>
      <c r="AI21" s="395">
        <f t="shared" si="6"/>
        <v>0</v>
      </c>
      <c r="AJ21" s="396"/>
      <c r="AK21" s="397"/>
      <c r="AL21" s="394"/>
      <c r="AM21" s="398"/>
      <c r="AN21" s="394"/>
      <c r="AO21" s="399"/>
      <c r="AP21" s="394"/>
      <c r="AQ21" s="400"/>
      <c r="AR21" s="357"/>
      <c r="AS21" s="401"/>
      <c r="AT21" s="402">
        <f t="shared" si="7"/>
        <v>0</v>
      </c>
      <c r="AU21" s="393"/>
      <c r="AV21" s="397"/>
      <c r="AW21" s="394"/>
      <c r="AX21" s="398"/>
      <c r="AY21" s="394"/>
      <c r="AZ21" s="403"/>
      <c r="BA21" s="357"/>
      <c r="BB21" s="401">
        <f t="shared" si="8"/>
        <v>0</v>
      </c>
      <c r="BC21" s="400"/>
      <c r="BD21" s="404"/>
      <c r="BE21" s="396"/>
      <c r="BF21" s="397"/>
      <c r="BG21" s="394"/>
      <c r="BH21" s="398"/>
      <c r="BI21" s="394"/>
      <c r="BJ21" s="399"/>
      <c r="BK21" s="394"/>
      <c r="BL21" s="400"/>
      <c r="BM21" s="396"/>
      <c r="BN21" s="397"/>
    </row>
    <row r="22" spans="1:66" s="305" customFormat="1" ht="17.25" customHeight="1" x14ac:dyDescent="0.2">
      <c r="A22" s="1264"/>
      <c r="B22" s="372"/>
      <c r="C22" s="373">
        <v>0</v>
      </c>
      <c r="D22" s="369" t="s">
        <v>73</v>
      </c>
      <c r="E22" s="374">
        <v>0</v>
      </c>
      <c r="F22" s="369" t="s">
        <v>71</v>
      </c>
      <c r="G22" s="374">
        <v>0</v>
      </c>
      <c r="H22" s="369" t="s">
        <v>71</v>
      </c>
      <c r="I22" s="374">
        <f t="shared" si="0"/>
        <v>0</v>
      </c>
      <c r="J22" s="369" t="s">
        <v>71</v>
      </c>
      <c r="K22" s="375">
        <f t="shared" si="1"/>
        <v>0</v>
      </c>
      <c r="L22" s="376" t="s">
        <v>74</v>
      </c>
      <c r="N22" s="372"/>
      <c r="O22" s="373">
        <v>0</v>
      </c>
      <c r="P22" s="369" t="s">
        <v>73</v>
      </c>
      <c r="Q22" s="374">
        <v>0</v>
      </c>
      <c r="R22" s="369" t="s">
        <v>71</v>
      </c>
      <c r="S22" s="374">
        <v>0</v>
      </c>
      <c r="T22" s="369" t="s">
        <v>71</v>
      </c>
      <c r="U22" s="375">
        <f t="shared" si="2"/>
        <v>0</v>
      </c>
      <c r="V22" s="376" t="s">
        <v>74</v>
      </c>
      <c r="W22" s="375">
        <f t="shared" si="3"/>
        <v>0</v>
      </c>
      <c r="X22" s="369" t="s">
        <v>71</v>
      </c>
      <c r="Y22" s="375">
        <f t="shared" si="4"/>
        <v>0</v>
      </c>
      <c r="Z22" s="369" t="s">
        <v>71</v>
      </c>
      <c r="AA22" s="366"/>
      <c r="AB22" s="366"/>
      <c r="AD22" s="391"/>
      <c r="AE22" s="392"/>
      <c r="AF22" s="393"/>
      <c r="AG22" s="394"/>
      <c r="AH22" s="394">
        <f t="shared" si="5"/>
        <v>0</v>
      </c>
      <c r="AI22" s="395">
        <f t="shared" si="6"/>
        <v>0</v>
      </c>
      <c r="AJ22" s="396"/>
      <c r="AK22" s="397"/>
      <c r="AL22" s="394"/>
      <c r="AM22" s="398"/>
      <c r="AN22" s="394"/>
      <c r="AO22" s="399"/>
      <c r="AP22" s="394"/>
      <c r="AQ22" s="400"/>
      <c r="AR22" s="357"/>
      <c r="AS22" s="401"/>
      <c r="AT22" s="402">
        <f t="shared" si="7"/>
        <v>0</v>
      </c>
      <c r="AU22" s="393"/>
      <c r="AV22" s="397"/>
      <c r="AW22" s="394"/>
      <c r="AX22" s="398"/>
      <c r="AY22" s="394"/>
      <c r="AZ22" s="403"/>
      <c r="BA22" s="357"/>
      <c r="BB22" s="401">
        <f t="shared" si="8"/>
        <v>0</v>
      </c>
      <c r="BC22" s="400"/>
      <c r="BD22" s="404"/>
      <c r="BE22" s="396"/>
      <c r="BF22" s="397"/>
      <c r="BG22" s="394"/>
      <c r="BH22" s="398"/>
      <c r="BI22" s="394"/>
      <c r="BJ22" s="399"/>
      <c r="BK22" s="394"/>
      <c r="BL22" s="400"/>
      <c r="BM22" s="396"/>
      <c r="BN22" s="397"/>
    </row>
    <row r="23" spans="1:66" s="305" customFormat="1" ht="17.25" customHeight="1" x14ac:dyDescent="0.2">
      <c r="A23" s="1264"/>
      <c r="B23" s="372"/>
      <c r="C23" s="373">
        <v>0</v>
      </c>
      <c r="D23" s="369" t="s">
        <v>73</v>
      </c>
      <c r="E23" s="374">
        <v>0</v>
      </c>
      <c r="F23" s="369" t="s">
        <v>71</v>
      </c>
      <c r="G23" s="374">
        <v>0</v>
      </c>
      <c r="H23" s="369" t="s">
        <v>71</v>
      </c>
      <c r="I23" s="374">
        <f t="shared" si="0"/>
        <v>0</v>
      </c>
      <c r="J23" s="369" t="s">
        <v>71</v>
      </c>
      <c r="K23" s="375">
        <f t="shared" si="1"/>
        <v>0</v>
      </c>
      <c r="L23" s="376" t="s">
        <v>74</v>
      </c>
      <c r="N23" s="372"/>
      <c r="O23" s="373">
        <v>0</v>
      </c>
      <c r="P23" s="369" t="s">
        <v>73</v>
      </c>
      <c r="Q23" s="374">
        <v>0</v>
      </c>
      <c r="R23" s="369" t="s">
        <v>71</v>
      </c>
      <c r="S23" s="374">
        <v>0</v>
      </c>
      <c r="T23" s="369" t="s">
        <v>71</v>
      </c>
      <c r="U23" s="375">
        <f t="shared" si="2"/>
        <v>0</v>
      </c>
      <c r="V23" s="376" t="s">
        <v>74</v>
      </c>
      <c r="W23" s="375">
        <f t="shared" si="3"/>
        <v>0</v>
      </c>
      <c r="X23" s="369" t="s">
        <v>71</v>
      </c>
      <c r="Y23" s="375">
        <f t="shared" si="4"/>
        <v>0</v>
      </c>
      <c r="Z23" s="369" t="s">
        <v>71</v>
      </c>
      <c r="AA23" s="366"/>
      <c r="AB23" s="366"/>
      <c r="AD23" s="391"/>
      <c r="AE23" s="392"/>
      <c r="AF23" s="393"/>
      <c r="AG23" s="394"/>
      <c r="AH23" s="394">
        <f t="shared" si="5"/>
        <v>0</v>
      </c>
      <c r="AI23" s="395">
        <f t="shared" si="6"/>
        <v>0</v>
      </c>
      <c r="AJ23" s="396"/>
      <c r="AK23" s="397"/>
      <c r="AL23" s="394"/>
      <c r="AM23" s="398"/>
      <c r="AN23" s="394"/>
      <c r="AO23" s="399"/>
      <c r="AP23" s="394"/>
      <c r="AQ23" s="400"/>
      <c r="AR23" s="357"/>
      <c r="AS23" s="401"/>
      <c r="AT23" s="402">
        <f t="shared" si="7"/>
        <v>0</v>
      </c>
      <c r="AU23" s="393"/>
      <c r="AV23" s="397"/>
      <c r="AW23" s="394"/>
      <c r="AX23" s="398"/>
      <c r="AY23" s="394"/>
      <c r="AZ23" s="403"/>
      <c r="BA23" s="357"/>
      <c r="BB23" s="401">
        <f t="shared" si="8"/>
        <v>0</v>
      </c>
      <c r="BC23" s="400"/>
      <c r="BD23" s="404"/>
      <c r="BE23" s="396"/>
      <c r="BF23" s="397"/>
      <c r="BG23" s="394"/>
      <c r="BH23" s="398"/>
      <c r="BI23" s="394"/>
      <c r="BJ23" s="399"/>
      <c r="BK23" s="394"/>
      <c r="BL23" s="400"/>
      <c r="BM23" s="396"/>
      <c r="BN23" s="397"/>
    </row>
    <row r="24" spans="1:66" s="305" customFormat="1" ht="17.25" customHeight="1" x14ac:dyDescent="0.2">
      <c r="A24" s="1264"/>
      <c r="B24" s="372"/>
      <c r="C24" s="373">
        <v>0</v>
      </c>
      <c r="D24" s="369" t="s">
        <v>73</v>
      </c>
      <c r="E24" s="374">
        <v>0</v>
      </c>
      <c r="F24" s="369" t="s">
        <v>71</v>
      </c>
      <c r="G24" s="374">
        <v>0</v>
      </c>
      <c r="H24" s="369" t="s">
        <v>71</v>
      </c>
      <c r="I24" s="374">
        <f t="shared" si="0"/>
        <v>0</v>
      </c>
      <c r="J24" s="369" t="s">
        <v>71</v>
      </c>
      <c r="K24" s="375">
        <f t="shared" si="1"/>
        <v>0</v>
      </c>
      <c r="L24" s="376" t="s">
        <v>74</v>
      </c>
      <c r="N24" s="372"/>
      <c r="O24" s="373">
        <v>0</v>
      </c>
      <c r="P24" s="369" t="s">
        <v>73</v>
      </c>
      <c r="Q24" s="374">
        <v>0</v>
      </c>
      <c r="R24" s="369" t="s">
        <v>71</v>
      </c>
      <c r="S24" s="374">
        <v>0</v>
      </c>
      <c r="T24" s="369" t="s">
        <v>71</v>
      </c>
      <c r="U24" s="375">
        <f t="shared" si="2"/>
        <v>0</v>
      </c>
      <c r="V24" s="376" t="s">
        <v>74</v>
      </c>
      <c r="W24" s="375">
        <f t="shared" si="3"/>
        <v>0</v>
      </c>
      <c r="X24" s="369" t="s">
        <v>71</v>
      </c>
      <c r="Y24" s="375">
        <f t="shared" si="4"/>
        <v>0</v>
      </c>
      <c r="Z24" s="369" t="s">
        <v>71</v>
      </c>
      <c r="AA24" s="366"/>
      <c r="AB24" s="366"/>
      <c r="AD24" s="391"/>
      <c r="AE24" s="392"/>
      <c r="AF24" s="393"/>
      <c r="AG24" s="394"/>
      <c r="AH24" s="394">
        <f t="shared" si="5"/>
        <v>0</v>
      </c>
      <c r="AI24" s="395">
        <f t="shared" si="6"/>
        <v>0</v>
      </c>
      <c r="AJ24" s="396"/>
      <c r="AK24" s="397"/>
      <c r="AL24" s="394"/>
      <c r="AM24" s="398"/>
      <c r="AN24" s="394"/>
      <c r="AO24" s="399"/>
      <c r="AP24" s="394"/>
      <c r="AQ24" s="400"/>
      <c r="AR24" s="357"/>
      <c r="AS24" s="401"/>
      <c r="AT24" s="402">
        <f t="shared" si="7"/>
        <v>0</v>
      </c>
      <c r="AU24" s="393"/>
      <c r="AV24" s="397"/>
      <c r="AW24" s="394"/>
      <c r="AX24" s="398"/>
      <c r="AY24" s="394"/>
      <c r="AZ24" s="403"/>
      <c r="BA24" s="357"/>
      <c r="BB24" s="401">
        <f t="shared" si="8"/>
        <v>0</v>
      </c>
      <c r="BC24" s="400"/>
      <c r="BD24" s="404"/>
      <c r="BE24" s="396"/>
      <c r="BF24" s="397"/>
      <c r="BG24" s="394"/>
      <c r="BH24" s="398"/>
      <c r="BI24" s="394"/>
      <c r="BJ24" s="399"/>
      <c r="BK24" s="394"/>
      <c r="BL24" s="400"/>
      <c r="BM24" s="396"/>
      <c r="BN24" s="397"/>
    </row>
    <row r="25" spans="1:66" s="305" customFormat="1" ht="17.25" customHeight="1" x14ac:dyDescent="0.2">
      <c r="A25" s="1264"/>
      <c r="B25" s="372"/>
      <c r="C25" s="373">
        <v>0</v>
      </c>
      <c r="D25" s="369" t="s">
        <v>73</v>
      </c>
      <c r="E25" s="374">
        <v>0</v>
      </c>
      <c r="F25" s="369" t="s">
        <v>71</v>
      </c>
      <c r="G25" s="374">
        <v>0</v>
      </c>
      <c r="H25" s="369" t="s">
        <v>71</v>
      </c>
      <c r="I25" s="374">
        <f t="shared" si="0"/>
        <v>0</v>
      </c>
      <c r="J25" s="369" t="s">
        <v>71</v>
      </c>
      <c r="K25" s="375">
        <f t="shared" si="1"/>
        <v>0</v>
      </c>
      <c r="L25" s="376" t="s">
        <v>74</v>
      </c>
      <c r="N25" s="372"/>
      <c r="O25" s="373">
        <v>0</v>
      </c>
      <c r="P25" s="369" t="s">
        <v>73</v>
      </c>
      <c r="Q25" s="374">
        <v>0</v>
      </c>
      <c r="R25" s="369" t="s">
        <v>71</v>
      </c>
      <c r="S25" s="374">
        <v>0</v>
      </c>
      <c r="T25" s="369" t="s">
        <v>71</v>
      </c>
      <c r="U25" s="375">
        <f t="shared" si="2"/>
        <v>0</v>
      </c>
      <c r="V25" s="376" t="s">
        <v>74</v>
      </c>
      <c r="W25" s="375">
        <f t="shared" si="3"/>
        <v>0</v>
      </c>
      <c r="X25" s="369" t="s">
        <v>71</v>
      </c>
      <c r="Y25" s="375">
        <f t="shared" si="4"/>
        <v>0</v>
      </c>
      <c r="Z25" s="369" t="s">
        <v>71</v>
      </c>
      <c r="AA25" s="366"/>
      <c r="AB25" s="366"/>
      <c r="AD25" s="391"/>
      <c r="AE25" s="392"/>
      <c r="AF25" s="393"/>
      <c r="AG25" s="394"/>
      <c r="AH25" s="394">
        <f t="shared" si="5"/>
        <v>0</v>
      </c>
      <c r="AI25" s="395">
        <f t="shared" si="6"/>
        <v>0</v>
      </c>
      <c r="AJ25" s="396"/>
      <c r="AK25" s="397"/>
      <c r="AL25" s="394"/>
      <c r="AM25" s="398"/>
      <c r="AN25" s="394"/>
      <c r="AO25" s="399"/>
      <c r="AP25" s="394"/>
      <c r="AQ25" s="400"/>
      <c r="AR25" s="357"/>
      <c r="AS25" s="401"/>
      <c r="AT25" s="402">
        <f t="shared" si="7"/>
        <v>0</v>
      </c>
      <c r="AU25" s="393"/>
      <c r="AV25" s="397"/>
      <c r="AW25" s="394"/>
      <c r="AX25" s="398"/>
      <c r="AY25" s="394"/>
      <c r="AZ25" s="403"/>
      <c r="BA25" s="357"/>
      <c r="BB25" s="401">
        <f t="shared" si="8"/>
        <v>0</v>
      </c>
      <c r="BC25" s="400"/>
      <c r="BD25" s="404"/>
      <c r="BE25" s="396"/>
      <c r="BF25" s="397"/>
      <c r="BG25" s="394"/>
      <c r="BH25" s="398"/>
      <c r="BI25" s="394"/>
      <c r="BJ25" s="399"/>
      <c r="BK25" s="394"/>
      <c r="BL25" s="400"/>
      <c r="BM25" s="396"/>
      <c r="BN25" s="397"/>
    </row>
    <row r="26" spans="1:66" s="305" customFormat="1" ht="17.25" customHeight="1" x14ac:dyDescent="0.2">
      <c r="A26" s="1264"/>
      <c r="B26" s="372"/>
      <c r="C26" s="373">
        <v>0</v>
      </c>
      <c r="D26" s="369" t="s">
        <v>73</v>
      </c>
      <c r="E26" s="374">
        <v>0</v>
      </c>
      <c r="F26" s="369" t="s">
        <v>71</v>
      </c>
      <c r="G26" s="374">
        <v>0</v>
      </c>
      <c r="H26" s="369" t="s">
        <v>71</v>
      </c>
      <c r="I26" s="374">
        <f t="shared" si="0"/>
        <v>0</v>
      </c>
      <c r="J26" s="369" t="s">
        <v>71</v>
      </c>
      <c r="K26" s="375">
        <f t="shared" si="1"/>
        <v>0</v>
      </c>
      <c r="L26" s="376" t="s">
        <v>74</v>
      </c>
      <c r="N26" s="372"/>
      <c r="O26" s="373">
        <v>0</v>
      </c>
      <c r="P26" s="369" t="s">
        <v>73</v>
      </c>
      <c r="Q26" s="374">
        <v>0</v>
      </c>
      <c r="R26" s="369" t="s">
        <v>71</v>
      </c>
      <c r="S26" s="374">
        <v>0</v>
      </c>
      <c r="T26" s="369" t="s">
        <v>71</v>
      </c>
      <c r="U26" s="375">
        <f t="shared" si="2"/>
        <v>0</v>
      </c>
      <c r="V26" s="376" t="s">
        <v>74</v>
      </c>
      <c r="W26" s="375">
        <f t="shared" si="3"/>
        <v>0</v>
      </c>
      <c r="X26" s="369" t="s">
        <v>71</v>
      </c>
      <c r="Y26" s="375">
        <f t="shared" si="4"/>
        <v>0</v>
      </c>
      <c r="Z26" s="369" t="s">
        <v>71</v>
      </c>
      <c r="AA26" s="366"/>
      <c r="AB26" s="366"/>
      <c r="AD26" s="391"/>
      <c r="AE26" s="392"/>
      <c r="AF26" s="393"/>
      <c r="AG26" s="394"/>
      <c r="AH26" s="394">
        <f t="shared" si="5"/>
        <v>0</v>
      </c>
      <c r="AI26" s="395">
        <f t="shared" si="6"/>
        <v>0</v>
      </c>
      <c r="AJ26" s="396"/>
      <c r="AK26" s="397"/>
      <c r="AL26" s="394"/>
      <c r="AM26" s="398"/>
      <c r="AN26" s="394"/>
      <c r="AO26" s="399"/>
      <c r="AP26" s="394"/>
      <c r="AQ26" s="400"/>
      <c r="AR26" s="357"/>
      <c r="AS26" s="401"/>
      <c r="AT26" s="402">
        <f t="shared" si="7"/>
        <v>0</v>
      </c>
      <c r="AU26" s="393"/>
      <c r="AV26" s="397"/>
      <c r="AW26" s="394"/>
      <c r="AX26" s="398"/>
      <c r="AY26" s="394"/>
      <c r="AZ26" s="403"/>
      <c r="BA26" s="357"/>
      <c r="BB26" s="401">
        <f t="shared" si="8"/>
        <v>0</v>
      </c>
      <c r="BC26" s="400"/>
      <c r="BD26" s="404"/>
      <c r="BE26" s="396"/>
      <c r="BF26" s="397"/>
      <c r="BG26" s="394"/>
      <c r="BH26" s="398"/>
      <c r="BI26" s="394"/>
      <c r="BJ26" s="399"/>
      <c r="BK26" s="394"/>
      <c r="BL26" s="400"/>
      <c r="BM26" s="396"/>
      <c r="BN26" s="397"/>
    </row>
    <row r="27" spans="1:66" s="305" customFormat="1" ht="17.25" customHeight="1" x14ac:dyDescent="0.2">
      <c r="A27" s="1264"/>
      <c r="B27" s="372"/>
      <c r="C27" s="373">
        <v>0</v>
      </c>
      <c r="D27" s="369" t="s">
        <v>73</v>
      </c>
      <c r="E27" s="374">
        <v>0</v>
      </c>
      <c r="F27" s="369" t="s">
        <v>71</v>
      </c>
      <c r="G27" s="374">
        <v>0</v>
      </c>
      <c r="H27" s="369" t="s">
        <v>71</v>
      </c>
      <c r="I27" s="374">
        <f t="shared" si="0"/>
        <v>0</v>
      </c>
      <c r="J27" s="369" t="s">
        <v>71</v>
      </c>
      <c r="K27" s="375">
        <f t="shared" si="1"/>
        <v>0</v>
      </c>
      <c r="L27" s="376" t="s">
        <v>74</v>
      </c>
      <c r="N27" s="372"/>
      <c r="O27" s="373">
        <v>0</v>
      </c>
      <c r="P27" s="369" t="s">
        <v>73</v>
      </c>
      <c r="Q27" s="374">
        <v>0</v>
      </c>
      <c r="R27" s="369" t="s">
        <v>71</v>
      </c>
      <c r="S27" s="374">
        <v>0</v>
      </c>
      <c r="T27" s="369" t="s">
        <v>71</v>
      </c>
      <c r="U27" s="375">
        <f t="shared" si="2"/>
        <v>0</v>
      </c>
      <c r="V27" s="376" t="s">
        <v>74</v>
      </c>
      <c r="W27" s="375">
        <f t="shared" si="3"/>
        <v>0</v>
      </c>
      <c r="X27" s="369" t="s">
        <v>71</v>
      </c>
      <c r="Y27" s="375">
        <f t="shared" si="4"/>
        <v>0</v>
      </c>
      <c r="Z27" s="369" t="s">
        <v>71</v>
      </c>
      <c r="AA27" s="366"/>
      <c r="AB27" s="366"/>
      <c r="AD27" s="391"/>
      <c r="AE27" s="392"/>
      <c r="AF27" s="393"/>
      <c r="AG27" s="394"/>
      <c r="AH27" s="394">
        <f t="shared" si="5"/>
        <v>0</v>
      </c>
      <c r="AI27" s="395">
        <f t="shared" si="6"/>
        <v>0</v>
      </c>
      <c r="AJ27" s="396"/>
      <c r="AK27" s="397"/>
      <c r="AL27" s="394"/>
      <c r="AM27" s="398"/>
      <c r="AN27" s="394"/>
      <c r="AO27" s="399"/>
      <c r="AP27" s="394"/>
      <c r="AQ27" s="400"/>
      <c r="AR27" s="357"/>
      <c r="AS27" s="401"/>
      <c r="AT27" s="402">
        <f t="shared" si="7"/>
        <v>0</v>
      </c>
      <c r="AU27" s="393"/>
      <c r="AV27" s="397"/>
      <c r="AW27" s="394"/>
      <c r="AX27" s="398"/>
      <c r="AY27" s="394"/>
      <c r="AZ27" s="403"/>
      <c r="BA27" s="357"/>
      <c r="BB27" s="401">
        <f t="shared" si="8"/>
        <v>0</v>
      </c>
      <c r="BC27" s="400"/>
      <c r="BD27" s="404"/>
      <c r="BE27" s="396"/>
      <c r="BF27" s="397"/>
      <c r="BG27" s="394"/>
      <c r="BH27" s="398"/>
      <c r="BI27" s="394"/>
      <c r="BJ27" s="399"/>
      <c r="BK27" s="394"/>
      <c r="BL27" s="400"/>
      <c r="BM27" s="396"/>
      <c r="BN27" s="397"/>
    </row>
    <row r="28" spans="1:66" s="305" customFormat="1" ht="17.25" customHeight="1" x14ac:dyDescent="0.2">
      <c r="A28" s="1264"/>
      <c r="B28" s="372"/>
      <c r="C28" s="373">
        <v>0</v>
      </c>
      <c r="D28" s="369" t="s">
        <v>73</v>
      </c>
      <c r="E28" s="374">
        <v>0</v>
      </c>
      <c r="F28" s="369" t="s">
        <v>71</v>
      </c>
      <c r="G28" s="374">
        <v>0</v>
      </c>
      <c r="H28" s="369" t="s">
        <v>71</v>
      </c>
      <c r="I28" s="374">
        <f t="shared" si="0"/>
        <v>0</v>
      </c>
      <c r="J28" s="369" t="s">
        <v>71</v>
      </c>
      <c r="K28" s="375">
        <f t="shared" si="1"/>
        <v>0</v>
      </c>
      <c r="L28" s="376" t="s">
        <v>74</v>
      </c>
      <c r="N28" s="372"/>
      <c r="O28" s="373">
        <v>0</v>
      </c>
      <c r="P28" s="369" t="s">
        <v>73</v>
      </c>
      <c r="Q28" s="374">
        <v>0</v>
      </c>
      <c r="R28" s="369" t="s">
        <v>71</v>
      </c>
      <c r="S28" s="374">
        <v>0</v>
      </c>
      <c r="T28" s="369" t="s">
        <v>71</v>
      </c>
      <c r="U28" s="375">
        <f t="shared" si="2"/>
        <v>0</v>
      </c>
      <c r="V28" s="376" t="s">
        <v>74</v>
      </c>
      <c r="W28" s="375">
        <f t="shared" si="3"/>
        <v>0</v>
      </c>
      <c r="X28" s="369" t="s">
        <v>71</v>
      </c>
      <c r="Y28" s="375">
        <f t="shared" si="4"/>
        <v>0</v>
      </c>
      <c r="Z28" s="369" t="s">
        <v>71</v>
      </c>
      <c r="AA28" s="366"/>
      <c r="AB28" s="366"/>
      <c r="AD28" s="391"/>
      <c r="AE28" s="392"/>
      <c r="AF28" s="393"/>
      <c r="AG28" s="394"/>
      <c r="AH28" s="394">
        <f t="shared" si="5"/>
        <v>0</v>
      </c>
      <c r="AI28" s="395">
        <f t="shared" si="6"/>
        <v>0</v>
      </c>
      <c r="AJ28" s="396"/>
      <c r="AK28" s="397"/>
      <c r="AL28" s="394"/>
      <c r="AM28" s="398"/>
      <c r="AN28" s="394"/>
      <c r="AO28" s="399"/>
      <c r="AP28" s="394"/>
      <c r="AQ28" s="400"/>
      <c r="AR28" s="357"/>
      <c r="AS28" s="401"/>
      <c r="AT28" s="402">
        <f t="shared" si="7"/>
        <v>0</v>
      </c>
      <c r="AU28" s="393"/>
      <c r="AV28" s="397"/>
      <c r="AW28" s="394"/>
      <c r="AX28" s="398"/>
      <c r="AY28" s="394"/>
      <c r="AZ28" s="403"/>
      <c r="BA28" s="357"/>
      <c r="BB28" s="401">
        <f t="shared" si="8"/>
        <v>0</v>
      </c>
      <c r="BC28" s="400"/>
      <c r="BD28" s="404"/>
      <c r="BE28" s="396"/>
      <c r="BF28" s="397"/>
      <c r="BG28" s="394"/>
      <c r="BH28" s="398"/>
      <c r="BI28" s="394"/>
      <c r="BJ28" s="399"/>
      <c r="BK28" s="394"/>
      <c r="BL28" s="400"/>
      <c r="BM28" s="396"/>
      <c r="BN28" s="397"/>
    </row>
    <row r="29" spans="1:66" s="305" customFormat="1" ht="17.25" customHeight="1" x14ac:dyDescent="0.2">
      <c r="A29" s="1264"/>
      <c r="B29" s="372"/>
      <c r="C29" s="373">
        <v>0</v>
      </c>
      <c r="D29" s="369" t="s">
        <v>73</v>
      </c>
      <c r="E29" s="374">
        <v>0</v>
      </c>
      <c r="F29" s="369" t="s">
        <v>71</v>
      </c>
      <c r="G29" s="374">
        <v>0</v>
      </c>
      <c r="H29" s="369" t="s">
        <v>71</v>
      </c>
      <c r="I29" s="374">
        <f t="shared" si="0"/>
        <v>0</v>
      </c>
      <c r="J29" s="369" t="s">
        <v>71</v>
      </c>
      <c r="K29" s="375">
        <f t="shared" si="1"/>
        <v>0</v>
      </c>
      <c r="L29" s="376" t="s">
        <v>74</v>
      </c>
      <c r="N29" s="372"/>
      <c r="O29" s="373">
        <v>0</v>
      </c>
      <c r="P29" s="369" t="s">
        <v>73</v>
      </c>
      <c r="Q29" s="374">
        <v>0</v>
      </c>
      <c r="R29" s="369" t="s">
        <v>71</v>
      </c>
      <c r="S29" s="374">
        <v>0</v>
      </c>
      <c r="T29" s="369" t="s">
        <v>71</v>
      </c>
      <c r="U29" s="375">
        <f t="shared" si="2"/>
        <v>0</v>
      </c>
      <c r="V29" s="376" t="s">
        <v>74</v>
      </c>
      <c r="W29" s="375">
        <f t="shared" si="3"/>
        <v>0</v>
      </c>
      <c r="X29" s="369" t="s">
        <v>71</v>
      </c>
      <c r="Y29" s="375">
        <f t="shared" si="4"/>
        <v>0</v>
      </c>
      <c r="Z29" s="369" t="s">
        <v>71</v>
      </c>
      <c r="AA29" s="366"/>
      <c r="AB29" s="366"/>
      <c r="AD29" s="391"/>
      <c r="AE29" s="392"/>
      <c r="AF29" s="393"/>
      <c r="AG29" s="394"/>
      <c r="AH29" s="394">
        <f t="shared" si="5"/>
        <v>0</v>
      </c>
      <c r="AI29" s="395">
        <f t="shared" si="6"/>
        <v>0</v>
      </c>
      <c r="AJ29" s="396"/>
      <c r="AK29" s="397"/>
      <c r="AL29" s="394"/>
      <c r="AM29" s="398"/>
      <c r="AN29" s="394"/>
      <c r="AO29" s="399"/>
      <c r="AP29" s="394"/>
      <c r="AQ29" s="400"/>
      <c r="AR29" s="357"/>
      <c r="AS29" s="401"/>
      <c r="AT29" s="402">
        <f t="shared" si="7"/>
        <v>0</v>
      </c>
      <c r="AU29" s="393"/>
      <c r="AV29" s="397"/>
      <c r="AW29" s="394"/>
      <c r="AX29" s="398"/>
      <c r="AY29" s="394"/>
      <c r="AZ29" s="403"/>
      <c r="BA29" s="357"/>
      <c r="BB29" s="401">
        <f t="shared" si="8"/>
        <v>0</v>
      </c>
      <c r="BC29" s="400"/>
      <c r="BD29" s="404"/>
      <c r="BE29" s="396"/>
      <c r="BF29" s="397"/>
      <c r="BG29" s="394"/>
      <c r="BH29" s="398"/>
      <c r="BI29" s="394"/>
      <c r="BJ29" s="399"/>
      <c r="BK29" s="394"/>
      <c r="BL29" s="400"/>
      <c r="BM29" s="396"/>
      <c r="BN29" s="397"/>
    </row>
    <row r="30" spans="1:66" s="305" customFormat="1" ht="17.25" customHeight="1" x14ac:dyDescent="0.2">
      <c r="A30" s="1264"/>
      <c r="B30" s="372"/>
      <c r="C30" s="373">
        <v>0</v>
      </c>
      <c r="D30" s="369" t="s">
        <v>73</v>
      </c>
      <c r="E30" s="374">
        <v>0</v>
      </c>
      <c r="F30" s="369" t="s">
        <v>71</v>
      </c>
      <c r="G30" s="374">
        <v>0</v>
      </c>
      <c r="H30" s="369" t="s">
        <v>71</v>
      </c>
      <c r="I30" s="374">
        <f t="shared" si="0"/>
        <v>0</v>
      </c>
      <c r="J30" s="369" t="s">
        <v>71</v>
      </c>
      <c r="K30" s="375">
        <f t="shared" si="1"/>
        <v>0</v>
      </c>
      <c r="L30" s="376" t="s">
        <v>74</v>
      </c>
      <c r="N30" s="372"/>
      <c r="O30" s="373">
        <v>0</v>
      </c>
      <c r="P30" s="369" t="s">
        <v>73</v>
      </c>
      <c r="Q30" s="374">
        <v>0</v>
      </c>
      <c r="R30" s="369" t="s">
        <v>71</v>
      </c>
      <c r="S30" s="374">
        <v>0</v>
      </c>
      <c r="T30" s="369" t="s">
        <v>71</v>
      </c>
      <c r="U30" s="375">
        <f t="shared" si="2"/>
        <v>0</v>
      </c>
      <c r="V30" s="376" t="s">
        <v>74</v>
      </c>
      <c r="W30" s="375">
        <f t="shared" si="3"/>
        <v>0</v>
      </c>
      <c r="X30" s="369" t="s">
        <v>71</v>
      </c>
      <c r="Y30" s="375">
        <f t="shared" si="4"/>
        <v>0</v>
      </c>
      <c r="Z30" s="369" t="s">
        <v>71</v>
      </c>
      <c r="AA30" s="366"/>
      <c r="AB30" s="366"/>
      <c r="AD30" s="330" t="s">
        <v>101</v>
      </c>
      <c r="AE30" s="331"/>
      <c r="AF30" s="331"/>
      <c r="AG30" s="331"/>
      <c r="AH30" s="331"/>
      <c r="AI30" s="405"/>
      <c r="AJ30" s="406">
        <f t="shared" ref="AJ30" si="9">SUM(AJ7:AJ29)</f>
        <v>0</v>
      </c>
      <c r="AK30" s="407">
        <f>SUM(AK7:AK29)</f>
        <v>0</v>
      </c>
      <c r="AL30" s="408">
        <f>SUM(AL7:AL29)</f>
        <v>0</v>
      </c>
      <c r="AM30" s="409">
        <f>SUM(AM7:AM29)</f>
        <v>0</v>
      </c>
      <c r="AN30" s="408">
        <f>SUM(AN7:AN29)</f>
        <v>0</v>
      </c>
      <c r="AO30" s="410">
        <f>SUM(AO7:AO29)</f>
        <v>0</v>
      </c>
      <c r="AP30" s="408">
        <f t="shared" ref="AP30" si="10">SUM(AP7:AP29)</f>
        <v>0</v>
      </c>
      <c r="AQ30" s="411">
        <f>SUM(AQ7:AQ29)</f>
        <v>0</v>
      </c>
      <c r="AR30" s="357"/>
      <c r="AS30" s="412"/>
      <c r="AT30" s="405"/>
      <c r="AU30" s="408">
        <f t="shared" ref="AU30:BE30" si="11">SUM(AU7:AU29)</f>
        <v>0</v>
      </c>
      <c r="AV30" s="407">
        <f t="shared" si="11"/>
        <v>0</v>
      </c>
      <c r="AW30" s="408">
        <f t="shared" si="11"/>
        <v>0</v>
      </c>
      <c r="AX30" s="409">
        <f t="shared" si="11"/>
        <v>0</v>
      </c>
      <c r="AY30" s="408">
        <f t="shared" si="11"/>
        <v>0</v>
      </c>
      <c r="AZ30" s="413"/>
      <c r="BA30" s="357"/>
      <c r="BB30" s="406">
        <f>SUM(BB7:BB29)</f>
        <v>0</v>
      </c>
      <c r="BC30" s="411">
        <f t="shared" ref="BC30" si="12">SUM(BC7:BC29)</f>
        <v>0</v>
      </c>
      <c r="BD30" s="404"/>
      <c r="BE30" s="406">
        <f t="shared" si="11"/>
        <v>0</v>
      </c>
      <c r="BF30" s="407">
        <f>SUM(BF7:BF29)</f>
        <v>0</v>
      </c>
      <c r="BG30" s="408">
        <f>SUM(BG7:BG29)</f>
        <v>0</v>
      </c>
      <c r="BH30" s="409">
        <f>SUM(BH7:BH29)</f>
        <v>0</v>
      </c>
      <c r="BI30" s="408">
        <f>SUM(BI7:BI29)</f>
        <v>0</v>
      </c>
      <c r="BJ30" s="410">
        <f>SUM(BJ7:BJ29)</f>
        <v>0</v>
      </c>
      <c r="BK30" s="408">
        <f t="shared" ref="BK30" si="13">SUM(BK7:BK29)</f>
        <v>0</v>
      </c>
      <c r="BL30" s="411">
        <f>SUM(BL7:BL29)</f>
        <v>0</v>
      </c>
      <c r="BM30" s="406">
        <f t="shared" ref="BM30" si="14">SUM(BM7:BM29)</f>
        <v>0</v>
      </c>
      <c r="BN30" s="407">
        <f>SUM(BN7:BN29)</f>
        <v>0</v>
      </c>
    </row>
    <row r="31" spans="1:66" s="305" customFormat="1" ht="102" x14ac:dyDescent="0.2">
      <c r="A31" s="1264"/>
      <c r="B31" s="298"/>
      <c r="C31" s="299"/>
      <c r="D31" s="299"/>
      <c r="E31" s="300"/>
      <c r="F31" s="300"/>
      <c r="G31" s="300"/>
      <c r="H31" s="300"/>
      <c r="I31" s="300"/>
      <c r="J31" s="300"/>
      <c r="K31" s="300"/>
      <c r="L31" s="300"/>
      <c r="M31" s="301"/>
      <c r="N31" s="301"/>
      <c r="O31" s="300"/>
      <c r="P31" s="300"/>
      <c r="Q31" s="300"/>
      <c r="R31" s="302"/>
      <c r="S31" s="302"/>
      <c r="T31" s="298"/>
      <c r="U31" s="298"/>
      <c r="V31" s="298"/>
      <c r="W31" s="298"/>
      <c r="X31" s="298"/>
      <c r="Y31" s="298"/>
      <c r="Z31" s="298"/>
      <c r="AA31" s="298"/>
      <c r="AB31" s="298"/>
      <c r="AC31" s="298"/>
      <c r="AD31" s="326"/>
      <c r="AE31" s="327"/>
      <c r="AF31" s="327"/>
      <c r="AG31" s="327"/>
      <c r="AH31" s="327"/>
      <c r="AI31" s="327"/>
      <c r="AJ31" s="333" t="str">
        <f t="shared" ref="AJ31:AQ31" si="15">AJ4</f>
        <v>systeemplafond</v>
      </c>
      <c r="AK31" s="334" t="str">
        <f t="shared" si="15"/>
        <v>gips</v>
      </c>
      <c r="AL31" s="333" t="str">
        <f t="shared" si="15"/>
        <v>toeslag tussen balk</v>
      </c>
      <c r="AM31" s="335" t="str">
        <f t="shared" si="15"/>
        <v>toeslag schuurwerk</v>
      </c>
      <c r="AN31" s="333" t="str">
        <f t="shared" si="15"/>
        <v>beton spack</v>
      </c>
      <c r="AO31" s="336" t="str">
        <f t="shared" si="15"/>
        <v>schrootjes</v>
      </c>
      <c r="AP31" s="333" t="str">
        <f t="shared" si="15"/>
        <v>geen</v>
      </c>
      <c r="AQ31" s="337" t="str">
        <f t="shared" si="15"/>
        <v>anders</v>
      </c>
      <c r="AR31" s="328"/>
      <c r="AS31" s="333" t="str">
        <f t="shared" ref="AS31:AZ31" si="16">AS4</f>
        <v>hoogte</v>
      </c>
      <c r="AT31" s="333" t="str">
        <f t="shared" si="16"/>
        <v>m2</v>
      </c>
      <c r="AU31" s="333" t="str">
        <f t="shared" si="16"/>
        <v>behang</v>
      </c>
      <c r="AV31" s="334" t="str">
        <f t="shared" si="16"/>
        <v>sauswerk</v>
      </c>
      <c r="AW31" s="333" t="str">
        <f t="shared" si="16"/>
        <v>tegel</v>
      </c>
      <c r="AX31" s="335" t="str">
        <f t="shared" si="16"/>
        <v>behang</v>
      </c>
      <c r="AY31" s="333" t="str">
        <f t="shared" si="16"/>
        <v>betimmering (lambrisering)</v>
      </c>
      <c r="AZ31" s="336" t="str">
        <f t="shared" si="16"/>
        <v>anders</v>
      </c>
      <c r="BA31" s="328"/>
      <c r="BB31" s="333" t="str">
        <f>BB4</f>
        <v>plint</v>
      </c>
      <c r="BC31" s="337" t="str">
        <f>BC4</f>
        <v>knieschotten</v>
      </c>
      <c r="BD31" s="332"/>
      <c r="BE31" s="333" t="str">
        <f t="shared" ref="BE31:BL31" si="17">BE4</f>
        <v>Vinyl</v>
      </c>
      <c r="BF31" s="334" t="str">
        <f t="shared" si="17"/>
        <v>Marmoleum</v>
      </c>
      <c r="BG31" s="333" t="str">
        <f t="shared" si="17"/>
        <v>vloerbedekking</v>
      </c>
      <c r="BH31" s="335" t="str">
        <f t="shared" si="17"/>
        <v>laminaat</v>
      </c>
      <c r="BI31" s="333" t="str">
        <f t="shared" si="17"/>
        <v>Parket</v>
      </c>
      <c r="BJ31" s="336" t="str">
        <f t="shared" si="17"/>
        <v>Tegels</v>
      </c>
      <c r="BK31" s="333" t="str">
        <f t="shared" si="17"/>
        <v>Cement dekvloer</v>
      </c>
      <c r="BL31" s="337" t="str">
        <f t="shared" si="17"/>
        <v>anders</v>
      </c>
      <c r="BM31" s="333" t="str">
        <f t="shared" ref="BM31:BN31" si="18">BM4</f>
        <v xml:space="preserve">Toeslag tegen fundering 300mm hoogte Lengte buiten gevel </v>
      </c>
      <c r="BN31" s="334" t="str">
        <f t="shared" si="18"/>
        <v>toeslag balken/ribcassetevloeren 10%</v>
      </c>
    </row>
    <row r="32" spans="1:66" s="305" customFormat="1" ht="17.25" customHeight="1" x14ac:dyDescent="0.2">
      <c r="A32" s="1264"/>
      <c r="B32" s="303" t="s">
        <v>266</v>
      </c>
      <c r="C32" s="304"/>
      <c r="D32" s="303"/>
      <c r="E32" s="303"/>
      <c r="F32" s="303"/>
      <c r="G32" s="303"/>
      <c r="H32" s="303"/>
      <c r="I32" s="303"/>
      <c r="J32" s="303"/>
      <c r="K32" s="303"/>
      <c r="L32" s="303"/>
      <c r="N32" s="303" t="s">
        <v>267</v>
      </c>
      <c r="O32" s="304"/>
      <c r="P32" s="303"/>
      <c r="Q32" s="303"/>
      <c r="R32" s="303"/>
      <c r="S32" s="303"/>
      <c r="T32" s="303"/>
      <c r="U32" s="303"/>
      <c r="V32" s="303"/>
      <c r="W32" s="303"/>
      <c r="X32" s="303"/>
      <c r="Y32" s="303"/>
      <c r="Z32" s="303"/>
      <c r="AA32" s="304"/>
      <c r="AB32" s="1275" t="s">
        <v>268</v>
      </c>
      <c r="AC32" s="1275"/>
      <c r="AD32" s="414"/>
      <c r="AE32" s="414"/>
      <c r="AF32" s="414"/>
      <c r="AG32" s="414"/>
      <c r="AH32" s="414"/>
      <c r="AI32" s="414"/>
      <c r="AJ32" s="414"/>
      <c r="AK32" s="414"/>
      <c r="AL32" s="414"/>
      <c r="AM32" s="414"/>
      <c r="AN32" s="414"/>
      <c r="AO32" s="414"/>
      <c r="AP32" s="414"/>
      <c r="AQ32" s="414"/>
      <c r="AR32" s="357"/>
      <c r="AS32" s="414"/>
      <c r="AT32" s="414"/>
      <c r="AU32" s="414"/>
      <c r="AV32" s="415">
        <v>0.8</v>
      </c>
      <c r="AW32" s="414"/>
      <c r="AX32" s="414"/>
      <c r="AY32" s="414"/>
      <c r="AZ32" s="414"/>
      <c r="BA32" s="414"/>
      <c r="BB32" s="414"/>
      <c r="BC32" s="414"/>
      <c r="BD32" s="416"/>
      <c r="BE32" s="414"/>
      <c r="BF32" s="414"/>
      <c r="BG32" s="414"/>
      <c r="BH32" s="414"/>
      <c r="BI32" s="414"/>
      <c r="BJ32" s="414"/>
      <c r="BM32" s="414"/>
      <c r="BN32" s="414"/>
    </row>
    <row r="33" spans="1:66" s="305" customFormat="1" ht="17.25" customHeight="1" x14ac:dyDescent="0.2">
      <c r="A33" s="1264"/>
      <c r="B33" s="306"/>
      <c r="C33" s="307" t="s">
        <v>212</v>
      </c>
      <c r="D33" s="308"/>
      <c r="E33" s="307" t="s">
        <v>214</v>
      </c>
      <c r="F33" s="308"/>
      <c r="G33" s="307" t="s">
        <v>215</v>
      </c>
      <c r="H33" s="308"/>
      <c r="I33" s="307" t="s">
        <v>269</v>
      </c>
      <c r="J33" s="308"/>
      <c r="K33" s="307" t="s">
        <v>270</v>
      </c>
      <c r="L33" s="308"/>
      <c r="O33" s="307" t="s">
        <v>212</v>
      </c>
      <c r="P33" s="308"/>
      <c r="Q33" s="307" t="s">
        <v>213</v>
      </c>
      <c r="R33" s="308"/>
      <c r="S33" s="307" t="s">
        <v>215</v>
      </c>
      <c r="T33" s="308"/>
      <c r="U33" s="307" t="s">
        <v>270</v>
      </c>
      <c r="V33" s="308"/>
      <c r="W33" s="307" t="s">
        <v>224</v>
      </c>
      <c r="X33" s="308"/>
      <c r="Y33" s="307" t="s">
        <v>271</v>
      </c>
      <c r="Z33" s="308"/>
      <c r="AA33" s="309"/>
      <c r="AB33" s="1276" t="s">
        <v>270</v>
      </c>
      <c r="AC33" s="1277"/>
      <c r="AD33" s="414"/>
      <c r="AE33" s="414"/>
      <c r="AF33" s="414"/>
      <c r="AG33" s="414"/>
      <c r="AH33" s="414"/>
      <c r="AI33" s="414"/>
      <c r="AJ33" s="414"/>
      <c r="AK33" s="414"/>
      <c r="AL33" s="414"/>
      <c r="AM33" s="414"/>
      <c r="AN33" s="414"/>
      <c r="AO33" s="414"/>
      <c r="AP33" s="414"/>
      <c r="AQ33" s="414"/>
      <c r="AR33" s="357"/>
      <c r="AS33" s="414"/>
      <c r="AT33" s="414"/>
      <c r="AU33" s="414"/>
      <c r="AV33" s="417">
        <f>AV30*AV32</f>
        <v>0</v>
      </c>
      <c r="AW33" s="414"/>
      <c r="AX33" s="414"/>
      <c r="AY33" s="414"/>
      <c r="AZ33" s="414"/>
      <c r="BA33" s="414"/>
      <c r="BB33" s="414"/>
      <c r="BC33" s="414"/>
      <c r="BD33" s="414"/>
      <c r="BE33" s="414"/>
      <c r="BF33" s="414"/>
      <c r="BG33" s="414"/>
      <c r="BH33" s="414"/>
      <c r="BI33" s="414"/>
      <c r="BJ33" s="414"/>
      <c r="BM33" s="414"/>
      <c r="BN33" s="414"/>
    </row>
    <row r="34" spans="1:66" s="305" customFormat="1" ht="15.75" customHeight="1" x14ac:dyDescent="0.2">
      <c r="A34" s="1264"/>
      <c r="B34" s="310" t="s">
        <v>101</v>
      </c>
      <c r="C34" s="311">
        <f>SUM(C5:C30)</f>
        <v>0</v>
      </c>
      <c r="D34" s="312" t="s">
        <v>73</v>
      </c>
      <c r="E34" s="313">
        <f>SUM(E5:E30)</f>
        <v>0</v>
      </c>
      <c r="F34" s="314" t="s">
        <v>71</v>
      </c>
      <c r="G34" s="313">
        <f>SUM(G5:G30)</f>
        <v>0</v>
      </c>
      <c r="H34" s="314" t="s">
        <v>71</v>
      </c>
      <c r="I34" s="313">
        <f>SUM(I5:I30)</f>
        <v>0</v>
      </c>
      <c r="J34" s="312" t="s">
        <v>71</v>
      </c>
      <c r="K34" s="315">
        <f>SUM(K5:K30)</f>
        <v>0</v>
      </c>
      <c r="L34" s="316" t="s">
        <v>74</v>
      </c>
      <c r="O34" s="311">
        <f>SUM(O5:O30)</f>
        <v>0</v>
      </c>
      <c r="P34" s="312" t="s">
        <v>73</v>
      </c>
      <c r="Q34" s="313">
        <f>SUM(Q5:Q30)</f>
        <v>0</v>
      </c>
      <c r="R34" s="314" t="s">
        <v>71</v>
      </c>
      <c r="S34" s="313">
        <f>SUM(S5:S30)</f>
        <v>0</v>
      </c>
      <c r="T34" s="314" t="s">
        <v>71</v>
      </c>
      <c r="U34" s="317">
        <f>SUM(U5:U30)</f>
        <v>0</v>
      </c>
      <c r="V34" s="318" t="s">
        <v>74</v>
      </c>
      <c r="W34" s="313">
        <f>SUM(W5:W30)</f>
        <v>0</v>
      </c>
      <c r="X34" s="312" t="s">
        <v>71</v>
      </c>
      <c r="Y34" s="313">
        <f>SUM(Y5:Y30)</f>
        <v>0</v>
      </c>
      <c r="Z34" s="319" t="s">
        <v>71</v>
      </c>
      <c r="AA34" s="320"/>
      <c r="AB34" s="321">
        <f>+K34-U34</f>
        <v>0</v>
      </c>
      <c r="AC34" s="316" t="s">
        <v>74</v>
      </c>
      <c r="AR34" s="357"/>
    </row>
    <row r="35" spans="1:66" s="305" customFormat="1" ht="15.75" customHeight="1" x14ac:dyDescent="0.2">
      <c r="A35" s="1264"/>
      <c r="B35" s="418"/>
      <c r="C35" s="418"/>
      <c r="D35" s="418"/>
      <c r="E35" s="419"/>
      <c r="F35" s="419"/>
      <c r="G35" s="419"/>
      <c r="H35" s="419"/>
      <c r="I35" s="419"/>
      <c r="J35" s="419"/>
      <c r="K35" s="419"/>
      <c r="L35" s="419"/>
      <c r="O35" s="419"/>
      <c r="P35" s="419"/>
      <c r="Q35" s="419"/>
      <c r="R35" s="420"/>
      <c r="S35" s="420"/>
      <c r="T35" s="421"/>
      <c r="U35" s="421"/>
      <c r="V35" s="421"/>
      <c r="W35" s="421"/>
      <c r="X35" s="421"/>
      <c r="Y35" s="421"/>
      <c r="Z35" s="421"/>
      <c r="AA35" s="421"/>
      <c r="AB35" s="421"/>
      <c r="AC35" s="421"/>
      <c r="AR35" s="357"/>
    </row>
    <row r="36" spans="1:66" s="305" customFormat="1" ht="15.75" customHeight="1" x14ac:dyDescent="0.2">
      <c r="A36" s="1264"/>
      <c r="B36" s="418"/>
      <c r="C36" s="418"/>
      <c r="D36" s="418"/>
      <c r="E36" s="419"/>
      <c r="F36" s="419"/>
      <c r="G36" s="419"/>
      <c r="H36" s="419"/>
      <c r="I36" s="419"/>
      <c r="J36" s="419"/>
      <c r="K36" s="419"/>
      <c r="L36" s="419"/>
      <c r="M36" s="419"/>
      <c r="N36" s="419"/>
      <c r="O36" s="419"/>
      <c r="P36" s="419"/>
      <c r="Q36" s="419"/>
      <c r="R36" s="419"/>
      <c r="S36" s="420"/>
      <c r="T36" s="420"/>
      <c r="U36" s="421"/>
      <c r="V36" s="421"/>
      <c r="W36" s="421"/>
      <c r="X36" s="421"/>
      <c r="Y36" s="421"/>
      <c r="Z36" s="421"/>
      <c r="AA36" s="421"/>
      <c r="AB36" s="421"/>
      <c r="AC36" s="421"/>
    </row>
    <row r="37" spans="1:66" s="305" customFormat="1" ht="32.25" customHeight="1" x14ac:dyDescent="0.2">
      <c r="A37" s="1264"/>
      <c r="B37" s="422"/>
      <c r="C37" s="423"/>
      <c r="D37" s="423"/>
      <c r="E37" s="423"/>
      <c r="F37" s="423"/>
      <c r="G37" s="423"/>
      <c r="H37" s="423"/>
      <c r="I37" s="424"/>
      <c r="J37" s="424"/>
      <c r="K37" s="424"/>
      <c r="L37" s="424"/>
      <c r="M37" s="425"/>
      <c r="N37" s="425"/>
      <c r="O37" s="425"/>
      <c r="P37" s="425"/>
      <c r="Q37" s="424"/>
      <c r="R37" s="424"/>
      <c r="S37" s="424"/>
      <c r="T37" s="424"/>
      <c r="U37" s="366"/>
      <c r="V37" s="366"/>
    </row>
    <row r="38" spans="1:66" s="305" customFormat="1" ht="14.25" x14ac:dyDescent="0.2">
      <c r="A38" s="1264"/>
      <c r="B38" s="352" t="s">
        <v>272</v>
      </c>
      <c r="C38" s="1274" t="s">
        <v>212</v>
      </c>
      <c r="D38" s="1274"/>
      <c r="E38" s="1274" t="s">
        <v>213</v>
      </c>
      <c r="F38" s="1274"/>
      <c r="G38" s="1274" t="s">
        <v>215</v>
      </c>
      <c r="H38" s="1274"/>
      <c r="I38" s="1274" t="s">
        <v>258</v>
      </c>
      <c r="J38" s="1274"/>
      <c r="N38" s="352" t="s">
        <v>273</v>
      </c>
      <c r="O38" s="1269" t="s">
        <v>212</v>
      </c>
      <c r="P38" s="1270"/>
      <c r="Q38" s="1269" t="s">
        <v>213</v>
      </c>
      <c r="R38" s="1270"/>
      <c r="S38" s="1269" t="s">
        <v>215</v>
      </c>
      <c r="T38" s="1270"/>
      <c r="U38" s="1269" t="s">
        <v>258</v>
      </c>
      <c r="V38" s="1270"/>
    </row>
    <row r="39" spans="1:66" s="305" customFormat="1" ht="15.75" customHeight="1" x14ac:dyDescent="0.2">
      <c r="A39" s="1264"/>
      <c r="B39" s="351"/>
      <c r="C39" s="426"/>
      <c r="D39" s="427"/>
      <c r="E39" s="426"/>
      <c r="F39" s="427"/>
      <c r="G39" s="426"/>
      <c r="H39" s="427"/>
      <c r="I39" s="426"/>
      <c r="J39" s="427"/>
      <c r="N39" s="351"/>
      <c r="O39" s="426"/>
      <c r="P39" s="427"/>
      <c r="Q39" s="426"/>
      <c r="R39" s="427"/>
      <c r="S39" s="426"/>
      <c r="T39" s="427"/>
      <c r="U39" s="426"/>
      <c r="V39" s="427"/>
    </row>
    <row r="40" spans="1:66" s="305" customFormat="1" ht="15.75" customHeight="1" x14ac:dyDescent="0.2">
      <c r="A40" s="1264"/>
      <c r="B40" s="372"/>
      <c r="C40" s="428">
        <v>0</v>
      </c>
      <c r="D40" s="369" t="s">
        <v>73</v>
      </c>
      <c r="E40" s="429">
        <v>0</v>
      </c>
      <c r="F40" s="369" t="s">
        <v>71</v>
      </c>
      <c r="G40" s="429">
        <v>0</v>
      </c>
      <c r="H40" s="369" t="s">
        <v>71</v>
      </c>
      <c r="I40" s="429">
        <f>C40*E40*G40</f>
        <v>0</v>
      </c>
      <c r="J40" s="369" t="s">
        <v>74</v>
      </c>
      <c r="N40" s="372"/>
      <c r="O40" s="430">
        <v>0</v>
      </c>
      <c r="P40" s="369" t="s">
        <v>73</v>
      </c>
      <c r="Q40" s="429">
        <v>0</v>
      </c>
      <c r="R40" s="369" t="s">
        <v>71</v>
      </c>
      <c r="S40" s="429">
        <v>0</v>
      </c>
      <c r="T40" s="369" t="s">
        <v>71</v>
      </c>
      <c r="U40" s="429">
        <f>O40*Q40*S40</f>
        <v>0</v>
      </c>
      <c r="V40" s="369" t="s">
        <v>74</v>
      </c>
    </row>
    <row r="41" spans="1:66" s="305" customFormat="1" ht="15.75" customHeight="1" x14ac:dyDescent="0.2">
      <c r="A41" s="1264"/>
      <c r="B41" s="372"/>
      <c r="C41" s="428">
        <v>0</v>
      </c>
      <c r="D41" s="369" t="s">
        <v>73</v>
      </c>
      <c r="E41" s="429">
        <v>0</v>
      </c>
      <c r="F41" s="369" t="s">
        <v>71</v>
      </c>
      <c r="G41" s="429">
        <v>0</v>
      </c>
      <c r="H41" s="369" t="s">
        <v>71</v>
      </c>
      <c r="I41" s="429">
        <f t="shared" ref="I41:I60" si="19">C41*E41*G41</f>
        <v>0</v>
      </c>
      <c r="J41" s="369" t="s">
        <v>74</v>
      </c>
      <c r="N41" s="372"/>
      <c r="O41" s="430">
        <v>0</v>
      </c>
      <c r="P41" s="369" t="s">
        <v>73</v>
      </c>
      <c r="Q41" s="429">
        <v>0</v>
      </c>
      <c r="R41" s="369" t="s">
        <v>71</v>
      </c>
      <c r="S41" s="429">
        <v>0</v>
      </c>
      <c r="T41" s="369" t="s">
        <v>71</v>
      </c>
      <c r="U41" s="429">
        <f t="shared" ref="U41:U60" si="20">O41*Q41*S41</f>
        <v>0</v>
      </c>
      <c r="V41" s="369" t="s">
        <v>74</v>
      </c>
    </row>
    <row r="42" spans="1:66" s="305" customFormat="1" ht="15.75" customHeight="1" x14ac:dyDescent="0.2">
      <c r="A42" s="1264"/>
      <c r="B42" s="372"/>
      <c r="C42" s="428">
        <v>0</v>
      </c>
      <c r="D42" s="369" t="s">
        <v>73</v>
      </c>
      <c r="E42" s="429">
        <v>0</v>
      </c>
      <c r="F42" s="369" t="s">
        <v>71</v>
      </c>
      <c r="G42" s="429">
        <v>0</v>
      </c>
      <c r="H42" s="369" t="s">
        <v>71</v>
      </c>
      <c r="I42" s="429">
        <f t="shared" si="19"/>
        <v>0</v>
      </c>
      <c r="J42" s="369" t="s">
        <v>74</v>
      </c>
      <c r="N42" s="372"/>
      <c r="O42" s="430">
        <v>0</v>
      </c>
      <c r="P42" s="369" t="s">
        <v>73</v>
      </c>
      <c r="Q42" s="429">
        <v>0</v>
      </c>
      <c r="R42" s="369" t="s">
        <v>71</v>
      </c>
      <c r="S42" s="429">
        <v>0</v>
      </c>
      <c r="T42" s="369" t="s">
        <v>71</v>
      </c>
      <c r="U42" s="429">
        <f t="shared" si="20"/>
        <v>0</v>
      </c>
      <c r="V42" s="369" t="s">
        <v>74</v>
      </c>
    </row>
    <row r="43" spans="1:66" s="305" customFormat="1" ht="15.75" customHeight="1" x14ac:dyDescent="0.2">
      <c r="A43" s="1264"/>
      <c r="B43" s="372"/>
      <c r="C43" s="428">
        <v>0</v>
      </c>
      <c r="D43" s="369" t="s">
        <v>73</v>
      </c>
      <c r="E43" s="429">
        <v>0</v>
      </c>
      <c r="F43" s="369" t="s">
        <v>71</v>
      </c>
      <c r="G43" s="429">
        <v>0</v>
      </c>
      <c r="H43" s="369" t="s">
        <v>71</v>
      </c>
      <c r="I43" s="429">
        <f t="shared" si="19"/>
        <v>0</v>
      </c>
      <c r="J43" s="369" t="s">
        <v>74</v>
      </c>
      <c r="N43" s="372"/>
      <c r="O43" s="430">
        <v>0</v>
      </c>
      <c r="P43" s="369" t="s">
        <v>73</v>
      </c>
      <c r="Q43" s="429">
        <v>0</v>
      </c>
      <c r="R43" s="369" t="s">
        <v>71</v>
      </c>
      <c r="S43" s="429">
        <v>0</v>
      </c>
      <c r="T43" s="369" t="s">
        <v>71</v>
      </c>
      <c r="U43" s="429">
        <f t="shared" si="20"/>
        <v>0</v>
      </c>
      <c r="V43" s="369" t="s">
        <v>74</v>
      </c>
    </row>
    <row r="44" spans="1:66" s="305" customFormat="1" ht="15.75" customHeight="1" x14ac:dyDescent="0.2">
      <c r="A44" s="1264"/>
      <c r="B44" s="372"/>
      <c r="C44" s="428">
        <v>0</v>
      </c>
      <c r="D44" s="369" t="s">
        <v>73</v>
      </c>
      <c r="E44" s="429">
        <v>0</v>
      </c>
      <c r="F44" s="369" t="s">
        <v>71</v>
      </c>
      <c r="G44" s="429">
        <v>0</v>
      </c>
      <c r="H44" s="369" t="s">
        <v>71</v>
      </c>
      <c r="I44" s="429">
        <f t="shared" si="19"/>
        <v>0</v>
      </c>
      <c r="J44" s="369" t="s">
        <v>74</v>
      </c>
      <c r="N44" s="372"/>
      <c r="O44" s="430">
        <v>0</v>
      </c>
      <c r="P44" s="369" t="s">
        <v>73</v>
      </c>
      <c r="Q44" s="429">
        <v>0</v>
      </c>
      <c r="R44" s="369" t="s">
        <v>71</v>
      </c>
      <c r="S44" s="429">
        <v>0</v>
      </c>
      <c r="T44" s="369" t="s">
        <v>71</v>
      </c>
      <c r="U44" s="429">
        <f t="shared" si="20"/>
        <v>0</v>
      </c>
      <c r="V44" s="369" t="s">
        <v>74</v>
      </c>
    </row>
    <row r="45" spans="1:66" s="305" customFormat="1" ht="15.75" customHeight="1" x14ac:dyDescent="0.2">
      <c r="A45" s="1264"/>
      <c r="B45" s="372"/>
      <c r="C45" s="428">
        <v>0</v>
      </c>
      <c r="D45" s="369" t="s">
        <v>73</v>
      </c>
      <c r="E45" s="429">
        <v>0</v>
      </c>
      <c r="F45" s="369" t="s">
        <v>71</v>
      </c>
      <c r="G45" s="429">
        <v>0</v>
      </c>
      <c r="H45" s="369" t="s">
        <v>71</v>
      </c>
      <c r="I45" s="429">
        <f t="shared" si="19"/>
        <v>0</v>
      </c>
      <c r="J45" s="369" t="s">
        <v>74</v>
      </c>
      <c r="N45" s="372"/>
      <c r="O45" s="430">
        <v>0</v>
      </c>
      <c r="P45" s="369" t="s">
        <v>73</v>
      </c>
      <c r="Q45" s="429">
        <v>0</v>
      </c>
      <c r="R45" s="369" t="s">
        <v>71</v>
      </c>
      <c r="S45" s="429">
        <v>0</v>
      </c>
      <c r="T45" s="369" t="s">
        <v>71</v>
      </c>
      <c r="U45" s="429">
        <f t="shared" si="20"/>
        <v>0</v>
      </c>
      <c r="V45" s="369" t="s">
        <v>74</v>
      </c>
    </row>
    <row r="46" spans="1:66" s="305" customFormat="1" ht="15.75" customHeight="1" x14ac:dyDescent="0.2">
      <c r="A46" s="1264"/>
      <c r="B46" s="372"/>
      <c r="C46" s="428">
        <v>0</v>
      </c>
      <c r="D46" s="369" t="s">
        <v>73</v>
      </c>
      <c r="E46" s="429">
        <v>0</v>
      </c>
      <c r="F46" s="369" t="s">
        <v>71</v>
      </c>
      <c r="G46" s="429">
        <v>0</v>
      </c>
      <c r="H46" s="369" t="s">
        <v>71</v>
      </c>
      <c r="I46" s="429">
        <f t="shared" si="19"/>
        <v>0</v>
      </c>
      <c r="J46" s="369" t="s">
        <v>74</v>
      </c>
      <c r="N46" s="372"/>
      <c r="O46" s="430">
        <v>0</v>
      </c>
      <c r="P46" s="369" t="s">
        <v>73</v>
      </c>
      <c r="Q46" s="429">
        <v>0</v>
      </c>
      <c r="R46" s="369" t="s">
        <v>71</v>
      </c>
      <c r="S46" s="429">
        <v>0</v>
      </c>
      <c r="T46" s="369" t="s">
        <v>71</v>
      </c>
      <c r="U46" s="429">
        <f t="shared" si="20"/>
        <v>0</v>
      </c>
      <c r="V46" s="369" t="s">
        <v>74</v>
      </c>
    </row>
    <row r="47" spans="1:66" s="305" customFormat="1" ht="15.75" customHeight="1" x14ac:dyDescent="0.2">
      <c r="A47" s="1264"/>
      <c r="B47" s="372"/>
      <c r="C47" s="428">
        <v>0</v>
      </c>
      <c r="D47" s="369" t="s">
        <v>73</v>
      </c>
      <c r="E47" s="429">
        <v>0</v>
      </c>
      <c r="F47" s="369" t="s">
        <v>71</v>
      </c>
      <c r="G47" s="429">
        <v>0</v>
      </c>
      <c r="H47" s="369" t="s">
        <v>71</v>
      </c>
      <c r="I47" s="429">
        <f t="shared" si="19"/>
        <v>0</v>
      </c>
      <c r="J47" s="369" t="s">
        <v>74</v>
      </c>
      <c r="N47" s="372"/>
      <c r="O47" s="430">
        <v>0</v>
      </c>
      <c r="P47" s="369" t="s">
        <v>73</v>
      </c>
      <c r="Q47" s="429">
        <v>0</v>
      </c>
      <c r="R47" s="369" t="s">
        <v>71</v>
      </c>
      <c r="S47" s="429">
        <v>0</v>
      </c>
      <c r="T47" s="369" t="s">
        <v>71</v>
      </c>
      <c r="U47" s="429">
        <f t="shared" si="20"/>
        <v>0</v>
      </c>
      <c r="V47" s="369" t="s">
        <v>74</v>
      </c>
    </row>
    <row r="48" spans="1:66" s="305" customFormat="1" ht="15.75" customHeight="1" x14ac:dyDescent="0.2">
      <c r="A48" s="1264"/>
      <c r="B48" s="372"/>
      <c r="C48" s="428">
        <v>0</v>
      </c>
      <c r="D48" s="369" t="s">
        <v>73</v>
      </c>
      <c r="E48" s="429">
        <v>0</v>
      </c>
      <c r="F48" s="369" t="s">
        <v>71</v>
      </c>
      <c r="G48" s="429">
        <v>0</v>
      </c>
      <c r="H48" s="369" t="s">
        <v>71</v>
      </c>
      <c r="I48" s="429">
        <f t="shared" si="19"/>
        <v>0</v>
      </c>
      <c r="J48" s="369" t="s">
        <v>74</v>
      </c>
      <c r="N48" s="372"/>
      <c r="O48" s="430">
        <v>0</v>
      </c>
      <c r="P48" s="369" t="s">
        <v>73</v>
      </c>
      <c r="Q48" s="429">
        <v>0</v>
      </c>
      <c r="R48" s="369" t="s">
        <v>71</v>
      </c>
      <c r="S48" s="429">
        <v>0</v>
      </c>
      <c r="T48" s="369" t="s">
        <v>71</v>
      </c>
      <c r="U48" s="429">
        <f t="shared" si="20"/>
        <v>0</v>
      </c>
      <c r="V48" s="369" t="s">
        <v>74</v>
      </c>
    </row>
    <row r="49" spans="1:22" s="305" customFormat="1" ht="15.75" customHeight="1" x14ac:dyDescent="0.2">
      <c r="A49" s="1264"/>
      <c r="B49" s="372"/>
      <c r="C49" s="428">
        <v>0</v>
      </c>
      <c r="D49" s="369" t="s">
        <v>73</v>
      </c>
      <c r="E49" s="429">
        <v>0</v>
      </c>
      <c r="F49" s="369" t="s">
        <v>71</v>
      </c>
      <c r="G49" s="429">
        <v>0</v>
      </c>
      <c r="H49" s="369" t="s">
        <v>71</v>
      </c>
      <c r="I49" s="429">
        <f t="shared" si="19"/>
        <v>0</v>
      </c>
      <c r="J49" s="369" t="s">
        <v>74</v>
      </c>
      <c r="N49" s="372"/>
      <c r="O49" s="430">
        <v>0</v>
      </c>
      <c r="P49" s="369" t="s">
        <v>73</v>
      </c>
      <c r="Q49" s="429">
        <v>0</v>
      </c>
      <c r="R49" s="369" t="s">
        <v>71</v>
      </c>
      <c r="S49" s="429">
        <v>0</v>
      </c>
      <c r="T49" s="369" t="s">
        <v>71</v>
      </c>
      <c r="U49" s="429">
        <f t="shared" si="20"/>
        <v>0</v>
      </c>
      <c r="V49" s="369" t="s">
        <v>74</v>
      </c>
    </row>
    <row r="50" spans="1:22" s="305" customFormat="1" ht="15.75" customHeight="1" x14ac:dyDescent="0.2">
      <c r="A50" s="1264"/>
      <c r="B50" s="372"/>
      <c r="C50" s="428">
        <v>0</v>
      </c>
      <c r="D50" s="369" t="s">
        <v>73</v>
      </c>
      <c r="E50" s="429">
        <v>0</v>
      </c>
      <c r="F50" s="369" t="s">
        <v>71</v>
      </c>
      <c r="G50" s="429">
        <v>0</v>
      </c>
      <c r="H50" s="369" t="s">
        <v>71</v>
      </c>
      <c r="I50" s="429">
        <f t="shared" si="19"/>
        <v>0</v>
      </c>
      <c r="J50" s="369" t="s">
        <v>74</v>
      </c>
      <c r="N50" s="372"/>
      <c r="O50" s="430">
        <v>0</v>
      </c>
      <c r="P50" s="369" t="s">
        <v>73</v>
      </c>
      <c r="Q50" s="429">
        <v>0</v>
      </c>
      <c r="R50" s="369" t="s">
        <v>71</v>
      </c>
      <c r="S50" s="429">
        <v>0</v>
      </c>
      <c r="T50" s="369" t="s">
        <v>71</v>
      </c>
      <c r="U50" s="429">
        <f t="shared" si="20"/>
        <v>0</v>
      </c>
      <c r="V50" s="369" t="s">
        <v>74</v>
      </c>
    </row>
    <row r="51" spans="1:22" s="305" customFormat="1" ht="15.75" customHeight="1" x14ac:dyDescent="0.2">
      <c r="A51" s="1264"/>
      <c r="B51" s="372"/>
      <c r="C51" s="428">
        <v>0</v>
      </c>
      <c r="D51" s="369" t="s">
        <v>73</v>
      </c>
      <c r="E51" s="429">
        <v>0</v>
      </c>
      <c r="F51" s="369" t="s">
        <v>71</v>
      </c>
      <c r="G51" s="429">
        <v>0</v>
      </c>
      <c r="H51" s="369" t="s">
        <v>71</v>
      </c>
      <c r="I51" s="429">
        <f t="shared" si="19"/>
        <v>0</v>
      </c>
      <c r="J51" s="369" t="s">
        <v>74</v>
      </c>
      <c r="N51" s="372"/>
      <c r="O51" s="430">
        <v>0</v>
      </c>
      <c r="P51" s="369" t="s">
        <v>73</v>
      </c>
      <c r="Q51" s="429">
        <v>0</v>
      </c>
      <c r="R51" s="369" t="s">
        <v>71</v>
      </c>
      <c r="S51" s="429">
        <v>0</v>
      </c>
      <c r="T51" s="369" t="s">
        <v>71</v>
      </c>
      <c r="U51" s="429">
        <f t="shared" si="20"/>
        <v>0</v>
      </c>
      <c r="V51" s="369" t="s">
        <v>74</v>
      </c>
    </row>
    <row r="52" spans="1:22" s="305" customFormat="1" ht="15.75" customHeight="1" x14ac:dyDescent="0.2">
      <c r="A52" s="1264"/>
      <c r="B52" s="372"/>
      <c r="C52" s="428">
        <v>0</v>
      </c>
      <c r="D52" s="369" t="s">
        <v>73</v>
      </c>
      <c r="E52" s="429">
        <v>0</v>
      </c>
      <c r="F52" s="369" t="s">
        <v>71</v>
      </c>
      <c r="G52" s="429">
        <v>0</v>
      </c>
      <c r="H52" s="369" t="s">
        <v>71</v>
      </c>
      <c r="I52" s="429">
        <f t="shared" si="19"/>
        <v>0</v>
      </c>
      <c r="J52" s="369" t="s">
        <v>74</v>
      </c>
      <c r="N52" s="372"/>
      <c r="O52" s="430">
        <v>0</v>
      </c>
      <c r="P52" s="369" t="s">
        <v>73</v>
      </c>
      <c r="Q52" s="429">
        <v>0</v>
      </c>
      <c r="R52" s="369" t="s">
        <v>71</v>
      </c>
      <c r="S52" s="429">
        <v>0</v>
      </c>
      <c r="T52" s="369" t="s">
        <v>71</v>
      </c>
      <c r="U52" s="429">
        <f t="shared" si="20"/>
        <v>0</v>
      </c>
      <c r="V52" s="369" t="s">
        <v>74</v>
      </c>
    </row>
    <row r="53" spans="1:22" s="305" customFormat="1" ht="15.75" customHeight="1" x14ac:dyDescent="0.2">
      <c r="A53" s="1264"/>
      <c r="B53" s="372"/>
      <c r="C53" s="428">
        <v>0</v>
      </c>
      <c r="D53" s="369" t="s">
        <v>73</v>
      </c>
      <c r="E53" s="429">
        <v>0</v>
      </c>
      <c r="F53" s="369" t="s">
        <v>71</v>
      </c>
      <c r="G53" s="429">
        <v>0</v>
      </c>
      <c r="H53" s="369" t="s">
        <v>71</v>
      </c>
      <c r="I53" s="429">
        <f t="shared" si="19"/>
        <v>0</v>
      </c>
      <c r="J53" s="369" t="s">
        <v>74</v>
      </c>
      <c r="N53" s="372"/>
      <c r="O53" s="430">
        <v>0</v>
      </c>
      <c r="P53" s="369" t="s">
        <v>73</v>
      </c>
      <c r="Q53" s="429">
        <v>0</v>
      </c>
      <c r="R53" s="369" t="s">
        <v>71</v>
      </c>
      <c r="S53" s="429">
        <v>0</v>
      </c>
      <c r="T53" s="369" t="s">
        <v>71</v>
      </c>
      <c r="U53" s="429">
        <f t="shared" si="20"/>
        <v>0</v>
      </c>
      <c r="V53" s="369" t="s">
        <v>74</v>
      </c>
    </row>
    <row r="54" spans="1:22" s="305" customFormat="1" ht="15.75" customHeight="1" x14ac:dyDescent="0.2">
      <c r="A54" s="1264"/>
      <c r="B54" s="372"/>
      <c r="C54" s="428">
        <v>0</v>
      </c>
      <c r="D54" s="369" t="s">
        <v>73</v>
      </c>
      <c r="E54" s="429">
        <v>0</v>
      </c>
      <c r="F54" s="369" t="s">
        <v>71</v>
      </c>
      <c r="G54" s="429">
        <v>0</v>
      </c>
      <c r="H54" s="369" t="s">
        <v>71</v>
      </c>
      <c r="I54" s="429">
        <f t="shared" si="19"/>
        <v>0</v>
      </c>
      <c r="J54" s="369" t="s">
        <v>74</v>
      </c>
      <c r="N54" s="372"/>
      <c r="O54" s="430">
        <v>0</v>
      </c>
      <c r="P54" s="369" t="s">
        <v>73</v>
      </c>
      <c r="Q54" s="429">
        <v>0</v>
      </c>
      <c r="R54" s="369" t="s">
        <v>71</v>
      </c>
      <c r="S54" s="429">
        <v>0</v>
      </c>
      <c r="T54" s="369" t="s">
        <v>71</v>
      </c>
      <c r="U54" s="429">
        <f t="shared" si="20"/>
        <v>0</v>
      </c>
      <c r="V54" s="369" t="s">
        <v>74</v>
      </c>
    </row>
    <row r="55" spans="1:22" s="305" customFormat="1" ht="15.75" customHeight="1" x14ac:dyDescent="0.2">
      <c r="A55" s="1264"/>
      <c r="B55" s="372"/>
      <c r="C55" s="428">
        <v>0</v>
      </c>
      <c r="D55" s="369" t="s">
        <v>73</v>
      </c>
      <c r="E55" s="429">
        <v>0</v>
      </c>
      <c r="F55" s="369" t="s">
        <v>71</v>
      </c>
      <c r="G55" s="429">
        <v>0</v>
      </c>
      <c r="H55" s="369" t="s">
        <v>71</v>
      </c>
      <c r="I55" s="429">
        <f t="shared" si="19"/>
        <v>0</v>
      </c>
      <c r="J55" s="369" t="s">
        <v>74</v>
      </c>
      <c r="N55" s="372"/>
      <c r="O55" s="430">
        <v>0</v>
      </c>
      <c r="P55" s="369" t="s">
        <v>73</v>
      </c>
      <c r="Q55" s="429">
        <v>0</v>
      </c>
      <c r="R55" s="369" t="s">
        <v>71</v>
      </c>
      <c r="S55" s="429">
        <v>0</v>
      </c>
      <c r="T55" s="369" t="s">
        <v>71</v>
      </c>
      <c r="U55" s="429">
        <f t="shared" si="20"/>
        <v>0</v>
      </c>
      <c r="V55" s="369" t="s">
        <v>74</v>
      </c>
    </row>
    <row r="56" spans="1:22" s="305" customFormat="1" ht="15.75" customHeight="1" x14ac:dyDescent="0.2">
      <c r="A56" s="1264"/>
      <c r="B56" s="372"/>
      <c r="C56" s="428">
        <v>0</v>
      </c>
      <c r="D56" s="369" t="s">
        <v>73</v>
      </c>
      <c r="E56" s="429">
        <v>0</v>
      </c>
      <c r="F56" s="369" t="s">
        <v>71</v>
      </c>
      <c r="G56" s="429">
        <v>0</v>
      </c>
      <c r="H56" s="369" t="s">
        <v>71</v>
      </c>
      <c r="I56" s="429">
        <f t="shared" si="19"/>
        <v>0</v>
      </c>
      <c r="J56" s="369" t="s">
        <v>74</v>
      </c>
      <c r="N56" s="372"/>
      <c r="O56" s="430">
        <v>0</v>
      </c>
      <c r="P56" s="369" t="s">
        <v>73</v>
      </c>
      <c r="Q56" s="429">
        <v>0</v>
      </c>
      <c r="R56" s="369" t="s">
        <v>71</v>
      </c>
      <c r="S56" s="429">
        <v>0</v>
      </c>
      <c r="T56" s="369" t="s">
        <v>71</v>
      </c>
      <c r="U56" s="429">
        <f t="shared" si="20"/>
        <v>0</v>
      </c>
      <c r="V56" s="369" t="s">
        <v>74</v>
      </c>
    </row>
    <row r="57" spans="1:22" s="305" customFormat="1" ht="15.75" customHeight="1" x14ac:dyDescent="0.2">
      <c r="A57" s="431"/>
      <c r="B57" s="372"/>
      <c r="C57" s="428">
        <v>0</v>
      </c>
      <c r="D57" s="369" t="s">
        <v>73</v>
      </c>
      <c r="E57" s="429">
        <v>0</v>
      </c>
      <c r="F57" s="369" t="s">
        <v>71</v>
      </c>
      <c r="G57" s="429">
        <v>0</v>
      </c>
      <c r="H57" s="369" t="s">
        <v>71</v>
      </c>
      <c r="I57" s="429">
        <f t="shared" si="19"/>
        <v>0</v>
      </c>
      <c r="J57" s="369" t="s">
        <v>74</v>
      </c>
      <c r="N57" s="372"/>
      <c r="O57" s="430">
        <v>0</v>
      </c>
      <c r="P57" s="369" t="s">
        <v>73</v>
      </c>
      <c r="Q57" s="429">
        <v>0</v>
      </c>
      <c r="R57" s="369" t="s">
        <v>71</v>
      </c>
      <c r="S57" s="429">
        <v>0</v>
      </c>
      <c r="T57" s="369" t="s">
        <v>71</v>
      </c>
      <c r="U57" s="429">
        <f t="shared" si="20"/>
        <v>0</v>
      </c>
      <c r="V57" s="369" t="s">
        <v>74</v>
      </c>
    </row>
    <row r="58" spans="1:22" s="305" customFormat="1" ht="15.75" customHeight="1" x14ac:dyDescent="0.2">
      <c r="A58" s="431"/>
      <c r="B58" s="372"/>
      <c r="C58" s="428">
        <v>0</v>
      </c>
      <c r="D58" s="369" t="s">
        <v>73</v>
      </c>
      <c r="E58" s="429">
        <v>0</v>
      </c>
      <c r="F58" s="369" t="s">
        <v>71</v>
      </c>
      <c r="G58" s="429">
        <v>0</v>
      </c>
      <c r="H58" s="369" t="s">
        <v>71</v>
      </c>
      <c r="I58" s="429">
        <f t="shared" si="19"/>
        <v>0</v>
      </c>
      <c r="J58" s="369" t="s">
        <v>74</v>
      </c>
      <c r="N58" s="372"/>
      <c r="O58" s="430">
        <v>0</v>
      </c>
      <c r="P58" s="369" t="s">
        <v>73</v>
      </c>
      <c r="Q58" s="429">
        <v>0</v>
      </c>
      <c r="R58" s="369" t="s">
        <v>71</v>
      </c>
      <c r="S58" s="429">
        <v>0</v>
      </c>
      <c r="T58" s="369" t="s">
        <v>71</v>
      </c>
      <c r="U58" s="429">
        <f t="shared" si="20"/>
        <v>0</v>
      </c>
      <c r="V58" s="369" t="s">
        <v>74</v>
      </c>
    </row>
    <row r="59" spans="1:22" s="305" customFormat="1" ht="15.75" customHeight="1" x14ac:dyDescent="0.2">
      <c r="A59" s="431"/>
      <c r="B59" s="372"/>
      <c r="C59" s="428">
        <v>0</v>
      </c>
      <c r="D59" s="369" t="s">
        <v>73</v>
      </c>
      <c r="E59" s="429">
        <v>0</v>
      </c>
      <c r="F59" s="369" t="s">
        <v>71</v>
      </c>
      <c r="G59" s="429">
        <v>0</v>
      </c>
      <c r="H59" s="369" t="s">
        <v>71</v>
      </c>
      <c r="I59" s="429">
        <f t="shared" si="19"/>
        <v>0</v>
      </c>
      <c r="J59" s="369" t="s">
        <v>74</v>
      </c>
      <c r="N59" s="372"/>
      <c r="O59" s="430">
        <v>0</v>
      </c>
      <c r="P59" s="369" t="s">
        <v>73</v>
      </c>
      <c r="Q59" s="429">
        <v>0</v>
      </c>
      <c r="R59" s="369" t="s">
        <v>71</v>
      </c>
      <c r="S59" s="429">
        <v>0</v>
      </c>
      <c r="T59" s="369" t="s">
        <v>71</v>
      </c>
      <c r="U59" s="429">
        <f t="shared" si="20"/>
        <v>0</v>
      </c>
      <c r="V59" s="369" t="s">
        <v>74</v>
      </c>
    </row>
    <row r="60" spans="1:22" s="305" customFormat="1" ht="15.75" customHeight="1" x14ac:dyDescent="0.2">
      <c r="A60" s="431"/>
      <c r="B60" s="432"/>
      <c r="C60" s="428">
        <v>0</v>
      </c>
      <c r="D60" s="369" t="s">
        <v>73</v>
      </c>
      <c r="E60" s="429">
        <v>0</v>
      </c>
      <c r="F60" s="369" t="s">
        <v>71</v>
      </c>
      <c r="G60" s="429">
        <v>0</v>
      </c>
      <c r="H60" s="369" t="s">
        <v>71</v>
      </c>
      <c r="I60" s="429">
        <f t="shared" si="19"/>
        <v>0</v>
      </c>
      <c r="J60" s="369" t="s">
        <v>74</v>
      </c>
      <c r="N60" s="432"/>
      <c r="O60" s="430">
        <v>0</v>
      </c>
      <c r="P60" s="369" t="s">
        <v>73</v>
      </c>
      <c r="Q60" s="429">
        <v>0</v>
      </c>
      <c r="R60" s="369" t="s">
        <v>71</v>
      </c>
      <c r="S60" s="429">
        <v>0</v>
      </c>
      <c r="T60" s="369" t="s">
        <v>71</v>
      </c>
      <c r="U60" s="429">
        <f t="shared" si="20"/>
        <v>0</v>
      </c>
      <c r="V60" s="369" t="s">
        <v>74</v>
      </c>
    </row>
    <row r="61" spans="1:22" s="305" customFormat="1" ht="15.75" customHeight="1" x14ac:dyDescent="0.2">
      <c r="A61" s="431"/>
      <c r="B61" s="433"/>
      <c r="C61" s="433"/>
      <c r="D61" s="433"/>
      <c r="E61" s="433"/>
      <c r="F61" s="433"/>
      <c r="G61" s="347" t="s">
        <v>107</v>
      </c>
      <c r="H61" s="433"/>
      <c r="I61" s="434">
        <f>SUM(I40:I60)</f>
        <v>0</v>
      </c>
      <c r="J61" s="435" t="s">
        <v>74</v>
      </c>
      <c r="N61" s="433"/>
      <c r="O61" s="433"/>
      <c r="P61" s="433"/>
      <c r="Q61" s="433"/>
      <c r="R61" s="433"/>
      <c r="S61" s="347" t="s">
        <v>107</v>
      </c>
      <c r="T61" s="433"/>
      <c r="U61" s="434">
        <f>SUM(U40:U60)</f>
        <v>0</v>
      </c>
      <c r="V61" s="435" t="s">
        <v>74</v>
      </c>
    </row>
    <row r="62" spans="1:22" s="305" customFormat="1" ht="15.75" customHeight="1" x14ac:dyDescent="0.2">
      <c r="A62" s="322"/>
    </row>
    <row r="63" spans="1:22" s="305" customFormat="1" ht="15.75" customHeight="1" x14ac:dyDescent="0.2">
      <c r="A63" s="322"/>
      <c r="B63" s="345" t="s">
        <v>274</v>
      </c>
      <c r="C63" s="346" t="s">
        <v>212</v>
      </c>
      <c r="D63" s="346"/>
      <c r="E63" s="346" t="s">
        <v>213</v>
      </c>
      <c r="F63" s="346"/>
      <c r="G63" s="346" t="s">
        <v>215</v>
      </c>
      <c r="H63" s="346"/>
      <c r="I63" s="346" t="s">
        <v>258</v>
      </c>
      <c r="J63" s="346"/>
    </row>
    <row r="64" spans="1:22" s="305" customFormat="1" ht="15.75" customHeight="1" x14ac:dyDescent="0.2">
      <c r="A64" s="322"/>
      <c r="B64" s="351"/>
      <c r="C64" s="427"/>
      <c r="D64" s="427"/>
      <c r="E64" s="427"/>
      <c r="F64" s="427"/>
      <c r="G64" s="427"/>
      <c r="H64" s="427"/>
      <c r="I64" s="427"/>
      <c r="J64" s="427"/>
    </row>
    <row r="65" spans="1:10" s="305" customFormat="1" ht="15.75" customHeight="1" x14ac:dyDescent="0.2">
      <c r="B65" s="372"/>
      <c r="C65" s="373">
        <v>0</v>
      </c>
      <c r="D65" s="369" t="s">
        <v>73</v>
      </c>
      <c r="E65" s="374">
        <v>0</v>
      </c>
      <c r="F65" s="369" t="s">
        <v>71</v>
      </c>
      <c r="G65" s="374">
        <v>0</v>
      </c>
      <c r="H65" s="369" t="s">
        <v>71</v>
      </c>
      <c r="I65" s="374">
        <f>C65*E65*G65</f>
        <v>0</v>
      </c>
      <c r="J65" s="369" t="s">
        <v>74</v>
      </c>
    </row>
    <row r="66" spans="1:10" s="305" customFormat="1" ht="15.75" customHeight="1" x14ac:dyDescent="0.2">
      <c r="B66" s="372"/>
      <c r="C66" s="373">
        <v>0</v>
      </c>
      <c r="D66" s="369" t="s">
        <v>73</v>
      </c>
      <c r="E66" s="374">
        <v>0</v>
      </c>
      <c r="F66" s="369" t="s">
        <v>71</v>
      </c>
      <c r="G66" s="374">
        <v>0</v>
      </c>
      <c r="H66" s="369" t="s">
        <v>71</v>
      </c>
      <c r="I66" s="374">
        <f t="shared" ref="I66:I85" si="21">C66*E66*G66</f>
        <v>0</v>
      </c>
      <c r="J66" s="369" t="s">
        <v>74</v>
      </c>
    </row>
    <row r="67" spans="1:10" s="305" customFormat="1" ht="15.75" customHeight="1" x14ac:dyDescent="0.2">
      <c r="A67" s="1264" t="s">
        <v>259</v>
      </c>
      <c r="B67" s="372"/>
      <c r="C67" s="373">
        <v>0</v>
      </c>
      <c r="D67" s="369" t="s">
        <v>73</v>
      </c>
      <c r="E67" s="374">
        <v>0</v>
      </c>
      <c r="F67" s="369" t="s">
        <v>71</v>
      </c>
      <c r="G67" s="374">
        <v>0</v>
      </c>
      <c r="H67" s="369" t="s">
        <v>71</v>
      </c>
      <c r="I67" s="374">
        <f t="shared" si="21"/>
        <v>0</v>
      </c>
      <c r="J67" s="369" t="s">
        <v>74</v>
      </c>
    </row>
    <row r="68" spans="1:10" s="305" customFormat="1" ht="15.75" customHeight="1" x14ac:dyDescent="0.2">
      <c r="A68" s="1264"/>
      <c r="B68" s="372"/>
      <c r="C68" s="373">
        <v>0</v>
      </c>
      <c r="D68" s="369" t="s">
        <v>73</v>
      </c>
      <c r="E68" s="374">
        <v>0</v>
      </c>
      <c r="F68" s="369" t="s">
        <v>71</v>
      </c>
      <c r="G68" s="374">
        <v>0</v>
      </c>
      <c r="H68" s="369" t="s">
        <v>71</v>
      </c>
      <c r="I68" s="374">
        <f t="shared" si="21"/>
        <v>0</v>
      </c>
      <c r="J68" s="369" t="s">
        <v>74</v>
      </c>
    </row>
    <row r="69" spans="1:10" s="305" customFormat="1" ht="15.75" customHeight="1" x14ac:dyDescent="0.2">
      <c r="A69" s="1264"/>
      <c r="B69" s="372"/>
      <c r="C69" s="373">
        <v>0</v>
      </c>
      <c r="D69" s="369" t="s">
        <v>73</v>
      </c>
      <c r="E69" s="374">
        <v>0</v>
      </c>
      <c r="F69" s="369" t="s">
        <v>71</v>
      </c>
      <c r="G69" s="374">
        <v>0</v>
      </c>
      <c r="H69" s="369" t="s">
        <v>71</v>
      </c>
      <c r="I69" s="374">
        <f t="shared" si="21"/>
        <v>0</v>
      </c>
      <c r="J69" s="369" t="s">
        <v>74</v>
      </c>
    </row>
    <row r="70" spans="1:10" s="305" customFormat="1" ht="15.75" customHeight="1" x14ac:dyDescent="0.2">
      <c r="A70" s="1264"/>
      <c r="B70" s="372"/>
      <c r="C70" s="373">
        <v>0</v>
      </c>
      <c r="D70" s="369" t="s">
        <v>73</v>
      </c>
      <c r="E70" s="374">
        <v>0</v>
      </c>
      <c r="F70" s="369" t="s">
        <v>71</v>
      </c>
      <c r="G70" s="374">
        <v>0</v>
      </c>
      <c r="H70" s="369" t="s">
        <v>71</v>
      </c>
      <c r="I70" s="374">
        <f t="shared" si="21"/>
        <v>0</v>
      </c>
      <c r="J70" s="369" t="s">
        <v>74</v>
      </c>
    </row>
    <row r="71" spans="1:10" s="305" customFormat="1" ht="15.75" customHeight="1" x14ac:dyDescent="0.2">
      <c r="A71" s="1264"/>
      <c r="B71" s="372"/>
      <c r="C71" s="373">
        <v>0</v>
      </c>
      <c r="D71" s="369" t="s">
        <v>73</v>
      </c>
      <c r="E71" s="374">
        <v>0</v>
      </c>
      <c r="F71" s="369" t="s">
        <v>71</v>
      </c>
      <c r="G71" s="374">
        <v>0</v>
      </c>
      <c r="H71" s="369" t="s">
        <v>71</v>
      </c>
      <c r="I71" s="374">
        <f t="shared" si="21"/>
        <v>0</v>
      </c>
      <c r="J71" s="369" t="s">
        <v>74</v>
      </c>
    </row>
    <row r="72" spans="1:10" s="305" customFormat="1" ht="15.75" customHeight="1" x14ac:dyDescent="0.2">
      <c r="A72" s="1264"/>
      <c r="B72" s="372"/>
      <c r="C72" s="373">
        <v>0</v>
      </c>
      <c r="D72" s="369" t="s">
        <v>73</v>
      </c>
      <c r="E72" s="374">
        <v>0</v>
      </c>
      <c r="F72" s="369" t="s">
        <v>71</v>
      </c>
      <c r="G72" s="374">
        <v>0</v>
      </c>
      <c r="H72" s="369" t="s">
        <v>71</v>
      </c>
      <c r="I72" s="374">
        <f t="shared" si="21"/>
        <v>0</v>
      </c>
      <c r="J72" s="369" t="s">
        <v>74</v>
      </c>
    </row>
    <row r="73" spans="1:10" s="305" customFormat="1" ht="15.75" customHeight="1" x14ac:dyDescent="0.2">
      <c r="A73" s="1264"/>
      <c r="B73" s="372"/>
      <c r="C73" s="373">
        <v>0</v>
      </c>
      <c r="D73" s="369" t="s">
        <v>73</v>
      </c>
      <c r="E73" s="374">
        <v>0</v>
      </c>
      <c r="F73" s="369" t="s">
        <v>71</v>
      </c>
      <c r="G73" s="374">
        <v>0</v>
      </c>
      <c r="H73" s="369" t="s">
        <v>71</v>
      </c>
      <c r="I73" s="374">
        <f t="shared" si="21"/>
        <v>0</v>
      </c>
      <c r="J73" s="369" t="s">
        <v>74</v>
      </c>
    </row>
    <row r="74" spans="1:10" s="305" customFormat="1" ht="15.75" customHeight="1" x14ac:dyDescent="0.2">
      <c r="A74" s="1264"/>
      <c r="B74" s="372"/>
      <c r="C74" s="373">
        <v>0</v>
      </c>
      <c r="D74" s="369" t="s">
        <v>73</v>
      </c>
      <c r="E74" s="374">
        <v>0</v>
      </c>
      <c r="F74" s="369" t="s">
        <v>71</v>
      </c>
      <c r="G74" s="374">
        <v>0</v>
      </c>
      <c r="H74" s="369" t="s">
        <v>71</v>
      </c>
      <c r="I74" s="374">
        <f t="shared" si="21"/>
        <v>0</v>
      </c>
      <c r="J74" s="369" t="s">
        <v>74</v>
      </c>
    </row>
    <row r="75" spans="1:10" s="305" customFormat="1" ht="15.75" customHeight="1" x14ac:dyDescent="0.2">
      <c r="A75" s="1264"/>
      <c r="B75" s="372"/>
      <c r="C75" s="373">
        <v>0</v>
      </c>
      <c r="D75" s="369" t="s">
        <v>73</v>
      </c>
      <c r="E75" s="374">
        <v>0</v>
      </c>
      <c r="F75" s="369" t="s">
        <v>71</v>
      </c>
      <c r="G75" s="374">
        <v>0</v>
      </c>
      <c r="H75" s="369" t="s">
        <v>71</v>
      </c>
      <c r="I75" s="374">
        <f t="shared" si="21"/>
        <v>0</v>
      </c>
      <c r="J75" s="369" t="s">
        <v>74</v>
      </c>
    </row>
    <row r="76" spans="1:10" s="305" customFormat="1" ht="15.75" customHeight="1" x14ac:dyDescent="0.2">
      <c r="A76" s="1264"/>
      <c r="B76" s="372"/>
      <c r="C76" s="373">
        <v>0</v>
      </c>
      <c r="D76" s="369" t="s">
        <v>73</v>
      </c>
      <c r="E76" s="374">
        <v>0</v>
      </c>
      <c r="F76" s="369" t="s">
        <v>71</v>
      </c>
      <c r="G76" s="374">
        <v>0</v>
      </c>
      <c r="H76" s="369" t="s">
        <v>71</v>
      </c>
      <c r="I76" s="374">
        <f t="shared" si="21"/>
        <v>0</v>
      </c>
      <c r="J76" s="369" t="s">
        <v>74</v>
      </c>
    </row>
    <row r="77" spans="1:10" s="305" customFormat="1" ht="15.75" customHeight="1" x14ac:dyDescent="0.2">
      <c r="A77" s="1264"/>
      <c r="B77" s="372"/>
      <c r="C77" s="373">
        <v>0</v>
      </c>
      <c r="D77" s="369" t="s">
        <v>73</v>
      </c>
      <c r="E77" s="374">
        <v>0</v>
      </c>
      <c r="F77" s="369" t="s">
        <v>71</v>
      </c>
      <c r="G77" s="374">
        <v>0</v>
      </c>
      <c r="H77" s="369" t="s">
        <v>71</v>
      </c>
      <c r="I77" s="374">
        <f t="shared" si="21"/>
        <v>0</v>
      </c>
      <c r="J77" s="369" t="s">
        <v>74</v>
      </c>
    </row>
    <row r="78" spans="1:10" s="305" customFormat="1" ht="15.75" customHeight="1" x14ac:dyDescent="0.2">
      <c r="A78" s="1264"/>
      <c r="B78" s="372"/>
      <c r="C78" s="373">
        <v>0</v>
      </c>
      <c r="D78" s="369" t="s">
        <v>73</v>
      </c>
      <c r="E78" s="374">
        <v>0</v>
      </c>
      <c r="F78" s="369" t="s">
        <v>71</v>
      </c>
      <c r="G78" s="374">
        <v>0</v>
      </c>
      <c r="H78" s="369" t="s">
        <v>71</v>
      </c>
      <c r="I78" s="374">
        <f t="shared" si="21"/>
        <v>0</v>
      </c>
      <c r="J78" s="369" t="s">
        <v>74</v>
      </c>
    </row>
    <row r="79" spans="1:10" s="305" customFormat="1" ht="15.75" customHeight="1" x14ac:dyDescent="0.2">
      <c r="A79" s="1264"/>
      <c r="B79" s="372"/>
      <c r="C79" s="373">
        <v>0</v>
      </c>
      <c r="D79" s="369" t="s">
        <v>73</v>
      </c>
      <c r="E79" s="374">
        <v>0</v>
      </c>
      <c r="F79" s="369" t="s">
        <v>71</v>
      </c>
      <c r="G79" s="374">
        <v>0</v>
      </c>
      <c r="H79" s="369" t="s">
        <v>71</v>
      </c>
      <c r="I79" s="374">
        <f t="shared" si="21"/>
        <v>0</v>
      </c>
      <c r="J79" s="369" t="s">
        <v>74</v>
      </c>
    </row>
    <row r="80" spans="1:10" s="305" customFormat="1" ht="15.75" customHeight="1" x14ac:dyDescent="0.2">
      <c r="A80" s="1264"/>
      <c r="B80" s="372"/>
      <c r="C80" s="373">
        <v>0</v>
      </c>
      <c r="D80" s="369" t="s">
        <v>73</v>
      </c>
      <c r="E80" s="374">
        <v>0</v>
      </c>
      <c r="F80" s="369" t="s">
        <v>71</v>
      </c>
      <c r="G80" s="374">
        <v>0</v>
      </c>
      <c r="H80" s="369" t="s">
        <v>71</v>
      </c>
      <c r="I80" s="374">
        <f t="shared" si="21"/>
        <v>0</v>
      </c>
      <c r="J80" s="369" t="s">
        <v>74</v>
      </c>
    </row>
    <row r="81" spans="1:29" s="305" customFormat="1" ht="15.75" customHeight="1" x14ac:dyDescent="0.2">
      <c r="A81" s="1264"/>
      <c r="B81" s="372"/>
      <c r="C81" s="373">
        <v>0</v>
      </c>
      <c r="D81" s="369" t="s">
        <v>73</v>
      </c>
      <c r="E81" s="374">
        <v>0</v>
      </c>
      <c r="F81" s="369" t="s">
        <v>71</v>
      </c>
      <c r="G81" s="374">
        <v>0</v>
      </c>
      <c r="H81" s="369" t="s">
        <v>71</v>
      </c>
      <c r="I81" s="374">
        <f t="shared" si="21"/>
        <v>0</v>
      </c>
      <c r="J81" s="369" t="s">
        <v>74</v>
      </c>
    </row>
    <row r="82" spans="1:29" s="305" customFormat="1" ht="15.75" customHeight="1" x14ac:dyDescent="0.2">
      <c r="A82" s="1264"/>
      <c r="B82" s="372"/>
      <c r="C82" s="373">
        <v>0</v>
      </c>
      <c r="D82" s="369" t="s">
        <v>73</v>
      </c>
      <c r="E82" s="374">
        <v>0</v>
      </c>
      <c r="F82" s="369" t="s">
        <v>71</v>
      </c>
      <c r="G82" s="374">
        <v>0</v>
      </c>
      <c r="H82" s="369" t="s">
        <v>71</v>
      </c>
      <c r="I82" s="374">
        <f t="shared" si="21"/>
        <v>0</v>
      </c>
      <c r="J82" s="369" t="s">
        <v>74</v>
      </c>
    </row>
    <row r="83" spans="1:29" s="305" customFormat="1" ht="15.75" customHeight="1" x14ac:dyDescent="0.2">
      <c r="A83" s="1264"/>
      <c r="B83" s="372"/>
      <c r="C83" s="373">
        <v>0</v>
      </c>
      <c r="D83" s="369" t="s">
        <v>73</v>
      </c>
      <c r="E83" s="374">
        <v>0</v>
      </c>
      <c r="F83" s="369" t="s">
        <v>71</v>
      </c>
      <c r="G83" s="374">
        <v>0</v>
      </c>
      <c r="H83" s="369" t="s">
        <v>71</v>
      </c>
      <c r="I83" s="374">
        <f t="shared" si="21"/>
        <v>0</v>
      </c>
      <c r="J83" s="369" t="s">
        <v>74</v>
      </c>
    </row>
    <row r="84" spans="1:29" s="305" customFormat="1" ht="15.75" customHeight="1" x14ac:dyDescent="0.2">
      <c r="A84" s="1264"/>
      <c r="B84" s="372"/>
      <c r="C84" s="373">
        <v>0</v>
      </c>
      <c r="D84" s="369" t="s">
        <v>73</v>
      </c>
      <c r="E84" s="374">
        <v>0</v>
      </c>
      <c r="F84" s="369" t="s">
        <v>71</v>
      </c>
      <c r="G84" s="374">
        <v>0</v>
      </c>
      <c r="H84" s="369" t="s">
        <v>71</v>
      </c>
      <c r="I84" s="374">
        <f t="shared" si="21"/>
        <v>0</v>
      </c>
      <c r="J84" s="369" t="s">
        <v>74</v>
      </c>
    </row>
    <row r="85" spans="1:29" s="305" customFormat="1" ht="15.75" customHeight="1" x14ac:dyDescent="0.2">
      <c r="A85" s="1264"/>
      <c r="B85" s="432"/>
      <c r="C85" s="436">
        <v>0</v>
      </c>
      <c r="D85" s="369" t="s">
        <v>73</v>
      </c>
      <c r="E85" s="437">
        <v>0</v>
      </c>
      <c r="F85" s="369" t="s">
        <v>71</v>
      </c>
      <c r="G85" s="437">
        <v>0</v>
      </c>
      <c r="H85" s="369" t="s">
        <v>71</v>
      </c>
      <c r="I85" s="437">
        <f t="shared" si="21"/>
        <v>0</v>
      </c>
      <c r="J85" s="369" t="s">
        <v>74</v>
      </c>
    </row>
    <row r="86" spans="1:29" s="305" customFormat="1" ht="15.75" customHeight="1" x14ac:dyDescent="0.2">
      <c r="A86" s="1264"/>
      <c r="B86" s="433"/>
      <c r="C86" s="433"/>
      <c r="D86" s="433"/>
      <c r="E86" s="433"/>
      <c r="F86" s="433"/>
      <c r="G86" s="347" t="s">
        <v>107</v>
      </c>
      <c r="H86" s="433"/>
      <c r="I86" s="438">
        <f>SUM(I65:I85)</f>
        <v>0</v>
      </c>
      <c r="J86" s="435" t="s">
        <v>74</v>
      </c>
    </row>
    <row r="87" spans="1:29" s="305" customFormat="1" ht="15.75" customHeight="1" x14ac:dyDescent="0.2">
      <c r="A87" s="1264"/>
      <c r="B87" s="357"/>
      <c r="C87" s="357"/>
      <c r="D87" s="357"/>
      <c r="E87" s="357"/>
      <c r="F87" s="357"/>
      <c r="G87" s="357"/>
      <c r="H87" s="357"/>
      <c r="I87" s="357"/>
      <c r="J87" s="357"/>
      <c r="K87" s="357"/>
      <c r="L87" s="357"/>
      <c r="M87" s="357"/>
      <c r="N87" s="357"/>
      <c r="O87" s="357"/>
      <c r="P87" s="357"/>
      <c r="Q87" s="357"/>
      <c r="R87" s="357"/>
      <c r="S87" s="357"/>
      <c r="T87" s="357"/>
      <c r="U87" s="357"/>
      <c r="V87" s="357"/>
      <c r="W87" s="357"/>
      <c r="X87" s="357"/>
      <c r="Y87" s="357"/>
      <c r="Z87" s="357"/>
      <c r="AA87" s="357"/>
      <c r="AB87" s="357"/>
      <c r="AC87" s="357"/>
    </row>
    <row r="88" spans="1:29" s="305" customFormat="1" ht="15.75" customHeight="1" x14ac:dyDescent="0.2">
      <c r="A88" s="1264"/>
      <c r="B88" s="296" t="s">
        <v>275</v>
      </c>
      <c r="C88" s="439"/>
      <c r="D88" s="439"/>
      <c r="E88" s="439"/>
      <c r="F88" s="439"/>
      <c r="G88" s="356"/>
      <c r="H88" s="356"/>
      <c r="I88" s="440"/>
      <c r="J88" s="357"/>
      <c r="K88" s="357"/>
      <c r="L88" s="357"/>
      <c r="M88" s="357"/>
      <c r="N88" s="1271" t="s">
        <v>210</v>
      </c>
      <c r="O88" s="1271"/>
      <c r="P88" s="1271"/>
      <c r="Q88" s="357"/>
      <c r="R88" s="357"/>
      <c r="S88" s="357"/>
      <c r="T88" s="357"/>
      <c r="U88" s="357"/>
      <c r="V88" s="357"/>
      <c r="W88" s="357"/>
      <c r="X88" s="357"/>
      <c r="Y88" s="357"/>
      <c r="Z88" s="357"/>
      <c r="AA88" s="357"/>
      <c r="AB88" s="357"/>
      <c r="AC88" s="357"/>
    </row>
    <row r="89" spans="1:29" s="305" customFormat="1" ht="15.75" customHeight="1" x14ac:dyDescent="0.2">
      <c r="A89" s="1264"/>
      <c r="B89" s="360"/>
      <c r="C89" s="355"/>
      <c r="D89" s="355"/>
      <c r="E89" s="355"/>
      <c r="F89" s="355"/>
      <c r="G89" s="356"/>
      <c r="H89" s="356"/>
      <c r="I89" s="357"/>
      <c r="J89" s="441"/>
      <c r="K89" s="357"/>
      <c r="L89" s="440"/>
      <c r="M89" s="357"/>
      <c r="N89" s="1272"/>
      <c r="O89" s="1272"/>
      <c r="P89" s="1272"/>
      <c r="Q89" s="357"/>
      <c r="R89" s="357"/>
      <c r="S89" s="357"/>
      <c r="T89" s="357"/>
      <c r="U89" s="357"/>
      <c r="V89" s="357"/>
      <c r="W89" s="357"/>
      <c r="X89" s="357"/>
      <c r="Y89" s="357"/>
      <c r="Z89" s="357"/>
      <c r="AA89" s="357"/>
      <c r="AB89" s="357"/>
      <c r="AC89" s="357"/>
    </row>
    <row r="90" spans="1:29" s="305" customFormat="1" ht="15.75" customHeight="1" x14ac:dyDescent="0.2">
      <c r="A90" s="1264"/>
      <c r="B90" s="360"/>
      <c r="C90" s="355"/>
      <c r="D90" s="355"/>
      <c r="E90" s="355"/>
      <c r="F90" s="355"/>
      <c r="G90" s="356"/>
      <c r="H90" s="356"/>
      <c r="I90" s="357"/>
      <c r="J90" s="441"/>
      <c r="K90" s="357"/>
      <c r="L90" s="440"/>
      <c r="M90" s="357"/>
      <c r="N90" s="357"/>
      <c r="O90" s="357"/>
      <c r="P90" s="357"/>
      <c r="Q90" s="357"/>
      <c r="R90" s="357"/>
      <c r="S90" s="357"/>
      <c r="T90" s="357"/>
      <c r="U90" s="357"/>
      <c r="V90" s="357"/>
      <c r="W90" s="357"/>
      <c r="X90" s="357"/>
      <c r="Y90" s="357"/>
      <c r="Z90" s="357"/>
      <c r="AA90" s="357"/>
      <c r="AB90" s="357"/>
      <c r="AC90" s="357"/>
    </row>
    <row r="91" spans="1:29" s="305" customFormat="1" ht="15.75" customHeight="1" x14ac:dyDescent="0.2">
      <c r="A91" s="1264"/>
      <c r="B91" s="360"/>
      <c r="C91" s="355"/>
      <c r="D91" s="355"/>
      <c r="E91" s="355"/>
      <c r="F91" s="355"/>
      <c r="G91" s="356"/>
      <c r="H91" s="356"/>
      <c r="I91" s="357"/>
      <c r="J91" s="441"/>
      <c r="K91" s="357"/>
      <c r="L91" s="440"/>
      <c r="M91" s="357"/>
      <c r="N91" s="357"/>
      <c r="O91" s="357"/>
      <c r="P91" s="357"/>
      <c r="Q91" s="357"/>
      <c r="R91" s="357"/>
      <c r="S91" s="357"/>
      <c r="T91" s="357"/>
      <c r="U91" s="357"/>
      <c r="V91" s="357"/>
      <c r="W91" s="357"/>
      <c r="X91" s="357"/>
      <c r="Y91" s="357"/>
      <c r="Z91" s="357"/>
      <c r="AA91" s="357"/>
      <c r="AB91" s="357"/>
      <c r="AC91" s="357"/>
    </row>
    <row r="92" spans="1:29" s="305" customFormat="1" ht="15.75" customHeight="1" x14ac:dyDescent="0.2">
      <c r="A92" s="1264"/>
      <c r="B92" s="344" t="s">
        <v>211</v>
      </c>
      <c r="C92" s="1269" t="s">
        <v>212</v>
      </c>
      <c r="D92" s="1270"/>
      <c r="E92" s="1269" t="s">
        <v>213</v>
      </c>
      <c r="F92" s="1270"/>
      <c r="G92" s="1269" t="s">
        <v>214</v>
      </c>
      <c r="H92" s="1270"/>
      <c r="I92" s="1269" t="s">
        <v>215</v>
      </c>
      <c r="J92" s="1270"/>
      <c r="K92" s="1268"/>
      <c r="L92" s="1268"/>
      <c r="M92" s="1268"/>
      <c r="N92" s="1268"/>
      <c r="O92" s="1269" t="s">
        <v>216</v>
      </c>
      <c r="P92" s="1270"/>
      <c r="Q92" s="1269" t="s">
        <v>217</v>
      </c>
      <c r="R92" s="1270"/>
      <c r="S92" s="442"/>
      <c r="T92" s="365"/>
      <c r="U92" s="365"/>
      <c r="V92" s="365"/>
      <c r="W92" s="365"/>
      <c r="X92" s="365"/>
      <c r="Y92" s="365"/>
      <c r="Z92" s="365"/>
      <c r="AA92" s="365"/>
      <c r="AB92" s="365"/>
      <c r="AC92" s="365"/>
    </row>
    <row r="93" spans="1:29" s="305" customFormat="1" ht="15.75" customHeight="1" x14ac:dyDescent="0.2">
      <c r="A93" s="1264"/>
      <c r="B93" s="351" t="s">
        <v>221</v>
      </c>
      <c r="C93" s="427"/>
      <c r="D93" s="427"/>
      <c r="E93" s="427"/>
      <c r="F93" s="427"/>
      <c r="G93" s="427"/>
      <c r="H93" s="427"/>
      <c r="I93" s="427"/>
      <c r="J93" s="427"/>
      <c r="K93" s="426"/>
      <c r="L93" s="426"/>
      <c r="M93" s="426"/>
      <c r="N93" s="426"/>
      <c r="O93" s="443"/>
      <c r="P93" s="444"/>
      <c r="Q93" s="443"/>
      <c r="R93" s="445"/>
      <c r="S93" s="446"/>
    </row>
    <row r="94" spans="1:29" s="305" customFormat="1" ht="15.75" customHeight="1" x14ac:dyDescent="0.2">
      <c r="A94" s="1264"/>
      <c r="B94" s="351"/>
      <c r="C94" s="427"/>
      <c r="D94" s="426"/>
      <c r="E94" s="427"/>
      <c r="F94" s="426"/>
      <c r="G94" s="427"/>
      <c r="H94" s="426"/>
      <c r="I94" s="427"/>
      <c r="J94" s="426"/>
      <c r="K94" s="426"/>
      <c r="L94" s="426"/>
      <c r="M94" s="426"/>
      <c r="N94" s="426"/>
      <c r="O94" s="443"/>
      <c r="P94" s="444"/>
      <c r="Q94" s="443"/>
      <c r="R94" s="445"/>
      <c r="S94" s="446"/>
    </row>
    <row r="95" spans="1:29" s="305" customFormat="1" ht="15.75" customHeight="1" x14ac:dyDescent="0.2">
      <c r="A95" s="1264"/>
      <c r="B95" s="372"/>
      <c r="C95" s="373">
        <v>0</v>
      </c>
      <c r="D95" s="369" t="s">
        <v>73</v>
      </c>
      <c r="E95" s="374">
        <v>0</v>
      </c>
      <c r="F95" s="369" t="s">
        <v>71</v>
      </c>
      <c r="G95" s="374">
        <v>0</v>
      </c>
      <c r="H95" s="369" t="s">
        <v>71</v>
      </c>
      <c r="I95" s="374">
        <v>0</v>
      </c>
      <c r="J95" s="369" t="s">
        <v>71</v>
      </c>
      <c r="K95" s="447"/>
      <c r="L95" s="448"/>
      <c r="M95" s="448"/>
      <c r="N95" s="449"/>
      <c r="O95" s="375">
        <f t="shared" ref="O95:O101" si="22">C95*E95*G95</f>
        <v>0</v>
      </c>
      <c r="P95" s="450" t="s">
        <v>74</v>
      </c>
      <c r="Q95" s="375">
        <f t="shared" ref="Q95:Q101" si="23">C95*E95*G95*I95</f>
        <v>0</v>
      </c>
      <c r="R95" s="450" t="s">
        <v>208</v>
      </c>
      <c r="S95" s="446"/>
      <c r="T95" s="451"/>
    </row>
    <row r="96" spans="1:29" s="305" customFormat="1" ht="15.75" customHeight="1" x14ac:dyDescent="0.2">
      <c r="A96" s="1264"/>
      <c r="B96" s="372"/>
      <c r="C96" s="373">
        <v>0</v>
      </c>
      <c r="D96" s="369" t="s">
        <v>73</v>
      </c>
      <c r="E96" s="374">
        <v>0</v>
      </c>
      <c r="F96" s="369" t="s">
        <v>71</v>
      </c>
      <c r="G96" s="374">
        <v>0</v>
      </c>
      <c r="H96" s="369" t="s">
        <v>71</v>
      </c>
      <c r="I96" s="374">
        <v>0</v>
      </c>
      <c r="J96" s="369" t="s">
        <v>71</v>
      </c>
      <c r="K96" s="447"/>
      <c r="L96" s="448"/>
      <c r="M96" s="448"/>
      <c r="N96" s="449"/>
      <c r="O96" s="375">
        <f t="shared" si="22"/>
        <v>0</v>
      </c>
      <c r="P96" s="450" t="s">
        <v>74</v>
      </c>
      <c r="Q96" s="375">
        <f t="shared" si="23"/>
        <v>0</v>
      </c>
      <c r="R96" s="450" t="s">
        <v>208</v>
      </c>
      <c r="S96" s="446"/>
    </row>
    <row r="97" spans="1:36" s="305" customFormat="1" ht="15.75" customHeight="1" x14ac:dyDescent="0.2">
      <c r="A97" s="1264"/>
      <c r="B97" s="372"/>
      <c r="C97" s="373">
        <v>0</v>
      </c>
      <c r="D97" s="369" t="s">
        <v>73</v>
      </c>
      <c r="E97" s="374">
        <v>0</v>
      </c>
      <c r="F97" s="369" t="s">
        <v>71</v>
      </c>
      <c r="G97" s="374">
        <v>0</v>
      </c>
      <c r="H97" s="369" t="s">
        <v>71</v>
      </c>
      <c r="I97" s="374">
        <v>0</v>
      </c>
      <c r="J97" s="369" t="s">
        <v>71</v>
      </c>
      <c r="K97" s="447"/>
      <c r="L97" s="448"/>
      <c r="M97" s="448"/>
      <c r="N97" s="449"/>
      <c r="O97" s="375">
        <f t="shared" si="22"/>
        <v>0</v>
      </c>
      <c r="P97" s="450" t="s">
        <v>74</v>
      </c>
      <c r="Q97" s="375">
        <f t="shared" si="23"/>
        <v>0</v>
      </c>
      <c r="R97" s="450" t="s">
        <v>208</v>
      </c>
      <c r="S97" s="446"/>
    </row>
    <row r="98" spans="1:36" s="305" customFormat="1" ht="15.75" customHeight="1" x14ac:dyDescent="0.2">
      <c r="A98" s="1264"/>
      <c r="B98" s="372"/>
      <c r="C98" s="373">
        <v>0</v>
      </c>
      <c r="D98" s="369" t="s">
        <v>73</v>
      </c>
      <c r="E98" s="374">
        <v>0</v>
      </c>
      <c r="F98" s="369" t="s">
        <v>71</v>
      </c>
      <c r="G98" s="374">
        <v>0</v>
      </c>
      <c r="H98" s="369" t="s">
        <v>71</v>
      </c>
      <c r="I98" s="374">
        <v>0</v>
      </c>
      <c r="J98" s="369" t="s">
        <v>71</v>
      </c>
      <c r="K98" s="447"/>
      <c r="L98" s="448"/>
      <c r="M98" s="448"/>
      <c r="N98" s="449"/>
      <c r="O98" s="375">
        <f t="shared" si="22"/>
        <v>0</v>
      </c>
      <c r="P98" s="450" t="s">
        <v>74</v>
      </c>
      <c r="Q98" s="375">
        <f t="shared" si="23"/>
        <v>0</v>
      </c>
      <c r="R98" s="450" t="s">
        <v>208</v>
      </c>
      <c r="S98" s="446"/>
    </row>
    <row r="99" spans="1:36" s="305" customFormat="1" ht="15.75" customHeight="1" x14ac:dyDescent="0.2">
      <c r="A99" s="1264"/>
      <c r="B99" s="372"/>
      <c r="C99" s="373">
        <v>0</v>
      </c>
      <c r="D99" s="369" t="s">
        <v>73</v>
      </c>
      <c r="E99" s="374">
        <v>0</v>
      </c>
      <c r="F99" s="369" t="s">
        <v>71</v>
      </c>
      <c r="G99" s="374">
        <v>0</v>
      </c>
      <c r="H99" s="369" t="s">
        <v>71</v>
      </c>
      <c r="I99" s="374">
        <v>0</v>
      </c>
      <c r="J99" s="369" t="s">
        <v>71</v>
      </c>
      <c r="K99" s="447"/>
      <c r="L99" s="448"/>
      <c r="M99" s="448"/>
      <c r="N99" s="449"/>
      <c r="O99" s="375">
        <f t="shared" si="22"/>
        <v>0</v>
      </c>
      <c r="P99" s="450" t="s">
        <v>74</v>
      </c>
      <c r="Q99" s="375">
        <f t="shared" si="23"/>
        <v>0</v>
      </c>
      <c r="R99" s="450" t="s">
        <v>208</v>
      </c>
      <c r="S99" s="446"/>
    </row>
    <row r="100" spans="1:36" s="305" customFormat="1" ht="15.75" customHeight="1" x14ac:dyDescent="0.2">
      <c r="B100" s="372"/>
      <c r="C100" s="373">
        <v>0</v>
      </c>
      <c r="D100" s="369" t="s">
        <v>73</v>
      </c>
      <c r="E100" s="374">
        <v>0</v>
      </c>
      <c r="F100" s="369" t="s">
        <v>71</v>
      </c>
      <c r="G100" s="374">
        <v>0</v>
      </c>
      <c r="H100" s="369" t="s">
        <v>71</v>
      </c>
      <c r="I100" s="374">
        <v>0</v>
      </c>
      <c r="J100" s="369" t="s">
        <v>71</v>
      </c>
      <c r="K100" s="447"/>
      <c r="L100" s="448"/>
      <c r="M100" s="448"/>
      <c r="N100" s="449"/>
      <c r="O100" s="375">
        <f t="shared" si="22"/>
        <v>0</v>
      </c>
      <c r="P100" s="450" t="s">
        <v>74</v>
      </c>
      <c r="Q100" s="375">
        <f t="shared" si="23"/>
        <v>0</v>
      </c>
      <c r="R100" s="450" t="s">
        <v>208</v>
      </c>
      <c r="S100" s="446"/>
    </row>
    <row r="101" spans="1:36" s="305" customFormat="1" ht="15.75" customHeight="1" x14ac:dyDescent="0.2">
      <c r="A101" s="320"/>
      <c r="B101" s="372"/>
      <c r="C101" s="373">
        <v>0</v>
      </c>
      <c r="D101" s="369" t="s">
        <v>73</v>
      </c>
      <c r="E101" s="374">
        <v>0</v>
      </c>
      <c r="F101" s="369" t="s">
        <v>71</v>
      </c>
      <c r="G101" s="374">
        <v>0</v>
      </c>
      <c r="H101" s="369" t="s">
        <v>71</v>
      </c>
      <c r="I101" s="374">
        <v>0</v>
      </c>
      <c r="J101" s="369" t="s">
        <v>71</v>
      </c>
      <c r="K101" s="447"/>
      <c r="L101" s="448"/>
      <c r="M101" s="448"/>
      <c r="N101" s="449"/>
      <c r="O101" s="375">
        <f t="shared" si="22"/>
        <v>0</v>
      </c>
      <c r="P101" s="450" t="s">
        <v>74</v>
      </c>
      <c r="Q101" s="375">
        <f t="shared" si="23"/>
        <v>0</v>
      </c>
      <c r="R101" s="450" t="s">
        <v>208</v>
      </c>
      <c r="S101" s="446"/>
      <c r="AJ101" s="421"/>
    </row>
    <row r="102" spans="1:36" s="305" customFormat="1" ht="15.75" customHeight="1" x14ac:dyDescent="0.2">
      <c r="A102" s="320"/>
      <c r="B102" s="348" t="s">
        <v>247</v>
      </c>
      <c r="C102" s="349"/>
      <c r="D102" s="452"/>
      <c r="E102" s="452"/>
      <c r="F102" s="452"/>
      <c r="G102" s="452"/>
      <c r="H102" s="452"/>
      <c r="I102" s="452"/>
      <c r="J102" s="452"/>
      <c r="K102" s="426"/>
      <c r="L102" s="426"/>
      <c r="M102" s="426"/>
      <c r="N102" s="426"/>
      <c r="O102" s="453"/>
      <c r="P102" s="454"/>
      <c r="Q102" s="453"/>
      <c r="R102" s="454"/>
      <c r="S102" s="446"/>
      <c r="T102" s="451"/>
      <c r="AJ102" s="304"/>
    </row>
    <row r="103" spans="1:36" s="305" customFormat="1" ht="15.75" customHeight="1" x14ac:dyDescent="0.2">
      <c r="A103" s="320"/>
      <c r="B103" s="372"/>
      <c r="C103" s="373">
        <v>0</v>
      </c>
      <c r="D103" s="369" t="s">
        <v>73</v>
      </c>
      <c r="E103" s="374">
        <v>0</v>
      </c>
      <c r="F103" s="369" t="s">
        <v>71</v>
      </c>
      <c r="G103" s="374">
        <v>0</v>
      </c>
      <c r="H103" s="369" t="s">
        <v>71</v>
      </c>
      <c r="I103" s="374">
        <v>0</v>
      </c>
      <c r="J103" s="369" t="s">
        <v>71</v>
      </c>
      <c r="K103" s="455"/>
      <c r="L103" s="448"/>
      <c r="M103" s="448"/>
      <c r="N103" s="456"/>
      <c r="O103" s="375">
        <f t="shared" ref="O103:O110" si="24">C103*E103*G103</f>
        <v>0</v>
      </c>
      <c r="P103" s="450" t="s">
        <v>74</v>
      </c>
      <c r="Q103" s="375">
        <f t="shared" ref="Q103:Q110" si="25">O103*I103</f>
        <v>0</v>
      </c>
      <c r="R103" s="450" t="s">
        <v>208</v>
      </c>
      <c r="S103" s="446"/>
      <c r="AJ103" s="309"/>
    </row>
    <row r="104" spans="1:36" s="305" customFormat="1" ht="15.75" customHeight="1" x14ac:dyDescent="0.2">
      <c r="A104" s="418"/>
      <c r="B104" s="372"/>
      <c r="C104" s="373">
        <v>0</v>
      </c>
      <c r="D104" s="369" t="s">
        <v>73</v>
      </c>
      <c r="E104" s="374">
        <v>0</v>
      </c>
      <c r="F104" s="369" t="s">
        <v>71</v>
      </c>
      <c r="G104" s="374">
        <v>0</v>
      </c>
      <c r="H104" s="369" t="s">
        <v>71</v>
      </c>
      <c r="I104" s="374">
        <v>0</v>
      </c>
      <c r="J104" s="369" t="s">
        <v>71</v>
      </c>
      <c r="K104" s="455"/>
      <c r="L104" s="448"/>
      <c r="M104" s="448"/>
      <c r="N104" s="456"/>
      <c r="O104" s="375">
        <f t="shared" si="24"/>
        <v>0</v>
      </c>
      <c r="P104" s="450" t="s">
        <v>74</v>
      </c>
      <c r="Q104" s="375">
        <f t="shared" si="25"/>
        <v>0</v>
      </c>
      <c r="R104" s="450" t="s">
        <v>208</v>
      </c>
      <c r="S104" s="446"/>
      <c r="T104" s="457"/>
      <c r="AJ104" s="320"/>
    </row>
    <row r="105" spans="1:36" s="305" customFormat="1" ht="15.75" customHeight="1" x14ac:dyDescent="0.2">
      <c r="A105" s="418"/>
      <c r="B105" s="372"/>
      <c r="C105" s="373">
        <v>0</v>
      </c>
      <c r="D105" s="369" t="s">
        <v>73</v>
      </c>
      <c r="E105" s="374">
        <v>0</v>
      </c>
      <c r="F105" s="369" t="s">
        <v>71</v>
      </c>
      <c r="G105" s="374">
        <v>0</v>
      </c>
      <c r="H105" s="369" t="s">
        <v>71</v>
      </c>
      <c r="I105" s="374">
        <v>0</v>
      </c>
      <c r="J105" s="369" t="s">
        <v>71</v>
      </c>
      <c r="K105" s="447"/>
      <c r="L105" s="448"/>
      <c r="M105" s="448"/>
      <c r="N105" s="449"/>
      <c r="O105" s="375">
        <f t="shared" si="24"/>
        <v>0</v>
      </c>
      <c r="P105" s="450" t="s">
        <v>74</v>
      </c>
      <c r="Q105" s="375">
        <f t="shared" si="25"/>
        <v>0</v>
      </c>
      <c r="R105" s="450" t="s">
        <v>208</v>
      </c>
      <c r="S105" s="426"/>
      <c r="AJ105" s="421"/>
    </row>
    <row r="106" spans="1:36" s="305" customFormat="1" ht="15.75" customHeight="1" x14ac:dyDescent="0.2">
      <c r="A106" s="433"/>
      <c r="B106" s="372"/>
      <c r="C106" s="373">
        <v>0</v>
      </c>
      <c r="D106" s="369" t="s">
        <v>73</v>
      </c>
      <c r="E106" s="374">
        <v>0</v>
      </c>
      <c r="F106" s="369" t="s">
        <v>71</v>
      </c>
      <c r="G106" s="374">
        <v>0</v>
      </c>
      <c r="H106" s="369" t="s">
        <v>71</v>
      </c>
      <c r="I106" s="374">
        <v>0</v>
      </c>
      <c r="J106" s="369" t="s">
        <v>71</v>
      </c>
      <c r="K106" s="447"/>
      <c r="L106" s="448"/>
      <c r="M106" s="448"/>
      <c r="N106" s="449"/>
      <c r="O106" s="375">
        <f t="shared" si="24"/>
        <v>0</v>
      </c>
      <c r="P106" s="450" t="s">
        <v>74</v>
      </c>
      <c r="Q106" s="375">
        <f t="shared" si="25"/>
        <v>0</v>
      </c>
      <c r="R106" s="450" t="s">
        <v>208</v>
      </c>
      <c r="S106" s="426"/>
      <c r="AJ106" s="421"/>
    </row>
    <row r="107" spans="1:36" s="305" customFormat="1" ht="15.75" customHeight="1" x14ac:dyDescent="0.2">
      <c r="A107" s="433"/>
      <c r="B107" s="372"/>
      <c r="C107" s="373">
        <v>0</v>
      </c>
      <c r="D107" s="369" t="s">
        <v>73</v>
      </c>
      <c r="E107" s="374">
        <v>0</v>
      </c>
      <c r="F107" s="369" t="s">
        <v>71</v>
      </c>
      <c r="G107" s="374">
        <v>0</v>
      </c>
      <c r="H107" s="369" t="s">
        <v>71</v>
      </c>
      <c r="I107" s="374">
        <v>0</v>
      </c>
      <c r="J107" s="369" t="s">
        <v>71</v>
      </c>
      <c r="K107" s="447"/>
      <c r="L107" s="448"/>
      <c r="M107" s="448"/>
      <c r="N107" s="449"/>
      <c r="O107" s="375">
        <f t="shared" si="24"/>
        <v>0</v>
      </c>
      <c r="P107" s="450" t="s">
        <v>74</v>
      </c>
      <c r="Q107" s="375">
        <f t="shared" si="25"/>
        <v>0</v>
      </c>
      <c r="R107" s="450" t="s">
        <v>208</v>
      </c>
      <c r="S107" s="426"/>
    </row>
    <row r="108" spans="1:36" s="305" customFormat="1" ht="15.75" customHeight="1" x14ac:dyDescent="0.2">
      <c r="A108" s="433"/>
      <c r="B108" s="372"/>
      <c r="C108" s="373">
        <v>0</v>
      </c>
      <c r="D108" s="369" t="s">
        <v>73</v>
      </c>
      <c r="E108" s="374">
        <v>0</v>
      </c>
      <c r="F108" s="369" t="s">
        <v>71</v>
      </c>
      <c r="G108" s="374">
        <v>0</v>
      </c>
      <c r="H108" s="369" t="s">
        <v>71</v>
      </c>
      <c r="I108" s="374">
        <v>0</v>
      </c>
      <c r="J108" s="369" t="s">
        <v>71</v>
      </c>
      <c r="K108" s="447"/>
      <c r="L108" s="448"/>
      <c r="M108" s="448"/>
      <c r="N108" s="449"/>
      <c r="O108" s="375">
        <f t="shared" si="24"/>
        <v>0</v>
      </c>
      <c r="P108" s="450" t="s">
        <v>74</v>
      </c>
      <c r="Q108" s="375">
        <f t="shared" si="25"/>
        <v>0</v>
      </c>
      <c r="R108" s="450" t="s">
        <v>208</v>
      </c>
      <c r="S108" s="426"/>
      <c r="U108" s="458"/>
    </row>
    <row r="109" spans="1:36" s="305" customFormat="1" ht="15.75" customHeight="1" x14ac:dyDescent="0.2">
      <c r="A109" s="433"/>
      <c r="B109" s="372"/>
      <c r="C109" s="373">
        <v>0</v>
      </c>
      <c r="D109" s="369" t="s">
        <v>73</v>
      </c>
      <c r="E109" s="374">
        <v>0</v>
      </c>
      <c r="F109" s="369" t="s">
        <v>71</v>
      </c>
      <c r="G109" s="374">
        <v>0</v>
      </c>
      <c r="H109" s="369" t="s">
        <v>71</v>
      </c>
      <c r="I109" s="374">
        <v>0</v>
      </c>
      <c r="J109" s="369" t="s">
        <v>71</v>
      </c>
      <c r="K109" s="455"/>
      <c r="L109" s="448"/>
      <c r="M109" s="448"/>
      <c r="N109" s="456"/>
      <c r="O109" s="375">
        <f t="shared" si="24"/>
        <v>0</v>
      </c>
      <c r="P109" s="450" t="s">
        <v>74</v>
      </c>
      <c r="Q109" s="375">
        <f t="shared" si="25"/>
        <v>0</v>
      </c>
      <c r="R109" s="450" t="s">
        <v>208</v>
      </c>
      <c r="S109" s="446"/>
      <c r="T109" s="457"/>
    </row>
    <row r="110" spans="1:36" s="305" customFormat="1" ht="15.75" customHeight="1" x14ac:dyDescent="0.2">
      <c r="A110" s="433"/>
      <c r="B110" s="372"/>
      <c r="C110" s="373">
        <v>0</v>
      </c>
      <c r="D110" s="369" t="s">
        <v>73</v>
      </c>
      <c r="E110" s="374">
        <v>0</v>
      </c>
      <c r="F110" s="369" t="s">
        <v>71</v>
      </c>
      <c r="G110" s="374">
        <v>0</v>
      </c>
      <c r="H110" s="369" t="s">
        <v>71</v>
      </c>
      <c r="I110" s="374">
        <v>0</v>
      </c>
      <c r="J110" s="369" t="s">
        <v>71</v>
      </c>
      <c r="K110" s="455"/>
      <c r="L110" s="448"/>
      <c r="M110" s="448"/>
      <c r="N110" s="456"/>
      <c r="O110" s="375">
        <f t="shared" si="24"/>
        <v>0</v>
      </c>
      <c r="P110" s="450" t="s">
        <v>74</v>
      </c>
      <c r="Q110" s="375">
        <f t="shared" si="25"/>
        <v>0</v>
      </c>
      <c r="R110" s="450" t="s">
        <v>208</v>
      </c>
      <c r="S110" s="446"/>
      <c r="T110" s="457"/>
    </row>
    <row r="111" spans="1:36" s="305" customFormat="1" ht="15.75" customHeight="1" x14ac:dyDescent="0.2">
      <c r="A111" s="433"/>
      <c r="B111" s="348" t="s">
        <v>248</v>
      </c>
      <c r="C111" s="349"/>
      <c r="D111" s="452"/>
      <c r="E111" s="452"/>
      <c r="F111" s="452"/>
      <c r="G111" s="452"/>
      <c r="H111" s="452"/>
      <c r="I111" s="452"/>
      <c r="J111" s="452"/>
      <c r="K111" s="350" t="s">
        <v>249</v>
      </c>
      <c r="L111" s="459"/>
      <c r="M111" s="460"/>
      <c r="N111" s="461">
        <f>SUM(O103:O110)</f>
        <v>0</v>
      </c>
      <c r="O111" s="453"/>
      <c r="P111" s="454"/>
      <c r="Q111" s="453"/>
      <c r="R111" s="454"/>
      <c r="S111" s="446"/>
    </row>
    <row r="112" spans="1:36" s="305" customFormat="1" ht="15.75" customHeight="1" x14ac:dyDescent="0.2">
      <c r="A112" s="433"/>
      <c r="B112" s="372"/>
      <c r="C112" s="373">
        <v>0</v>
      </c>
      <c r="D112" s="369" t="s">
        <v>73</v>
      </c>
      <c r="E112" s="374">
        <v>0</v>
      </c>
      <c r="F112" s="369" t="s">
        <v>71</v>
      </c>
      <c r="G112" s="374">
        <v>0</v>
      </c>
      <c r="H112" s="369" t="s">
        <v>71</v>
      </c>
      <c r="I112" s="374">
        <v>0</v>
      </c>
      <c r="J112" s="369" t="s">
        <v>71</v>
      </c>
      <c r="K112" s="462"/>
      <c r="L112" s="462"/>
      <c r="M112" s="462"/>
      <c r="N112" s="462"/>
      <c r="O112" s="463">
        <f t="shared" ref="O112:O119" si="26">C112*E112*G112</f>
        <v>0</v>
      </c>
      <c r="P112" s="450" t="s">
        <v>74</v>
      </c>
      <c r="Q112" s="375">
        <f t="shared" ref="Q112:Q119" si="27">O112*I112</f>
        <v>0</v>
      </c>
      <c r="R112" s="450" t="s">
        <v>208</v>
      </c>
      <c r="S112" s="426" t="s">
        <v>250</v>
      </c>
    </row>
    <row r="113" spans="1:21" s="305" customFormat="1" ht="15.75" customHeight="1" x14ac:dyDescent="0.2">
      <c r="A113" s="433"/>
      <c r="B113" s="372"/>
      <c r="C113" s="373">
        <v>0</v>
      </c>
      <c r="D113" s="369" t="s">
        <v>73</v>
      </c>
      <c r="E113" s="374">
        <v>0</v>
      </c>
      <c r="F113" s="369" t="s">
        <v>71</v>
      </c>
      <c r="G113" s="374">
        <v>0</v>
      </c>
      <c r="H113" s="369" t="s">
        <v>71</v>
      </c>
      <c r="I113" s="374">
        <v>0</v>
      </c>
      <c r="J113" s="369" t="s">
        <v>71</v>
      </c>
      <c r="K113" s="447"/>
      <c r="L113" s="448"/>
      <c r="M113" s="448"/>
      <c r="N113" s="449"/>
      <c r="O113" s="375">
        <f t="shared" si="26"/>
        <v>0</v>
      </c>
      <c r="P113" s="450" t="s">
        <v>74</v>
      </c>
      <c r="Q113" s="375">
        <f t="shared" si="27"/>
        <v>0</v>
      </c>
      <c r="R113" s="450" t="s">
        <v>208</v>
      </c>
      <c r="S113" s="426" t="s">
        <v>250</v>
      </c>
    </row>
    <row r="114" spans="1:21" s="305" customFormat="1" ht="15.75" customHeight="1" x14ac:dyDescent="0.2">
      <c r="A114" s="433"/>
      <c r="B114" s="372"/>
      <c r="C114" s="373">
        <v>0</v>
      </c>
      <c r="D114" s="369" t="s">
        <v>73</v>
      </c>
      <c r="E114" s="374">
        <v>0</v>
      </c>
      <c r="F114" s="369" t="s">
        <v>71</v>
      </c>
      <c r="G114" s="374">
        <v>0</v>
      </c>
      <c r="H114" s="369" t="s">
        <v>71</v>
      </c>
      <c r="I114" s="374">
        <v>0</v>
      </c>
      <c r="J114" s="369" t="s">
        <v>71</v>
      </c>
      <c r="K114" s="447"/>
      <c r="L114" s="448"/>
      <c r="M114" s="448"/>
      <c r="N114" s="449"/>
      <c r="O114" s="375">
        <f t="shared" si="26"/>
        <v>0</v>
      </c>
      <c r="P114" s="450" t="s">
        <v>74</v>
      </c>
      <c r="Q114" s="375">
        <f t="shared" si="27"/>
        <v>0</v>
      </c>
      <c r="R114" s="450" t="s">
        <v>208</v>
      </c>
      <c r="S114" s="426" t="s">
        <v>250</v>
      </c>
    </row>
    <row r="115" spans="1:21" s="305" customFormat="1" ht="15.75" customHeight="1" x14ac:dyDescent="0.2">
      <c r="A115" s="433"/>
      <c r="B115" s="372"/>
      <c r="C115" s="373">
        <v>0</v>
      </c>
      <c r="D115" s="369" t="s">
        <v>73</v>
      </c>
      <c r="E115" s="374">
        <v>0</v>
      </c>
      <c r="F115" s="369" t="s">
        <v>71</v>
      </c>
      <c r="G115" s="374">
        <v>0</v>
      </c>
      <c r="H115" s="369" t="s">
        <v>71</v>
      </c>
      <c r="I115" s="374">
        <v>0</v>
      </c>
      <c r="J115" s="369" t="s">
        <v>71</v>
      </c>
      <c r="K115" s="447"/>
      <c r="L115" s="448"/>
      <c r="M115" s="448"/>
      <c r="N115" s="449"/>
      <c r="O115" s="375">
        <f t="shared" si="26"/>
        <v>0</v>
      </c>
      <c r="P115" s="450" t="s">
        <v>74</v>
      </c>
      <c r="Q115" s="375">
        <f t="shared" si="27"/>
        <v>0</v>
      </c>
      <c r="R115" s="450" t="s">
        <v>208</v>
      </c>
      <c r="S115" s="426" t="s">
        <v>250</v>
      </c>
    </row>
    <row r="116" spans="1:21" s="305" customFormat="1" ht="15.75" customHeight="1" x14ac:dyDescent="0.2">
      <c r="A116" s="433"/>
      <c r="B116" s="372"/>
      <c r="C116" s="373">
        <v>0</v>
      </c>
      <c r="D116" s="369" t="s">
        <v>73</v>
      </c>
      <c r="E116" s="374">
        <v>0</v>
      </c>
      <c r="F116" s="369" t="s">
        <v>71</v>
      </c>
      <c r="G116" s="374">
        <v>0</v>
      </c>
      <c r="H116" s="369" t="s">
        <v>71</v>
      </c>
      <c r="I116" s="374">
        <v>0</v>
      </c>
      <c r="J116" s="369" t="s">
        <v>71</v>
      </c>
      <c r="K116" s="447"/>
      <c r="L116" s="448"/>
      <c r="M116" s="448"/>
      <c r="N116" s="449"/>
      <c r="O116" s="375">
        <f t="shared" si="26"/>
        <v>0</v>
      </c>
      <c r="P116" s="450" t="s">
        <v>74</v>
      </c>
      <c r="Q116" s="375">
        <f t="shared" si="27"/>
        <v>0</v>
      </c>
      <c r="R116" s="450" t="s">
        <v>208</v>
      </c>
      <c r="S116" s="426" t="s">
        <v>250</v>
      </c>
      <c r="U116" s="458"/>
    </row>
    <row r="117" spans="1:21" s="305" customFormat="1" ht="15.75" customHeight="1" x14ac:dyDescent="0.2">
      <c r="A117" s="433"/>
      <c r="B117" s="372"/>
      <c r="C117" s="373">
        <v>0</v>
      </c>
      <c r="D117" s="369" t="s">
        <v>73</v>
      </c>
      <c r="E117" s="374">
        <v>0</v>
      </c>
      <c r="F117" s="369" t="s">
        <v>71</v>
      </c>
      <c r="G117" s="374">
        <v>0</v>
      </c>
      <c r="H117" s="369" t="s">
        <v>71</v>
      </c>
      <c r="I117" s="374">
        <v>0</v>
      </c>
      <c r="J117" s="369" t="s">
        <v>71</v>
      </c>
      <c r="K117" s="447"/>
      <c r="L117" s="448"/>
      <c r="M117" s="448"/>
      <c r="N117" s="449"/>
      <c r="O117" s="375">
        <f t="shared" si="26"/>
        <v>0</v>
      </c>
      <c r="P117" s="450" t="s">
        <v>74</v>
      </c>
      <c r="Q117" s="375">
        <f t="shared" si="27"/>
        <v>0</v>
      </c>
      <c r="R117" s="450" t="s">
        <v>208</v>
      </c>
      <c r="S117" s="426" t="s">
        <v>250</v>
      </c>
      <c r="U117" s="458"/>
    </row>
    <row r="118" spans="1:21" s="305" customFormat="1" ht="15.75" customHeight="1" x14ac:dyDescent="0.2">
      <c r="A118" s="433"/>
      <c r="B118" s="372"/>
      <c r="C118" s="373">
        <v>0</v>
      </c>
      <c r="D118" s="369" t="s">
        <v>73</v>
      </c>
      <c r="E118" s="374">
        <v>0</v>
      </c>
      <c r="F118" s="369" t="s">
        <v>71</v>
      </c>
      <c r="G118" s="374">
        <v>0</v>
      </c>
      <c r="H118" s="369" t="s">
        <v>71</v>
      </c>
      <c r="I118" s="374">
        <v>0</v>
      </c>
      <c r="J118" s="369" t="s">
        <v>71</v>
      </c>
      <c r="K118" s="447"/>
      <c r="L118" s="448"/>
      <c r="M118" s="448"/>
      <c r="N118" s="449"/>
      <c r="O118" s="375">
        <f t="shared" si="26"/>
        <v>0</v>
      </c>
      <c r="P118" s="450" t="s">
        <v>74</v>
      </c>
      <c r="Q118" s="375">
        <f t="shared" si="27"/>
        <v>0</v>
      </c>
      <c r="R118" s="450" t="s">
        <v>208</v>
      </c>
      <c r="S118" s="426" t="s">
        <v>250</v>
      </c>
      <c r="U118" s="458"/>
    </row>
    <row r="119" spans="1:21" s="305" customFormat="1" ht="15.75" customHeight="1" x14ac:dyDescent="0.2">
      <c r="A119" s="433"/>
      <c r="B119" s="372"/>
      <c r="C119" s="373">
        <v>0</v>
      </c>
      <c r="D119" s="369" t="s">
        <v>73</v>
      </c>
      <c r="E119" s="374">
        <v>0</v>
      </c>
      <c r="F119" s="369" t="s">
        <v>71</v>
      </c>
      <c r="G119" s="374">
        <v>0</v>
      </c>
      <c r="H119" s="369" t="s">
        <v>71</v>
      </c>
      <c r="I119" s="374">
        <v>0</v>
      </c>
      <c r="J119" s="369" t="s">
        <v>71</v>
      </c>
      <c r="K119" s="447"/>
      <c r="L119" s="448"/>
      <c r="M119" s="448"/>
      <c r="N119" s="449"/>
      <c r="O119" s="375">
        <f t="shared" si="26"/>
        <v>0</v>
      </c>
      <c r="P119" s="450" t="s">
        <v>74</v>
      </c>
      <c r="Q119" s="375">
        <f t="shared" si="27"/>
        <v>0</v>
      </c>
      <c r="R119" s="450" t="s">
        <v>208</v>
      </c>
      <c r="S119" s="426" t="s">
        <v>250</v>
      </c>
      <c r="U119" s="458"/>
    </row>
    <row r="120" spans="1:21" s="305" customFormat="1" ht="15.75" customHeight="1" x14ac:dyDescent="0.2">
      <c r="A120" s="433"/>
      <c r="B120" s="348" t="s">
        <v>251</v>
      </c>
      <c r="C120" s="349"/>
      <c r="D120" s="452"/>
      <c r="E120" s="452"/>
      <c r="F120" s="452"/>
      <c r="G120" s="452"/>
      <c r="H120" s="452"/>
      <c r="I120" s="452"/>
      <c r="J120" s="452"/>
      <c r="K120" s="426"/>
      <c r="L120" s="426"/>
      <c r="M120" s="426"/>
      <c r="N120" s="426"/>
      <c r="O120" s="453"/>
      <c r="P120" s="454"/>
      <c r="Q120" s="453"/>
      <c r="R120" s="454"/>
      <c r="S120" s="426"/>
    </row>
    <row r="121" spans="1:21" s="305" customFormat="1" ht="15.75" customHeight="1" x14ac:dyDescent="0.2">
      <c r="A121" s="433"/>
      <c r="B121" s="372"/>
      <c r="C121" s="373">
        <v>0</v>
      </c>
      <c r="D121" s="305" t="s">
        <v>73</v>
      </c>
      <c r="E121" s="374">
        <v>0</v>
      </c>
      <c r="F121" s="305" t="s">
        <v>71</v>
      </c>
      <c r="G121" s="374">
        <v>0</v>
      </c>
      <c r="H121" s="305" t="s">
        <v>71</v>
      </c>
      <c r="I121" s="374">
        <v>0</v>
      </c>
      <c r="J121" s="305" t="s">
        <v>71</v>
      </c>
      <c r="K121" s="464"/>
      <c r="L121" s="465"/>
      <c r="M121" s="465"/>
      <c r="N121" s="466"/>
      <c r="O121" s="467">
        <f t="shared" ref="O121:O126" si="28">C121*E121*G121</f>
        <v>0</v>
      </c>
      <c r="P121" s="468" t="s">
        <v>74</v>
      </c>
      <c r="Q121" s="467">
        <f t="shared" ref="Q121:Q126" si="29">O121*I121</f>
        <v>0</v>
      </c>
      <c r="R121" s="468" t="s">
        <v>208</v>
      </c>
      <c r="S121" s="426" t="s">
        <v>250</v>
      </c>
    </row>
    <row r="122" spans="1:21" s="305" customFormat="1" ht="15.75" customHeight="1" x14ac:dyDescent="0.2">
      <c r="A122" s="433"/>
      <c r="B122" s="372"/>
      <c r="C122" s="373">
        <v>0</v>
      </c>
      <c r="D122" s="369" t="s">
        <v>73</v>
      </c>
      <c r="E122" s="374">
        <v>0</v>
      </c>
      <c r="F122" s="369" t="s">
        <v>71</v>
      </c>
      <c r="G122" s="374">
        <v>0</v>
      </c>
      <c r="H122" s="369" t="s">
        <v>71</v>
      </c>
      <c r="I122" s="374">
        <v>0</v>
      </c>
      <c r="J122" s="369" t="s">
        <v>71</v>
      </c>
      <c r="K122" s="447"/>
      <c r="L122" s="448"/>
      <c r="M122" s="448"/>
      <c r="N122" s="449"/>
      <c r="O122" s="375">
        <f t="shared" si="28"/>
        <v>0</v>
      </c>
      <c r="P122" s="450" t="s">
        <v>74</v>
      </c>
      <c r="Q122" s="375">
        <f t="shared" si="29"/>
        <v>0</v>
      </c>
      <c r="R122" s="450" t="s">
        <v>208</v>
      </c>
      <c r="S122" s="426" t="s">
        <v>250</v>
      </c>
    </row>
    <row r="123" spans="1:21" s="305" customFormat="1" ht="15.75" customHeight="1" x14ac:dyDescent="0.2">
      <c r="A123" s="433"/>
      <c r="B123" s="431"/>
      <c r="C123" s="373">
        <v>0</v>
      </c>
      <c r="D123" s="369" t="s">
        <v>73</v>
      </c>
      <c r="E123" s="374">
        <v>0</v>
      </c>
      <c r="F123" s="369" t="s">
        <v>71</v>
      </c>
      <c r="G123" s="374">
        <v>0</v>
      </c>
      <c r="H123" s="369" t="s">
        <v>71</v>
      </c>
      <c r="I123" s="374">
        <v>0</v>
      </c>
      <c r="J123" s="369" t="s">
        <v>71</v>
      </c>
      <c r="K123" s="447"/>
      <c r="L123" s="448"/>
      <c r="M123" s="448"/>
      <c r="N123" s="449"/>
      <c r="O123" s="375">
        <f t="shared" si="28"/>
        <v>0</v>
      </c>
      <c r="P123" s="450" t="s">
        <v>74</v>
      </c>
      <c r="Q123" s="375">
        <f t="shared" si="29"/>
        <v>0</v>
      </c>
      <c r="R123" s="450" t="s">
        <v>208</v>
      </c>
      <c r="S123" s="426" t="s">
        <v>250</v>
      </c>
    </row>
    <row r="124" spans="1:21" s="305" customFormat="1" ht="15.75" customHeight="1" x14ac:dyDescent="0.2">
      <c r="A124" s="433"/>
      <c r="B124" s="431"/>
      <c r="C124" s="373">
        <v>0</v>
      </c>
      <c r="D124" s="369" t="s">
        <v>73</v>
      </c>
      <c r="E124" s="374">
        <v>0</v>
      </c>
      <c r="F124" s="369" t="s">
        <v>71</v>
      </c>
      <c r="G124" s="374">
        <v>0</v>
      </c>
      <c r="H124" s="369" t="s">
        <v>71</v>
      </c>
      <c r="I124" s="374">
        <v>0</v>
      </c>
      <c r="J124" s="369" t="s">
        <v>71</v>
      </c>
      <c r="K124" s="447"/>
      <c r="L124" s="448"/>
      <c r="M124" s="448"/>
      <c r="N124" s="449"/>
      <c r="O124" s="375">
        <f t="shared" si="28"/>
        <v>0</v>
      </c>
      <c r="P124" s="450" t="s">
        <v>74</v>
      </c>
      <c r="Q124" s="375">
        <f t="shared" si="29"/>
        <v>0</v>
      </c>
      <c r="R124" s="450" t="s">
        <v>208</v>
      </c>
      <c r="S124" s="426" t="s">
        <v>250</v>
      </c>
    </row>
    <row r="125" spans="1:21" s="305" customFormat="1" ht="15.75" customHeight="1" x14ac:dyDescent="0.2">
      <c r="A125" s="433"/>
      <c r="B125" s="431"/>
      <c r="C125" s="373">
        <v>0</v>
      </c>
      <c r="D125" s="369" t="s">
        <v>73</v>
      </c>
      <c r="E125" s="374">
        <v>0</v>
      </c>
      <c r="F125" s="369" t="s">
        <v>71</v>
      </c>
      <c r="G125" s="374">
        <v>0</v>
      </c>
      <c r="H125" s="369" t="s">
        <v>71</v>
      </c>
      <c r="I125" s="374">
        <v>0</v>
      </c>
      <c r="J125" s="369" t="s">
        <v>71</v>
      </c>
      <c r="K125" s="447"/>
      <c r="L125" s="448"/>
      <c r="M125" s="448"/>
      <c r="N125" s="449"/>
      <c r="O125" s="375">
        <f t="shared" si="28"/>
        <v>0</v>
      </c>
      <c r="P125" s="450" t="s">
        <v>74</v>
      </c>
      <c r="Q125" s="375">
        <f t="shared" si="29"/>
        <v>0</v>
      </c>
      <c r="R125" s="450" t="s">
        <v>208</v>
      </c>
      <c r="S125" s="426" t="s">
        <v>250</v>
      </c>
      <c r="U125" s="458"/>
    </row>
    <row r="126" spans="1:21" s="305" customFormat="1" ht="15.75" customHeight="1" x14ac:dyDescent="0.2">
      <c r="A126" s="433"/>
      <c r="B126" s="431"/>
      <c r="C126" s="373">
        <v>0</v>
      </c>
      <c r="D126" s="369" t="s">
        <v>73</v>
      </c>
      <c r="E126" s="374">
        <v>0</v>
      </c>
      <c r="F126" s="369" t="s">
        <v>71</v>
      </c>
      <c r="G126" s="374">
        <v>0</v>
      </c>
      <c r="H126" s="369" t="s">
        <v>71</v>
      </c>
      <c r="I126" s="374">
        <v>0</v>
      </c>
      <c r="J126" s="369" t="s">
        <v>71</v>
      </c>
      <c r="K126" s="447"/>
      <c r="L126" s="448"/>
      <c r="M126" s="448"/>
      <c r="N126" s="449"/>
      <c r="O126" s="375">
        <f t="shared" si="28"/>
        <v>0</v>
      </c>
      <c r="P126" s="450" t="s">
        <v>74</v>
      </c>
      <c r="Q126" s="375">
        <f t="shared" si="29"/>
        <v>0</v>
      </c>
      <c r="R126" s="450" t="s">
        <v>208</v>
      </c>
      <c r="S126" s="426" t="s">
        <v>250</v>
      </c>
      <c r="U126" s="458"/>
    </row>
    <row r="127" spans="1:21" s="305" customFormat="1" ht="15.75" customHeight="1" x14ac:dyDescent="0.2">
      <c r="A127" s="433"/>
      <c r="B127" s="348" t="s">
        <v>252</v>
      </c>
      <c r="D127" s="452"/>
      <c r="E127" s="452"/>
      <c r="F127" s="452"/>
      <c r="G127" s="452"/>
      <c r="H127" s="452"/>
      <c r="I127" s="452"/>
      <c r="J127" s="452"/>
      <c r="K127" s="426"/>
      <c r="L127" s="426"/>
      <c r="M127" s="426"/>
      <c r="N127" s="426"/>
      <c r="O127" s="453"/>
      <c r="P127" s="454"/>
      <c r="Q127" s="453"/>
      <c r="R127" s="454"/>
      <c r="S127" s="426"/>
    </row>
    <row r="128" spans="1:21" s="305" customFormat="1" ht="15.75" customHeight="1" x14ac:dyDescent="0.2">
      <c r="A128" s="433"/>
      <c r="B128" s="431"/>
      <c r="C128" s="373">
        <v>0</v>
      </c>
      <c r="D128" s="369" t="s">
        <v>73</v>
      </c>
      <c r="E128" s="374">
        <v>0</v>
      </c>
      <c r="F128" s="369" t="s">
        <v>71</v>
      </c>
      <c r="G128" s="374">
        <v>0</v>
      </c>
      <c r="H128" s="369" t="s">
        <v>71</v>
      </c>
      <c r="I128" s="374">
        <v>0</v>
      </c>
      <c r="J128" s="369" t="s">
        <v>71</v>
      </c>
      <c r="K128" s="447"/>
      <c r="L128" s="448"/>
      <c r="M128" s="448"/>
      <c r="N128" s="449"/>
      <c r="O128" s="375">
        <f t="shared" ref="O128:O135" si="30">C128*E128*G128</f>
        <v>0</v>
      </c>
      <c r="P128" s="450" t="s">
        <v>74</v>
      </c>
      <c r="Q128" s="375">
        <f t="shared" ref="Q128:Q135" si="31">O128*I128</f>
        <v>0</v>
      </c>
      <c r="R128" s="450" t="s">
        <v>208</v>
      </c>
      <c r="S128" s="426" t="s">
        <v>250</v>
      </c>
    </row>
    <row r="129" spans="1:21" s="305" customFormat="1" ht="15.75" customHeight="1" x14ac:dyDescent="0.2">
      <c r="A129" s="433"/>
      <c r="B129" s="431"/>
      <c r="C129" s="373">
        <v>0</v>
      </c>
      <c r="D129" s="369" t="s">
        <v>73</v>
      </c>
      <c r="E129" s="374">
        <v>0</v>
      </c>
      <c r="F129" s="369" t="s">
        <v>71</v>
      </c>
      <c r="G129" s="374">
        <v>0</v>
      </c>
      <c r="H129" s="369" t="s">
        <v>71</v>
      </c>
      <c r="I129" s="374">
        <v>0</v>
      </c>
      <c r="J129" s="369" t="s">
        <v>71</v>
      </c>
      <c r="K129" s="447"/>
      <c r="L129" s="448"/>
      <c r="M129" s="448"/>
      <c r="N129" s="449"/>
      <c r="O129" s="375">
        <f t="shared" si="30"/>
        <v>0</v>
      </c>
      <c r="P129" s="450" t="s">
        <v>74</v>
      </c>
      <c r="Q129" s="375">
        <f t="shared" si="31"/>
        <v>0</v>
      </c>
      <c r="R129" s="450" t="s">
        <v>208</v>
      </c>
      <c r="S129" s="426" t="s">
        <v>250</v>
      </c>
    </row>
    <row r="130" spans="1:21" s="305" customFormat="1" ht="15.75" customHeight="1" x14ac:dyDescent="0.2">
      <c r="A130" s="433"/>
      <c r="B130" s="431"/>
      <c r="C130" s="373">
        <v>0</v>
      </c>
      <c r="D130" s="369" t="s">
        <v>73</v>
      </c>
      <c r="E130" s="374">
        <v>0</v>
      </c>
      <c r="F130" s="369" t="s">
        <v>71</v>
      </c>
      <c r="G130" s="374">
        <v>0</v>
      </c>
      <c r="H130" s="369" t="s">
        <v>71</v>
      </c>
      <c r="I130" s="374">
        <v>0</v>
      </c>
      <c r="J130" s="369" t="s">
        <v>71</v>
      </c>
      <c r="K130" s="447"/>
      <c r="L130" s="448"/>
      <c r="M130" s="448"/>
      <c r="N130" s="449"/>
      <c r="O130" s="375">
        <f t="shared" si="30"/>
        <v>0</v>
      </c>
      <c r="P130" s="450" t="s">
        <v>74</v>
      </c>
      <c r="Q130" s="375">
        <f t="shared" si="31"/>
        <v>0</v>
      </c>
      <c r="R130" s="450" t="s">
        <v>208</v>
      </c>
      <c r="S130" s="426" t="s">
        <v>250</v>
      </c>
    </row>
    <row r="131" spans="1:21" s="305" customFormat="1" ht="15.75" customHeight="1" x14ac:dyDescent="0.2">
      <c r="B131" s="431"/>
      <c r="C131" s="373">
        <v>0</v>
      </c>
      <c r="D131" s="369" t="s">
        <v>73</v>
      </c>
      <c r="E131" s="374">
        <v>0</v>
      </c>
      <c r="F131" s="369" t="s">
        <v>71</v>
      </c>
      <c r="G131" s="374">
        <v>0</v>
      </c>
      <c r="H131" s="369" t="s">
        <v>71</v>
      </c>
      <c r="I131" s="374">
        <v>0</v>
      </c>
      <c r="J131" s="369" t="s">
        <v>71</v>
      </c>
      <c r="K131" s="447"/>
      <c r="L131" s="448"/>
      <c r="M131" s="448"/>
      <c r="N131" s="449"/>
      <c r="O131" s="375">
        <f t="shared" si="30"/>
        <v>0</v>
      </c>
      <c r="P131" s="450" t="s">
        <v>74</v>
      </c>
      <c r="Q131" s="375">
        <f t="shared" si="31"/>
        <v>0</v>
      </c>
      <c r="R131" s="450" t="s">
        <v>208</v>
      </c>
      <c r="S131" s="426" t="s">
        <v>250</v>
      </c>
    </row>
    <row r="132" spans="1:21" s="305" customFormat="1" ht="15.75" customHeight="1" x14ac:dyDescent="0.2">
      <c r="A132" s="433"/>
      <c r="B132" s="431"/>
      <c r="C132" s="373">
        <v>0</v>
      </c>
      <c r="D132" s="369" t="s">
        <v>73</v>
      </c>
      <c r="E132" s="374">
        <v>0</v>
      </c>
      <c r="F132" s="369" t="s">
        <v>71</v>
      </c>
      <c r="G132" s="374">
        <v>0</v>
      </c>
      <c r="H132" s="369" t="s">
        <v>71</v>
      </c>
      <c r="I132" s="374">
        <v>0</v>
      </c>
      <c r="J132" s="369" t="s">
        <v>71</v>
      </c>
      <c r="K132" s="447"/>
      <c r="L132" s="448"/>
      <c r="M132" s="448"/>
      <c r="N132" s="449"/>
      <c r="O132" s="375">
        <f t="shared" si="30"/>
        <v>0</v>
      </c>
      <c r="P132" s="450" t="s">
        <v>74</v>
      </c>
      <c r="Q132" s="375">
        <f t="shared" si="31"/>
        <v>0</v>
      </c>
      <c r="R132" s="450" t="s">
        <v>208</v>
      </c>
      <c r="S132" s="426" t="s">
        <v>250</v>
      </c>
      <c r="U132" s="458"/>
    </row>
    <row r="133" spans="1:21" s="305" customFormat="1" ht="15.75" customHeight="1" x14ac:dyDescent="0.2">
      <c r="A133" s="433"/>
      <c r="B133" s="431"/>
      <c r="C133" s="373">
        <v>0</v>
      </c>
      <c r="D133" s="369" t="s">
        <v>73</v>
      </c>
      <c r="E133" s="374">
        <v>0</v>
      </c>
      <c r="F133" s="369" t="s">
        <v>71</v>
      </c>
      <c r="G133" s="374">
        <v>0</v>
      </c>
      <c r="H133" s="369" t="s">
        <v>71</v>
      </c>
      <c r="I133" s="374">
        <v>0</v>
      </c>
      <c r="J133" s="369" t="s">
        <v>71</v>
      </c>
      <c r="K133" s="447"/>
      <c r="L133" s="448"/>
      <c r="M133" s="448"/>
      <c r="N133" s="449"/>
      <c r="O133" s="375">
        <f t="shared" si="30"/>
        <v>0</v>
      </c>
      <c r="P133" s="450" t="s">
        <v>74</v>
      </c>
      <c r="Q133" s="375">
        <f t="shared" si="31"/>
        <v>0</v>
      </c>
      <c r="R133" s="450" t="s">
        <v>208</v>
      </c>
      <c r="S133" s="426" t="s">
        <v>250</v>
      </c>
      <c r="U133" s="458"/>
    </row>
    <row r="134" spans="1:21" s="305" customFormat="1" ht="15.75" customHeight="1" x14ac:dyDescent="0.2">
      <c r="A134" s="433"/>
      <c r="B134" s="431"/>
      <c r="C134" s="373">
        <v>0</v>
      </c>
      <c r="D134" s="369" t="s">
        <v>73</v>
      </c>
      <c r="E134" s="374">
        <v>0</v>
      </c>
      <c r="F134" s="369" t="s">
        <v>71</v>
      </c>
      <c r="G134" s="374">
        <v>0</v>
      </c>
      <c r="H134" s="369" t="s">
        <v>71</v>
      </c>
      <c r="I134" s="374">
        <v>0</v>
      </c>
      <c r="J134" s="369" t="s">
        <v>71</v>
      </c>
      <c r="K134" s="447"/>
      <c r="L134" s="448"/>
      <c r="M134" s="448"/>
      <c r="N134" s="449"/>
      <c r="O134" s="375">
        <f t="shared" si="30"/>
        <v>0</v>
      </c>
      <c r="P134" s="450" t="s">
        <v>74</v>
      </c>
      <c r="Q134" s="375">
        <f t="shared" si="31"/>
        <v>0</v>
      </c>
      <c r="R134" s="450" t="s">
        <v>208</v>
      </c>
      <c r="S134" s="426" t="s">
        <v>250</v>
      </c>
      <c r="U134" s="458"/>
    </row>
    <row r="135" spans="1:21" s="305" customFormat="1" ht="15.75" customHeight="1" x14ac:dyDescent="0.2">
      <c r="A135" s="433"/>
      <c r="C135" s="373">
        <v>0</v>
      </c>
      <c r="D135" s="369" t="s">
        <v>73</v>
      </c>
      <c r="E135" s="374">
        <v>0</v>
      </c>
      <c r="F135" s="369" t="s">
        <v>71</v>
      </c>
      <c r="G135" s="374">
        <v>0</v>
      </c>
      <c r="H135" s="369" t="s">
        <v>71</v>
      </c>
      <c r="I135" s="374">
        <v>0</v>
      </c>
      <c r="J135" s="369" t="s">
        <v>71</v>
      </c>
      <c r="K135" s="447"/>
      <c r="L135" s="448"/>
      <c r="M135" s="448"/>
      <c r="N135" s="449"/>
      <c r="O135" s="375">
        <f t="shared" si="30"/>
        <v>0</v>
      </c>
      <c r="P135" s="450" t="s">
        <v>74</v>
      </c>
      <c r="Q135" s="375">
        <f t="shared" si="31"/>
        <v>0</v>
      </c>
      <c r="R135" s="450" t="s">
        <v>208</v>
      </c>
      <c r="S135" s="426" t="s">
        <v>250</v>
      </c>
      <c r="U135" s="458"/>
    </row>
    <row r="136" spans="1:21" s="305" customFormat="1" ht="15.75" customHeight="1" x14ac:dyDescent="0.2">
      <c r="A136" s="433"/>
      <c r="B136" s="349" t="s">
        <v>253</v>
      </c>
      <c r="D136" s="296"/>
      <c r="E136" s="296"/>
      <c r="F136" s="296"/>
      <c r="G136" s="296"/>
      <c r="H136" s="296"/>
      <c r="I136" s="296"/>
      <c r="J136" s="296"/>
      <c r="K136" s="296"/>
      <c r="L136" s="296"/>
      <c r="M136" s="296"/>
      <c r="N136" s="296"/>
      <c r="O136" s="469"/>
      <c r="P136" s="469"/>
      <c r="Q136" s="469"/>
      <c r="R136" s="469"/>
      <c r="S136" s="296"/>
      <c r="T136" s="296"/>
      <c r="U136" s="296"/>
    </row>
    <row r="137" spans="1:21" s="305" customFormat="1" ht="15.75" customHeight="1" x14ac:dyDescent="0.2">
      <c r="A137" s="433"/>
      <c r="B137" s="348" t="s">
        <v>254</v>
      </c>
      <c r="C137" s="349"/>
      <c r="D137" s="452"/>
      <c r="E137" s="452"/>
      <c r="F137" s="452"/>
      <c r="G137" s="452"/>
      <c r="H137" s="452"/>
      <c r="I137" s="452"/>
      <c r="J137" s="452"/>
      <c r="K137" s="426"/>
      <c r="L137" s="426"/>
      <c r="M137" s="426"/>
      <c r="N137" s="426"/>
      <c r="O137" s="453"/>
      <c r="P137" s="454"/>
      <c r="Q137" s="453"/>
      <c r="R137" s="454"/>
      <c r="S137" s="426"/>
    </row>
    <row r="138" spans="1:21" s="305" customFormat="1" ht="15.75" customHeight="1" x14ac:dyDescent="0.2">
      <c r="A138" s="433"/>
      <c r="B138" s="431"/>
      <c r="C138" s="373">
        <v>0</v>
      </c>
      <c r="D138" s="369" t="s">
        <v>73</v>
      </c>
      <c r="E138" s="374">
        <v>0</v>
      </c>
      <c r="F138" s="369" t="s">
        <v>71</v>
      </c>
      <c r="G138" s="374">
        <v>0</v>
      </c>
      <c r="H138" s="369" t="s">
        <v>71</v>
      </c>
      <c r="I138" s="374">
        <v>0</v>
      </c>
      <c r="J138" s="369" t="s">
        <v>71</v>
      </c>
      <c r="K138" s="470"/>
      <c r="L138" s="471"/>
      <c r="M138" s="448"/>
      <c r="N138" s="449"/>
      <c r="O138" s="375">
        <f t="shared" ref="O138:O144" si="32">C138*E138*G138</f>
        <v>0</v>
      </c>
      <c r="P138" s="450" t="s">
        <v>74</v>
      </c>
      <c r="Q138" s="375">
        <f t="shared" ref="Q138:Q144" si="33">O138*I138</f>
        <v>0</v>
      </c>
      <c r="R138" s="450" t="s">
        <v>208</v>
      </c>
      <c r="S138" s="426" t="s">
        <v>250</v>
      </c>
    </row>
    <row r="139" spans="1:21" s="305" customFormat="1" ht="15.75" customHeight="1" x14ac:dyDescent="0.2">
      <c r="A139" s="433"/>
      <c r="B139" s="431"/>
      <c r="C139" s="373">
        <v>0</v>
      </c>
      <c r="D139" s="369" t="s">
        <v>73</v>
      </c>
      <c r="E139" s="374">
        <v>0</v>
      </c>
      <c r="F139" s="369" t="s">
        <v>71</v>
      </c>
      <c r="G139" s="374">
        <v>0</v>
      </c>
      <c r="H139" s="369" t="s">
        <v>71</v>
      </c>
      <c r="I139" s="374">
        <v>0</v>
      </c>
      <c r="J139" s="369" t="s">
        <v>71</v>
      </c>
      <c r="K139" s="470"/>
      <c r="L139" s="471"/>
      <c r="M139" s="448"/>
      <c r="N139" s="449"/>
      <c r="O139" s="375">
        <f t="shared" si="32"/>
        <v>0</v>
      </c>
      <c r="P139" s="450" t="s">
        <v>74</v>
      </c>
      <c r="Q139" s="375">
        <f t="shared" si="33"/>
        <v>0</v>
      </c>
      <c r="R139" s="450" t="s">
        <v>208</v>
      </c>
      <c r="S139" s="426" t="s">
        <v>250</v>
      </c>
    </row>
    <row r="140" spans="1:21" s="305" customFormat="1" ht="15.75" customHeight="1" x14ac:dyDescent="0.2">
      <c r="A140" s="433"/>
      <c r="B140" s="431"/>
      <c r="C140" s="373">
        <v>0</v>
      </c>
      <c r="D140" s="369" t="s">
        <v>73</v>
      </c>
      <c r="E140" s="374">
        <v>0</v>
      </c>
      <c r="F140" s="369" t="s">
        <v>71</v>
      </c>
      <c r="G140" s="374">
        <v>0</v>
      </c>
      <c r="H140" s="369" t="s">
        <v>71</v>
      </c>
      <c r="I140" s="374">
        <v>0</v>
      </c>
      <c r="J140" s="369" t="s">
        <v>71</v>
      </c>
      <c r="K140" s="447"/>
      <c r="L140" s="448"/>
      <c r="M140" s="448"/>
      <c r="N140" s="449"/>
      <c r="O140" s="375">
        <f t="shared" si="32"/>
        <v>0</v>
      </c>
      <c r="P140" s="450" t="s">
        <v>74</v>
      </c>
      <c r="Q140" s="375">
        <f t="shared" si="33"/>
        <v>0</v>
      </c>
      <c r="R140" s="450" t="s">
        <v>208</v>
      </c>
      <c r="S140" s="426" t="s">
        <v>250</v>
      </c>
      <c r="U140" s="458"/>
    </row>
    <row r="141" spans="1:21" s="305" customFormat="1" ht="15.75" customHeight="1" x14ac:dyDescent="0.2">
      <c r="A141" s="433"/>
      <c r="B141" s="431"/>
      <c r="C141" s="373">
        <v>0</v>
      </c>
      <c r="D141" s="369" t="s">
        <v>73</v>
      </c>
      <c r="E141" s="374">
        <v>0</v>
      </c>
      <c r="F141" s="369" t="s">
        <v>71</v>
      </c>
      <c r="G141" s="374">
        <v>0</v>
      </c>
      <c r="H141" s="369" t="s">
        <v>71</v>
      </c>
      <c r="I141" s="374">
        <v>0</v>
      </c>
      <c r="J141" s="369" t="s">
        <v>71</v>
      </c>
      <c r="K141" s="447"/>
      <c r="L141" s="448"/>
      <c r="M141" s="448"/>
      <c r="N141" s="449"/>
      <c r="O141" s="375">
        <f t="shared" si="32"/>
        <v>0</v>
      </c>
      <c r="P141" s="450" t="s">
        <v>74</v>
      </c>
      <c r="Q141" s="375">
        <f t="shared" si="33"/>
        <v>0</v>
      </c>
      <c r="R141" s="450" t="s">
        <v>208</v>
      </c>
      <c r="S141" s="426" t="s">
        <v>250</v>
      </c>
      <c r="U141" s="458"/>
    </row>
    <row r="142" spans="1:21" s="305" customFormat="1" ht="15.75" customHeight="1" x14ac:dyDescent="0.2">
      <c r="A142" s="433"/>
      <c r="B142" s="431"/>
      <c r="C142" s="373">
        <v>0</v>
      </c>
      <c r="D142" s="369" t="s">
        <v>73</v>
      </c>
      <c r="E142" s="374">
        <v>0</v>
      </c>
      <c r="F142" s="369" t="s">
        <v>71</v>
      </c>
      <c r="G142" s="374">
        <v>0</v>
      </c>
      <c r="H142" s="369" t="s">
        <v>71</v>
      </c>
      <c r="I142" s="374">
        <v>0</v>
      </c>
      <c r="J142" s="369" t="s">
        <v>71</v>
      </c>
      <c r="K142" s="447"/>
      <c r="L142" s="448"/>
      <c r="M142" s="448"/>
      <c r="N142" s="449"/>
      <c r="O142" s="375">
        <f t="shared" si="32"/>
        <v>0</v>
      </c>
      <c r="P142" s="450" t="s">
        <v>74</v>
      </c>
      <c r="Q142" s="375">
        <f t="shared" si="33"/>
        <v>0</v>
      </c>
      <c r="R142" s="450" t="s">
        <v>208</v>
      </c>
      <c r="S142" s="426" t="s">
        <v>250</v>
      </c>
      <c r="U142" s="458"/>
    </row>
    <row r="143" spans="1:21" s="305" customFormat="1" ht="15.75" customHeight="1" x14ac:dyDescent="0.2">
      <c r="A143" s="433"/>
      <c r="B143" s="431"/>
      <c r="C143" s="373">
        <v>0</v>
      </c>
      <c r="D143" s="369" t="s">
        <v>73</v>
      </c>
      <c r="E143" s="374">
        <v>0</v>
      </c>
      <c r="F143" s="369" t="s">
        <v>71</v>
      </c>
      <c r="G143" s="374">
        <v>0</v>
      </c>
      <c r="H143" s="369" t="s">
        <v>71</v>
      </c>
      <c r="I143" s="374">
        <v>0</v>
      </c>
      <c r="J143" s="369" t="s">
        <v>71</v>
      </c>
      <c r="K143" s="470"/>
      <c r="L143" s="471"/>
      <c r="M143" s="448"/>
      <c r="N143" s="449"/>
      <c r="O143" s="375">
        <f t="shared" si="32"/>
        <v>0</v>
      </c>
      <c r="P143" s="450" t="s">
        <v>74</v>
      </c>
      <c r="Q143" s="375">
        <f t="shared" si="33"/>
        <v>0</v>
      </c>
      <c r="R143" s="450" t="s">
        <v>208</v>
      </c>
      <c r="S143" s="426" t="s">
        <v>250</v>
      </c>
    </row>
    <row r="144" spans="1:21" s="305" customFormat="1" ht="15.75" customHeight="1" x14ac:dyDescent="0.2">
      <c r="A144" s="433"/>
      <c r="B144" s="431"/>
      <c r="C144" s="373">
        <v>0</v>
      </c>
      <c r="D144" s="369" t="s">
        <v>73</v>
      </c>
      <c r="E144" s="374">
        <v>0</v>
      </c>
      <c r="F144" s="369" t="s">
        <v>71</v>
      </c>
      <c r="G144" s="374">
        <v>0</v>
      </c>
      <c r="H144" s="369" t="s">
        <v>71</v>
      </c>
      <c r="I144" s="374">
        <v>0</v>
      </c>
      <c r="J144" s="369" t="s">
        <v>71</v>
      </c>
      <c r="K144" s="470"/>
      <c r="L144" s="471"/>
      <c r="M144" s="448"/>
      <c r="N144" s="449"/>
      <c r="O144" s="472">
        <f t="shared" si="32"/>
        <v>0</v>
      </c>
      <c r="P144" s="473" t="s">
        <v>74</v>
      </c>
      <c r="Q144" s="472">
        <f t="shared" si="33"/>
        <v>0</v>
      </c>
      <c r="R144" s="473" t="s">
        <v>208</v>
      </c>
      <c r="S144" s="426" t="s">
        <v>250</v>
      </c>
    </row>
    <row r="145" spans="1:36" s="305" customFormat="1" ht="15.75" customHeight="1" x14ac:dyDescent="0.2">
      <c r="A145" s="433"/>
      <c r="B145" s="431"/>
      <c r="C145" s="474"/>
      <c r="D145" s="474"/>
      <c r="E145" s="474"/>
      <c r="F145" s="474"/>
      <c r="G145" s="474"/>
      <c r="H145" s="474"/>
      <c r="I145" s="474"/>
      <c r="J145" s="474"/>
      <c r="K145" s="471"/>
      <c r="L145" s="471"/>
      <c r="M145" s="448"/>
      <c r="N145" s="449"/>
      <c r="O145" s="1267" t="s">
        <v>255</v>
      </c>
      <c r="P145" s="1265"/>
      <c r="Q145" s="1265" t="s">
        <v>256</v>
      </c>
      <c r="R145" s="1265"/>
      <c r="S145" s="426" t="s">
        <v>250</v>
      </c>
    </row>
    <row r="146" spans="1:36" s="305" customFormat="1" ht="15.75" customHeight="1" x14ac:dyDescent="0.2">
      <c r="A146" s="433"/>
      <c r="B146" s="431"/>
      <c r="C146" s="471"/>
      <c r="D146" s="471"/>
      <c r="E146" s="471"/>
      <c r="F146" s="471"/>
      <c r="G146" s="471"/>
      <c r="H146" s="471"/>
      <c r="I146" s="471"/>
      <c r="J146" s="471"/>
      <c r="K146" s="471"/>
      <c r="L146" s="471"/>
      <c r="M146" s="448"/>
      <c r="N146" s="449"/>
      <c r="O146" s="475">
        <f>SUM(O95:O144)</f>
        <v>0</v>
      </c>
      <c r="P146" s="476" t="s">
        <v>74</v>
      </c>
      <c r="Q146" s="475">
        <f>SUM(Q95:Q144)</f>
        <v>0</v>
      </c>
      <c r="R146" s="476" t="s">
        <v>208</v>
      </c>
      <c r="S146" s="477"/>
    </row>
    <row r="147" spans="1:36" s="305" customFormat="1" ht="15.75" customHeight="1" x14ac:dyDescent="0.2">
      <c r="A147" s="433"/>
      <c r="B147" s="431"/>
      <c r="C147" s="477"/>
      <c r="D147" s="477"/>
      <c r="E147" s="477"/>
      <c r="F147" s="477"/>
      <c r="G147" s="477"/>
      <c r="H147" s="477"/>
      <c r="I147" s="477"/>
      <c r="J147" s="477"/>
      <c r="K147" s="477"/>
      <c r="L147" s="477"/>
      <c r="M147" s="477"/>
      <c r="N147" s="477"/>
      <c r="O147" s="477"/>
      <c r="P147" s="478"/>
      <c r="Q147" s="479"/>
      <c r="R147" s="480"/>
      <c r="S147" s="477"/>
      <c r="T147" s="477"/>
    </row>
    <row r="148" spans="1:36" s="305" customFormat="1" ht="15.75" customHeight="1" x14ac:dyDescent="0.2">
      <c r="A148" s="433"/>
      <c r="B148" s="431"/>
      <c r="C148" s="481"/>
      <c r="D148" s="481"/>
      <c r="E148" s="481"/>
      <c r="F148" s="481"/>
      <c r="G148" s="482"/>
      <c r="H148" s="482"/>
      <c r="I148" s="483"/>
      <c r="J148" s="483"/>
      <c r="K148" s="482"/>
      <c r="L148" s="482"/>
      <c r="M148" s="340"/>
      <c r="N148" s="340"/>
      <c r="O148" s="484"/>
      <c r="P148" s="485"/>
      <c r="Q148" s="340"/>
      <c r="R148" s="486"/>
      <c r="S148" s="446"/>
    </row>
    <row r="149" spans="1:36" s="305" customFormat="1" ht="15.75" customHeight="1" x14ac:dyDescent="0.2">
      <c r="A149" s="433"/>
      <c r="B149" s="431"/>
      <c r="C149" s="487">
        <v>0</v>
      </c>
      <c r="D149" s="338" t="s">
        <v>73</v>
      </c>
      <c r="E149" s="339"/>
      <c r="F149" s="340"/>
      <c r="G149" s="340"/>
      <c r="H149" s="340"/>
      <c r="I149" s="339"/>
      <c r="J149" s="341" t="s">
        <v>257</v>
      </c>
      <c r="K149" s="374">
        <v>0</v>
      </c>
      <c r="L149" s="338" t="s">
        <v>71</v>
      </c>
      <c r="M149" s="340"/>
      <c r="N149" s="340"/>
      <c r="O149" s="484"/>
      <c r="P149" s="485"/>
      <c r="Q149" s="340"/>
      <c r="R149" s="486"/>
      <c r="S149" s="446"/>
    </row>
    <row r="150" spans="1:36" s="305" customFormat="1" ht="15.75" customHeight="1" x14ac:dyDescent="0.2">
      <c r="A150" s="433"/>
      <c r="B150" s="431"/>
      <c r="C150" s="488"/>
      <c r="D150" s="488"/>
      <c r="E150" s="489"/>
      <c r="F150" s="489"/>
      <c r="G150" s="489"/>
      <c r="H150" s="489"/>
      <c r="I150" s="489"/>
      <c r="J150" s="489"/>
      <c r="K150" s="489"/>
      <c r="L150" s="489"/>
      <c r="M150" s="490"/>
      <c r="N150" s="490"/>
      <c r="O150" s="484"/>
      <c r="P150" s="485"/>
      <c r="Q150" s="340"/>
      <c r="R150" s="486"/>
      <c r="S150" s="491"/>
      <c r="T150" s="492"/>
      <c r="U150" s="492"/>
    </row>
    <row r="151" spans="1:36" s="305" customFormat="1" ht="15.75" customHeight="1" x14ac:dyDescent="0.2">
      <c r="A151" s="433"/>
      <c r="B151" s="372"/>
      <c r="C151" s="493"/>
      <c r="D151" s="343"/>
      <c r="E151" s="1261" t="s">
        <v>258</v>
      </c>
      <c r="F151" s="1262"/>
      <c r="G151" s="1261"/>
      <c r="H151" s="1262"/>
      <c r="I151" s="1262"/>
      <c r="J151" s="1262"/>
      <c r="K151" s="1266"/>
      <c r="L151" s="489"/>
      <c r="M151" s="490"/>
      <c r="N151" s="490"/>
      <c r="O151" s="484"/>
      <c r="P151" s="485"/>
      <c r="Q151" s="340"/>
      <c r="R151" s="486"/>
      <c r="S151" s="491"/>
      <c r="T151" s="492"/>
      <c r="U151" s="492"/>
    </row>
    <row r="152" spans="1:36" s="305" customFormat="1" ht="15.75" customHeight="1" x14ac:dyDescent="0.15">
      <c r="A152" s="433"/>
      <c r="B152" s="372"/>
      <c r="E152" s="494">
        <v>0</v>
      </c>
      <c r="F152" s="342" t="s">
        <v>74</v>
      </c>
      <c r="I152" s="495"/>
      <c r="J152" s="496"/>
      <c r="K152" s="497"/>
      <c r="L152" s="489"/>
      <c r="M152" s="490"/>
      <c r="N152" s="490"/>
      <c r="O152" s="490"/>
      <c r="P152" s="498"/>
      <c r="Q152" s="490"/>
      <c r="R152" s="303"/>
      <c r="S152" s="491"/>
      <c r="T152" s="492"/>
      <c r="U152" s="492"/>
    </row>
    <row r="153" spans="1:36" s="305" customFormat="1" ht="15.75" customHeight="1" x14ac:dyDescent="0.2">
      <c r="A153" s="433"/>
      <c r="B153" s="372"/>
      <c r="C153" s="423"/>
      <c r="D153" s="423"/>
      <c r="E153" s="424"/>
      <c r="F153" s="424"/>
      <c r="G153" s="424"/>
      <c r="H153" s="424"/>
      <c r="I153" s="499"/>
      <c r="J153" s="425"/>
      <c r="K153" s="425"/>
      <c r="L153" s="425"/>
      <c r="O153" s="424"/>
      <c r="P153" s="424"/>
      <c r="Q153" s="424"/>
      <c r="R153" s="366"/>
      <c r="S153" s="366"/>
    </row>
    <row r="154" spans="1:36" s="305" customFormat="1" ht="15.75" customHeight="1" x14ac:dyDescent="0.2">
      <c r="A154" s="433"/>
    </row>
    <row r="155" spans="1:36" s="305" customFormat="1" ht="15.75" customHeight="1" x14ac:dyDescent="0.2">
      <c r="A155" s="433"/>
      <c r="B155" s="360"/>
      <c r="C155" s="355"/>
      <c r="D155" s="355"/>
      <c r="E155" s="355"/>
      <c r="F155" s="355"/>
      <c r="G155" s="356"/>
      <c r="H155" s="356"/>
      <c r="I155" s="357"/>
      <c r="J155" s="441"/>
      <c r="K155" s="357"/>
      <c r="L155" s="440"/>
      <c r="M155" s="357"/>
      <c r="N155" s="357"/>
      <c r="O155" s="357"/>
      <c r="P155" s="357"/>
      <c r="Q155" s="357"/>
      <c r="R155" s="357"/>
      <c r="S155" s="357"/>
      <c r="T155" s="357"/>
      <c r="U155" s="357"/>
      <c r="V155" s="357"/>
      <c r="W155" s="357"/>
      <c r="X155" s="357"/>
      <c r="Y155" s="357"/>
      <c r="Z155" s="357"/>
      <c r="AA155" s="357"/>
      <c r="AB155" s="357"/>
      <c r="AC155" s="357"/>
    </row>
    <row r="156" spans="1:36" s="305" customFormat="1" ht="15.75" customHeight="1" x14ac:dyDescent="0.2">
      <c r="A156" s="357"/>
      <c r="B156" s="360"/>
      <c r="C156" s="355"/>
      <c r="D156" s="355"/>
      <c r="E156" s="355"/>
      <c r="F156" s="355"/>
      <c r="G156" s="356"/>
      <c r="H156" s="356"/>
      <c r="I156" s="357"/>
      <c r="J156" s="441"/>
      <c r="K156" s="357"/>
      <c r="L156" s="440"/>
      <c r="M156" s="357"/>
      <c r="N156" s="357"/>
      <c r="O156" s="357"/>
      <c r="P156" s="357"/>
      <c r="Q156" s="357"/>
      <c r="R156" s="357"/>
      <c r="S156" s="357"/>
      <c r="T156" s="357"/>
      <c r="U156" s="357"/>
      <c r="V156" s="357"/>
      <c r="W156" s="357"/>
      <c r="X156" s="357"/>
      <c r="Y156" s="357"/>
      <c r="Z156" s="357"/>
      <c r="AA156" s="357"/>
      <c r="AB156" s="357"/>
      <c r="AC156" s="357"/>
    </row>
    <row r="157" spans="1:36" s="421" customFormat="1" ht="15.75" customHeight="1" x14ac:dyDescent="0.2">
      <c r="A157" s="500"/>
      <c r="B157" s="305"/>
      <c r="C157" s="305"/>
      <c r="D157" s="305"/>
      <c r="E157" s="305"/>
      <c r="F157" s="305"/>
      <c r="G157" s="305"/>
      <c r="H157" s="305"/>
      <c r="I157" s="305"/>
      <c r="J157" s="305"/>
      <c r="K157" s="305"/>
      <c r="L157" s="305"/>
      <c r="M157" s="305"/>
      <c r="N157" s="305"/>
      <c r="O157" s="305"/>
      <c r="P157" s="305"/>
      <c r="Q157" s="305"/>
      <c r="R157" s="305"/>
      <c r="S157" s="305"/>
      <c r="T157" s="305"/>
      <c r="U157" s="305"/>
      <c r="V157" s="305"/>
      <c r="W157" s="305"/>
      <c r="X157" s="305"/>
      <c r="Y157" s="305"/>
      <c r="Z157" s="305"/>
      <c r="AA157" s="305"/>
      <c r="AB157" s="305"/>
      <c r="AC157" s="305"/>
      <c r="AD157" s="357"/>
      <c r="AE157" s="357"/>
      <c r="AF157" s="357"/>
      <c r="AG157" s="357"/>
      <c r="AH157" s="357"/>
      <c r="AI157" s="357"/>
      <c r="AJ157" s="357"/>
    </row>
    <row r="158" spans="1:36" s="304" customFormat="1" ht="15.75" customHeight="1" x14ac:dyDescent="0.2">
      <c r="A158" s="500"/>
      <c r="B158" s="305"/>
      <c r="C158" s="305"/>
      <c r="D158" s="305"/>
      <c r="E158" s="305"/>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357"/>
      <c r="AE158" s="357"/>
      <c r="AF158" s="357"/>
      <c r="AG158" s="357"/>
      <c r="AH158" s="357"/>
      <c r="AI158" s="357"/>
      <c r="AJ158" s="357"/>
    </row>
    <row r="159" spans="1:36" s="309" customFormat="1" ht="15.75" customHeight="1" x14ac:dyDescent="0.2">
      <c r="A159" s="500"/>
      <c r="B159" s="305"/>
      <c r="C159" s="305"/>
      <c r="D159" s="305"/>
      <c r="E159" s="305"/>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357"/>
      <c r="AE159" s="357"/>
      <c r="AF159" s="357"/>
      <c r="AG159" s="357"/>
      <c r="AH159" s="357"/>
      <c r="AI159" s="357"/>
      <c r="AJ159" s="357"/>
    </row>
    <row r="160" spans="1:36" s="320" customFormat="1" ht="15.75" customHeight="1" x14ac:dyDescent="0.2">
      <c r="A160" s="500"/>
      <c r="B160" s="305"/>
      <c r="C160" s="305"/>
      <c r="D160" s="305"/>
      <c r="E160" s="305"/>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357"/>
      <c r="AE160" s="357"/>
      <c r="AF160" s="357"/>
      <c r="AG160" s="357"/>
      <c r="AH160" s="357"/>
      <c r="AI160" s="357"/>
      <c r="AJ160" s="357"/>
    </row>
    <row r="161" spans="1:36" s="421" customFormat="1" ht="15.75" customHeight="1" x14ac:dyDescent="0.2">
      <c r="A161" s="500"/>
      <c r="B161" s="305"/>
      <c r="C161" s="305"/>
      <c r="D161" s="305"/>
      <c r="E161" s="305"/>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357"/>
      <c r="AE161" s="357"/>
      <c r="AF161" s="357"/>
      <c r="AG161" s="357"/>
      <c r="AH161" s="357"/>
      <c r="AI161" s="357"/>
      <c r="AJ161" s="357"/>
    </row>
    <row r="162" spans="1:36" s="421" customFormat="1" ht="15.75" customHeight="1" x14ac:dyDescent="0.2">
      <c r="A162" s="500"/>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57"/>
      <c r="AE162" s="357"/>
      <c r="AF162" s="357"/>
      <c r="AG162" s="357"/>
      <c r="AH162" s="357"/>
      <c r="AI162" s="357"/>
      <c r="AJ162" s="357"/>
    </row>
    <row r="163" spans="1:36" s="305" customFormat="1" ht="15.75" customHeight="1" x14ac:dyDescent="0.2">
      <c r="B163" s="372"/>
      <c r="C163" s="355"/>
      <c r="D163" s="355"/>
      <c r="E163" s="355"/>
      <c r="F163" s="355"/>
      <c r="G163" s="356"/>
      <c r="H163" s="356"/>
      <c r="I163" s="501"/>
      <c r="J163" s="501"/>
      <c r="K163" s="501"/>
      <c r="L163" s="501"/>
      <c r="M163" s="357"/>
      <c r="N163" s="357"/>
      <c r="O163" s="357"/>
      <c r="P163" s="357"/>
      <c r="Q163" s="441"/>
      <c r="R163" s="357"/>
      <c r="S163" s="440"/>
      <c r="T163" s="357"/>
      <c r="U163" s="357"/>
      <c r="V163" s="357"/>
      <c r="W163" s="357"/>
      <c r="X163" s="357"/>
      <c r="AD163" s="357"/>
      <c r="AE163" s="357"/>
      <c r="AF163" s="357"/>
      <c r="AG163" s="357"/>
      <c r="AH163" s="357"/>
      <c r="AI163" s="357"/>
      <c r="AJ163" s="357"/>
    </row>
    <row r="164" spans="1:36" s="305" customFormat="1" ht="15.75" customHeight="1" x14ac:dyDescent="0.2">
      <c r="B164" s="372"/>
      <c r="C164" s="355"/>
      <c r="D164" s="355"/>
      <c r="E164" s="355"/>
      <c r="F164" s="355"/>
      <c r="G164" s="356"/>
      <c r="H164" s="356"/>
      <c r="I164" s="501"/>
      <c r="J164" s="501"/>
      <c r="K164" s="501"/>
      <c r="L164" s="501"/>
      <c r="M164" s="357"/>
      <c r="N164" s="357"/>
      <c r="O164" s="357"/>
      <c r="P164" s="357"/>
      <c r="Q164" s="441"/>
      <c r="R164" s="357"/>
      <c r="S164" s="440"/>
      <c r="T164" s="357"/>
      <c r="U164" s="357"/>
      <c r="V164" s="357"/>
      <c r="W164" s="357"/>
      <c r="X164" s="357"/>
    </row>
    <row r="165" spans="1:36" s="305" customFormat="1" ht="15.75" customHeight="1" x14ac:dyDescent="0.2">
      <c r="B165" s="372"/>
      <c r="C165" s="355"/>
      <c r="D165" s="355"/>
      <c r="E165" s="355"/>
      <c r="F165" s="355"/>
      <c r="G165" s="356"/>
      <c r="H165" s="356"/>
      <c r="I165" s="501"/>
      <c r="J165" s="501"/>
      <c r="K165" s="501"/>
      <c r="L165" s="501"/>
      <c r="M165" s="357"/>
      <c r="N165" s="357"/>
      <c r="O165" s="357"/>
      <c r="P165" s="357"/>
      <c r="Q165" s="441"/>
      <c r="R165" s="357"/>
      <c r="S165" s="440"/>
      <c r="T165" s="357"/>
      <c r="U165" s="357"/>
      <c r="V165" s="357"/>
      <c r="W165" s="357"/>
      <c r="X165" s="357"/>
    </row>
    <row r="166" spans="1:36" s="305" customFormat="1" ht="15.75" customHeight="1" x14ac:dyDescent="0.2">
      <c r="B166" s="372"/>
      <c r="C166" s="355"/>
      <c r="D166" s="355"/>
      <c r="E166" s="355"/>
      <c r="F166" s="355"/>
      <c r="G166" s="356"/>
      <c r="H166" s="356"/>
      <c r="I166" s="501"/>
      <c r="J166" s="501"/>
      <c r="K166" s="501"/>
      <c r="L166" s="501"/>
      <c r="M166" s="357"/>
      <c r="N166" s="357"/>
      <c r="O166" s="357"/>
      <c r="P166" s="357"/>
      <c r="Q166" s="441"/>
      <c r="R166" s="357"/>
      <c r="S166" s="440"/>
      <c r="T166" s="357"/>
      <c r="U166" s="357"/>
      <c r="V166" s="357"/>
      <c r="W166" s="357"/>
      <c r="X166" s="357"/>
    </row>
    <row r="167" spans="1:36" s="305" customFormat="1" ht="15.75" customHeight="1" x14ac:dyDescent="0.2">
      <c r="B167" s="372"/>
      <c r="C167" s="355"/>
      <c r="D167" s="355"/>
      <c r="E167" s="355"/>
      <c r="F167" s="355"/>
      <c r="G167" s="356"/>
      <c r="H167" s="356"/>
      <c r="I167" s="501"/>
      <c r="J167" s="501"/>
      <c r="K167" s="501"/>
      <c r="L167" s="501"/>
      <c r="M167" s="357"/>
      <c r="N167" s="357"/>
      <c r="O167" s="357"/>
      <c r="P167" s="357"/>
      <c r="Q167" s="441"/>
      <c r="R167" s="357"/>
      <c r="S167" s="440"/>
      <c r="T167" s="357"/>
      <c r="U167" s="357"/>
      <c r="V167" s="357"/>
      <c r="W167" s="357"/>
      <c r="X167" s="357"/>
    </row>
    <row r="168" spans="1:36" s="305" customFormat="1" ht="15.75" customHeight="1" x14ac:dyDescent="0.2">
      <c r="B168" s="372"/>
      <c r="C168" s="355"/>
      <c r="D168" s="355"/>
      <c r="E168" s="355"/>
      <c r="F168" s="355"/>
      <c r="G168" s="356"/>
      <c r="H168" s="356"/>
      <c r="I168" s="501"/>
      <c r="J168" s="501"/>
      <c r="K168" s="501"/>
      <c r="L168" s="501"/>
      <c r="M168" s="357"/>
      <c r="N168" s="357"/>
      <c r="O168" s="357"/>
      <c r="P168" s="357"/>
      <c r="Q168" s="441"/>
      <c r="R168" s="357"/>
      <c r="S168" s="440"/>
      <c r="T168" s="357"/>
      <c r="U168" s="357"/>
      <c r="V168" s="357"/>
      <c r="W168" s="357"/>
      <c r="X168" s="357"/>
    </row>
    <row r="169" spans="1:36" s="305" customFormat="1" ht="15.75" customHeight="1" x14ac:dyDescent="0.2">
      <c r="A169" s="433"/>
      <c r="B169" s="372"/>
      <c r="C169" s="355"/>
      <c r="D169" s="355"/>
      <c r="E169" s="355"/>
      <c r="F169" s="355"/>
      <c r="G169" s="356"/>
      <c r="H169" s="356"/>
      <c r="I169" s="501"/>
      <c r="J169" s="501"/>
      <c r="K169" s="501"/>
      <c r="L169" s="501"/>
      <c r="M169" s="357"/>
      <c r="N169" s="357"/>
      <c r="O169" s="357"/>
      <c r="P169" s="357"/>
      <c r="Q169" s="441"/>
      <c r="R169" s="357"/>
      <c r="S169" s="440"/>
      <c r="T169" s="357"/>
      <c r="U169" s="357"/>
      <c r="V169" s="357"/>
      <c r="W169" s="357"/>
      <c r="X169" s="357"/>
    </row>
    <row r="170" spans="1:36" s="305" customFormat="1" ht="15.75" customHeight="1" x14ac:dyDescent="0.2">
      <c r="A170" s="433"/>
      <c r="B170" s="372"/>
      <c r="C170" s="355"/>
      <c r="D170" s="355"/>
      <c r="E170" s="355"/>
      <c r="F170" s="355"/>
      <c r="G170" s="356"/>
      <c r="H170" s="356"/>
      <c r="I170" s="501"/>
      <c r="J170" s="501"/>
      <c r="K170" s="501"/>
      <c r="L170" s="501"/>
      <c r="M170" s="357"/>
      <c r="N170" s="357"/>
      <c r="O170" s="357"/>
      <c r="P170" s="357"/>
      <c r="Q170" s="441"/>
      <c r="R170" s="357"/>
      <c r="S170" s="440"/>
      <c r="T170" s="357"/>
      <c r="U170" s="357"/>
      <c r="V170" s="357"/>
      <c r="W170" s="357"/>
      <c r="X170" s="357"/>
    </row>
    <row r="171" spans="1:36" s="305" customFormat="1" ht="15.75" customHeight="1" x14ac:dyDescent="0.2">
      <c r="A171" s="433"/>
      <c r="B171" s="372"/>
      <c r="C171" s="355"/>
      <c r="D171" s="355"/>
      <c r="E171" s="355"/>
      <c r="F171" s="355"/>
      <c r="G171" s="356"/>
      <c r="H171" s="356"/>
      <c r="I171" s="501"/>
      <c r="J171" s="501"/>
      <c r="K171" s="501"/>
      <c r="L171" s="501"/>
      <c r="M171" s="357"/>
      <c r="N171" s="357"/>
      <c r="O171" s="357"/>
      <c r="P171" s="357"/>
      <c r="Q171" s="441"/>
      <c r="R171" s="357"/>
      <c r="S171" s="440"/>
      <c r="T171" s="357"/>
      <c r="U171" s="357"/>
      <c r="V171" s="357"/>
      <c r="W171" s="357"/>
      <c r="X171" s="357"/>
    </row>
    <row r="172" spans="1:36" s="305" customFormat="1" ht="15.75" customHeight="1" x14ac:dyDescent="0.2">
      <c r="A172" s="433"/>
      <c r="B172" s="372"/>
      <c r="C172" s="355"/>
      <c r="D172" s="355"/>
      <c r="E172" s="355"/>
      <c r="F172" s="355"/>
      <c r="G172" s="356"/>
      <c r="H172" s="356"/>
      <c r="I172" s="501"/>
      <c r="J172" s="501"/>
      <c r="K172" s="501"/>
      <c r="L172" s="501"/>
      <c r="M172" s="357"/>
      <c r="N172" s="357"/>
      <c r="O172" s="357"/>
      <c r="P172" s="357"/>
      <c r="Q172" s="441"/>
      <c r="R172" s="357"/>
      <c r="S172" s="440"/>
      <c r="T172" s="357"/>
      <c r="U172" s="357"/>
      <c r="V172" s="357"/>
      <c r="W172" s="357"/>
      <c r="X172" s="357"/>
      <c r="Y172" s="357"/>
    </row>
    <row r="173" spans="1:36" s="305" customFormat="1" ht="15.75" customHeight="1" x14ac:dyDescent="0.2">
      <c r="A173" s="433"/>
      <c r="B173" s="372"/>
      <c r="C173" s="355"/>
      <c r="D173" s="355"/>
      <c r="E173" s="355"/>
      <c r="F173" s="355"/>
      <c r="G173" s="356"/>
      <c r="H173" s="356"/>
      <c r="I173" s="501"/>
      <c r="J173" s="501"/>
      <c r="K173" s="501"/>
      <c r="L173" s="501"/>
      <c r="M173" s="357"/>
      <c r="N173" s="357"/>
      <c r="O173" s="357"/>
      <c r="P173" s="357"/>
      <c r="Q173" s="441"/>
      <c r="R173" s="357"/>
      <c r="S173" s="440"/>
      <c r="T173" s="357"/>
      <c r="U173" s="357"/>
      <c r="V173" s="357"/>
      <c r="W173" s="357"/>
      <c r="X173" s="357"/>
      <c r="Y173" s="357"/>
    </row>
    <row r="174" spans="1:36" s="305" customFormat="1" ht="15.75" customHeight="1" x14ac:dyDescent="0.2">
      <c r="A174" s="433"/>
      <c r="B174" s="372"/>
      <c r="C174" s="355"/>
      <c r="D174" s="355"/>
      <c r="E174" s="355"/>
      <c r="F174" s="355"/>
      <c r="G174" s="356"/>
      <c r="H174" s="356"/>
      <c r="I174" s="501"/>
      <c r="J174" s="501"/>
      <c r="K174" s="501"/>
      <c r="L174" s="501"/>
      <c r="M174" s="357"/>
      <c r="N174" s="357"/>
      <c r="O174" s="357"/>
      <c r="P174" s="357"/>
      <c r="Q174" s="441"/>
      <c r="R174" s="357"/>
      <c r="S174" s="440"/>
      <c r="T174" s="357"/>
      <c r="U174" s="357"/>
      <c r="V174" s="357"/>
      <c r="W174" s="357"/>
      <c r="X174" s="357"/>
      <c r="Y174" s="357"/>
    </row>
    <row r="175" spans="1:36" s="305" customFormat="1" ht="15.75" customHeight="1" x14ac:dyDescent="0.2">
      <c r="A175" s="433"/>
      <c r="B175" s="372"/>
      <c r="C175" s="355"/>
      <c r="D175" s="355"/>
      <c r="E175" s="355"/>
      <c r="F175" s="355"/>
      <c r="G175" s="356"/>
      <c r="H175" s="356"/>
      <c r="I175" s="501"/>
      <c r="J175" s="501"/>
      <c r="K175" s="501"/>
      <c r="L175" s="501"/>
      <c r="M175" s="357"/>
      <c r="N175" s="357"/>
      <c r="O175" s="357"/>
      <c r="P175" s="357"/>
      <c r="Q175" s="441"/>
      <c r="R175" s="357"/>
      <c r="S175" s="440"/>
      <c r="T175" s="357"/>
      <c r="U175" s="357"/>
      <c r="V175" s="357"/>
      <c r="W175" s="357"/>
      <c r="X175" s="357"/>
      <c r="Y175" s="357"/>
    </row>
    <row r="176" spans="1:36" s="305" customFormat="1" ht="15.75" customHeight="1" x14ac:dyDescent="0.2">
      <c r="A176" s="433"/>
      <c r="B176" s="372"/>
      <c r="C176" s="355"/>
      <c r="D176" s="355"/>
      <c r="E176" s="355"/>
      <c r="F176" s="355"/>
      <c r="G176" s="356"/>
      <c r="H176" s="356"/>
      <c r="I176" s="501"/>
      <c r="J176" s="501"/>
      <c r="K176" s="501"/>
      <c r="L176" s="501"/>
      <c r="M176" s="357"/>
      <c r="N176" s="357"/>
      <c r="O176" s="357"/>
      <c r="P176" s="357"/>
      <c r="Q176" s="441"/>
      <c r="R176" s="357"/>
      <c r="S176" s="440"/>
      <c r="T176" s="357"/>
      <c r="U176" s="357"/>
      <c r="V176" s="357"/>
      <c r="W176" s="357"/>
      <c r="X176" s="357"/>
      <c r="Y176" s="357"/>
    </row>
    <row r="177" spans="1:29" s="305" customFormat="1" ht="15.75" customHeight="1" x14ac:dyDescent="0.2">
      <c r="A177" s="433"/>
      <c r="B177" s="372"/>
      <c r="C177" s="355"/>
      <c r="D177" s="355"/>
      <c r="E177" s="355"/>
      <c r="F177" s="355"/>
      <c r="G177" s="356"/>
      <c r="H177" s="356"/>
      <c r="I177" s="501"/>
      <c r="J177" s="501"/>
      <c r="K177" s="501"/>
      <c r="L177" s="501"/>
      <c r="M177" s="357"/>
      <c r="N177" s="357"/>
      <c r="O177" s="357"/>
      <c r="P177" s="357"/>
      <c r="Q177" s="441"/>
      <c r="R177" s="357"/>
      <c r="S177" s="440"/>
      <c r="T177" s="357"/>
      <c r="U177" s="357"/>
      <c r="V177" s="357"/>
      <c r="W177" s="357"/>
      <c r="X177" s="357"/>
      <c r="Y177" s="357"/>
    </row>
    <row r="178" spans="1:29" s="305" customFormat="1" ht="15.75" customHeight="1" x14ac:dyDescent="0.2">
      <c r="A178" s="433"/>
      <c r="B178" s="372"/>
      <c r="C178" s="355"/>
      <c r="D178" s="355"/>
      <c r="E178" s="355"/>
      <c r="F178" s="355"/>
      <c r="G178" s="356"/>
      <c r="H178" s="356"/>
      <c r="I178" s="501"/>
      <c r="J178" s="501"/>
      <c r="K178" s="501"/>
      <c r="L178" s="501"/>
      <c r="M178" s="357"/>
      <c r="N178" s="357"/>
      <c r="O178" s="357"/>
      <c r="P178" s="357"/>
      <c r="Q178" s="441"/>
      <c r="R178" s="357"/>
      <c r="S178" s="440"/>
      <c r="T178" s="357"/>
      <c r="U178" s="357"/>
      <c r="V178" s="357"/>
      <c r="W178" s="357"/>
      <c r="X178" s="357"/>
      <c r="Y178" s="357"/>
    </row>
    <row r="179" spans="1:29" s="305" customFormat="1" ht="15.75" customHeight="1" x14ac:dyDescent="0.2">
      <c r="A179" s="433"/>
      <c r="B179" s="432"/>
      <c r="C179" s="355"/>
      <c r="D179" s="355"/>
      <c r="E179" s="355"/>
      <c r="F179" s="355"/>
      <c r="G179" s="356"/>
      <c r="H179" s="356"/>
      <c r="I179" s="501"/>
      <c r="J179" s="501"/>
      <c r="K179" s="501"/>
      <c r="L179" s="501"/>
      <c r="M179" s="357"/>
      <c r="N179" s="357"/>
      <c r="O179" s="357"/>
      <c r="P179" s="357"/>
      <c r="Q179" s="441"/>
      <c r="R179" s="357"/>
      <c r="S179" s="440"/>
      <c r="T179" s="357"/>
      <c r="U179" s="357"/>
      <c r="V179" s="357"/>
      <c r="W179" s="357"/>
      <c r="X179" s="357"/>
      <c r="Y179" s="357"/>
    </row>
    <row r="180" spans="1:29" s="305" customFormat="1" ht="15.75" customHeight="1" x14ac:dyDescent="0.2">
      <c r="A180" s="433"/>
      <c r="B180" s="360"/>
      <c r="C180" s="355"/>
      <c r="D180" s="355"/>
      <c r="E180" s="355"/>
      <c r="F180" s="355"/>
      <c r="G180" s="356"/>
      <c r="H180" s="356"/>
      <c r="I180" s="501"/>
      <c r="J180" s="501"/>
      <c r="K180" s="501"/>
      <c r="L180" s="501"/>
      <c r="M180" s="357"/>
      <c r="N180" s="357"/>
      <c r="O180" s="357"/>
      <c r="P180" s="357"/>
      <c r="Q180" s="441"/>
      <c r="R180" s="357"/>
      <c r="S180" s="440"/>
      <c r="T180" s="357"/>
      <c r="U180" s="357"/>
      <c r="V180" s="357"/>
      <c r="W180" s="357"/>
      <c r="X180" s="357"/>
      <c r="Y180" s="357"/>
      <c r="Z180" s="357"/>
      <c r="AA180" s="357"/>
      <c r="AB180" s="357"/>
      <c r="AC180" s="357"/>
    </row>
    <row r="181" spans="1:29" s="305" customFormat="1" ht="15.75" customHeight="1" x14ac:dyDescent="0.2">
      <c r="A181" s="433"/>
      <c r="B181" s="360"/>
      <c r="C181" s="355"/>
      <c r="D181" s="355"/>
      <c r="E181" s="355"/>
      <c r="F181" s="355"/>
      <c r="G181" s="356"/>
      <c r="H181" s="356"/>
      <c r="I181" s="501"/>
      <c r="J181" s="501"/>
      <c r="K181" s="501"/>
      <c r="L181" s="501"/>
      <c r="M181" s="357"/>
      <c r="N181" s="357"/>
      <c r="O181" s="357"/>
      <c r="P181" s="357"/>
      <c r="Q181" s="441"/>
      <c r="R181" s="357"/>
      <c r="S181" s="440"/>
      <c r="T181" s="357"/>
      <c r="U181" s="357"/>
      <c r="V181" s="357"/>
      <c r="W181" s="357"/>
      <c r="X181" s="357"/>
      <c r="Y181" s="357"/>
      <c r="Z181" s="357"/>
      <c r="AA181" s="357"/>
      <c r="AB181" s="357"/>
      <c r="AC181" s="357"/>
    </row>
    <row r="182" spans="1:29" s="305" customFormat="1" ht="15.75" customHeight="1" x14ac:dyDescent="0.2">
      <c r="A182" s="433"/>
      <c r="B182" s="360"/>
      <c r="C182" s="355"/>
      <c r="D182" s="355"/>
      <c r="E182" s="355"/>
      <c r="F182" s="355"/>
      <c r="G182" s="356"/>
      <c r="H182" s="356"/>
      <c r="I182" s="501"/>
      <c r="J182" s="501"/>
      <c r="K182" s="501"/>
      <c r="L182" s="501"/>
      <c r="M182" s="357"/>
      <c r="N182" s="357"/>
      <c r="O182" s="357"/>
      <c r="P182" s="357"/>
      <c r="Q182" s="441"/>
      <c r="R182" s="357"/>
      <c r="S182" s="440"/>
      <c r="T182" s="357"/>
      <c r="U182" s="357"/>
      <c r="V182" s="357"/>
      <c r="W182" s="357"/>
      <c r="X182" s="357"/>
      <c r="Y182" s="357"/>
      <c r="Z182" s="357"/>
      <c r="AA182" s="357"/>
      <c r="AB182" s="357"/>
      <c r="AC182" s="357"/>
    </row>
    <row r="183" spans="1:29" s="305" customFormat="1" ht="15.75" customHeight="1" x14ac:dyDescent="0.2">
      <c r="A183" s="433"/>
      <c r="B183" s="360"/>
      <c r="C183" s="355"/>
      <c r="D183" s="355"/>
      <c r="E183" s="355"/>
      <c r="F183" s="355"/>
      <c r="G183" s="356"/>
      <c r="H183" s="356"/>
      <c r="I183" s="501"/>
      <c r="J183" s="501"/>
      <c r="K183" s="501"/>
      <c r="L183" s="501"/>
      <c r="M183" s="357"/>
      <c r="N183" s="357"/>
      <c r="O183" s="357"/>
      <c r="P183" s="357"/>
      <c r="Q183" s="441"/>
      <c r="R183" s="357"/>
      <c r="S183" s="440"/>
      <c r="T183" s="357"/>
      <c r="U183" s="357"/>
      <c r="V183" s="357"/>
      <c r="W183" s="357"/>
      <c r="X183" s="357"/>
      <c r="Y183" s="357"/>
      <c r="Z183" s="357"/>
      <c r="AA183" s="357"/>
      <c r="AB183" s="357"/>
      <c r="AC183" s="357"/>
    </row>
    <row r="184" spans="1:29" s="305" customFormat="1" ht="15.75" customHeight="1" x14ac:dyDescent="0.2">
      <c r="A184" s="433"/>
      <c r="B184" s="360"/>
      <c r="C184" s="355"/>
      <c r="D184" s="355"/>
      <c r="E184" s="355"/>
      <c r="F184" s="355"/>
      <c r="G184" s="356"/>
      <c r="H184" s="356"/>
      <c r="I184" s="501"/>
      <c r="J184" s="501"/>
      <c r="K184" s="501"/>
      <c r="L184" s="501"/>
      <c r="M184" s="357"/>
      <c r="N184" s="357"/>
      <c r="O184" s="357"/>
      <c r="P184" s="357"/>
      <c r="Q184" s="441"/>
      <c r="R184" s="357"/>
      <c r="S184" s="440"/>
      <c r="T184" s="357"/>
      <c r="U184" s="357"/>
      <c r="V184" s="357"/>
      <c r="W184" s="357"/>
      <c r="X184" s="357"/>
      <c r="Y184" s="357"/>
      <c r="Z184" s="357"/>
      <c r="AA184" s="357"/>
      <c r="AB184" s="357"/>
      <c r="AC184" s="357"/>
    </row>
    <row r="185" spans="1:29" s="305" customFormat="1" ht="15.75" customHeight="1" x14ac:dyDescent="0.2">
      <c r="A185" s="433"/>
      <c r="B185" s="360"/>
      <c r="C185" s="355"/>
      <c r="D185" s="355"/>
      <c r="E185" s="355"/>
      <c r="F185" s="355"/>
      <c r="G185" s="356"/>
      <c r="H185" s="356"/>
      <c r="I185" s="501"/>
      <c r="J185" s="501"/>
      <c r="K185" s="501"/>
      <c r="L185" s="501"/>
      <c r="M185" s="357"/>
      <c r="N185" s="357"/>
      <c r="O185" s="357"/>
      <c r="P185" s="357"/>
      <c r="Q185" s="441"/>
      <c r="R185" s="357"/>
      <c r="S185" s="440"/>
      <c r="T185" s="357"/>
      <c r="U185" s="357"/>
      <c r="V185" s="357"/>
      <c r="W185" s="357"/>
      <c r="X185" s="357"/>
      <c r="Y185" s="357"/>
      <c r="Z185" s="357"/>
      <c r="AA185" s="357"/>
      <c r="AB185" s="357"/>
      <c r="AC185" s="357"/>
    </row>
    <row r="186" spans="1:29" s="305" customFormat="1" ht="15.75" customHeight="1" x14ac:dyDescent="0.2">
      <c r="A186" s="500"/>
      <c r="B186" s="360"/>
      <c r="C186" s="355"/>
      <c r="D186" s="355"/>
      <c r="E186" s="355"/>
      <c r="F186" s="355"/>
      <c r="G186" s="356"/>
      <c r="H186" s="356"/>
      <c r="I186" s="501"/>
      <c r="J186" s="501"/>
      <c r="K186" s="501"/>
      <c r="L186" s="501"/>
      <c r="M186" s="357"/>
      <c r="N186" s="357"/>
      <c r="O186" s="357"/>
      <c r="P186" s="357"/>
      <c r="Q186" s="441"/>
      <c r="R186" s="357"/>
      <c r="S186" s="440"/>
      <c r="T186" s="357"/>
      <c r="U186" s="357"/>
      <c r="V186" s="357"/>
      <c r="W186" s="357"/>
      <c r="X186" s="357"/>
      <c r="Y186" s="357"/>
      <c r="Z186" s="357"/>
      <c r="AA186" s="357"/>
      <c r="AB186" s="357"/>
      <c r="AC186" s="357"/>
    </row>
  </sheetData>
  <customSheetViews>
    <customSheetView guid="{6FFCD583-56CA-4420-AC43-EFE10261B2DF}">
      <rowBreaks count="1" manualBreakCount="1">
        <brk id="85" max="46" man="1"/>
      </rowBreaks>
      <colBreaks count="1" manualBreakCount="1">
        <brk id="16" max="1048575" man="1"/>
      </colBreaks>
      <pageMargins left="0" right="0" top="0" bottom="0" header="0" footer="0"/>
      <pageSetup paperSize="9" scale="31" fitToWidth="0" fitToHeight="6" orientation="portrait" r:id="rId1"/>
      <headerFooter alignWithMargins="0">
        <oddHeader>&amp;L&amp;8VIAA, Groningen&amp;C&amp;"Arial,Vet"Uittrekstaten&amp;R&amp;8Printdatum &amp;D</oddHeader>
        <oddFooter>&amp;L&amp;8&amp;Z&amp;F&amp;R&amp;8blad &amp;P van &amp;N</oddFooter>
      </headerFooter>
    </customSheetView>
  </customSheetViews>
  <mergeCells count="71">
    <mergeCell ref="BM4:BM6"/>
    <mergeCell ref="BN4:BN6"/>
    <mergeCell ref="B1:C1"/>
    <mergeCell ref="BJ4:BJ6"/>
    <mergeCell ref="BK4:BK6"/>
    <mergeCell ref="BL4:BL6"/>
    <mergeCell ref="BE4:BE6"/>
    <mergeCell ref="BG4:BG6"/>
    <mergeCell ref="BF4:BF6"/>
    <mergeCell ref="BH4:BH6"/>
    <mergeCell ref="BI4:BI6"/>
    <mergeCell ref="AY4:AY6"/>
    <mergeCell ref="AZ4:AZ6"/>
    <mergeCell ref="BB4:BB6"/>
    <mergeCell ref="BC4:BC6"/>
    <mergeCell ref="AT4:AT6"/>
    <mergeCell ref="AX4:AX6"/>
    <mergeCell ref="AN4:AN6"/>
    <mergeCell ref="AO4:AO6"/>
    <mergeCell ref="AP4:AP6"/>
    <mergeCell ref="AQ4:AQ6"/>
    <mergeCell ref="AS4:AS6"/>
    <mergeCell ref="AJ4:AJ6"/>
    <mergeCell ref="AK4:AK6"/>
    <mergeCell ref="AL4:AL6"/>
    <mergeCell ref="AM4:AM6"/>
    <mergeCell ref="AW4:AW6"/>
    <mergeCell ref="AU4:AU6"/>
    <mergeCell ref="AV4:AV6"/>
    <mergeCell ref="AH4:AH6"/>
    <mergeCell ref="AI4:AI6"/>
    <mergeCell ref="AD4:AD6"/>
    <mergeCell ref="AE4:AE6"/>
    <mergeCell ref="AF4:AF6"/>
    <mergeCell ref="Q38:R38"/>
    <mergeCell ref="S38:T38"/>
    <mergeCell ref="AB32:AC32"/>
    <mergeCell ref="AB33:AC33"/>
    <mergeCell ref="AG4:AG6"/>
    <mergeCell ref="W4:X4"/>
    <mergeCell ref="Y4:Z4"/>
    <mergeCell ref="Q4:R4"/>
    <mergeCell ref="S4:T4"/>
    <mergeCell ref="U4:V4"/>
    <mergeCell ref="U38:V38"/>
    <mergeCell ref="O38:P38"/>
    <mergeCell ref="K4:L4"/>
    <mergeCell ref="E4:F4"/>
    <mergeCell ref="O4:P4"/>
    <mergeCell ref="I4:J4"/>
    <mergeCell ref="C92:D92"/>
    <mergeCell ref="C38:D38"/>
    <mergeCell ref="E38:F38"/>
    <mergeCell ref="G38:H38"/>
    <mergeCell ref="I38:J38"/>
    <mergeCell ref="E151:F151"/>
    <mergeCell ref="G4:H4"/>
    <mergeCell ref="A3:A56"/>
    <mergeCell ref="Q145:R145"/>
    <mergeCell ref="G151:K151"/>
    <mergeCell ref="O145:P145"/>
    <mergeCell ref="K92:N92"/>
    <mergeCell ref="E92:F92"/>
    <mergeCell ref="G92:H92"/>
    <mergeCell ref="I92:J92"/>
    <mergeCell ref="O92:P92"/>
    <mergeCell ref="Q92:R92"/>
    <mergeCell ref="N88:P89"/>
    <mergeCell ref="B3:Z3"/>
    <mergeCell ref="A67:A99"/>
    <mergeCell ref="C4:D4"/>
  </mergeCells>
  <conditionalFormatting sqref="C5:C30">
    <cfRule type="cellIs" dxfId="27" priority="5" operator="equal">
      <formula>0</formula>
    </cfRule>
  </conditionalFormatting>
  <conditionalFormatting sqref="C40:C60 E40:E60 G40:G60 O40:O60 Q40:Q60 S40:S60 I40:I61 U40:U61 C65:C85 E65:E85 G65:G85 I65:I86">
    <cfRule type="cellIs" dxfId="26" priority="1" operator="equal">
      <formula>0</formula>
    </cfRule>
  </conditionalFormatting>
  <conditionalFormatting sqref="C95:C101 C121:C126 E121:E126 G121:G126 I121:I126">
    <cfRule type="cellIs" dxfId="25" priority="30" operator="equal">
      <formula>0</formula>
    </cfRule>
  </conditionalFormatting>
  <conditionalFormatting sqref="C103:C110">
    <cfRule type="cellIs" dxfId="24" priority="25" operator="equal">
      <formula>0</formula>
    </cfRule>
  </conditionalFormatting>
  <conditionalFormatting sqref="C112:C119">
    <cfRule type="cellIs" dxfId="23" priority="147" operator="equal">
      <formula>0</formula>
    </cfRule>
  </conditionalFormatting>
  <conditionalFormatting sqref="C128:C135">
    <cfRule type="cellIs" dxfId="22" priority="142" operator="equal">
      <formula>0</formula>
    </cfRule>
  </conditionalFormatting>
  <conditionalFormatting sqref="C138:C144">
    <cfRule type="cellIs" dxfId="21" priority="14" operator="equal">
      <formula>0</formula>
    </cfRule>
  </conditionalFormatting>
  <conditionalFormatting sqref="C149">
    <cfRule type="cellIs" dxfId="20" priority="126" operator="equal">
      <formula>0</formula>
    </cfRule>
  </conditionalFormatting>
  <conditionalFormatting sqref="E5:E30 O5:O30 Q5:Q30 S5:S30">
    <cfRule type="cellIs" dxfId="19" priority="2" operator="lessThan">
      <formula>0.1</formula>
    </cfRule>
  </conditionalFormatting>
  <conditionalFormatting sqref="E95:E101">
    <cfRule type="cellIs" dxfId="18" priority="29" operator="equal">
      <formula>0</formula>
    </cfRule>
  </conditionalFormatting>
  <conditionalFormatting sqref="E103:E110">
    <cfRule type="cellIs" dxfId="17" priority="24" operator="equal">
      <formula>0</formula>
    </cfRule>
  </conditionalFormatting>
  <conditionalFormatting sqref="E112:E119">
    <cfRule type="cellIs" dxfId="16" priority="141" operator="equal">
      <formula>0</formula>
    </cfRule>
  </conditionalFormatting>
  <conditionalFormatting sqref="E128:E135">
    <cfRule type="cellIs" dxfId="15" priority="135" operator="equal">
      <formula>0</formula>
    </cfRule>
  </conditionalFormatting>
  <conditionalFormatting sqref="E138:E144">
    <cfRule type="cellIs" dxfId="14" priority="13" operator="equal">
      <formula>0</formula>
    </cfRule>
  </conditionalFormatting>
  <conditionalFormatting sqref="E152">
    <cfRule type="cellIs" dxfId="13" priority="48" operator="equal">
      <formula>0</formula>
    </cfRule>
  </conditionalFormatting>
  <conditionalFormatting sqref="G5:G30">
    <cfRule type="cellIs" dxfId="12" priority="4" operator="equal">
      <formula>0</formula>
    </cfRule>
  </conditionalFormatting>
  <conditionalFormatting sqref="G95:G101">
    <cfRule type="cellIs" dxfId="11" priority="28" operator="equal">
      <formula>0</formula>
    </cfRule>
  </conditionalFormatting>
  <conditionalFormatting sqref="G103:G110">
    <cfRule type="cellIs" dxfId="10" priority="23" operator="equal">
      <formula>0</formula>
    </cfRule>
  </conditionalFormatting>
  <conditionalFormatting sqref="G112:G119">
    <cfRule type="cellIs" dxfId="9" priority="134" operator="equal">
      <formula>0</formula>
    </cfRule>
  </conditionalFormatting>
  <conditionalFormatting sqref="G128:G135">
    <cfRule type="cellIs" dxfId="8" priority="129" operator="equal">
      <formula>0</formula>
    </cfRule>
  </conditionalFormatting>
  <conditionalFormatting sqref="G138:G144">
    <cfRule type="cellIs" dxfId="7" priority="12" operator="equal">
      <formula>0</formula>
    </cfRule>
  </conditionalFormatting>
  <conditionalFormatting sqref="I5:I30">
    <cfRule type="cellIs" dxfId="6" priority="3" operator="equal">
      <formula>0</formula>
    </cfRule>
  </conditionalFormatting>
  <conditionalFormatting sqref="I95:I101">
    <cfRule type="cellIs" dxfId="5" priority="27" operator="equal">
      <formula>0</formula>
    </cfRule>
  </conditionalFormatting>
  <conditionalFormatting sqref="I103:I110">
    <cfRule type="cellIs" dxfId="4" priority="15" operator="equal">
      <formula>0</formula>
    </cfRule>
  </conditionalFormatting>
  <conditionalFormatting sqref="I112:I119">
    <cfRule type="cellIs" dxfId="3" priority="128" operator="equal">
      <formula>0</formula>
    </cfRule>
  </conditionalFormatting>
  <conditionalFormatting sqref="I128:I135">
    <cfRule type="cellIs" dxfId="2" priority="26" operator="equal">
      <formula>0</formula>
    </cfRule>
  </conditionalFormatting>
  <conditionalFormatting sqref="I138:I144">
    <cfRule type="cellIs" dxfId="1" priority="148" operator="equal">
      <formula>0</formula>
    </cfRule>
  </conditionalFormatting>
  <conditionalFormatting sqref="K149:L149">
    <cfRule type="cellIs" dxfId="0" priority="125" operator="equal">
      <formula>0</formula>
    </cfRule>
  </conditionalFormatting>
  <pageMargins left="0.23622047244094491" right="0.23622047244094491" top="0.74803149606299213" bottom="0.74803149606299213" header="0.31496062992125984" footer="0.31496062992125984"/>
  <pageSetup paperSize="9" scale="31" fitToWidth="0" fitToHeight="6" orientation="portrait" r:id="rId2"/>
  <headerFooter alignWithMargins="0">
    <oddHeader>&amp;L&amp;8VIAA, Groningen&amp;C&amp;"Arial,Vet"Uittrekstaten&amp;R&amp;8Printdatum &amp;D</oddHeader>
    <oddFooter>&amp;L&amp;8&amp;Z&amp;F_x000D_&amp;1#&amp;"Calibri"&amp;10&amp;K000000 Intern gebruik&amp;R&amp;8blad &amp;P van &amp;N</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413A5-13B0-4C27-A42E-836355D9E627}">
  <sheetPr>
    <tabColor rgb="FFFFC000"/>
  </sheetPr>
  <dimension ref="A1:E50"/>
  <sheetViews>
    <sheetView workbookViewId="0"/>
  </sheetViews>
  <sheetFormatPr defaultColWidth="9" defaultRowHeight="12" x14ac:dyDescent="0.2"/>
  <cols>
    <col min="1" max="1" width="3.7109375" customWidth="1"/>
    <col min="2" max="2" width="79.28515625" customWidth="1"/>
    <col min="3" max="3" width="101.7109375" customWidth="1"/>
  </cols>
  <sheetData>
    <row r="1" spans="1:5" x14ac:dyDescent="0.2">
      <c r="A1" s="68" t="s">
        <v>856</v>
      </c>
    </row>
    <row r="2" spans="1:5" x14ac:dyDescent="0.2">
      <c r="B2" s="86" t="s">
        <v>965</v>
      </c>
      <c r="C2" s="70" t="s">
        <v>0</v>
      </c>
      <c r="E2" t="s">
        <v>871</v>
      </c>
    </row>
    <row r="3" spans="1:5" x14ac:dyDescent="0.2">
      <c r="B3" s="86"/>
    </row>
    <row r="4" spans="1:5" ht="39" customHeight="1" x14ac:dyDescent="0.2">
      <c r="B4" s="1292" t="s">
        <v>1</v>
      </c>
      <c r="C4" s="1292"/>
    </row>
    <row r="5" spans="1:5" ht="12.75" thickBot="1" x14ac:dyDescent="0.25">
      <c r="B5" s="87"/>
    </row>
    <row r="6" spans="1:5" ht="15.75" customHeight="1" thickBot="1" x14ac:dyDescent="0.25">
      <c r="B6" s="88" t="s">
        <v>2</v>
      </c>
      <c r="C6" s="89" t="s">
        <v>3</v>
      </c>
    </row>
    <row r="7" spans="1:5" ht="15.75" customHeight="1" thickBot="1" x14ac:dyDescent="0.25">
      <c r="B7" s="90" t="s">
        <v>4</v>
      </c>
      <c r="C7" s="91"/>
    </row>
    <row r="8" spans="1:5" ht="15.75" customHeight="1" x14ac:dyDescent="0.2">
      <c r="B8" s="92" t="s">
        <v>5</v>
      </c>
      <c r="C8" s="1293" t="s">
        <v>6</v>
      </c>
    </row>
    <row r="9" spans="1:5" ht="15.75" customHeight="1" thickBot="1" x14ac:dyDescent="0.25">
      <c r="B9" s="92" t="s">
        <v>7</v>
      </c>
      <c r="C9" s="1295"/>
    </row>
    <row r="10" spans="1:5" ht="15.75" customHeight="1" x14ac:dyDescent="0.2">
      <c r="B10" s="95" t="s">
        <v>8</v>
      </c>
      <c r="C10" s="98" t="s">
        <v>9</v>
      </c>
    </row>
    <row r="11" spans="1:5" ht="22.5" x14ac:dyDescent="0.2">
      <c r="B11" s="92" t="s">
        <v>10</v>
      </c>
      <c r="C11" s="93" t="s">
        <v>11</v>
      </c>
    </row>
    <row r="12" spans="1:5" ht="15.75" customHeight="1" x14ac:dyDescent="0.2">
      <c r="B12" s="96"/>
      <c r="C12" s="93" t="s">
        <v>12</v>
      </c>
    </row>
    <row r="13" spans="1:5" ht="15.75" customHeight="1" thickBot="1" x14ac:dyDescent="0.25">
      <c r="B13" s="97"/>
      <c r="C13" s="99" t="s">
        <v>13</v>
      </c>
    </row>
    <row r="14" spans="1:5" ht="15.75" customHeight="1" x14ac:dyDescent="0.2">
      <c r="B14" s="1296" t="s">
        <v>14</v>
      </c>
      <c r="C14" s="93" t="s">
        <v>15</v>
      </c>
    </row>
    <row r="15" spans="1:5" ht="15.75" customHeight="1" x14ac:dyDescent="0.2">
      <c r="B15" s="1297"/>
      <c r="C15" s="93" t="s">
        <v>16</v>
      </c>
    </row>
    <row r="16" spans="1:5" ht="15.75" customHeight="1" x14ac:dyDescent="0.2">
      <c r="B16" s="1297"/>
      <c r="C16" s="93" t="s">
        <v>17</v>
      </c>
    </row>
    <row r="17" spans="2:3" ht="15.75" customHeight="1" x14ac:dyDescent="0.2">
      <c r="B17" s="1297"/>
      <c r="C17" s="93" t="s">
        <v>18</v>
      </c>
    </row>
    <row r="18" spans="2:3" ht="15.75" customHeight="1" x14ac:dyDescent="0.2">
      <c r="B18" s="1297"/>
      <c r="C18" s="101" t="s">
        <v>13</v>
      </c>
    </row>
    <row r="19" spans="2:3" ht="15.75" customHeight="1" x14ac:dyDescent="0.2">
      <c r="B19" s="1297"/>
      <c r="C19" s="93" t="s">
        <v>19</v>
      </c>
    </row>
    <row r="20" spans="2:3" ht="15.75" customHeight="1" thickBot="1" x14ac:dyDescent="0.25">
      <c r="B20" s="1298"/>
      <c r="C20" s="93" t="s">
        <v>20</v>
      </c>
    </row>
    <row r="21" spans="2:3" ht="15.75" customHeight="1" x14ac:dyDescent="0.2">
      <c r="B21" s="95" t="s">
        <v>21</v>
      </c>
      <c r="C21" s="1293" t="s">
        <v>6</v>
      </c>
    </row>
    <row r="22" spans="2:3" ht="15.75" customHeight="1" thickBot="1" x14ac:dyDescent="0.25">
      <c r="B22" s="102" t="s">
        <v>22</v>
      </c>
      <c r="C22" s="1295"/>
    </row>
    <row r="23" spans="2:3" ht="27" customHeight="1" x14ac:dyDescent="0.2">
      <c r="B23" s="92" t="s">
        <v>23</v>
      </c>
      <c r="C23" s="93" t="s">
        <v>24</v>
      </c>
    </row>
    <row r="24" spans="2:3" ht="15.75" customHeight="1" x14ac:dyDescent="0.2">
      <c r="B24" s="92" t="s">
        <v>25</v>
      </c>
      <c r="C24" s="93" t="s">
        <v>19</v>
      </c>
    </row>
    <row r="25" spans="2:3" ht="15.75" customHeight="1" thickBot="1" x14ac:dyDescent="0.25">
      <c r="B25" s="100"/>
      <c r="C25" s="93" t="s">
        <v>20</v>
      </c>
    </row>
    <row r="26" spans="2:3" ht="15.75" customHeight="1" x14ac:dyDescent="0.2">
      <c r="B26" s="95" t="s">
        <v>26</v>
      </c>
      <c r="C26" s="98" t="s">
        <v>27</v>
      </c>
    </row>
    <row r="27" spans="2:3" ht="23.25" thickBot="1" x14ac:dyDescent="0.25">
      <c r="B27" s="102" t="s">
        <v>28</v>
      </c>
      <c r="C27" s="103" t="s">
        <v>29</v>
      </c>
    </row>
    <row r="28" spans="2:3" ht="15.75" customHeight="1" x14ac:dyDescent="0.2">
      <c r="B28" s="1296" t="s">
        <v>30</v>
      </c>
      <c r="C28" s="93" t="s">
        <v>31</v>
      </c>
    </row>
    <row r="29" spans="2:3" ht="15.75" customHeight="1" thickBot="1" x14ac:dyDescent="0.25">
      <c r="B29" s="1298"/>
      <c r="C29" s="93" t="s">
        <v>32</v>
      </c>
    </row>
    <row r="30" spans="2:3" ht="15.75" customHeight="1" x14ac:dyDescent="0.2">
      <c r="B30" s="95" t="s">
        <v>33</v>
      </c>
      <c r="C30" s="1293" t="s">
        <v>34</v>
      </c>
    </row>
    <row r="31" spans="2:3" ht="15.75" customHeight="1" thickBot="1" x14ac:dyDescent="0.25">
      <c r="B31" s="102" t="s">
        <v>35</v>
      </c>
      <c r="C31" s="1295"/>
    </row>
    <row r="32" spans="2:3" ht="15.75" customHeight="1" x14ac:dyDescent="0.2">
      <c r="B32" s="92" t="s">
        <v>36</v>
      </c>
      <c r="C32" s="93" t="s">
        <v>34</v>
      </c>
    </row>
    <row r="33" spans="2:3" ht="15.75" customHeight="1" x14ac:dyDescent="0.2">
      <c r="B33" s="92" t="s">
        <v>37</v>
      </c>
      <c r="C33" s="93" t="s">
        <v>38</v>
      </c>
    </row>
    <row r="34" spans="2:3" ht="15.75" customHeight="1" thickBot="1" x14ac:dyDescent="0.25">
      <c r="B34" s="96"/>
      <c r="C34" s="94"/>
    </row>
    <row r="35" spans="2:3" ht="15.75" customHeight="1" thickBot="1" x14ac:dyDescent="0.25">
      <c r="B35" s="90" t="s">
        <v>39</v>
      </c>
      <c r="C35" s="104" t="s">
        <v>34</v>
      </c>
    </row>
    <row r="36" spans="2:3" ht="15.75" customHeight="1" x14ac:dyDescent="0.2">
      <c r="B36" s="92" t="s">
        <v>40</v>
      </c>
      <c r="C36" s="1293" t="s">
        <v>41</v>
      </c>
    </row>
    <row r="37" spans="2:3" ht="15.75" customHeight="1" thickBot="1" x14ac:dyDescent="0.25">
      <c r="B37" s="92" t="s">
        <v>42</v>
      </c>
      <c r="C37" s="1295"/>
    </row>
    <row r="38" spans="2:3" ht="15.75" customHeight="1" x14ac:dyDescent="0.2">
      <c r="B38" s="95" t="s">
        <v>43</v>
      </c>
      <c r="C38" s="98" t="s">
        <v>15</v>
      </c>
    </row>
    <row r="39" spans="2:3" ht="15.75" customHeight="1" thickBot="1" x14ac:dyDescent="0.25">
      <c r="B39" s="102" t="s">
        <v>44</v>
      </c>
      <c r="C39" s="99" t="s">
        <v>13</v>
      </c>
    </row>
    <row r="40" spans="2:3" ht="15.75" customHeight="1" thickBot="1" x14ac:dyDescent="0.25">
      <c r="B40" s="92" t="s">
        <v>45</v>
      </c>
      <c r="C40" s="93" t="s">
        <v>46</v>
      </c>
    </row>
    <row r="41" spans="2:3" ht="15.75" customHeight="1" x14ac:dyDescent="0.2">
      <c r="B41" s="95" t="s">
        <v>47</v>
      </c>
      <c r="C41" s="1293" t="s">
        <v>46</v>
      </c>
    </row>
    <row r="42" spans="2:3" ht="15.75" customHeight="1" x14ac:dyDescent="0.2">
      <c r="B42" s="92" t="s">
        <v>48</v>
      </c>
      <c r="C42" s="1294"/>
    </row>
    <row r="43" spans="2:3" ht="15.75" customHeight="1" thickBot="1" x14ac:dyDescent="0.25">
      <c r="B43" s="102" t="s">
        <v>49</v>
      </c>
      <c r="C43" s="1295"/>
    </row>
    <row r="44" spans="2:3" ht="15.75" customHeight="1" thickBot="1" x14ac:dyDescent="0.25">
      <c r="B44" s="105" t="s">
        <v>50</v>
      </c>
      <c r="C44" s="103" t="s">
        <v>51</v>
      </c>
    </row>
    <row r="45" spans="2:3" ht="15.75" customHeight="1" x14ac:dyDescent="0.2">
      <c r="B45" s="87"/>
    </row>
    <row r="46" spans="2:3" ht="15.75" customHeight="1" x14ac:dyDescent="0.2">
      <c r="B46" s="22" t="s">
        <v>836</v>
      </c>
    </row>
    <row r="47" spans="2:3" ht="15.75" customHeight="1" x14ac:dyDescent="0.2">
      <c r="B47" s="22"/>
    </row>
    <row r="48" spans="2:3" ht="15.75" customHeight="1" x14ac:dyDescent="0.2">
      <c r="B48" s="22" t="s">
        <v>52</v>
      </c>
    </row>
    <row r="49" spans="2:2" ht="15.75" customHeight="1" x14ac:dyDescent="0.2">
      <c r="B49" s="22" t="s">
        <v>834</v>
      </c>
    </row>
    <row r="50" spans="2:2" ht="15.75" customHeight="1" x14ac:dyDescent="0.2">
      <c r="B50" s="22" t="s">
        <v>835</v>
      </c>
    </row>
  </sheetData>
  <mergeCells count="8">
    <mergeCell ref="B4:C4"/>
    <mergeCell ref="C41:C43"/>
    <mergeCell ref="C8:C9"/>
    <mergeCell ref="B14:B20"/>
    <mergeCell ref="C21:C22"/>
    <mergeCell ref="B28:B29"/>
    <mergeCell ref="C30:C31"/>
    <mergeCell ref="C36:C37"/>
  </mergeCells>
  <hyperlinks>
    <hyperlink ref="C2" r:id="rId1" xr:uid="{D4A4AF11-D38C-490A-BDEF-F05B68A0BC61}"/>
  </hyperlinks>
  <pageMargins left="0.7" right="0.7" top="0.75" bottom="0.75" header="0.3" footer="0.3"/>
  <headerFooter>
    <oddFooter>&amp;L_x000D_&amp;1#&amp;"Calibri"&amp;10&amp;K000000 Intern gebruik</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1">
    <tabColor theme="0" tint="-0.14999847407452621"/>
  </sheetPr>
  <dimension ref="A2:L595"/>
  <sheetViews>
    <sheetView topLeftCell="A25" workbookViewId="0">
      <selection activeCell="F39" sqref="F39"/>
    </sheetView>
  </sheetViews>
  <sheetFormatPr defaultColWidth="9.28515625" defaultRowHeight="15.75" customHeight="1" x14ac:dyDescent="0.2"/>
  <cols>
    <col min="1" max="1" width="6.7109375" style="5" customWidth="1"/>
    <col min="2" max="2" width="22.5703125" style="5" customWidth="1"/>
    <col min="3" max="3" width="22.5703125" style="12" customWidth="1"/>
    <col min="4" max="4" width="3.5703125" style="11" customWidth="1"/>
    <col min="5" max="5" width="2" style="5" customWidth="1"/>
    <col min="6" max="6" width="29.7109375" style="5" customWidth="1"/>
    <col min="7" max="7" width="56.42578125" style="5" customWidth="1"/>
    <col min="8" max="8" width="15.5703125" style="5" customWidth="1"/>
    <col min="9" max="9" width="2.140625" style="5" customWidth="1"/>
    <col min="10" max="10" width="24.28515625" style="5" customWidth="1"/>
    <col min="11" max="11" width="63.42578125" style="5" customWidth="1"/>
    <col min="12" max="13" width="9.28515625" style="5"/>
    <col min="14" max="14" width="3.7109375" style="5" customWidth="1"/>
    <col min="15" max="15" width="2" style="5" customWidth="1"/>
    <col min="16" max="16" width="16.5703125" style="5" customWidth="1"/>
    <col min="17" max="17" width="13.28515625" style="5" customWidth="1"/>
    <col min="18" max="18" width="9.28515625" style="5"/>
    <col min="19" max="19" width="10.28515625" style="5" customWidth="1"/>
    <col min="20" max="16384" width="9.28515625" style="5"/>
  </cols>
  <sheetData>
    <row r="2" spans="2:12" ht="15.75" customHeight="1" x14ac:dyDescent="0.2">
      <c r="B2" s="858" t="s">
        <v>858</v>
      </c>
      <c r="C2" s="791" t="str">
        <f>IF('Isolatieaanpak '!$G$9="Aannemer/Onderaannemer","incl. opslagen"," ")</f>
        <v>incl. opslagen</v>
      </c>
      <c r="D2" s="854"/>
      <c r="E2" s="854"/>
      <c r="F2" s="854">
        <f>IF('Isolatieaanpak '!$G$9="Aannemer/Onderaannemer",1.21,1)</f>
        <v>1.21</v>
      </c>
      <c r="G2" s="859">
        <v>0.09</v>
      </c>
      <c r="H2" s="859">
        <v>0.21</v>
      </c>
      <c r="I2" s="859"/>
      <c r="J2" s="858" t="str">
        <f>B2</f>
        <v xml:space="preserve">uurtarief </v>
      </c>
      <c r="K2" s="1166">
        <f>IF('Isolatieaanpak '!$G$9="Aannemer/Onderaannemer",$K$3,$K$4)</f>
        <v>60</v>
      </c>
    </row>
    <row r="3" spans="2:12" ht="15.75" customHeight="1" x14ac:dyDescent="0.2">
      <c r="C3" s="5" t="s">
        <v>1908</v>
      </c>
      <c r="F3" s="1050">
        <v>0.1</v>
      </c>
      <c r="J3" s="871" t="s">
        <v>1987</v>
      </c>
      <c r="K3" s="1169">
        <v>60</v>
      </c>
    </row>
    <row r="4" spans="2:12" ht="15.75" customHeight="1" x14ac:dyDescent="0.2">
      <c r="C4" s="5" t="s">
        <v>1909</v>
      </c>
      <c r="F4" s="1050">
        <v>7.0000000000000007E-2</v>
      </c>
      <c r="J4" s="871" t="s">
        <v>1986</v>
      </c>
      <c r="K4" s="1169">
        <v>20.67</v>
      </c>
    </row>
    <row r="5" spans="2:12" ht="15.75" customHeight="1" x14ac:dyDescent="0.2">
      <c r="C5" s="5" t="s">
        <v>1910</v>
      </c>
      <c r="F5" s="1051" t="s">
        <v>1911</v>
      </c>
      <c r="J5" s="1170" t="s">
        <v>1988</v>
      </c>
      <c r="K5" s="1171">
        <f>K4/K3</f>
        <v>0.34450000000000003</v>
      </c>
    </row>
    <row r="6" spans="2:12" ht="15.75" customHeight="1" thickBot="1" x14ac:dyDescent="0.25">
      <c r="C6" s="5" t="s">
        <v>1912</v>
      </c>
      <c r="F6" s="1050">
        <v>0.21</v>
      </c>
    </row>
    <row r="7" spans="2:12" ht="15.75" customHeight="1" thickBot="1" x14ac:dyDescent="0.25">
      <c r="E7" s="925"/>
      <c r="F7" s="1307" t="s">
        <v>1308</v>
      </c>
      <c r="G7" s="1308"/>
      <c r="H7" s="919"/>
      <c r="I7" s="925"/>
      <c r="J7" s="1313" t="s">
        <v>1309</v>
      </c>
      <c r="K7" s="1314"/>
    </row>
    <row r="8" spans="2:12" ht="15.75" customHeight="1" thickBot="1" x14ac:dyDescent="0.25">
      <c r="B8" s="639" t="s">
        <v>129</v>
      </c>
      <c r="C8" s="640" t="s">
        <v>1359</v>
      </c>
      <c r="E8" s="922"/>
      <c r="F8" s="1311" t="str">
        <f>Prijsonderbouwing!D37</f>
        <v xml:space="preserve">╚ Vlokken meer-/minderprijs per mm </v>
      </c>
      <c r="G8" s="1312"/>
      <c r="I8" s="923"/>
      <c r="J8" s="1315" t="str">
        <f>Prijsonderbouwing!D1320</f>
        <v>╚ Schuimbeton meer-/minderprijs per cm</v>
      </c>
      <c r="K8" s="1316"/>
    </row>
    <row r="9" spans="2:12" ht="15.75" customHeight="1" thickBot="1" x14ac:dyDescent="0.25">
      <c r="B9" s="641" t="s">
        <v>972</v>
      </c>
      <c r="C9" s="642">
        <v>0.3</v>
      </c>
      <c r="E9" s="923"/>
      <c r="F9" s="915">
        <v>-20</v>
      </c>
      <c r="G9" s="916" t="s">
        <v>1595</v>
      </c>
      <c r="I9" s="923"/>
      <c r="J9" s="915">
        <v>-20</v>
      </c>
      <c r="K9" s="916" t="s">
        <v>1623</v>
      </c>
    </row>
    <row r="10" spans="2:12" ht="15.75" customHeight="1" thickBot="1" x14ac:dyDescent="0.25">
      <c r="B10" s="641" t="s">
        <v>973</v>
      </c>
      <c r="C10" s="642">
        <v>0.4</v>
      </c>
      <c r="E10" s="923"/>
      <c r="F10" s="641">
        <v>-10</v>
      </c>
      <c r="G10" s="642" t="s">
        <v>1596</v>
      </c>
      <c r="I10" s="923"/>
      <c r="J10" s="641">
        <v>-10</v>
      </c>
      <c r="K10" s="642" t="s">
        <v>1624</v>
      </c>
    </row>
    <row r="11" spans="2:12" ht="15.75" customHeight="1" thickBot="1" x14ac:dyDescent="0.25">
      <c r="B11" s="641" t="s">
        <v>974</v>
      </c>
      <c r="C11" s="642">
        <v>0.25</v>
      </c>
      <c r="E11" s="923"/>
      <c r="F11" s="921">
        <v>0</v>
      </c>
      <c r="G11" s="642"/>
      <c r="H11" s="920" t="s">
        <v>1539</v>
      </c>
      <c r="I11" s="924"/>
      <c r="J11" s="921">
        <v>0</v>
      </c>
      <c r="K11" s="642"/>
      <c r="L11" s="920" t="s">
        <v>1342</v>
      </c>
    </row>
    <row r="12" spans="2:12" ht="15.75" customHeight="1" thickBot="1" x14ac:dyDescent="0.25">
      <c r="B12" s="641" t="s">
        <v>1014</v>
      </c>
      <c r="C12" s="642">
        <v>0.3</v>
      </c>
      <c r="E12" s="924"/>
      <c r="F12" s="641">
        <v>10</v>
      </c>
      <c r="G12" s="642" t="s">
        <v>1597</v>
      </c>
      <c r="H12" s="919"/>
      <c r="I12" s="925"/>
      <c r="J12" s="641">
        <v>10</v>
      </c>
      <c r="K12" s="642" t="s">
        <v>1625</v>
      </c>
      <c r="L12" s="920"/>
    </row>
    <row r="13" spans="2:12" ht="15.75" customHeight="1" thickBot="1" x14ac:dyDescent="0.25">
      <c r="B13" s="641" t="s">
        <v>1048</v>
      </c>
      <c r="C13" s="642">
        <v>0.25</v>
      </c>
      <c r="E13" s="925"/>
      <c r="F13" s="641">
        <v>20</v>
      </c>
      <c r="G13" s="642" t="s">
        <v>1598</v>
      </c>
      <c r="H13" s="919"/>
      <c r="I13" s="925"/>
      <c r="J13" s="641">
        <v>20</v>
      </c>
      <c r="K13" s="642" t="s">
        <v>1626</v>
      </c>
      <c r="L13" s="920"/>
    </row>
    <row r="14" spans="2:12" ht="15.75" customHeight="1" thickBot="1" x14ac:dyDescent="0.25">
      <c r="B14" s="641"/>
      <c r="C14" s="642"/>
      <c r="E14" s="925"/>
      <c r="F14" s="641">
        <v>30</v>
      </c>
      <c r="G14" s="642" t="s">
        <v>1599</v>
      </c>
      <c r="H14" s="919"/>
      <c r="I14" s="925"/>
      <c r="J14" s="641">
        <v>30</v>
      </c>
      <c r="K14" s="642" t="s">
        <v>1627</v>
      </c>
      <c r="L14" s="920"/>
    </row>
    <row r="15" spans="2:12" ht="15.75" customHeight="1" thickBot="1" x14ac:dyDescent="0.25">
      <c r="B15" s="641"/>
      <c r="C15" s="642"/>
      <c r="E15" s="925"/>
      <c r="F15" s="643">
        <v>40</v>
      </c>
      <c r="G15" s="644" t="s">
        <v>1600</v>
      </c>
      <c r="H15" s="919"/>
      <c r="I15" s="925"/>
      <c r="J15" s="643">
        <v>40</v>
      </c>
      <c r="K15" s="642" t="s">
        <v>1628</v>
      </c>
      <c r="L15" s="920"/>
    </row>
    <row r="16" spans="2:12" ht="15.75" customHeight="1" thickBot="1" x14ac:dyDescent="0.25">
      <c r="B16" s="641"/>
      <c r="C16" s="642"/>
      <c r="E16" s="925"/>
      <c r="F16" s="1307" t="s">
        <v>1308</v>
      </c>
      <c r="G16" s="1308"/>
      <c r="H16" s="919"/>
      <c r="I16" s="925"/>
      <c r="J16" s="1309" t="s">
        <v>1309</v>
      </c>
      <c r="K16" s="1310"/>
      <c r="L16" s="920"/>
    </row>
    <row r="17" spans="2:12" ht="15.75" customHeight="1" thickBot="1" x14ac:dyDescent="0.25">
      <c r="B17" s="641"/>
      <c r="C17" s="642"/>
      <c r="E17" s="925"/>
      <c r="F17" s="1311" t="str">
        <f>Prijsonderbouwing!D70</f>
        <v>╚ EPS meer-/minderprijs per mm</v>
      </c>
      <c r="G17" s="1312"/>
      <c r="H17" s="919"/>
      <c r="I17" s="923"/>
      <c r="J17" s="1317" t="str">
        <f>Prijsonderbouwing!D1250</f>
        <v>╚ PUR meer-/minderprijs per mm</v>
      </c>
      <c r="K17" s="1318"/>
      <c r="L17" s="920"/>
    </row>
    <row r="18" spans="2:12" ht="15.75" customHeight="1" thickBot="1" x14ac:dyDescent="0.25">
      <c r="B18" s="641"/>
      <c r="C18" s="642"/>
      <c r="E18" s="925"/>
      <c r="F18" s="915">
        <v>-20</v>
      </c>
      <c r="G18" s="916" t="s">
        <v>1601</v>
      </c>
      <c r="H18" s="919"/>
      <c r="I18" s="923"/>
      <c r="J18" s="915">
        <v>-20</v>
      </c>
      <c r="K18" s="916" t="s">
        <v>1629</v>
      </c>
      <c r="L18" s="920"/>
    </row>
    <row r="19" spans="2:12" ht="15.75" customHeight="1" thickBot="1" x14ac:dyDescent="0.25">
      <c r="B19" s="641"/>
      <c r="C19" s="642"/>
      <c r="E19" s="925"/>
      <c r="F19" s="641">
        <v>-10</v>
      </c>
      <c r="G19" s="642" t="s">
        <v>1602</v>
      </c>
      <c r="H19" s="919"/>
      <c r="I19" s="923"/>
      <c r="J19" s="641">
        <v>-10</v>
      </c>
      <c r="K19" s="642" t="s">
        <v>1630</v>
      </c>
      <c r="L19" s="920"/>
    </row>
    <row r="20" spans="2:12" ht="15.75" customHeight="1" thickBot="1" x14ac:dyDescent="0.25">
      <c r="B20" s="641"/>
      <c r="C20" s="642"/>
      <c r="E20" s="925"/>
      <c r="F20" s="921">
        <v>0</v>
      </c>
      <c r="G20" s="642"/>
      <c r="H20" s="920" t="s">
        <v>1534</v>
      </c>
      <c r="I20" s="924"/>
      <c r="J20" s="921">
        <v>0</v>
      </c>
      <c r="K20" s="642"/>
      <c r="L20" s="920" t="s">
        <v>1310</v>
      </c>
    </row>
    <row r="21" spans="2:12" ht="15.75" customHeight="1" thickBot="1" x14ac:dyDescent="0.25">
      <c r="B21" s="643"/>
      <c r="C21" s="644"/>
      <c r="E21" s="924"/>
      <c r="F21" s="641">
        <v>10</v>
      </c>
      <c r="G21" s="642" t="s">
        <v>1603</v>
      </c>
      <c r="H21" s="919"/>
      <c r="I21" s="925"/>
      <c r="J21" s="641">
        <v>10</v>
      </c>
      <c r="K21" s="642" t="s">
        <v>1631</v>
      </c>
      <c r="L21" s="920"/>
    </row>
    <row r="22" spans="2:12" ht="15.75" customHeight="1" thickBot="1" x14ac:dyDescent="0.25">
      <c r="C22" s="645"/>
      <c r="E22" s="925"/>
      <c r="F22" s="641">
        <v>20</v>
      </c>
      <c r="G22" s="642" t="s">
        <v>1604</v>
      </c>
      <c r="H22" s="919"/>
      <c r="I22" s="925"/>
      <c r="J22" s="641">
        <v>20</v>
      </c>
      <c r="K22" s="642" t="s">
        <v>1632</v>
      </c>
      <c r="L22" s="920"/>
    </row>
    <row r="23" spans="2:12" ht="15.75" customHeight="1" thickBot="1" x14ac:dyDescent="0.25">
      <c r="C23" s="645"/>
      <c r="E23" s="925"/>
      <c r="F23" s="641">
        <v>30</v>
      </c>
      <c r="G23" s="642" t="s">
        <v>1605</v>
      </c>
      <c r="H23" s="919"/>
      <c r="I23" s="925"/>
      <c r="J23" s="641">
        <v>30</v>
      </c>
      <c r="K23" s="642" t="s">
        <v>1633</v>
      </c>
      <c r="L23" s="920"/>
    </row>
    <row r="24" spans="2:12" ht="15.75" customHeight="1" thickBot="1" x14ac:dyDescent="0.25">
      <c r="C24" s="645"/>
      <c r="E24" s="925"/>
      <c r="F24" s="643">
        <v>40</v>
      </c>
      <c r="G24" s="644" t="s">
        <v>1606</v>
      </c>
      <c r="H24" s="919"/>
      <c r="I24" s="925"/>
      <c r="J24" s="643">
        <v>40</v>
      </c>
      <c r="K24" s="644" t="s">
        <v>1634</v>
      </c>
      <c r="L24" s="920"/>
    </row>
    <row r="25" spans="2:12" ht="15.75" customHeight="1" thickBot="1" x14ac:dyDescent="0.25">
      <c r="C25" s="645"/>
      <c r="E25" s="925"/>
      <c r="F25" s="1307" t="s">
        <v>1308</v>
      </c>
      <c r="G25" s="1308"/>
      <c r="H25" s="919"/>
      <c r="I25" s="925"/>
      <c r="J25" s="1299" t="s">
        <v>1312</v>
      </c>
      <c r="K25" s="1300"/>
      <c r="L25" s="920"/>
    </row>
    <row r="26" spans="2:12" ht="15.75" customHeight="1" thickBot="1" x14ac:dyDescent="0.25">
      <c r="C26" s="645"/>
      <c r="E26" s="925"/>
      <c r="F26" s="1311" t="str">
        <f>Prijsonderbouwing!D103</f>
        <v>╚ PUR meer-/minderprijs per mm</v>
      </c>
      <c r="G26" s="1312"/>
      <c r="H26" s="919"/>
      <c r="I26" s="925"/>
      <c r="J26" s="1301" t="str">
        <f>'Isolatieaanpak '!F446</f>
        <v>╚ PUR meer-/minderprijs per mm</v>
      </c>
      <c r="K26" s="1302"/>
      <c r="L26" s="920"/>
    </row>
    <row r="27" spans="2:12" ht="15.75" customHeight="1" thickBot="1" x14ac:dyDescent="0.25">
      <c r="C27" s="645"/>
      <c r="E27" s="925"/>
      <c r="F27" s="915">
        <v>-20</v>
      </c>
      <c r="G27" s="916" t="s">
        <v>1607</v>
      </c>
      <c r="H27" s="919"/>
      <c r="I27" s="925"/>
      <c r="J27" s="915">
        <v>-20</v>
      </c>
      <c r="K27" s="916" t="s">
        <v>1635</v>
      </c>
      <c r="L27" s="920"/>
    </row>
    <row r="28" spans="2:12" ht="15.75" customHeight="1" thickBot="1" x14ac:dyDescent="0.25">
      <c r="B28" s="929" t="s">
        <v>290</v>
      </c>
      <c r="C28" s="645"/>
      <c r="E28" s="925"/>
      <c r="F28" s="641">
        <v>-10</v>
      </c>
      <c r="G28" s="642" t="s">
        <v>1608</v>
      </c>
      <c r="H28" s="919"/>
      <c r="I28" s="925"/>
      <c r="J28" s="641">
        <v>-10</v>
      </c>
      <c r="K28" s="642" t="s">
        <v>1636</v>
      </c>
      <c r="L28" s="920"/>
    </row>
    <row r="29" spans="2:12" ht="15.75" customHeight="1" thickBot="1" x14ac:dyDescent="0.25">
      <c r="B29" s="55" t="s">
        <v>63</v>
      </c>
      <c r="C29" s="645"/>
      <c r="E29" s="925"/>
      <c r="F29" s="921">
        <v>0</v>
      </c>
      <c r="G29" s="642"/>
      <c r="H29" s="920" t="s">
        <v>1536</v>
      </c>
      <c r="I29" s="924"/>
      <c r="J29" s="921">
        <v>0</v>
      </c>
      <c r="K29" s="642"/>
      <c r="L29" s="920" t="s">
        <v>1540</v>
      </c>
    </row>
    <row r="30" spans="2:12" ht="15.75" customHeight="1" thickBot="1" x14ac:dyDescent="0.25">
      <c r="B30" s="58" t="s">
        <v>278</v>
      </c>
      <c r="C30" s="645"/>
      <c r="E30" s="924"/>
      <c r="F30" s="641">
        <v>10</v>
      </c>
      <c r="G30" s="642" t="s">
        <v>1609</v>
      </c>
      <c r="I30" s="925"/>
      <c r="J30" s="641">
        <v>10</v>
      </c>
      <c r="K30" s="642" t="s">
        <v>1637</v>
      </c>
    </row>
    <row r="31" spans="2:12" ht="15.75" customHeight="1" thickBot="1" x14ac:dyDescent="0.25">
      <c r="B31" s="61" t="s">
        <v>175</v>
      </c>
      <c r="C31" s="645"/>
      <c r="E31" s="923"/>
      <c r="F31" s="641">
        <v>20</v>
      </c>
      <c r="G31" s="642" t="s">
        <v>1610</v>
      </c>
      <c r="I31" s="925"/>
      <c r="J31" s="641">
        <v>20</v>
      </c>
      <c r="K31" s="642" t="s">
        <v>1638</v>
      </c>
    </row>
    <row r="32" spans="2:12" ht="15.75" customHeight="1" thickBot="1" x14ac:dyDescent="0.25">
      <c r="C32" s="645"/>
      <c r="E32" s="923"/>
      <c r="F32" s="641">
        <v>30</v>
      </c>
      <c r="G32" s="642" t="s">
        <v>1611</v>
      </c>
      <c r="I32" s="925"/>
      <c r="J32" s="641">
        <v>30</v>
      </c>
      <c r="K32" s="642" t="s">
        <v>1639</v>
      </c>
    </row>
    <row r="33" spans="1:12" ht="15.75" customHeight="1" thickBot="1" x14ac:dyDescent="0.25">
      <c r="C33" s="645"/>
      <c r="E33" s="923"/>
      <c r="F33" s="643">
        <v>40</v>
      </c>
      <c r="G33" s="644" t="s">
        <v>1612</v>
      </c>
      <c r="I33" s="925"/>
      <c r="J33" s="643">
        <v>40</v>
      </c>
      <c r="K33" s="644" t="s">
        <v>1640</v>
      </c>
    </row>
    <row r="34" spans="1:12" ht="15.75" customHeight="1" thickBot="1" x14ac:dyDescent="0.25">
      <c r="B34" s="953" t="s">
        <v>58</v>
      </c>
      <c r="C34" s="955" t="s">
        <v>60</v>
      </c>
      <c r="D34" s="954" t="s">
        <v>289</v>
      </c>
      <c r="I34" s="925"/>
      <c r="J34" s="1305" t="s">
        <v>1312</v>
      </c>
      <c r="K34" s="1306"/>
    </row>
    <row r="35" spans="1:12" ht="22.5" customHeight="1" thickBot="1" x14ac:dyDescent="0.25">
      <c r="B35" s="953" t="s">
        <v>63</v>
      </c>
      <c r="C35" s="955" t="s">
        <v>128</v>
      </c>
      <c r="D35" s="954"/>
      <c r="F35" s="929" t="s">
        <v>63</v>
      </c>
      <c r="G35" s="929" t="s">
        <v>1360</v>
      </c>
      <c r="I35" s="925"/>
      <c r="J35" s="1303" t="str">
        <f>'Isolatieaanpak '!F458</f>
        <v>╚ Glaswol ingeblazen meer-/minderprijs per mm</v>
      </c>
      <c r="K35" s="1304"/>
    </row>
    <row r="36" spans="1:12" ht="15.75" customHeight="1" thickBot="1" x14ac:dyDescent="0.25">
      <c r="B36" s="64" t="s">
        <v>291</v>
      </c>
      <c r="C36" s="56" t="s">
        <v>287</v>
      </c>
      <c r="D36" s="57">
        <v>12</v>
      </c>
      <c r="F36" s="930" t="s">
        <v>963</v>
      </c>
      <c r="G36" s="927">
        <v>-20</v>
      </c>
      <c r="I36" s="925"/>
      <c r="J36" s="915">
        <v>-20</v>
      </c>
      <c r="K36" s="916" t="s">
        <v>1641</v>
      </c>
    </row>
    <row r="37" spans="1:12" ht="15.75" customHeight="1" thickBot="1" x14ac:dyDescent="0.25">
      <c r="B37" s="65" t="s">
        <v>293</v>
      </c>
      <c r="C37" s="59" t="s">
        <v>282</v>
      </c>
      <c r="D37" s="60">
        <v>6</v>
      </c>
      <c r="F37" s="931" t="s">
        <v>321</v>
      </c>
      <c r="G37" s="928">
        <v>-10</v>
      </c>
      <c r="I37" s="925"/>
      <c r="J37" s="641">
        <v>-10</v>
      </c>
      <c r="K37" s="642" t="s">
        <v>1642</v>
      </c>
    </row>
    <row r="38" spans="1:12" ht="15.75" customHeight="1" thickBot="1" x14ac:dyDescent="0.25">
      <c r="B38" s="65" t="s">
        <v>295</v>
      </c>
      <c r="C38" s="59" t="s">
        <v>280</v>
      </c>
      <c r="D38" s="60">
        <v>3</v>
      </c>
      <c r="G38" s="921">
        <v>0</v>
      </c>
      <c r="I38" s="924"/>
      <c r="J38" s="921">
        <v>0</v>
      </c>
      <c r="K38" s="642"/>
    </row>
    <row r="39" spans="1:12" ht="15.75" customHeight="1" thickBot="1" x14ac:dyDescent="0.25">
      <c r="B39" s="65" t="s">
        <v>296</v>
      </c>
      <c r="C39" s="59" t="s">
        <v>281</v>
      </c>
      <c r="D39" s="60">
        <v>4</v>
      </c>
      <c r="G39" s="641">
        <v>10</v>
      </c>
      <c r="I39" s="923"/>
      <c r="J39" s="641">
        <v>10</v>
      </c>
      <c r="K39" s="642" t="s">
        <v>1643</v>
      </c>
    </row>
    <row r="40" spans="1:12" ht="15.75" customHeight="1" thickBot="1" x14ac:dyDescent="0.25">
      <c r="B40" s="65" t="s">
        <v>298</v>
      </c>
      <c r="C40" s="59" t="s">
        <v>287</v>
      </c>
      <c r="D40" s="60">
        <v>12</v>
      </c>
      <c r="G40" s="641">
        <v>20</v>
      </c>
      <c r="I40" s="923"/>
      <c r="J40" s="641">
        <v>20</v>
      </c>
      <c r="K40" s="642" t="s">
        <v>1644</v>
      </c>
    </row>
    <row r="41" spans="1:12" ht="15.75" customHeight="1" thickBot="1" x14ac:dyDescent="0.25">
      <c r="B41" s="65" t="s">
        <v>299</v>
      </c>
      <c r="C41" s="59" t="s">
        <v>287</v>
      </c>
      <c r="D41" s="60">
        <v>12</v>
      </c>
      <c r="G41" s="641">
        <v>30</v>
      </c>
      <c r="I41" s="923"/>
      <c r="J41" s="641">
        <v>30</v>
      </c>
      <c r="K41" s="642" t="s">
        <v>1645</v>
      </c>
    </row>
    <row r="42" spans="1:12" ht="18" customHeight="1" thickBot="1" x14ac:dyDescent="0.25">
      <c r="B42" s="65" t="s">
        <v>300</v>
      </c>
      <c r="C42" s="59" t="s">
        <v>288</v>
      </c>
      <c r="D42" s="60">
        <v>11</v>
      </c>
      <c r="G42" s="643">
        <v>40</v>
      </c>
      <c r="I42" s="923"/>
      <c r="J42" s="643">
        <v>40</v>
      </c>
      <c r="K42" s="644" t="s">
        <v>1646</v>
      </c>
    </row>
    <row r="43" spans="1:12" ht="15.75" customHeight="1" thickBot="1" x14ac:dyDescent="0.25">
      <c r="A43" s="62"/>
      <c r="B43" s="65" t="s">
        <v>302</v>
      </c>
      <c r="C43" s="59" t="s">
        <v>281</v>
      </c>
      <c r="D43" s="60">
        <v>4</v>
      </c>
      <c r="I43" s="925"/>
      <c r="J43" s="1307" t="s">
        <v>1312</v>
      </c>
      <c r="K43" s="1308"/>
      <c r="L43" s="919"/>
    </row>
    <row r="44" spans="1:12" ht="15.6" customHeight="1" thickBot="1" x14ac:dyDescent="0.25">
      <c r="B44" s="65" t="s">
        <v>303</v>
      </c>
      <c r="C44" s="59" t="s">
        <v>287</v>
      </c>
      <c r="D44" s="60">
        <v>12</v>
      </c>
      <c r="E44" s="958"/>
      <c r="F44" s="1299" t="s">
        <v>1548</v>
      </c>
      <c r="G44" s="1300"/>
      <c r="H44" s="919"/>
      <c r="J44" s="1311" t="str">
        <f>'Isolatieaanpak '!F464</f>
        <v>╚ Vlasvezel meer-/minderprijs per mm</v>
      </c>
      <c r="K44" s="1312"/>
      <c r="L44" s="919"/>
    </row>
    <row r="45" spans="1:12" ht="15.75" customHeight="1" thickBot="1" x14ac:dyDescent="0.25">
      <c r="B45" s="65" t="s">
        <v>304</v>
      </c>
      <c r="C45" s="59" t="s">
        <v>284</v>
      </c>
      <c r="D45" s="60">
        <v>8</v>
      </c>
      <c r="E45" s="958"/>
      <c r="F45" s="1301" t="str">
        <f>'Isolatieaanpak '!F390</f>
        <v>╚ EPS meer-/minderprijs per mm</v>
      </c>
      <c r="G45" s="1302"/>
      <c r="H45" s="919"/>
      <c r="J45" s="915">
        <v>-20</v>
      </c>
      <c r="K45" s="916" t="s">
        <v>1647</v>
      </c>
      <c r="L45" s="919"/>
    </row>
    <row r="46" spans="1:12" ht="15.75" customHeight="1" thickBot="1" x14ac:dyDescent="0.25">
      <c r="B46" s="65" t="s">
        <v>304</v>
      </c>
      <c r="C46" s="59" t="s">
        <v>285</v>
      </c>
      <c r="D46" s="60">
        <v>9</v>
      </c>
      <c r="E46" s="958"/>
      <c r="F46" s="915">
        <v>-20</v>
      </c>
      <c r="G46" s="916" t="s">
        <v>1613</v>
      </c>
      <c r="H46" s="919"/>
      <c r="J46" s="641">
        <v>-10</v>
      </c>
      <c r="K46" s="642" t="s">
        <v>1648</v>
      </c>
      <c r="L46" s="919"/>
    </row>
    <row r="47" spans="1:12" ht="16.899999999999999" customHeight="1" thickBot="1" x14ac:dyDescent="0.25">
      <c r="B47" s="65" t="s">
        <v>305</v>
      </c>
      <c r="C47" s="59" t="s">
        <v>279</v>
      </c>
      <c r="D47" s="60">
        <v>1</v>
      </c>
      <c r="E47" s="958"/>
      <c r="F47" s="641">
        <v>-10</v>
      </c>
      <c r="G47" s="642" t="s">
        <v>1614</v>
      </c>
      <c r="H47" s="919"/>
      <c r="J47" s="921">
        <v>0</v>
      </c>
      <c r="K47" s="642"/>
      <c r="L47" s="920" t="s">
        <v>1542</v>
      </c>
    </row>
    <row r="48" spans="1:12" ht="15.75" customHeight="1" thickBot="1" x14ac:dyDescent="0.25">
      <c r="B48" s="65" t="s">
        <v>292</v>
      </c>
      <c r="C48" s="59" t="s">
        <v>279</v>
      </c>
      <c r="D48" s="60">
        <v>1</v>
      </c>
      <c r="E48" s="959"/>
      <c r="F48" s="921">
        <v>0</v>
      </c>
      <c r="G48" s="642"/>
      <c r="H48" s="920" t="s">
        <v>1549</v>
      </c>
      <c r="J48" s="641">
        <v>10</v>
      </c>
      <c r="K48" s="642" t="s">
        <v>1620</v>
      </c>
    </row>
    <row r="49" spans="2:12" ht="15.6" customHeight="1" thickBot="1" x14ac:dyDescent="0.25">
      <c r="B49" s="65" t="s">
        <v>307</v>
      </c>
      <c r="C49" s="59" t="s">
        <v>279</v>
      </c>
      <c r="D49" s="60">
        <v>1</v>
      </c>
      <c r="E49" s="960"/>
      <c r="F49" s="641">
        <v>10</v>
      </c>
      <c r="G49" s="642" t="s">
        <v>1615</v>
      </c>
      <c r="J49" s="641">
        <v>20</v>
      </c>
      <c r="K49" s="642" t="s">
        <v>1621</v>
      </c>
    </row>
    <row r="50" spans="2:12" ht="15.75" customHeight="1" thickBot="1" x14ac:dyDescent="0.25">
      <c r="B50" s="65" t="s">
        <v>308</v>
      </c>
      <c r="C50" s="59" t="s">
        <v>279</v>
      </c>
      <c r="D50" s="60">
        <v>1</v>
      </c>
      <c r="E50" s="960"/>
      <c r="F50" s="641">
        <v>20</v>
      </c>
      <c r="G50" s="642" t="s">
        <v>1616</v>
      </c>
      <c r="J50" s="641">
        <v>30</v>
      </c>
      <c r="K50" s="642" t="s">
        <v>1622</v>
      </c>
    </row>
    <row r="51" spans="2:12" ht="15.75" customHeight="1" thickBot="1" x14ac:dyDescent="0.25">
      <c r="B51" s="65" t="s">
        <v>309</v>
      </c>
      <c r="C51" s="59" t="s">
        <v>281</v>
      </c>
      <c r="D51" s="60">
        <v>4</v>
      </c>
      <c r="E51" s="960"/>
      <c r="F51" s="641">
        <v>30</v>
      </c>
      <c r="G51" s="642" t="s">
        <v>1617</v>
      </c>
      <c r="J51" s="643">
        <v>40</v>
      </c>
      <c r="K51" s="644" t="s">
        <v>1619</v>
      </c>
    </row>
    <row r="52" spans="2:12" ht="15.75" customHeight="1" thickBot="1" x14ac:dyDescent="0.25">
      <c r="B52" s="65" t="s">
        <v>311</v>
      </c>
      <c r="C52" s="59" t="s">
        <v>287</v>
      </c>
      <c r="D52" s="60">
        <v>12</v>
      </c>
      <c r="E52" s="960"/>
      <c r="F52" s="643">
        <v>40</v>
      </c>
      <c r="G52" s="644" t="s">
        <v>1618</v>
      </c>
      <c r="J52" s="1323" t="s">
        <v>1312</v>
      </c>
      <c r="K52" s="1324"/>
      <c r="L52" s="919"/>
    </row>
    <row r="53" spans="2:12" ht="15.75" customHeight="1" thickBot="1" x14ac:dyDescent="0.25">
      <c r="B53" s="65" t="s">
        <v>313</v>
      </c>
      <c r="C53" s="63" t="s">
        <v>286</v>
      </c>
      <c r="D53" s="60">
        <v>10</v>
      </c>
      <c r="I53" s="925"/>
      <c r="J53" s="1325" t="str">
        <f>'Isolatieaanpak '!F470</f>
        <v>╚ Grasvezel meer-/minderprijs per mm</v>
      </c>
      <c r="K53" s="1326"/>
      <c r="L53" s="919"/>
    </row>
    <row r="54" spans="2:12" ht="15.75" customHeight="1" thickBot="1" x14ac:dyDescent="0.25">
      <c r="B54" s="65" t="s">
        <v>315</v>
      </c>
      <c r="C54" s="59" t="s">
        <v>285</v>
      </c>
      <c r="D54" s="60">
        <v>9</v>
      </c>
      <c r="I54" s="925"/>
      <c r="J54" s="915">
        <v>-20</v>
      </c>
      <c r="K54" s="916" t="s">
        <v>1649</v>
      </c>
      <c r="L54" s="919"/>
    </row>
    <row r="55" spans="2:12" ht="15.75" customHeight="1" thickBot="1" x14ac:dyDescent="0.25">
      <c r="B55" s="65" t="s">
        <v>317</v>
      </c>
      <c r="C55" s="59" t="s">
        <v>288</v>
      </c>
      <c r="D55" s="60">
        <v>11</v>
      </c>
      <c r="I55" s="925"/>
      <c r="J55" s="641">
        <v>-10</v>
      </c>
      <c r="K55" s="642" t="s">
        <v>1650</v>
      </c>
      <c r="L55" s="919"/>
    </row>
    <row r="56" spans="2:12" ht="15.75" customHeight="1" thickBot="1" x14ac:dyDescent="0.25">
      <c r="B56" s="65" t="s">
        <v>294</v>
      </c>
      <c r="C56" s="59" t="s">
        <v>281</v>
      </c>
      <c r="D56" s="60">
        <v>4</v>
      </c>
      <c r="I56" s="925"/>
      <c r="J56" s="921">
        <v>0</v>
      </c>
      <c r="K56" s="642"/>
      <c r="L56" s="920" t="s">
        <v>1544</v>
      </c>
    </row>
    <row r="57" spans="2:12" ht="15.75" customHeight="1" thickBot="1" x14ac:dyDescent="0.25">
      <c r="B57" s="65" t="s">
        <v>319</v>
      </c>
      <c r="C57" s="59" t="s">
        <v>283</v>
      </c>
      <c r="D57" s="60">
        <v>7</v>
      </c>
      <c r="I57" s="924"/>
      <c r="J57" s="641">
        <v>10</v>
      </c>
      <c r="K57" s="642" t="s">
        <v>1651</v>
      </c>
    </row>
    <row r="58" spans="2:12" ht="15.75" customHeight="1" thickBot="1" x14ac:dyDescent="0.25">
      <c r="B58" s="65" t="s">
        <v>320</v>
      </c>
      <c r="C58" s="59" t="s">
        <v>283</v>
      </c>
      <c r="D58" s="60">
        <v>7</v>
      </c>
      <c r="I58" s="923"/>
      <c r="J58" s="641">
        <v>20</v>
      </c>
      <c r="K58" s="642" t="s">
        <v>1652</v>
      </c>
    </row>
    <row r="59" spans="2:12" ht="15.75" customHeight="1" thickBot="1" x14ac:dyDescent="0.25">
      <c r="B59" s="65" t="s">
        <v>322</v>
      </c>
      <c r="C59" s="59" t="s">
        <v>288</v>
      </c>
      <c r="D59" s="60">
        <v>11</v>
      </c>
      <c r="I59" s="923"/>
      <c r="J59" s="641">
        <v>30</v>
      </c>
      <c r="K59" s="642" t="s">
        <v>1653</v>
      </c>
    </row>
    <row r="60" spans="2:12" ht="15.75" customHeight="1" thickBot="1" x14ac:dyDescent="0.25">
      <c r="B60" s="65" t="s">
        <v>323</v>
      </c>
      <c r="C60" s="59" t="s">
        <v>282</v>
      </c>
      <c r="D60" s="60">
        <v>6</v>
      </c>
      <c r="I60" s="923"/>
      <c r="J60" s="643">
        <v>40</v>
      </c>
      <c r="K60" s="644" t="s">
        <v>1654</v>
      </c>
    </row>
    <row r="61" spans="2:12" ht="15.75" customHeight="1" thickBot="1" x14ac:dyDescent="0.25">
      <c r="B61" s="65" t="s">
        <v>324</v>
      </c>
      <c r="C61" s="59" t="s">
        <v>287</v>
      </c>
      <c r="D61" s="60">
        <v>12</v>
      </c>
      <c r="I61" s="925"/>
      <c r="J61" s="1319" t="s">
        <v>1312</v>
      </c>
      <c r="K61" s="1320"/>
      <c r="L61" s="919"/>
    </row>
    <row r="62" spans="2:12" ht="15.75" customHeight="1" thickBot="1" x14ac:dyDescent="0.25">
      <c r="B62" s="65" t="s">
        <v>325</v>
      </c>
      <c r="C62" s="59" t="s">
        <v>281</v>
      </c>
      <c r="D62" s="60">
        <v>4</v>
      </c>
      <c r="I62" s="925"/>
      <c r="J62" s="1321" t="str">
        <f>'Isolatieaanpak '!F476</f>
        <v>╚ Hennepvezel meer-/minderprijs per mm</v>
      </c>
      <c r="K62" s="1322"/>
      <c r="L62" s="919"/>
    </row>
    <row r="63" spans="2:12" ht="15.75" customHeight="1" thickBot="1" x14ac:dyDescent="0.25">
      <c r="B63" s="65" t="s">
        <v>326</v>
      </c>
      <c r="C63" s="59" t="s">
        <v>279</v>
      </c>
      <c r="D63" s="60">
        <v>1</v>
      </c>
      <c r="I63" s="925"/>
      <c r="J63" s="915">
        <v>-20</v>
      </c>
      <c r="K63" s="916" t="s">
        <v>1649</v>
      </c>
      <c r="L63" s="919"/>
    </row>
    <row r="64" spans="2:12" ht="15.75" customHeight="1" thickBot="1" x14ac:dyDescent="0.25">
      <c r="B64" s="65" t="s">
        <v>327</v>
      </c>
      <c r="C64" s="59" t="s">
        <v>279</v>
      </c>
      <c r="D64" s="60">
        <v>1</v>
      </c>
      <c r="I64" s="925"/>
      <c r="J64" s="641">
        <v>-10</v>
      </c>
      <c r="K64" s="642" t="s">
        <v>1650</v>
      </c>
      <c r="L64" s="919"/>
    </row>
    <row r="65" spans="2:12" ht="15.75" customHeight="1" thickBot="1" x14ac:dyDescent="0.25">
      <c r="B65" s="65" t="s">
        <v>328</v>
      </c>
      <c r="C65" s="59" t="s">
        <v>283</v>
      </c>
      <c r="D65" s="60">
        <v>7</v>
      </c>
      <c r="I65" s="925"/>
      <c r="J65" s="921">
        <v>0</v>
      </c>
      <c r="K65" s="642"/>
      <c r="L65" s="920" t="s">
        <v>1542</v>
      </c>
    </row>
    <row r="66" spans="2:12" ht="15.75" customHeight="1" thickBot="1" x14ac:dyDescent="0.25">
      <c r="B66" s="65" t="s">
        <v>329</v>
      </c>
      <c r="C66" s="59" t="s">
        <v>287</v>
      </c>
      <c r="D66" s="60">
        <v>12</v>
      </c>
      <c r="I66" s="924"/>
      <c r="J66" s="641">
        <v>10</v>
      </c>
      <c r="K66" s="642" t="s">
        <v>1651</v>
      </c>
    </row>
    <row r="67" spans="2:12" ht="15.75" customHeight="1" thickBot="1" x14ac:dyDescent="0.25">
      <c r="B67" s="65" t="s">
        <v>330</v>
      </c>
      <c r="C67" s="59" t="s">
        <v>285</v>
      </c>
      <c r="D67" s="60">
        <v>9</v>
      </c>
      <c r="I67" s="923"/>
      <c r="J67" s="641">
        <v>20</v>
      </c>
      <c r="K67" s="642" t="s">
        <v>1652</v>
      </c>
    </row>
    <row r="68" spans="2:12" ht="15.75" customHeight="1" thickBot="1" x14ac:dyDescent="0.25">
      <c r="B68" s="65" t="s">
        <v>331</v>
      </c>
      <c r="C68" s="59" t="s">
        <v>288</v>
      </c>
      <c r="D68" s="60">
        <v>11</v>
      </c>
      <c r="I68" s="923"/>
      <c r="J68" s="641">
        <v>30</v>
      </c>
      <c r="K68" s="642" t="s">
        <v>1653</v>
      </c>
    </row>
    <row r="69" spans="2:12" ht="15.75" customHeight="1" thickBot="1" x14ac:dyDescent="0.25">
      <c r="B69" s="65" t="s">
        <v>332</v>
      </c>
      <c r="C69" s="59" t="s">
        <v>282</v>
      </c>
      <c r="D69" s="60">
        <v>6</v>
      </c>
      <c r="I69" s="923"/>
      <c r="J69" s="643">
        <v>40</v>
      </c>
      <c r="K69" s="644" t="s">
        <v>1654</v>
      </c>
    </row>
    <row r="70" spans="2:12" ht="15.75" customHeight="1" thickBot="1" x14ac:dyDescent="0.25">
      <c r="B70" s="65" t="s">
        <v>333</v>
      </c>
      <c r="C70" s="59" t="s">
        <v>287</v>
      </c>
      <c r="D70" s="60">
        <v>12</v>
      </c>
      <c r="I70" s="925"/>
      <c r="J70" s="1299" t="s">
        <v>1312</v>
      </c>
      <c r="K70" s="1300"/>
      <c r="L70" s="919"/>
    </row>
    <row r="71" spans="2:12" ht="15.75" customHeight="1" thickBot="1" x14ac:dyDescent="0.25">
      <c r="B71" s="65" t="s">
        <v>333</v>
      </c>
      <c r="C71" s="59" t="s">
        <v>287</v>
      </c>
      <c r="D71" s="60">
        <v>12</v>
      </c>
      <c r="I71" s="925"/>
      <c r="J71" s="1301" t="str">
        <f>'Isolatieaanpak '!F482</f>
        <v>╚ PIR-platen meer-/minderprijs per mm</v>
      </c>
      <c r="K71" s="1302"/>
      <c r="L71" s="919"/>
    </row>
    <row r="72" spans="2:12" ht="15.75" customHeight="1" thickBot="1" x14ac:dyDescent="0.25">
      <c r="B72" s="65" t="s">
        <v>334</v>
      </c>
      <c r="C72" s="59" t="s">
        <v>287</v>
      </c>
      <c r="D72" s="60">
        <v>12</v>
      </c>
      <c r="I72" s="925"/>
      <c r="J72" s="915">
        <v>-20</v>
      </c>
      <c r="K72" s="916" t="s">
        <v>1655</v>
      </c>
      <c r="L72" s="919"/>
    </row>
    <row r="73" spans="2:12" ht="15.75" customHeight="1" thickBot="1" x14ac:dyDescent="0.25">
      <c r="B73" s="65" t="s">
        <v>335</v>
      </c>
      <c r="C73" s="59" t="s">
        <v>287</v>
      </c>
      <c r="D73" s="60">
        <v>12</v>
      </c>
      <c r="I73" s="925"/>
      <c r="J73" s="641">
        <v>-10</v>
      </c>
      <c r="K73" s="642" t="s">
        <v>1656</v>
      </c>
      <c r="L73" s="919"/>
    </row>
    <row r="74" spans="2:12" ht="15.75" customHeight="1" thickBot="1" x14ac:dyDescent="0.25">
      <c r="B74" s="65" t="s">
        <v>336</v>
      </c>
      <c r="C74" s="59" t="s">
        <v>283</v>
      </c>
      <c r="D74" s="60">
        <v>7</v>
      </c>
      <c r="I74" s="925"/>
      <c r="J74" s="921">
        <v>0</v>
      </c>
      <c r="K74" s="642"/>
      <c r="L74" s="920" t="s">
        <v>1547</v>
      </c>
    </row>
    <row r="75" spans="2:12" ht="15.75" customHeight="1" thickBot="1" x14ac:dyDescent="0.25">
      <c r="B75" s="65" t="s">
        <v>337</v>
      </c>
      <c r="C75" s="59" t="s">
        <v>282</v>
      </c>
      <c r="D75" s="60">
        <v>6</v>
      </c>
      <c r="I75" s="924"/>
      <c r="J75" s="641">
        <v>10</v>
      </c>
      <c r="K75" s="642" t="s">
        <v>1657</v>
      </c>
    </row>
    <row r="76" spans="2:12" ht="15.75" customHeight="1" thickBot="1" x14ac:dyDescent="0.25">
      <c r="B76" s="65" t="s">
        <v>337</v>
      </c>
      <c r="C76" s="59" t="s">
        <v>286</v>
      </c>
      <c r="D76" s="60">
        <v>10</v>
      </c>
      <c r="I76" s="923"/>
      <c r="J76" s="641">
        <v>20</v>
      </c>
      <c r="K76" s="642" t="s">
        <v>1658</v>
      </c>
    </row>
    <row r="77" spans="2:12" ht="15.75" customHeight="1" thickBot="1" x14ac:dyDescent="0.25">
      <c r="B77" s="65" t="s">
        <v>338</v>
      </c>
      <c r="C77" s="59" t="s">
        <v>288</v>
      </c>
      <c r="D77" s="60">
        <v>11</v>
      </c>
      <c r="I77" s="923"/>
      <c r="J77" s="641">
        <v>30</v>
      </c>
      <c r="K77" s="642" t="s">
        <v>1659</v>
      </c>
    </row>
    <row r="78" spans="2:12" ht="15.75" customHeight="1" thickBot="1" x14ac:dyDescent="0.25">
      <c r="B78" s="65" t="s">
        <v>339</v>
      </c>
      <c r="C78" s="59" t="s">
        <v>288</v>
      </c>
      <c r="D78" s="60">
        <v>11</v>
      </c>
      <c r="I78" s="923"/>
      <c r="J78" s="643">
        <v>40</v>
      </c>
      <c r="K78" s="644" t="s">
        <v>1660</v>
      </c>
    </row>
    <row r="79" spans="2:12" ht="15.75" customHeight="1" x14ac:dyDescent="0.2">
      <c r="B79" s="65" t="s">
        <v>340</v>
      </c>
      <c r="C79" s="59" t="s">
        <v>279</v>
      </c>
      <c r="D79" s="60">
        <v>1</v>
      </c>
    </row>
    <row r="80" spans="2:12" ht="15.75" customHeight="1" x14ac:dyDescent="0.2">
      <c r="B80" s="65" t="s">
        <v>341</v>
      </c>
      <c r="C80" s="59" t="s">
        <v>282</v>
      </c>
      <c r="D80" s="60">
        <v>6</v>
      </c>
    </row>
    <row r="81" spans="2:4" ht="15.75" customHeight="1" x14ac:dyDescent="0.2">
      <c r="B81" s="65" t="s">
        <v>342</v>
      </c>
      <c r="C81" s="59" t="s">
        <v>288</v>
      </c>
      <c r="D81" s="60">
        <v>11</v>
      </c>
    </row>
    <row r="82" spans="2:4" ht="15.75" customHeight="1" x14ac:dyDescent="0.2">
      <c r="B82" s="65" t="s">
        <v>343</v>
      </c>
      <c r="C82" s="59" t="s">
        <v>284</v>
      </c>
      <c r="D82" s="60">
        <v>8</v>
      </c>
    </row>
    <row r="83" spans="2:4" ht="15.75" customHeight="1" x14ac:dyDescent="0.2">
      <c r="B83" s="65" t="s">
        <v>344</v>
      </c>
      <c r="C83" s="59" t="s">
        <v>282</v>
      </c>
      <c r="D83" s="60">
        <v>6</v>
      </c>
    </row>
    <row r="84" spans="2:4" ht="15.75" customHeight="1" x14ac:dyDescent="0.2">
      <c r="B84" s="65" t="s">
        <v>345</v>
      </c>
      <c r="C84" s="59" t="s">
        <v>280</v>
      </c>
      <c r="D84" s="60">
        <v>3</v>
      </c>
    </row>
    <row r="85" spans="2:4" ht="15.75" customHeight="1" x14ac:dyDescent="0.2">
      <c r="B85" s="65" t="s">
        <v>346</v>
      </c>
      <c r="C85" s="59" t="s">
        <v>280</v>
      </c>
      <c r="D85" s="60">
        <v>3</v>
      </c>
    </row>
    <row r="86" spans="2:4" ht="15.75" customHeight="1" x14ac:dyDescent="0.2">
      <c r="B86" s="65" t="s">
        <v>346</v>
      </c>
      <c r="C86" s="59" t="s">
        <v>283</v>
      </c>
      <c r="D86" s="60">
        <v>7</v>
      </c>
    </row>
    <row r="87" spans="2:4" ht="15.75" customHeight="1" x14ac:dyDescent="0.2">
      <c r="B87" s="65" t="s">
        <v>347</v>
      </c>
      <c r="C87" s="59" t="s">
        <v>285</v>
      </c>
      <c r="D87" s="60">
        <v>9</v>
      </c>
    </row>
    <row r="88" spans="2:4" ht="15.75" customHeight="1" x14ac:dyDescent="0.2">
      <c r="B88" s="65" t="s">
        <v>348</v>
      </c>
      <c r="C88" s="59" t="s">
        <v>281</v>
      </c>
      <c r="D88" s="60">
        <v>4</v>
      </c>
    </row>
    <row r="89" spans="2:4" ht="15.75" customHeight="1" x14ac:dyDescent="0.2">
      <c r="B89" s="65" t="s">
        <v>349</v>
      </c>
      <c r="C89" s="59" t="s">
        <v>287</v>
      </c>
      <c r="D89" s="60">
        <v>12</v>
      </c>
    </row>
    <row r="90" spans="2:4" ht="15.75" customHeight="1" x14ac:dyDescent="0.2">
      <c r="B90" s="65" t="s">
        <v>350</v>
      </c>
      <c r="C90" s="59" t="s">
        <v>287</v>
      </c>
      <c r="D90" s="60">
        <v>12</v>
      </c>
    </row>
    <row r="91" spans="2:4" ht="15.75" customHeight="1" x14ac:dyDescent="0.2">
      <c r="B91" s="65" t="s">
        <v>351</v>
      </c>
      <c r="C91" s="59" t="s">
        <v>281</v>
      </c>
      <c r="D91" s="60">
        <v>4</v>
      </c>
    </row>
    <row r="92" spans="2:4" ht="15.75" customHeight="1" x14ac:dyDescent="0.2">
      <c r="B92" s="65" t="s">
        <v>352</v>
      </c>
      <c r="C92" s="59" t="s">
        <v>284</v>
      </c>
      <c r="D92" s="60">
        <v>8</v>
      </c>
    </row>
    <row r="93" spans="2:4" ht="15.75" customHeight="1" x14ac:dyDescent="0.2">
      <c r="B93" s="65" t="s">
        <v>353</v>
      </c>
      <c r="C93" s="59" t="s">
        <v>288</v>
      </c>
      <c r="D93" s="60">
        <v>11</v>
      </c>
    </row>
    <row r="94" spans="2:4" ht="15.75" customHeight="1" x14ac:dyDescent="0.2">
      <c r="B94" s="65" t="s">
        <v>354</v>
      </c>
      <c r="C94" s="59" t="s">
        <v>285</v>
      </c>
      <c r="D94" s="60">
        <v>9</v>
      </c>
    </row>
    <row r="95" spans="2:4" ht="15.75" customHeight="1" x14ac:dyDescent="0.2">
      <c r="B95" s="65" t="s">
        <v>355</v>
      </c>
      <c r="C95" s="59" t="s">
        <v>279</v>
      </c>
      <c r="D95" s="60">
        <v>1</v>
      </c>
    </row>
    <row r="96" spans="2:4" ht="15.75" customHeight="1" x14ac:dyDescent="0.2">
      <c r="B96" s="65" t="s">
        <v>356</v>
      </c>
      <c r="C96" s="59" t="s">
        <v>288</v>
      </c>
      <c r="D96" s="60">
        <v>11</v>
      </c>
    </row>
    <row r="97" spans="2:4" ht="15.75" customHeight="1" x14ac:dyDescent="0.2">
      <c r="B97" s="65" t="s">
        <v>357</v>
      </c>
      <c r="C97" s="59" t="s">
        <v>288</v>
      </c>
      <c r="D97" s="60">
        <v>11</v>
      </c>
    </row>
    <row r="98" spans="2:4" ht="15.75" customHeight="1" x14ac:dyDescent="0.2">
      <c r="B98" s="65" t="s">
        <v>358</v>
      </c>
      <c r="C98" s="59" t="s">
        <v>279</v>
      </c>
      <c r="D98" s="60">
        <v>1</v>
      </c>
    </row>
    <row r="99" spans="2:4" ht="15.75" customHeight="1" x14ac:dyDescent="0.2">
      <c r="B99" s="65" t="s">
        <v>359</v>
      </c>
      <c r="C99" s="59" t="s">
        <v>287</v>
      </c>
      <c r="D99" s="60">
        <v>12</v>
      </c>
    </row>
    <row r="100" spans="2:4" ht="15.75" customHeight="1" x14ac:dyDescent="0.2">
      <c r="B100" s="65" t="s">
        <v>360</v>
      </c>
      <c r="C100" s="59" t="s">
        <v>287</v>
      </c>
      <c r="D100" s="60">
        <v>12</v>
      </c>
    </row>
    <row r="101" spans="2:4" ht="15.75" customHeight="1" x14ac:dyDescent="0.2">
      <c r="B101" s="65" t="s">
        <v>361</v>
      </c>
      <c r="C101" s="59" t="s">
        <v>281</v>
      </c>
      <c r="D101" s="60">
        <v>4</v>
      </c>
    </row>
    <row r="102" spans="2:4" ht="15.75" customHeight="1" x14ac:dyDescent="0.2">
      <c r="B102" s="65" t="s">
        <v>362</v>
      </c>
      <c r="C102" s="59" t="s">
        <v>280</v>
      </c>
      <c r="D102" s="60">
        <v>3</v>
      </c>
    </row>
    <row r="103" spans="2:4" ht="15.75" customHeight="1" x14ac:dyDescent="0.2">
      <c r="B103" s="65" t="s">
        <v>363</v>
      </c>
      <c r="C103" s="59" t="s">
        <v>287</v>
      </c>
      <c r="D103" s="60">
        <v>12</v>
      </c>
    </row>
    <row r="104" spans="2:4" ht="15.75" customHeight="1" x14ac:dyDescent="0.2">
      <c r="B104" s="65" t="s">
        <v>364</v>
      </c>
      <c r="C104" s="59" t="s">
        <v>287</v>
      </c>
      <c r="D104" s="60">
        <v>12</v>
      </c>
    </row>
    <row r="105" spans="2:4" ht="15.75" customHeight="1" x14ac:dyDescent="0.2">
      <c r="B105" s="65" t="s">
        <v>365</v>
      </c>
      <c r="C105" s="59" t="s">
        <v>281</v>
      </c>
      <c r="D105" s="60">
        <v>4</v>
      </c>
    </row>
    <row r="106" spans="2:4" ht="15.75" customHeight="1" x14ac:dyDescent="0.2">
      <c r="B106" s="65" t="s">
        <v>366</v>
      </c>
      <c r="C106" s="59" t="s">
        <v>288</v>
      </c>
      <c r="D106" s="60">
        <v>11</v>
      </c>
    </row>
    <row r="107" spans="2:4" ht="15.75" customHeight="1" x14ac:dyDescent="0.2">
      <c r="B107" s="65" t="s">
        <v>367</v>
      </c>
      <c r="C107" s="59" t="s">
        <v>288</v>
      </c>
      <c r="D107" s="60">
        <v>11</v>
      </c>
    </row>
    <row r="108" spans="2:4" ht="15.75" customHeight="1" x14ac:dyDescent="0.2">
      <c r="B108" s="65" t="s">
        <v>368</v>
      </c>
      <c r="C108" s="59" t="s">
        <v>282</v>
      </c>
      <c r="D108" s="60">
        <v>6</v>
      </c>
    </row>
    <row r="109" spans="2:4" ht="15.75" customHeight="1" x14ac:dyDescent="0.2">
      <c r="B109" s="65" t="s">
        <v>369</v>
      </c>
      <c r="C109" s="59" t="s">
        <v>287</v>
      </c>
      <c r="D109" s="60">
        <v>12</v>
      </c>
    </row>
    <row r="110" spans="2:4" ht="15.75" customHeight="1" x14ac:dyDescent="0.2">
      <c r="B110" s="65" t="s">
        <v>370</v>
      </c>
      <c r="C110" s="59" t="s">
        <v>287</v>
      </c>
      <c r="D110" s="60">
        <v>12</v>
      </c>
    </row>
    <row r="111" spans="2:4" ht="15.75" customHeight="1" x14ac:dyDescent="0.2">
      <c r="B111" s="65" t="s">
        <v>371</v>
      </c>
      <c r="C111" s="59" t="s">
        <v>287</v>
      </c>
      <c r="D111" s="60">
        <v>12</v>
      </c>
    </row>
    <row r="112" spans="2:4" ht="15.75" customHeight="1" x14ac:dyDescent="0.2">
      <c r="B112" s="65" t="s">
        <v>372</v>
      </c>
      <c r="C112" s="59" t="s">
        <v>281</v>
      </c>
      <c r="D112" s="60">
        <v>4</v>
      </c>
    </row>
    <row r="113" spans="2:4" ht="15.75" customHeight="1" x14ac:dyDescent="0.2">
      <c r="B113" s="65" t="s">
        <v>373</v>
      </c>
      <c r="C113" s="59" t="s">
        <v>287</v>
      </c>
      <c r="D113" s="60">
        <v>12</v>
      </c>
    </row>
    <row r="114" spans="2:4" ht="15.75" customHeight="1" x14ac:dyDescent="0.2">
      <c r="B114" s="65" t="s">
        <v>374</v>
      </c>
      <c r="C114" s="59" t="s">
        <v>279</v>
      </c>
      <c r="D114" s="60">
        <v>1</v>
      </c>
    </row>
    <row r="115" spans="2:4" ht="15.75" customHeight="1" x14ac:dyDescent="0.2">
      <c r="B115" s="65" t="s">
        <v>297</v>
      </c>
      <c r="C115" s="59" t="s">
        <v>279</v>
      </c>
      <c r="D115" s="60">
        <v>1</v>
      </c>
    </row>
    <row r="116" spans="2:4" ht="15.75" customHeight="1" x14ac:dyDescent="0.2">
      <c r="B116" s="65" t="s">
        <v>375</v>
      </c>
      <c r="C116" s="59" t="s">
        <v>281</v>
      </c>
      <c r="D116" s="60">
        <v>4</v>
      </c>
    </row>
    <row r="117" spans="2:4" ht="15.75" customHeight="1" x14ac:dyDescent="0.2">
      <c r="B117" s="65" t="s">
        <v>376</v>
      </c>
      <c r="C117" s="59" t="s">
        <v>287</v>
      </c>
      <c r="D117" s="60">
        <v>12</v>
      </c>
    </row>
    <row r="118" spans="2:4" ht="15.75" customHeight="1" x14ac:dyDescent="0.2">
      <c r="B118" s="65" t="s">
        <v>376</v>
      </c>
      <c r="C118" s="59" t="s">
        <v>288</v>
      </c>
      <c r="D118" s="60">
        <v>11</v>
      </c>
    </row>
    <row r="119" spans="2:4" ht="15.75" customHeight="1" x14ac:dyDescent="0.2">
      <c r="B119" s="65" t="s">
        <v>377</v>
      </c>
      <c r="C119" s="59" t="s">
        <v>287</v>
      </c>
      <c r="D119" s="60">
        <v>12</v>
      </c>
    </row>
    <row r="120" spans="2:4" ht="15.75" customHeight="1" x14ac:dyDescent="0.2">
      <c r="B120" s="65" t="s">
        <v>378</v>
      </c>
      <c r="C120" s="59" t="s">
        <v>282</v>
      </c>
      <c r="D120" s="60">
        <v>6</v>
      </c>
    </row>
    <row r="121" spans="2:4" ht="15.75" customHeight="1" x14ac:dyDescent="0.2">
      <c r="B121" s="65" t="s">
        <v>379</v>
      </c>
      <c r="C121" s="59" t="s">
        <v>287</v>
      </c>
      <c r="D121" s="60">
        <v>12</v>
      </c>
    </row>
    <row r="122" spans="2:4" ht="15.75" customHeight="1" x14ac:dyDescent="0.2">
      <c r="B122" s="65" t="s">
        <v>379</v>
      </c>
      <c r="C122" s="59" t="s">
        <v>287</v>
      </c>
      <c r="D122" s="60">
        <v>12</v>
      </c>
    </row>
    <row r="123" spans="2:4" ht="15.75" customHeight="1" x14ac:dyDescent="0.2">
      <c r="B123" s="65" t="s">
        <v>380</v>
      </c>
      <c r="C123" s="59" t="s">
        <v>279</v>
      </c>
      <c r="D123" s="60">
        <v>1</v>
      </c>
    </row>
    <row r="124" spans="2:4" ht="15.75" customHeight="1" x14ac:dyDescent="0.2">
      <c r="B124" s="65" t="s">
        <v>381</v>
      </c>
      <c r="C124" s="59" t="s">
        <v>287</v>
      </c>
      <c r="D124" s="60">
        <v>12</v>
      </c>
    </row>
    <row r="125" spans="2:4" ht="15.75" customHeight="1" x14ac:dyDescent="0.2">
      <c r="B125" s="65" t="s">
        <v>382</v>
      </c>
      <c r="C125" s="59" t="s">
        <v>281</v>
      </c>
      <c r="D125" s="60">
        <v>4</v>
      </c>
    </row>
    <row r="126" spans="2:4" ht="15.75" customHeight="1" x14ac:dyDescent="0.2">
      <c r="B126" s="65" t="s">
        <v>383</v>
      </c>
      <c r="C126" s="59" t="s">
        <v>280</v>
      </c>
      <c r="D126" s="60">
        <v>3</v>
      </c>
    </row>
    <row r="127" spans="2:4" ht="15.75" customHeight="1" x14ac:dyDescent="0.2">
      <c r="B127" s="65" t="s">
        <v>384</v>
      </c>
      <c r="C127" s="59" t="s">
        <v>287</v>
      </c>
      <c r="D127" s="60">
        <v>12</v>
      </c>
    </row>
    <row r="128" spans="2:4" ht="15.75" customHeight="1" x14ac:dyDescent="0.2">
      <c r="B128" s="65" t="s">
        <v>385</v>
      </c>
      <c r="C128" s="59" t="s">
        <v>281</v>
      </c>
      <c r="D128" s="60">
        <v>4</v>
      </c>
    </row>
    <row r="129" spans="2:4" ht="15.75" customHeight="1" x14ac:dyDescent="0.2">
      <c r="B129" s="65" t="s">
        <v>386</v>
      </c>
      <c r="C129" s="59" t="s">
        <v>283</v>
      </c>
      <c r="D129" s="60">
        <v>7</v>
      </c>
    </row>
    <row r="130" spans="2:4" ht="15.75" customHeight="1" x14ac:dyDescent="0.2">
      <c r="B130" s="65" t="s">
        <v>387</v>
      </c>
      <c r="C130" s="59" t="s">
        <v>282</v>
      </c>
      <c r="D130" s="60">
        <v>6</v>
      </c>
    </row>
    <row r="131" spans="2:4" ht="15.75" customHeight="1" x14ac:dyDescent="0.2">
      <c r="B131" s="65" t="s">
        <v>388</v>
      </c>
      <c r="C131" s="59" t="s">
        <v>284</v>
      </c>
      <c r="D131" s="60">
        <v>8</v>
      </c>
    </row>
    <row r="132" spans="2:4" ht="15.75" customHeight="1" x14ac:dyDescent="0.2">
      <c r="B132" s="65" t="s">
        <v>389</v>
      </c>
      <c r="C132" s="59" t="s">
        <v>287</v>
      </c>
      <c r="D132" s="60">
        <v>12</v>
      </c>
    </row>
    <row r="133" spans="2:4" ht="15.75" customHeight="1" x14ac:dyDescent="0.2">
      <c r="B133" s="65" t="s">
        <v>390</v>
      </c>
      <c r="C133" s="59" t="s">
        <v>279</v>
      </c>
      <c r="D133" s="60">
        <v>1</v>
      </c>
    </row>
    <row r="134" spans="2:4" ht="15.75" customHeight="1" x14ac:dyDescent="0.2">
      <c r="B134" s="65" t="s">
        <v>391</v>
      </c>
      <c r="C134" s="59" t="s">
        <v>279</v>
      </c>
      <c r="D134" s="60">
        <v>1</v>
      </c>
    </row>
    <row r="135" spans="2:4" ht="15.75" customHeight="1" x14ac:dyDescent="0.2">
      <c r="B135" s="65" t="s">
        <v>392</v>
      </c>
      <c r="C135" s="59" t="s">
        <v>280</v>
      </c>
      <c r="D135" s="60">
        <v>3</v>
      </c>
    </row>
    <row r="136" spans="2:4" ht="15.75" customHeight="1" x14ac:dyDescent="0.2">
      <c r="B136" s="65" t="s">
        <v>393</v>
      </c>
      <c r="C136" s="59" t="s">
        <v>281</v>
      </c>
      <c r="D136" s="60">
        <v>4</v>
      </c>
    </row>
    <row r="137" spans="2:4" ht="15.75" customHeight="1" x14ac:dyDescent="0.2">
      <c r="B137" s="65" t="s">
        <v>394</v>
      </c>
      <c r="C137" s="59" t="s">
        <v>279</v>
      </c>
      <c r="D137" s="60">
        <v>1</v>
      </c>
    </row>
    <row r="138" spans="2:4" ht="15.75" customHeight="1" x14ac:dyDescent="0.2">
      <c r="B138" s="65" t="s">
        <v>395</v>
      </c>
      <c r="C138" s="59" t="s">
        <v>283</v>
      </c>
      <c r="D138" s="60">
        <v>7</v>
      </c>
    </row>
    <row r="139" spans="2:4" ht="15.75" customHeight="1" x14ac:dyDescent="0.2">
      <c r="B139" s="65" t="s">
        <v>396</v>
      </c>
      <c r="C139" s="59" t="s">
        <v>283</v>
      </c>
      <c r="D139" s="60">
        <v>7</v>
      </c>
    </row>
    <row r="140" spans="2:4" ht="15.75" customHeight="1" x14ac:dyDescent="0.2">
      <c r="B140" s="65" t="s">
        <v>397</v>
      </c>
      <c r="C140" s="59" t="s">
        <v>287</v>
      </c>
      <c r="D140" s="60">
        <v>12</v>
      </c>
    </row>
    <row r="141" spans="2:4" ht="15.75" customHeight="1" x14ac:dyDescent="0.2">
      <c r="B141" s="65" t="s">
        <v>398</v>
      </c>
      <c r="C141" s="59" t="s">
        <v>281</v>
      </c>
      <c r="D141" s="60">
        <v>4</v>
      </c>
    </row>
    <row r="142" spans="2:4" ht="15.75" customHeight="1" x14ac:dyDescent="0.2">
      <c r="B142" s="65" t="s">
        <v>399</v>
      </c>
      <c r="C142" s="59" t="s">
        <v>281</v>
      </c>
      <c r="D142" s="60">
        <v>4</v>
      </c>
    </row>
    <row r="143" spans="2:4" ht="15.75" customHeight="1" x14ac:dyDescent="0.2">
      <c r="B143" s="65" t="s">
        <v>400</v>
      </c>
      <c r="C143" s="59" t="s">
        <v>288</v>
      </c>
      <c r="D143" s="60">
        <v>11</v>
      </c>
    </row>
    <row r="144" spans="2:4" ht="15.75" customHeight="1" x14ac:dyDescent="0.2">
      <c r="B144" s="65" t="s">
        <v>401</v>
      </c>
      <c r="C144" s="59" t="s">
        <v>280</v>
      </c>
      <c r="D144" s="60">
        <v>3</v>
      </c>
    </row>
    <row r="145" spans="2:4" ht="15.75" customHeight="1" x14ac:dyDescent="0.2">
      <c r="B145" s="65" t="s">
        <v>402</v>
      </c>
      <c r="C145" s="59" t="s">
        <v>287</v>
      </c>
      <c r="D145" s="60">
        <v>12</v>
      </c>
    </row>
    <row r="146" spans="2:4" ht="15.75" customHeight="1" x14ac:dyDescent="0.2">
      <c r="B146" s="65" t="s">
        <v>403</v>
      </c>
      <c r="C146" s="59" t="s">
        <v>287</v>
      </c>
      <c r="D146" s="60">
        <v>12</v>
      </c>
    </row>
    <row r="147" spans="2:4" ht="15.75" customHeight="1" x14ac:dyDescent="0.2">
      <c r="B147" s="65" t="s">
        <v>403</v>
      </c>
      <c r="C147" s="59" t="s">
        <v>287</v>
      </c>
      <c r="D147" s="60">
        <v>12</v>
      </c>
    </row>
    <row r="148" spans="2:4" ht="15.75" customHeight="1" x14ac:dyDescent="0.2">
      <c r="B148" s="65" t="s">
        <v>404</v>
      </c>
      <c r="C148" s="59" t="s">
        <v>279</v>
      </c>
      <c r="D148" s="60">
        <v>1</v>
      </c>
    </row>
    <row r="149" spans="2:4" ht="15.75" customHeight="1" x14ac:dyDescent="0.2">
      <c r="B149" s="65" t="s">
        <v>405</v>
      </c>
      <c r="C149" s="59" t="s">
        <v>281</v>
      </c>
      <c r="D149" s="60">
        <v>4</v>
      </c>
    </row>
    <row r="150" spans="2:4" ht="15.75" customHeight="1" x14ac:dyDescent="0.2">
      <c r="B150" s="65" t="s">
        <v>406</v>
      </c>
      <c r="C150" s="59" t="s">
        <v>280</v>
      </c>
      <c r="D150" s="60">
        <v>3</v>
      </c>
    </row>
    <row r="151" spans="2:4" ht="15.75" customHeight="1" x14ac:dyDescent="0.2">
      <c r="B151" s="65" t="s">
        <v>407</v>
      </c>
      <c r="C151" s="59" t="s">
        <v>280</v>
      </c>
      <c r="D151" s="60">
        <v>3</v>
      </c>
    </row>
    <row r="152" spans="2:4" ht="15.75" customHeight="1" x14ac:dyDescent="0.2">
      <c r="B152" s="65" t="s">
        <v>408</v>
      </c>
      <c r="C152" s="59" t="s">
        <v>281</v>
      </c>
      <c r="D152" s="60">
        <v>4</v>
      </c>
    </row>
    <row r="153" spans="2:4" ht="15.75" customHeight="1" x14ac:dyDescent="0.2">
      <c r="B153" s="65" t="s">
        <v>409</v>
      </c>
      <c r="C153" s="59" t="s">
        <v>287</v>
      </c>
      <c r="D153" s="60">
        <v>12</v>
      </c>
    </row>
    <row r="154" spans="2:4" ht="15.75" customHeight="1" x14ac:dyDescent="0.2">
      <c r="B154" s="65" t="s">
        <v>410</v>
      </c>
      <c r="C154" s="59" t="s">
        <v>287</v>
      </c>
      <c r="D154" s="60">
        <v>12</v>
      </c>
    </row>
    <row r="155" spans="2:4" ht="15.75" customHeight="1" x14ac:dyDescent="0.2">
      <c r="B155" s="65" t="s">
        <v>411</v>
      </c>
      <c r="C155" s="59" t="s">
        <v>279</v>
      </c>
      <c r="D155" s="60">
        <v>1</v>
      </c>
    </row>
    <row r="156" spans="2:4" ht="15.75" customHeight="1" x14ac:dyDescent="0.2">
      <c r="B156" s="65" t="s">
        <v>412</v>
      </c>
      <c r="C156" s="59" t="s">
        <v>287</v>
      </c>
      <c r="D156" s="60">
        <v>12</v>
      </c>
    </row>
    <row r="157" spans="2:4" ht="15.75" customHeight="1" x14ac:dyDescent="0.2">
      <c r="B157" s="65" t="s">
        <v>413</v>
      </c>
      <c r="C157" s="59" t="s">
        <v>280</v>
      </c>
      <c r="D157" s="60">
        <v>3</v>
      </c>
    </row>
    <row r="158" spans="2:4" ht="15.75" customHeight="1" x14ac:dyDescent="0.2">
      <c r="B158" s="65" t="s">
        <v>414</v>
      </c>
      <c r="C158" s="59" t="s">
        <v>279</v>
      </c>
      <c r="D158" s="60">
        <v>2</v>
      </c>
    </row>
    <row r="159" spans="2:4" ht="15.75" customHeight="1" x14ac:dyDescent="0.2">
      <c r="B159" s="65" t="s">
        <v>415</v>
      </c>
      <c r="C159" s="59" t="s">
        <v>283</v>
      </c>
      <c r="D159" s="60">
        <v>7</v>
      </c>
    </row>
    <row r="160" spans="2:4" ht="15.75" customHeight="1" x14ac:dyDescent="0.2">
      <c r="B160" s="65" t="s">
        <v>416</v>
      </c>
      <c r="C160" s="59" t="s">
        <v>283</v>
      </c>
      <c r="D160" s="60">
        <v>7</v>
      </c>
    </row>
    <row r="161" spans="2:4" ht="15.75" customHeight="1" x14ac:dyDescent="0.2">
      <c r="B161" s="65" t="s">
        <v>417</v>
      </c>
      <c r="C161" s="59" t="s">
        <v>282</v>
      </c>
      <c r="D161" s="60">
        <v>6</v>
      </c>
    </row>
    <row r="162" spans="2:4" ht="15.75" customHeight="1" x14ac:dyDescent="0.2">
      <c r="B162" s="65" t="s">
        <v>418</v>
      </c>
      <c r="C162" s="59" t="s">
        <v>282</v>
      </c>
      <c r="D162" s="60">
        <v>6</v>
      </c>
    </row>
    <row r="163" spans="2:4" ht="15.75" customHeight="1" x14ac:dyDescent="0.2">
      <c r="B163" s="65" t="s">
        <v>419</v>
      </c>
      <c r="C163" s="59" t="s">
        <v>282</v>
      </c>
      <c r="D163" s="60">
        <v>6</v>
      </c>
    </row>
    <row r="164" spans="2:4" ht="15.75" customHeight="1" x14ac:dyDescent="0.2">
      <c r="B164" s="65" t="s">
        <v>420</v>
      </c>
      <c r="C164" s="59" t="s">
        <v>279</v>
      </c>
      <c r="D164" s="60">
        <v>2</v>
      </c>
    </row>
    <row r="165" spans="2:4" ht="15.75" customHeight="1" x14ac:dyDescent="0.2">
      <c r="B165" s="65" t="s">
        <v>421</v>
      </c>
      <c r="C165" s="59" t="s">
        <v>287</v>
      </c>
      <c r="D165" s="60">
        <v>12</v>
      </c>
    </row>
    <row r="166" spans="2:4" ht="15.75" customHeight="1" x14ac:dyDescent="0.2">
      <c r="B166" s="65" t="s">
        <v>422</v>
      </c>
      <c r="C166" s="59" t="s">
        <v>282</v>
      </c>
      <c r="D166" s="60">
        <v>6</v>
      </c>
    </row>
    <row r="167" spans="2:4" ht="15.75" customHeight="1" x14ac:dyDescent="0.2">
      <c r="B167" s="65" t="s">
        <v>423</v>
      </c>
      <c r="C167" s="59" t="s">
        <v>287</v>
      </c>
      <c r="D167" s="60">
        <v>12</v>
      </c>
    </row>
    <row r="168" spans="2:4" ht="15.75" customHeight="1" x14ac:dyDescent="0.2">
      <c r="B168" s="65" t="s">
        <v>424</v>
      </c>
      <c r="C168" s="59" t="s">
        <v>287</v>
      </c>
      <c r="D168" s="60">
        <v>12</v>
      </c>
    </row>
    <row r="169" spans="2:4" ht="15.75" customHeight="1" x14ac:dyDescent="0.2">
      <c r="B169" s="65" t="s">
        <v>425</v>
      </c>
      <c r="C169" s="59" t="s">
        <v>282</v>
      </c>
      <c r="D169" s="60">
        <v>6</v>
      </c>
    </row>
    <row r="170" spans="2:4" ht="15.75" customHeight="1" x14ac:dyDescent="0.2">
      <c r="B170" s="65" t="s">
        <v>426</v>
      </c>
      <c r="C170" s="59" t="s">
        <v>283</v>
      </c>
      <c r="D170" s="60">
        <v>7</v>
      </c>
    </row>
    <row r="171" spans="2:4" ht="15.75" customHeight="1" x14ac:dyDescent="0.2">
      <c r="B171" s="65" t="s">
        <v>427</v>
      </c>
      <c r="C171" s="59" t="s">
        <v>280</v>
      </c>
      <c r="D171" s="60">
        <v>3</v>
      </c>
    </row>
    <row r="172" spans="2:4" ht="15.75" customHeight="1" x14ac:dyDescent="0.2">
      <c r="B172" s="65" t="s">
        <v>428</v>
      </c>
      <c r="C172" s="59" t="s">
        <v>287</v>
      </c>
      <c r="D172" s="60">
        <v>12</v>
      </c>
    </row>
    <row r="173" spans="2:4" ht="15.75" customHeight="1" x14ac:dyDescent="0.2">
      <c r="B173" s="65" t="s">
        <v>429</v>
      </c>
      <c r="C173" s="59" t="s">
        <v>279</v>
      </c>
      <c r="D173" s="60">
        <v>1</v>
      </c>
    </row>
    <row r="174" spans="2:4" ht="15.75" customHeight="1" x14ac:dyDescent="0.2">
      <c r="B174" s="65" t="s">
        <v>430</v>
      </c>
      <c r="C174" s="59" t="s">
        <v>279</v>
      </c>
      <c r="D174" s="60">
        <v>1</v>
      </c>
    </row>
    <row r="175" spans="2:4" ht="15.75" customHeight="1" x14ac:dyDescent="0.2">
      <c r="B175" s="65" t="s">
        <v>431</v>
      </c>
      <c r="C175" s="59" t="s">
        <v>279</v>
      </c>
      <c r="D175" s="60">
        <v>1</v>
      </c>
    </row>
    <row r="176" spans="2:4" ht="15.75" customHeight="1" x14ac:dyDescent="0.2">
      <c r="B176" s="65" t="s">
        <v>432</v>
      </c>
      <c r="C176" s="59" t="s">
        <v>279</v>
      </c>
      <c r="D176" s="60">
        <v>1</v>
      </c>
    </row>
    <row r="177" spans="2:4" ht="15.75" customHeight="1" x14ac:dyDescent="0.2">
      <c r="B177" s="65" t="s">
        <v>433</v>
      </c>
      <c r="C177" s="59" t="s">
        <v>280</v>
      </c>
      <c r="D177" s="60">
        <v>3</v>
      </c>
    </row>
    <row r="178" spans="2:4" ht="15.75" customHeight="1" x14ac:dyDescent="0.2">
      <c r="B178" s="65" t="s">
        <v>434</v>
      </c>
      <c r="C178" s="59" t="s">
        <v>279</v>
      </c>
      <c r="D178" s="60">
        <v>1</v>
      </c>
    </row>
    <row r="179" spans="2:4" ht="15.75" customHeight="1" x14ac:dyDescent="0.2">
      <c r="B179" s="65" t="s">
        <v>435</v>
      </c>
      <c r="C179" s="59" t="s">
        <v>283</v>
      </c>
      <c r="D179" s="60">
        <v>7</v>
      </c>
    </row>
    <row r="180" spans="2:4" ht="15.75" customHeight="1" x14ac:dyDescent="0.2">
      <c r="B180" s="65" t="s">
        <v>436</v>
      </c>
      <c r="C180" s="59" t="s">
        <v>287</v>
      </c>
      <c r="D180" s="60">
        <v>12</v>
      </c>
    </row>
    <row r="181" spans="2:4" ht="15.75" customHeight="1" x14ac:dyDescent="0.2">
      <c r="B181" s="65" t="s">
        <v>437</v>
      </c>
      <c r="C181" s="59" t="s">
        <v>281</v>
      </c>
      <c r="D181" s="60">
        <v>4</v>
      </c>
    </row>
    <row r="182" spans="2:4" ht="15.75" customHeight="1" x14ac:dyDescent="0.2">
      <c r="B182" s="65" t="s">
        <v>280</v>
      </c>
      <c r="C182" s="59" t="s">
        <v>280</v>
      </c>
      <c r="D182" s="60">
        <v>3</v>
      </c>
    </row>
    <row r="183" spans="2:4" ht="15.75" customHeight="1" x14ac:dyDescent="0.2">
      <c r="B183" s="65" t="s">
        <v>438</v>
      </c>
      <c r="C183" s="59" t="s">
        <v>281</v>
      </c>
      <c r="D183" s="60">
        <v>4</v>
      </c>
    </row>
    <row r="184" spans="2:4" ht="15.75" customHeight="1" x14ac:dyDescent="0.2">
      <c r="B184" s="65" t="s">
        <v>439</v>
      </c>
      <c r="C184" s="59" t="s">
        <v>281</v>
      </c>
      <c r="D184" s="60">
        <v>4</v>
      </c>
    </row>
    <row r="185" spans="2:4" ht="15.75" customHeight="1" x14ac:dyDescent="0.2">
      <c r="B185" s="65" t="s">
        <v>314</v>
      </c>
      <c r="C185" s="59" t="s">
        <v>287</v>
      </c>
      <c r="D185" s="60">
        <v>12</v>
      </c>
    </row>
    <row r="186" spans="2:4" ht="15.75" customHeight="1" x14ac:dyDescent="0.2">
      <c r="B186" s="65" t="s">
        <v>440</v>
      </c>
      <c r="C186" s="59" t="s">
        <v>288</v>
      </c>
      <c r="D186" s="60">
        <v>11</v>
      </c>
    </row>
    <row r="187" spans="2:4" ht="15.75" customHeight="1" x14ac:dyDescent="0.2">
      <c r="B187" s="65" t="s">
        <v>441</v>
      </c>
      <c r="C187" s="59" t="s">
        <v>287</v>
      </c>
      <c r="D187" s="60">
        <v>12</v>
      </c>
    </row>
    <row r="188" spans="2:4" ht="15.75" customHeight="1" x14ac:dyDescent="0.2">
      <c r="B188" s="65" t="s">
        <v>301</v>
      </c>
      <c r="C188" s="59" t="s">
        <v>280</v>
      </c>
      <c r="D188" s="60">
        <v>3</v>
      </c>
    </row>
    <row r="189" spans="2:4" ht="15.75" customHeight="1" x14ac:dyDescent="0.2">
      <c r="B189" s="65" t="s">
        <v>442</v>
      </c>
      <c r="C189" s="59" t="s">
        <v>280</v>
      </c>
      <c r="D189" s="60">
        <v>3</v>
      </c>
    </row>
    <row r="190" spans="2:4" ht="15.75" customHeight="1" x14ac:dyDescent="0.2">
      <c r="B190" s="65" t="s">
        <v>443</v>
      </c>
      <c r="C190" s="59" t="s">
        <v>282</v>
      </c>
      <c r="D190" s="60">
        <v>6</v>
      </c>
    </row>
    <row r="191" spans="2:4" ht="15.75" customHeight="1" x14ac:dyDescent="0.2">
      <c r="B191" s="65" t="s">
        <v>444</v>
      </c>
      <c r="C191" s="59" t="s">
        <v>288</v>
      </c>
      <c r="D191" s="60">
        <v>11</v>
      </c>
    </row>
    <row r="192" spans="2:4" ht="15.75" customHeight="1" x14ac:dyDescent="0.2">
      <c r="B192" s="65" t="s">
        <v>445</v>
      </c>
      <c r="C192" s="59" t="s">
        <v>280</v>
      </c>
      <c r="D192" s="60">
        <v>3</v>
      </c>
    </row>
    <row r="193" spans="2:4" ht="15.75" customHeight="1" x14ac:dyDescent="0.2">
      <c r="B193" s="65" t="s">
        <v>445</v>
      </c>
      <c r="C193" s="59" t="s">
        <v>281</v>
      </c>
      <c r="D193" s="60">
        <v>4</v>
      </c>
    </row>
    <row r="194" spans="2:4" ht="15.75" customHeight="1" x14ac:dyDescent="0.2">
      <c r="B194" s="65" t="s">
        <v>446</v>
      </c>
      <c r="C194" s="59" t="s">
        <v>288</v>
      </c>
      <c r="D194" s="60">
        <v>11</v>
      </c>
    </row>
    <row r="195" spans="2:4" ht="15.75" customHeight="1" x14ac:dyDescent="0.2">
      <c r="B195" s="65" t="s">
        <v>447</v>
      </c>
      <c r="C195" s="59" t="s">
        <v>288</v>
      </c>
      <c r="D195" s="60">
        <v>11</v>
      </c>
    </row>
    <row r="196" spans="2:4" ht="15.75" customHeight="1" x14ac:dyDescent="0.2">
      <c r="B196" s="65" t="s">
        <v>448</v>
      </c>
      <c r="C196" s="59" t="s">
        <v>287</v>
      </c>
      <c r="D196" s="60">
        <v>12</v>
      </c>
    </row>
    <row r="197" spans="2:4" ht="15.75" customHeight="1" x14ac:dyDescent="0.2">
      <c r="B197" s="65" t="s">
        <v>449</v>
      </c>
      <c r="C197" s="59" t="s">
        <v>281</v>
      </c>
      <c r="D197" s="60">
        <v>4</v>
      </c>
    </row>
    <row r="198" spans="2:4" ht="15.75" customHeight="1" x14ac:dyDescent="0.2">
      <c r="B198" s="65" t="s">
        <v>450</v>
      </c>
      <c r="C198" s="59" t="s">
        <v>283</v>
      </c>
      <c r="D198" s="60">
        <v>7</v>
      </c>
    </row>
    <row r="199" spans="2:4" ht="15.75" customHeight="1" x14ac:dyDescent="0.2">
      <c r="B199" s="65" t="s">
        <v>451</v>
      </c>
      <c r="C199" s="59" t="s">
        <v>287</v>
      </c>
      <c r="D199" s="60">
        <v>12</v>
      </c>
    </row>
    <row r="200" spans="2:4" ht="15.75" customHeight="1" x14ac:dyDescent="0.2">
      <c r="B200" s="65" t="s">
        <v>452</v>
      </c>
      <c r="C200" s="59" t="s">
        <v>281</v>
      </c>
      <c r="D200" s="60">
        <v>4</v>
      </c>
    </row>
    <row r="201" spans="2:4" ht="15.75" customHeight="1" x14ac:dyDescent="0.2">
      <c r="B201" s="65" t="s">
        <v>453</v>
      </c>
      <c r="C201" s="59" t="s">
        <v>282</v>
      </c>
      <c r="D201" s="60">
        <v>6</v>
      </c>
    </row>
    <row r="202" spans="2:4" ht="15.75" customHeight="1" x14ac:dyDescent="0.2">
      <c r="B202" s="65" t="s">
        <v>454</v>
      </c>
      <c r="C202" s="59" t="s">
        <v>281</v>
      </c>
      <c r="D202" s="60">
        <v>4</v>
      </c>
    </row>
    <row r="203" spans="2:4" ht="15.75" customHeight="1" x14ac:dyDescent="0.2">
      <c r="B203" s="65" t="s">
        <v>455</v>
      </c>
      <c r="C203" s="59" t="s">
        <v>280</v>
      </c>
      <c r="D203" s="60">
        <v>3</v>
      </c>
    </row>
    <row r="204" spans="2:4" ht="15.75" customHeight="1" x14ac:dyDescent="0.2">
      <c r="B204" s="65" t="s">
        <v>456</v>
      </c>
      <c r="C204" s="59" t="s">
        <v>281</v>
      </c>
      <c r="D204" s="60">
        <v>4</v>
      </c>
    </row>
    <row r="205" spans="2:4" ht="15.75" customHeight="1" x14ac:dyDescent="0.2">
      <c r="B205" s="65" t="s">
        <v>457</v>
      </c>
      <c r="C205" s="59" t="s">
        <v>279</v>
      </c>
      <c r="D205" s="60">
        <v>1</v>
      </c>
    </row>
    <row r="206" spans="2:4" ht="15.75" customHeight="1" x14ac:dyDescent="0.2">
      <c r="B206" s="65" t="s">
        <v>458</v>
      </c>
      <c r="C206" s="59" t="s">
        <v>285</v>
      </c>
      <c r="D206" s="60">
        <v>9</v>
      </c>
    </row>
    <row r="207" spans="2:4" ht="15.75" customHeight="1" x14ac:dyDescent="0.2">
      <c r="B207" s="65" t="s">
        <v>459</v>
      </c>
      <c r="C207" s="59" t="s">
        <v>287</v>
      </c>
      <c r="D207" s="60">
        <v>12</v>
      </c>
    </row>
    <row r="208" spans="2:4" ht="15.75" customHeight="1" x14ac:dyDescent="0.2">
      <c r="B208" s="65" t="s">
        <v>460</v>
      </c>
      <c r="C208" s="59" t="s">
        <v>279</v>
      </c>
      <c r="D208" s="60">
        <v>1</v>
      </c>
    </row>
    <row r="209" spans="2:4" ht="15.75" customHeight="1" x14ac:dyDescent="0.2">
      <c r="B209" s="65" t="s">
        <v>461</v>
      </c>
      <c r="C209" s="59" t="s">
        <v>284</v>
      </c>
      <c r="D209" s="60">
        <v>8</v>
      </c>
    </row>
    <row r="210" spans="2:4" ht="15.75" customHeight="1" x14ac:dyDescent="0.2">
      <c r="B210" s="65" t="s">
        <v>462</v>
      </c>
      <c r="C210" s="59" t="s">
        <v>285</v>
      </c>
      <c r="D210" s="60">
        <v>9</v>
      </c>
    </row>
    <row r="211" spans="2:4" ht="15.75" customHeight="1" x14ac:dyDescent="0.2">
      <c r="B211" s="65" t="s">
        <v>463</v>
      </c>
      <c r="C211" s="59" t="s">
        <v>285</v>
      </c>
      <c r="D211" s="60">
        <v>9</v>
      </c>
    </row>
    <row r="212" spans="2:4" ht="15.75" customHeight="1" x14ac:dyDescent="0.2">
      <c r="B212" s="65" t="s">
        <v>464</v>
      </c>
      <c r="C212" s="59" t="s">
        <v>279</v>
      </c>
      <c r="D212" s="60">
        <v>1</v>
      </c>
    </row>
    <row r="213" spans="2:4" ht="15.75" customHeight="1" x14ac:dyDescent="0.2">
      <c r="B213" s="65" t="s">
        <v>465</v>
      </c>
      <c r="C213" s="59" t="s">
        <v>281</v>
      </c>
      <c r="D213" s="60">
        <v>4</v>
      </c>
    </row>
    <row r="214" spans="2:4" ht="15.75" customHeight="1" x14ac:dyDescent="0.2">
      <c r="B214" s="65" t="s">
        <v>466</v>
      </c>
      <c r="C214" s="59" t="s">
        <v>279</v>
      </c>
      <c r="D214" s="60">
        <v>1</v>
      </c>
    </row>
    <row r="215" spans="2:4" ht="15.75" customHeight="1" x14ac:dyDescent="0.2">
      <c r="B215" s="65" t="s">
        <v>467</v>
      </c>
      <c r="C215" s="59" t="s">
        <v>283</v>
      </c>
      <c r="D215" s="60">
        <v>7</v>
      </c>
    </row>
    <row r="216" spans="2:4" ht="15.75" customHeight="1" x14ac:dyDescent="0.2">
      <c r="B216" s="65" t="s">
        <v>468</v>
      </c>
      <c r="C216" s="59" t="s">
        <v>282</v>
      </c>
      <c r="D216" s="60">
        <v>6</v>
      </c>
    </row>
    <row r="217" spans="2:4" ht="15.75" customHeight="1" x14ac:dyDescent="0.2">
      <c r="B217" s="65" t="s">
        <v>469</v>
      </c>
      <c r="C217" s="59" t="s">
        <v>280</v>
      </c>
      <c r="D217" s="60">
        <v>3</v>
      </c>
    </row>
    <row r="218" spans="2:4" ht="15.75" customHeight="1" x14ac:dyDescent="0.2">
      <c r="B218" s="65" t="s">
        <v>470</v>
      </c>
      <c r="C218" s="59" t="s">
        <v>279</v>
      </c>
      <c r="D218" s="60">
        <v>1</v>
      </c>
    </row>
    <row r="219" spans="2:4" ht="15.75" customHeight="1" x14ac:dyDescent="0.2">
      <c r="B219" s="65" t="s">
        <v>471</v>
      </c>
      <c r="C219" s="59" t="s">
        <v>281</v>
      </c>
      <c r="D219" s="60">
        <v>4</v>
      </c>
    </row>
    <row r="220" spans="2:4" ht="15.75" customHeight="1" x14ac:dyDescent="0.2">
      <c r="B220" s="65" t="s">
        <v>472</v>
      </c>
      <c r="C220" s="59" t="s">
        <v>288</v>
      </c>
      <c r="D220" s="60">
        <v>11</v>
      </c>
    </row>
    <row r="221" spans="2:4" ht="15.75" customHeight="1" x14ac:dyDescent="0.2">
      <c r="B221" s="65" t="s">
        <v>473</v>
      </c>
      <c r="C221" s="59" t="s">
        <v>288</v>
      </c>
      <c r="D221" s="60">
        <v>11</v>
      </c>
    </row>
    <row r="222" spans="2:4" ht="15.75" customHeight="1" x14ac:dyDescent="0.2">
      <c r="B222" s="65" t="s">
        <v>474</v>
      </c>
      <c r="C222" s="59" t="s">
        <v>280</v>
      </c>
      <c r="D222" s="60">
        <v>3</v>
      </c>
    </row>
    <row r="223" spans="2:4" ht="15.75" customHeight="1" x14ac:dyDescent="0.2">
      <c r="B223" s="65" t="s">
        <v>475</v>
      </c>
      <c r="C223" s="59" t="s">
        <v>281</v>
      </c>
      <c r="D223" s="60">
        <v>4</v>
      </c>
    </row>
    <row r="224" spans="2:4" ht="15.75" customHeight="1" x14ac:dyDescent="0.2">
      <c r="B224" s="65" t="s">
        <v>476</v>
      </c>
      <c r="C224" s="59" t="s">
        <v>285</v>
      </c>
      <c r="D224" s="60">
        <v>9</v>
      </c>
    </row>
    <row r="225" spans="2:4" ht="15.75" customHeight="1" x14ac:dyDescent="0.2">
      <c r="B225" s="65" t="s">
        <v>477</v>
      </c>
      <c r="C225" s="59" t="s">
        <v>281</v>
      </c>
      <c r="D225" s="60">
        <v>4</v>
      </c>
    </row>
    <row r="226" spans="2:4" ht="15.75" customHeight="1" x14ac:dyDescent="0.2">
      <c r="B226" s="65" t="s">
        <v>478</v>
      </c>
      <c r="C226" s="59" t="s">
        <v>279</v>
      </c>
      <c r="D226" s="60">
        <v>1</v>
      </c>
    </row>
    <row r="227" spans="2:4" ht="15.75" customHeight="1" x14ac:dyDescent="0.2">
      <c r="B227" s="65" t="s">
        <v>479</v>
      </c>
      <c r="C227" s="59" t="s">
        <v>282</v>
      </c>
      <c r="D227" s="60">
        <v>6</v>
      </c>
    </row>
    <row r="228" spans="2:4" ht="15.75" customHeight="1" x14ac:dyDescent="0.2">
      <c r="B228" s="65" t="s">
        <v>480</v>
      </c>
      <c r="C228" s="59" t="s">
        <v>288</v>
      </c>
      <c r="D228" s="60">
        <v>11</v>
      </c>
    </row>
    <row r="229" spans="2:4" ht="15.75" customHeight="1" x14ac:dyDescent="0.2">
      <c r="B229" s="65" t="s">
        <v>481</v>
      </c>
      <c r="C229" s="59" t="s">
        <v>288</v>
      </c>
      <c r="D229" s="60">
        <v>11</v>
      </c>
    </row>
    <row r="230" spans="2:4" ht="15.75" customHeight="1" x14ac:dyDescent="0.2">
      <c r="B230" s="65" t="s">
        <v>482</v>
      </c>
      <c r="C230" s="59" t="s">
        <v>288</v>
      </c>
      <c r="D230" s="60">
        <v>11</v>
      </c>
    </row>
    <row r="231" spans="2:4" ht="15.75" customHeight="1" x14ac:dyDescent="0.2">
      <c r="B231" s="65" t="s">
        <v>483</v>
      </c>
      <c r="C231" s="59" t="s">
        <v>287</v>
      </c>
      <c r="D231" s="60">
        <v>12</v>
      </c>
    </row>
    <row r="232" spans="2:4" ht="15.75" customHeight="1" x14ac:dyDescent="0.2">
      <c r="B232" s="65" t="s">
        <v>484</v>
      </c>
      <c r="C232" s="59" t="s">
        <v>279</v>
      </c>
      <c r="D232" s="60">
        <v>1</v>
      </c>
    </row>
    <row r="233" spans="2:4" ht="15.75" customHeight="1" x14ac:dyDescent="0.2">
      <c r="B233" s="65" t="s">
        <v>485</v>
      </c>
      <c r="C233" s="59" t="s">
        <v>281</v>
      </c>
      <c r="D233" s="60">
        <v>4</v>
      </c>
    </row>
    <row r="234" spans="2:4" ht="15.75" customHeight="1" x14ac:dyDescent="0.2">
      <c r="B234" s="65" t="s">
        <v>486</v>
      </c>
      <c r="C234" s="59" t="s">
        <v>282</v>
      </c>
      <c r="D234" s="60">
        <v>6</v>
      </c>
    </row>
    <row r="235" spans="2:4" ht="15.75" customHeight="1" x14ac:dyDescent="0.2">
      <c r="B235" s="65" t="s">
        <v>487</v>
      </c>
      <c r="C235" s="59" t="s">
        <v>281</v>
      </c>
      <c r="D235" s="60">
        <v>4</v>
      </c>
    </row>
    <row r="236" spans="2:4" ht="15.75" customHeight="1" x14ac:dyDescent="0.2">
      <c r="B236" s="65" t="s">
        <v>488</v>
      </c>
      <c r="C236" s="59" t="s">
        <v>281</v>
      </c>
      <c r="D236" s="60">
        <v>4</v>
      </c>
    </row>
    <row r="237" spans="2:4" ht="15.75" customHeight="1" x14ac:dyDescent="0.2">
      <c r="B237" s="65" t="s">
        <v>489</v>
      </c>
      <c r="C237" s="59" t="s">
        <v>287</v>
      </c>
      <c r="D237" s="60">
        <v>12</v>
      </c>
    </row>
    <row r="238" spans="2:4" ht="15.75" customHeight="1" x14ac:dyDescent="0.2">
      <c r="B238" s="65" t="s">
        <v>490</v>
      </c>
      <c r="C238" s="59" t="s">
        <v>282</v>
      </c>
      <c r="D238" s="60">
        <v>6</v>
      </c>
    </row>
    <row r="239" spans="2:4" ht="15.75" customHeight="1" x14ac:dyDescent="0.2">
      <c r="B239" s="65" t="s">
        <v>490</v>
      </c>
      <c r="C239" s="59" t="s">
        <v>286</v>
      </c>
      <c r="D239" s="60">
        <v>10</v>
      </c>
    </row>
    <row r="240" spans="2:4" ht="15.75" customHeight="1" x14ac:dyDescent="0.2">
      <c r="B240" s="65" t="s">
        <v>491</v>
      </c>
      <c r="C240" s="59" t="s">
        <v>282</v>
      </c>
      <c r="D240" s="60">
        <v>6</v>
      </c>
    </row>
    <row r="241" spans="2:4" ht="15.75" customHeight="1" x14ac:dyDescent="0.2">
      <c r="B241" s="65" t="s">
        <v>492</v>
      </c>
      <c r="C241" s="59" t="s">
        <v>281</v>
      </c>
      <c r="D241" s="60">
        <v>4</v>
      </c>
    </row>
    <row r="242" spans="2:4" ht="15.75" customHeight="1" x14ac:dyDescent="0.2">
      <c r="B242" s="65" t="s">
        <v>493</v>
      </c>
      <c r="C242" s="59" t="s">
        <v>281</v>
      </c>
      <c r="D242" s="60">
        <v>4</v>
      </c>
    </row>
    <row r="243" spans="2:4" ht="15.75" customHeight="1" x14ac:dyDescent="0.2">
      <c r="B243" s="65" t="s">
        <v>494</v>
      </c>
      <c r="C243" s="59" t="s">
        <v>282</v>
      </c>
      <c r="D243" s="60">
        <v>6</v>
      </c>
    </row>
    <row r="244" spans="2:4" ht="15.75" customHeight="1" x14ac:dyDescent="0.2">
      <c r="B244" s="65" t="s">
        <v>495</v>
      </c>
      <c r="C244" s="59" t="s">
        <v>281</v>
      </c>
      <c r="D244" s="60">
        <v>4</v>
      </c>
    </row>
    <row r="245" spans="2:4" ht="15.75" customHeight="1" x14ac:dyDescent="0.2">
      <c r="B245" s="65" t="s">
        <v>496</v>
      </c>
      <c r="C245" s="59" t="s">
        <v>281</v>
      </c>
      <c r="D245" s="60">
        <v>4</v>
      </c>
    </row>
    <row r="246" spans="2:4" ht="15.75" customHeight="1" x14ac:dyDescent="0.2">
      <c r="B246" s="65" t="s">
        <v>497</v>
      </c>
      <c r="C246" s="59" t="s">
        <v>282</v>
      </c>
      <c r="D246" s="60">
        <v>6</v>
      </c>
    </row>
    <row r="247" spans="2:4" ht="15.75" customHeight="1" x14ac:dyDescent="0.2">
      <c r="B247" s="65" t="s">
        <v>498</v>
      </c>
      <c r="C247" s="59" t="s">
        <v>288</v>
      </c>
      <c r="D247" s="60">
        <v>11</v>
      </c>
    </row>
    <row r="248" spans="2:4" ht="15.75" customHeight="1" x14ac:dyDescent="0.2">
      <c r="B248" s="65" t="s">
        <v>499</v>
      </c>
      <c r="C248" s="59" t="s">
        <v>281</v>
      </c>
      <c r="D248" s="60">
        <v>4</v>
      </c>
    </row>
    <row r="249" spans="2:4" ht="15.75" customHeight="1" x14ac:dyDescent="0.2">
      <c r="B249" s="65" t="s">
        <v>500</v>
      </c>
      <c r="C249" s="59" t="s">
        <v>282</v>
      </c>
      <c r="D249" s="60">
        <v>6</v>
      </c>
    </row>
    <row r="250" spans="2:4" ht="15.75" customHeight="1" x14ac:dyDescent="0.2">
      <c r="B250" s="65" t="s">
        <v>501</v>
      </c>
      <c r="C250" s="59" t="s">
        <v>279</v>
      </c>
      <c r="D250" s="60">
        <v>1</v>
      </c>
    </row>
    <row r="251" spans="2:4" ht="15.75" customHeight="1" x14ac:dyDescent="0.2">
      <c r="B251" s="65" t="s">
        <v>502</v>
      </c>
      <c r="C251" s="59" t="s">
        <v>287</v>
      </c>
      <c r="D251" s="60">
        <v>12</v>
      </c>
    </row>
    <row r="252" spans="2:4" ht="15.75" customHeight="1" x14ac:dyDescent="0.2">
      <c r="B252" s="65" t="s">
        <v>503</v>
      </c>
      <c r="C252" s="59" t="s">
        <v>281</v>
      </c>
      <c r="D252" s="60">
        <v>4</v>
      </c>
    </row>
    <row r="253" spans="2:4" ht="15.75" customHeight="1" x14ac:dyDescent="0.2">
      <c r="B253" s="65" t="s">
        <v>504</v>
      </c>
      <c r="C253" s="59" t="s">
        <v>279</v>
      </c>
      <c r="D253" s="60">
        <v>1</v>
      </c>
    </row>
    <row r="254" spans="2:4" ht="15.75" customHeight="1" x14ac:dyDescent="0.2">
      <c r="B254" s="65" t="s">
        <v>505</v>
      </c>
      <c r="C254" s="59" t="s">
        <v>285</v>
      </c>
      <c r="D254" s="60">
        <v>9</v>
      </c>
    </row>
    <row r="255" spans="2:4" ht="15.75" customHeight="1" x14ac:dyDescent="0.2">
      <c r="B255" s="65" t="s">
        <v>506</v>
      </c>
      <c r="C255" s="59" t="s">
        <v>282</v>
      </c>
      <c r="D255" s="60">
        <v>6</v>
      </c>
    </row>
    <row r="256" spans="2:4" ht="15.75" customHeight="1" x14ac:dyDescent="0.2">
      <c r="B256" s="65" t="s">
        <v>507</v>
      </c>
      <c r="C256" s="59" t="s">
        <v>287</v>
      </c>
      <c r="D256" s="60">
        <v>12</v>
      </c>
    </row>
    <row r="257" spans="2:4" ht="15.75" customHeight="1" x14ac:dyDescent="0.2">
      <c r="B257" s="65" t="s">
        <v>508</v>
      </c>
      <c r="C257" s="59" t="s">
        <v>287</v>
      </c>
      <c r="D257" s="60">
        <v>12</v>
      </c>
    </row>
    <row r="258" spans="2:4" ht="15.75" customHeight="1" x14ac:dyDescent="0.2">
      <c r="B258" s="65" t="s">
        <v>509</v>
      </c>
      <c r="C258" s="59" t="s">
        <v>286</v>
      </c>
      <c r="D258" s="60">
        <v>10</v>
      </c>
    </row>
    <row r="259" spans="2:4" ht="15.75" customHeight="1" x14ac:dyDescent="0.2">
      <c r="B259" s="65" t="s">
        <v>510</v>
      </c>
      <c r="C259" s="59" t="s">
        <v>283</v>
      </c>
      <c r="D259" s="60">
        <v>7</v>
      </c>
    </row>
    <row r="260" spans="2:4" ht="15.75" customHeight="1" x14ac:dyDescent="0.2">
      <c r="B260" s="65" t="s">
        <v>511</v>
      </c>
      <c r="C260" s="59" t="s">
        <v>288</v>
      </c>
      <c r="D260" s="60">
        <v>11</v>
      </c>
    </row>
    <row r="261" spans="2:4" ht="15.75" customHeight="1" x14ac:dyDescent="0.2">
      <c r="B261" s="65" t="s">
        <v>512</v>
      </c>
      <c r="C261" s="59" t="s">
        <v>287</v>
      </c>
      <c r="D261" s="60">
        <v>12</v>
      </c>
    </row>
    <row r="262" spans="2:4" ht="15.75" customHeight="1" x14ac:dyDescent="0.2">
      <c r="B262" s="65" t="s">
        <v>513</v>
      </c>
      <c r="C262" s="59" t="s">
        <v>279</v>
      </c>
      <c r="D262" s="60">
        <v>1</v>
      </c>
    </row>
    <row r="263" spans="2:4" ht="15.75" customHeight="1" x14ac:dyDescent="0.2">
      <c r="B263" s="65" t="s">
        <v>514</v>
      </c>
      <c r="C263" s="59" t="s">
        <v>280</v>
      </c>
      <c r="D263" s="60">
        <v>3</v>
      </c>
    </row>
    <row r="264" spans="2:4" ht="15.75" customHeight="1" x14ac:dyDescent="0.2">
      <c r="B264" s="65" t="s">
        <v>515</v>
      </c>
      <c r="C264" s="59" t="s">
        <v>283</v>
      </c>
      <c r="D264" s="60">
        <v>7</v>
      </c>
    </row>
    <row r="265" spans="2:4" ht="15.75" customHeight="1" x14ac:dyDescent="0.2">
      <c r="B265" s="65" t="s">
        <v>516</v>
      </c>
      <c r="C265" s="59" t="s">
        <v>282</v>
      </c>
      <c r="D265" s="60">
        <v>6</v>
      </c>
    </row>
    <row r="266" spans="2:4" ht="15.75" customHeight="1" x14ac:dyDescent="0.2">
      <c r="B266" s="65" t="s">
        <v>517</v>
      </c>
      <c r="C266" s="59" t="s">
        <v>284</v>
      </c>
      <c r="D266" s="60">
        <v>8</v>
      </c>
    </row>
    <row r="267" spans="2:4" ht="15.75" customHeight="1" x14ac:dyDescent="0.2">
      <c r="B267" s="65" t="s">
        <v>518</v>
      </c>
      <c r="C267" s="59" t="s">
        <v>281</v>
      </c>
      <c r="D267" s="60">
        <v>4</v>
      </c>
    </row>
    <row r="268" spans="2:4" ht="15.75" customHeight="1" x14ac:dyDescent="0.2">
      <c r="B268" s="65" t="s">
        <v>519</v>
      </c>
      <c r="C268" s="59" t="s">
        <v>287</v>
      </c>
      <c r="D268" s="60">
        <v>12</v>
      </c>
    </row>
    <row r="269" spans="2:4" ht="15.75" customHeight="1" x14ac:dyDescent="0.2">
      <c r="B269" s="65" t="s">
        <v>520</v>
      </c>
      <c r="C269" s="59" t="s">
        <v>287</v>
      </c>
      <c r="D269" s="60">
        <v>12</v>
      </c>
    </row>
    <row r="270" spans="2:4" ht="15.75" customHeight="1" x14ac:dyDescent="0.2">
      <c r="B270" s="65" t="s">
        <v>521</v>
      </c>
      <c r="C270" s="59" t="s">
        <v>282</v>
      </c>
      <c r="D270" s="60">
        <v>6</v>
      </c>
    </row>
    <row r="271" spans="2:4" ht="15.75" customHeight="1" x14ac:dyDescent="0.2">
      <c r="B271" s="65" t="s">
        <v>522</v>
      </c>
      <c r="C271" s="59" t="s">
        <v>280</v>
      </c>
      <c r="D271" s="60">
        <v>3</v>
      </c>
    </row>
    <row r="272" spans="2:4" ht="15.75" customHeight="1" x14ac:dyDescent="0.2">
      <c r="B272" s="65" t="s">
        <v>523</v>
      </c>
      <c r="C272" s="59" t="s">
        <v>279</v>
      </c>
      <c r="D272" s="60">
        <v>1</v>
      </c>
    </row>
    <row r="273" spans="2:4" ht="15.75" customHeight="1" x14ac:dyDescent="0.2">
      <c r="B273" s="65" t="s">
        <v>524</v>
      </c>
      <c r="C273" s="59" t="s">
        <v>287</v>
      </c>
      <c r="D273" s="60">
        <v>12</v>
      </c>
    </row>
    <row r="274" spans="2:4" ht="15.75" customHeight="1" x14ac:dyDescent="0.2">
      <c r="B274" s="65" t="s">
        <v>525</v>
      </c>
      <c r="C274" s="59" t="s">
        <v>288</v>
      </c>
      <c r="D274" s="60">
        <v>11</v>
      </c>
    </row>
    <row r="275" spans="2:4" ht="15.75" customHeight="1" x14ac:dyDescent="0.2">
      <c r="B275" s="65" t="s">
        <v>526</v>
      </c>
      <c r="C275" s="59" t="s">
        <v>279</v>
      </c>
      <c r="D275" s="60">
        <v>1</v>
      </c>
    </row>
    <row r="276" spans="2:4" ht="15.75" customHeight="1" x14ac:dyDescent="0.2">
      <c r="B276" s="65" t="s">
        <v>527</v>
      </c>
      <c r="C276" s="59" t="s">
        <v>288</v>
      </c>
      <c r="D276" s="60">
        <v>11</v>
      </c>
    </row>
    <row r="277" spans="2:4" ht="15.75" customHeight="1" x14ac:dyDescent="0.2">
      <c r="B277" s="65" t="s">
        <v>528</v>
      </c>
      <c r="C277" s="59" t="s">
        <v>288</v>
      </c>
      <c r="D277" s="60">
        <v>11</v>
      </c>
    </row>
    <row r="278" spans="2:4" ht="15.75" customHeight="1" x14ac:dyDescent="0.2">
      <c r="B278" s="65" t="s">
        <v>529</v>
      </c>
      <c r="C278" s="59" t="s">
        <v>288</v>
      </c>
      <c r="D278" s="60">
        <v>11</v>
      </c>
    </row>
    <row r="279" spans="2:4" ht="15.75" customHeight="1" x14ac:dyDescent="0.2">
      <c r="B279" s="65" t="s">
        <v>530</v>
      </c>
      <c r="C279" s="59" t="s">
        <v>288</v>
      </c>
      <c r="D279" s="60">
        <v>11</v>
      </c>
    </row>
    <row r="280" spans="2:4" ht="15.75" customHeight="1" x14ac:dyDescent="0.2">
      <c r="B280" s="65" t="s">
        <v>531</v>
      </c>
      <c r="C280" s="59" t="s">
        <v>281</v>
      </c>
      <c r="D280" s="60">
        <v>4</v>
      </c>
    </row>
    <row r="281" spans="2:4" ht="15.75" customHeight="1" x14ac:dyDescent="0.2">
      <c r="B281" s="65" t="s">
        <v>532</v>
      </c>
      <c r="C281" s="59" t="s">
        <v>287</v>
      </c>
      <c r="D281" s="60">
        <v>12</v>
      </c>
    </row>
    <row r="282" spans="2:4" ht="15.75" customHeight="1" x14ac:dyDescent="0.2">
      <c r="B282" s="65" t="s">
        <v>533</v>
      </c>
      <c r="C282" s="59" t="s">
        <v>280</v>
      </c>
      <c r="D282" s="60">
        <v>3</v>
      </c>
    </row>
    <row r="283" spans="2:4" ht="15.75" customHeight="1" x14ac:dyDescent="0.2">
      <c r="B283" s="65" t="s">
        <v>318</v>
      </c>
      <c r="C283" s="59" t="s">
        <v>287</v>
      </c>
      <c r="D283" s="60">
        <v>12</v>
      </c>
    </row>
    <row r="284" spans="2:4" ht="15.75" customHeight="1" x14ac:dyDescent="0.2">
      <c r="B284" s="65" t="s">
        <v>534</v>
      </c>
      <c r="C284" s="59" t="s">
        <v>288</v>
      </c>
      <c r="D284" s="60">
        <v>11</v>
      </c>
    </row>
    <row r="285" spans="2:4" ht="15.75" customHeight="1" x14ac:dyDescent="0.2">
      <c r="B285" s="65" t="s">
        <v>535</v>
      </c>
      <c r="C285" s="59" t="s">
        <v>281</v>
      </c>
      <c r="D285" s="60">
        <v>4</v>
      </c>
    </row>
    <row r="286" spans="2:4" ht="15.75" customHeight="1" x14ac:dyDescent="0.2">
      <c r="B286" s="65" t="s">
        <v>536</v>
      </c>
      <c r="C286" s="59" t="s">
        <v>279</v>
      </c>
      <c r="D286" s="60">
        <v>1</v>
      </c>
    </row>
    <row r="287" spans="2:4" ht="15.75" customHeight="1" x14ac:dyDescent="0.2">
      <c r="B287" s="65" t="s">
        <v>537</v>
      </c>
      <c r="C287" s="59" t="s">
        <v>280</v>
      </c>
      <c r="D287" s="60">
        <v>3</v>
      </c>
    </row>
    <row r="288" spans="2:4" ht="15.75" customHeight="1" x14ac:dyDescent="0.2">
      <c r="B288" s="65" t="s">
        <v>538</v>
      </c>
      <c r="C288" s="59" t="s">
        <v>287</v>
      </c>
      <c r="D288" s="60">
        <v>12</v>
      </c>
    </row>
    <row r="289" spans="2:4" ht="15.75" customHeight="1" x14ac:dyDescent="0.2">
      <c r="B289" s="65" t="s">
        <v>539</v>
      </c>
      <c r="C289" s="59" t="s">
        <v>279</v>
      </c>
      <c r="D289" s="60">
        <v>1</v>
      </c>
    </row>
    <row r="290" spans="2:4" ht="15.75" customHeight="1" x14ac:dyDescent="0.2">
      <c r="B290" s="65" t="s">
        <v>540</v>
      </c>
      <c r="C290" s="59" t="s">
        <v>279</v>
      </c>
      <c r="D290" s="60">
        <v>1</v>
      </c>
    </row>
    <row r="291" spans="2:4" ht="15.75" customHeight="1" x14ac:dyDescent="0.2">
      <c r="B291" s="65" t="s">
        <v>541</v>
      </c>
      <c r="C291" s="59" t="s">
        <v>287</v>
      </c>
      <c r="D291" s="60">
        <v>12</v>
      </c>
    </row>
    <row r="292" spans="2:4" ht="15.75" customHeight="1" x14ac:dyDescent="0.2">
      <c r="B292" s="65" t="s">
        <v>542</v>
      </c>
      <c r="C292" s="59" t="s">
        <v>282</v>
      </c>
      <c r="D292" s="60">
        <v>6</v>
      </c>
    </row>
    <row r="293" spans="2:4" ht="15.75" customHeight="1" x14ac:dyDescent="0.2">
      <c r="B293" s="65" t="s">
        <v>543</v>
      </c>
      <c r="C293" s="59" t="s">
        <v>282</v>
      </c>
      <c r="D293" s="60">
        <v>6</v>
      </c>
    </row>
    <row r="294" spans="2:4" ht="15.75" customHeight="1" x14ac:dyDescent="0.2">
      <c r="B294" s="65" t="s">
        <v>544</v>
      </c>
      <c r="C294" s="59" t="s">
        <v>287</v>
      </c>
      <c r="D294" s="60">
        <v>12</v>
      </c>
    </row>
    <row r="295" spans="2:4" ht="15.75" customHeight="1" x14ac:dyDescent="0.2">
      <c r="B295" s="65" t="s">
        <v>545</v>
      </c>
      <c r="C295" s="59" t="s">
        <v>288</v>
      </c>
      <c r="D295" s="60">
        <v>11</v>
      </c>
    </row>
    <row r="296" spans="2:4" ht="15.75" customHeight="1" x14ac:dyDescent="0.2">
      <c r="B296" s="65" t="s">
        <v>546</v>
      </c>
      <c r="C296" s="59" t="s">
        <v>279</v>
      </c>
      <c r="D296" s="60">
        <v>1</v>
      </c>
    </row>
    <row r="297" spans="2:4" ht="15.75" customHeight="1" x14ac:dyDescent="0.2">
      <c r="B297" s="65" t="s">
        <v>547</v>
      </c>
      <c r="C297" s="59" t="s">
        <v>279</v>
      </c>
      <c r="D297" s="60">
        <v>1</v>
      </c>
    </row>
    <row r="298" spans="2:4" ht="15.75" customHeight="1" x14ac:dyDescent="0.2">
      <c r="B298" s="65" t="s">
        <v>548</v>
      </c>
      <c r="C298" s="59" t="s">
        <v>280</v>
      </c>
      <c r="D298" s="60">
        <v>3</v>
      </c>
    </row>
    <row r="299" spans="2:4" ht="15.75" customHeight="1" x14ac:dyDescent="0.2">
      <c r="B299" s="65" t="s">
        <v>549</v>
      </c>
      <c r="C299" s="59" t="s">
        <v>281</v>
      </c>
      <c r="D299" s="60">
        <v>4</v>
      </c>
    </row>
    <row r="300" spans="2:4" ht="15.75" customHeight="1" x14ac:dyDescent="0.2">
      <c r="B300" s="65" t="s">
        <v>550</v>
      </c>
      <c r="C300" s="59" t="s">
        <v>281</v>
      </c>
      <c r="D300" s="60">
        <v>4</v>
      </c>
    </row>
    <row r="301" spans="2:4" ht="15.75" customHeight="1" x14ac:dyDescent="0.2">
      <c r="B301" s="65" t="s">
        <v>551</v>
      </c>
      <c r="C301" s="59" t="s">
        <v>279</v>
      </c>
      <c r="D301" s="60">
        <v>1</v>
      </c>
    </row>
    <row r="302" spans="2:4" ht="15.75" customHeight="1" x14ac:dyDescent="0.2">
      <c r="B302" s="65" t="s">
        <v>552</v>
      </c>
      <c r="C302" s="59" t="s">
        <v>282</v>
      </c>
      <c r="D302" s="60">
        <v>6</v>
      </c>
    </row>
    <row r="303" spans="2:4" ht="15.75" customHeight="1" x14ac:dyDescent="0.2">
      <c r="B303" s="65" t="s">
        <v>316</v>
      </c>
      <c r="C303" s="59" t="s">
        <v>287</v>
      </c>
      <c r="D303" s="60">
        <v>12</v>
      </c>
    </row>
    <row r="304" spans="2:4" ht="15.75" customHeight="1" x14ac:dyDescent="0.2">
      <c r="B304" s="65" t="s">
        <v>553</v>
      </c>
      <c r="C304" s="59" t="s">
        <v>280</v>
      </c>
      <c r="D304" s="60">
        <v>3</v>
      </c>
    </row>
    <row r="305" spans="2:4" ht="15.75" customHeight="1" x14ac:dyDescent="0.2">
      <c r="B305" s="65" t="s">
        <v>554</v>
      </c>
      <c r="C305" s="59" t="s">
        <v>282</v>
      </c>
      <c r="D305" s="60">
        <v>6</v>
      </c>
    </row>
    <row r="306" spans="2:4" ht="15.75" customHeight="1" x14ac:dyDescent="0.2">
      <c r="B306" s="65" t="s">
        <v>555</v>
      </c>
      <c r="C306" s="59" t="s">
        <v>279</v>
      </c>
      <c r="D306" s="60">
        <v>1</v>
      </c>
    </row>
    <row r="307" spans="2:4" ht="15.75" customHeight="1" x14ac:dyDescent="0.2">
      <c r="B307" s="65" t="s">
        <v>556</v>
      </c>
      <c r="C307" s="59" t="s">
        <v>283</v>
      </c>
      <c r="D307" s="60">
        <v>7</v>
      </c>
    </row>
    <row r="308" spans="2:4" ht="15.75" customHeight="1" x14ac:dyDescent="0.2">
      <c r="B308" s="65" t="s">
        <v>557</v>
      </c>
      <c r="C308" s="59" t="s">
        <v>282</v>
      </c>
      <c r="D308" s="60">
        <v>6</v>
      </c>
    </row>
    <row r="309" spans="2:4" ht="15.75" customHeight="1" x14ac:dyDescent="0.2">
      <c r="B309" s="65" t="s">
        <v>558</v>
      </c>
      <c r="C309" s="59" t="s">
        <v>281</v>
      </c>
      <c r="D309" s="60">
        <v>4</v>
      </c>
    </row>
    <row r="310" spans="2:4" ht="15.75" customHeight="1" x14ac:dyDescent="0.2">
      <c r="B310" s="65" t="s">
        <v>559</v>
      </c>
      <c r="C310" s="59" t="s">
        <v>279</v>
      </c>
      <c r="D310" s="60">
        <v>1</v>
      </c>
    </row>
    <row r="311" spans="2:4" ht="15.75" customHeight="1" x14ac:dyDescent="0.2">
      <c r="B311" s="65" t="s">
        <v>560</v>
      </c>
      <c r="C311" s="59" t="s">
        <v>280</v>
      </c>
      <c r="D311" s="60">
        <v>3</v>
      </c>
    </row>
    <row r="312" spans="2:4" ht="15.75" customHeight="1" x14ac:dyDescent="0.2">
      <c r="B312" s="65" t="s">
        <v>561</v>
      </c>
      <c r="C312" s="59" t="s">
        <v>279</v>
      </c>
      <c r="D312" s="60">
        <v>1</v>
      </c>
    </row>
    <row r="313" spans="2:4" ht="15.75" customHeight="1" x14ac:dyDescent="0.2">
      <c r="B313" s="65" t="s">
        <v>562</v>
      </c>
      <c r="C313" s="59" t="s">
        <v>283</v>
      </c>
      <c r="D313" s="60">
        <v>7</v>
      </c>
    </row>
    <row r="314" spans="2:4" ht="15.75" customHeight="1" x14ac:dyDescent="0.2">
      <c r="B314" s="65" t="s">
        <v>563</v>
      </c>
      <c r="C314" s="59" t="s">
        <v>287</v>
      </c>
      <c r="D314" s="60">
        <v>12</v>
      </c>
    </row>
    <row r="315" spans="2:4" ht="15.75" customHeight="1" x14ac:dyDescent="0.2">
      <c r="B315" s="65" t="s">
        <v>564</v>
      </c>
      <c r="C315" s="59" t="s">
        <v>283</v>
      </c>
      <c r="D315" s="60">
        <v>7</v>
      </c>
    </row>
    <row r="316" spans="2:4" ht="15.75" customHeight="1" x14ac:dyDescent="0.2">
      <c r="B316" s="65" t="s">
        <v>565</v>
      </c>
      <c r="C316" s="59" t="s">
        <v>281</v>
      </c>
      <c r="D316" s="60">
        <v>4</v>
      </c>
    </row>
    <row r="317" spans="2:4" ht="15.75" customHeight="1" x14ac:dyDescent="0.2">
      <c r="B317" s="65" t="s">
        <v>566</v>
      </c>
      <c r="C317" s="59" t="s">
        <v>286</v>
      </c>
      <c r="D317" s="60">
        <v>10</v>
      </c>
    </row>
    <row r="318" spans="2:4" ht="15.75" customHeight="1" x14ac:dyDescent="0.2">
      <c r="B318" s="65" t="s">
        <v>567</v>
      </c>
      <c r="C318" s="59" t="s">
        <v>288</v>
      </c>
      <c r="D318" s="60">
        <v>11</v>
      </c>
    </row>
    <row r="319" spans="2:4" ht="15.75" customHeight="1" x14ac:dyDescent="0.2">
      <c r="B319" s="65" t="s">
        <v>568</v>
      </c>
      <c r="C319" s="59" t="s">
        <v>288</v>
      </c>
      <c r="D319" s="60">
        <v>11</v>
      </c>
    </row>
    <row r="320" spans="2:4" ht="15.75" customHeight="1" x14ac:dyDescent="0.2">
      <c r="B320" s="65" t="s">
        <v>569</v>
      </c>
      <c r="C320" s="59" t="s">
        <v>282</v>
      </c>
      <c r="D320" s="60">
        <v>6</v>
      </c>
    </row>
    <row r="321" spans="2:4" ht="15.75" customHeight="1" x14ac:dyDescent="0.2">
      <c r="B321" s="65" t="s">
        <v>570</v>
      </c>
      <c r="C321" s="59" t="s">
        <v>285</v>
      </c>
      <c r="D321" s="60">
        <v>9</v>
      </c>
    </row>
    <row r="322" spans="2:4" ht="15.75" customHeight="1" x14ac:dyDescent="0.2">
      <c r="B322" s="65" t="s">
        <v>571</v>
      </c>
      <c r="C322" s="59" t="s">
        <v>285</v>
      </c>
      <c r="D322" s="60">
        <v>9</v>
      </c>
    </row>
    <row r="323" spans="2:4" ht="15.75" customHeight="1" x14ac:dyDescent="0.2">
      <c r="B323" s="65" t="s">
        <v>572</v>
      </c>
      <c r="C323" s="59" t="s">
        <v>279</v>
      </c>
      <c r="D323" s="60">
        <v>1</v>
      </c>
    </row>
    <row r="324" spans="2:4" ht="15.75" customHeight="1" x14ac:dyDescent="0.2">
      <c r="B324" s="65" t="s">
        <v>573</v>
      </c>
      <c r="C324" s="59" t="s">
        <v>283</v>
      </c>
      <c r="D324" s="60">
        <v>7</v>
      </c>
    </row>
    <row r="325" spans="2:4" ht="15.75" customHeight="1" x14ac:dyDescent="0.2">
      <c r="B325" s="65" t="s">
        <v>574</v>
      </c>
      <c r="C325" s="59" t="s">
        <v>287</v>
      </c>
      <c r="D325" s="60">
        <v>12</v>
      </c>
    </row>
    <row r="326" spans="2:4" ht="15.75" customHeight="1" x14ac:dyDescent="0.2">
      <c r="B326" s="65" t="s">
        <v>575</v>
      </c>
      <c r="C326" s="59" t="s">
        <v>287</v>
      </c>
      <c r="D326" s="60">
        <v>12</v>
      </c>
    </row>
    <row r="327" spans="2:4" ht="15.75" customHeight="1" x14ac:dyDescent="0.2">
      <c r="B327" s="65" t="s">
        <v>576</v>
      </c>
      <c r="C327" s="59" t="s">
        <v>281</v>
      </c>
      <c r="D327" s="60">
        <v>4</v>
      </c>
    </row>
    <row r="328" spans="2:4" ht="15.75" customHeight="1" x14ac:dyDescent="0.2">
      <c r="B328" s="65" t="s">
        <v>576</v>
      </c>
      <c r="C328" s="59" t="s">
        <v>287</v>
      </c>
      <c r="D328" s="60">
        <v>12</v>
      </c>
    </row>
    <row r="329" spans="2:4" ht="15.75" customHeight="1" x14ac:dyDescent="0.2">
      <c r="B329" s="65" t="s">
        <v>577</v>
      </c>
      <c r="C329" s="59" t="s">
        <v>283</v>
      </c>
      <c r="D329" s="60">
        <v>7</v>
      </c>
    </row>
    <row r="330" spans="2:4" ht="15.75" customHeight="1" x14ac:dyDescent="0.2">
      <c r="B330" s="65" t="s">
        <v>578</v>
      </c>
      <c r="C330" s="59" t="s">
        <v>283</v>
      </c>
      <c r="D330" s="60">
        <v>7</v>
      </c>
    </row>
    <row r="331" spans="2:4" ht="15.75" customHeight="1" x14ac:dyDescent="0.2">
      <c r="B331" s="65" t="s">
        <v>579</v>
      </c>
      <c r="C331" s="59" t="s">
        <v>282</v>
      </c>
      <c r="D331" s="60">
        <v>6</v>
      </c>
    </row>
    <row r="332" spans="2:4" ht="15.75" customHeight="1" x14ac:dyDescent="0.2">
      <c r="B332" s="65" t="s">
        <v>580</v>
      </c>
      <c r="C332" s="59" t="s">
        <v>284</v>
      </c>
      <c r="D332" s="60">
        <v>8</v>
      </c>
    </row>
    <row r="333" spans="2:4" ht="15.75" customHeight="1" x14ac:dyDescent="0.2">
      <c r="B333" s="65" t="s">
        <v>581</v>
      </c>
      <c r="C333" s="59" t="s">
        <v>283</v>
      </c>
      <c r="D333" s="60">
        <v>7</v>
      </c>
    </row>
    <row r="334" spans="2:4" ht="15.75" customHeight="1" x14ac:dyDescent="0.2">
      <c r="B334" s="65" t="s">
        <v>582</v>
      </c>
      <c r="C334" s="59" t="s">
        <v>287</v>
      </c>
      <c r="D334" s="60">
        <v>12</v>
      </c>
    </row>
    <row r="335" spans="2:4" ht="15.75" customHeight="1" x14ac:dyDescent="0.2">
      <c r="B335" s="65" t="s">
        <v>583</v>
      </c>
      <c r="C335" s="59" t="s">
        <v>283</v>
      </c>
      <c r="D335" s="60">
        <v>7</v>
      </c>
    </row>
    <row r="336" spans="2:4" ht="15.75" customHeight="1" x14ac:dyDescent="0.2">
      <c r="B336" s="65" t="s">
        <v>584</v>
      </c>
      <c r="C336" s="59" t="s">
        <v>283</v>
      </c>
      <c r="D336" s="60">
        <v>7</v>
      </c>
    </row>
    <row r="337" spans="2:4" ht="15.75" customHeight="1" x14ac:dyDescent="0.2">
      <c r="B337" s="65" t="s">
        <v>585</v>
      </c>
      <c r="C337" s="59" t="s">
        <v>283</v>
      </c>
      <c r="D337" s="60">
        <v>7</v>
      </c>
    </row>
    <row r="338" spans="2:4" ht="15.75" customHeight="1" x14ac:dyDescent="0.2">
      <c r="B338" s="65" t="s">
        <v>586</v>
      </c>
      <c r="C338" s="59" t="s">
        <v>279</v>
      </c>
      <c r="D338" s="60">
        <v>1</v>
      </c>
    </row>
    <row r="339" spans="2:4" ht="15.75" customHeight="1" x14ac:dyDescent="0.2">
      <c r="B339" s="65" t="s">
        <v>587</v>
      </c>
      <c r="C339" s="59" t="s">
        <v>283</v>
      </c>
      <c r="D339" s="60">
        <v>7</v>
      </c>
    </row>
    <row r="340" spans="2:4" ht="15.75" customHeight="1" x14ac:dyDescent="0.2">
      <c r="B340" s="65" t="s">
        <v>588</v>
      </c>
      <c r="C340" s="59" t="s">
        <v>287</v>
      </c>
      <c r="D340" s="60">
        <v>12</v>
      </c>
    </row>
    <row r="341" spans="2:4" ht="15.75" customHeight="1" x14ac:dyDescent="0.2">
      <c r="B341" s="65" t="s">
        <v>589</v>
      </c>
      <c r="C341" s="59" t="s">
        <v>279</v>
      </c>
      <c r="D341" s="60">
        <v>1</v>
      </c>
    </row>
    <row r="342" spans="2:4" ht="15.75" customHeight="1" x14ac:dyDescent="0.2">
      <c r="B342" s="65" t="s">
        <v>589</v>
      </c>
      <c r="C342" s="59" t="s">
        <v>281</v>
      </c>
      <c r="D342" s="60">
        <v>4</v>
      </c>
    </row>
    <row r="343" spans="2:4" ht="15.75" customHeight="1" x14ac:dyDescent="0.2">
      <c r="B343" s="65" t="s">
        <v>590</v>
      </c>
      <c r="C343" s="59" t="s">
        <v>279</v>
      </c>
      <c r="D343" s="60">
        <v>1</v>
      </c>
    </row>
    <row r="344" spans="2:4" ht="15.75" customHeight="1" x14ac:dyDescent="0.2">
      <c r="B344" s="65" t="s">
        <v>591</v>
      </c>
      <c r="C344" s="59" t="s">
        <v>282</v>
      </c>
      <c r="D344" s="60">
        <v>6</v>
      </c>
    </row>
    <row r="345" spans="2:4" ht="15.75" customHeight="1" x14ac:dyDescent="0.2">
      <c r="B345" s="65" t="s">
        <v>592</v>
      </c>
      <c r="C345" s="59" t="s">
        <v>282</v>
      </c>
      <c r="D345" s="60">
        <v>6</v>
      </c>
    </row>
    <row r="346" spans="2:4" ht="15.75" customHeight="1" x14ac:dyDescent="0.2">
      <c r="B346" s="65" t="s">
        <v>593</v>
      </c>
      <c r="C346" s="59" t="s">
        <v>280</v>
      </c>
      <c r="D346" s="60">
        <v>3</v>
      </c>
    </row>
    <row r="347" spans="2:4" ht="15.75" customHeight="1" x14ac:dyDescent="0.2">
      <c r="B347" s="65" t="s">
        <v>594</v>
      </c>
      <c r="C347" s="59" t="s">
        <v>287</v>
      </c>
      <c r="D347" s="60">
        <v>12</v>
      </c>
    </row>
    <row r="348" spans="2:4" ht="15.75" customHeight="1" x14ac:dyDescent="0.2">
      <c r="B348" s="65" t="s">
        <v>595</v>
      </c>
      <c r="C348" s="59" t="s">
        <v>280</v>
      </c>
      <c r="D348" s="60">
        <v>3</v>
      </c>
    </row>
    <row r="349" spans="2:4" ht="15.75" customHeight="1" x14ac:dyDescent="0.2">
      <c r="B349" s="65" t="s">
        <v>596</v>
      </c>
      <c r="C349" s="59" t="s">
        <v>287</v>
      </c>
      <c r="D349" s="60">
        <v>12</v>
      </c>
    </row>
    <row r="350" spans="2:4" ht="15.75" customHeight="1" x14ac:dyDescent="0.2">
      <c r="B350" s="65" t="s">
        <v>597</v>
      </c>
      <c r="C350" s="59" t="s">
        <v>287</v>
      </c>
      <c r="D350" s="60">
        <v>12</v>
      </c>
    </row>
    <row r="351" spans="2:4" ht="15.75" customHeight="1" x14ac:dyDescent="0.2">
      <c r="B351" s="65" t="s">
        <v>598</v>
      </c>
      <c r="C351" s="59" t="s">
        <v>287</v>
      </c>
      <c r="D351" s="60">
        <v>12</v>
      </c>
    </row>
    <row r="352" spans="2:4" ht="15.75" customHeight="1" x14ac:dyDescent="0.2">
      <c r="B352" s="65" t="s">
        <v>599</v>
      </c>
      <c r="C352" s="59" t="s">
        <v>287</v>
      </c>
      <c r="D352" s="60">
        <v>12</v>
      </c>
    </row>
    <row r="353" spans="2:4" ht="15.75" customHeight="1" x14ac:dyDescent="0.2">
      <c r="B353" s="65" t="s">
        <v>600</v>
      </c>
      <c r="C353" s="59" t="s">
        <v>280</v>
      </c>
      <c r="D353" s="60">
        <v>3</v>
      </c>
    </row>
    <row r="354" spans="2:4" ht="15.75" customHeight="1" x14ac:dyDescent="0.2">
      <c r="B354" s="65" t="s">
        <v>601</v>
      </c>
      <c r="C354" s="59" t="s">
        <v>281</v>
      </c>
      <c r="D354" s="60">
        <v>4</v>
      </c>
    </row>
    <row r="355" spans="2:4" ht="15.75" customHeight="1" x14ac:dyDescent="0.2">
      <c r="B355" s="65" t="s">
        <v>602</v>
      </c>
      <c r="C355" s="59" t="s">
        <v>287</v>
      </c>
      <c r="D355" s="60">
        <v>12</v>
      </c>
    </row>
    <row r="356" spans="2:4" ht="15.75" customHeight="1" x14ac:dyDescent="0.2">
      <c r="B356" s="65" t="s">
        <v>603</v>
      </c>
      <c r="C356" s="59" t="s">
        <v>281</v>
      </c>
      <c r="D356" s="60">
        <v>4</v>
      </c>
    </row>
    <row r="357" spans="2:4" ht="15.75" customHeight="1" x14ac:dyDescent="0.2">
      <c r="B357" s="65" t="s">
        <v>604</v>
      </c>
      <c r="C357" s="59" t="s">
        <v>287</v>
      </c>
      <c r="D357" s="60">
        <v>12</v>
      </c>
    </row>
    <row r="358" spans="2:4" ht="15.75" customHeight="1" x14ac:dyDescent="0.2">
      <c r="B358" s="65" t="s">
        <v>605</v>
      </c>
      <c r="C358" s="59" t="s">
        <v>286</v>
      </c>
      <c r="D358" s="60">
        <v>10</v>
      </c>
    </row>
    <row r="359" spans="2:4" ht="15.75" customHeight="1" x14ac:dyDescent="0.2">
      <c r="B359" s="65" t="s">
        <v>606</v>
      </c>
      <c r="C359" s="59" t="s">
        <v>287</v>
      </c>
      <c r="D359" s="60">
        <v>12</v>
      </c>
    </row>
    <row r="360" spans="2:4" ht="15.75" customHeight="1" x14ac:dyDescent="0.2">
      <c r="B360" s="65" t="s">
        <v>607</v>
      </c>
      <c r="C360" s="59" t="s">
        <v>287</v>
      </c>
      <c r="D360" s="60">
        <v>12</v>
      </c>
    </row>
    <row r="361" spans="2:4" ht="15.75" customHeight="1" x14ac:dyDescent="0.2">
      <c r="B361" s="65" t="s">
        <v>608</v>
      </c>
      <c r="C361" s="59" t="s">
        <v>287</v>
      </c>
      <c r="D361" s="60">
        <v>12</v>
      </c>
    </row>
    <row r="362" spans="2:4" ht="15.75" customHeight="1" x14ac:dyDescent="0.2">
      <c r="B362" s="65" t="s">
        <v>609</v>
      </c>
      <c r="C362" s="59" t="s">
        <v>279</v>
      </c>
      <c r="D362" s="60">
        <v>1</v>
      </c>
    </row>
    <row r="363" spans="2:4" ht="15.75" customHeight="1" x14ac:dyDescent="0.2">
      <c r="B363" s="65" t="s">
        <v>610</v>
      </c>
      <c r="C363" s="59" t="s">
        <v>281</v>
      </c>
      <c r="D363" s="60">
        <v>4</v>
      </c>
    </row>
    <row r="364" spans="2:4" ht="15.75" customHeight="1" x14ac:dyDescent="0.2">
      <c r="B364" s="65" t="s">
        <v>611</v>
      </c>
      <c r="C364" s="59" t="s">
        <v>281</v>
      </c>
      <c r="D364" s="60">
        <v>4</v>
      </c>
    </row>
    <row r="365" spans="2:4" ht="15.75" customHeight="1" x14ac:dyDescent="0.2">
      <c r="B365" s="65" t="s">
        <v>612</v>
      </c>
      <c r="C365" s="59" t="s">
        <v>279</v>
      </c>
      <c r="D365" s="60">
        <v>1</v>
      </c>
    </row>
    <row r="366" spans="2:4" ht="15.75" customHeight="1" x14ac:dyDescent="0.2">
      <c r="B366" s="65" t="s">
        <v>613</v>
      </c>
      <c r="C366" s="59" t="s">
        <v>286</v>
      </c>
      <c r="D366" s="60">
        <v>10</v>
      </c>
    </row>
    <row r="367" spans="2:4" ht="15.75" customHeight="1" x14ac:dyDescent="0.2">
      <c r="B367" s="65" t="s">
        <v>614</v>
      </c>
      <c r="C367" s="59" t="s">
        <v>281</v>
      </c>
      <c r="D367" s="60">
        <v>4</v>
      </c>
    </row>
    <row r="368" spans="2:4" ht="15.75" customHeight="1" x14ac:dyDescent="0.2">
      <c r="B368" s="65" t="s">
        <v>615</v>
      </c>
      <c r="C368" s="59" t="s">
        <v>281</v>
      </c>
      <c r="D368" s="60">
        <v>4</v>
      </c>
    </row>
    <row r="369" spans="2:4" ht="15.75" customHeight="1" x14ac:dyDescent="0.2">
      <c r="B369" s="65" t="s">
        <v>616</v>
      </c>
      <c r="C369" s="59" t="s">
        <v>280</v>
      </c>
      <c r="D369" s="60">
        <v>3</v>
      </c>
    </row>
    <row r="370" spans="2:4" ht="15.75" customHeight="1" x14ac:dyDescent="0.2">
      <c r="B370" s="65" t="s">
        <v>617</v>
      </c>
      <c r="C370" s="59" t="s">
        <v>285</v>
      </c>
      <c r="D370" s="60">
        <v>9</v>
      </c>
    </row>
    <row r="371" spans="2:4" ht="15.75" customHeight="1" x14ac:dyDescent="0.2">
      <c r="B371" s="65" t="s">
        <v>618</v>
      </c>
      <c r="C371" s="59" t="s">
        <v>285</v>
      </c>
      <c r="D371" s="60">
        <v>9</v>
      </c>
    </row>
    <row r="372" spans="2:4" ht="15.75" customHeight="1" x14ac:dyDescent="0.2">
      <c r="B372" s="65" t="s">
        <v>619</v>
      </c>
      <c r="C372" s="59" t="s">
        <v>281</v>
      </c>
      <c r="D372" s="60">
        <v>4</v>
      </c>
    </row>
    <row r="373" spans="2:4" ht="15.75" customHeight="1" x14ac:dyDescent="0.2">
      <c r="B373" s="65" t="s">
        <v>620</v>
      </c>
      <c r="C373" s="59" t="s">
        <v>283</v>
      </c>
      <c r="D373" s="60">
        <v>7</v>
      </c>
    </row>
    <row r="374" spans="2:4" ht="15.75" customHeight="1" x14ac:dyDescent="0.2">
      <c r="B374" s="65" t="s">
        <v>621</v>
      </c>
      <c r="C374" s="59" t="s">
        <v>280</v>
      </c>
      <c r="D374" s="60">
        <v>3</v>
      </c>
    </row>
    <row r="375" spans="2:4" ht="15.75" customHeight="1" x14ac:dyDescent="0.2">
      <c r="B375" s="65" t="s">
        <v>622</v>
      </c>
      <c r="C375" s="59" t="s">
        <v>281</v>
      </c>
      <c r="D375" s="60">
        <v>4</v>
      </c>
    </row>
    <row r="376" spans="2:4" ht="15.75" customHeight="1" x14ac:dyDescent="0.2">
      <c r="B376" s="65" t="s">
        <v>623</v>
      </c>
      <c r="C376" s="59" t="s">
        <v>279</v>
      </c>
      <c r="D376" s="60">
        <v>1</v>
      </c>
    </row>
    <row r="377" spans="2:4" ht="15.75" customHeight="1" x14ac:dyDescent="0.2">
      <c r="B377" s="65" t="s">
        <v>624</v>
      </c>
      <c r="C377" s="59" t="s">
        <v>287</v>
      </c>
      <c r="D377" s="60">
        <v>12</v>
      </c>
    </row>
    <row r="378" spans="2:4" ht="15.75" customHeight="1" x14ac:dyDescent="0.2">
      <c r="B378" s="65" t="s">
        <v>625</v>
      </c>
      <c r="C378" s="59" t="s">
        <v>287</v>
      </c>
      <c r="D378" s="60">
        <v>12</v>
      </c>
    </row>
    <row r="379" spans="2:4" ht="15.75" customHeight="1" x14ac:dyDescent="0.2">
      <c r="B379" s="65" t="s">
        <v>626</v>
      </c>
      <c r="C379" s="59" t="s">
        <v>287</v>
      </c>
      <c r="D379" s="60">
        <v>12</v>
      </c>
    </row>
    <row r="380" spans="2:4" ht="15.75" customHeight="1" x14ac:dyDescent="0.2">
      <c r="B380" s="65" t="s">
        <v>627</v>
      </c>
      <c r="C380" s="59" t="s">
        <v>283</v>
      </c>
      <c r="D380" s="60">
        <v>7</v>
      </c>
    </row>
    <row r="381" spans="2:4" ht="15.75" customHeight="1" x14ac:dyDescent="0.2">
      <c r="B381" s="65" t="s">
        <v>627</v>
      </c>
      <c r="C381" s="59" t="s">
        <v>287</v>
      </c>
      <c r="D381" s="60">
        <v>12</v>
      </c>
    </row>
    <row r="382" spans="2:4" ht="15.75" customHeight="1" x14ac:dyDescent="0.2">
      <c r="B382" s="65" t="s">
        <v>628</v>
      </c>
      <c r="C382" s="59" t="s">
        <v>283</v>
      </c>
      <c r="D382" s="60">
        <v>7</v>
      </c>
    </row>
    <row r="383" spans="2:4" ht="15.75" customHeight="1" x14ac:dyDescent="0.2">
      <c r="B383" s="65" t="s">
        <v>629</v>
      </c>
      <c r="C383" s="59" t="s">
        <v>287</v>
      </c>
      <c r="D383" s="60">
        <v>12</v>
      </c>
    </row>
    <row r="384" spans="2:4" ht="15.75" customHeight="1" x14ac:dyDescent="0.2">
      <c r="B384" s="65" t="s">
        <v>630</v>
      </c>
      <c r="C384" s="59" t="s">
        <v>279</v>
      </c>
      <c r="D384" s="60">
        <v>1</v>
      </c>
    </row>
    <row r="385" spans="2:4" ht="15.75" customHeight="1" x14ac:dyDescent="0.2">
      <c r="B385" s="65" t="s">
        <v>631</v>
      </c>
      <c r="C385" s="59" t="s">
        <v>279</v>
      </c>
      <c r="D385" s="60">
        <v>1</v>
      </c>
    </row>
    <row r="386" spans="2:4" ht="15.75" customHeight="1" x14ac:dyDescent="0.2">
      <c r="B386" s="65" t="s">
        <v>632</v>
      </c>
      <c r="C386" s="59" t="s">
        <v>279</v>
      </c>
      <c r="D386" s="60">
        <v>1</v>
      </c>
    </row>
    <row r="387" spans="2:4" ht="15.75" customHeight="1" x14ac:dyDescent="0.2">
      <c r="B387" s="65" t="s">
        <v>633</v>
      </c>
      <c r="C387" s="59" t="s">
        <v>284</v>
      </c>
      <c r="D387" s="60">
        <v>8</v>
      </c>
    </row>
    <row r="388" spans="2:4" ht="15.75" customHeight="1" x14ac:dyDescent="0.2">
      <c r="B388" s="65" t="s">
        <v>634</v>
      </c>
      <c r="C388" s="59" t="s">
        <v>280</v>
      </c>
      <c r="D388" s="60">
        <v>3</v>
      </c>
    </row>
    <row r="389" spans="2:4" ht="15.75" customHeight="1" x14ac:dyDescent="0.2">
      <c r="B389" s="65" t="s">
        <v>635</v>
      </c>
      <c r="C389" s="59" t="s">
        <v>283</v>
      </c>
      <c r="D389" s="60">
        <v>7</v>
      </c>
    </row>
    <row r="390" spans="2:4" ht="15.75" customHeight="1" x14ac:dyDescent="0.2">
      <c r="B390" s="65" t="s">
        <v>636</v>
      </c>
      <c r="C390" s="59" t="s">
        <v>281</v>
      </c>
      <c r="D390" s="60">
        <v>4</v>
      </c>
    </row>
    <row r="391" spans="2:4" ht="15.75" customHeight="1" x14ac:dyDescent="0.2">
      <c r="B391" s="65" t="s">
        <v>637</v>
      </c>
      <c r="C391" s="59" t="s">
        <v>288</v>
      </c>
      <c r="D391" s="60">
        <v>11</v>
      </c>
    </row>
    <row r="392" spans="2:4" ht="15.75" customHeight="1" x14ac:dyDescent="0.2">
      <c r="B392" s="65" t="s">
        <v>638</v>
      </c>
      <c r="C392" s="59" t="s">
        <v>281</v>
      </c>
      <c r="D392" s="60">
        <v>4</v>
      </c>
    </row>
    <row r="393" spans="2:4" ht="15.75" customHeight="1" x14ac:dyDescent="0.2">
      <c r="B393" s="65" t="s">
        <v>639</v>
      </c>
      <c r="C393" s="59" t="s">
        <v>283</v>
      </c>
      <c r="D393" s="60">
        <v>7</v>
      </c>
    </row>
    <row r="394" spans="2:4" ht="15.75" customHeight="1" x14ac:dyDescent="0.2">
      <c r="B394" s="65" t="s">
        <v>640</v>
      </c>
      <c r="C394" s="59" t="s">
        <v>288</v>
      </c>
      <c r="D394" s="60">
        <v>11</v>
      </c>
    </row>
    <row r="395" spans="2:4" ht="15.75" customHeight="1" x14ac:dyDescent="0.2">
      <c r="B395" s="65" t="s">
        <v>641</v>
      </c>
      <c r="C395" s="59" t="s">
        <v>288</v>
      </c>
      <c r="D395" s="60">
        <v>11</v>
      </c>
    </row>
    <row r="396" spans="2:4" ht="15.75" customHeight="1" x14ac:dyDescent="0.2">
      <c r="B396" s="65" t="s">
        <v>642</v>
      </c>
      <c r="C396" s="59" t="s">
        <v>282</v>
      </c>
      <c r="D396" s="60">
        <v>6</v>
      </c>
    </row>
    <row r="397" spans="2:4" ht="15.75" customHeight="1" x14ac:dyDescent="0.2">
      <c r="B397" s="65" t="s">
        <v>643</v>
      </c>
      <c r="C397" s="59" t="s">
        <v>288</v>
      </c>
      <c r="D397" s="60">
        <v>11</v>
      </c>
    </row>
    <row r="398" spans="2:4" ht="15.75" customHeight="1" x14ac:dyDescent="0.2">
      <c r="B398" s="65" t="s">
        <v>644</v>
      </c>
      <c r="C398" s="59" t="s">
        <v>287</v>
      </c>
      <c r="D398" s="60">
        <v>12</v>
      </c>
    </row>
    <row r="399" spans="2:4" ht="15.75" customHeight="1" x14ac:dyDescent="0.2">
      <c r="B399" s="65" t="s">
        <v>645</v>
      </c>
      <c r="C399" s="59" t="s">
        <v>280</v>
      </c>
      <c r="D399" s="60">
        <v>3</v>
      </c>
    </row>
    <row r="400" spans="2:4" ht="15.75" customHeight="1" x14ac:dyDescent="0.2">
      <c r="B400" s="65" t="s">
        <v>646</v>
      </c>
      <c r="C400" s="59" t="s">
        <v>287</v>
      </c>
      <c r="D400" s="60">
        <v>12</v>
      </c>
    </row>
    <row r="401" spans="2:4" ht="15.75" customHeight="1" x14ac:dyDescent="0.2">
      <c r="B401" s="65" t="s">
        <v>647</v>
      </c>
      <c r="C401" s="59" t="s">
        <v>280</v>
      </c>
      <c r="D401" s="60">
        <v>3</v>
      </c>
    </row>
    <row r="402" spans="2:4" ht="15.75" customHeight="1" x14ac:dyDescent="0.2">
      <c r="B402" s="65" t="s">
        <v>648</v>
      </c>
      <c r="C402" s="59" t="s">
        <v>281</v>
      </c>
      <c r="D402" s="60">
        <v>4</v>
      </c>
    </row>
    <row r="403" spans="2:4" ht="15.75" customHeight="1" x14ac:dyDescent="0.2">
      <c r="B403" s="65" t="s">
        <v>649</v>
      </c>
      <c r="C403" s="59" t="s">
        <v>287</v>
      </c>
      <c r="D403" s="60">
        <v>12</v>
      </c>
    </row>
    <row r="404" spans="2:4" ht="15.75" customHeight="1" x14ac:dyDescent="0.2">
      <c r="B404" s="65" t="s">
        <v>650</v>
      </c>
      <c r="C404" s="59" t="s">
        <v>288</v>
      </c>
      <c r="D404" s="60">
        <v>11</v>
      </c>
    </row>
    <row r="405" spans="2:4" ht="15.75" customHeight="1" x14ac:dyDescent="0.2">
      <c r="B405" s="65" t="s">
        <v>651</v>
      </c>
      <c r="C405" s="59" t="s">
        <v>279</v>
      </c>
      <c r="D405" s="60">
        <v>1</v>
      </c>
    </row>
    <row r="406" spans="2:4" ht="15.75" customHeight="1" x14ac:dyDescent="0.2">
      <c r="B406" s="65" t="s">
        <v>652</v>
      </c>
      <c r="C406" s="59" t="s">
        <v>281</v>
      </c>
      <c r="D406" s="60">
        <v>4</v>
      </c>
    </row>
    <row r="407" spans="2:4" ht="15.75" customHeight="1" x14ac:dyDescent="0.2">
      <c r="B407" s="65" t="s">
        <v>653</v>
      </c>
      <c r="C407" s="59" t="s">
        <v>281</v>
      </c>
      <c r="D407" s="60">
        <v>4</v>
      </c>
    </row>
    <row r="408" spans="2:4" ht="15.75" customHeight="1" x14ac:dyDescent="0.2">
      <c r="B408" s="65" t="s">
        <v>654</v>
      </c>
      <c r="C408" s="59" t="s">
        <v>288</v>
      </c>
      <c r="D408" s="60">
        <v>11</v>
      </c>
    </row>
    <row r="409" spans="2:4" ht="15.75" customHeight="1" x14ac:dyDescent="0.2">
      <c r="B409" s="65" t="s">
        <v>655</v>
      </c>
      <c r="C409" s="59" t="s">
        <v>288</v>
      </c>
      <c r="D409" s="60">
        <v>11</v>
      </c>
    </row>
    <row r="410" spans="2:4" ht="15.75" customHeight="1" x14ac:dyDescent="0.2">
      <c r="B410" s="65" t="s">
        <v>656</v>
      </c>
      <c r="C410" s="59" t="s">
        <v>288</v>
      </c>
      <c r="D410" s="60">
        <v>11</v>
      </c>
    </row>
    <row r="411" spans="2:4" ht="15.75" customHeight="1" x14ac:dyDescent="0.2">
      <c r="B411" s="65" t="s">
        <v>657</v>
      </c>
      <c r="C411" s="59" t="s">
        <v>281</v>
      </c>
      <c r="D411" s="60">
        <v>4</v>
      </c>
    </row>
    <row r="412" spans="2:4" ht="15.75" customHeight="1" x14ac:dyDescent="0.2">
      <c r="B412" s="65" t="s">
        <v>658</v>
      </c>
      <c r="C412" s="59" t="s">
        <v>281</v>
      </c>
      <c r="D412" s="60">
        <v>4</v>
      </c>
    </row>
    <row r="413" spans="2:4" ht="15.75" customHeight="1" x14ac:dyDescent="0.2">
      <c r="B413" s="65" t="s">
        <v>659</v>
      </c>
      <c r="C413" s="59" t="s">
        <v>288</v>
      </c>
      <c r="D413" s="60">
        <v>11</v>
      </c>
    </row>
    <row r="414" spans="2:4" ht="15.75" customHeight="1" x14ac:dyDescent="0.2">
      <c r="B414" s="65" t="s">
        <v>660</v>
      </c>
      <c r="C414" s="59" t="s">
        <v>280</v>
      </c>
      <c r="D414" s="60">
        <v>3</v>
      </c>
    </row>
    <row r="415" spans="2:4" ht="15.75" customHeight="1" x14ac:dyDescent="0.2">
      <c r="B415" s="65" t="s">
        <v>660</v>
      </c>
      <c r="C415" s="59" t="s">
        <v>281</v>
      </c>
      <c r="D415" s="60">
        <v>4</v>
      </c>
    </row>
    <row r="416" spans="2:4" ht="15.75" customHeight="1" x14ac:dyDescent="0.2">
      <c r="B416" s="65" t="s">
        <v>661</v>
      </c>
      <c r="C416" s="59" t="s">
        <v>281</v>
      </c>
      <c r="D416" s="60">
        <v>4</v>
      </c>
    </row>
    <row r="417" spans="2:4" ht="15.75" customHeight="1" x14ac:dyDescent="0.2">
      <c r="B417" s="65" t="s">
        <v>662</v>
      </c>
      <c r="C417" s="59" t="s">
        <v>281</v>
      </c>
      <c r="D417" s="60">
        <v>4</v>
      </c>
    </row>
    <row r="418" spans="2:4" ht="15.75" customHeight="1" x14ac:dyDescent="0.2">
      <c r="B418" s="65" t="s">
        <v>663</v>
      </c>
      <c r="C418" s="59" t="s">
        <v>281</v>
      </c>
      <c r="D418" s="60">
        <v>4</v>
      </c>
    </row>
    <row r="419" spans="2:4" ht="15.75" customHeight="1" x14ac:dyDescent="0.2">
      <c r="B419" s="65" t="s">
        <v>664</v>
      </c>
      <c r="C419" s="59" t="s">
        <v>287</v>
      </c>
      <c r="D419" s="60">
        <v>12</v>
      </c>
    </row>
    <row r="420" spans="2:4" ht="15.75" customHeight="1" x14ac:dyDescent="0.2">
      <c r="B420" s="65" t="s">
        <v>665</v>
      </c>
      <c r="C420" s="59" t="s">
        <v>280</v>
      </c>
      <c r="D420" s="60">
        <v>3</v>
      </c>
    </row>
    <row r="421" spans="2:4" ht="15.75" customHeight="1" x14ac:dyDescent="0.2">
      <c r="B421" s="65" t="s">
        <v>666</v>
      </c>
      <c r="C421" s="59" t="s">
        <v>282</v>
      </c>
      <c r="D421" s="60">
        <v>6</v>
      </c>
    </row>
    <row r="422" spans="2:4" ht="15.75" customHeight="1" x14ac:dyDescent="0.2">
      <c r="B422" s="65" t="s">
        <v>667</v>
      </c>
      <c r="C422" s="59" t="s">
        <v>287</v>
      </c>
      <c r="D422" s="60">
        <v>12</v>
      </c>
    </row>
    <row r="423" spans="2:4" ht="15.75" customHeight="1" x14ac:dyDescent="0.2">
      <c r="B423" s="65" t="s">
        <v>668</v>
      </c>
      <c r="C423" s="59" t="s">
        <v>281</v>
      </c>
      <c r="D423" s="60">
        <v>4</v>
      </c>
    </row>
    <row r="424" spans="2:4" ht="15.75" customHeight="1" x14ac:dyDescent="0.2">
      <c r="B424" s="65" t="s">
        <v>669</v>
      </c>
      <c r="C424" s="59" t="s">
        <v>282</v>
      </c>
      <c r="D424" s="60">
        <v>6</v>
      </c>
    </row>
    <row r="425" spans="2:4" ht="15.75" customHeight="1" x14ac:dyDescent="0.2">
      <c r="B425" s="65" t="s">
        <v>670</v>
      </c>
      <c r="C425" s="59" t="s">
        <v>281</v>
      </c>
      <c r="D425" s="60">
        <v>4</v>
      </c>
    </row>
    <row r="426" spans="2:4" ht="15.75" customHeight="1" x14ac:dyDescent="0.2">
      <c r="B426" s="65" t="s">
        <v>671</v>
      </c>
      <c r="C426" s="59" t="s">
        <v>279</v>
      </c>
      <c r="D426" s="60">
        <v>1</v>
      </c>
    </row>
    <row r="427" spans="2:4" ht="15.75" customHeight="1" x14ac:dyDescent="0.2">
      <c r="B427" s="65" t="s">
        <v>672</v>
      </c>
      <c r="C427" s="59" t="s">
        <v>282</v>
      </c>
      <c r="D427" s="60">
        <v>6</v>
      </c>
    </row>
    <row r="428" spans="2:4" ht="15.75" customHeight="1" x14ac:dyDescent="0.2">
      <c r="B428" s="65" t="s">
        <v>673</v>
      </c>
      <c r="C428" s="59" t="s">
        <v>282</v>
      </c>
      <c r="D428" s="60">
        <v>6</v>
      </c>
    </row>
    <row r="429" spans="2:4" ht="15.75" customHeight="1" x14ac:dyDescent="0.2">
      <c r="B429" s="65" t="s">
        <v>674</v>
      </c>
      <c r="C429" s="59" t="s">
        <v>283</v>
      </c>
      <c r="D429" s="60">
        <v>7</v>
      </c>
    </row>
    <row r="430" spans="2:4" ht="15.75" customHeight="1" x14ac:dyDescent="0.2">
      <c r="B430" s="65" t="s">
        <v>675</v>
      </c>
      <c r="C430" s="59" t="s">
        <v>283</v>
      </c>
      <c r="D430" s="60">
        <v>7</v>
      </c>
    </row>
    <row r="431" spans="2:4" ht="15.75" customHeight="1" x14ac:dyDescent="0.2">
      <c r="B431" s="65" t="s">
        <v>676</v>
      </c>
      <c r="C431" s="59" t="s">
        <v>283</v>
      </c>
      <c r="D431" s="60">
        <v>7</v>
      </c>
    </row>
    <row r="432" spans="2:4" ht="15.75" customHeight="1" x14ac:dyDescent="0.2">
      <c r="B432" s="65" t="s">
        <v>677</v>
      </c>
      <c r="C432" s="59" t="s">
        <v>282</v>
      </c>
      <c r="D432" s="60">
        <v>6</v>
      </c>
    </row>
    <row r="433" spans="2:4" ht="15.75" customHeight="1" x14ac:dyDescent="0.2">
      <c r="B433" s="65" t="s">
        <v>678</v>
      </c>
      <c r="C433" s="59" t="s">
        <v>281</v>
      </c>
      <c r="D433" s="60">
        <v>4</v>
      </c>
    </row>
    <row r="434" spans="2:4" ht="15.75" customHeight="1" x14ac:dyDescent="0.2">
      <c r="B434" s="65" t="s">
        <v>679</v>
      </c>
      <c r="C434" s="59" t="s">
        <v>287</v>
      </c>
      <c r="D434" s="60">
        <v>12</v>
      </c>
    </row>
    <row r="435" spans="2:4" ht="15.75" customHeight="1" x14ac:dyDescent="0.2">
      <c r="B435" s="65" t="s">
        <v>680</v>
      </c>
      <c r="C435" s="59" t="s">
        <v>281</v>
      </c>
      <c r="D435" s="60">
        <v>4</v>
      </c>
    </row>
    <row r="436" spans="2:4" ht="15.75" customHeight="1" x14ac:dyDescent="0.2">
      <c r="B436" s="65" t="s">
        <v>681</v>
      </c>
      <c r="C436" s="59" t="s">
        <v>281</v>
      </c>
      <c r="D436" s="60">
        <v>4</v>
      </c>
    </row>
    <row r="437" spans="2:4" ht="15.75" customHeight="1" x14ac:dyDescent="0.2">
      <c r="B437" s="65" t="s">
        <v>682</v>
      </c>
      <c r="C437" s="59" t="s">
        <v>287</v>
      </c>
      <c r="D437" s="60">
        <v>12</v>
      </c>
    </row>
    <row r="438" spans="2:4" ht="15.75" customHeight="1" x14ac:dyDescent="0.2">
      <c r="B438" s="65" t="s">
        <v>683</v>
      </c>
      <c r="C438" s="59" t="s">
        <v>288</v>
      </c>
      <c r="D438" s="60">
        <v>11</v>
      </c>
    </row>
    <row r="439" spans="2:4" ht="15.75" customHeight="1" x14ac:dyDescent="0.2">
      <c r="B439" s="65" t="s">
        <v>684</v>
      </c>
      <c r="C439" s="59" t="s">
        <v>288</v>
      </c>
      <c r="D439" s="60">
        <v>11</v>
      </c>
    </row>
    <row r="440" spans="2:4" ht="15.75" customHeight="1" x14ac:dyDescent="0.2">
      <c r="B440" s="65" t="s">
        <v>685</v>
      </c>
      <c r="C440" s="59" t="s">
        <v>288</v>
      </c>
      <c r="D440" s="60">
        <v>11</v>
      </c>
    </row>
    <row r="441" spans="2:4" ht="15.75" customHeight="1" x14ac:dyDescent="0.2">
      <c r="B441" s="65" t="s">
        <v>686</v>
      </c>
      <c r="C441" s="59" t="s">
        <v>287</v>
      </c>
      <c r="D441" s="60">
        <v>12</v>
      </c>
    </row>
    <row r="442" spans="2:4" ht="15.75" customHeight="1" x14ac:dyDescent="0.2">
      <c r="B442" s="65" t="s">
        <v>687</v>
      </c>
      <c r="C442" s="59" t="s">
        <v>282</v>
      </c>
      <c r="D442" s="60">
        <v>6</v>
      </c>
    </row>
    <row r="443" spans="2:4" ht="15.75" customHeight="1" x14ac:dyDescent="0.2">
      <c r="B443" s="65" t="s">
        <v>688</v>
      </c>
      <c r="C443" s="59" t="s">
        <v>280</v>
      </c>
      <c r="D443" s="60">
        <v>3</v>
      </c>
    </row>
    <row r="444" spans="2:4" ht="15.75" customHeight="1" x14ac:dyDescent="0.2">
      <c r="B444" s="65" t="s">
        <v>689</v>
      </c>
      <c r="C444" s="59" t="s">
        <v>281</v>
      </c>
      <c r="D444" s="60">
        <v>4</v>
      </c>
    </row>
    <row r="445" spans="2:4" ht="15.75" customHeight="1" x14ac:dyDescent="0.2">
      <c r="B445" s="65" t="s">
        <v>690</v>
      </c>
      <c r="C445" s="59" t="s">
        <v>283</v>
      </c>
      <c r="D445" s="60">
        <v>7</v>
      </c>
    </row>
    <row r="446" spans="2:4" ht="15.75" customHeight="1" x14ac:dyDescent="0.2">
      <c r="B446" s="65" t="s">
        <v>691</v>
      </c>
      <c r="C446" s="59" t="s">
        <v>287</v>
      </c>
      <c r="D446" s="60">
        <v>12</v>
      </c>
    </row>
    <row r="447" spans="2:4" ht="15.75" customHeight="1" x14ac:dyDescent="0.2">
      <c r="B447" s="65" t="s">
        <v>692</v>
      </c>
      <c r="C447" s="59" t="s">
        <v>280</v>
      </c>
      <c r="D447" s="60">
        <v>3</v>
      </c>
    </row>
    <row r="448" spans="2:4" ht="15.75" customHeight="1" x14ac:dyDescent="0.2">
      <c r="B448" s="65" t="s">
        <v>693</v>
      </c>
      <c r="C448" s="59" t="s">
        <v>288</v>
      </c>
      <c r="D448" s="60">
        <v>11</v>
      </c>
    </row>
    <row r="449" spans="2:4" ht="15.75" customHeight="1" x14ac:dyDescent="0.2">
      <c r="B449" s="65" t="s">
        <v>694</v>
      </c>
      <c r="C449" s="59" t="s">
        <v>282</v>
      </c>
      <c r="D449" s="60">
        <v>6</v>
      </c>
    </row>
    <row r="450" spans="2:4" ht="15.75" customHeight="1" x14ac:dyDescent="0.2">
      <c r="B450" s="65" t="s">
        <v>695</v>
      </c>
      <c r="C450" s="59" t="s">
        <v>285</v>
      </c>
      <c r="D450" s="60">
        <v>9</v>
      </c>
    </row>
    <row r="451" spans="2:4" ht="15.75" customHeight="1" x14ac:dyDescent="0.2">
      <c r="B451" s="65" t="s">
        <v>696</v>
      </c>
      <c r="C451" s="59" t="s">
        <v>287</v>
      </c>
      <c r="D451" s="60">
        <v>12</v>
      </c>
    </row>
    <row r="452" spans="2:4" ht="15.75" customHeight="1" x14ac:dyDescent="0.2">
      <c r="B452" s="65" t="s">
        <v>697</v>
      </c>
      <c r="C452" s="59" t="s">
        <v>279</v>
      </c>
      <c r="D452" s="60">
        <v>1</v>
      </c>
    </row>
    <row r="453" spans="2:4" ht="15.75" customHeight="1" x14ac:dyDescent="0.2">
      <c r="B453" s="65" t="s">
        <v>698</v>
      </c>
      <c r="C453" s="59" t="s">
        <v>279</v>
      </c>
      <c r="D453" s="60">
        <v>1</v>
      </c>
    </row>
    <row r="454" spans="2:4" ht="15.75" customHeight="1" x14ac:dyDescent="0.2">
      <c r="B454" s="65" t="s">
        <v>699</v>
      </c>
      <c r="C454" s="59" t="s">
        <v>282</v>
      </c>
      <c r="D454" s="60">
        <v>6</v>
      </c>
    </row>
    <row r="455" spans="2:4" ht="15.75" customHeight="1" x14ac:dyDescent="0.2">
      <c r="B455" s="65" t="s">
        <v>285</v>
      </c>
      <c r="C455" s="59" t="s">
        <v>285</v>
      </c>
      <c r="D455" s="60">
        <v>9</v>
      </c>
    </row>
    <row r="456" spans="2:4" ht="15.75" customHeight="1" x14ac:dyDescent="0.2">
      <c r="B456" s="65" t="s">
        <v>700</v>
      </c>
      <c r="C456" s="59" t="s">
        <v>288</v>
      </c>
      <c r="D456" s="60">
        <v>11</v>
      </c>
    </row>
    <row r="457" spans="2:4" ht="15.75" customHeight="1" x14ac:dyDescent="0.2">
      <c r="B457" s="65" t="s">
        <v>701</v>
      </c>
      <c r="C457" s="59" t="s">
        <v>279</v>
      </c>
      <c r="D457" s="60">
        <v>1</v>
      </c>
    </row>
    <row r="458" spans="2:4" ht="15.75" customHeight="1" x14ac:dyDescent="0.2">
      <c r="B458" s="65" t="s">
        <v>702</v>
      </c>
      <c r="C458" s="59" t="s">
        <v>279</v>
      </c>
      <c r="D458" s="60">
        <v>1</v>
      </c>
    </row>
    <row r="459" spans="2:4" ht="15.75" customHeight="1" x14ac:dyDescent="0.2">
      <c r="B459" s="65" t="s">
        <v>703</v>
      </c>
      <c r="C459" s="59" t="s">
        <v>282</v>
      </c>
      <c r="D459" s="60">
        <v>6</v>
      </c>
    </row>
    <row r="460" spans="2:4" ht="15.75" customHeight="1" x14ac:dyDescent="0.2">
      <c r="B460" s="65" t="s">
        <v>704</v>
      </c>
      <c r="C460" s="59" t="s">
        <v>285</v>
      </c>
      <c r="D460" s="60">
        <v>9</v>
      </c>
    </row>
    <row r="461" spans="2:4" ht="15.75" customHeight="1" x14ac:dyDescent="0.2">
      <c r="B461" s="65" t="s">
        <v>705</v>
      </c>
      <c r="C461" s="59" t="s">
        <v>281</v>
      </c>
      <c r="D461" s="60">
        <v>4</v>
      </c>
    </row>
    <row r="462" spans="2:4" ht="15.75" customHeight="1" x14ac:dyDescent="0.2">
      <c r="B462" s="65" t="s">
        <v>706</v>
      </c>
      <c r="C462" s="59" t="s">
        <v>282</v>
      </c>
      <c r="D462" s="60">
        <v>6</v>
      </c>
    </row>
    <row r="463" spans="2:4" ht="15.75" customHeight="1" x14ac:dyDescent="0.2">
      <c r="B463" s="65" t="s">
        <v>707</v>
      </c>
      <c r="C463" s="59" t="s">
        <v>279</v>
      </c>
      <c r="D463" s="60">
        <v>1</v>
      </c>
    </row>
    <row r="464" spans="2:4" ht="15.75" customHeight="1" x14ac:dyDescent="0.2">
      <c r="B464" s="65" t="s">
        <v>708</v>
      </c>
      <c r="C464" s="59" t="s">
        <v>287</v>
      </c>
      <c r="D464" s="60">
        <v>12</v>
      </c>
    </row>
    <row r="465" spans="2:4" ht="15.75" customHeight="1" x14ac:dyDescent="0.2">
      <c r="B465" s="65" t="s">
        <v>709</v>
      </c>
      <c r="C465" s="59" t="s">
        <v>287</v>
      </c>
      <c r="D465" s="60">
        <v>12</v>
      </c>
    </row>
    <row r="466" spans="2:4" ht="15.75" customHeight="1" x14ac:dyDescent="0.2">
      <c r="B466" s="65" t="s">
        <v>710</v>
      </c>
      <c r="C466" s="59" t="s">
        <v>281</v>
      </c>
      <c r="D466" s="60">
        <v>4</v>
      </c>
    </row>
    <row r="467" spans="2:4" ht="15.75" customHeight="1" x14ac:dyDescent="0.2">
      <c r="B467" s="65" t="s">
        <v>711</v>
      </c>
      <c r="C467" s="59" t="s">
        <v>288</v>
      </c>
      <c r="D467" s="60">
        <v>11</v>
      </c>
    </row>
    <row r="468" spans="2:4" ht="15.75" customHeight="1" x14ac:dyDescent="0.2">
      <c r="B468" s="65" t="s">
        <v>712</v>
      </c>
      <c r="C468" s="59" t="s">
        <v>281</v>
      </c>
      <c r="D468" s="60">
        <v>4</v>
      </c>
    </row>
    <row r="469" spans="2:4" ht="15.75" customHeight="1" x14ac:dyDescent="0.2">
      <c r="B469" s="65" t="s">
        <v>713</v>
      </c>
      <c r="C469" s="59" t="s">
        <v>282</v>
      </c>
      <c r="D469" s="60">
        <v>6</v>
      </c>
    </row>
    <row r="470" spans="2:4" ht="15.75" customHeight="1" x14ac:dyDescent="0.2">
      <c r="B470" s="65" t="s">
        <v>714</v>
      </c>
      <c r="C470" s="59" t="s">
        <v>283</v>
      </c>
      <c r="D470" s="60">
        <v>7</v>
      </c>
    </row>
    <row r="471" spans="2:4" ht="15.75" customHeight="1" x14ac:dyDescent="0.2">
      <c r="B471" s="65" t="s">
        <v>715</v>
      </c>
      <c r="C471" s="59" t="s">
        <v>279</v>
      </c>
      <c r="D471" s="60">
        <v>1</v>
      </c>
    </row>
    <row r="472" spans="2:4" ht="15.75" customHeight="1" x14ac:dyDescent="0.2">
      <c r="B472" s="65" t="s">
        <v>716</v>
      </c>
      <c r="C472" s="59" t="s">
        <v>279</v>
      </c>
      <c r="D472" s="60">
        <v>1</v>
      </c>
    </row>
    <row r="473" spans="2:4" ht="15.75" customHeight="1" x14ac:dyDescent="0.2">
      <c r="B473" s="65" t="s">
        <v>306</v>
      </c>
      <c r="C473" s="59" t="s">
        <v>280</v>
      </c>
      <c r="D473" s="60">
        <v>3</v>
      </c>
    </row>
    <row r="474" spans="2:4" ht="15.75" customHeight="1" x14ac:dyDescent="0.2">
      <c r="B474" s="65" t="s">
        <v>717</v>
      </c>
      <c r="C474" s="59" t="s">
        <v>280</v>
      </c>
      <c r="D474" s="60">
        <v>3</v>
      </c>
    </row>
    <row r="475" spans="2:4" ht="15.75" customHeight="1" x14ac:dyDescent="0.2">
      <c r="B475" s="65" t="s">
        <v>718</v>
      </c>
      <c r="C475" s="59" t="s">
        <v>288</v>
      </c>
      <c r="D475" s="60">
        <v>11</v>
      </c>
    </row>
    <row r="476" spans="2:4" ht="15.75" customHeight="1" x14ac:dyDescent="0.2">
      <c r="B476" s="65" t="s">
        <v>719</v>
      </c>
      <c r="C476" s="59" t="s">
        <v>288</v>
      </c>
      <c r="D476" s="60">
        <v>11</v>
      </c>
    </row>
    <row r="477" spans="2:4" ht="15.75" customHeight="1" x14ac:dyDescent="0.2">
      <c r="B477" s="65" t="s">
        <v>720</v>
      </c>
      <c r="C477" s="59" t="s">
        <v>288</v>
      </c>
      <c r="D477" s="60">
        <v>11</v>
      </c>
    </row>
    <row r="478" spans="2:4" ht="15.75" customHeight="1" x14ac:dyDescent="0.2">
      <c r="B478" s="65" t="s">
        <v>721</v>
      </c>
      <c r="C478" s="59" t="s">
        <v>288</v>
      </c>
      <c r="D478" s="60">
        <v>11</v>
      </c>
    </row>
    <row r="479" spans="2:4" ht="15.75" customHeight="1" x14ac:dyDescent="0.2">
      <c r="B479" s="65" t="s">
        <v>722</v>
      </c>
      <c r="C479" s="59" t="s">
        <v>281</v>
      </c>
      <c r="D479" s="60">
        <v>4</v>
      </c>
    </row>
    <row r="480" spans="2:4" ht="15.75" customHeight="1" x14ac:dyDescent="0.2">
      <c r="B480" s="65" t="s">
        <v>723</v>
      </c>
      <c r="C480" s="59" t="s">
        <v>285</v>
      </c>
      <c r="D480" s="60">
        <v>9</v>
      </c>
    </row>
    <row r="481" spans="2:4" ht="15.75" customHeight="1" x14ac:dyDescent="0.2">
      <c r="B481" s="65" t="s">
        <v>724</v>
      </c>
      <c r="C481" s="59" t="s">
        <v>288</v>
      </c>
      <c r="D481" s="60">
        <v>11</v>
      </c>
    </row>
    <row r="482" spans="2:4" ht="15.75" customHeight="1" x14ac:dyDescent="0.2">
      <c r="B482" s="65" t="s">
        <v>725</v>
      </c>
      <c r="C482" s="59" t="s">
        <v>288</v>
      </c>
      <c r="D482" s="60">
        <v>11</v>
      </c>
    </row>
    <row r="483" spans="2:4" ht="15.75" customHeight="1" x14ac:dyDescent="0.2">
      <c r="B483" s="65" t="s">
        <v>726</v>
      </c>
      <c r="C483" s="59" t="s">
        <v>285</v>
      </c>
      <c r="D483" s="60">
        <v>9</v>
      </c>
    </row>
    <row r="484" spans="2:4" ht="15.75" customHeight="1" x14ac:dyDescent="0.2">
      <c r="B484" s="65" t="s">
        <v>727</v>
      </c>
      <c r="C484" s="59" t="s">
        <v>279</v>
      </c>
      <c r="D484" s="60">
        <v>1</v>
      </c>
    </row>
    <row r="485" spans="2:4" ht="15.75" customHeight="1" x14ac:dyDescent="0.2">
      <c r="B485" s="65" t="s">
        <v>728</v>
      </c>
      <c r="C485" s="59" t="s">
        <v>279</v>
      </c>
      <c r="D485" s="60">
        <v>1</v>
      </c>
    </row>
    <row r="486" spans="2:4" ht="15.75" customHeight="1" x14ac:dyDescent="0.2">
      <c r="B486" s="65" t="s">
        <v>729</v>
      </c>
      <c r="C486" s="59" t="s">
        <v>280</v>
      </c>
      <c r="D486" s="60">
        <v>3</v>
      </c>
    </row>
    <row r="487" spans="2:4" ht="15.75" customHeight="1" x14ac:dyDescent="0.2">
      <c r="B487" s="65" t="s">
        <v>730</v>
      </c>
      <c r="C487" s="59" t="s">
        <v>281</v>
      </c>
      <c r="D487" s="60">
        <v>4</v>
      </c>
    </row>
    <row r="488" spans="2:4" ht="15.75" customHeight="1" x14ac:dyDescent="0.2">
      <c r="B488" s="65" t="s">
        <v>731</v>
      </c>
      <c r="C488" s="59" t="s">
        <v>288</v>
      </c>
      <c r="D488" s="60">
        <v>11</v>
      </c>
    </row>
    <row r="489" spans="2:4" ht="15.75" customHeight="1" x14ac:dyDescent="0.2">
      <c r="B489" s="65" t="s">
        <v>732</v>
      </c>
      <c r="C489" s="59" t="s">
        <v>279</v>
      </c>
      <c r="D489" s="60">
        <v>1</v>
      </c>
    </row>
    <row r="490" spans="2:4" ht="15.75" customHeight="1" x14ac:dyDescent="0.2">
      <c r="B490" s="65" t="s">
        <v>733</v>
      </c>
      <c r="C490" s="59" t="s">
        <v>282</v>
      </c>
      <c r="D490" s="60">
        <v>6</v>
      </c>
    </row>
    <row r="491" spans="2:4" ht="15.75" customHeight="1" x14ac:dyDescent="0.2">
      <c r="B491" s="65" t="s">
        <v>734</v>
      </c>
      <c r="C491" s="59" t="s">
        <v>287</v>
      </c>
      <c r="D491" s="60">
        <v>12</v>
      </c>
    </row>
    <row r="492" spans="2:4" ht="15.75" customHeight="1" x14ac:dyDescent="0.2">
      <c r="B492" s="65" t="s">
        <v>735</v>
      </c>
      <c r="C492" s="59" t="s">
        <v>279</v>
      </c>
      <c r="D492" s="60">
        <v>1</v>
      </c>
    </row>
    <row r="493" spans="2:4" ht="15.75" customHeight="1" x14ac:dyDescent="0.2">
      <c r="B493" s="65" t="s">
        <v>736</v>
      </c>
      <c r="C493" s="59" t="s">
        <v>287</v>
      </c>
      <c r="D493" s="60">
        <v>12</v>
      </c>
    </row>
    <row r="494" spans="2:4" ht="15.75" customHeight="1" x14ac:dyDescent="0.2">
      <c r="B494" s="65" t="s">
        <v>737</v>
      </c>
      <c r="C494" s="59" t="s">
        <v>283</v>
      </c>
      <c r="D494" s="60">
        <v>7</v>
      </c>
    </row>
    <row r="495" spans="2:4" ht="15.75" customHeight="1" x14ac:dyDescent="0.2">
      <c r="B495" s="65" t="s">
        <v>738</v>
      </c>
      <c r="C495" s="59" t="s">
        <v>282</v>
      </c>
      <c r="D495" s="60">
        <v>6</v>
      </c>
    </row>
    <row r="496" spans="2:4" ht="15.75" customHeight="1" x14ac:dyDescent="0.2">
      <c r="B496" s="65" t="s">
        <v>738</v>
      </c>
      <c r="C496" s="59" t="s">
        <v>286</v>
      </c>
      <c r="D496" s="60">
        <v>10</v>
      </c>
    </row>
    <row r="497" spans="2:4" ht="15.75" customHeight="1" x14ac:dyDescent="0.2">
      <c r="B497" s="65" t="s">
        <v>739</v>
      </c>
      <c r="C497" s="59" t="s">
        <v>282</v>
      </c>
      <c r="D497" s="60">
        <v>6</v>
      </c>
    </row>
    <row r="498" spans="2:4" ht="15.75" customHeight="1" x14ac:dyDescent="0.2">
      <c r="B498" s="65" t="s">
        <v>740</v>
      </c>
      <c r="C498" s="59" t="s">
        <v>282</v>
      </c>
      <c r="D498" s="60">
        <v>6</v>
      </c>
    </row>
    <row r="499" spans="2:4" ht="15.75" customHeight="1" x14ac:dyDescent="0.2">
      <c r="B499" s="65" t="s">
        <v>741</v>
      </c>
      <c r="C499" s="59" t="s">
        <v>279</v>
      </c>
      <c r="D499" s="60">
        <v>1</v>
      </c>
    </row>
    <row r="500" spans="2:4" ht="15.75" customHeight="1" x14ac:dyDescent="0.2">
      <c r="B500" s="65" t="s">
        <v>742</v>
      </c>
      <c r="C500" s="59" t="s">
        <v>279</v>
      </c>
      <c r="D500" s="60">
        <v>1</v>
      </c>
    </row>
    <row r="501" spans="2:4" ht="15.75" customHeight="1" x14ac:dyDescent="0.2">
      <c r="B501" s="65" t="s">
        <v>743</v>
      </c>
      <c r="C501" s="59" t="s">
        <v>282</v>
      </c>
      <c r="D501" s="60">
        <v>6</v>
      </c>
    </row>
    <row r="502" spans="2:4" ht="15.75" customHeight="1" x14ac:dyDescent="0.2">
      <c r="B502" s="65" t="s">
        <v>744</v>
      </c>
      <c r="C502" s="59" t="s">
        <v>281</v>
      </c>
      <c r="D502" s="60">
        <v>4</v>
      </c>
    </row>
    <row r="503" spans="2:4" ht="15.75" customHeight="1" x14ac:dyDescent="0.2">
      <c r="B503" s="65" t="s">
        <v>745</v>
      </c>
      <c r="C503" s="59" t="s">
        <v>281</v>
      </c>
      <c r="D503" s="60">
        <v>4</v>
      </c>
    </row>
    <row r="504" spans="2:4" ht="15.75" customHeight="1" x14ac:dyDescent="0.2">
      <c r="B504" s="65" t="s">
        <v>746</v>
      </c>
      <c r="C504" s="59" t="s">
        <v>279</v>
      </c>
      <c r="D504" s="60">
        <v>1</v>
      </c>
    </row>
    <row r="505" spans="2:4" ht="15.75" customHeight="1" x14ac:dyDescent="0.2">
      <c r="B505" s="65" t="s">
        <v>747</v>
      </c>
      <c r="C505" s="59" t="s">
        <v>281</v>
      </c>
      <c r="D505" s="60">
        <v>4</v>
      </c>
    </row>
    <row r="506" spans="2:4" ht="15.75" customHeight="1" x14ac:dyDescent="0.2">
      <c r="B506" s="65" t="s">
        <v>748</v>
      </c>
      <c r="C506" s="59" t="s">
        <v>283</v>
      </c>
      <c r="D506" s="60">
        <v>7</v>
      </c>
    </row>
    <row r="507" spans="2:4" ht="15.75" customHeight="1" x14ac:dyDescent="0.2">
      <c r="B507" s="65" t="s">
        <v>749</v>
      </c>
      <c r="C507" s="59" t="s">
        <v>281</v>
      </c>
      <c r="D507" s="60">
        <v>4</v>
      </c>
    </row>
    <row r="508" spans="2:4" ht="15.75" customHeight="1" x14ac:dyDescent="0.2">
      <c r="B508" s="65" t="s">
        <v>750</v>
      </c>
      <c r="C508" s="59" t="s">
        <v>281</v>
      </c>
      <c r="D508" s="60">
        <v>4</v>
      </c>
    </row>
    <row r="509" spans="2:4" ht="15.75" customHeight="1" x14ac:dyDescent="0.2">
      <c r="B509" s="65" t="s">
        <v>751</v>
      </c>
      <c r="C509" s="59" t="s">
        <v>288</v>
      </c>
      <c r="D509" s="60">
        <v>11</v>
      </c>
    </row>
    <row r="510" spans="2:4" ht="15.75" customHeight="1" x14ac:dyDescent="0.2">
      <c r="B510" s="65" t="s">
        <v>752</v>
      </c>
      <c r="C510" s="59" t="s">
        <v>288</v>
      </c>
      <c r="D510" s="60">
        <v>11</v>
      </c>
    </row>
    <row r="511" spans="2:4" ht="15.75" customHeight="1" x14ac:dyDescent="0.2">
      <c r="B511" s="65" t="s">
        <v>286</v>
      </c>
      <c r="C511" s="59" t="s">
        <v>286</v>
      </c>
      <c r="D511" s="60">
        <v>10</v>
      </c>
    </row>
    <row r="512" spans="2:4" ht="15.75" customHeight="1" x14ac:dyDescent="0.2">
      <c r="B512" s="65" t="s">
        <v>753</v>
      </c>
      <c r="C512" s="59" t="s">
        <v>282</v>
      </c>
      <c r="D512" s="60">
        <v>6</v>
      </c>
    </row>
    <row r="513" spans="2:4" ht="15.75" customHeight="1" x14ac:dyDescent="0.2">
      <c r="B513" s="65" t="s">
        <v>753</v>
      </c>
      <c r="C513" s="59" t="s">
        <v>285</v>
      </c>
      <c r="D513" s="60">
        <v>9</v>
      </c>
    </row>
    <row r="514" spans="2:4" ht="15.75" customHeight="1" x14ac:dyDescent="0.2">
      <c r="B514" s="65" t="s">
        <v>754</v>
      </c>
      <c r="C514" s="59" t="s">
        <v>288</v>
      </c>
      <c r="D514" s="60">
        <v>11</v>
      </c>
    </row>
    <row r="515" spans="2:4" ht="15.75" customHeight="1" x14ac:dyDescent="0.2">
      <c r="B515" s="65" t="s">
        <v>755</v>
      </c>
      <c r="C515" s="59" t="s">
        <v>287</v>
      </c>
      <c r="D515" s="60">
        <v>12</v>
      </c>
    </row>
    <row r="516" spans="2:4" ht="15.75" customHeight="1" x14ac:dyDescent="0.2">
      <c r="B516" s="65" t="s">
        <v>756</v>
      </c>
      <c r="C516" s="59" t="s">
        <v>279</v>
      </c>
      <c r="D516" s="60">
        <v>1</v>
      </c>
    </row>
    <row r="517" spans="2:4" ht="15.75" customHeight="1" x14ac:dyDescent="0.2">
      <c r="B517" s="65" t="s">
        <v>757</v>
      </c>
      <c r="C517" s="59" t="s">
        <v>279</v>
      </c>
      <c r="D517" s="60">
        <v>1</v>
      </c>
    </row>
    <row r="518" spans="2:4" ht="15.75" customHeight="1" x14ac:dyDescent="0.2">
      <c r="B518" s="65" t="s">
        <v>757</v>
      </c>
      <c r="C518" s="59" t="s">
        <v>281</v>
      </c>
      <c r="D518" s="60">
        <v>4</v>
      </c>
    </row>
    <row r="519" spans="2:4" ht="15.75" customHeight="1" x14ac:dyDescent="0.2">
      <c r="B519" s="65" t="s">
        <v>758</v>
      </c>
      <c r="C519" s="59" t="s">
        <v>280</v>
      </c>
      <c r="D519" s="60">
        <v>3</v>
      </c>
    </row>
    <row r="520" spans="2:4" ht="15.75" customHeight="1" x14ac:dyDescent="0.2">
      <c r="B520" s="65" t="s">
        <v>759</v>
      </c>
      <c r="C520" s="59" t="s">
        <v>287</v>
      </c>
      <c r="D520" s="60">
        <v>12</v>
      </c>
    </row>
    <row r="521" spans="2:4" ht="15.75" customHeight="1" x14ac:dyDescent="0.2">
      <c r="B521" s="65" t="s">
        <v>760</v>
      </c>
      <c r="C521" s="59" t="s">
        <v>288</v>
      </c>
      <c r="D521" s="60">
        <v>11</v>
      </c>
    </row>
    <row r="522" spans="2:4" ht="15.75" customHeight="1" x14ac:dyDescent="0.2">
      <c r="B522" s="65" t="s">
        <v>761</v>
      </c>
      <c r="C522" s="59" t="s">
        <v>285</v>
      </c>
      <c r="D522" s="60">
        <v>9</v>
      </c>
    </row>
    <row r="523" spans="2:4" ht="15.75" customHeight="1" x14ac:dyDescent="0.2">
      <c r="B523" s="65" t="s">
        <v>762</v>
      </c>
      <c r="C523" s="59" t="s">
        <v>285</v>
      </c>
      <c r="D523" s="60">
        <v>9</v>
      </c>
    </row>
    <row r="524" spans="2:4" ht="15.75" customHeight="1" x14ac:dyDescent="0.2">
      <c r="B524" s="65" t="s">
        <v>763</v>
      </c>
      <c r="C524" s="59" t="s">
        <v>285</v>
      </c>
      <c r="D524" s="60">
        <v>9</v>
      </c>
    </row>
    <row r="525" spans="2:4" ht="15.75" customHeight="1" x14ac:dyDescent="0.2">
      <c r="B525" s="65" t="s">
        <v>764</v>
      </c>
      <c r="C525" s="59" t="s">
        <v>288</v>
      </c>
      <c r="D525" s="60">
        <v>11</v>
      </c>
    </row>
    <row r="526" spans="2:4" ht="15.75" customHeight="1" x14ac:dyDescent="0.2">
      <c r="B526" s="65" t="s">
        <v>765</v>
      </c>
      <c r="C526" s="59" t="s">
        <v>281</v>
      </c>
      <c r="D526" s="60">
        <v>4</v>
      </c>
    </row>
    <row r="527" spans="2:4" ht="15.75" customHeight="1" x14ac:dyDescent="0.2">
      <c r="B527" s="65" t="s">
        <v>766</v>
      </c>
      <c r="C527" s="59" t="s">
        <v>279</v>
      </c>
      <c r="D527" s="60">
        <v>1</v>
      </c>
    </row>
    <row r="528" spans="2:4" ht="15.75" customHeight="1" x14ac:dyDescent="0.2">
      <c r="B528" s="65" t="s">
        <v>767</v>
      </c>
      <c r="C528" s="59" t="s">
        <v>281</v>
      </c>
      <c r="D528" s="60">
        <v>4</v>
      </c>
    </row>
    <row r="529" spans="2:4" ht="15.75" customHeight="1" x14ac:dyDescent="0.2">
      <c r="B529" s="65" t="s">
        <v>768</v>
      </c>
      <c r="C529" s="59" t="s">
        <v>281</v>
      </c>
      <c r="D529" s="60">
        <v>4</v>
      </c>
    </row>
    <row r="530" spans="2:4" ht="15.75" customHeight="1" x14ac:dyDescent="0.2">
      <c r="B530" s="65" t="s">
        <v>769</v>
      </c>
      <c r="C530" s="59" t="s">
        <v>282</v>
      </c>
      <c r="D530" s="60">
        <v>6</v>
      </c>
    </row>
    <row r="531" spans="2:4" ht="15.75" customHeight="1" x14ac:dyDescent="0.2">
      <c r="B531" s="65" t="s">
        <v>770</v>
      </c>
      <c r="C531" s="59" t="s">
        <v>288</v>
      </c>
      <c r="D531" s="60">
        <v>11</v>
      </c>
    </row>
    <row r="532" spans="2:4" ht="15.75" customHeight="1" x14ac:dyDescent="0.2">
      <c r="B532" s="65" t="s">
        <v>771</v>
      </c>
      <c r="C532" s="59" t="s">
        <v>288</v>
      </c>
      <c r="D532" s="60">
        <v>11</v>
      </c>
    </row>
    <row r="533" spans="2:4" ht="15.75" customHeight="1" x14ac:dyDescent="0.2">
      <c r="B533" s="65" t="s">
        <v>772</v>
      </c>
      <c r="C533" s="59" t="s">
        <v>288</v>
      </c>
      <c r="D533" s="60">
        <v>11</v>
      </c>
    </row>
    <row r="534" spans="2:4" ht="15.75" customHeight="1" x14ac:dyDescent="0.2">
      <c r="B534" s="65" t="s">
        <v>773</v>
      </c>
      <c r="C534" s="59" t="s">
        <v>288</v>
      </c>
      <c r="D534" s="60">
        <v>11</v>
      </c>
    </row>
    <row r="535" spans="2:4" ht="15.75" customHeight="1" x14ac:dyDescent="0.2">
      <c r="B535" s="65" t="s">
        <v>774</v>
      </c>
      <c r="C535" s="59" t="s">
        <v>288</v>
      </c>
      <c r="D535" s="60">
        <v>11</v>
      </c>
    </row>
    <row r="536" spans="2:4" ht="15.75" customHeight="1" x14ac:dyDescent="0.2">
      <c r="B536" s="65" t="s">
        <v>775</v>
      </c>
      <c r="C536" s="59" t="s">
        <v>281</v>
      </c>
      <c r="D536" s="60">
        <v>4</v>
      </c>
    </row>
    <row r="537" spans="2:4" ht="15.75" customHeight="1" x14ac:dyDescent="0.2">
      <c r="B537" s="65" t="s">
        <v>776</v>
      </c>
      <c r="C537" s="59" t="s">
        <v>288</v>
      </c>
      <c r="D537" s="60">
        <v>11</v>
      </c>
    </row>
    <row r="538" spans="2:4" ht="15.75" customHeight="1" x14ac:dyDescent="0.2">
      <c r="B538" s="65" t="s">
        <v>777</v>
      </c>
      <c r="C538" s="59" t="s">
        <v>279</v>
      </c>
      <c r="D538" s="60">
        <v>1</v>
      </c>
    </row>
    <row r="539" spans="2:4" ht="15.75" customHeight="1" x14ac:dyDescent="0.2">
      <c r="B539" s="65" t="s">
        <v>778</v>
      </c>
      <c r="C539" s="59" t="s">
        <v>285</v>
      </c>
      <c r="D539" s="60">
        <v>9</v>
      </c>
    </row>
    <row r="540" spans="2:4" ht="15.75" customHeight="1" x14ac:dyDescent="0.2">
      <c r="B540" s="65" t="s">
        <v>779</v>
      </c>
      <c r="C540" s="59" t="s">
        <v>288</v>
      </c>
      <c r="D540" s="60">
        <v>11</v>
      </c>
    </row>
    <row r="541" spans="2:4" ht="15.75" customHeight="1" x14ac:dyDescent="0.2">
      <c r="B541" s="65" t="s">
        <v>780</v>
      </c>
      <c r="C541" s="59" t="s">
        <v>282</v>
      </c>
      <c r="D541" s="60">
        <v>6</v>
      </c>
    </row>
    <row r="542" spans="2:4" ht="15.75" customHeight="1" x14ac:dyDescent="0.2">
      <c r="B542" s="65" t="s">
        <v>780</v>
      </c>
      <c r="C542" s="59" t="s">
        <v>288</v>
      </c>
      <c r="D542" s="60">
        <v>11</v>
      </c>
    </row>
    <row r="543" spans="2:4" ht="15.75" customHeight="1" x14ac:dyDescent="0.2">
      <c r="B543" s="65" t="s">
        <v>781</v>
      </c>
      <c r="C543" s="59" t="s">
        <v>282</v>
      </c>
      <c r="D543" s="60">
        <v>6</v>
      </c>
    </row>
    <row r="544" spans="2:4" ht="15.75" customHeight="1" x14ac:dyDescent="0.2">
      <c r="B544" s="65" t="s">
        <v>782</v>
      </c>
      <c r="C544" s="59" t="s">
        <v>281</v>
      </c>
      <c r="D544" s="60">
        <v>4</v>
      </c>
    </row>
    <row r="545" spans="2:4" ht="15.75" customHeight="1" x14ac:dyDescent="0.2">
      <c r="B545" s="65" t="s">
        <v>783</v>
      </c>
      <c r="C545" s="59" t="s">
        <v>279</v>
      </c>
      <c r="D545" s="60">
        <v>1</v>
      </c>
    </row>
    <row r="546" spans="2:4" ht="15.75" customHeight="1" x14ac:dyDescent="0.2">
      <c r="B546" s="65" t="s">
        <v>784</v>
      </c>
      <c r="C546" s="59" t="s">
        <v>279</v>
      </c>
      <c r="D546" s="60">
        <v>1</v>
      </c>
    </row>
    <row r="547" spans="2:4" ht="15.75" customHeight="1" x14ac:dyDescent="0.2">
      <c r="B547" s="65" t="s">
        <v>785</v>
      </c>
      <c r="C547" s="59" t="s">
        <v>281</v>
      </c>
      <c r="D547" s="60">
        <v>4</v>
      </c>
    </row>
    <row r="548" spans="2:4" ht="15.75" customHeight="1" x14ac:dyDescent="0.2">
      <c r="B548" s="65" t="s">
        <v>786</v>
      </c>
      <c r="C548" s="59" t="s">
        <v>281</v>
      </c>
      <c r="D548" s="60">
        <v>4</v>
      </c>
    </row>
    <row r="549" spans="2:4" ht="15.75" customHeight="1" x14ac:dyDescent="0.2">
      <c r="B549" s="65" t="s">
        <v>787</v>
      </c>
      <c r="C549" s="59" t="s">
        <v>283</v>
      </c>
      <c r="D549" s="60">
        <v>7</v>
      </c>
    </row>
    <row r="550" spans="2:4" ht="15.75" customHeight="1" x14ac:dyDescent="0.2">
      <c r="B550" s="65" t="s">
        <v>788</v>
      </c>
      <c r="C550" s="59" t="s">
        <v>281</v>
      </c>
      <c r="D550" s="60">
        <v>4</v>
      </c>
    </row>
    <row r="551" spans="2:4" ht="15.75" customHeight="1" x14ac:dyDescent="0.2">
      <c r="B551" s="65" t="s">
        <v>789</v>
      </c>
      <c r="C551" s="59" t="s">
        <v>279</v>
      </c>
      <c r="D551" s="60">
        <v>1</v>
      </c>
    </row>
    <row r="552" spans="2:4" ht="15.75" customHeight="1" x14ac:dyDescent="0.2">
      <c r="B552" s="65" t="s">
        <v>790</v>
      </c>
      <c r="C552" s="59" t="s">
        <v>288</v>
      </c>
      <c r="D552" s="60">
        <v>11</v>
      </c>
    </row>
    <row r="553" spans="2:4" ht="15.75" customHeight="1" x14ac:dyDescent="0.2">
      <c r="B553" s="65" t="s">
        <v>791</v>
      </c>
      <c r="C553" s="59" t="s">
        <v>288</v>
      </c>
      <c r="D553" s="60">
        <v>11</v>
      </c>
    </row>
    <row r="554" spans="2:4" ht="15.75" customHeight="1" x14ac:dyDescent="0.2">
      <c r="B554" s="65" t="s">
        <v>792</v>
      </c>
      <c r="C554" s="59" t="s">
        <v>287</v>
      </c>
      <c r="D554" s="60">
        <v>12</v>
      </c>
    </row>
    <row r="555" spans="2:4" ht="15.75" customHeight="1" x14ac:dyDescent="0.2">
      <c r="B555" s="65" t="s">
        <v>793</v>
      </c>
      <c r="C555" s="59" t="s">
        <v>281</v>
      </c>
      <c r="D555" s="60">
        <v>4</v>
      </c>
    </row>
    <row r="556" spans="2:4" ht="15.75" customHeight="1" x14ac:dyDescent="0.2">
      <c r="B556" s="65" t="s">
        <v>794</v>
      </c>
      <c r="C556" s="59" t="s">
        <v>281</v>
      </c>
      <c r="D556" s="60">
        <v>4</v>
      </c>
    </row>
    <row r="557" spans="2:4" ht="15.75" customHeight="1" x14ac:dyDescent="0.2">
      <c r="B557" s="65" t="s">
        <v>795</v>
      </c>
      <c r="C557" s="59" t="s">
        <v>287</v>
      </c>
      <c r="D557" s="60">
        <v>12</v>
      </c>
    </row>
    <row r="558" spans="2:4" ht="15.75" customHeight="1" x14ac:dyDescent="0.2">
      <c r="B558" s="65" t="s">
        <v>796</v>
      </c>
      <c r="C558" s="59" t="s">
        <v>284</v>
      </c>
      <c r="D558" s="60">
        <v>8</v>
      </c>
    </row>
    <row r="559" spans="2:4" ht="15.75" customHeight="1" x14ac:dyDescent="0.2">
      <c r="B559" s="65" t="s">
        <v>797</v>
      </c>
      <c r="C559" s="59" t="s">
        <v>282</v>
      </c>
      <c r="D559" s="60">
        <v>6</v>
      </c>
    </row>
    <row r="560" spans="2:4" ht="15.75" customHeight="1" x14ac:dyDescent="0.2">
      <c r="B560" s="65" t="s">
        <v>798</v>
      </c>
      <c r="C560" s="59" t="s">
        <v>286</v>
      </c>
      <c r="D560" s="60">
        <v>10</v>
      </c>
    </row>
    <row r="561" spans="2:4" ht="15.75" customHeight="1" x14ac:dyDescent="0.2">
      <c r="B561" s="65" t="s">
        <v>799</v>
      </c>
      <c r="C561" s="59" t="s">
        <v>286</v>
      </c>
      <c r="D561" s="60">
        <v>10</v>
      </c>
    </row>
    <row r="562" spans="2:4" ht="15.75" customHeight="1" x14ac:dyDescent="0.2">
      <c r="B562" s="65" t="s">
        <v>800</v>
      </c>
      <c r="C562" s="59" t="s">
        <v>287</v>
      </c>
      <c r="D562" s="60">
        <v>12</v>
      </c>
    </row>
    <row r="563" spans="2:4" ht="15.75" customHeight="1" x14ac:dyDescent="0.2">
      <c r="B563" s="65" t="s">
        <v>801</v>
      </c>
      <c r="C563" s="59" t="s">
        <v>280</v>
      </c>
      <c r="D563" s="60">
        <v>3</v>
      </c>
    </row>
    <row r="564" spans="2:4" ht="15.75" customHeight="1" x14ac:dyDescent="0.2">
      <c r="B564" s="65" t="s">
        <v>801</v>
      </c>
      <c r="C564" s="59" t="s">
        <v>279</v>
      </c>
      <c r="D564" s="60">
        <v>1</v>
      </c>
    </row>
    <row r="565" spans="2:4" ht="15.75" customHeight="1" x14ac:dyDescent="0.2">
      <c r="B565" s="65" t="s">
        <v>802</v>
      </c>
      <c r="C565" s="59" t="s">
        <v>283</v>
      </c>
      <c r="D565" s="60">
        <v>7</v>
      </c>
    </row>
    <row r="566" spans="2:4" ht="15.75" customHeight="1" x14ac:dyDescent="0.2">
      <c r="B566" s="65" t="s">
        <v>803</v>
      </c>
      <c r="C566" s="59" t="s">
        <v>288</v>
      </c>
      <c r="D566" s="60">
        <v>11</v>
      </c>
    </row>
    <row r="567" spans="2:4" ht="15.75" customHeight="1" x14ac:dyDescent="0.2">
      <c r="B567" s="65" t="s">
        <v>310</v>
      </c>
      <c r="C567" s="59" t="s">
        <v>281</v>
      </c>
      <c r="D567" s="60">
        <v>4</v>
      </c>
    </row>
    <row r="568" spans="2:4" ht="15.75" customHeight="1" x14ac:dyDescent="0.2">
      <c r="B568" s="65" t="s">
        <v>804</v>
      </c>
      <c r="C568" s="59" t="s">
        <v>279</v>
      </c>
      <c r="D568" s="60">
        <v>1</v>
      </c>
    </row>
    <row r="569" spans="2:4" ht="15.75" customHeight="1" x14ac:dyDescent="0.2">
      <c r="B569" s="65" t="s">
        <v>805</v>
      </c>
      <c r="C569" s="59" t="s">
        <v>279</v>
      </c>
      <c r="D569" s="60">
        <v>1</v>
      </c>
    </row>
    <row r="570" spans="2:4" ht="15.75" customHeight="1" x14ac:dyDescent="0.2">
      <c r="B570" s="65" t="s">
        <v>806</v>
      </c>
      <c r="C570" s="59" t="s">
        <v>280</v>
      </c>
      <c r="D570" s="60">
        <v>3</v>
      </c>
    </row>
    <row r="571" spans="2:4" ht="15.75" customHeight="1" x14ac:dyDescent="0.2">
      <c r="B571" s="65" t="s">
        <v>807</v>
      </c>
      <c r="C571" s="59" t="s">
        <v>279</v>
      </c>
      <c r="D571" s="60">
        <v>1</v>
      </c>
    </row>
    <row r="572" spans="2:4" ht="15.75" customHeight="1" x14ac:dyDescent="0.2">
      <c r="B572" s="65" t="s">
        <v>808</v>
      </c>
      <c r="C572" s="59" t="s">
        <v>282</v>
      </c>
      <c r="D572" s="60">
        <v>6</v>
      </c>
    </row>
    <row r="573" spans="2:4" ht="15.75" customHeight="1" x14ac:dyDescent="0.2">
      <c r="B573" s="65" t="s">
        <v>809</v>
      </c>
      <c r="C573" s="59" t="s">
        <v>288</v>
      </c>
      <c r="D573" s="60">
        <v>11</v>
      </c>
    </row>
    <row r="574" spans="2:4" ht="15.75" customHeight="1" x14ac:dyDescent="0.2">
      <c r="B574" s="65" t="s">
        <v>810</v>
      </c>
      <c r="C574" s="59" t="s">
        <v>288</v>
      </c>
      <c r="D574" s="60">
        <v>11</v>
      </c>
    </row>
    <row r="575" spans="2:4" ht="15.75" customHeight="1" x14ac:dyDescent="0.2">
      <c r="B575" s="65" t="s">
        <v>811</v>
      </c>
      <c r="C575" s="59" t="s">
        <v>280</v>
      </c>
      <c r="D575" s="60">
        <v>3</v>
      </c>
    </row>
    <row r="576" spans="2:4" ht="15.75" customHeight="1" x14ac:dyDescent="0.2">
      <c r="B576" s="65" t="s">
        <v>812</v>
      </c>
      <c r="C576" s="59" t="s">
        <v>282</v>
      </c>
      <c r="D576" s="60">
        <v>6</v>
      </c>
    </row>
    <row r="577" spans="2:4" ht="15.75" customHeight="1" x14ac:dyDescent="0.2">
      <c r="B577" s="65" t="s">
        <v>813</v>
      </c>
      <c r="C577" s="59" t="s">
        <v>288</v>
      </c>
      <c r="D577" s="60">
        <v>11</v>
      </c>
    </row>
    <row r="578" spans="2:4" ht="15.75" customHeight="1" x14ac:dyDescent="0.2">
      <c r="B578" s="65" t="s">
        <v>814</v>
      </c>
      <c r="C578" s="59" t="s">
        <v>281</v>
      </c>
      <c r="D578" s="60">
        <v>4</v>
      </c>
    </row>
    <row r="579" spans="2:4" ht="15.75" customHeight="1" x14ac:dyDescent="0.2">
      <c r="B579" s="65" t="s">
        <v>815</v>
      </c>
      <c r="C579" s="59" t="s">
        <v>288</v>
      </c>
      <c r="D579" s="60">
        <v>11</v>
      </c>
    </row>
    <row r="580" spans="2:4" ht="15.75" customHeight="1" x14ac:dyDescent="0.2">
      <c r="B580" s="65" t="s">
        <v>816</v>
      </c>
      <c r="C580" s="59" t="s">
        <v>279</v>
      </c>
      <c r="D580" s="60">
        <v>1</v>
      </c>
    </row>
    <row r="581" spans="2:4" ht="15.75" customHeight="1" x14ac:dyDescent="0.2">
      <c r="B581" s="65" t="s">
        <v>817</v>
      </c>
      <c r="C581" s="59" t="s">
        <v>287</v>
      </c>
      <c r="D581" s="60">
        <v>12</v>
      </c>
    </row>
    <row r="582" spans="2:4" ht="15.75" customHeight="1" x14ac:dyDescent="0.2">
      <c r="B582" s="65" t="s">
        <v>818</v>
      </c>
      <c r="C582" s="59" t="s">
        <v>280</v>
      </c>
      <c r="D582" s="60">
        <v>3</v>
      </c>
    </row>
    <row r="583" spans="2:4" ht="15.75" customHeight="1" x14ac:dyDescent="0.2">
      <c r="B583" s="65" t="s">
        <v>818</v>
      </c>
      <c r="C583" s="59" t="s">
        <v>281</v>
      </c>
      <c r="D583" s="60">
        <v>4</v>
      </c>
    </row>
    <row r="584" spans="2:4" ht="15.75" customHeight="1" x14ac:dyDescent="0.2">
      <c r="B584" s="65" t="s">
        <v>818</v>
      </c>
      <c r="C584" s="59" t="s">
        <v>287</v>
      </c>
      <c r="D584" s="60">
        <v>12</v>
      </c>
    </row>
    <row r="585" spans="2:4" ht="15.75" customHeight="1" x14ac:dyDescent="0.2">
      <c r="B585" s="65" t="s">
        <v>819</v>
      </c>
      <c r="C585" s="59" t="s">
        <v>279</v>
      </c>
      <c r="D585" s="60">
        <v>1</v>
      </c>
    </row>
    <row r="586" spans="2:4" ht="15.75" customHeight="1" x14ac:dyDescent="0.2">
      <c r="B586" s="65" t="s">
        <v>820</v>
      </c>
      <c r="C586" s="59" t="s">
        <v>279</v>
      </c>
      <c r="D586" s="60">
        <v>1</v>
      </c>
    </row>
    <row r="587" spans="2:4" ht="15.75" customHeight="1" x14ac:dyDescent="0.2">
      <c r="B587" s="65" t="s">
        <v>821</v>
      </c>
      <c r="C587" s="59" t="s">
        <v>281</v>
      </c>
      <c r="D587" s="60">
        <v>4</v>
      </c>
    </row>
    <row r="588" spans="2:4" ht="15.75" customHeight="1" x14ac:dyDescent="0.2">
      <c r="B588" s="65" t="s">
        <v>822</v>
      </c>
      <c r="C588" s="59" t="s">
        <v>282</v>
      </c>
      <c r="D588" s="60">
        <v>6</v>
      </c>
    </row>
    <row r="589" spans="2:4" ht="15.75" customHeight="1" x14ac:dyDescent="0.2">
      <c r="B589" s="65" t="s">
        <v>823</v>
      </c>
      <c r="C589" s="59" t="s">
        <v>287</v>
      </c>
      <c r="D589" s="60">
        <v>12</v>
      </c>
    </row>
    <row r="590" spans="2:4" ht="15.75" customHeight="1" x14ac:dyDescent="0.2">
      <c r="B590" s="65" t="s">
        <v>824</v>
      </c>
      <c r="C590" s="59" t="s">
        <v>283</v>
      </c>
      <c r="D590" s="60">
        <v>7</v>
      </c>
    </row>
    <row r="591" spans="2:4" ht="15.75" customHeight="1" x14ac:dyDescent="0.2">
      <c r="B591" s="65" t="s">
        <v>312</v>
      </c>
      <c r="C591" s="59" t="s">
        <v>287</v>
      </c>
      <c r="D591" s="60">
        <v>12</v>
      </c>
    </row>
    <row r="592" spans="2:4" ht="15.75" customHeight="1" x14ac:dyDescent="0.2">
      <c r="B592" s="65" t="s">
        <v>825</v>
      </c>
      <c r="C592" s="59" t="s">
        <v>288</v>
      </c>
      <c r="D592" s="60">
        <v>11</v>
      </c>
    </row>
    <row r="593" spans="2:4" ht="15.75" customHeight="1" x14ac:dyDescent="0.2">
      <c r="B593" s="65" t="s">
        <v>826</v>
      </c>
      <c r="C593" s="59" t="s">
        <v>286</v>
      </c>
      <c r="D593" s="60">
        <v>10</v>
      </c>
    </row>
    <row r="594" spans="2:4" ht="15.75" customHeight="1" x14ac:dyDescent="0.2">
      <c r="B594" s="65" t="s">
        <v>827</v>
      </c>
      <c r="C594" s="59" t="s">
        <v>281</v>
      </c>
      <c r="D594" s="60">
        <v>4</v>
      </c>
    </row>
    <row r="595" spans="2:4" ht="15.75" customHeight="1" x14ac:dyDescent="0.2">
      <c r="B595" s="65" t="s">
        <v>828</v>
      </c>
      <c r="C595" s="59" t="s">
        <v>281</v>
      </c>
      <c r="D595" s="60">
        <v>4</v>
      </c>
    </row>
  </sheetData>
  <sheetProtection algorithmName="SHA-512" hashValue="ghSDKciNr2byfotTLm1l8emXvQba9Pf5C2FRxGory0shN9KuhDFP0lOPMIdZLlLGBrmGle008RiUvMWnfeKv8A==" saltValue="uHbL3LuA3oi9kj9Up4AYCA==" spinCount="100000" sheet="1" selectLockedCells="1" selectUnlockedCells="1"/>
  <sortState xmlns:xlrd2="http://schemas.microsoft.com/office/spreadsheetml/2017/richdata2" ref="B36:D604">
    <sortCondition ref="B36:B604"/>
  </sortState>
  <customSheetViews>
    <customSheetView guid="{6FFCD583-56CA-4420-AC43-EFE10261B2DF}" scale="115" hiddenRows="1" hiddenColumns="1">
      <selection activeCell="T43" sqref="T43"/>
      <pageMargins left="0" right="0" top="0" bottom="0" header="0" footer="0"/>
      <pageSetup paperSize="9" orientation="portrait" horizontalDpi="300" verticalDpi="300" r:id="rId1"/>
    </customSheetView>
  </customSheetViews>
  <mergeCells count="24">
    <mergeCell ref="J61:K61"/>
    <mergeCell ref="J62:K62"/>
    <mergeCell ref="J70:K70"/>
    <mergeCell ref="J71:K71"/>
    <mergeCell ref="J43:K43"/>
    <mergeCell ref="J44:K44"/>
    <mergeCell ref="J52:K52"/>
    <mergeCell ref="J53:K53"/>
    <mergeCell ref="F44:G44"/>
    <mergeCell ref="F45:G45"/>
    <mergeCell ref="J35:K35"/>
    <mergeCell ref="J34:K34"/>
    <mergeCell ref="F7:G7"/>
    <mergeCell ref="J16:K16"/>
    <mergeCell ref="F8:G8"/>
    <mergeCell ref="F17:G17"/>
    <mergeCell ref="F26:G26"/>
    <mergeCell ref="F16:G16"/>
    <mergeCell ref="F25:G25"/>
    <mergeCell ref="J25:K25"/>
    <mergeCell ref="J7:K7"/>
    <mergeCell ref="J8:K8"/>
    <mergeCell ref="J17:K17"/>
    <mergeCell ref="J26:K26"/>
  </mergeCells>
  <phoneticPr fontId="26" type="noConversion"/>
  <pageMargins left="0.7" right="0.7" top="0.75" bottom="0.75" header="0.3" footer="0.3"/>
  <pageSetup paperSize="9" orientation="portrait" horizontalDpi="300" verticalDpi="300" r:id="rId2"/>
  <headerFooter>
    <oddFooter>&amp;L_x000D_&amp;1#&amp;"Calibri"&amp;10&amp;K000000 Intern gebruik</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G t y U 5 A O / C i k A A A A 9 Q A A A B I A H A B D b 2 5 m a W c v U G F j a 2 F n Z S 5 4 b W w g o h g A K K A U A A A A A A A A A A A A A A A A A A A A A A A A A A A A h Y 9 B D o I w F E S v Q r q n R Y w G y a c s 3 I I x M T F u m 1 K h E T 6 G F s v d X H g k r y B G U X c u Z 9 5 M M n O / 3 i A d m t q 7 q M 7 o F h M y o w H x F M q 2 0 F g m p L d H P y I p h 6 2 Q J 1 E q b w y j i Q e j E 1 J Z e 4 4 Z c 8 5 R N 6 d t V 7 I w C G b s k G c 7 W a l G + B q N F S g V + b S K / y 3 C Y f 8 a w 0 O 6 i u h i O U 4 C N n m Q a / z y c G R P + m P C u q 9 t 3 y m O t b / J g E 0 S 2 P s C f w B Q S w M E F A A C A A g A / G t y 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x r c l M o i k e 4 D g A A A B E A A A A T A B w A R m 9 y b X V s Y X M v U 2 V j d G l v b j E u b S C i G A A o o B Q A A A A A A A A A A A A A A A A A A A A A A A A A A A A r T k 0 u y c z P U w i G 0 I b W A F B L A Q I t A B Q A A g A I A P x r c l O Q D v w o p A A A A P U A A A A S A A A A A A A A A A A A A A A A A A A A A A B D b 2 5 m a W c v U G F j a 2 F n Z S 5 4 b W x Q S w E C L Q A U A A I A C A D 8 a 3 J T D 8 r p q 6 Q A A A D p A A A A E w A A A A A A A A A A A A A A A A D w A A A A W 0 N v b n R l b n R f V H l w Z X N d L n h t b F B L A Q I t A B Q A A g A I A P x r c l M 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h h r d i 4 K O e Q 6 G T w j o A 8 g D G A A A A A A I A A A A A A A N m A A D A A A A A E A A A A P d Y P 4 J C 2 x d c M X U V B 7 R o Y + E A A A A A B I A A A K A A A A A Q A A A A s p L Q c K l X 9 H F B P P E V 7 q r A V V A A A A C X y f N / L W j k P f X c E o N n M h f s H t Y L n D x b F D J / Y H z Z K B R 3 Z o V W M 4 d 3 G U y a w M y g V r K r w c l P m Z l k 0 a N f H 0 d a V 4 h V C J p 9 l M x 5 R f X 8 x 5 R q g m U 5 7 O J i 9 B Q A A A D m M m n t i 5 Y 1 L t F K C G Q 6 7 b l I A E Y y 9 w = = < / D a t a M a s h u p > 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C69C9208194EB546A6EF3B95D6337387" ma:contentTypeVersion="3" ma:contentTypeDescription="Een nieuw document maken." ma:contentTypeScope="" ma:versionID="8f36d5dc66387e69d587363eb57046f8">
  <xsd:schema xmlns:xsd="http://www.w3.org/2001/XMLSchema" xmlns:xs="http://www.w3.org/2001/XMLSchema" xmlns:p="http://schemas.microsoft.com/office/2006/metadata/properties" xmlns:ns2="44f63203-3a3e-4727-94bc-064d1dd68ca4" targetNamespace="http://schemas.microsoft.com/office/2006/metadata/properties" ma:root="true" ma:fieldsID="b82d80f3249a1144ed37c9c017213ee4" ns2:_="">
    <xsd:import namespace="44f63203-3a3e-4727-94bc-064d1dd68ca4"/>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f63203-3a3e-4727-94bc-064d1dd68ca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C208276-204A-4A80-9F51-AEA0BD8B60BB}">
  <ds:schemaRefs>
    <ds:schemaRef ds:uri="http://schemas.microsoft.com/DataMashup"/>
  </ds:schemaRefs>
</ds:datastoreItem>
</file>

<file path=customXml/itemProps2.xml><?xml version="1.0" encoding="utf-8"?>
<ds:datastoreItem xmlns:ds="http://schemas.openxmlformats.org/officeDocument/2006/customXml" ds:itemID="{B739EEE8-9B2E-4A4F-86F6-6D3B058BF6A3}">
  <ds:schemaRefs>
    <ds:schemaRef ds:uri="http://schemas.microsoft.com/office/2006/documentManagement/types"/>
    <ds:schemaRef ds:uri="http://purl.org/dc/terms/"/>
    <ds:schemaRef ds:uri="http://schemas.openxmlformats.org/package/2006/metadata/core-properties"/>
    <ds:schemaRef ds:uri="http://purl.org/dc/dcmitype/"/>
    <ds:schemaRef ds:uri="44f63203-3a3e-4727-94bc-064d1dd68ca4"/>
    <ds:schemaRef ds:uri="http://purl.org/dc/elements/1.1/"/>
    <ds:schemaRef ds:uri="http://schemas.microsoft.com/office/infopath/2007/PartnerControl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91ADD12D-4091-4BF2-A18E-FAD53D33B964}">
  <ds:schemaRefs>
    <ds:schemaRef ds:uri="http://schemas.microsoft.com/sharepoint/v3/contenttype/forms"/>
  </ds:schemaRefs>
</ds:datastoreItem>
</file>

<file path=customXml/itemProps4.xml><?xml version="1.0" encoding="utf-8"?>
<ds:datastoreItem xmlns:ds="http://schemas.openxmlformats.org/officeDocument/2006/customXml" ds:itemID="{CA29503B-0158-41A2-A8C7-D4AE317C51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f63203-3a3e-4727-94bc-064d1dd68ca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681dcdd7-3e43-49fb-ac1e-2321f7e63421}" enabled="1" method="Standard" siteId="{1321633e-f6b9-44e2-a44f-59b9d264ecb7}"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5</vt:i4>
      </vt:variant>
      <vt:variant>
        <vt:lpstr>Benoemde bereiken</vt:lpstr>
      </vt:variant>
      <vt:variant>
        <vt:i4>7</vt:i4>
      </vt:variant>
    </vt:vector>
  </HeadingPairs>
  <TitlesOfParts>
    <vt:vector size="12" baseType="lpstr">
      <vt:lpstr>Isolatieaanpak </vt:lpstr>
      <vt:lpstr>Prijsonderbouwing</vt:lpstr>
      <vt:lpstr> Uittrekstaten</vt:lpstr>
      <vt:lpstr>Afwerking_kosten </vt:lpstr>
      <vt:lpstr>Tabellen</vt:lpstr>
      <vt:lpstr>'Afwerking_kosten '!_Hlk175842881</vt:lpstr>
      <vt:lpstr>' Uittrekstaten'!Afdrukbereik</vt:lpstr>
      <vt:lpstr>'Isolatieaanpak '!Afdrukbereik</vt:lpstr>
      <vt:lpstr>Prijsonderbouwing!Afdrukbereik</vt:lpstr>
      <vt:lpstr>' Uittrekstaten'!Afdruktitels</vt:lpstr>
      <vt:lpstr>'Isolatieaanpak '!Afdruktitels</vt:lpstr>
      <vt:lpstr>Prijsonderbouwing!Afdruktitels</vt:lpstr>
    </vt:vector>
  </TitlesOfParts>
  <Manager>RvdH</Manager>
  <Company>ABC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Template Overzicht kosten</dc:title>
  <dc:subject>GMC</dc:subject>
  <dc:creator>MEL @2025;HVE @2025</dc:creator>
  <cp:keywords/>
  <dc:description>V3</dc:description>
  <cp:lastModifiedBy>Scholte, Sandrina</cp:lastModifiedBy>
  <cp:revision/>
  <cp:lastPrinted>2025-10-24T10:32:58Z</cp:lastPrinted>
  <dcterms:created xsi:type="dcterms:W3CDTF">2014-09-30T09:55:43Z</dcterms:created>
  <dcterms:modified xsi:type="dcterms:W3CDTF">2025-11-11T14:02:10Z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0x010100C69C9208194EB546A6EF3B95D6337387</vt:lpwstr>
  </property>
</Properties>
</file>